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iomint-my.sharepoint.com/personal/aarslan_iom_int/Documents/Desktop/Sudan/AFDB/Procurement/SCU-AFDB-2026-046-Health- Tamboul Hospital (TO BE PUBLISHED)/ITB Package/"/>
    </mc:Choice>
  </mc:AlternateContent>
  <xr:revisionPtr revIDLastSave="752" documentId="13_ncr:1_{87782D97-91F4-453E-B2A8-18B1DCB9960E}" xr6:coauthVersionLast="47" xr6:coauthVersionMax="47" xr10:uidLastSave="{4EA725E7-C361-473B-86B4-DFA919167B36}"/>
  <bookViews>
    <workbookView xWindow="28680" yWindow="-120" windowWidth="29040" windowHeight="15720" firstSheet="1" activeTab="6" xr2:uid="{00000000-000D-0000-FFFF-FFFF00000000}"/>
  </bookViews>
  <sheets>
    <sheet name="1" sheetId="3" state="hidden" r:id="rId1"/>
    <sheet name="General Req." sheetId="1" r:id="rId2"/>
    <sheet name="Plumbing" sheetId="11" r:id="rId3"/>
    <sheet name="Buildings" sheetId="13" r:id="rId4"/>
    <sheet name="Oxgyen plant" sheetId="14" r:id="rId5"/>
    <sheet name="Solarisation " sheetId="15" r:id="rId6"/>
    <sheet name="Summary Sheet" sheetId="4" r:id="rId7"/>
    <sheet name="All" sheetId="5" state="hidden" r:id="rId8"/>
    <sheet name="Cost All" sheetId="7" state="hidden" r:id="rId9"/>
    <sheet name="Total Amount in USD" sheetId="9" state="hidden" r:id="rId10"/>
  </sheets>
  <externalReferences>
    <externalReference r:id="rId11"/>
    <externalReference r:id="rId12"/>
  </externalReferences>
  <definedNames>
    <definedName name="_00_00_00" localSheetId="7">#REF!</definedName>
    <definedName name="_00_00_00" localSheetId="3">#REF!</definedName>
    <definedName name="_00_00_00" localSheetId="2">#REF!</definedName>
    <definedName name="_00_00_00" localSheetId="6">#REF!</definedName>
    <definedName name="_00_00_00">#REF!</definedName>
    <definedName name="_01_00_00" localSheetId="7">#REF!</definedName>
    <definedName name="_01_00_00" localSheetId="3">#REF!</definedName>
    <definedName name="_01_00_00" localSheetId="2">#REF!</definedName>
    <definedName name="_01_00_00" localSheetId="6">#REF!</definedName>
    <definedName name="_01_00_00">#REF!</definedName>
    <definedName name="_02_00_00" localSheetId="7">#REF!</definedName>
    <definedName name="_02_00_00" localSheetId="3">#REF!</definedName>
    <definedName name="_02_00_00" localSheetId="2">#REF!</definedName>
    <definedName name="_02_00_00" localSheetId="6">#REF!</definedName>
    <definedName name="_02_00_00">#REF!</definedName>
    <definedName name="_03_00_00" localSheetId="7">#REF!</definedName>
    <definedName name="_03_00_00" localSheetId="3">#REF!</definedName>
    <definedName name="_03_00_00" localSheetId="2">#REF!</definedName>
    <definedName name="_03_00_00" localSheetId="6">#REF!</definedName>
    <definedName name="_03_00_00">#REF!</definedName>
    <definedName name="_04_00_00" localSheetId="7">#REF!</definedName>
    <definedName name="_04_00_00" localSheetId="3">#REF!</definedName>
    <definedName name="_04_00_00" localSheetId="2">#REF!</definedName>
    <definedName name="_04_00_00" localSheetId="6">#REF!</definedName>
    <definedName name="_04_00_00">#REF!</definedName>
    <definedName name="_05_00_00" localSheetId="7">#REF!</definedName>
    <definedName name="_05_00_00" localSheetId="3">#REF!</definedName>
    <definedName name="_05_00_00" localSheetId="2">#REF!</definedName>
    <definedName name="_05_00_00" localSheetId="6">#REF!</definedName>
    <definedName name="_05_00_00">#REF!</definedName>
    <definedName name="_06_00_00" localSheetId="7">#REF!</definedName>
    <definedName name="_06_00_00" localSheetId="3">#REF!</definedName>
    <definedName name="_06_00_00" localSheetId="2">#REF!</definedName>
    <definedName name="_06_00_00" localSheetId="6">#REF!</definedName>
    <definedName name="_06_00_00">#REF!</definedName>
    <definedName name="_07_00_00" localSheetId="7">#REF!</definedName>
    <definedName name="_07_00_00" localSheetId="3">#REF!</definedName>
    <definedName name="_07_00_00" localSheetId="2">#REF!</definedName>
    <definedName name="_07_00_00" localSheetId="6">#REF!</definedName>
    <definedName name="_07_00_00">#REF!</definedName>
    <definedName name="_08_00_00" localSheetId="7">#REF!</definedName>
    <definedName name="_08_00_00" localSheetId="3">#REF!</definedName>
    <definedName name="_08_00_00" localSheetId="2">#REF!</definedName>
    <definedName name="_08_00_00" localSheetId="6">#REF!</definedName>
    <definedName name="_08_00_00">#REF!</definedName>
    <definedName name="_09_00_00" localSheetId="7">#REF!</definedName>
    <definedName name="_09_00_00" localSheetId="3">#REF!</definedName>
    <definedName name="_09_00_00" localSheetId="2">#REF!</definedName>
    <definedName name="_09_00_00" localSheetId="6">#REF!</definedName>
    <definedName name="_09_00_00">#REF!</definedName>
    <definedName name="_10_00_00" localSheetId="7">#REF!</definedName>
    <definedName name="_10_00_00" localSheetId="3">#REF!</definedName>
    <definedName name="_10_00_00" localSheetId="2">#REF!</definedName>
    <definedName name="_10_00_00" localSheetId="6">#REF!</definedName>
    <definedName name="_10_00_00">#REF!</definedName>
    <definedName name="_11_00_00" localSheetId="7">#REF!</definedName>
    <definedName name="_11_00_00" localSheetId="3">#REF!</definedName>
    <definedName name="_11_00_00" localSheetId="2">#REF!</definedName>
    <definedName name="_11_00_00" localSheetId="6">#REF!</definedName>
    <definedName name="_11_00_00">#REF!</definedName>
    <definedName name="_12_00_00" localSheetId="7">#REF!</definedName>
    <definedName name="_12_00_00" localSheetId="3">#REF!</definedName>
    <definedName name="_12_00_00" localSheetId="2">#REF!</definedName>
    <definedName name="_12_00_00" localSheetId="6">#REF!</definedName>
    <definedName name="_12_00_00">#REF!</definedName>
    <definedName name="_13_00_00" localSheetId="7">#REF!</definedName>
    <definedName name="_13_00_00" localSheetId="3">#REF!</definedName>
    <definedName name="_13_00_00" localSheetId="2">#REF!</definedName>
    <definedName name="_13_00_00" localSheetId="6">#REF!</definedName>
    <definedName name="_13_00_00">#REF!</definedName>
    <definedName name="_14_00_00" localSheetId="7">#REF!</definedName>
    <definedName name="_14_00_00" localSheetId="3">#REF!</definedName>
    <definedName name="_14_00_00" localSheetId="2">#REF!</definedName>
    <definedName name="_14_00_00" localSheetId="6">#REF!</definedName>
    <definedName name="_14_00_00">#REF!</definedName>
    <definedName name="_1988_to_2004" localSheetId="7">#REF!</definedName>
    <definedName name="_1988_to_2004" localSheetId="3">#REF!</definedName>
    <definedName name="_1988_to_2004" localSheetId="2">#REF!</definedName>
    <definedName name="_1988_to_2004" localSheetId="6">#REF!</definedName>
    <definedName name="_1988_to_2004">#REF!</definedName>
    <definedName name="_1995_to_2004" localSheetId="7">#REF!</definedName>
    <definedName name="_1995_to_2004" localSheetId="3">#REF!</definedName>
    <definedName name="_1995_to_2004" localSheetId="2">#REF!</definedName>
    <definedName name="_1995_to_2004" localSheetId="6">#REF!</definedName>
    <definedName name="_1995_to_2004">#REF!</definedName>
    <definedName name="_2004_Numbers_and_Titles" localSheetId="7">#REF!</definedName>
    <definedName name="_2004_Numbers_and_Titles" localSheetId="3">#REF!</definedName>
    <definedName name="_2004_Numbers_and_Titles" localSheetId="2">#REF!</definedName>
    <definedName name="_2004_Numbers_and_Titles" localSheetId="6">#REF!</definedName>
    <definedName name="_2004_Numbers_and_Titles">#REF!</definedName>
    <definedName name="_21_00_00" localSheetId="7">#REF!</definedName>
    <definedName name="_21_00_00" localSheetId="3">#REF!</definedName>
    <definedName name="_21_00_00" localSheetId="2">#REF!</definedName>
    <definedName name="_21_00_00" localSheetId="6">#REF!</definedName>
    <definedName name="_21_00_00">#REF!</definedName>
    <definedName name="_22_00_00" localSheetId="7">#REF!</definedName>
    <definedName name="_22_00_00" localSheetId="3">#REF!</definedName>
    <definedName name="_22_00_00" localSheetId="2">#REF!</definedName>
    <definedName name="_22_00_00" localSheetId="6">#REF!</definedName>
    <definedName name="_22_00_00">#REF!</definedName>
    <definedName name="_23_00_00" localSheetId="7">#REF!</definedName>
    <definedName name="_23_00_00" localSheetId="3">#REF!</definedName>
    <definedName name="_23_00_00" localSheetId="2">#REF!</definedName>
    <definedName name="_23_00_00" localSheetId="6">#REF!</definedName>
    <definedName name="_23_00_00">#REF!</definedName>
    <definedName name="_25_00_00" localSheetId="7">#REF!</definedName>
    <definedName name="_25_00_00" localSheetId="3">#REF!</definedName>
    <definedName name="_25_00_00" localSheetId="2">#REF!</definedName>
    <definedName name="_25_00_00" localSheetId="6">#REF!</definedName>
    <definedName name="_25_00_00">#REF!</definedName>
    <definedName name="_26_00_00" localSheetId="7">#REF!</definedName>
    <definedName name="_26_00_00" localSheetId="3">#REF!</definedName>
    <definedName name="_26_00_00" localSheetId="2">#REF!</definedName>
    <definedName name="_26_00_00" localSheetId="6">#REF!</definedName>
    <definedName name="_26_00_00">#REF!</definedName>
    <definedName name="_27_00_00" localSheetId="7">#REF!</definedName>
    <definedName name="_27_00_00" localSheetId="3">#REF!</definedName>
    <definedName name="_27_00_00" localSheetId="2">#REF!</definedName>
    <definedName name="_27_00_00" localSheetId="6">#REF!</definedName>
    <definedName name="_27_00_00">#REF!</definedName>
    <definedName name="_28_00_00" localSheetId="7">#REF!</definedName>
    <definedName name="_28_00_00" localSheetId="3">#REF!</definedName>
    <definedName name="_28_00_00" localSheetId="2">#REF!</definedName>
    <definedName name="_28_00_00" localSheetId="6">#REF!</definedName>
    <definedName name="_28_00_00">#REF!</definedName>
    <definedName name="_31_00_00" localSheetId="7">#REF!</definedName>
    <definedName name="_31_00_00" localSheetId="3">#REF!</definedName>
    <definedName name="_31_00_00" localSheetId="2">#REF!</definedName>
    <definedName name="_31_00_00" localSheetId="6">#REF!</definedName>
    <definedName name="_31_00_00">#REF!</definedName>
    <definedName name="_32_00_00" localSheetId="7">#REF!</definedName>
    <definedName name="_32_00_00" localSheetId="3">#REF!</definedName>
    <definedName name="_32_00_00" localSheetId="2">#REF!</definedName>
    <definedName name="_32_00_00" localSheetId="6">#REF!</definedName>
    <definedName name="_32_00_00">#REF!</definedName>
    <definedName name="_33_00_00" localSheetId="7">#REF!</definedName>
    <definedName name="_33_00_00" localSheetId="3">#REF!</definedName>
    <definedName name="_33_00_00" localSheetId="2">#REF!</definedName>
    <definedName name="_33_00_00" localSheetId="6">#REF!</definedName>
    <definedName name="_33_00_00">#REF!</definedName>
    <definedName name="_34_00_00" localSheetId="7">#REF!</definedName>
    <definedName name="_34_00_00" localSheetId="3">#REF!</definedName>
    <definedName name="_34_00_00" localSheetId="2">#REF!</definedName>
    <definedName name="_34_00_00" localSheetId="6">#REF!</definedName>
    <definedName name="_34_00_00">#REF!</definedName>
    <definedName name="_35_00_00" localSheetId="7">#REF!</definedName>
    <definedName name="_35_00_00" localSheetId="3">#REF!</definedName>
    <definedName name="_35_00_00" localSheetId="2">#REF!</definedName>
    <definedName name="_35_00_00" localSheetId="6">#REF!</definedName>
    <definedName name="_35_00_00">#REF!</definedName>
    <definedName name="_40_00_00" localSheetId="7">#REF!</definedName>
    <definedName name="_40_00_00" localSheetId="3">#REF!</definedName>
    <definedName name="_40_00_00" localSheetId="2">#REF!</definedName>
    <definedName name="_40_00_00" localSheetId="6">#REF!</definedName>
    <definedName name="_40_00_00">#REF!</definedName>
    <definedName name="_41_00_00" localSheetId="7">#REF!</definedName>
    <definedName name="_41_00_00" localSheetId="3">#REF!</definedName>
    <definedName name="_41_00_00" localSheetId="2">#REF!</definedName>
    <definedName name="_41_00_00" localSheetId="6">#REF!</definedName>
    <definedName name="_41_00_00">#REF!</definedName>
    <definedName name="_42_00_00" localSheetId="7">#REF!</definedName>
    <definedName name="_42_00_00" localSheetId="3">#REF!</definedName>
    <definedName name="_42_00_00" localSheetId="2">#REF!</definedName>
    <definedName name="_42_00_00" localSheetId="6">#REF!</definedName>
    <definedName name="_42_00_00">#REF!</definedName>
    <definedName name="_43_00_00" localSheetId="7">#REF!</definedName>
    <definedName name="_43_00_00" localSheetId="3">#REF!</definedName>
    <definedName name="_43_00_00" localSheetId="2">#REF!</definedName>
    <definedName name="_43_00_00" localSheetId="6">#REF!</definedName>
    <definedName name="_43_00_00">#REF!</definedName>
    <definedName name="_44_00_00" localSheetId="7">#REF!</definedName>
    <definedName name="_44_00_00" localSheetId="3">#REF!</definedName>
    <definedName name="_44_00_00" localSheetId="2">#REF!</definedName>
    <definedName name="_44_00_00" localSheetId="6">#REF!</definedName>
    <definedName name="_44_00_00">#REF!</definedName>
    <definedName name="_45_00_00" localSheetId="7">#REF!</definedName>
    <definedName name="_45_00_00" localSheetId="3">#REF!</definedName>
    <definedName name="_45_00_00" localSheetId="2">#REF!</definedName>
    <definedName name="_45_00_00" localSheetId="6">#REF!</definedName>
    <definedName name="_45_00_00">#REF!</definedName>
    <definedName name="_48_00_00" localSheetId="7">#REF!</definedName>
    <definedName name="_48_00_00" localSheetId="3">#REF!</definedName>
    <definedName name="_48_00_00" localSheetId="2">#REF!</definedName>
    <definedName name="_48_00_00" localSheetId="6">#REF!</definedName>
    <definedName name="_48_00_00">#REF!</definedName>
    <definedName name="A" localSheetId="7">#REF!</definedName>
    <definedName name="A" localSheetId="3">#REF!</definedName>
    <definedName name="A" localSheetId="2">#REF!</definedName>
    <definedName name="A" localSheetId="6">#REF!</definedName>
    <definedName name="A">#REF!</definedName>
    <definedName name="aa" localSheetId="7">#REF!</definedName>
    <definedName name="aa" localSheetId="3">#REF!</definedName>
    <definedName name="aa" localSheetId="2">#REF!</definedName>
    <definedName name="aa" localSheetId="6">#REF!</definedName>
    <definedName name="aa">#REF!</definedName>
    <definedName name="Copyright_Notice" localSheetId="7">#REF!</definedName>
    <definedName name="Copyright_Notice" localSheetId="3">#REF!</definedName>
    <definedName name="Copyright_Notice" localSheetId="2">#REF!</definedName>
    <definedName name="Copyright_Notice" localSheetId="6">#REF!</definedName>
    <definedName name="Copyright_Notice">#REF!</definedName>
    <definedName name="d" localSheetId="7">#REF!</definedName>
    <definedName name="d" localSheetId="3">#REF!</definedName>
    <definedName name="d" localSheetId="2">#REF!</definedName>
    <definedName name="d" localSheetId="6">#REF!</definedName>
    <definedName name="d">#REF!</definedName>
    <definedName name="dfffgggg" localSheetId="7">#REF!</definedName>
    <definedName name="dfffgggg" localSheetId="3">#REF!</definedName>
    <definedName name="dfffgggg" localSheetId="2">#REF!</definedName>
    <definedName name="dfffgggg" localSheetId="6">#REF!</definedName>
    <definedName name="dfffgggg">#REF!</definedName>
    <definedName name="dlkhg" localSheetId="7">#REF!</definedName>
    <definedName name="dlkhg" localSheetId="3">#REF!</definedName>
    <definedName name="dlkhg" localSheetId="2">#REF!</definedName>
    <definedName name="dlkhg" localSheetId="6">#REF!</definedName>
    <definedName name="dlkhg">#REF!</definedName>
    <definedName name="dsfjhjkdshfjksdhf" localSheetId="7">#REF!</definedName>
    <definedName name="dsfjhjkdshfjksdhf" localSheetId="3">#REF!</definedName>
    <definedName name="dsfjhjkdshfjksdhf" localSheetId="2">#REF!</definedName>
    <definedName name="dsfjhjkdshfjksdhf" localSheetId="6">#REF!</definedName>
    <definedName name="dsfjhjkdshfjksdhf">#REF!</definedName>
    <definedName name="e" localSheetId="7">#REF!</definedName>
    <definedName name="e" localSheetId="3">#REF!</definedName>
    <definedName name="e" localSheetId="2">#REF!</definedName>
    <definedName name="e" localSheetId="6">#REF!</definedName>
    <definedName name="e">#REF!</definedName>
    <definedName name="er" localSheetId="7">#REF!</definedName>
    <definedName name="er" localSheetId="3">#REF!</definedName>
    <definedName name="er" localSheetId="2">#REF!</definedName>
    <definedName name="er" localSheetId="6">#REF!</definedName>
    <definedName name="er">#REF!</definedName>
    <definedName name="f" localSheetId="7">#REF!</definedName>
    <definedName name="f" localSheetId="3">#REF!</definedName>
    <definedName name="f" localSheetId="2">#REF!</definedName>
    <definedName name="f" localSheetId="6">#REF!</definedName>
    <definedName name="f">#REF!</definedName>
    <definedName name="fdsfdghsfdgfsd" localSheetId="7">#REF!</definedName>
    <definedName name="fdsfdghsfdgfsd" localSheetId="3">#REF!</definedName>
    <definedName name="fdsfdghsfdgfsd" localSheetId="2">#REF!</definedName>
    <definedName name="fdsfdghsfdgfsd" localSheetId="6">#REF!</definedName>
    <definedName name="fdsfdghsfdgfsd">#REF!</definedName>
    <definedName name="fff" localSheetId="7">#REF!</definedName>
    <definedName name="fff" localSheetId="3">#REF!</definedName>
    <definedName name="fff" localSheetId="2">#REF!</definedName>
    <definedName name="fff" localSheetId="6">#REF!</definedName>
    <definedName name="fff">#REF!</definedName>
    <definedName name="fg" localSheetId="7">#REF!</definedName>
    <definedName name="fg" localSheetId="3">#REF!</definedName>
    <definedName name="fg" localSheetId="2">#REF!</definedName>
    <definedName name="fg" localSheetId="6">#REF!</definedName>
    <definedName name="fg">#REF!</definedName>
    <definedName name="fghjgjhg" localSheetId="7">#REF!</definedName>
    <definedName name="fghjgjhg" localSheetId="3">#REF!</definedName>
    <definedName name="fghjgjhg" localSheetId="2">#REF!</definedName>
    <definedName name="fghjgjhg" localSheetId="6">#REF!</definedName>
    <definedName name="fghjgjhg">#REF!</definedName>
    <definedName name="gdfgdf" localSheetId="7">#REF!</definedName>
    <definedName name="gdfgdf" localSheetId="3">#REF!</definedName>
    <definedName name="gdfgdf" localSheetId="2">#REF!</definedName>
    <definedName name="gdfgdf" localSheetId="6">#REF!</definedName>
    <definedName name="gdfgdf">#REF!</definedName>
    <definedName name="gfdgsfgdfg" localSheetId="7">#REF!</definedName>
    <definedName name="gfdgsfgdfg" localSheetId="3">#REF!</definedName>
    <definedName name="gfdgsfgdfg" localSheetId="2">#REF!</definedName>
    <definedName name="gfdgsfgdfg" localSheetId="6">#REF!</definedName>
    <definedName name="gfdgsfgdfg">#REF!</definedName>
    <definedName name="gfdsawertyu" localSheetId="3">#REF!</definedName>
    <definedName name="gfdsawertyu" localSheetId="2">#REF!</definedName>
    <definedName name="gfdsawertyu">#REF!</definedName>
    <definedName name="ggdfd" localSheetId="7">#REF!</definedName>
    <definedName name="ggdfd" localSheetId="3">#REF!</definedName>
    <definedName name="ggdfd" localSheetId="2">#REF!</definedName>
    <definedName name="ggdfd" localSheetId="6">#REF!</definedName>
    <definedName name="ggdfd">#REF!</definedName>
    <definedName name="ggfftrewjhgfds" localSheetId="7">#REF!</definedName>
    <definedName name="ggfftrewjhgfds" localSheetId="3">#REF!</definedName>
    <definedName name="ggfftrewjhgfds" localSheetId="2">#REF!</definedName>
    <definedName name="ggfftrewjhgfds" localSheetId="6">#REF!</definedName>
    <definedName name="ggfftrewjhgfds">#REF!</definedName>
    <definedName name="H" localSheetId="7">#REF!</definedName>
    <definedName name="H" localSheetId="3">#REF!</definedName>
    <definedName name="H" localSheetId="2">#REF!</definedName>
    <definedName name="H" localSheetId="6">#REF!</definedName>
    <definedName name="H">#REF!</definedName>
    <definedName name="hdsfkjsdfkgdf" localSheetId="7">#REF!</definedName>
    <definedName name="hdsfkjsdfkgdf" localSheetId="3">#REF!</definedName>
    <definedName name="hdsfkjsdfkgdf" localSheetId="2">#REF!</definedName>
    <definedName name="hdsfkjsdfkgdf" localSheetId="6">#REF!</definedName>
    <definedName name="hdsfkjsdfkgdf">#REF!</definedName>
    <definedName name="hfffdfd" localSheetId="7">#REF!</definedName>
    <definedName name="hfffdfd" localSheetId="3">#REF!</definedName>
    <definedName name="hfffdfd" localSheetId="2">#REF!</definedName>
    <definedName name="hfffdfd" localSheetId="6">#REF!</definedName>
    <definedName name="hfffdfd">#REF!</definedName>
    <definedName name="hgfdsallkjhgfd" localSheetId="7">#REF!</definedName>
    <definedName name="hgfdsallkjhgfd" localSheetId="3">#REF!</definedName>
    <definedName name="hgfdsallkjhgfd" localSheetId="2">#REF!</definedName>
    <definedName name="hgfdsallkjhgfd" localSheetId="6">#REF!</definedName>
    <definedName name="hgfdsallkjhgfd">#REF!</definedName>
    <definedName name="hgfdsiyuytewa" localSheetId="7">#REF!</definedName>
    <definedName name="hgfdsiyuytewa" localSheetId="3">#REF!</definedName>
    <definedName name="hgfdsiyuytewa" localSheetId="2">#REF!</definedName>
    <definedName name="hgfdsiyuytewa" localSheetId="6">#REF!</definedName>
    <definedName name="hgfdsiyuytewa">#REF!</definedName>
    <definedName name="hghghjgkjg" localSheetId="7">#REF!</definedName>
    <definedName name="hghghjgkjg" localSheetId="3">#REF!</definedName>
    <definedName name="hghghjgkjg" localSheetId="2">#REF!</definedName>
    <definedName name="hghghjgkjg" localSheetId="6">#REF!</definedName>
    <definedName name="hghghjgkjg">#REF!</definedName>
    <definedName name="hhhhhhhhhhhhhhhhhhhhgdljas" localSheetId="7">#REF!</definedName>
    <definedName name="hhhhhhhhhhhhhhhhhhhhgdljas" localSheetId="3">#REF!</definedName>
    <definedName name="hhhhhhhhhhhhhhhhhhhhgdljas" localSheetId="2">#REF!</definedName>
    <definedName name="hhhhhhhhhhhhhhhhhhhhgdljas" localSheetId="6">#REF!</definedName>
    <definedName name="hhhhhhhhhhhhhhhhhhhhgdljas">#REF!</definedName>
    <definedName name="hjkhj" localSheetId="7">#REF!</definedName>
    <definedName name="hjkhj" localSheetId="3">#REF!</definedName>
    <definedName name="hjkhj" localSheetId="2">#REF!</definedName>
    <definedName name="hjkhj" localSheetId="6">#REF!</definedName>
    <definedName name="hjkhj">#REF!</definedName>
    <definedName name="hyuyuyoiuy" localSheetId="7">#REF!</definedName>
    <definedName name="hyuyuyoiuy" localSheetId="3">#REF!</definedName>
    <definedName name="hyuyuyoiuy" localSheetId="2">#REF!</definedName>
    <definedName name="hyuyuyoiuy" localSheetId="6">#REF!</definedName>
    <definedName name="hyuyuyoiuy">#REF!</definedName>
    <definedName name="I" localSheetId="7">#REF!</definedName>
    <definedName name="I" localSheetId="3">#REF!</definedName>
    <definedName name="I" localSheetId="2">#REF!</definedName>
    <definedName name="I" localSheetId="6">#REF!</definedName>
    <definedName name="I">#REF!</definedName>
    <definedName name="Instructions" localSheetId="7">#REF!</definedName>
    <definedName name="Instructions" localSheetId="3">#REF!</definedName>
    <definedName name="Instructions" localSheetId="2">#REF!</definedName>
    <definedName name="Instructions" localSheetId="6">#REF!</definedName>
    <definedName name="Instructions">#REF!</definedName>
    <definedName name="jgjhgjhghjg" localSheetId="7">#REF!</definedName>
    <definedName name="jgjhgjhghjg" localSheetId="3">#REF!</definedName>
    <definedName name="jgjhgjhghjg" localSheetId="2">#REF!</definedName>
    <definedName name="jgjhgjhghjg" localSheetId="6">#REF!</definedName>
    <definedName name="jgjhgjhghjg">#REF!</definedName>
    <definedName name="jhff" localSheetId="7">#REF!</definedName>
    <definedName name="jhff" localSheetId="3">#REF!</definedName>
    <definedName name="jhff" localSheetId="2">#REF!</definedName>
    <definedName name="jhff" localSheetId="6">#REF!</definedName>
    <definedName name="jhff">#REF!</definedName>
    <definedName name="jhgfdsaweqzxcvnytreuh" localSheetId="7">#REF!</definedName>
    <definedName name="jhgfdsaweqzxcvnytreuh" localSheetId="3">#REF!</definedName>
    <definedName name="jhgfdsaweqzxcvnytreuh" localSheetId="2">#REF!</definedName>
    <definedName name="jhgfdsaweqzxcvnytreuh" localSheetId="6">#REF!</definedName>
    <definedName name="jhgfdsaweqzxcvnytreuh">#REF!</definedName>
    <definedName name="jhhkhgeyuygdckj" localSheetId="7">#REF!</definedName>
    <definedName name="jhhkhgeyuygdckj" localSheetId="3">#REF!</definedName>
    <definedName name="jhhkhgeyuygdckj" localSheetId="2">#REF!</definedName>
    <definedName name="jhhkhgeyuygdckj" localSheetId="6">#REF!</definedName>
    <definedName name="jhhkhgeyuygdckj">#REF!</definedName>
    <definedName name="jhksfdksdfh" localSheetId="7">#REF!</definedName>
    <definedName name="jhksfdksdfh" localSheetId="3">#REF!</definedName>
    <definedName name="jhksfdksdfh" localSheetId="2">#REF!</definedName>
    <definedName name="jhksfdksdfh" localSheetId="6">#REF!</definedName>
    <definedName name="jhksfdksdfh">#REF!</definedName>
    <definedName name="jhsdfklj" localSheetId="7">#REF!</definedName>
    <definedName name="jhsdfklj" localSheetId="3">#REF!</definedName>
    <definedName name="jhsdfklj" localSheetId="2">#REF!</definedName>
    <definedName name="jhsdfklj" localSheetId="6">#REF!</definedName>
    <definedName name="jhsdfklj">#REF!</definedName>
    <definedName name="jhyjuyu" localSheetId="7">#REF!</definedName>
    <definedName name="jhyjuyu" localSheetId="3">#REF!</definedName>
    <definedName name="jhyjuyu" localSheetId="2">#REF!</definedName>
    <definedName name="jhyjuyu" localSheetId="6">#REF!</definedName>
    <definedName name="jhyjuyu">#REF!</definedName>
    <definedName name="k" localSheetId="7">#REF!</definedName>
    <definedName name="k" localSheetId="3">#REF!</definedName>
    <definedName name="k" localSheetId="2">#REF!</definedName>
    <definedName name="k" localSheetId="6">#REF!</definedName>
    <definedName name="k">#REF!</definedName>
    <definedName name="kiuytrewqafhjj" localSheetId="7">#REF!</definedName>
    <definedName name="kiuytrewqafhjj" localSheetId="3">#REF!</definedName>
    <definedName name="kiuytrewqafhjj" localSheetId="2">#REF!</definedName>
    <definedName name="kiuytrewqafhjj" localSheetId="6">#REF!</definedName>
    <definedName name="kiuytrewqafhjj">#REF!</definedName>
    <definedName name="kjhfdsawerttzalkoiuytrre" localSheetId="7">#REF!</definedName>
    <definedName name="kjhfdsawerttzalkoiuytrre" localSheetId="3">#REF!</definedName>
    <definedName name="kjhfdsawerttzalkoiuytrre" localSheetId="2">#REF!</definedName>
    <definedName name="kjhfdsawerttzalkoiuytrre" localSheetId="6">#REF!</definedName>
    <definedName name="kjhfdsawerttzalkoiuytrre">#REF!</definedName>
    <definedName name="kjhgfdsa" localSheetId="3">#REF!</definedName>
    <definedName name="kjhgfdsa" localSheetId="2">#REF!</definedName>
    <definedName name="kjhgfdsa">#REF!</definedName>
    <definedName name="kjhggfsd" localSheetId="7">#REF!</definedName>
    <definedName name="kjhggfsd" localSheetId="3">#REF!</definedName>
    <definedName name="kjhggfsd" localSheetId="2">#REF!</definedName>
    <definedName name="kjhggfsd" localSheetId="6">#REF!</definedName>
    <definedName name="kjhggfsd">#REF!</definedName>
    <definedName name="kjhhgg" localSheetId="7">#REF!</definedName>
    <definedName name="kjhhgg" localSheetId="3">#REF!</definedName>
    <definedName name="kjhhgg" localSheetId="2">#REF!</definedName>
    <definedName name="kjhhgg" localSheetId="6">#REF!</definedName>
    <definedName name="kjhhgg">#REF!</definedName>
    <definedName name="klklk" localSheetId="7">#REF!</definedName>
    <definedName name="klklk" localSheetId="3">#REF!</definedName>
    <definedName name="klklk" localSheetId="2">#REF!</definedName>
    <definedName name="klklk" localSheetId="6">#REF!</definedName>
    <definedName name="klklk">#REF!</definedName>
    <definedName name="lkjgfdaaweyu" localSheetId="7">#REF!</definedName>
    <definedName name="lkjgfdaaweyu" localSheetId="3">#REF!</definedName>
    <definedName name="lkjgfdaaweyu" localSheetId="2">#REF!</definedName>
    <definedName name="lkjgfdaaweyu" localSheetId="6">#REF!</definedName>
    <definedName name="lkjgfdaaweyu">#REF!</definedName>
    <definedName name="lkjhf" localSheetId="7">#REF!</definedName>
    <definedName name="lkjhf" localSheetId="3">#REF!</definedName>
    <definedName name="lkjhf" localSheetId="2">#REF!</definedName>
    <definedName name="lkjhf" localSheetId="6">#REF!</definedName>
    <definedName name="lkjhf">#REF!</definedName>
    <definedName name="lkjhfdsawertytuio" localSheetId="7">#REF!</definedName>
    <definedName name="lkjhfdsawertytuio" localSheetId="3">#REF!</definedName>
    <definedName name="lkjhfdsawertytuio" localSheetId="2">#REF!</definedName>
    <definedName name="lkjhfdsawertytuio" localSheetId="6">#REF!</definedName>
    <definedName name="lkjhfdsawertytuio">#REF!</definedName>
    <definedName name="lkjhfsiuyttr" localSheetId="7">#REF!</definedName>
    <definedName name="lkjhfsiuyttr" localSheetId="3">#REF!</definedName>
    <definedName name="lkjhfsiuyttr" localSheetId="2">#REF!</definedName>
    <definedName name="lkjhfsiuyttr" localSheetId="6">#REF!</definedName>
    <definedName name="lkjhfsiuyttr">#REF!</definedName>
    <definedName name="lkkhgfdsaajhgggfds" localSheetId="7">#REF!</definedName>
    <definedName name="lkkhgfdsaajhgggfds" localSheetId="3">#REF!</definedName>
    <definedName name="lkkhgfdsaajhgggfds" localSheetId="2">#REF!</definedName>
    <definedName name="lkkhgfdsaajhgggfds" localSheetId="6">#REF!</definedName>
    <definedName name="lkkhgfdsaajhgggfds">#REF!</definedName>
    <definedName name="m" localSheetId="7">#REF!</definedName>
    <definedName name="m" localSheetId="3">#REF!</definedName>
    <definedName name="m" localSheetId="2">#REF!</definedName>
    <definedName name="m" localSheetId="6">#REF!</definedName>
    <definedName name="m">#REF!</definedName>
    <definedName name="n" localSheetId="7">#REF!</definedName>
    <definedName name="n" localSheetId="3">#REF!</definedName>
    <definedName name="n" localSheetId="2">#REF!</definedName>
    <definedName name="n" localSheetId="6">#REF!</definedName>
    <definedName name="n">#REF!</definedName>
    <definedName name="O" localSheetId="7">#REF!</definedName>
    <definedName name="O" localSheetId="3">#REF!</definedName>
    <definedName name="O" localSheetId="2">#REF!</definedName>
    <definedName name="O" localSheetId="6">#REF!</definedName>
    <definedName name="O">#REF!</definedName>
    <definedName name="oiiuuytredeswsdcvfgbhnjmk" localSheetId="7">#REF!</definedName>
    <definedName name="oiiuuytredeswsdcvfgbhnjmk" localSheetId="3">#REF!</definedName>
    <definedName name="oiiuuytredeswsdcvfgbhnjmk" localSheetId="2">#REF!</definedName>
    <definedName name="oiiuuytredeswsdcvfgbhnjmk" localSheetId="6">#REF!</definedName>
    <definedName name="oiiuuytredeswsdcvfgbhnjmk">#REF!</definedName>
    <definedName name="op" localSheetId="7">#REF!</definedName>
    <definedName name="op" localSheetId="3">#REF!</definedName>
    <definedName name="op" localSheetId="2">#REF!</definedName>
    <definedName name="op" localSheetId="6">#REF!</definedName>
    <definedName name="op">#REF!</definedName>
    <definedName name="P" localSheetId="7">#REF!</definedName>
    <definedName name="P" localSheetId="3">#REF!</definedName>
    <definedName name="P" localSheetId="2">#REF!</definedName>
    <definedName name="P" localSheetId="6">#REF!</definedName>
    <definedName name="P">#REF!</definedName>
    <definedName name="poiu" localSheetId="7">#REF!</definedName>
    <definedName name="poiu" localSheetId="3">#REF!</definedName>
    <definedName name="poiu" localSheetId="2">#REF!</definedName>
    <definedName name="poiu" localSheetId="6">#REF!</definedName>
    <definedName name="poiu">#REF!</definedName>
    <definedName name="pop" localSheetId="7">#REF!</definedName>
    <definedName name="pop" localSheetId="3">#REF!</definedName>
    <definedName name="pop" localSheetId="2">#REF!</definedName>
    <definedName name="pop" localSheetId="6">#REF!</definedName>
    <definedName name="pop">#REF!</definedName>
    <definedName name="_xlnm.Print_Area" localSheetId="7">All!$A$1:$F$599</definedName>
    <definedName name="_xlnm.Print_Area" localSheetId="3">Buildings!$A$1:$F$143</definedName>
    <definedName name="_xlnm.Print_Area" localSheetId="8">'Cost All'!$A$1:$F$303</definedName>
    <definedName name="_xlnm.Print_Area" localSheetId="1">'General Req.'!$A$1:$F$18</definedName>
    <definedName name="_xlnm.Print_Area" localSheetId="2">Plumbing!$A$1:$F$185</definedName>
    <definedName name="_xlnm.Print_Area" localSheetId="6">'Summary Sheet'!$A$1:$C$27</definedName>
    <definedName name="_xlnm.Print_Titles" localSheetId="7">All!$1:$2</definedName>
    <definedName name="_xlnm.Print_Titles" localSheetId="3">Buildings!$1:$2</definedName>
    <definedName name="_xlnm.Print_Titles" localSheetId="8">'Cost All'!$1:$1</definedName>
    <definedName name="_xlnm.Print_Titles" localSheetId="1">'General Req.'!$1:$1</definedName>
    <definedName name="_xlnm.Print_Titles" localSheetId="2">Plumbing!$1:$1</definedName>
    <definedName name="_xlnm.Print_Titles" localSheetId="6">'Summary Sheet'!$7:$7</definedName>
    <definedName name="q" localSheetId="7">#REF!</definedName>
    <definedName name="q" localSheetId="3">#REF!</definedName>
    <definedName name="q" localSheetId="2">#REF!</definedName>
    <definedName name="q" localSheetId="6">#REF!</definedName>
    <definedName name="q">#REF!</definedName>
    <definedName name="qw" localSheetId="7">#REF!</definedName>
    <definedName name="qw" localSheetId="3">#REF!</definedName>
    <definedName name="qw" localSheetId="2">#REF!</definedName>
    <definedName name="qw" localSheetId="6">#REF!</definedName>
    <definedName name="qw">#REF!</definedName>
    <definedName name="ss" localSheetId="7">#REF!</definedName>
    <definedName name="ss" localSheetId="3">#REF!</definedName>
    <definedName name="ss" localSheetId="2">#REF!</definedName>
    <definedName name="ss" localSheetId="6">#REF!</definedName>
    <definedName name="ss">#REF!</definedName>
    <definedName name="t" localSheetId="7">#REF!</definedName>
    <definedName name="t" localSheetId="3">#REF!</definedName>
    <definedName name="t" localSheetId="2">#REF!</definedName>
    <definedName name="t" localSheetId="6">#REF!</definedName>
    <definedName name="t">#REF!</definedName>
    <definedName name="tracdszjuygk" localSheetId="7">#REF!</definedName>
    <definedName name="tracdszjuygk" localSheetId="3">#REF!</definedName>
    <definedName name="tracdszjuygk" localSheetId="2">#REF!</definedName>
    <definedName name="tracdszjuygk" localSheetId="6">#REF!</definedName>
    <definedName name="tracdszjuygk">#REF!</definedName>
    <definedName name="tttttttttttttt" localSheetId="7">#REF!</definedName>
    <definedName name="tttttttttttttt" localSheetId="3">#REF!</definedName>
    <definedName name="tttttttttttttt" localSheetId="2">#REF!</definedName>
    <definedName name="tttttttttttttt" localSheetId="6">#REF!</definedName>
    <definedName name="tttttttttttttt">#REF!</definedName>
    <definedName name="ty" localSheetId="7">#REF!</definedName>
    <definedName name="ty" localSheetId="3">#REF!</definedName>
    <definedName name="ty" localSheetId="2">#REF!</definedName>
    <definedName name="ty" localSheetId="6">#REF!</definedName>
    <definedName name="ty">#REF!</definedName>
    <definedName name="U" localSheetId="7">#REF!</definedName>
    <definedName name="U" localSheetId="3">#REF!</definedName>
    <definedName name="U" localSheetId="2">#REF!</definedName>
    <definedName name="U" localSheetId="6">#REF!</definedName>
    <definedName name="U">#REF!</definedName>
    <definedName name="ui" localSheetId="7">#REF!</definedName>
    <definedName name="ui" localSheetId="3">#REF!</definedName>
    <definedName name="ui" localSheetId="2">#REF!</definedName>
    <definedName name="ui" localSheetId="6">#REF!</definedName>
    <definedName name="ui">#REF!</definedName>
    <definedName name="uuu" localSheetId="7">#REF!</definedName>
    <definedName name="uuu" localSheetId="3">#REF!</definedName>
    <definedName name="uuu" localSheetId="2">#REF!</definedName>
    <definedName name="uuu" localSheetId="6">#REF!</definedName>
    <definedName name="uuu">#REF!</definedName>
    <definedName name="v" localSheetId="7">#REF!</definedName>
    <definedName name="v" localSheetId="3">#REF!</definedName>
    <definedName name="v" localSheetId="2">#REF!</definedName>
    <definedName name="v" localSheetId="6">#REF!</definedName>
    <definedName name="v">#REF!</definedName>
    <definedName name="w" localSheetId="7">#REF!</definedName>
    <definedName name="w" localSheetId="3">#REF!</definedName>
    <definedName name="w" localSheetId="2">#REF!</definedName>
    <definedName name="w" localSheetId="6">#REF!</definedName>
    <definedName name="w">#REF!</definedName>
    <definedName name="x" localSheetId="7">#REF!</definedName>
    <definedName name="x" localSheetId="3">#REF!</definedName>
    <definedName name="x" localSheetId="2">#REF!</definedName>
    <definedName name="x" localSheetId="6">#REF!</definedName>
    <definedName name="x">#REF!</definedName>
    <definedName name="Y" localSheetId="7">#REF!</definedName>
    <definedName name="Y" localSheetId="3">#REF!</definedName>
    <definedName name="Y" localSheetId="2">#REF!</definedName>
    <definedName name="Y" localSheetId="6">#REF!</definedName>
    <definedName name="Y">#REF!</definedName>
    <definedName name="YYUYUIYUIY" localSheetId="7">#REF!</definedName>
    <definedName name="YYUYUIYUIY" localSheetId="3">#REF!</definedName>
    <definedName name="YYUYUIYUIY" localSheetId="2">#REF!</definedName>
    <definedName name="YYUYUIYUIY" localSheetId="6">#REF!</definedName>
    <definedName name="YYUYUIYUIY">#REF!</definedName>
    <definedName name="z" localSheetId="7">#REF!</definedName>
    <definedName name="z" localSheetId="3">#REF!</definedName>
    <definedName name="z" localSheetId="2">#REF!</definedName>
    <definedName name="z" localSheetId="6">#REF!</definedName>
    <definedName name="z">#REF!</definedName>
    <definedName name="كممممم" localSheetId="7">#REF!</definedName>
    <definedName name="كممممم" localSheetId="3">#REF!</definedName>
    <definedName name="كممممم" localSheetId="2">#REF!</definedName>
    <definedName name="كممممم" localSheetId="6">#REF!</definedName>
    <definedName name="كممممم">#REF!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D8" i="9"/>
  <c r="F302" i="7"/>
  <c r="F300" i="7"/>
  <c r="F296" i="7"/>
  <c r="J293" i="7"/>
  <c r="J291" i="7"/>
  <c r="I291" i="7"/>
  <c r="H291" i="7"/>
  <c r="E291" i="7"/>
  <c r="F289" i="7"/>
  <c r="F287" i="7"/>
  <c r="F285" i="7"/>
  <c r="F283" i="7"/>
  <c r="H278" i="7"/>
  <c r="E278" i="7"/>
  <c r="I276" i="7"/>
  <c r="H276" i="7"/>
  <c r="F276" i="7"/>
  <c r="E276" i="7"/>
  <c r="I274" i="7"/>
  <c r="H274" i="7"/>
  <c r="F274" i="7"/>
  <c r="E274" i="7"/>
  <c r="F270" i="7"/>
  <c r="F268" i="7"/>
  <c r="I266" i="7"/>
  <c r="H266" i="7"/>
  <c r="F266" i="7"/>
  <c r="E266" i="7"/>
  <c r="I264" i="7"/>
  <c r="H264" i="7"/>
  <c r="F264" i="7"/>
  <c r="E264" i="7"/>
  <c r="I262" i="7"/>
  <c r="H262" i="7"/>
  <c r="F262" i="7"/>
  <c r="E262" i="7"/>
  <c r="I260" i="7"/>
  <c r="H260" i="7"/>
  <c r="F260" i="7"/>
  <c r="E260" i="7"/>
  <c r="I258" i="7"/>
  <c r="H258" i="7"/>
  <c r="F258" i="7"/>
  <c r="E258" i="7"/>
  <c r="I256" i="7"/>
  <c r="H256" i="7"/>
  <c r="F256" i="7"/>
  <c r="E256" i="7"/>
  <c r="I254" i="7"/>
  <c r="H254" i="7"/>
  <c r="G254" i="7"/>
  <c r="F254" i="7"/>
  <c r="E254" i="7"/>
  <c r="I252" i="7"/>
  <c r="H252" i="7"/>
  <c r="F252" i="7"/>
  <c r="E252" i="7"/>
  <c r="I250" i="7"/>
  <c r="H250" i="7"/>
  <c r="F250" i="7"/>
  <c r="E250" i="7"/>
  <c r="I248" i="7"/>
  <c r="H248" i="7"/>
  <c r="F248" i="7"/>
  <c r="E248" i="7"/>
  <c r="F244" i="7"/>
  <c r="I242" i="7"/>
  <c r="F242" i="7"/>
  <c r="E242" i="7"/>
  <c r="I240" i="7"/>
  <c r="F240" i="7"/>
  <c r="E240" i="7"/>
  <c r="I238" i="7"/>
  <c r="F238" i="7"/>
  <c r="E238" i="7"/>
  <c r="I236" i="7"/>
  <c r="F236" i="7"/>
  <c r="E236" i="7"/>
  <c r="F232" i="7"/>
  <c r="I230" i="7"/>
  <c r="F230" i="7"/>
  <c r="E230" i="7"/>
  <c r="F228" i="7"/>
  <c r="I226" i="7"/>
  <c r="H226" i="7"/>
  <c r="F226" i="7"/>
  <c r="E226" i="7"/>
  <c r="I224" i="7"/>
  <c r="H224" i="7"/>
  <c r="F224" i="7"/>
  <c r="E224" i="7"/>
  <c r="I222" i="7"/>
  <c r="H222" i="7"/>
  <c r="F222" i="7"/>
  <c r="E222" i="7"/>
  <c r="F218" i="7"/>
  <c r="I216" i="7"/>
  <c r="H216" i="7"/>
  <c r="F216" i="7"/>
  <c r="E216" i="7"/>
  <c r="I214" i="7"/>
  <c r="H214" i="7"/>
  <c r="F214" i="7"/>
  <c r="E214" i="7"/>
  <c r="F210" i="7"/>
  <c r="I208" i="7"/>
  <c r="H208" i="7"/>
  <c r="F208" i="7"/>
  <c r="E208" i="7"/>
  <c r="I206" i="7"/>
  <c r="H206" i="7"/>
  <c r="F206" i="7"/>
  <c r="E206" i="7"/>
  <c r="I202" i="7"/>
  <c r="H202" i="7"/>
  <c r="F202" i="7"/>
  <c r="E202" i="7"/>
  <c r="I200" i="7"/>
  <c r="H200" i="7"/>
  <c r="F200" i="7"/>
  <c r="E200" i="7"/>
  <c r="I198" i="7"/>
  <c r="H198" i="7"/>
  <c r="F198" i="7"/>
  <c r="E198" i="7"/>
  <c r="F194" i="7"/>
  <c r="I192" i="7"/>
  <c r="F192" i="7"/>
  <c r="E192" i="7"/>
  <c r="F190" i="7"/>
  <c r="I188" i="7"/>
  <c r="H188" i="7"/>
  <c r="F188" i="7"/>
  <c r="E188" i="7"/>
  <c r="I186" i="7"/>
  <c r="H186" i="7"/>
  <c r="F186" i="7"/>
  <c r="E186" i="7"/>
  <c r="I184" i="7"/>
  <c r="H184" i="7"/>
  <c r="F184" i="7"/>
  <c r="E184" i="7"/>
  <c r="F180" i="7"/>
  <c r="F178" i="7"/>
  <c r="H173" i="7"/>
  <c r="E173" i="7"/>
  <c r="I171" i="7"/>
  <c r="H171" i="7"/>
  <c r="G171" i="7"/>
  <c r="F171" i="7"/>
  <c r="I169" i="7"/>
  <c r="H169" i="7"/>
  <c r="G169" i="7"/>
  <c r="F169" i="7"/>
  <c r="I167" i="7"/>
  <c r="H167" i="7"/>
  <c r="G167" i="7"/>
  <c r="F167" i="7"/>
  <c r="I165" i="7"/>
  <c r="H165" i="7"/>
  <c r="G165" i="7"/>
  <c r="F165" i="7"/>
  <c r="I163" i="7"/>
  <c r="H163" i="7"/>
  <c r="G163" i="7"/>
  <c r="F163" i="7"/>
  <c r="I161" i="7"/>
  <c r="H161" i="7"/>
  <c r="G161" i="7"/>
  <c r="F161" i="7"/>
  <c r="I159" i="7"/>
  <c r="H159" i="7"/>
  <c r="F159" i="7"/>
  <c r="I157" i="7"/>
  <c r="H157" i="7"/>
  <c r="G157" i="7"/>
  <c r="F157" i="7"/>
  <c r="F155" i="7"/>
  <c r="G151" i="7"/>
  <c r="F151" i="7"/>
  <c r="E151" i="7"/>
  <c r="F149" i="7"/>
  <c r="E149" i="7"/>
  <c r="G147" i="7"/>
  <c r="F147" i="7"/>
  <c r="E147" i="7"/>
  <c r="I145" i="7"/>
  <c r="H145" i="7"/>
  <c r="H149" i="7" s="1"/>
  <c r="I149" i="7" s="1"/>
  <c r="G145" i="7"/>
  <c r="F145" i="7"/>
  <c r="I143" i="7"/>
  <c r="H143" i="7"/>
  <c r="H151" i="7" s="1"/>
  <c r="I151" i="7" s="1"/>
  <c r="G143" i="7"/>
  <c r="F143" i="7"/>
  <c r="I135" i="7"/>
  <c r="H135" i="7"/>
  <c r="G135" i="7"/>
  <c r="F135" i="7"/>
  <c r="I133" i="7"/>
  <c r="H133" i="7"/>
  <c r="G133" i="7"/>
  <c r="F133" i="7"/>
  <c r="I129" i="7"/>
  <c r="H129" i="7"/>
  <c r="G129" i="7"/>
  <c r="F129" i="7"/>
  <c r="I127" i="7"/>
  <c r="H127" i="7"/>
  <c r="G127" i="7"/>
  <c r="F127" i="7"/>
  <c r="I125" i="7"/>
  <c r="H125" i="7"/>
  <c r="G125" i="7"/>
  <c r="F125" i="7"/>
  <c r="I123" i="7"/>
  <c r="H123" i="7"/>
  <c r="G123" i="7"/>
  <c r="F123" i="7"/>
  <c r="I117" i="7"/>
  <c r="H117" i="7"/>
  <c r="G117" i="7"/>
  <c r="F117" i="7"/>
  <c r="F113" i="7"/>
  <c r="G111" i="7"/>
  <c r="F111" i="7"/>
  <c r="H109" i="7"/>
  <c r="I109" i="7" s="1"/>
  <c r="G109" i="7"/>
  <c r="F109" i="7"/>
  <c r="F105" i="7"/>
  <c r="I101" i="7"/>
  <c r="H101" i="7"/>
  <c r="G101" i="7"/>
  <c r="F101" i="7"/>
  <c r="I99" i="7"/>
  <c r="H99" i="7"/>
  <c r="G99" i="7"/>
  <c r="F99" i="7"/>
  <c r="I97" i="7"/>
  <c r="H97" i="7"/>
  <c r="G97" i="7"/>
  <c r="F97" i="7"/>
  <c r="F93" i="7"/>
  <c r="I91" i="7"/>
  <c r="H91" i="7"/>
  <c r="F91" i="7"/>
  <c r="I89" i="7"/>
  <c r="H89" i="7"/>
  <c r="G89" i="7"/>
  <c r="F89" i="7"/>
  <c r="F85" i="7"/>
  <c r="I83" i="7"/>
  <c r="H83" i="7"/>
  <c r="G83" i="7"/>
  <c r="F83" i="7"/>
  <c r="F79" i="7"/>
  <c r="I75" i="7"/>
  <c r="H75" i="7"/>
  <c r="G75" i="7"/>
  <c r="F75" i="7"/>
  <c r="I73" i="7"/>
  <c r="H73" i="7"/>
  <c r="G73" i="7"/>
  <c r="F73" i="7"/>
  <c r="I69" i="7"/>
  <c r="H69" i="7"/>
  <c r="G69" i="7"/>
  <c r="F69" i="7"/>
  <c r="I67" i="7"/>
  <c r="G67" i="7"/>
  <c r="F67" i="7"/>
  <c r="I65" i="7"/>
  <c r="H65" i="7"/>
  <c r="G65" i="7"/>
  <c r="F65" i="7"/>
  <c r="F63" i="7"/>
  <c r="H59" i="7"/>
  <c r="I59" i="7" s="1"/>
  <c r="G59" i="7"/>
  <c r="F59" i="7"/>
  <c r="G57" i="7"/>
  <c r="F57" i="7"/>
  <c r="H55" i="7"/>
  <c r="I55" i="7" s="1"/>
  <c r="G55" i="7"/>
  <c r="F55" i="7"/>
  <c r="R49" i="7"/>
  <c r="H46" i="7"/>
  <c r="E46" i="7"/>
  <c r="H44" i="7"/>
  <c r="I44" i="7" s="1"/>
  <c r="G44" i="7"/>
  <c r="F44" i="7"/>
  <c r="I40" i="7"/>
  <c r="H40" i="7"/>
  <c r="F40" i="7"/>
  <c r="F38" i="7"/>
  <c r="H31" i="7"/>
  <c r="E31" i="7"/>
  <c r="G29" i="7"/>
  <c r="F29" i="7"/>
  <c r="H27" i="7"/>
  <c r="H29" i="7" s="1"/>
  <c r="I29" i="7" s="1"/>
  <c r="G27" i="7"/>
  <c r="F27" i="7"/>
  <c r="G23" i="7"/>
  <c r="F23" i="7"/>
  <c r="H21" i="7"/>
  <c r="H23" i="7" s="1"/>
  <c r="I23" i="7" s="1"/>
  <c r="G21" i="7"/>
  <c r="F21" i="7"/>
  <c r="G19" i="7"/>
  <c r="F19" i="7"/>
  <c r="H17" i="7"/>
  <c r="H19" i="7" s="1"/>
  <c r="I19" i="7" s="1"/>
  <c r="G17" i="7"/>
  <c r="F17" i="7"/>
  <c r="H15" i="7"/>
  <c r="I15" i="7" s="1"/>
  <c r="G15" i="7"/>
  <c r="F15" i="7"/>
  <c r="H13" i="7"/>
  <c r="I13" i="7" s="1"/>
  <c r="G13" i="7"/>
  <c r="F13" i="7"/>
  <c r="H11" i="7"/>
  <c r="I11" i="7" s="1"/>
  <c r="F11" i="7"/>
  <c r="H9" i="7"/>
  <c r="I9" i="7" s="1"/>
  <c r="F9" i="7"/>
  <c r="F5" i="7"/>
  <c r="E598" i="5"/>
  <c r="F595" i="5"/>
  <c r="D595" i="5"/>
  <c r="D581" i="5"/>
  <c r="F581" i="5" s="1"/>
  <c r="E583" i="5" s="1"/>
  <c r="F575" i="5"/>
  <c r="D575" i="5"/>
  <c r="E563" i="5"/>
  <c r="F559" i="5"/>
  <c r="F557" i="5"/>
  <c r="F555" i="5"/>
  <c r="F553" i="5"/>
  <c r="F545" i="5"/>
  <c r="F543" i="5"/>
  <c r="F541" i="5"/>
  <c r="F539" i="5"/>
  <c r="F537" i="5"/>
  <c r="F535" i="5"/>
  <c r="F533" i="5"/>
  <c r="F531" i="5"/>
  <c r="F529" i="5"/>
  <c r="F525" i="5"/>
  <c r="F523" i="5"/>
  <c r="E516" i="5"/>
  <c r="F514" i="5"/>
  <c r="F512" i="5"/>
  <c r="F510" i="5"/>
  <c r="F508" i="5"/>
  <c r="E496" i="5"/>
  <c r="F494" i="5"/>
  <c r="F492" i="5"/>
  <c r="F490" i="5"/>
  <c r="F488" i="5"/>
  <c r="F486" i="5"/>
  <c r="F484" i="5"/>
  <c r="F482" i="5"/>
  <c r="F480" i="5"/>
  <c r="F478" i="5"/>
  <c r="F473" i="5"/>
  <c r="D473" i="5"/>
  <c r="F466" i="5"/>
  <c r="F460" i="5"/>
  <c r="F458" i="5"/>
  <c r="F456" i="5"/>
  <c r="F454" i="5"/>
  <c r="F452" i="5"/>
  <c r="F450" i="5"/>
  <c r="F448" i="5"/>
  <c r="F443" i="5"/>
  <c r="F442" i="5"/>
  <c r="F441" i="5"/>
  <c r="F440" i="5"/>
  <c r="F438" i="5"/>
  <c r="F436" i="5"/>
  <c r="F434" i="5"/>
  <c r="F428" i="5"/>
  <c r="F426" i="5"/>
  <c r="F422" i="5"/>
  <c r="F420" i="5"/>
  <c r="D420" i="5"/>
  <c r="F418" i="5"/>
  <c r="D418" i="5"/>
  <c r="F416" i="5"/>
  <c r="D416" i="5"/>
  <c r="E405" i="5"/>
  <c r="F403" i="5"/>
  <c r="H402" i="5"/>
  <c r="F402" i="5"/>
  <c r="I395" i="5"/>
  <c r="F395" i="5"/>
  <c r="F393" i="5"/>
  <c r="F387" i="5"/>
  <c r="E380" i="5"/>
  <c r="F378" i="5"/>
  <c r="F374" i="5"/>
  <c r="F370" i="5"/>
  <c r="F363" i="5"/>
  <c r="D363" i="5"/>
  <c r="F359" i="5"/>
  <c r="F357" i="5"/>
  <c r="F353" i="5"/>
  <c r="D353" i="5"/>
  <c r="F351" i="5"/>
  <c r="D351" i="5"/>
  <c r="F345" i="5"/>
  <c r="D345" i="5"/>
  <c r="F344" i="5"/>
  <c r="D344" i="5"/>
  <c r="F343" i="5"/>
  <c r="D343" i="5"/>
  <c r="F342" i="5"/>
  <c r="D342" i="5"/>
  <c r="F336" i="5"/>
  <c r="F332" i="5"/>
  <c r="F330" i="5"/>
  <c r="E321" i="5"/>
  <c r="F320" i="5"/>
  <c r="F319" i="5"/>
  <c r="F317" i="5"/>
  <c r="F315" i="5"/>
  <c r="F311" i="5"/>
  <c r="E305" i="5"/>
  <c r="F303" i="5"/>
  <c r="D303" i="5"/>
  <c r="F301" i="5"/>
  <c r="F300" i="5"/>
  <c r="F298" i="5"/>
  <c r="D298" i="5"/>
  <c r="F291" i="5"/>
  <c r="D291" i="5"/>
  <c r="F289" i="5"/>
  <c r="D289" i="5"/>
  <c r="F282" i="5"/>
  <c r="D282" i="5"/>
  <c r="F275" i="5"/>
  <c r="D275" i="5"/>
  <c r="F273" i="5"/>
  <c r="D273" i="5"/>
  <c r="F267" i="5"/>
  <c r="D267" i="5"/>
  <c r="F260" i="5"/>
  <c r="D260" i="5"/>
  <c r="F258" i="5"/>
  <c r="D258" i="5"/>
  <c r="F253" i="5"/>
  <c r="D253" i="5"/>
  <c r="F251" i="5"/>
  <c r="D251" i="5"/>
  <c r="F249" i="5"/>
  <c r="D249" i="5"/>
  <c r="F247" i="5"/>
  <c r="D247" i="5"/>
  <c r="F245" i="5"/>
  <c r="D245" i="5"/>
  <c r="E238" i="5"/>
  <c r="D228" i="5"/>
  <c r="D224" i="5"/>
  <c r="D220" i="5"/>
  <c r="F205" i="5"/>
  <c r="D205" i="5"/>
  <c r="F203" i="5"/>
  <c r="D203" i="5"/>
  <c r="F201" i="5"/>
  <c r="F200" i="5"/>
  <c r="F198" i="5"/>
  <c r="D198" i="5"/>
  <c r="F196" i="5"/>
  <c r="D196" i="5"/>
  <c r="F194" i="5"/>
  <c r="D194" i="5"/>
  <c r="F192" i="5"/>
  <c r="D192" i="5"/>
  <c r="E182" i="5"/>
  <c r="F180" i="5"/>
  <c r="F178" i="5"/>
  <c r="F176" i="5"/>
  <c r="F170" i="5"/>
  <c r="F169" i="5"/>
  <c r="F165" i="5"/>
  <c r="F164" i="5"/>
  <c r="F163" i="5"/>
  <c r="E154" i="5"/>
  <c r="F151" i="5"/>
  <c r="D151" i="5"/>
  <c r="I149" i="5"/>
  <c r="F149" i="5"/>
  <c r="D149" i="5"/>
  <c r="F147" i="5"/>
  <c r="D147" i="5"/>
  <c r="I145" i="5"/>
  <c r="F145" i="5"/>
  <c r="D145" i="5"/>
  <c r="F143" i="5"/>
  <c r="F141" i="5"/>
  <c r="F139" i="5"/>
  <c r="F138" i="5"/>
  <c r="F137" i="5"/>
  <c r="I135" i="5"/>
  <c r="F135" i="5"/>
  <c r="D135" i="5"/>
  <c r="F133" i="5"/>
  <c r="E125" i="5"/>
  <c r="F123" i="5"/>
  <c r="D123" i="5"/>
  <c r="F121" i="5"/>
  <c r="D121" i="5"/>
  <c r="F119" i="5"/>
  <c r="F115" i="5"/>
  <c r="E109" i="5"/>
  <c r="F107" i="5"/>
  <c r="D107" i="5"/>
  <c r="F105" i="5"/>
  <c r="D105" i="5"/>
  <c r="F103" i="5"/>
  <c r="D103" i="5"/>
  <c r="F101" i="5"/>
  <c r="D101" i="5"/>
  <c r="F99" i="5"/>
  <c r="D99" i="5"/>
  <c r="F97" i="5"/>
  <c r="D97" i="5"/>
  <c r="F95" i="5"/>
  <c r="D95" i="5"/>
  <c r="F93" i="5"/>
  <c r="D93" i="5"/>
  <c r="F89" i="5"/>
  <c r="D89" i="5"/>
  <c r="F87" i="5"/>
  <c r="D87" i="5"/>
  <c r="F85" i="5"/>
  <c r="D85" i="5"/>
  <c r="E76" i="5"/>
  <c r="F74" i="5"/>
  <c r="D74" i="5"/>
  <c r="F71" i="5"/>
  <c r="D71" i="5"/>
  <c r="F69" i="5"/>
  <c r="D69" i="5"/>
  <c r="F67" i="5"/>
  <c r="D67" i="5"/>
  <c r="F65" i="5"/>
  <c r="D65" i="5"/>
  <c r="F63" i="5"/>
  <c r="D63" i="5"/>
  <c r="F61" i="5"/>
  <c r="D61" i="5"/>
  <c r="F58" i="5"/>
  <c r="D58" i="5"/>
  <c r="F56" i="5"/>
  <c r="D56" i="5"/>
  <c r="F54" i="5"/>
  <c r="D54" i="5"/>
  <c r="F52" i="5"/>
  <c r="D52" i="5"/>
  <c r="F50" i="5"/>
  <c r="D50" i="5"/>
  <c r="F48" i="5"/>
  <c r="D48" i="5"/>
  <c r="F46" i="5"/>
  <c r="D46" i="5"/>
  <c r="F44" i="5"/>
  <c r="D44" i="5"/>
  <c r="F42" i="5"/>
  <c r="D42" i="5"/>
  <c r="F40" i="5"/>
  <c r="D40" i="5"/>
  <c r="F37" i="5"/>
  <c r="D37" i="5"/>
  <c r="F35" i="5"/>
  <c r="D35" i="5"/>
  <c r="F33" i="5"/>
  <c r="D33" i="5"/>
  <c r="F31" i="5"/>
  <c r="D31" i="5"/>
  <c r="F28" i="5"/>
  <c r="D28" i="5"/>
  <c r="F26" i="5"/>
  <c r="D26" i="5"/>
  <c r="F23" i="5"/>
  <c r="D23" i="5"/>
  <c r="F21" i="5"/>
  <c r="D21" i="5"/>
  <c r="F18" i="5"/>
  <c r="D18" i="5"/>
  <c r="F17" i="5"/>
  <c r="F10" i="5"/>
  <c r="D10" i="5"/>
  <c r="A39" i="15"/>
  <c r="A40" i="15" s="1"/>
  <c r="A41" i="15" s="1"/>
  <c r="A42" i="15" s="1"/>
  <c r="A31" i="15"/>
  <c r="A32" i="15" s="1"/>
  <c r="A33" i="15" s="1"/>
  <c r="A34" i="15" s="1"/>
  <c r="A35" i="15" s="1"/>
  <c r="A36" i="15" s="1"/>
  <c r="A37" i="15" s="1"/>
  <c r="A30" i="15"/>
  <c r="F5" i="13"/>
  <c r="F5" i="11"/>
  <c r="F5" i="1"/>
  <c r="H17" i="1" l="1"/>
  <c r="I17" i="7"/>
  <c r="H57" i="7"/>
  <c r="I57" i="7" s="1"/>
  <c r="H111" i="7"/>
  <c r="I111" i="7" s="1"/>
  <c r="H147" i="7"/>
  <c r="I147" i="7" s="1"/>
  <c r="I21" i="7"/>
  <c r="I27" i="7"/>
  <c r="C15" i="4" l="1"/>
</calcChain>
</file>

<file path=xl/sharedStrings.xml><?xml version="1.0" encoding="utf-8"?>
<sst xmlns="http://schemas.openxmlformats.org/spreadsheetml/2006/main" count="15270" uniqueCount="14381">
  <si>
    <t>00 00 00     Procurement and Contracting Requirements</t>
  </si>
  <si>
    <t>Div.</t>
  </si>
  <si>
    <t>Description</t>
  </si>
  <si>
    <t>Unit</t>
  </si>
  <si>
    <t>Qty</t>
  </si>
  <si>
    <t>Unit Price (USD)</t>
  </si>
  <si>
    <t>Total  Price (USD)</t>
  </si>
  <si>
    <t>00 01 01</t>
  </si>
  <si>
    <t>Project Title Page</t>
  </si>
  <si>
    <t>00 01 05</t>
  </si>
  <si>
    <t>Certifications Page</t>
  </si>
  <si>
    <t>00 01 07</t>
  </si>
  <si>
    <t>Seals Page</t>
  </si>
  <si>
    <t>00 01 10</t>
  </si>
  <si>
    <t>Table of Contents</t>
  </si>
  <si>
    <t>00 01 15</t>
  </si>
  <si>
    <t>List of Drawing Sheets</t>
  </si>
  <si>
    <t>00 01 20</t>
  </si>
  <si>
    <t>List of Schedules</t>
  </si>
  <si>
    <t>00 10 00</t>
  </si>
  <si>
    <t>Solicitation</t>
  </si>
  <si>
    <t>00 11 00</t>
  </si>
  <si>
    <t>Advertisements and Invitations</t>
  </si>
  <si>
    <t>00 11 13</t>
  </si>
  <si>
    <t>Advertisement for Bids</t>
  </si>
  <si>
    <t>00 11 16</t>
  </si>
  <si>
    <t>Invitation to Bid</t>
  </si>
  <si>
    <t>00 11 19</t>
  </si>
  <si>
    <t>Request for Proposal</t>
  </si>
  <si>
    <t>00 11 53</t>
  </si>
  <si>
    <t>Request for Qualifications</t>
  </si>
  <si>
    <t>00 20 00</t>
  </si>
  <si>
    <t>Instructions for Procurement</t>
  </si>
  <si>
    <t>00 21 00</t>
  </si>
  <si>
    <t>Instructions</t>
  </si>
  <si>
    <t>00 21 13</t>
  </si>
  <si>
    <t>Instructions to Bidders</t>
  </si>
  <si>
    <t>00 21 16</t>
  </si>
  <si>
    <t>Instructions to Proposers</t>
  </si>
  <si>
    <t>00 22 00</t>
  </si>
  <si>
    <t>Supplementary Instructions</t>
  </si>
  <si>
    <t>00 22 13</t>
  </si>
  <si>
    <t>Supplementary Instructions to Bidders</t>
  </si>
  <si>
    <t>00 22 16</t>
  </si>
  <si>
    <t>Supplementary Instructions to Proposers</t>
  </si>
  <si>
    <t>00 23 00</t>
  </si>
  <si>
    <t>Procurement Definitions</t>
  </si>
  <si>
    <t>00 24 00</t>
  </si>
  <si>
    <t>Procurement Scopes</t>
  </si>
  <si>
    <t>00 24 13</t>
  </si>
  <si>
    <t>Scopes of Bids</t>
  </si>
  <si>
    <t>00 24 13.13</t>
  </si>
  <si>
    <t>Scopes of Bids (Multiple Contracts)</t>
  </si>
  <si>
    <t>00 24 13.16</t>
  </si>
  <si>
    <t>Scopes of Bids (Multiple-Prime Contract)</t>
  </si>
  <si>
    <t>00 24 16</t>
  </si>
  <si>
    <t>Scopes of Proposals</t>
  </si>
  <si>
    <t>00 24 16.13</t>
  </si>
  <si>
    <t>Scopes of Proposals (Multiple Contracts)</t>
  </si>
  <si>
    <t>00 24 16.16</t>
  </si>
  <si>
    <t>Scopes of Proposals (Multiple-Prime Contract)</t>
  </si>
  <si>
    <t>00 25 00</t>
  </si>
  <si>
    <t>Procurement Meetings</t>
  </si>
  <si>
    <t>00 25 13</t>
  </si>
  <si>
    <t>Pre-Bid Meetings</t>
  </si>
  <si>
    <t>00 25 16</t>
  </si>
  <si>
    <t>Pre-Proposal Meetings</t>
  </si>
  <si>
    <t>00 26 00</t>
  </si>
  <si>
    <t>Procurement Substitution Procedures</t>
  </si>
  <si>
    <t>00 30 00</t>
  </si>
  <si>
    <t>Available Information</t>
  </si>
  <si>
    <t>00 31 00</t>
  </si>
  <si>
    <t>Available Project Information</t>
  </si>
  <si>
    <t>00 31 13</t>
  </si>
  <si>
    <t>Preliminary Schedules</t>
  </si>
  <si>
    <t>00 31 13.13</t>
  </si>
  <si>
    <t>Preliminary Project Schedule</t>
  </si>
  <si>
    <t>00 31 13.16</t>
  </si>
  <si>
    <t>Preliminary Construction Schedule</t>
  </si>
  <si>
    <t>00 31 13.23</t>
  </si>
  <si>
    <t>Preliminary Project Phases</t>
  </si>
  <si>
    <t>00 31 13.26</t>
  </si>
  <si>
    <t>Preliminary Project Sequencing</t>
  </si>
  <si>
    <t>00 31 13.33</t>
  </si>
  <si>
    <t>Preliminary Project Milestones</t>
  </si>
  <si>
    <t>00 31 16</t>
  </si>
  <si>
    <t>Project Budget Information</t>
  </si>
  <si>
    <t>00 31 19</t>
  </si>
  <si>
    <t>Existing Condition Information</t>
  </si>
  <si>
    <t>00 31 19.13</t>
  </si>
  <si>
    <t>Movement and Vibration Information</t>
  </si>
  <si>
    <t>00 31 19.16</t>
  </si>
  <si>
    <t>Acoustic Information</t>
  </si>
  <si>
    <t>00 31 19.19</t>
  </si>
  <si>
    <t>Traffic Information</t>
  </si>
  <si>
    <t>00 31 21</t>
  </si>
  <si>
    <t>Survey Information</t>
  </si>
  <si>
    <t>00 31 21.13</t>
  </si>
  <si>
    <t>Site Survey Information</t>
  </si>
  <si>
    <t>00 31 21.16</t>
  </si>
  <si>
    <t>Measured Drawing Information</t>
  </si>
  <si>
    <t>00 31 21.19</t>
  </si>
  <si>
    <t>Photographic Information</t>
  </si>
  <si>
    <t>00 31 24</t>
  </si>
  <si>
    <t>Environmental Assessment Information</t>
  </si>
  <si>
    <t>00 31 24.13</t>
  </si>
  <si>
    <t>Soil Contamination Report</t>
  </si>
  <si>
    <t>00 31 24.23</t>
  </si>
  <si>
    <t>Environmental Impact Study Report</t>
  </si>
  <si>
    <t>00 31 24.26</t>
  </si>
  <si>
    <t>Environmental Impact Report Evaluation</t>
  </si>
  <si>
    <t>00 31 24.29</t>
  </si>
  <si>
    <t>Record of Environmental Impact Decision</t>
  </si>
  <si>
    <t>00 31 24.33</t>
  </si>
  <si>
    <t>Environmental Impact Mitigation Report</t>
  </si>
  <si>
    <t>00 31 25</t>
  </si>
  <si>
    <t>Existing Material Information</t>
  </si>
  <si>
    <t>00 31 25.16</t>
  </si>
  <si>
    <t>Existing Concrete Information</t>
  </si>
  <si>
    <t>00 31 25.19</t>
  </si>
  <si>
    <t>Existing Masonry Information</t>
  </si>
  <si>
    <t>00 31 25.23</t>
  </si>
  <si>
    <t>Existing Metals Information</t>
  </si>
  <si>
    <t>00 31 25.26</t>
  </si>
  <si>
    <t>Existing Wood, Plastics, and Composites Information</t>
  </si>
  <si>
    <t>00 31 25.29</t>
  </si>
  <si>
    <t>Existing Thermal and Moisture Protection Information</t>
  </si>
  <si>
    <t>00 31 26</t>
  </si>
  <si>
    <t>Existing Hazardous Material Information</t>
  </si>
  <si>
    <t>00 31 26.23</t>
  </si>
  <si>
    <t>Existing Asbestos Information</t>
  </si>
  <si>
    <t>00 31 26.26</t>
  </si>
  <si>
    <t>Existing Lead Information</t>
  </si>
  <si>
    <t>00 31 26.29</t>
  </si>
  <si>
    <t>Existing Polychlorinate Biphenyl Information</t>
  </si>
  <si>
    <t>00 31 26.33</t>
  </si>
  <si>
    <t>Existing Mold Information</t>
  </si>
  <si>
    <t>00 31 26.36</t>
  </si>
  <si>
    <t>Existing Hazardous Waste Drum Information</t>
  </si>
  <si>
    <t>00 31 31</t>
  </si>
  <si>
    <t>Geophysical Data</t>
  </si>
  <si>
    <t>00 31 31.13</t>
  </si>
  <si>
    <t>Seismic Investigations Information</t>
  </si>
  <si>
    <t>00 31 31.16</t>
  </si>
  <si>
    <t>Gravity Investigations Information</t>
  </si>
  <si>
    <t>00 31 31.19</t>
  </si>
  <si>
    <t>Magnetic Investigations Information</t>
  </si>
  <si>
    <t>00 31 31.23</t>
  </si>
  <si>
    <t>Electromagnetic Investigations Information</t>
  </si>
  <si>
    <t>00 31 31.26</t>
  </si>
  <si>
    <t>Electrical Resistivity Investigations Information</t>
  </si>
  <si>
    <t>00 31 31.29</t>
  </si>
  <si>
    <t>Magnetotelluric Investigations Information</t>
  </si>
  <si>
    <t>00 31 32</t>
  </si>
  <si>
    <t>Geotechnical Data</t>
  </si>
  <si>
    <t>00 31 32.13</t>
  </si>
  <si>
    <t>Subsurface Drilling and Sampling Information</t>
  </si>
  <si>
    <t>00 31 32.16</t>
  </si>
  <si>
    <t>Material Testing Information</t>
  </si>
  <si>
    <t>00 31 32.19</t>
  </si>
  <si>
    <t>Exploratory Excavation Information</t>
  </si>
  <si>
    <t>00 31 32.23</t>
  </si>
  <si>
    <t>Geotechnical Monitoring Information</t>
  </si>
  <si>
    <t>00 31 43</t>
  </si>
  <si>
    <t>Permit Application</t>
  </si>
  <si>
    <t>00 40 00</t>
  </si>
  <si>
    <t>Procurement Forms and Supplements</t>
  </si>
  <si>
    <t>00 41 00</t>
  </si>
  <si>
    <t>Bid Forms</t>
  </si>
  <si>
    <t>00 41 13</t>
  </si>
  <si>
    <t>Bid Form – Stipulated Sum (Single-Prime Contract)</t>
  </si>
  <si>
    <t>00 41 16</t>
  </si>
  <si>
    <t>Bid Form – Stipulated Sum (Multiple-Prime Contract)</t>
  </si>
  <si>
    <t>00 41 23</t>
  </si>
  <si>
    <t>Bid Form – Construction Management (Single-Prime Contract)</t>
  </si>
  <si>
    <t>00 41 26</t>
  </si>
  <si>
    <t>Bid Form – Construction Management (Multiple-Prime Contract)</t>
  </si>
  <si>
    <t>00 41 33</t>
  </si>
  <si>
    <t>Bid Form – Cost Plus-Fee (Single-Prime Contract)</t>
  </si>
  <si>
    <t>00 41 36</t>
  </si>
  <si>
    <t>Bid Form – Cost-Plus-Fee (Multiple-Prime Contract)</t>
  </si>
  <si>
    <t>00 41 43</t>
  </si>
  <si>
    <t>Bid Form – Unit Price (Single-Prime Contract)</t>
  </si>
  <si>
    <t>00 41 46</t>
  </si>
  <si>
    <t>Bid Form – Unit Price (Multiple-Prime Contract)</t>
  </si>
  <si>
    <t>00 41 53</t>
  </si>
  <si>
    <t>Bid Form – Design/Build (Single-Prime Contract)</t>
  </si>
  <si>
    <t>00 41 56</t>
  </si>
  <si>
    <t>Bid Form – Design/Build (Multiple-Prime Contract)</t>
  </si>
  <si>
    <t>00 41 63</t>
  </si>
  <si>
    <t>Bid Form – Purchase Contract</t>
  </si>
  <si>
    <t>00 42 00</t>
  </si>
  <si>
    <t>Proposal Forms</t>
  </si>
  <si>
    <t>00 42 13</t>
  </si>
  <si>
    <t>Proposal Form – Stipulated Sum (Single-Prime Contract)</t>
  </si>
  <si>
    <t>00 42 16</t>
  </si>
  <si>
    <t>Proposal Form – Stipulated Sum (Multiple-Prime Contract)</t>
  </si>
  <si>
    <t>00 42 23</t>
  </si>
  <si>
    <t>Proposal Form – Construction Management (Single-Prime Contract)</t>
  </si>
  <si>
    <t>00 42 26</t>
  </si>
  <si>
    <t>Proposal Form – Construction Management (Multiple-Prime Contract)</t>
  </si>
  <si>
    <t>00 42 33</t>
  </si>
  <si>
    <t>Proposal Form – Cost-Plus-Fee (Single-Prime Contract)</t>
  </si>
  <si>
    <t>00 42 36</t>
  </si>
  <si>
    <t>Proposal Form – Cost-Plus-Fee (Multiple-Prime Contract)</t>
  </si>
  <si>
    <t>00 42 43</t>
  </si>
  <si>
    <t>Proposal Form – Unit Price (Single-Prime Contract)</t>
  </si>
  <si>
    <t>00 42 46</t>
  </si>
  <si>
    <t>Proposal Form – Unit Price (Multiple-Prime Contract)</t>
  </si>
  <si>
    <t>00 42 53</t>
  </si>
  <si>
    <t>Proposal Form – Design/Build (Single-Prime Contract)</t>
  </si>
  <si>
    <t>00 42 56</t>
  </si>
  <si>
    <t>Proposal Form – Design/Build (Multiple-Prime Contract)</t>
  </si>
  <si>
    <t>00 42 63</t>
  </si>
  <si>
    <t>Proposal Form – Purchase Contract</t>
  </si>
  <si>
    <t>00 43 00</t>
  </si>
  <si>
    <t>Procurement Form Supplements</t>
  </si>
  <si>
    <t>00 43 13</t>
  </si>
  <si>
    <t>Bid Security Form</t>
  </si>
  <si>
    <t>00 43 21</t>
  </si>
  <si>
    <t>Allowance Form</t>
  </si>
  <si>
    <t>00 43 22</t>
  </si>
  <si>
    <t>Unit Prices Form</t>
  </si>
  <si>
    <t>00 43 23</t>
  </si>
  <si>
    <t>Alternates Form</t>
  </si>
  <si>
    <t>00 43 25</t>
  </si>
  <si>
    <t>Substitution Request Form (During Procurement)</t>
  </si>
  <si>
    <t>00 43 26</t>
  </si>
  <si>
    <t>Estimated Quantities Form</t>
  </si>
  <si>
    <t>00 43 33</t>
  </si>
  <si>
    <t>Proposed Products Form</t>
  </si>
  <si>
    <t>00 43 36</t>
  </si>
  <si>
    <t>Proposed Subcontractors Form</t>
  </si>
  <si>
    <t>00 43 39</t>
  </si>
  <si>
    <t>Minority Business Enterprise Statement of Intent Form</t>
  </si>
  <si>
    <t>00 43 43</t>
  </si>
  <si>
    <t>Wage Rates Form</t>
  </si>
  <si>
    <t>00 43 73</t>
  </si>
  <si>
    <t>Proposed Schedule of Values Form</t>
  </si>
  <si>
    <t>00 43 83</t>
  </si>
  <si>
    <t>Proposed Construction Schedule Form</t>
  </si>
  <si>
    <t>00 43 86</t>
  </si>
  <si>
    <t>Proposed Work Plan Schedule Form</t>
  </si>
  <si>
    <t>00 43 93</t>
  </si>
  <si>
    <t>Bid Submittal Checklist</t>
  </si>
  <si>
    <t>00 45 00</t>
  </si>
  <si>
    <t>Representations and Certifications</t>
  </si>
  <si>
    <t>00 45 13</t>
  </si>
  <si>
    <t>Bidder’s Qualifications</t>
  </si>
  <si>
    <t>00 45 16</t>
  </si>
  <si>
    <t>Proposer’s Qualifications</t>
  </si>
  <si>
    <t>00 45 19</t>
  </si>
  <si>
    <t>Non-Collusion Affidavit</t>
  </si>
  <si>
    <t>00 45 23</t>
  </si>
  <si>
    <t>Statement of Disposal Facility</t>
  </si>
  <si>
    <t>00 45 26</t>
  </si>
  <si>
    <t>Worker’s Compensation Certificate Schedule</t>
  </si>
  <si>
    <t>00 45 33</t>
  </si>
  <si>
    <t>Non-Segregated Facilities Affidavit</t>
  </si>
  <si>
    <t>00 45 36</t>
  </si>
  <si>
    <t>Equal Employment Opportunity Affidavit</t>
  </si>
  <si>
    <t>00 45 39</t>
  </si>
  <si>
    <t>Minority Business Enterprise Affidavit</t>
  </si>
  <si>
    <t>00 45 43</t>
  </si>
  <si>
    <t>Corporate Resolutions</t>
  </si>
  <si>
    <t>00 45 46</t>
  </si>
  <si>
    <t>Governmental Certifications</t>
  </si>
  <si>
    <t>00 50 00</t>
  </si>
  <si>
    <t>Contracting Forms and Supplements</t>
  </si>
  <si>
    <t>00 51 00</t>
  </si>
  <si>
    <t>Notice of Award</t>
  </si>
  <si>
    <t>00 52 00</t>
  </si>
  <si>
    <t>Agreement Forms</t>
  </si>
  <si>
    <t>00 52 13</t>
  </si>
  <si>
    <t>Agreement Form – Stipulated Sum (Single-Prime Contract)</t>
  </si>
  <si>
    <t>00 52 16</t>
  </si>
  <si>
    <t>Agreement Form – Stipulated Sum (Multiple-Prime Contract)</t>
  </si>
  <si>
    <t>00 52 23</t>
  </si>
  <si>
    <t>Agreement Form – Construction Management (Single-Prime Contract)</t>
  </si>
  <si>
    <t>00 52 26</t>
  </si>
  <si>
    <t>Agreement Form – Construction Management (Multiple-Prime Contract)</t>
  </si>
  <si>
    <t>00 52 33</t>
  </si>
  <si>
    <t>Agreement Form – Cost Plus-Fee (Single-Prime Contract)</t>
  </si>
  <si>
    <t>00 52 36</t>
  </si>
  <si>
    <t>Agreement Form – Cost-Plus-Fee (Multiple-Prime Contract)</t>
  </si>
  <si>
    <t>00 52 43</t>
  </si>
  <si>
    <t>Agreement Form – Unit Price (Single-Prime Contract)</t>
  </si>
  <si>
    <t>00 52 46</t>
  </si>
  <si>
    <t>Agreement Form – Unit Price (Multiple-Prime Contract)</t>
  </si>
  <si>
    <t>00 52 53</t>
  </si>
  <si>
    <t>Agreement Form – Design/Build (Single-Prime Contract)</t>
  </si>
  <si>
    <t>00 52 56</t>
  </si>
  <si>
    <t>Agreement Form – Design/Build (Multiple-Prime Contract)</t>
  </si>
  <si>
    <t>00 52 63</t>
  </si>
  <si>
    <t>Agreement Form – Purchase</t>
  </si>
  <si>
    <t>00 54 00</t>
  </si>
  <si>
    <t>Agreement Form Supplements</t>
  </si>
  <si>
    <t>00 54 13</t>
  </si>
  <si>
    <t>Supplementary Scope Statement</t>
  </si>
  <si>
    <t>00 54 21</t>
  </si>
  <si>
    <t>Allowances Schedule</t>
  </si>
  <si>
    <t>00 54 22</t>
  </si>
  <si>
    <t>Unit Prices Schedule</t>
  </si>
  <si>
    <t>00 55 00</t>
  </si>
  <si>
    <t>Notice to Proceed</t>
  </si>
  <si>
    <t>00 60 00</t>
  </si>
  <si>
    <t>Project Forms</t>
  </si>
  <si>
    <t>00 61 00</t>
  </si>
  <si>
    <t>Bond Forms</t>
  </si>
  <si>
    <t>00 61 13</t>
  </si>
  <si>
    <t>Performance and Payment Bond Form</t>
  </si>
  <si>
    <t>00 61 13.13</t>
  </si>
  <si>
    <t>Performance Bond Form</t>
  </si>
  <si>
    <t>00 61 13.16</t>
  </si>
  <si>
    <t>Payment Bond Form</t>
  </si>
  <si>
    <t>00 61 16</t>
  </si>
  <si>
    <t>Lien Bond Form</t>
  </si>
  <si>
    <t>00 61 19</t>
  </si>
  <si>
    <t>Maintenance Bond Form</t>
  </si>
  <si>
    <t>00 61 23</t>
  </si>
  <si>
    <t>Retainage Bond Form</t>
  </si>
  <si>
    <t>00 61 26</t>
  </si>
  <si>
    <t>Special Bond Form</t>
  </si>
  <si>
    <t>00 62 00</t>
  </si>
  <si>
    <t>Certificates and Other Forms</t>
  </si>
  <si>
    <t>00 62 11</t>
  </si>
  <si>
    <t>Submittal Transmittal Form</t>
  </si>
  <si>
    <t>00 62 16</t>
  </si>
  <si>
    <t>Certificate of Insurance Form</t>
  </si>
  <si>
    <t>00 62 19</t>
  </si>
  <si>
    <t>Infection Control Form</t>
  </si>
  <si>
    <t>00 62 23</t>
  </si>
  <si>
    <t>Construction Waste Diversion Form</t>
  </si>
  <si>
    <t>00 62 33</t>
  </si>
  <si>
    <t>Products Form</t>
  </si>
  <si>
    <t>00 62 34</t>
  </si>
  <si>
    <t>Recycled Content of Materials Form</t>
  </si>
  <si>
    <t>00 62 39</t>
  </si>
  <si>
    <t>Minority Business Enterprise Certification Form</t>
  </si>
  <si>
    <t>00 62 73</t>
  </si>
  <si>
    <t>Schedule of Values Form</t>
  </si>
  <si>
    <t>00 62 76</t>
  </si>
  <si>
    <t>Application for Payment Form</t>
  </si>
  <si>
    <t>00 62 76.13</t>
  </si>
  <si>
    <t>Sales Tax Form</t>
  </si>
  <si>
    <t>00 62 76.16</t>
  </si>
  <si>
    <t>Consent of Surety to Reduction of Retainage Form</t>
  </si>
  <si>
    <t>00 62 79</t>
  </si>
  <si>
    <t>Stored Material Form</t>
  </si>
  <si>
    <t>00 62 83</t>
  </si>
  <si>
    <t>Construction Schedule Form</t>
  </si>
  <si>
    <t>00 62 86</t>
  </si>
  <si>
    <t>Work Plan Schedule Form</t>
  </si>
  <si>
    <t>00 62 89</t>
  </si>
  <si>
    <t>Construction Equipment Form</t>
  </si>
  <si>
    <t>00 63 00</t>
  </si>
  <si>
    <t>Clarification and Modification Forms</t>
  </si>
  <si>
    <t>00 63 13</t>
  </si>
  <si>
    <t>Request for Interpretation Form</t>
  </si>
  <si>
    <t>00 63 19</t>
  </si>
  <si>
    <t>Clarification Form</t>
  </si>
  <si>
    <t>00 63 25</t>
  </si>
  <si>
    <t>Substitution Request Form (During Construction)</t>
  </si>
  <si>
    <t>00 63 33</t>
  </si>
  <si>
    <t>Supplemental Instruction Form</t>
  </si>
  <si>
    <t>00 63 36</t>
  </si>
  <si>
    <t>Field Order Form</t>
  </si>
  <si>
    <t>00 63 43</t>
  </si>
  <si>
    <t>Written Amendment Form</t>
  </si>
  <si>
    <t>00 63 46</t>
  </si>
  <si>
    <t>Construction Change Directive Form</t>
  </si>
  <si>
    <t>00 63 49</t>
  </si>
  <si>
    <t>Work Change Directive Form</t>
  </si>
  <si>
    <t>00 63 53</t>
  </si>
  <si>
    <t>Request for Proposal Form</t>
  </si>
  <si>
    <t>00 63 54</t>
  </si>
  <si>
    <t>Proposal Worksheet Summary Form</t>
  </si>
  <si>
    <t>00 63 55</t>
  </si>
  <si>
    <t>Proposal Worksheet Detail Form</t>
  </si>
  <si>
    <t>00 63 57</t>
  </si>
  <si>
    <t>Change Order Request Form</t>
  </si>
  <si>
    <t>00 63 63</t>
  </si>
  <si>
    <t>Change Order Form</t>
  </si>
  <si>
    <t>00 65 00</t>
  </si>
  <si>
    <t>Closeout Forms</t>
  </si>
  <si>
    <t>00 65 13</t>
  </si>
  <si>
    <t>Certificate of Compliance Form</t>
  </si>
  <si>
    <t>00 65 16</t>
  </si>
  <si>
    <t>Certificate of Substantial Completion Form</t>
  </si>
  <si>
    <t>00 65 19</t>
  </si>
  <si>
    <t>Certificate of Completion Form</t>
  </si>
  <si>
    <t>00 65 19.13</t>
  </si>
  <si>
    <t>Affidavit of Payment of Debts and Claims Form</t>
  </si>
  <si>
    <t>00 65 19.16</t>
  </si>
  <si>
    <t>Affidavit of Release of Liens Form</t>
  </si>
  <si>
    <t>00 65 19.19</t>
  </si>
  <si>
    <t>Consent of Surety to Final Payment Form</t>
  </si>
  <si>
    <t>00 65 19.23</t>
  </si>
  <si>
    <t>Acceptance Certificate Form</t>
  </si>
  <si>
    <t>00 65 19.26</t>
  </si>
  <si>
    <t>Final Settlement Certificate Form</t>
  </si>
  <si>
    <t>00 65 36</t>
  </si>
  <si>
    <t>Warranty Form</t>
  </si>
  <si>
    <t>00 65 73</t>
  </si>
  <si>
    <t>Statutory Declaration Form</t>
  </si>
  <si>
    <t>00 70 00</t>
  </si>
  <si>
    <t>Conditions of the Contract</t>
  </si>
  <si>
    <t>00 71 00</t>
  </si>
  <si>
    <t>Contracting Definitions</t>
  </si>
  <si>
    <t>00 72 00</t>
  </si>
  <si>
    <t>General Conditions</t>
  </si>
  <si>
    <t>00 72 13</t>
  </si>
  <si>
    <t>General Conditions – Stipulated Sum (Single-Prime Contract)</t>
  </si>
  <si>
    <t>00 72 16</t>
  </si>
  <si>
    <t>General Conditions – Stipulated Sum (Multiple-Prime Contract)</t>
  </si>
  <si>
    <t>00 72 23</t>
  </si>
  <si>
    <t>General Conditions – Construction Management (Single-Prime Contract)</t>
  </si>
  <si>
    <t>00 72 26</t>
  </si>
  <si>
    <t>General Conditions – Construction Management (Multiple-Prime Contract)</t>
  </si>
  <si>
    <t>00 72 33</t>
  </si>
  <si>
    <t>General Conditions – Cost Plus-Fee (Single-Prime Contract)</t>
  </si>
  <si>
    <t>00 72 36</t>
  </si>
  <si>
    <t>General Conditions – Cost-Plus-Fee (Multiple-Prime Contract)</t>
  </si>
  <si>
    <t>00 72 43</t>
  </si>
  <si>
    <t>General Conditions – Unit Price (Single-Prime Contract)</t>
  </si>
  <si>
    <t>00 72 46</t>
  </si>
  <si>
    <t>General Conditions – Unit Price (Multiple-Prime Contract)</t>
  </si>
  <si>
    <t>00 72 53</t>
  </si>
  <si>
    <t>General Conditions – Design/Build (Single-Prime Contract)</t>
  </si>
  <si>
    <t>00 72 56</t>
  </si>
  <si>
    <t>General Conditions – Design/Build (Multiple-Prime Contract)</t>
  </si>
  <si>
    <t>00 73 00</t>
  </si>
  <si>
    <t>Supplementary Conditions</t>
  </si>
  <si>
    <t>00 73 16</t>
  </si>
  <si>
    <t>Insurance Requirements</t>
  </si>
  <si>
    <t>00 73 19</t>
  </si>
  <si>
    <t>Health and Safety Requirements</t>
  </si>
  <si>
    <t>00 73 23</t>
  </si>
  <si>
    <t>Purchase Contracts</t>
  </si>
  <si>
    <t>00 73 26</t>
  </si>
  <si>
    <t>Assigned Contracts</t>
  </si>
  <si>
    <t>00 73 33</t>
  </si>
  <si>
    <t>Non-Segregated Facilities Requirements</t>
  </si>
  <si>
    <t>00 73 36</t>
  </si>
  <si>
    <t>Equal Employment Opportunity Requirements</t>
  </si>
  <si>
    <t>00 73 43</t>
  </si>
  <si>
    <t>Wage Rate Requirements</t>
  </si>
  <si>
    <t>00 73 46</t>
  </si>
  <si>
    <t>Wage Determination Schedule</t>
  </si>
  <si>
    <t>00 73 49</t>
  </si>
  <si>
    <t>Labor Stabilization Agreement</t>
  </si>
  <si>
    <t>00 73 53</t>
  </si>
  <si>
    <t>Anti-Pollution Measures</t>
  </si>
  <si>
    <t>00 73 63</t>
  </si>
  <si>
    <t>Security Requirements</t>
  </si>
  <si>
    <t>00 73 73</t>
  </si>
  <si>
    <t>Statutory Requirements</t>
  </si>
  <si>
    <t>00 80 00</t>
  </si>
  <si>
    <t>Unassigned</t>
  </si>
  <si>
    <t>00 90 00</t>
  </si>
  <si>
    <t>Revisions, Clarifications, and Modifications</t>
  </si>
  <si>
    <t>00 91 00</t>
  </si>
  <si>
    <t>Precontract Revisions</t>
  </si>
  <si>
    <t>00 91 13</t>
  </si>
  <si>
    <t>Addenda</t>
  </si>
  <si>
    <t>00 91 16</t>
  </si>
  <si>
    <t>Bid Revisions</t>
  </si>
  <si>
    <t>00 91 19</t>
  </si>
  <si>
    <t>Proposal Revisions</t>
  </si>
  <si>
    <t>00 93 00</t>
  </si>
  <si>
    <t>Record Clarifications and Proposals</t>
  </si>
  <si>
    <t>00 93 13</t>
  </si>
  <si>
    <t>Record Requests for Interpretation</t>
  </si>
  <si>
    <t>00 93 19</t>
  </si>
  <si>
    <t>Record Clarification Notices</t>
  </si>
  <si>
    <t>00 93 53</t>
  </si>
  <si>
    <t>Record Proposal Requests</t>
  </si>
  <si>
    <t>00 93 54</t>
  </si>
  <si>
    <t>Record Proposal Worksheet Summaries</t>
  </si>
  <si>
    <t>00 93 57</t>
  </si>
  <si>
    <t>Record Change Order Requests</t>
  </si>
  <si>
    <t>00 94 00</t>
  </si>
  <si>
    <t>Record Modifications</t>
  </si>
  <si>
    <t>00 94 33</t>
  </si>
  <si>
    <t>Record Minor Changes in the Work</t>
  </si>
  <si>
    <t>00 94 36</t>
  </si>
  <si>
    <t>Record Supplemental Instructions</t>
  </si>
  <si>
    <t>00 94 39</t>
  </si>
  <si>
    <t>Record Field Orders</t>
  </si>
  <si>
    <t>00 94 43</t>
  </si>
  <si>
    <t>Record Amendments</t>
  </si>
  <si>
    <t>00 94 46</t>
  </si>
  <si>
    <t>Record Construction Change Directives</t>
  </si>
  <si>
    <t>00 94 49</t>
  </si>
  <si>
    <t>Record Work Change Directives</t>
  </si>
  <si>
    <t>00 94 63</t>
  </si>
  <si>
    <t>Record Change Orders</t>
  </si>
  <si>
    <t>01 00 00</t>
  </si>
  <si>
    <t>General Requirements</t>
  </si>
  <si>
    <t>01 10 00</t>
  </si>
  <si>
    <t>Summary</t>
  </si>
  <si>
    <t>01 11 00</t>
  </si>
  <si>
    <t>Summary of Work</t>
  </si>
  <si>
    <t>01 11 13</t>
  </si>
  <si>
    <t>Work Covered by Contract Documents</t>
  </si>
  <si>
    <t>01 11 16</t>
  </si>
  <si>
    <t>Work by Owner</t>
  </si>
  <si>
    <t>01 11 19</t>
  </si>
  <si>
    <t>01 12 00</t>
  </si>
  <si>
    <t>Multiple Contract Summary</t>
  </si>
  <si>
    <t>01 12 13</t>
  </si>
  <si>
    <t>Summary of Contracts</t>
  </si>
  <si>
    <t>01 12 16</t>
  </si>
  <si>
    <t>Work Sequence</t>
  </si>
  <si>
    <t>01 12 19</t>
  </si>
  <si>
    <t>Contract Interface</t>
  </si>
  <si>
    <t>01 14 00</t>
  </si>
  <si>
    <t>Work Restrictions</t>
  </si>
  <si>
    <t>01 14 13</t>
  </si>
  <si>
    <t>Access to Site</t>
  </si>
  <si>
    <t>01 14 16</t>
  </si>
  <si>
    <t>Coordination with Occupants</t>
  </si>
  <si>
    <t>01 14 19</t>
  </si>
  <si>
    <t>Use of Site</t>
  </si>
  <si>
    <t>01 18 00</t>
  </si>
  <si>
    <t>Project Utility Sources</t>
  </si>
  <si>
    <t>01 20 00</t>
  </si>
  <si>
    <t>Price and Payment Procedures</t>
  </si>
  <si>
    <t>01 21 00</t>
  </si>
  <si>
    <t>Allowances</t>
  </si>
  <si>
    <t>01 21 13</t>
  </si>
  <si>
    <t>Cash Allowances</t>
  </si>
  <si>
    <t>01 21 16</t>
  </si>
  <si>
    <t>Contingency Allowances</t>
  </si>
  <si>
    <t>01 21 19</t>
  </si>
  <si>
    <t>Testing and Inspecting Allowances</t>
  </si>
  <si>
    <t>01 21 23</t>
  </si>
  <si>
    <t>Installation Allowances</t>
  </si>
  <si>
    <t>01 21 26</t>
  </si>
  <si>
    <t>Product Allowances</t>
  </si>
  <si>
    <t>01 21 29</t>
  </si>
  <si>
    <t>Quantity Allowances</t>
  </si>
  <si>
    <t>01 21 43</t>
  </si>
  <si>
    <t>Time Allowances</t>
  </si>
  <si>
    <t>01 22 00</t>
  </si>
  <si>
    <t>Unit Prices</t>
  </si>
  <si>
    <t>01 22 13</t>
  </si>
  <si>
    <t>Unit Price Measurement</t>
  </si>
  <si>
    <t>01 22 16</t>
  </si>
  <si>
    <t>Unit Price Payment</t>
  </si>
  <si>
    <t>01 23 00</t>
  </si>
  <si>
    <t>Alternates</t>
  </si>
  <si>
    <t>01 24 00</t>
  </si>
  <si>
    <t>Value Analysis</t>
  </si>
  <si>
    <t>01 24 13</t>
  </si>
  <si>
    <t>Value Engineering</t>
  </si>
  <si>
    <t>01 25 00</t>
  </si>
  <si>
    <t>Substitution Procedures</t>
  </si>
  <si>
    <t>01 25 13</t>
  </si>
  <si>
    <t>Product Substitution Procedures</t>
  </si>
  <si>
    <t>01 25 16</t>
  </si>
  <si>
    <t>Execution Substitution Procedures</t>
  </si>
  <si>
    <t>01 26 00</t>
  </si>
  <si>
    <t>Contract Modification Procedures</t>
  </si>
  <si>
    <t>01 26 13</t>
  </si>
  <si>
    <t>Requests for Interpretation</t>
  </si>
  <si>
    <t>01 26 19</t>
  </si>
  <si>
    <t>Clarification Notices</t>
  </si>
  <si>
    <t>01 26 33</t>
  </si>
  <si>
    <t>Minor Changes in the Work</t>
  </si>
  <si>
    <t>01 26 36</t>
  </si>
  <si>
    <t>Supplemental Instructions</t>
  </si>
  <si>
    <t>01 26 39</t>
  </si>
  <si>
    <t>Field Orders</t>
  </si>
  <si>
    <t>01 26 43</t>
  </si>
  <si>
    <t>Amendments</t>
  </si>
  <si>
    <t>01 26 46</t>
  </si>
  <si>
    <t>Construction Change Directives</t>
  </si>
  <si>
    <t>01 26 49</t>
  </si>
  <si>
    <t>Work Change Directives</t>
  </si>
  <si>
    <t>01 26 53</t>
  </si>
  <si>
    <t>Proposal Requests</t>
  </si>
  <si>
    <t>01 26 54</t>
  </si>
  <si>
    <t>Proposal Worksheet Summaries</t>
  </si>
  <si>
    <t>01 26 57</t>
  </si>
  <si>
    <t>Change Order Requests</t>
  </si>
  <si>
    <t>01 26 63</t>
  </si>
  <si>
    <t>Change Orders</t>
  </si>
  <si>
    <t>01 29 00</t>
  </si>
  <si>
    <t>Payment Procedures</t>
  </si>
  <si>
    <t>01 29 73</t>
  </si>
  <si>
    <t>Schedule of Values</t>
  </si>
  <si>
    <t>01 29 76</t>
  </si>
  <si>
    <t>Progress Payment Procedures</t>
  </si>
  <si>
    <t>01 29 83</t>
  </si>
  <si>
    <t>Payment Procedures for Testing Laboratory Services</t>
  </si>
  <si>
    <t>01 30 00</t>
  </si>
  <si>
    <t>Administrative Requirements</t>
  </si>
  <si>
    <t>01 31 00</t>
  </si>
  <si>
    <t>Project Management and Coordination</t>
  </si>
  <si>
    <t>01 31 13</t>
  </si>
  <si>
    <t>Project Coordination</t>
  </si>
  <si>
    <t>01 31 16</t>
  </si>
  <si>
    <t>Multiple Contract Coordination</t>
  </si>
  <si>
    <t>01 31 19</t>
  </si>
  <si>
    <t>Project Meetings</t>
  </si>
  <si>
    <t>01 31 19.13</t>
  </si>
  <si>
    <t>Preconstruction Meetings</t>
  </si>
  <si>
    <t>01 31 19.16</t>
  </si>
  <si>
    <t>Site Mobilization Meetings</t>
  </si>
  <si>
    <t>01 31 19.23</t>
  </si>
  <si>
    <t>Progress Meetings</t>
  </si>
  <si>
    <t>01 31 19.33</t>
  </si>
  <si>
    <t>Preinstallation Meetings</t>
  </si>
  <si>
    <t>01 31 23</t>
  </si>
  <si>
    <t>Project Web Site</t>
  </si>
  <si>
    <t>01 32 00</t>
  </si>
  <si>
    <t>Construction Progress Documentation</t>
  </si>
  <si>
    <t>01 32 13</t>
  </si>
  <si>
    <t>Scheduling of Work</t>
  </si>
  <si>
    <t>01 32 16</t>
  </si>
  <si>
    <t>Construction Progress Schedule</t>
  </si>
  <si>
    <t>01 32 16.13</t>
  </si>
  <si>
    <t>Network Analysis Schedules</t>
  </si>
  <si>
    <t>01 32 19</t>
  </si>
  <si>
    <t>Submittals Schedule</t>
  </si>
  <si>
    <t>01 32 23</t>
  </si>
  <si>
    <t>Survey and Layout Data</t>
  </si>
  <si>
    <t>01 32 26</t>
  </si>
  <si>
    <t>Construction Progress Reporting</t>
  </si>
  <si>
    <t>01 32 29</t>
  </si>
  <si>
    <t>Periodic Work Observation</t>
  </si>
  <si>
    <t>01 32 33</t>
  </si>
  <si>
    <t>Photographic Documentation</t>
  </si>
  <si>
    <t>01 32 43</t>
  </si>
  <si>
    <t>Purchase Order Tracking</t>
  </si>
  <si>
    <t>01 33 00</t>
  </si>
  <si>
    <t>Submittal Procedures</t>
  </si>
  <si>
    <t>01 33 13</t>
  </si>
  <si>
    <t>Certificates</t>
  </si>
  <si>
    <t>01 33 16</t>
  </si>
  <si>
    <t>Design Data</t>
  </si>
  <si>
    <t>01 33 19</t>
  </si>
  <si>
    <t>Field Test Reporting</t>
  </si>
  <si>
    <t>01 33 23</t>
  </si>
  <si>
    <t>Shop Drawings, Product Data, and Samples</t>
  </si>
  <si>
    <t>01 33 26</t>
  </si>
  <si>
    <t>Source Quality Control Reporting</t>
  </si>
  <si>
    <t>01 33 29</t>
  </si>
  <si>
    <t>Sustainable Design Reporting</t>
  </si>
  <si>
    <t>01 35 00</t>
  </si>
  <si>
    <t>Special Procedures</t>
  </si>
  <si>
    <t>01 35 13</t>
  </si>
  <si>
    <t>Special Project Procedures</t>
  </si>
  <si>
    <t>01 35 13.13</t>
  </si>
  <si>
    <t>Special Project Procedures for Airport Facilities</t>
  </si>
  <si>
    <t>01 35 13.16</t>
  </si>
  <si>
    <t>Special Project Procedures for Detention Facilities</t>
  </si>
  <si>
    <t>01 35 13.19</t>
  </si>
  <si>
    <t>Special Project Procedures for Healthcare Facilities</t>
  </si>
  <si>
    <t>01 35 13.43</t>
  </si>
  <si>
    <t>Special Project Procedures for Contaminated Sites</t>
  </si>
  <si>
    <t>01 35 16</t>
  </si>
  <si>
    <t>Alteration Project Procedures</t>
  </si>
  <si>
    <t>01 35 23</t>
  </si>
  <si>
    <t>Owner Safety Requirements</t>
  </si>
  <si>
    <t>01 35 26</t>
  </si>
  <si>
    <t>Governmental Safety Requirements</t>
  </si>
  <si>
    <t>01 35 29</t>
  </si>
  <si>
    <t>Health, Safety, and Emergency Response Procedures</t>
  </si>
  <si>
    <t>01 35 29.13</t>
  </si>
  <si>
    <t>Health, Safety, and Emergency Response Procedures for Contaminated Sites</t>
  </si>
  <si>
    <t>01 35 33</t>
  </si>
  <si>
    <t>Infection Control Procedures</t>
  </si>
  <si>
    <t>01 35 43</t>
  </si>
  <si>
    <t>Environmental Procedures</t>
  </si>
  <si>
    <t>01 35 43.13</t>
  </si>
  <si>
    <t>Environmental Procedures for Hazardous Materials</t>
  </si>
  <si>
    <t>01 35 43.16</t>
  </si>
  <si>
    <t>Environmental Procedures for Toxic Materials</t>
  </si>
  <si>
    <t>01 35 53</t>
  </si>
  <si>
    <t>Security Procedures</t>
  </si>
  <si>
    <t>01 35 91</t>
  </si>
  <si>
    <t>Historic Treatment Procedures</t>
  </si>
  <si>
    <t>01 40 00</t>
  </si>
  <si>
    <t>Quality Requirements</t>
  </si>
  <si>
    <t>01 41 00</t>
  </si>
  <si>
    <t>Regulatory Requirements</t>
  </si>
  <si>
    <t>01 41 13</t>
  </si>
  <si>
    <t>Codes</t>
  </si>
  <si>
    <t>01 41 16</t>
  </si>
  <si>
    <t>Laws</t>
  </si>
  <si>
    <t>01 41 19</t>
  </si>
  <si>
    <t>Rules</t>
  </si>
  <si>
    <t>01 41 23</t>
  </si>
  <si>
    <t>Fees</t>
  </si>
  <si>
    <t>01 41 26</t>
  </si>
  <si>
    <t>Permits</t>
  </si>
  <si>
    <t>01 42 00</t>
  </si>
  <si>
    <t>References</t>
  </si>
  <si>
    <t>01 42 13</t>
  </si>
  <si>
    <t>Abbreviations and Acronyms</t>
  </si>
  <si>
    <t>01 42 16</t>
  </si>
  <si>
    <t>Definitions</t>
  </si>
  <si>
    <t>01 42 19</t>
  </si>
  <si>
    <t>Reference Standards</t>
  </si>
  <si>
    <t>01 43 00</t>
  </si>
  <si>
    <t>Quality Assurance</t>
  </si>
  <si>
    <t>01 43 13</t>
  </si>
  <si>
    <t>Manufacturer Qualifications</t>
  </si>
  <si>
    <t>01 43 16</t>
  </si>
  <si>
    <t>Supplier Qualifications</t>
  </si>
  <si>
    <t>01 43 19</t>
  </si>
  <si>
    <t>Fabricator Qualifications</t>
  </si>
  <si>
    <t>01 43 23</t>
  </si>
  <si>
    <t>Installer Qualifications</t>
  </si>
  <si>
    <t>01 43 26</t>
  </si>
  <si>
    <t>Testing and Inspecting Agency Qualifications</t>
  </si>
  <si>
    <t>01 43 29</t>
  </si>
  <si>
    <t>Code-Required Special Inspector Qualifications</t>
  </si>
  <si>
    <t>01 43 33</t>
  </si>
  <si>
    <t>Manufacturer’s Field Services</t>
  </si>
  <si>
    <t>01 43 36</t>
  </si>
  <si>
    <t>Field Samples</t>
  </si>
  <si>
    <t>01 43 39</t>
  </si>
  <si>
    <t>Mockups</t>
  </si>
  <si>
    <t>01 45 00</t>
  </si>
  <si>
    <t>Quality Control</t>
  </si>
  <si>
    <t>01 45 13</t>
  </si>
  <si>
    <t>Source Quality Control Procedures</t>
  </si>
  <si>
    <t>01 45 16</t>
  </si>
  <si>
    <t>Field Quality Control Procedures</t>
  </si>
  <si>
    <t>01 45 16.13</t>
  </si>
  <si>
    <t>Contractor Quality Control</t>
  </si>
  <si>
    <t>01 45 23</t>
  </si>
  <si>
    <t>Testing and Inspecting Services</t>
  </si>
  <si>
    <t>01 45 26</t>
  </si>
  <si>
    <t>Plant Inspection Procedures</t>
  </si>
  <si>
    <t>01 45 29</t>
  </si>
  <si>
    <t>Testing Laboratory Services</t>
  </si>
  <si>
    <t>01 45 33</t>
  </si>
  <si>
    <t>Code-Required Special Inspections and Procedures</t>
  </si>
  <si>
    <t>01 50 00</t>
  </si>
  <si>
    <t>Temporary Facilities and Controls</t>
  </si>
  <si>
    <t>01 51 00</t>
  </si>
  <si>
    <t>Temporary Utilities</t>
  </si>
  <si>
    <t>01 51 13</t>
  </si>
  <si>
    <t>Temporary Electricity</t>
  </si>
  <si>
    <t>01 51 16</t>
  </si>
  <si>
    <t>Temporary Fire Protection</t>
  </si>
  <si>
    <t>01 51 19</t>
  </si>
  <si>
    <t>Temporary Fuel Oil</t>
  </si>
  <si>
    <t>01 51 23</t>
  </si>
  <si>
    <t>Temporary Heating, Cooling, and Ventilating</t>
  </si>
  <si>
    <t>01 51 26</t>
  </si>
  <si>
    <t>Temporary Lighting</t>
  </si>
  <si>
    <t>01 51 29</t>
  </si>
  <si>
    <t>Temporary Natural-Gas</t>
  </si>
  <si>
    <t>01 51 33</t>
  </si>
  <si>
    <t>Temporary Telecommunications</t>
  </si>
  <si>
    <t>01 51 36</t>
  </si>
  <si>
    <t>Temporary Water</t>
  </si>
  <si>
    <t>01 52 00</t>
  </si>
  <si>
    <t>Construction Facilities</t>
  </si>
  <si>
    <t>01 52 13</t>
  </si>
  <si>
    <t>Field Offices and Sheds</t>
  </si>
  <si>
    <t>01 52 16</t>
  </si>
  <si>
    <t>First Aid Facilities</t>
  </si>
  <si>
    <t>01 52 19</t>
  </si>
  <si>
    <t>Sanitary Facilities</t>
  </si>
  <si>
    <t>01 53 00</t>
  </si>
  <si>
    <t>Temporary Construction</t>
  </si>
  <si>
    <t>01 53 13</t>
  </si>
  <si>
    <t>Temporary Bridges</t>
  </si>
  <si>
    <t>01 53 16</t>
  </si>
  <si>
    <t>Temporary Decking</t>
  </si>
  <si>
    <t>01 53 19</t>
  </si>
  <si>
    <t>Temporary Overpasses</t>
  </si>
  <si>
    <t>01 53 23</t>
  </si>
  <si>
    <t>Temporary Ramps</t>
  </si>
  <si>
    <t>01 53 26</t>
  </si>
  <si>
    <t>Temporary Runarounds</t>
  </si>
  <si>
    <t>01 54 00</t>
  </si>
  <si>
    <t>Construction Aids</t>
  </si>
  <si>
    <t>01 54 13</t>
  </si>
  <si>
    <t>Temporary Elevators</t>
  </si>
  <si>
    <t>01 54 16</t>
  </si>
  <si>
    <t>Temporary Hoists</t>
  </si>
  <si>
    <t>01 54 19</t>
  </si>
  <si>
    <t>Temporary Cranes</t>
  </si>
  <si>
    <t>01 54 23</t>
  </si>
  <si>
    <t>Temporary Scaffolding and Platforms</t>
  </si>
  <si>
    <t>01 54 26</t>
  </si>
  <si>
    <t>Temporary Swing Staging</t>
  </si>
  <si>
    <t>01 55 00</t>
  </si>
  <si>
    <t>Vehicular Access and Parking</t>
  </si>
  <si>
    <t>01 55 13</t>
  </si>
  <si>
    <t>Temporary Access Roads</t>
  </si>
  <si>
    <t>01 55 16</t>
  </si>
  <si>
    <t>Haul Routes</t>
  </si>
  <si>
    <t>01 55 19</t>
  </si>
  <si>
    <t>Temporary Parking Areas</t>
  </si>
  <si>
    <t>01 55 23</t>
  </si>
  <si>
    <t>Temporary Roads</t>
  </si>
  <si>
    <t>01 55 26</t>
  </si>
  <si>
    <t>Traffic Control</t>
  </si>
  <si>
    <t>01 55 29</t>
  </si>
  <si>
    <t>Staging Areas</t>
  </si>
  <si>
    <t>01 56 00</t>
  </si>
  <si>
    <t>Temporary Barriers and Enclosures</t>
  </si>
  <si>
    <t>01 56 13</t>
  </si>
  <si>
    <t>Temporary Air Barriers</t>
  </si>
  <si>
    <t>01 56 16</t>
  </si>
  <si>
    <t>Temporary Dust Barriers</t>
  </si>
  <si>
    <t>01 56 19</t>
  </si>
  <si>
    <t>Temporary Noise Barriers</t>
  </si>
  <si>
    <t>01 56 23</t>
  </si>
  <si>
    <t>Temporary Barricades</t>
  </si>
  <si>
    <t>01 56 26</t>
  </si>
  <si>
    <t>Temporary Fencing</t>
  </si>
  <si>
    <t>01 56 29</t>
  </si>
  <si>
    <t>Temporary Protective Walkways</t>
  </si>
  <si>
    <t>01 56 33</t>
  </si>
  <si>
    <t>Temporary Security Barriers</t>
  </si>
  <si>
    <t>01 56 36</t>
  </si>
  <si>
    <t>Temporary Security Enclosures</t>
  </si>
  <si>
    <t>01 56 39</t>
  </si>
  <si>
    <t>Temporary Tree and Plant Protection</t>
  </si>
  <si>
    <t>01 57 00</t>
  </si>
  <si>
    <t>Temporary Controls</t>
  </si>
  <si>
    <t>01 57 13</t>
  </si>
  <si>
    <t>Temporary Erosion and Sediment Control</t>
  </si>
  <si>
    <t>01 57 16</t>
  </si>
  <si>
    <t>Temporary Pest Control</t>
  </si>
  <si>
    <t>01 57 19</t>
  </si>
  <si>
    <t>Temporary Environmental Controls</t>
  </si>
  <si>
    <t>01 57 23</t>
  </si>
  <si>
    <t>Temporary Storm Water Pollution Control</t>
  </si>
  <si>
    <t>01 58 00</t>
  </si>
  <si>
    <t>Project Identification</t>
  </si>
  <si>
    <t>01 58 13</t>
  </si>
  <si>
    <t>Temporary Project Signage</t>
  </si>
  <si>
    <t>01 58 16</t>
  </si>
  <si>
    <t>Temporary Interior Signage</t>
  </si>
  <si>
    <t>01 60 00</t>
  </si>
  <si>
    <t>Product Requirements</t>
  </si>
  <si>
    <t>01 61 00</t>
  </si>
  <si>
    <t>Common Product Requirements</t>
  </si>
  <si>
    <t>01 61 13</t>
  </si>
  <si>
    <t>Software Licensing Requirements</t>
  </si>
  <si>
    <t>01 62 00</t>
  </si>
  <si>
    <t>Product Options</t>
  </si>
  <si>
    <t>01 64 00</t>
  </si>
  <si>
    <t>Owner-Furnished Products</t>
  </si>
  <si>
    <t>01 65 00</t>
  </si>
  <si>
    <t>Product Delivery Requirements</t>
  </si>
  <si>
    <t>01 66 00</t>
  </si>
  <si>
    <t>Product Storage and Handling Requirements</t>
  </si>
  <si>
    <t>01 66 13</t>
  </si>
  <si>
    <t>Product Storage and Handling Requirements for Hazardous Materials</t>
  </si>
  <si>
    <t>01 66 16</t>
  </si>
  <si>
    <t>Product Storage and Handling Requirements for Toxic Materials</t>
  </si>
  <si>
    <t>01 70 00</t>
  </si>
  <si>
    <t>Execution and Closeout Requirements</t>
  </si>
  <si>
    <t>01 71 00</t>
  </si>
  <si>
    <t>Examination and Preparation</t>
  </si>
  <si>
    <t>01 71 13</t>
  </si>
  <si>
    <t>Mobilization</t>
  </si>
  <si>
    <t>01 71 16</t>
  </si>
  <si>
    <t>Acceptance of Conditions</t>
  </si>
  <si>
    <t>01 71 23</t>
  </si>
  <si>
    <t>Field Engineering</t>
  </si>
  <si>
    <t>01 71 23.13</t>
  </si>
  <si>
    <t>Construction Layout</t>
  </si>
  <si>
    <t>01 71 23.16</t>
  </si>
  <si>
    <t>Construction Surveying</t>
  </si>
  <si>
    <t>01 71 33</t>
  </si>
  <si>
    <t>Protection of Adjacent Construction</t>
  </si>
  <si>
    <t>01 73 00</t>
  </si>
  <si>
    <t>Execution</t>
  </si>
  <si>
    <t>01 73 13</t>
  </si>
  <si>
    <t>Application</t>
  </si>
  <si>
    <t>01 73 16</t>
  </si>
  <si>
    <t>Erection</t>
  </si>
  <si>
    <t>01 73 19</t>
  </si>
  <si>
    <t>Installation</t>
  </si>
  <si>
    <t>01 73 23</t>
  </si>
  <si>
    <t>Bracing and Anchoring</t>
  </si>
  <si>
    <t>01 73 26</t>
  </si>
  <si>
    <t>Existing Products</t>
  </si>
  <si>
    <t>01 73 29</t>
  </si>
  <si>
    <t>Cutting and Patching</t>
  </si>
  <si>
    <t>01 74 00</t>
  </si>
  <si>
    <t>Cleaning and Waste Management</t>
  </si>
  <si>
    <t>01 74 13</t>
  </si>
  <si>
    <t>Progress Cleaning</t>
  </si>
  <si>
    <t>01 74 16</t>
  </si>
  <si>
    <t>Site Maintenance</t>
  </si>
  <si>
    <t>01 74 19</t>
  </si>
  <si>
    <t>Construction Waste Management and Disposal</t>
  </si>
  <si>
    <t>01 74 23</t>
  </si>
  <si>
    <t>Final Cleaning</t>
  </si>
  <si>
    <t>01 75 00</t>
  </si>
  <si>
    <t>Starting and Adjusting</t>
  </si>
  <si>
    <t>01 75 13</t>
  </si>
  <si>
    <t>Checkout Procedures</t>
  </si>
  <si>
    <t>01 75 16</t>
  </si>
  <si>
    <t>Startup Procedures</t>
  </si>
  <si>
    <t>01 76 00</t>
  </si>
  <si>
    <t>Protecting Installed Construction</t>
  </si>
  <si>
    <t>01 77 00</t>
  </si>
  <si>
    <t>Closeout Procedures</t>
  </si>
  <si>
    <t>01 77 13</t>
  </si>
  <si>
    <t>Preliminary Closeout Reviews</t>
  </si>
  <si>
    <t>01 77 16</t>
  </si>
  <si>
    <t>Final Closeout Review</t>
  </si>
  <si>
    <t>01 77 19</t>
  </si>
  <si>
    <t>Closeout Requirements</t>
  </si>
  <si>
    <t>01 78 00</t>
  </si>
  <si>
    <t>Closeout Submittals</t>
  </si>
  <si>
    <t>01 78 13</t>
  </si>
  <si>
    <t>Completion and Correction List</t>
  </si>
  <si>
    <t>01 78 19</t>
  </si>
  <si>
    <t>Maintenance Contracts</t>
  </si>
  <si>
    <t>01 78 23</t>
  </si>
  <si>
    <t>Operation and Maintenance Data</t>
  </si>
  <si>
    <t>01 78 23.13</t>
  </si>
  <si>
    <t>Operation Data</t>
  </si>
  <si>
    <t>01 78 23.16</t>
  </si>
  <si>
    <t>Maintenance Data</t>
  </si>
  <si>
    <t>01 78 23.19</t>
  </si>
  <si>
    <t>Preventative Maintenance Instructions</t>
  </si>
  <si>
    <t>01 78 29</t>
  </si>
  <si>
    <t>Final Site Survey</t>
  </si>
  <si>
    <t>01 78 33</t>
  </si>
  <si>
    <t>Bonds</t>
  </si>
  <si>
    <t>01 78 36</t>
  </si>
  <si>
    <t>Warranties</t>
  </si>
  <si>
    <t>01 78 39</t>
  </si>
  <si>
    <t>Project Record Documents</t>
  </si>
  <si>
    <t>01 78 43</t>
  </si>
  <si>
    <t>Spare Parts</t>
  </si>
  <si>
    <t>01 78 46</t>
  </si>
  <si>
    <t>Extra Stock Materials</t>
  </si>
  <si>
    <t>01 78 53</t>
  </si>
  <si>
    <t>Sustainable Design Closeout Documentation</t>
  </si>
  <si>
    <t>01 79 00</t>
  </si>
  <si>
    <t>Demonstration and Training</t>
  </si>
  <si>
    <t>01 80 00</t>
  </si>
  <si>
    <t>Performance Requirements</t>
  </si>
  <si>
    <t>01 81 00</t>
  </si>
  <si>
    <t>Facility Performance Requirements</t>
  </si>
  <si>
    <t>01 81 13</t>
  </si>
  <si>
    <t>Sustainable Design Requirements</t>
  </si>
  <si>
    <t>01 81 16</t>
  </si>
  <si>
    <t>Facility Environmental Requirements</t>
  </si>
  <si>
    <t>01 81 19</t>
  </si>
  <si>
    <t>Indoor Air Quality Requirements</t>
  </si>
  <si>
    <t>01 82 00</t>
  </si>
  <si>
    <t>Facility Substructure Performance Requirements</t>
  </si>
  <si>
    <t>01 82 13</t>
  </si>
  <si>
    <t>Foundation Performance Requirements</t>
  </si>
  <si>
    <t>01 82 16</t>
  </si>
  <si>
    <t>Basement Construction Performance Requirements</t>
  </si>
  <si>
    <t>01 83 00</t>
  </si>
  <si>
    <t>Facility Shell Performance Requirements</t>
  </si>
  <si>
    <t>01 83 13</t>
  </si>
  <si>
    <t>Superstructure Performance Requirements</t>
  </si>
  <si>
    <t>01 83 16</t>
  </si>
  <si>
    <t>Exterior Enclosure Performance Requirements</t>
  </si>
  <si>
    <t>01 83 19</t>
  </si>
  <si>
    <t>Roofing Performance Requirements</t>
  </si>
  <si>
    <t>01 84 00</t>
  </si>
  <si>
    <t>Interiors Performance Requirements</t>
  </si>
  <si>
    <t>01 84 13</t>
  </si>
  <si>
    <t>Interior Construction Performance Requirements</t>
  </si>
  <si>
    <t>01 84 16</t>
  </si>
  <si>
    <t>Stairways Performance Requirements</t>
  </si>
  <si>
    <t>01 84 19</t>
  </si>
  <si>
    <t>Interior Finishes Performance Requirements</t>
  </si>
  <si>
    <t>01 85 00</t>
  </si>
  <si>
    <t>Conveying Equipment Performance Requirements</t>
  </si>
  <si>
    <t>01 86 00</t>
  </si>
  <si>
    <t>Facility Services Performance Requirements</t>
  </si>
  <si>
    <t>01 86 13</t>
  </si>
  <si>
    <t>Fire Suppression Performance Requirements</t>
  </si>
  <si>
    <t>01 86 16</t>
  </si>
  <si>
    <t>Plumbing Performance Requirements</t>
  </si>
  <si>
    <t>01 86 19</t>
  </si>
  <si>
    <t>HVAC Performance Requirements</t>
  </si>
  <si>
    <t>01 86 23</t>
  </si>
  <si>
    <t>Integrated Automation Performance Requirements</t>
  </si>
  <si>
    <t>01 86 26</t>
  </si>
  <si>
    <t>Electrical Performance Requirements</t>
  </si>
  <si>
    <t>01 86 29</t>
  </si>
  <si>
    <t>Communications Performance Requirements</t>
  </si>
  <si>
    <t>01 86 33</t>
  </si>
  <si>
    <t>Electronic Safety and Security Performance Requirements</t>
  </si>
  <si>
    <t>01 87 00</t>
  </si>
  <si>
    <t>Equipment and Furnishings Performance Requirements</t>
  </si>
  <si>
    <t>01 87 13</t>
  </si>
  <si>
    <t>Equipment Performance Requirements</t>
  </si>
  <si>
    <t>01 87 16</t>
  </si>
  <si>
    <t>Furnishings Performance Requirements</t>
  </si>
  <si>
    <t>01 88 00</t>
  </si>
  <si>
    <t>Other Facility Construction Performance Requirements</t>
  </si>
  <si>
    <t>01 88 13</t>
  </si>
  <si>
    <t>Special Construction Performance Requirements</t>
  </si>
  <si>
    <t>01 88 16</t>
  </si>
  <si>
    <t>Selective Construction Performance Requirements</t>
  </si>
  <si>
    <t>01 89 00</t>
  </si>
  <si>
    <t>Site Construction Performance Requirements</t>
  </si>
  <si>
    <t>01 89 13</t>
  </si>
  <si>
    <t>Site Preparation Performance Requirements</t>
  </si>
  <si>
    <t>01 89 16</t>
  </si>
  <si>
    <t>Site Improvements Performance Requirements</t>
  </si>
  <si>
    <t>01 89 19</t>
  </si>
  <si>
    <t>Site Plumbing Utilities Performance Requirements</t>
  </si>
  <si>
    <t>01 89 23</t>
  </si>
  <si>
    <t>Site HVAC Utilities Performance Requirements</t>
  </si>
  <si>
    <t>01 89 26</t>
  </si>
  <si>
    <t>Site Electrical Utilities Performance Requirements</t>
  </si>
  <si>
    <t>01 89 29</t>
  </si>
  <si>
    <t>Other Site Construction Performance Requirements</t>
  </si>
  <si>
    <t>01 90 00</t>
  </si>
  <si>
    <t>Life Cycle Activities</t>
  </si>
  <si>
    <t>01 91 00</t>
  </si>
  <si>
    <t>Commissioning</t>
  </si>
  <si>
    <t>01 91 13</t>
  </si>
  <si>
    <t>General Commissioning Requirements</t>
  </si>
  <si>
    <t>01 91 16</t>
  </si>
  <si>
    <t>Facility Substructure Commissioning</t>
  </si>
  <si>
    <t>01 91 16.13</t>
  </si>
  <si>
    <t>Foundation Commissioning</t>
  </si>
  <si>
    <t>01 91 16.53</t>
  </si>
  <si>
    <t>Basement Construction Commissioning</t>
  </si>
  <si>
    <t>01 91 19</t>
  </si>
  <si>
    <t>Facility Shell Commissioning</t>
  </si>
  <si>
    <t>01 91 19.13</t>
  </si>
  <si>
    <t>Superstructure Commissioning</t>
  </si>
  <si>
    <t>01 91 19.43</t>
  </si>
  <si>
    <t>Exterior Enclosure Commissioning</t>
  </si>
  <si>
    <t>01 91 19.73</t>
  </si>
  <si>
    <t>Roofing Commissioning</t>
  </si>
  <si>
    <t>01 91 23</t>
  </si>
  <si>
    <t>Interiors Commissioning</t>
  </si>
  <si>
    <t>01 91 23.13</t>
  </si>
  <si>
    <t>Interior Construction Commissioning</t>
  </si>
  <si>
    <t>01 91 23.43</t>
  </si>
  <si>
    <t>Stairways Commissioning</t>
  </si>
  <si>
    <t>01 91 23.73</t>
  </si>
  <si>
    <t>Interior Finishes Commissioning</t>
  </si>
  <si>
    <t>01 92 00</t>
  </si>
  <si>
    <t>Facility Operation</t>
  </si>
  <si>
    <t>01 92 13</t>
  </si>
  <si>
    <t>Facility Operation Procedures</t>
  </si>
  <si>
    <t>01 93 00</t>
  </si>
  <si>
    <t>Facility Maintenance</t>
  </si>
  <si>
    <t>01 93 13</t>
  </si>
  <si>
    <t>Facility Maintenance Procedures</t>
  </si>
  <si>
    <t>01 93 16</t>
  </si>
  <si>
    <t>Recycling Programs</t>
  </si>
  <si>
    <t>01 94 00</t>
  </si>
  <si>
    <t>Facility Decommissioning</t>
  </si>
  <si>
    <t>01 94 13</t>
  </si>
  <si>
    <t>Facility Decommissioning Procedures</t>
  </si>
  <si>
    <t>02 00 00</t>
  </si>
  <si>
    <t>Existing Conditions</t>
  </si>
  <si>
    <t>02 01 00</t>
  </si>
  <si>
    <t>Maintenance of Existing Conditions</t>
  </si>
  <si>
    <t>02 01 50</t>
  </si>
  <si>
    <t>Maintenance of Site Remediation</t>
  </si>
  <si>
    <t>02 01 65</t>
  </si>
  <si>
    <t>Maintenance of Underground Storage Tank Removal</t>
  </si>
  <si>
    <t>02 01 80</t>
  </si>
  <si>
    <t>Maintenance of Facility Remediation</t>
  </si>
  <si>
    <t>02 01 86</t>
  </si>
  <si>
    <t>Maintenance of Hazardous Waste Drum Handling</t>
  </si>
  <si>
    <t>02 05 00</t>
  </si>
  <si>
    <t>Common Work Results for Existing Conditions</t>
  </si>
  <si>
    <t>02 05 19</t>
  </si>
  <si>
    <t>Geosynthetics for Existing Conditions</t>
  </si>
  <si>
    <t>02 05 19.13</t>
  </si>
  <si>
    <t>Geotextiles for Existing Conditions</t>
  </si>
  <si>
    <t>02 05 19.16</t>
  </si>
  <si>
    <t>Geomembranes for Existing Conditions</t>
  </si>
  <si>
    <t>02 05 19.19</t>
  </si>
  <si>
    <t>Geogrids for Existing Conditions</t>
  </si>
  <si>
    <t>02 06 00</t>
  </si>
  <si>
    <t>Schedules for Existing Conditions</t>
  </si>
  <si>
    <t>02 06 30</t>
  </si>
  <si>
    <t>Schedules for Subsurface Investigations</t>
  </si>
  <si>
    <t>02 06 30.13</t>
  </si>
  <si>
    <t>Boring or Test Pit Log Schedule</t>
  </si>
  <si>
    <t>02 06 50</t>
  </si>
  <si>
    <t>Schedules for Site Remediation</t>
  </si>
  <si>
    <t>02 06 65</t>
  </si>
  <si>
    <t>Schedules for Underground Storage Tank Removal</t>
  </si>
  <si>
    <t>02 06 80</t>
  </si>
  <si>
    <t>Schedules for Facility Remediation</t>
  </si>
  <si>
    <t>02 06 86</t>
  </si>
  <si>
    <t>Schedules for Hazardous Waste Drum Handling</t>
  </si>
  <si>
    <t>02 08 00</t>
  </si>
  <si>
    <t>Commissioning of Existing Conditions</t>
  </si>
  <si>
    <t>02 10 00</t>
  </si>
  <si>
    <t>02 20 00</t>
  </si>
  <si>
    <t>Assessment</t>
  </si>
  <si>
    <t>02 21 00</t>
  </si>
  <si>
    <t>Surveys</t>
  </si>
  <si>
    <t>02 21 13</t>
  </si>
  <si>
    <t>Site Surveys</t>
  </si>
  <si>
    <t>02 21 13.13</t>
  </si>
  <si>
    <t>Boundary and Survey Markers</t>
  </si>
  <si>
    <t>02 21 16</t>
  </si>
  <si>
    <t>Measured Drawings</t>
  </si>
  <si>
    <t>02 22 00</t>
  </si>
  <si>
    <t>Existing Conditions Assessment</t>
  </si>
  <si>
    <t>02 22 13</t>
  </si>
  <si>
    <t>Movement and Vibration Assessment</t>
  </si>
  <si>
    <t>02 22 16</t>
  </si>
  <si>
    <t>Acoustic Assessment</t>
  </si>
  <si>
    <t>02 22 19</t>
  </si>
  <si>
    <t>Traffic Assessment</t>
  </si>
  <si>
    <t>02 22 23</t>
  </si>
  <si>
    <t>Accessibility Assessment</t>
  </si>
  <si>
    <t>02 24 00</t>
  </si>
  <si>
    <t>Environmental Assessment</t>
  </si>
  <si>
    <t>02 24 13</t>
  </si>
  <si>
    <t>Natural Environment Assessment</t>
  </si>
  <si>
    <t>02 24 13.13</t>
  </si>
  <si>
    <t>Air Assessment</t>
  </si>
  <si>
    <t>02 24 13.43</t>
  </si>
  <si>
    <t>Water Assessment</t>
  </si>
  <si>
    <t>02 24 13.73</t>
  </si>
  <si>
    <t>Land Assessment</t>
  </si>
  <si>
    <t>02 24 23</t>
  </si>
  <si>
    <t>Chemical Sampling and Analysis of Soils</t>
  </si>
  <si>
    <t>02 24 43</t>
  </si>
  <si>
    <t>Transboundary and Global Environmental Aspects Assessment</t>
  </si>
  <si>
    <t>02 25 00</t>
  </si>
  <si>
    <t>Existing Material Assessment</t>
  </si>
  <si>
    <t>02 25 16</t>
  </si>
  <si>
    <t>Existing Concrete Assessment</t>
  </si>
  <si>
    <t>02 25 16.13</t>
  </si>
  <si>
    <t>Concrete Assessment Drilling</t>
  </si>
  <si>
    <t>02 25 19</t>
  </si>
  <si>
    <t>Existing Masonry Assessment</t>
  </si>
  <si>
    <t>02 25 19.13</t>
  </si>
  <si>
    <t>Masonry Assessment Drilling</t>
  </si>
  <si>
    <t>02 25 23</t>
  </si>
  <si>
    <t>Existing Metals Assessment</t>
  </si>
  <si>
    <t>02 25 23.13</t>
  </si>
  <si>
    <t>Welding Investigations</t>
  </si>
  <si>
    <t>02 25 26</t>
  </si>
  <si>
    <t>Existing Wood, Plastics, and Composites Assessment</t>
  </si>
  <si>
    <t>02 25 29</t>
  </si>
  <si>
    <t>Existing Thermal and Moisture Protection Assessment</t>
  </si>
  <si>
    <t>02 25 29.13</t>
  </si>
  <si>
    <t>Waterproofing Investigations</t>
  </si>
  <si>
    <t>02 25 29.23</t>
  </si>
  <si>
    <t>Roofing Investigations</t>
  </si>
  <si>
    <t>02 26 00</t>
  </si>
  <si>
    <t>Hazardous Material Assessment</t>
  </si>
  <si>
    <t>02 26 23</t>
  </si>
  <si>
    <t>Asbestos Assessment</t>
  </si>
  <si>
    <t>02 26 26</t>
  </si>
  <si>
    <t>Lead Assessment</t>
  </si>
  <si>
    <t>02 26 29</t>
  </si>
  <si>
    <t>Polychlorinate Biphenyl Assessment</t>
  </si>
  <si>
    <t>02 26 33</t>
  </si>
  <si>
    <t>Biological Assessment</t>
  </si>
  <si>
    <t>02 26 33.13</t>
  </si>
  <si>
    <t>Mold Assessment</t>
  </si>
  <si>
    <t>02 26 36</t>
  </si>
  <si>
    <t>Hazardous Waste Drum Assessment</t>
  </si>
  <si>
    <t>02 30 00</t>
  </si>
  <si>
    <t>Subsurface Investigation</t>
  </si>
  <si>
    <t>02 31 00</t>
  </si>
  <si>
    <t>Geophysical Investigations</t>
  </si>
  <si>
    <t>02 31 13</t>
  </si>
  <si>
    <t>Seismic Investigations</t>
  </si>
  <si>
    <t>02 31 16</t>
  </si>
  <si>
    <t>Gravity Investigations</t>
  </si>
  <si>
    <t>02 31 19</t>
  </si>
  <si>
    <t>Magnetic Investigations</t>
  </si>
  <si>
    <t>02 31 23</t>
  </si>
  <si>
    <t>Electromagnetic Investigations</t>
  </si>
  <si>
    <t>02 31 26</t>
  </si>
  <si>
    <t>Electrical Resistivity Investigations</t>
  </si>
  <si>
    <t>02 31 29</t>
  </si>
  <si>
    <t>Magnetotelluric Investigations</t>
  </si>
  <si>
    <t>02 32 00</t>
  </si>
  <si>
    <t>Geotechnical Investigations</t>
  </si>
  <si>
    <t>02 32 13</t>
  </si>
  <si>
    <t>Subsurface Drilling and Sampling</t>
  </si>
  <si>
    <t>02 32 16</t>
  </si>
  <si>
    <t>Material Testing</t>
  </si>
  <si>
    <t>02 32 19</t>
  </si>
  <si>
    <t>Exploratory Excavations</t>
  </si>
  <si>
    <t>02 32 23</t>
  </si>
  <si>
    <t>Geotechnical Monitoring Before Construction</t>
  </si>
  <si>
    <t>02 32 23.13</t>
  </si>
  <si>
    <t>Groundwater Monitoring Before Construction</t>
  </si>
  <si>
    <t>02 40 00</t>
  </si>
  <si>
    <t>Demolition and Structure Moving</t>
  </si>
  <si>
    <t>02 41 00</t>
  </si>
  <si>
    <t>Demolition</t>
  </si>
  <si>
    <t>02 41 13</t>
  </si>
  <si>
    <t>Selective Site Demolition</t>
  </si>
  <si>
    <t>02 41 13.13</t>
  </si>
  <si>
    <t>Paving Removal</t>
  </si>
  <si>
    <t>02 41 13.23</t>
  </si>
  <si>
    <t>Utility Line Removal</t>
  </si>
  <si>
    <t>02 41 13.33</t>
  </si>
  <si>
    <t>Railtrack Removal</t>
  </si>
  <si>
    <t>02 41 16</t>
  </si>
  <si>
    <t>Structure Demolition</t>
  </si>
  <si>
    <t>02 41 16.13</t>
  </si>
  <si>
    <t>Building Demolition</t>
  </si>
  <si>
    <t>02 41 16.23</t>
  </si>
  <si>
    <t>Tower Demolition</t>
  </si>
  <si>
    <t>02 41 16.33</t>
  </si>
  <si>
    <t>Bridge Demolition</t>
  </si>
  <si>
    <t>02 41 16.43</t>
  </si>
  <si>
    <t>Dam Demolition</t>
  </si>
  <si>
    <t>02 41 19</t>
  </si>
  <si>
    <t>Selective Structure Demolition</t>
  </si>
  <si>
    <t>02 41 19.13</t>
  </si>
  <si>
    <t>Selective Building Demolition</t>
  </si>
  <si>
    <t>02 41 91</t>
  </si>
  <si>
    <t>Selective Historic Demolition</t>
  </si>
  <si>
    <t>02 42 00</t>
  </si>
  <si>
    <t>Removal and Salvage of Construction Materials</t>
  </si>
  <si>
    <t>02 42 91</t>
  </si>
  <si>
    <t>Removal and Salvage of Historic Construction Materials</t>
  </si>
  <si>
    <t>02 43 00</t>
  </si>
  <si>
    <t>Structure Moving</t>
  </si>
  <si>
    <t>02 43 13</t>
  </si>
  <si>
    <t>Structure Relocation</t>
  </si>
  <si>
    <t>02 43 13.13</t>
  </si>
  <si>
    <t>Building Relocation</t>
  </si>
  <si>
    <t>02 43 16</t>
  </si>
  <si>
    <t>Structure Raising</t>
  </si>
  <si>
    <t>02 43 16.13</t>
  </si>
  <si>
    <t>Building Raising</t>
  </si>
  <si>
    <t>02 50 00</t>
  </si>
  <si>
    <t>Site Remediation</t>
  </si>
  <si>
    <t>02 51 00</t>
  </si>
  <si>
    <t>Physical Decontamination</t>
  </si>
  <si>
    <t>02 51 13</t>
  </si>
  <si>
    <t>Coagulation and Flocculation Decontamination</t>
  </si>
  <si>
    <t>02 51 16</t>
  </si>
  <si>
    <t>Reverse-Osmosis Decontamination</t>
  </si>
  <si>
    <t>02 51 19</t>
  </si>
  <si>
    <t>Solidification and Stabilization Decontamination</t>
  </si>
  <si>
    <t>02 51 23</t>
  </si>
  <si>
    <t>Mechanical Filtration Decontamination</t>
  </si>
  <si>
    <t>02 51 26</t>
  </si>
  <si>
    <t>Radioactive Decontamination</t>
  </si>
  <si>
    <t>02 51 29</t>
  </si>
  <si>
    <t>Surface Cleaning Decontamination</t>
  </si>
  <si>
    <t>02 51 29.13</t>
  </si>
  <si>
    <t>High-Pressure Water Cleaning Decontamination</t>
  </si>
  <si>
    <t>02 51 29.16</t>
  </si>
  <si>
    <t>Vacuum Sweeping Cleaning Decontamination</t>
  </si>
  <si>
    <t>02 51 33</t>
  </si>
  <si>
    <t>Surface Removal Decontamination</t>
  </si>
  <si>
    <t>02 51 33.13</t>
  </si>
  <si>
    <t>Surface Removal Decontamination by Grinding</t>
  </si>
  <si>
    <t>02 51 33.16</t>
  </si>
  <si>
    <t>Surface Removal Decontamination by Sand Blasting</t>
  </si>
  <si>
    <t>02 51 33.19</t>
  </si>
  <si>
    <t>Surface Removal Decontamination by Ultrasound</t>
  </si>
  <si>
    <t>02 52 00</t>
  </si>
  <si>
    <t>Chemical Decontamination</t>
  </si>
  <si>
    <t>02 52 13</t>
  </si>
  <si>
    <t>Chemical Precipitation Decontamination</t>
  </si>
  <si>
    <t>02 52 16</t>
  </si>
  <si>
    <t>Ion Change Decontamination</t>
  </si>
  <si>
    <t>02 52 19</t>
  </si>
  <si>
    <t>Neutralization Decontamination</t>
  </si>
  <si>
    <t>02 53 00</t>
  </si>
  <si>
    <t>Thermal Decontamination</t>
  </si>
  <si>
    <t>02 53 13</t>
  </si>
  <si>
    <t>Incineration Decontamination</t>
  </si>
  <si>
    <t>02 53 13.13</t>
  </si>
  <si>
    <t>Remediation of Contaminated Soils and Sludges by Incineration</t>
  </si>
  <si>
    <t>02 53 16</t>
  </si>
  <si>
    <t>Thermal Desorption Decontamination</t>
  </si>
  <si>
    <t>02 53 16.13</t>
  </si>
  <si>
    <t>Remediation of Contaminated Soils by Thermal Desorption</t>
  </si>
  <si>
    <t>02 53 19</t>
  </si>
  <si>
    <t>Vitrification Decontamination</t>
  </si>
  <si>
    <t>02 54 00</t>
  </si>
  <si>
    <t>Biological Decontamination</t>
  </si>
  <si>
    <t>02 54 13</t>
  </si>
  <si>
    <t>Aerobic Processes Decontamination</t>
  </si>
  <si>
    <t>02 54 16</t>
  </si>
  <si>
    <t>Anaerobic Processes Decontamination</t>
  </si>
  <si>
    <t>02 54 19</t>
  </si>
  <si>
    <t>Bioremediation Decontamination</t>
  </si>
  <si>
    <t>02 54 19.13</t>
  </si>
  <si>
    <t>Bioremediation Using Landfarming</t>
  </si>
  <si>
    <t>02 54 19.16</t>
  </si>
  <si>
    <t>Bioremediation of Soils Using Windrow Composting</t>
  </si>
  <si>
    <t>02 54 19.19</t>
  </si>
  <si>
    <t>Bioremediation Using Bacteria Injection</t>
  </si>
  <si>
    <t>02 54 23</t>
  </si>
  <si>
    <t>Soil Washing through Separation/Solubilization</t>
  </si>
  <si>
    <t>02 54 26</t>
  </si>
  <si>
    <t>Organic Decontamination</t>
  </si>
  <si>
    <t>02 55 00</t>
  </si>
  <si>
    <t>Remediation Soil Stabilization</t>
  </si>
  <si>
    <t>02 56 00</t>
  </si>
  <si>
    <t>Site Containment</t>
  </si>
  <si>
    <t>02 56 13</t>
  </si>
  <si>
    <t>Waste Containment</t>
  </si>
  <si>
    <t>02 56 13.13</t>
  </si>
  <si>
    <t>Geomembrane Waste Containment</t>
  </si>
  <si>
    <t>02 56 19</t>
  </si>
  <si>
    <t>Gas Containment</t>
  </si>
  <si>
    <t>02 56 19.13</t>
  </si>
  <si>
    <t>Fluid-Applied Gas Barrier</t>
  </si>
  <si>
    <t>02 57 00</t>
  </si>
  <si>
    <t>Sinkhole Remediation</t>
  </si>
  <si>
    <t>02 57 13</t>
  </si>
  <si>
    <t>Sinkhole Remediation by Grouting</t>
  </si>
  <si>
    <t>02 57 13.13</t>
  </si>
  <si>
    <t>Sinkhole Remediation by Compaction Grouting</t>
  </si>
  <si>
    <t>02 57 13.16</t>
  </si>
  <si>
    <t>Sinkhole Remediation by Cap Grouting</t>
  </si>
  <si>
    <t>02 57 16</t>
  </si>
  <si>
    <t>Sinkhole Remediation by Backfilling</t>
  </si>
  <si>
    <t>02 58 00</t>
  </si>
  <si>
    <t>Snow Control</t>
  </si>
  <si>
    <t>02 58 13</t>
  </si>
  <si>
    <t>Snow Fencing</t>
  </si>
  <si>
    <t>02 58 16</t>
  </si>
  <si>
    <t>Snow Avalanche Control</t>
  </si>
  <si>
    <t>02 60 00</t>
  </si>
  <si>
    <t>Contaminated Site Material Removal</t>
  </si>
  <si>
    <t>02 61 00</t>
  </si>
  <si>
    <t>Removal and Disposal of Contaminated Soils</t>
  </si>
  <si>
    <t>02 61 13</t>
  </si>
  <si>
    <t>Excavation and Handling of Contaminated Material</t>
  </si>
  <si>
    <t>02 61 23</t>
  </si>
  <si>
    <t>Removal and Disposal of Polychlorinate Biphenyl Contaminated Soils</t>
  </si>
  <si>
    <t>02 61 26</t>
  </si>
  <si>
    <t>Removal and Disposal of Asbestos Contaminated Soils</t>
  </si>
  <si>
    <t>02 61 29</t>
  </si>
  <si>
    <t>Removal and Disposal of Organically Contaminated Soils</t>
  </si>
  <si>
    <t>02 62 00</t>
  </si>
  <si>
    <t>Hazardous Waste Recovery Processes</t>
  </si>
  <si>
    <t>02 62 13</t>
  </si>
  <si>
    <t>Air and Steam Stripping</t>
  </si>
  <si>
    <t>02 62 16</t>
  </si>
  <si>
    <t>Soil Vapor Extraction</t>
  </si>
  <si>
    <t>02 62 19</t>
  </si>
  <si>
    <t>Soil Washing and Flushing</t>
  </si>
  <si>
    <t>02 65 00</t>
  </si>
  <si>
    <t>Underground Storage Tank Removal</t>
  </si>
  <si>
    <t>02 66 00</t>
  </si>
  <si>
    <t>Landfill Construction and Storage</t>
  </si>
  <si>
    <t>02 70 00</t>
  </si>
  <si>
    <t>Water Remediation</t>
  </si>
  <si>
    <t>02 71 00</t>
  </si>
  <si>
    <t>Groundwater Treatment</t>
  </si>
  <si>
    <t>02 72 00</t>
  </si>
  <si>
    <t>Water Decontamination</t>
  </si>
  <si>
    <t>02 72 13</t>
  </si>
  <si>
    <t>Chemical Water Decontamination</t>
  </si>
  <si>
    <t>02 72 16</t>
  </si>
  <si>
    <t>Biological Water Decontamination</t>
  </si>
  <si>
    <t>02 72 19</t>
  </si>
  <si>
    <t>Electrolysis Water Decontamination</t>
  </si>
  <si>
    <t>02 80 00</t>
  </si>
  <si>
    <t>Facility Remediation</t>
  </si>
  <si>
    <t>02 81 00</t>
  </si>
  <si>
    <t>Transportation and Disposal of Hazardous Materials</t>
  </si>
  <si>
    <t>02 82 00</t>
  </si>
  <si>
    <t>Asbestos Remediation</t>
  </si>
  <si>
    <t>02 82 13</t>
  </si>
  <si>
    <t>Asbestos Abatement</t>
  </si>
  <si>
    <t>02 82 13.13</t>
  </si>
  <si>
    <t>Glovebag Asbestos Abatement</t>
  </si>
  <si>
    <t>02 82 13.16</t>
  </si>
  <si>
    <t>Precautions for Asbestos Abatement</t>
  </si>
  <si>
    <t>02 82 13.19</t>
  </si>
  <si>
    <t>Asbestos Floor Tile and Mastic Abatement</t>
  </si>
  <si>
    <t>02 82 16</t>
  </si>
  <si>
    <t>Engineering Control of Asbestos Containing Materials</t>
  </si>
  <si>
    <t>02 82 33</t>
  </si>
  <si>
    <t>Removal and Disposal of Asbestos Containing Materials</t>
  </si>
  <si>
    <t>02 83 00</t>
  </si>
  <si>
    <t>Lead Remediation</t>
  </si>
  <si>
    <t>02 83 13</t>
  </si>
  <si>
    <t>Lead Hazard Control Activities</t>
  </si>
  <si>
    <t>02 83 19</t>
  </si>
  <si>
    <t>Lead-Based Paint Remediation</t>
  </si>
  <si>
    <t>02 83 19.13</t>
  </si>
  <si>
    <t>Lead-Based Paint Abatement</t>
  </si>
  <si>
    <t>02 83 33</t>
  </si>
  <si>
    <t>Removal and Disposal of Material Containing Lead</t>
  </si>
  <si>
    <t>02 83 33.13</t>
  </si>
  <si>
    <t>Lead-Based Paint Removal and Disposal</t>
  </si>
  <si>
    <t>02 84 00</t>
  </si>
  <si>
    <t>Polychlorinate Biphenyl Remediation</t>
  </si>
  <si>
    <t>02 84 16</t>
  </si>
  <si>
    <t>Handling of Lighting Ballasts and Lamps Containing PCBs and Mercury</t>
  </si>
  <si>
    <t>02 84 33</t>
  </si>
  <si>
    <t>Removal and Disposal of Polychlorinate Biphenyls</t>
  </si>
  <si>
    <t>02 85 00</t>
  </si>
  <si>
    <t>Mold Remediation</t>
  </si>
  <si>
    <t>02 85 13</t>
  </si>
  <si>
    <t>Precautions for Mold Remediation</t>
  </si>
  <si>
    <t>02 85 16</t>
  </si>
  <si>
    <t>Mold Remediation Preparation and Containment</t>
  </si>
  <si>
    <t>02 85 19</t>
  </si>
  <si>
    <t>Mold Remediation Clearance Air Sampling</t>
  </si>
  <si>
    <t>02 85 33</t>
  </si>
  <si>
    <t>Removal and Disposal of Materials with Mold</t>
  </si>
  <si>
    <t>02 86 00</t>
  </si>
  <si>
    <t>Hazardous Waste Drum Handling</t>
  </si>
  <si>
    <t>02 90 00</t>
  </si>
  <si>
    <t>03 00 00</t>
  </si>
  <si>
    <t>Concrete</t>
  </si>
  <si>
    <t>03 01 00</t>
  </si>
  <si>
    <t>Maintenance of Concrete</t>
  </si>
  <si>
    <t>03 01 10</t>
  </si>
  <si>
    <t>Maintenance of Concrete Forming and Accessories</t>
  </si>
  <si>
    <t>03 01 20</t>
  </si>
  <si>
    <t>Maintenance of Concrete Reinforcing</t>
  </si>
  <si>
    <t>03 01 23</t>
  </si>
  <si>
    <t>Maintenance of Stressing Tendons</t>
  </si>
  <si>
    <t>03 01 30</t>
  </si>
  <si>
    <t>Maintenance of Cast-in-Place Concrete</t>
  </si>
  <si>
    <t>03 01 30.51</t>
  </si>
  <si>
    <t>Cleaning of Cast-in-Place Concrete</t>
  </si>
  <si>
    <t>03 01 30.61</t>
  </si>
  <si>
    <t>Resurfacing of Cast-in-Place Concrete</t>
  </si>
  <si>
    <t>03 01 30.71</t>
  </si>
  <si>
    <t>Rehabilitation of Cast-in-Place Concrete</t>
  </si>
  <si>
    <t>03 01 30.72</t>
  </si>
  <si>
    <t>Strengthening of Cast-in-Place Concrete</t>
  </si>
  <si>
    <t>03 01 40</t>
  </si>
  <si>
    <t>Maintenance of Precast Concrete</t>
  </si>
  <si>
    <t>03 01 40.51</t>
  </si>
  <si>
    <t>Cleaning of Precast Concrete</t>
  </si>
  <si>
    <t>03 01 40.61</t>
  </si>
  <si>
    <t>Resurfacing of Precast Concrete</t>
  </si>
  <si>
    <t>03 01 40.71</t>
  </si>
  <si>
    <t>Rehabilitation of Precast Concrete</t>
  </si>
  <si>
    <t>03 01 40.72</t>
  </si>
  <si>
    <t>Strengthening of Precast Concrete</t>
  </si>
  <si>
    <t>03 01 50</t>
  </si>
  <si>
    <t>Maintenance of Cast Decks and Underlayment</t>
  </si>
  <si>
    <t>03 01 50.51</t>
  </si>
  <si>
    <t>Cleaning Cast Decks and Underlayment</t>
  </si>
  <si>
    <t>03 01 50.61</t>
  </si>
  <si>
    <t>Resurfacing of Cast Decks and Underlayment</t>
  </si>
  <si>
    <t>03 01 50.71</t>
  </si>
  <si>
    <t>Rehabilitation of Cast Decks and Underlayment</t>
  </si>
  <si>
    <t>03 01 50.72</t>
  </si>
  <si>
    <t>Strengthening of Cast Decks and Underlayment</t>
  </si>
  <si>
    <t>03 01 60</t>
  </si>
  <si>
    <t>Maintenance of Grouting</t>
  </si>
  <si>
    <t>03 01 70</t>
  </si>
  <si>
    <t>Maintenance of Mass Concrete</t>
  </si>
  <si>
    <t>03 01 80</t>
  </si>
  <si>
    <t>Maintenance of Concrete Cutting and Boring</t>
  </si>
  <si>
    <t>03 05 00</t>
  </si>
  <si>
    <t>Common Work Results for Concrete</t>
  </si>
  <si>
    <t>03 06 00</t>
  </si>
  <si>
    <t>Schedules for Concrete</t>
  </si>
  <si>
    <t>03 06 10</t>
  </si>
  <si>
    <t>Schedules for Concrete Forming and Accessories</t>
  </si>
  <si>
    <t>03 06 20</t>
  </si>
  <si>
    <t>Schedules for Concrete Reinforcing</t>
  </si>
  <si>
    <t>03 06 20.13</t>
  </si>
  <si>
    <t>Concrete Beam Reinforcing Schedule</t>
  </si>
  <si>
    <t>03 06 20.16</t>
  </si>
  <si>
    <t>Concrete Slab Reinforcing Schedule</t>
  </si>
  <si>
    <t>03 06 30</t>
  </si>
  <si>
    <t>Schedules for Cast-in-Place Concrete</t>
  </si>
  <si>
    <t>03 06 30.13</t>
  </si>
  <si>
    <t>Concrete Footing Schedule</t>
  </si>
  <si>
    <t>03 06 30.16</t>
  </si>
  <si>
    <t>Concrete Column Schedule</t>
  </si>
  <si>
    <t>03 06 30.19</t>
  </si>
  <si>
    <t>Concrete Slab Schedule</t>
  </si>
  <si>
    <t>03 06 30.23</t>
  </si>
  <si>
    <t>Concrete Shaft Schedule</t>
  </si>
  <si>
    <t>03 06 30.26</t>
  </si>
  <si>
    <t>Concrete Beam Schedule</t>
  </si>
  <si>
    <t>03 06 40</t>
  </si>
  <si>
    <t>Schedules for Precast Concrete</t>
  </si>
  <si>
    <t>03 06 40.13</t>
  </si>
  <si>
    <t>Precast Concrete Panel Schedule</t>
  </si>
  <si>
    <t>03 06 50</t>
  </si>
  <si>
    <t>Schedules for Cast Decks and Underlayment</t>
  </si>
  <si>
    <t>03 06 60</t>
  </si>
  <si>
    <t>Schedules for Grouting</t>
  </si>
  <si>
    <t>03 06 70</t>
  </si>
  <si>
    <t>Schedules for Mass Concrete</t>
  </si>
  <si>
    <t>03 06 80</t>
  </si>
  <si>
    <t>Schedules for Concrete Cutting and Boring</t>
  </si>
  <si>
    <t>03 08 00</t>
  </si>
  <si>
    <t>Commissioning of Concrete</t>
  </si>
  <si>
    <t>03 10 00</t>
  </si>
  <si>
    <t>Concrete Forming and Accessories</t>
  </si>
  <si>
    <t>03 11 00</t>
  </si>
  <si>
    <t>Concrete Forming</t>
  </si>
  <si>
    <t>03 11 13</t>
  </si>
  <si>
    <t>Structural Cast-in-Place Concrete Forming</t>
  </si>
  <si>
    <t>03 11 13.13</t>
  </si>
  <si>
    <t>Concrete Slip Forming</t>
  </si>
  <si>
    <t>03 11 13.16</t>
  </si>
  <si>
    <t>Concrete Shoring</t>
  </si>
  <si>
    <t>03 11 13.19</t>
  </si>
  <si>
    <t>Falsework</t>
  </si>
  <si>
    <t>03 11 16</t>
  </si>
  <si>
    <t>Architectural Cast-in Place Concrete Forming</t>
  </si>
  <si>
    <t>03 11 16.13</t>
  </si>
  <si>
    <t>Concrete Form Liners</t>
  </si>
  <si>
    <t>03 11 19</t>
  </si>
  <si>
    <t>Insulating Concrete Forming</t>
  </si>
  <si>
    <t>03 11 23</t>
  </si>
  <si>
    <t>Permanent Stair Forming</t>
  </si>
  <si>
    <t>03 15 00</t>
  </si>
  <si>
    <t>Concrete Accessories</t>
  </si>
  <si>
    <t>03 15 13</t>
  </si>
  <si>
    <t>Waterstops</t>
  </si>
  <si>
    <t>03 20 00</t>
  </si>
  <si>
    <t>Concrete Reinforcing</t>
  </si>
  <si>
    <t>03 21 00</t>
  </si>
  <si>
    <t>Reinforcing Steel</t>
  </si>
  <si>
    <t>03 21 13</t>
  </si>
  <si>
    <t>Galvanized Reinforcing Steel</t>
  </si>
  <si>
    <t>03 21 16</t>
  </si>
  <si>
    <t>Epoxy-Coated Reinforcing Steel</t>
  </si>
  <si>
    <t>03 22 00</t>
  </si>
  <si>
    <t>Welded Wire Fabric Reinforcing</t>
  </si>
  <si>
    <t>03 22 13</t>
  </si>
  <si>
    <t>Galvanized Welded Wire Fabric Reinforcing</t>
  </si>
  <si>
    <t>03 22 16</t>
  </si>
  <si>
    <t>Epoxy-Coated Welded Wire Fabric Reinforcing</t>
  </si>
  <si>
    <t>03 23 00</t>
  </si>
  <si>
    <t>Stressing Tendons</t>
  </si>
  <si>
    <t>03 24 00</t>
  </si>
  <si>
    <t>Fibrous Reinforcing</t>
  </si>
  <si>
    <t>03 30 00</t>
  </si>
  <si>
    <t>Cast-in-Place Concrete</t>
  </si>
  <si>
    <t>03 30 53</t>
  </si>
  <si>
    <t>Miscellaneous Cast-in-Place Concrete</t>
  </si>
  <si>
    <t>03 31 00</t>
  </si>
  <si>
    <t>Structural Concrete</t>
  </si>
  <si>
    <t>03 31 13</t>
  </si>
  <si>
    <t>Heavyweight Structural Concrete</t>
  </si>
  <si>
    <t>03 31 16</t>
  </si>
  <si>
    <t>Lightweight Structural Concrete</t>
  </si>
  <si>
    <t>03 31 19</t>
  </si>
  <si>
    <t>Shrinkage-Compensating Structural Concrete</t>
  </si>
  <si>
    <t>03 31 23</t>
  </si>
  <si>
    <t>High-Performance Structural Concrete</t>
  </si>
  <si>
    <t>03 31 26</t>
  </si>
  <si>
    <t>Self-Compacting Concrete</t>
  </si>
  <si>
    <t>03 33 00</t>
  </si>
  <si>
    <t>Architectural Concrete</t>
  </si>
  <si>
    <t>03 33 13</t>
  </si>
  <si>
    <t>Heavyweight Architectural Concrete</t>
  </si>
  <si>
    <t>03 33 16</t>
  </si>
  <si>
    <t>Lightweight Architectural Concrete</t>
  </si>
  <si>
    <t>03 34 00</t>
  </si>
  <si>
    <t>Low Density Concrete</t>
  </si>
  <si>
    <t>03 35 00</t>
  </si>
  <si>
    <t>Concrete Finishing</t>
  </si>
  <si>
    <t>03 35 13</t>
  </si>
  <si>
    <t>High-Tolerance Concrete Floor Finishing</t>
  </si>
  <si>
    <t>03 35 16</t>
  </si>
  <si>
    <t>Heavy-Duty Concrete Floor Finishing</t>
  </si>
  <si>
    <t>03 35 19</t>
  </si>
  <si>
    <t>Colored Concrete Finishing</t>
  </si>
  <si>
    <t>03 35 23</t>
  </si>
  <si>
    <t>Exposed Aggregate Concrete Finishing</t>
  </si>
  <si>
    <t>03 35 26</t>
  </si>
  <si>
    <t>Grooved Concrete Surface Finishing</t>
  </si>
  <si>
    <t>03 35 29</t>
  </si>
  <si>
    <t>Tooled Concrete Finishing</t>
  </si>
  <si>
    <t>03 35 33</t>
  </si>
  <si>
    <t>Stamped Concrete Finishing</t>
  </si>
  <si>
    <t>03 37 00</t>
  </si>
  <si>
    <t>Specialty Placed Concrete</t>
  </si>
  <si>
    <t>03 37 13</t>
  </si>
  <si>
    <t>Shotcrete</t>
  </si>
  <si>
    <t>03 37 16</t>
  </si>
  <si>
    <t>Pumped Concrete</t>
  </si>
  <si>
    <t>03 37 19</t>
  </si>
  <si>
    <t>Pneumatically Placed Concrete</t>
  </si>
  <si>
    <t>03 37 23</t>
  </si>
  <si>
    <t>Roller-Compacted Concrete</t>
  </si>
  <si>
    <t>03 37 26</t>
  </si>
  <si>
    <t>Underwater Placed Concrete</t>
  </si>
  <si>
    <t>03 38 00</t>
  </si>
  <si>
    <t>Post-Tensioned Concrete</t>
  </si>
  <si>
    <t>03 38 13</t>
  </si>
  <si>
    <t>Post-Tensioned Concrete Preparation</t>
  </si>
  <si>
    <t>03 38 16</t>
  </si>
  <si>
    <t>Unbonded Post-Tensioned Concrete</t>
  </si>
  <si>
    <t>03 38 19</t>
  </si>
  <si>
    <t>Bonded Post-Tensioned Concrete</t>
  </si>
  <si>
    <t>03 39 00</t>
  </si>
  <si>
    <t>Concrete Curing</t>
  </si>
  <si>
    <t>03 39 13</t>
  </si>
  <si>
    <t>Water Concrete Curing</t>
  </si>
  <si>
    <t>03 39 16</t>
  </si>
  <si>
    <t>Sand Concrete Curing</t>
  </si>
  <si>
    <t>03 39 23</t>
  </si>
  <si>
    <t>Membrane Concrete Curing</t>
  </si>
  <si>
    <t>03 39 23.13</t>
  </si>
  <si>
    <t>Chemical Compound Membrane Concrete Curing</t>
  </si>
  <si>
    <t>03 39 23.23</t>
  </si>
  <si>
    <t>Sheet Membrane Concrete Curing</t>
  </si>
  <si>
    <t>03 40 00</t>
  </si>
  <si>
    <t>Precast Concrete</t>
  </si>
  <si>
    <t>03 41 00</t>
  </si>
  <si>
    <t>Precast Structural Concrete</t>
  </si>
  <si>
    <t>03 41 13</t>
  </si>
  <si>
    <t>Precast Concrete Hollow Core Planks</t>
  </si>
  <si>
    <t>03 41 16</t>
  </si>
  <si>
    <t>Precast Concrete Slabs</t>
  </si>
  <si>
    <t>03 41 23</t>
  </si>
  <si>
    <t>Precast Concrete Stairs</t>
  </si>
  <si>
    <t>03 41 33</t>
  </si>
  <si>
    <t>Precast Structural Pretensioned Concrete</t>
  </si>
  <si>
    <t>03 41 36</t>
  </si>
  <si>
    <t>Precast Structural Post-Tensioned Concrete</t>
  </si>
  <si>
    <t>03 45 00</t>
  </si>
  <si>
    <t>Precast Architectural Concrete</t>
  </si>
  <si>
    <t>03 45 13</t>
  </si>
  <si>
    <t>Faced Architectural Precast Concrete</t>
  </si>
  <si>
    <t>03 45 33</t>
  </si>
  <si>
    <t>Precast Architectural Pretensioned Concrete</t>
  </si>
  <si>
    <t>03 45 36</t>
  </si>
  <si>
    <t>Precast Architectural Post-Tensioned Concrete</t>
  </si>
  <si>
    <t>03 47 00</t>
  </si>
  <si>
    <t>Site-Cast Concrete</t>
  </si>
  <si>
    <t>03 47 13</t>
  </si>
  <si>
    <t>Tilt-Up Concrete</t>
  </si>
  <si>
    <t>03 47 16</t>
  </si>
  <si>
    <t>Lift-Slab Concrete</t>
  </si>
  <si>
    <t>03 48 00</t>
  </si>
  <si>
    <t>Precast Concrete Specialties</t>
  </si>
  <si>
    <t>03 48 13</t>
  </si>
  <si>
    <t>Precast Concrete Bollards</t>
  </si>
  <si>
    <t>03 48 16</t>
  </si>
  <si>
    <t>Precast Concrete Splash Blocks</t>
  </si>
  <si>
    <t>03 48 19</t>
  </si>
  <si>
    <t>Precast Concrete Stair Treads</t>
  </si>
  <si>
    <t>03 48 43</t>
  </si>
  <si>
    <t>Precast Concrete Trim</t>
  </si>
  <si>
    <t>03 49 00</t>
  </si>
  <si>
    <t>Glass-Fiber-Reinforced Concrete</t>
  </si>
  <si>
    <t>03 49 13</t>
  </si>
  <si>
    <t>Glass-Fiber-Reinforced Concrete Column Covers</t>
  </si>
  <si>
    <t>03 49 16</t>
  </si>
  <si>
    <t>Glass-Fiber-Reinforced Concrete Spandrels</t>
  </si>
  <si>
    <t>03 49 43</t>
  </si>
  <si>
    <t>Glass-Fiber-Reinforced Concrete Trim</t>
  </si>
  <si>
    <t>03 50 00</t>
  </si>
  <si>
    <t>Cast Decks and Underlayment</t>
  </si>
  <si>
    <t>03 51 00</t>
  </si>
  <si>
    <t>Cast Roof Decks</t>
  </si>
  <si>
    <t>03 51 13</t>
  </si>
  <si>
    <t>Cementitious Wood Fiber Decks</t>
  </si>
  <si>
    <t>03 51 16</t>
  </si>
  <si>
    <t>Gypsum Concrete Roof Decks</t>
  </si>
  <si>
    <t>03 52 00</t>
  </si>
  <si>
    <t>Lightweight Concrete Roof Insulation</t>
  </si>
  <si>
    <t>03 52 13</t>
  </si>
  <si>
    <t>Composite Concrete Roof Insulation</t>
  </si>
  <si>
    <t>03 52 16</t>
  </si>
  <si>
    <t>Lightweight Insulating Concrete</t>
  </si>
  <si>
    <t>03 52 16.13</t>
  </si>
  <si>
    <t>Lightweight Cellular Insulating Concrete</t>
  </si>
  <si>
    <t>03 52 16.16</t>
  </si>
  <si>
    <t>Lightweight Aggregate Insulating Concrete</t>
  </si>
  <si>
    <t>03 53 00</t>
  </si>
  <si>
    <t>Concrete Topping</t>
  </si>
  <si>
    <t>03 53 13</t>
  </si>
  <si>
    <t>Emery-Aggregate Concrete Topping</t>
  </si>
  <si>
    <t>03 53 16</t>
  </si>
  <si>
    <t>Iron-Aggregate Concrete Topping</t>
  </si>
  <si>
    <t>03 54 00</t>
  </si>
  <si>
    <t>Cast Underlayment</t>
  </si>
  <si>
    <t>03 54 13</t>
  </si>
  <si>
    <t>Gypsum Cement Underlayment</t>
  </si>
  <si>
    <t>03 54 16</t>
  </si>
  <si>
    <t>Hydraulic Cement Underlayment</t>
  </si>
  <si>
    <t>03 60 00</t>
  </si>
  <si>
    <t>Grouting</t>
  </si>
  <si>
    <t>03 61 00</t>
  </si>
  <si>
    <t>Cementitious Grouting</t>
  </si>
  <si>
    <t>03 61 13</t>
  </si>
  <si>
    <t>Dry-Pack Grouting</t>
  </si>
  <si>
    <t>03 62 00</t>
  </si>
  <si>
    <t>Non-Shrink Grouting</t>
  </si>
  <si>
    <t>03 62 13</t>
  </si>
  <si>
    <t>Non-Metallic Non-Shrink Grouting</t>
  </si>
  <si>
    <t>03 62 16</t>
  </si>
  <si>
    <t>Metallic Non-Shrink Grouting</t>
  </si>
  <si>
    <t>03 63 00</t>
  </si>
  <si>
    <t>Epoxy Grouting</t>
  </si>
  <si>
    <t>03 64 00</t>
  </si>
  <si>
    <t>Injection Grouting</t>
  </si>
  <si>
    <t>03 64 23</t>
  </si>
  <si>
    <t>Epoxy Injection Grouting</t>
  </si>
  <si>
    <t>03 70 00</t>
  </si>
  <si>
    <t>Mass Concrete</t>
  </si>
  <si>
    <t>03 71 00</t>
  </si>
  <si>
    <t>Mass Concrete for Raft Foundations</t>
  </si>
  <si>
    <t>03 72 00</t>
  </si>
  <si>
    <t>Mass Concrete for Dams</t>
  </si>
  <si>
    <t>03 80 00</t>
  </si>
  <si>
    <t>Concrete Cutting and Boring</t>
  </si>
  <si>
    <t>03 81 00</t>
  </si>
  <si>
    <t>Concrete Cutting</t>
  </si>
  <si>
    <t>03 81 13</t>
  </si>
  <si>
    <t>Flat Concrete Sawing</t>
  </si>
  <si>
    <t>03 81 16</t>
  </si>
  <si>
    <t>Track Mounted Concrete Wall Sawing</t>
  </si>
  <si>
    <t>03 81 19</t>
  </si>
  <si>
    <t>Wire Concrete Wall Sawing</t>
  </si>
  <si>
    <t>03 81 23</t>
  </si>
  <si>
    <t>Hand Concrete Wall Sawing</t>
  </si>
  <si>
    <t>03 81 26</t>
  </si>
  <si>
    <t>Chain Concrete Wall Sawing</t>
  </si>
  <si>
    <t>03 82 00</t>
  </si>
  <si>
    <t>Concrete Boring</t>
  </si>
  <si>
    <t>03 82 13</t>
  </si>
  <si>
    <t>Concrete Core Drilling</t>
  </si>
  <si>
    <t>03 90 00</t>
  </si>
  <si>
    <t>04 00 00</t>
  </si>
  <si>
    <t>Masonry</t>
  </si>
  <si>
    <t>04 01 00</t>
  </si>
  <si>
    <t>Maintenance of Masonry</t>
  </si>
  <si>
    <t>04 01 20</t>
  </si>
  <si>
    <t>Maintenance of Unit Masonry</t>
  </si>
  <si>
    <t>04 01 20.51</t>
  </si>
  <si>
    <t>Unit Masonry Maintenance</t>
  </si>
  <si>
    <t>04 01 20.52</t>
  </si>
  <si>
    <t>Unit Masonry Cleaning</t>
  </si>
  <si>
    <t>04 01 20.91</t>
  </si>
  <si>
    <t>Unit Masonry Restoration</t>
  </si>
  <si>
    <t>04 01 20.93</t>
  </si>
  <si>
    <t>Testing and Sampling Brick Units for Restoration</t>
  </si>
  <si>
    <t>04 01 40</t>
  </si>
  <si>
    <t>Maintenance of Stone Assemblies</t>
  </si>
  <si>
    <t>04 01 40.51</t>
  </si>
  <si>
    <t>Stone Maintenance</t>
  </si>
  <si>
    <t>04 01 40.52</t>
  </si>
  <si>
    <t>Stone Cleaning</t>
  </si>
  <si>
    <t>04 01 40.91</t>
  </si>
  <si>
    <t>Stone Restoration</t>
  </si>
  <si>
    <t>04 01 50</t>
  </si>
  <si>
    <t>Maintenance of Refractory Masonry</t>
  </si>
  <si>
    <t>04 01 60</t>
  </si>
  <si>
    <t>Maintenance of Corrosion-Resistant Masonry</t>
  </si>
  <si>
    <t>04 01 70</t>
  </si>
  <si>
    <t>Maintenance of Manufactured Masonry</t>
  </si>
  <si>
    <t>04 05 00</t>
  </si>
  <si>
    <t>Common Work Results for Masonry</t>
  </si>
  <si>
    <t>04 05 13</t>
  </si>
  <si>
    <t>Masonry Mortaring</t>
  </si>
  <si>
    <t>04 05 13.16</t>
  </si>
  <si>
    <t>Chemical-Resistant Masonry Mortaring</t>
  </si>
  <si>
    <t>04 05 13.19</t>
  </si>
  <si>
    <t>Epoxy Masonry Mortaring</t>
  </si>
  <si>
    <t>04 05 13.23</t>
  </si>
  <si>
    <t>Surface Bonding Masonry Mortaring</t>
  </si>
  <si>
    <t>04 05 13.26</t>
  </si>
  <si>
    <t>Engineered Masonry Mortaring</t>
  </si>
  <si>
    <t>04 05 13.29</t>
  </si>
  <si>
    <t>Refractory Masonry Mortaring</t>
  </si>
  <si>
    <t>04 05 13.91</t>
  </si>
  <si>
    <t>Masonry Restoration Mortaring</t>
  </si>
  <si>
    <t>04 05 16</t>
  </si>
  <si>
    <t>Masonry Grouting</t>
  </si>
  <si>
    <t>04 05 16.16</t>
  </si>
  <si>
    <t>Chemical-Resistant Masonry Grouting</t>
  </si>
  <si>
    <t>04 05 16.26</t>
  </si>
  <si>
    <t>Engineered Masonry Grouting</t>
  </si>
  <si>
    <t>04 05 19</t>
  </si>
  <si>
    <t>Masonry Anchorage and Reinforcing</t>
  </si>
  <si>
    <t>04 05 19.13</t>
  </si>
  <si>
    <t>Continuous Joint Reinforcing</t>
  </si>
  <si>
    <t>04 05 19.16</t>
  </si>
  <si>
    <t>Masonry Anchors</t>
  </si>
  <si>
    <t>04 05 19.26</t>
  </si>
  <si>
    <t>Masonry Reinforcing Bars</t>
  </si>
  <si>
    <t>04 05 19.29</t>
  </si>
  <si>
    <t>Stone Anchors</t>
  </si>
  <si>
    <t>04 05 23</t>
  </si>
  <si>
    <t>Masonry Accessories</t>
  </si>
  <si>
    <t>04 05 23.13</t>
  </si>
  <si>
    <t>Masonry Control and Expansion Joints</t>
  </si>
  <si>
    <t>04 05 23.16</t>
  </si>
  <si>
    <t>Masonry Embedded Flashing</t>
  </si>
  <si>
    <t>04 05 23.19</t>
  </si>
  <si>
    <t>Masonry Cavity Drainage, Weepholes, and Vents</t>
  </si>
  <si>
    <t>04 06 00</t>
  </si>
  <si>
    <t>Schedules for Masonry</t>
  </si>
  <si>
    <t>04 06 20</t>
  </si>
  <si>
    <t>Schedules for Unit Masonry</t>
  </si>
  <si>
    <t>04 06 20.13</t>
  </si>
  <si>
    <t>Masonry Unit Schedule</t>
  </si>
  <si>
    <t>04 06 40</t>
  </si>
  <si>
    <t>Schedules for Stone Assemblies</t>
  </si>
  <si>
    <t>04 06 50</t>
  </si>
  <si>
    <t>Schedules for Refractory Masonry</t>
  </si>
  <si>
    <t>04 06 60</t>
  </si>
  <si>
    <t>Schedules for Corrosion-Resistant Masonry</t>
  </si>
  <si>
    <t>04 06 70</t>
  </si>
  <si>
    <t>Schedules for Manufactured Masonry</t>
  </si>
  <si>
    <t>04 08 00</t>
  </si>
  <si>
    <t>Commissioning of Masonry</t>
  </si>
  <si>
    <t>04 10 00</t>
  </si>
  <si>
    <t>04 20 00</t>
  </si>
  <si>
    <t>Unit Masonry</t>
  </si>
  <si>
    <t>04 21 00</t>
  </si>
  <si>
    <t>Clay Unit Masonry</t>
  </si>
  <si>
    <t>04 21 13</t>
  </si>
  <si>
    <t>Brick Masonry</t>
  </si>
  <si>
    <t>04 21 13.13</t>
  </si>
  <si>
    <t>Brick Veneer Masonry</t>
  </si>
  <si>
    <t>04 21 13.23</t>
  </si>
  <si>
    <t>Surface-Bonded Brick Masonry</t>
  </si>
  <si>
    <t>04 21 16</t>
  </si>
  <si>
    <t>Ceramic Glazed Clay Masonry</t>
  </si>
  <si>
    <t>04 21 19</t>
  </si>
  <si>
    <t>Clay Tile Masonry</t>
  </si>
  <si>
    <t>04 21 23</t>
  </si>
  <si>
    <t>Structural Clay Tile Masonry</t>
  </si>
  <si>
    <t>04 21 26</t>
  </si>
  <si>
    <t>Glazed Structural Clay Tile Masonry</t>
  </si>
  <si>
    <t>04 21 29</t>
  </si>
  <si>
    <t>Terra Cotta Masonry</t>
  </si>
  <si>
    <t>04 22 00</t>
  </si>
  <si>
    <t>Concrete Unit Masonry</t>
  </si>
  <si>
    <t>04 22 00.13</t>
  </si>
  <si>
    <t>Concrete Unit Veneer Masonry</t>
  </si>
  <si>
    <t>04 22 00.16</t>
  </si>
  <si>
    <t>Surface-Bonded Concrete Unit Masonry</t>
  </si>
  <si>
    <t>04 22 19</t>
  </si>
  <si>
    <t>Insulated Concrete Unit Masonry</t>
  </si>
  <si>
    <t>04 22 23</t>
  </si>
  <si>
    <t>Architectural Concrete Unit Masonry</t>
  </si>
  <si>
    <t>04 22 23.13</t>
  </si>
  <si>
    <t>Exposed Aggregate Concrete Unit Masonry</t>
  </si>
  <si>
    <t>04 22 23.16</t>
  </si>
  <si>
    <t>Fluted Concrete Unit Masonry</t>
  </si>
  <si>
    <t>04 22 23.19</t>
  </si>
  <si>
    <t>Molded-Face Concrete Unit Masonry</t>
  </si>
  <si>
    <t>04 22 23.23</t>
  </si>
  <si>
    <t>Prefaced Concrete Unit Masonry</t>
  </si>
  <si>
    <t>04 22 23.26</t>
  </si>
  <si>
    <t>Sound-Absorbing Concrete Unit Masonry</t>
  </si>
  <si>
    <t>04 22 23.29</t>
  </si>
  <si>
    <t>Split-Face Concrete Unit Masonry</t>
  </si>
  <si>
    <t>04 22 33</t>
  </si>
  <si>
    <t>Interlocking Concrete Unit Masonry</t>
  </si>
  <si>
    <t>04 23 00</t>
  </si>
  <si>
    <t>Glass Unit Masonry</t>
  </si>
  <si>
    <t>04 23 13</t>
  </si>
  <si>
    <t>Vertical Glass Unit Masonry</t>
  </si>
  <si>
    <t>04 23 16</t>
  </si>
  <si>
    <t>Glass Unit Masonry Floors</t>
  </si>
  <si>
    <t>04 23 19</t>
  </si>
  <si>
    <t>Glass Unit Masonry Skylights</t>
  </si>
  <si>
    <t>04 24 00</t>
  </si>
  <si>
    <t>Adobe Unit Masonry</t>
  </si>
  <si>
    <t>04 24 13</t>
  </si>
  <si>
    <t>Site-Cast Adobe Unit Masonry</t>
  </si>
  <si>
    <t>04 24 16</t>
  </si>
  <si>
    <t>Manufactured Adobe Unit Masonry</t>
  </si>
  <si>
    <t>04 25 00</t>
  </si>
  <si>
    <t>Unit Masonry Panels</t>
  </si>
  <si>
    <t>04 25 13</t>
  </si>
  <si>
    <t>Metal-Supported Unit Masonry Panels</t>
  </si>
  <si>
    <t>04 27 00</t>
  </si>
  <si>
    <t>Multiple-Wythe Unit Masonry</t>
  </si>
  <si>
    <t>04 27 13</t>
  </si>
  <si>
    <t>Composite Unit Masonry</t>
  </si>
  <si>
    <t>04 27 23</t>
  </si>
  <si>
    <t>Cavity Wall Unit Masonry</t>
  </si>
  <si>
    <t>04 28 00</t>
  </si>
  <si>
    <t>Concrete Form Masonry Units</t>
  </si>
  <si>
    <t>04 28 13</t>
  </si>
  <si>
    <t>Dry-Stacked, Concrete-Filled Masonry Units</t>
  </si>
  <si>
    <t>04 28 23</t>
  </si>
  <si>
    <t>Mortar-Set, Concrete-Filled Masonry Units</t>
  </si>
  <si>
    <t>04 30 00</t>
  </si>
  <si>
    <t>04 40 00</t>
  </si>
  <si>
    <t>Stone Assemblies</t>
  </si>
  <si>
    <t>04 41 00</t>
  </si>
  <si>
    <t>Dry-Placed Stone</t>
  </si>
  <si>
    <t>04 42 00</t>
  </si>
  <si>
    <t>Exterior Stone Cladding</t>
  </si>
  <si>
    <t>04 42 13</t>
  </si>
  <si>
    <t>Masonry-Supported Stone Cladding</t>
  </si>
  <si>
    <t>04 42 16</t>
  </si>
  <si>
    <t>Steel-Stud-Supported Stone Cladding</t>
  </si>
  <si>
    <t>04 42 19</t>
  </si>
  <si>
    <t>Strongback-Frame-Supported Stone Cladding</t>
  </si>
  <si>
    <t>04 42 23</t>
  </si>
  <si>
    <t>Truss-Supported Stone Cladding</t>
  </si>
  <si>
    <t>04 42 26</t>
  </si>
  <si>
    <t>Grid-System-Supported Stone Cladding</t>
  </si>
  <si>
    <t>04 42 43</t>
  </si>
  <si>
    <t>Stone Panels for Curtain Walls</t>
  </si>
  <si>
    <t>04 43 00</t>
  </si>
  <si>
    <t>Stone Masonry</t>
  </si>
  <si>
    <t>04 50 00</t>
  </si>
  <si>
    <t>Refractory Masonry</t>
  </si>
  <si>
    <t>04 51 00</t>
  </si>
  <si>
    <t>Flue Liner Masonry</t>
  </si>
  <si>
    <t>04 52 00</t>
  </si>
  <si>
    <t>Combustion Chamber Masonry</t>
  </si>
  <si>
    <t>04 53 00</t>
  </si>
  <si>
    <t>Castable Refractory Masonry</t>
  </si>
  <si>
    <t>04 54 00</t>
  </si>
  <si>
    <t>Refractory Brick Masonry</t>
  </si>
  <si>
    <t>04 57 00</t>
  </si>
  <si>
    <t>Masonry Fireplaces</t>
  </si>
  <si>
    <t>04 60 00</t>
  </si>
  <si>
    <t>Corrosion-Resistant Masonry</t>
  </si>
  <si>
    <t>04 61 00</t>
  </si>
  <si>
    <t>Chemical-Resistant Brick Masonry</t>
  </si>
  <si>
    <t>04 62 00</t>
  </si>
  <si>
    <t>Vitrified Clay Liner Plate</t>
  </si>
  <si>
    <t>04 70 00</t>
  </si>
  <si>
    <t>Manufactured Masonry</t>
  </si>
  <si>
    <t>04 71 00</t>
  </si>
  <si>
    <t>Manufactured Brick Masonry</t>
  </si>
  <si>
    <t>04 71 13</t>
  </si>
  <si>
    <t>Calcium Silicate Manufactured Brick Masonry</t>
  </si>
  <si>
    <t>04 72 00</t>
  </si>
  <si>
    <t>Cast Stone Masonry</t>
  </si>
  <si>
    <t>04 73 00</t>
  </si>
  <si>
    <t>Manufactured Stone Masonry</t>
  </si>
  <si>
    <t>04 73 13</t>
  </si>
  <si>
    <t>Calcium Silicate Manufactured Stone Masonry</t>
  </si>
  <si>
    <t>04 80 00</t>
  </si>
  <si>
    <t>04 90 00</t>
  </si>
  <si>
    <t>05 00 00</t>
  </si>
  <si>
    <t>Metals</t>
  </si>
  <si>
    <t>05 01 00</t>
  </si>
  <si>
    <t>Maintenance of Metals</t>
  </si>
  <si>
    <t>05 01 10</t>
  </si>
  <si>
    <t>Maintenance of Structural Metal Framing</t>
  </si>
  <si>
    <t>05 01 20</t>
  </si>
  <si>
    <t>Maintenance of Metal Joists</t>
  </si>
  <si>
    <t>05 01 30</t>
  </si>
  <si>
    <t>Maintenance of Metal Decking</t>
  </si>
  <si>
    <t>05 01 40</t>
  </si>
  <si>
    <t>Maintenance of Cold-Formed Metal Framing</t>
  </si>
  <si>
    <t>05 01 50</t>
  </si>
  <si>
    <t>Maintenance of Metal Fabrications</t>
  </si>
  <si>
    <t>05 01 70</t>
  </si>
  <si>
    <t>Maintenance of Decorative Metal</t>
  </si>
  <si>
    <t>05 01 70.91</t>
  </si>
  <si>
    <t>Historic Treatment of Decorative Metal</t>
  </si>
  <si>
    <t>05 05 00</t>
  </si>
  <si>
    <t>Common Work Results for Metals</t>
  </si>
  <si>
    <t>05 05 13</t>
  </si>
  <si>
    <t>Shop-Applied Coatings for Metal</t>
  </si>
  <si>
    <t>05 05 23</t>
  </si>
  <si>
    <t>Metal Fastenings</t>
  </si>
  <si>
    <t>05 05 53</t>
  </si>
  <si>
    <t>Security Metal Fastenings</t>
  </si>
  <si>
    <t>05 06 00</t>
  </si>
  <si>
    <t>Schedules for Metals</t>
  </si>
  <si>
    <t>05 06 10</t>
  </si>
  <si>
    <t>Schedules for Structural Metal Framing</t>
  </si>
  <si>
    <t>05 06 10.13</t>
  </si>
  <si>
    <t>Steel Column Schedule</t>
  </si>
  <si>
    <t>05 06 10.16</t>
  </si>
  <si>
    <t>Steel Beam Schedule</t>
  </si>
  <si>
    <t>05 06 20</t>
  </si>
  <si>
    <t>Schedules for Metal Joists</t>
  </si>
  <si>
    <t>05 06 20.13</t>
  </si>
  <si>
    <t>Steel Joist Schedule</t>
  </si>
  <si>
    <t>05 06 30</t>
  </si>
  <si>
    <t>Schedules for Metal Decking</t>
  </si>
  <si>
    <t>05 06 40</t>
  </si>
  <si>
    <t>Schedules for Cold-Formed Metal Framing</t>
  </si>
  <si>
    <t>05 06 50</t>
  </si>
  <si>
    <t>Schedules for Metal Fabrications</t>
  </si>
  <si>
    <t>05 06 70</t>
  </si>
  <si>
    <t>Schedules for Decorative Metal</t>
  </si>
  <si>
    <t>05 08 00</t>
  </si>
  <si>
    <t>Commissioning of Metals</t>
  </si>
  <si>
    <t>05 10 00</t>
  </si>
  <si>
    <t>Structural Metal Framing</t>
  </si>
  <si>
    <t>05 12 00</t>
  </si>
  <si>
    <t>Structural Steel Framing</t>
  </si>
  <si>
    <t>05 12 13</t>
  </si>
  <si>
    <t>Architecturally-Exposed Structural Steel Framing</t>
  </si>
  <si>
    <t>05 12 16</t>
  </si>
  <si>
    <t>Fabricated Fireproofed Steel Columns</t>
  </si>
  <si>
    <t>05 12 23</t>
  </si>
  <si>
    <t>Structural Steel for Buildings</t>
  </si>
  <si>
    <t>05 12 33</t>
  </si>
  <si>
    <t>Structural Steel for Bridges</t>
  </si>
  <si>
    <t>05 13 00</t>
  </si>
  <si>
    <t>Structural Stainless-Steel Framing</t>
  </si>
  <si>
    <t>05 14 00</t>
  </si>
  <si>
    <t>Structural Aluminum Framing</t>
  </si>
  <si>
    <t>05 14 13</t>
  </si>
  <si>
    <t>Architecturally-Exposed Structural Aluminum Framing</t>
  </si>
  <si>
    <t>05 15 00</t>
  </si>
  <si>
    <t>Wire Rope Assemblies</t>
  </si>
  <si>
    <t>05 15 13</t>
  </si>
  <si>
    <t>Aluminum Wire Rope Assemblies</t>
  </si>
  <si>
    <t>05 15 16</t>
  </si>
  <si>
    <t>Steel Wire Rope Assemblies</t>
  </si>
  <si>
    <t>05 15 19</t>
  </si>
  <si>
    <t>Stainless-Steel Wire Rope Assemblies</t>
  </si>
  <si>
    <t>05 16 00</t>
  </si>
  <si>
    <t>Structural Cabling</t>
  </si>
  <si>
    <t>05 16 33</t>
  </si>
  <si>
    <t>Bridge Cabling</t>
  </si>
  <si>
    <t>05 20 00</t>
  </si>
  <si>
    <t>Metal Joists</t>
  </si>
  <si>
    <t>05 21 00</t>
  </si>
  <si>
    <t>Steel Joist Framing</t>
  </si>
  <si>
    <t>05 21 13</t>
  </si>
  <si>
    <t>Deep Longspan Steel Joist Framing</t>
  </si>
  <si>
    <t>05 21 16</t>
  </si>
  <si>
    <t>Longspan Steel Joist Framing</t>
  </si>
  <si>
    <t>05 21 19</t>
  </si>
  <si>
    <t>Open Web Steel Joist Framing</t>
  </si>
  <si>
    <t>05 21 23</t>
  </si>
  <si>
    <t>Steel Joist Girder Framing</t>
  </si>
  <si>
    <t>05 25 00</t>
  </si>
  <si>
    <t>Aluminum Joist Framing</t>
  </si>
  <si>
    <t>05 30 00</t>
  </si>
  <si>
    <t>Metal Decking</t>
  </si>
  <si>
    <t>05 31 00</t>
  </si>
  <si>
    <t>Steel Decking</t>
  </si>
  <si>
    <t>05 31 13</t>
  </si>
  <si>
    <t>Steel Floor Decking</t>
  </si>
  <si>
    <t>05 31 23</t>
  </si>
  <si>
    <t>Steel Roof Decking</t>
  </si>
  <si>
    <t>05 31 33</t>
  </si>
  <si>
    <t>Steel Form Decking</t>
  </si>
  <si>
    <t>05 33 00</t>
  </si>
  <si>
    <t>Aluminum Decking</t>
  </si>
  <si>
    <t>05 33 13</t>
  </si>
  <si>
    <t>Aluminum Floor Decking</t>
  </si>
  <si>
    <t>05 33 23</t>
  </si>
  <si>
    <t>Aluminum Roof Decking</t>
  </si>
  <si>
    <t>05 34 00</t>
  </si>
  <si>
    <t>Acoustical Metal Decking</t>
  </si>
  <si>
    <t>05 35 00</t>
  </si>
  <si>
    <t>Raceway Decking Assemblies</t>
  </si>
  <si>
    <t>05 36 00</t>
  </si>
  <si>
    <t>Composite Metal Decking</t>
  </si>
  <si>
    <t>05 36 13</t>
  </si>
  <si>
    <t>Composite Steel Plate and Elastomer Decking</t>
  </si>
  <si>
    <t>05 40 00</t>
  </si>
  <si>
    <t>Cold-Formed Metal Framing</t>
  </si>
  <si>
    <t>05 41 00</t>
  </si>
  <si>
    <t>Structural Metal Stud Framing</t>
  </si>
  <si>
    <t>05 42 00</t>
  </si>
  <si>
    <t>Cold-Formed Metal Joist Framing</t>
  </si>
  <si>
    <t>05 42 13</t>
  </si>
  <si>
    <t>Cold-Formed Metal Floor Joist Framing</t>
  </si>
  <si>
    <t>05 42 23</t>
  </si>
  <si>
    <t>Cold-Formed Metal Roof Joist Framing</t>
  </si>
  <si>
    <t>05 43 00</t>
  </si>
  <si>
    <t>Slotted Channel Framing</t>
  </si>
  <si>
    <t>05 44 00</t>
  </si>
  <si>
    <t>Cold-Formed Metal Trusses</t>
  </si>
  <si>
    <t>05 45 00</t>
  </si>
  <si>
    <t>Metal Support Assemblies</t>
  </si>
  <si>
    <t>05 45 13</t>
  </si>
  <si>
    <t>Mechanical Metal Supports</t>
  </si>
  <si>
    <t>05 45 16</t>
  </si>
  <si>
    <t>Electrical Metal Supports</t>
  </si>
  <si>
    <t>05 45 19</t>
  </si>
  <si>
    <t>Communications Metal Supports</t>
  </si>
  <si>
    <t>05 45 23</t>
  </si>
  <si>
    <t>Healthcare Metal Supports</t>
  </si>
  <si>
    <t>05 50 00</t>
  </si>
  <si>
    <t>Metal Fabrications</t>
  </si>
  <si>
    <t>05 51 00</t>
  </si>
  <si>
    <t>Metal Stairs</t>
  </si>
  <si>
    <t>05 51 13</t>
  </si>
  <si>
    <t>Metal Pan Stairs</t>
  </si>
  <si>
    <t>05 51 16</t>
  </si>
  <si>
    <t>Metal Floor Plate Stairs</t>
  </si>
  <si>
    <t>05 51 19</t>
  </si>
  <si>
    <t>Metal Grating Stairs</t>
  </si>
  <si>
    <t>05 51 23</t>
  </si>
  <si>
    <t>Metal Fire Escapes</t>
  </si>
  <si>
    <t>05 51 33</t>
  </si>
  <si>
    <t>Metal Ladders</t>
  </si>
  <si>
    <t>05 51 33.13</t>
  </si>
  <si>
    <t>Vertical Metal Ladders</t>
  </si>
  <si>
    <t>05 51 33.16</t>
  </si>
  <si>
    <t>Inclined Metal Ladders</t>
  </si>
  <si>
    <t>05 51 33.23</t>
  </si>
  <si>
    <t>Alternating Tread Ladders</t>
  </si>
  <si>
    <t>05 51 36</t>
  </si>
  <si>
    <t>Catwalks</t>
  </si>
  <si>
    <t>05 51 36.13</t>
  </si>
  <si>
    <t>Metal Catwalks</t>
  </si>
  <si>
    <t>05 52 00</t>
  </si>
  <si>
    <t>Metal Railings</t>
  </si>
  <si>
    <t>05 52 13</t>
  </si>
  <si>
    <t>Pipe and Tube Railings</t>
  </si>
  <si>
    <t>05 53 00</t>
  </si>
  <si>
    <t>Metal Gratings</t>
  </si>
  <si>
    <t>05 54 00</t>
  </si>
  <si>
    <t>Metal Floor Plates</t>
  </si>
  <si>
    <t>05 55 00</t>
  </si>
  <si>
    <t>Metal Stair Treads and Nosings</t>
  </si>
  <si>
    <t>05 55 13</t>
  </si>
  <si>
    <t>Metal Stair Treads</t>
  </si>
  <si>
    <t>05 55 16</t>
  </si>
  <si>
    <t>Metal Stair Nosings</t>
  </si>
  <si>
    <t>05 56 00</t>
  </si>
  <si>
    <t>Metal Castings</t>
  </si>
  <si>
    <t>05 58 00</t>
  </si>
  <si>
    <t>Formed Metal Fabrications</t>
  </si>
  <si>
    <t>05 58 13</t>
  </si>
  <si>
    <t>Column Covers</t>
  </si>
  <si>
    <t>05 58 16</t>
  </si>
  <si>
    <t>Formed Metal Enclosures</t>
  </si>
  <si>
    <t>05 58 19</t>
  </si>
  <si>
    <t>Heating/Cooling Unit Covers</t>
  </si>
  <si>
    <t>05 59 00</t>
  </si>
  <si>
    <t>Metal Specialties</t>
  </si>
  <si>
    <t>05 59 63</t>
  </si>
  <si>
    <t>Detention Enclosures</t>
  </si>
  <si>
    <t>05 60 00</t>
  </si>
  <si>
    <t>05 70 00</t>
  </si>
  <si>
    <t>Decorative Metal</t>
  </si>
  <si>
    <t>05 71 00</t>
  </si>
  <si>
    <t>Decorative Metal Stairs</t>
  </si>
  <si>
    <t>05 71 13</t>
  </si>
  <si>
    <t>Fabricated Metal Spiral Stairs</t>
  </si>
  <si>
    <t>05 73 00</t>
  </si>
  <si>
    <t>Decorative Metal Railings</t>
  </si>
  <si>
    <t>05 73 13</t>
  </si>
  <si>
    <t>Glazed Decorative Metal Railings</t>
  </si>
  <si>
    <t>05 73 16</t>
  </si>
  <si>
    <t>Wire Rope Decorative Metal Railings</t>
  </si>
  <si>
    <t>05 74 00</t>
  </si>
  <si>
    <t>Decorative Metal Castings</t>
  </si>
  <si>
    <t>05 75 00</t>
  </si>
  <si>
    <t>Decorative Formed Metal</t>
  </si>
  <si>
    <t>05 76 00</t>
  </si>
  <si>
    <t>Decorative Forged Metal</t>
  </si>
  <si>
    <t>05 80 00</t>
  </si>
  <si>
    <t>05 90 00</t>
  </si>
  <si>
    <t>06 00 00</t>
  </si>
  <si>
    <t>Wood, Plastics, and Composites</t>
  </si>
  <si>
    <t>06 01 00</t>
  </si>
  <si>
    <t>Maintenance of Wood, Plastics, and Composites</t>
  </si>
  <si>
    <t>06 01 10</t>
  </si>
  <si>
    <t>Maintenance of Rough Carpentry</t>
  </si>
  <si>
    <t>06 01 10.71</t>
  </si>
  <si>
    <t>Rough Carpentry Rehabilitation</t>
  </si>
  <si>
    <t>06 01 10.91</t>
  </si>
  <si>
    <t>Rough Carpentry Restoration</t>
  </si>
  <si>
    <t>06 01 10.92</t>
  </si>
  <si>
    <t>Rough Carpentry Preservation</t>
  </si>
  <si>
    <t>06 01 20</t>
  </si>
  <si>
    <t>Maintenance of Finish Carpentry</t>
  </si>
  <si>
    <t>06 01 20.71</t>
  </si>
  <si>
    <t>Finish Carpentry Rehabilitation</t>
  </si>
  <si>
    <t>06 01 20.91</t>
  </si>
  <si>
    <t>Finish Carpentry Restoration</t>
  </si>
  <si>
    <t>06 01 20.92</t>
  </si>
  <si>
    <t>Finish Carpentry Preservation</t>
  </si>
  <si>
    <t>06 01 40</t>
  </si>
  <si>
    <t>Maintenance of Architectural Woodwork</t>
  </si>
  <si>
    <t>06 01 40.51</t>
  </si>
  <si>
    <t>Architectural Woodwork Cleaning</t>
  </si>
  <si>
    <t>06 01 40.61</t>
  </si>
  <si>
    <t>Architectural Woodwork Refinishing</t>
  </si>
  <si>
    <t>06 01 40.91</t>
  </si>
  <si>
    <t>Architectural Woodwork Restoration</t>
  </si>
  <si>
    <t>06 01 50</t>
  </si>
  <si>
    <t>Maintenance of Structural Plastics</t>
  </si>
  <si>
    <t>06 01 60</t>
  </si>
  <si>
    <t>Maintenance of Plastic Fabrications</t>
  </si>
  <si>
    <t>06 01 60.51</t>
  </si>
  <si>
    <t>Plastic Cleaning</t>
  </si>
  <si>
    <t>06 01 60.71</t>
  </si>
  <si>
    <t>Plastic Rehabilitation</t>
  </si>
  <si>
    <t>06 01 60.91</t>
  </si>
  <si>
    <t>Plastic Restoration</t>
  </si>
  <si>
    <t>06 01 60.92</t>
  </si>
  <si>
    <t>Plastic Preservation</t>
  </si>
  <si>
    <t>06 01 70</t>
  </si>
  <si>
    <t>Maintenance of Structural Composites</t>
  </si>
  <si>
    <t>06 01 80</t>
  </si>
  <si>
    <t>Maintenance of Composite Assemblies</t>
  </si>
  <si>
    <t>06 01 80.51</t>
  </si>
  <si>
    <t>Composite Cleaning</t>
  </si>
  <si>
    <t>06 01 80.71</t>
  </si>
  <si>
    <t>Composite Rehabilitation</t>
  </si>
  <si>
    <t>06 01 80.91</t>
  </si>
  <si>
    <t>Composite Restoration</t>
  </si>
  <si>
    <t>06 01 80.92</t>
  </si>
  <si>
    <t>Composite Preservation</t>
  </si>
  <si>
    <t>06 05 00</t>
  </si>
  <si>
    <t>Common Work Results for Wood, Plastics, and Composites</t>
  </si>
  <si>
    <t>06 05 23</t>
  </si>
  <si>
    <t>Wood, Plastic, and Composite Fastenings</t>
  </si>
  <si>
    <t>06 05 73</t>
  </si>
  <si>
    <t>Wood Treatment</t>
  </si>
  <si>
    <t>06 05 73.13</t>
  </si>
  <si>
    <t>Fire-Retardant Wood Treatment</t>
  </si>
  <si>
    <t>06 05 73.33</t>
  </si>
  <si>
    <t>Preservative Wood Treatment</t>
  </si>
  <si>
    <t>06 05 73.91</t>
  </si>
  <si>
    <t>Long-Term Wood Treatment</t>
  </si>
  <si>
    <t>06 05 73.93</t>
  </si>
  <si>
    <t>Eradication of Insects in Wood</t>
  </si>
  <si>
    <t>06 05 73.96</t>
  </si>
  <si>
    <t>Antiseptic Treatment of Wood</t>
  </si>
  <si>
    <t>06 05 83</t>
  </si>
  <si>
    <t>Shop-Applied Wood Coatings</t>
  </si>
  <si>
    <t>06 06 00</t>
  </si>
  <si>
    <t>Schedules for Wood, Plastics, and Composites</t>
  </si>
  <si>
    <t>06 06 10</t>
  </si>
  <si>
    <t>Schedules for Rough Carpentry</t>
  </si>
  <si>
    <t>06 06 10.13</t>
  </si>
  <si>
    <t>Nailing Schedule</t>
  </si>
  <si>
    <t>06 06 10.16</t>
  </si>
  <si>
    <t>Wood Beam Schedule</t>
  </si>
  <si>
    <t>06 06 10.19</t>
  </si>
  <si>
    <t>Plywood Shear Wall Schedule</t>
  </si>
  <si>
    <t>06 06 10.23</t>
  </si>
  <si>
    <t>Plywood Web Joist Schedule</t>
  </si>
  <si>
    <t>06 06 10.26</t>
  </si>
  <si>
    <t>Wood Truss Schedule</t>
  </si>
  <si>
    <t>06 06 20</t>
  </si>
  <si>
    <t>Schedules for Finish Carpentry</t>
  </si>
  <si>
    <t>06 06 40</t>
  </si>
  <si>
    <t>Schedules for Architectural Woodwork</t>
  </si>
  <si>
    <t>06 06 50</t>
  </si>
  <si>
    <t>Schedules for Structural Plastics</t>
  </si>
  <si>
    <t>06 06 60</t>
  </si>
  <si>
    <t>Schedules for Plastic Fabrications</t>
  </si>
  <si>
    <t>06 06 70</t>
  </si>
  <si>
    <t>Schedules for Structural Composites</t>
  </si>
  <si>
    <t>06 06 80</t>
  </si>
  <si>
    <t>Schedules for Composite Assemblies</t>
  </si>
  <si>
    <t>06 08 00</t>
  </si>
  <si>
    <t>Commissioning of Wood, Plastics, and Composites</t>
  </si>
  <si>
    <t>06 10 00</t>
  </si>
  <si>
    <t>Rough Carpentry</t>
  </si>
  <si>
    <t>06 10 53</t>
  </si>
  <si>
    <t>Miscellaneous Rough Carpentry</t>
  </si>
  <si>
    <t>06 10 91</t>
  </si>
  <si>
    <t>Curved Wood Members</t>
  </si>
  <si>
    <t>06 11 00</t>
  </si>
  <si>
    <t>Wood Framing</t>
  </si>
  <si>
    <t>06 11 13</t>
  </si>
  <si>
    <t>Engineered Wood Products</t>
  </si>
  <si>
    <t>06 11 16</t>
  </si>
  <si>
    <t>Mechanically Graded Lumber</t>
  </si>
  <si>
    <t>06 12 00</t>
  </si>
  <si>
    <t>Structural Panels</t>
  </si>
  <si>
    <t>06 12 13</t>
  </si>
  <si>
    <t>Cementitious Reinforced Panels</t>
  </si>
  <si>
    <t>06 12 16</t>
  </si>
  <si>
    <t>Stressed Skin Panels</t>
  </si>
  <si>
    <t>06 13 00</t>
  </si>
  <si>
    <t>Heavy Timber</t>
  </si>
  <si>
    <t>06 13 13</t>
  </si>
  <si>
    <t>Log Construction</t>
  </si>
  <si>
    <t>06 13 13.91</t>
  </si>
  <si>
    <t>Period Horizontal Log Work</t>
  </si>
  <si>
    <t>06 13 16</t>
  </si>
  <si>
    <t>Pole Construction</t>
  </si>
  <si>
    <t>06 13 23</t>
  </si>
  <si>
    <t>Heavy Timber Construction</t>
  </si>
  <si>
    <t>06 13 33</t>
  </si>
  <si>
    <t>Heavy Timber Pier Construction</t>
  </si>
  <si>
    <t>06 14 00</t>
  </si>
  <si>
    <t>Treated Wood Foundations</t>
  </si>
  <si>
    <t>06 15 00</t>
  </si>
  <si>
    <t>Wood Decking</t>
  </si>
  <si>
    <t>06 15 13</t>
  </si>
  <si>
    <t>Wood Floor Decking</t>
  </si>
  <si>
    <t>06 15 13.91</t>
  </si>
  <si>
    <t>Carvel Planking</t>
  </si>
  <si>
    <t>06 15 16</t>
  </si>
  <si>
    <t>Wood Roof Decking</t>
  </si>
  <si>
    <t>06 15 19</t>
  </si>
  <si>
    <t>Timber Decking</t>
  </si>
  <si>
    <t>06 15 23</t>
  </si>
  <si>
    <t>Laminated Wood Decking</t>
  </si>
  <si>
    <t>06 15 33</t>
  </si>
  <si>
    <t>Wood Patio Decking</t>
  </si>
  <si>
    <t>06 16 00</t>
  </si>
  <si>
    <t>Sheathing</t>
  </si>
  <si>
    <t>06 16 13</t>
  </si>
  <si>
    <t>Insulating Sheathing</t>
  </si>
  <si>
    <t>06 16 23</t>
  </si>
  <si>
    <t>Subflooring</t>
  </si>
  <si>
    <t>06 16 26</t>
  </si>
  <si>
    <t>Underlayment</t>
  </si>
  <si>
    <t>06 16 29</t>
  </si>
  <si>
    <t>Acoustical Underlayment</t>
  </si>
  <si>
    <t>06 16 33</t>
  </si>
  <si>
    <t>Wood Board Sheathing</t>
  </si>
  <si>
    <t>06 16 36</t>
  </si>
  <si>
    <t>Wood Panel Product Sheathing</t>
  </si>
  <si>
    <t>06 16 43</t>
  </si>
  <si>
    <t>Gypsum Sheathing</t>
  </si>
  <si>
    <t>06 16 53</t>
  </si>
  <si>
    <t>Moisture-Resistant Sheathing Board</t>
  </si>
  <si>
    <t>06 16 63</t>
  </si>
  <si>
    <t>Cementitious Sheathing</t>
  </si>
  <si>
    <t>06 17 00</t>
  </si>
  <si>
    <t>Shop-Fabricated Structural Wood</t>
  </si>
  <si>
    <t>06 17 13</t>
  </si>
  <si>
    <t>Laminated Veneer Lumber</t>
  </si>
  <si>
    <t>06 17 23</t>
  </si>
  <si>
    <t>Parallel Strand Lumber</t>
  </si>
  <si>
    <t>06 17 33</t>
  </si>
  <si>
    <t>Wood I-Joists</t>
  </si>
  <si>
    <t>06 17 36</t>
  </si>
  <si>
    <t>Metal-Web Wood Joists</t>
  </si>
  <si>
    <t>06 17 43</t>
  </si>
  <si>
    <t>Rim Boards</t>
  </si>
  <si>
    <t>06 17 53</t>
  </si>
  <si>
    <t>Shop-Fabricated Wood Trusses</t>
  </si>
  <si>
    <t>06 18 00</t>
  </si>
  <si>
    <t>Glued-Laminated Construction</t>
  </si>
  <si>
    <t>06 18 13</t>
  </si>
  <si>
    <t>Glued-Laminated Beams</t>
  </si>
  <si>
    <t>06 18 16</t>
  </si>
  <si>
    <t>Glued-Laminated Columns</t>
  </si>
  <si>
    <t>06 20 00</t>
  </si>
  <si>
    <t>Finish Carpentry</t>
  </si>
  <si>
    <t>06 20 13</t>
  </si>
  <si>
    <t>Exterior Finish Carpentry</t>
  </si>
  <si>
    <t>06 20 23</t>
  </si>
  <si>
    <t>Interior Finish Carpentry</t>
  </si>
  <si>
    <t>06 22 00</t>
  </si>
  <si>
    <t>Millwork</t>
  </si>
  <si>
    <t>06 22 13</t>
  </si>
  <si>
    <t>Standard Pattern Wood Trim</t>
  </si>
  <si>
    <t>06 25 00</t>
  </si>
  <si>
    <t>Prefinished Paneling</t>
  </si>
  <si>
    <t>06 25 13</t>
  </si>
  <si>
    <t>Prefinished Hardboard Paneling</t>
  </si>
  <si>
    <t>06 25 16</t>
  </si>
  <si>
    <t>Prefinished Plywood Paneling</t>
  </si>
  <si>
    <t>06 26 00</t>
  </si>
  <si>
    <t>Board Paneling</t>
  </si>
  <si>
    <t>06 26 13</t>
  </si>
  <si>
    <t>Profile Board Paneling</t>
  </si>
  <si>
    <t>06 30 00</t>
  </si>
  <si>
    <t>06 40 00</t>
  </si>
  <si>
    <t>Architectural Woodwork</t>
  </si>
  <si>
    <t>06 40 13</t>
  </si>
  <si>
    <t>Exterior Architectural Woodwork</t>
  </si>
  <si>
    <t>06 40 23</t>
  </si>
  <si>
    <t>Interior Architectural Woodwork</t>
  </si>
  <si>
    <t>06 41 00</t>
  </si>
  <si>
    <t>Architectural Wood Casework</t>
  </si>
  <si>
    <t>06 41 13</t>
  </si>
  <si>
    <t>Wood-Veneer-Faced Architectural Cabinets</t>
  </si>
  <si>
    <t>06 41 16</t>
  </si>
  <si>
    <t>Plastic-Laminate-Clad Architectural Cabinets</t>
  </si>
  <si>
    <t>06 42 00</t>
  </si>
  <si>
    <t>Wood Paneling</t>
  </si>
  <si>
    <t>06 42 13</t>
  </si>
  <si>
    <t>Solid Lumber Paneling</t>
  </si>
  <si>
    <t>06 42 16</t>
  </si>
  <si>
    <t>Wood-Veneer Paneling</t>
  </si>
  <si>
    <t>06 42 19</t>
  </si>
  <si>
    <t>Plastic-Laminate-Faced Wood Paneling</t>
  </si>
  <si>
    <t>06 43 00</t>
  </si>
  <si>
    <t>Wood Stairs and Railings</t>
  </si>
  <si>
    <t>06 43 13</t>
  </si>
  <si>
    <t>Wood Stairs</t>
  </si>
  <si>
    <t>06 43 16</t>
  </si>
  <si>
    <t>Wood Railings</t>
  </si>
  <si>
    <t>06 44 00</t>
  </si>
  <si>
    <t>Ornamental Woodwork</t>
  </si>
  <si>
    <t>06 44 13</t>
  </si>
  <si>
    <t>Wood Turnings</t>
  </si>
  <si>
    <t>06 44 16</t>
  </si>
  <si>
    <t>Wood Pilasters</t>
  </si>
  <si>
    <t>06 44 19</t>
  </si>
  <si>
    <t>Wood Grilles</t>
  </si>
  <si>
    <t>06 44 23</t>
  </si>
  <si>
    <t>Wood Corbels</t>
  </si>
  <si>
    <t>06 44 26</t>
  </si>
  <si>
    <t>Wood Cupolas</t>
  </si>
  <si>
    <t>06 44 29</t>
  </si>
  <si>
    <t>Wood Finials</t>
  </si>
  <si>
    <t>06 44 33</t>
  </si>
  <si>
    <t>Wood Mantels</t>
  </si>
  <si>
    <t>06 44 36</t>
  </si>
  <si>
    <t>Wood Pediment Heads</t>
  </si>
  <si>
    <t>06 44 39</t>
  </si>
  <si>
    <t>Wood Posts and Columns</t>
  </si>
  <si>
    <t>06 46 00</t>
  </si>
  <si>
    <t>Wood Trim</t>
  </si>
  <si>
    <t>06 46 13</t>
  </si>
  <si>
    <t>Wood Door and Window Casings</t>
  </si>
  <si>
    <t>06 46 16</t>
  </si>
  <si>
    <t>Wood Aprons</t>
  </si>
  <si>
    <t>06 46 19</t>
  </si>
  <si>
    <t>Wood Base and Shoe Moldings</t>
  </si>
  <si>
    <t>06 46 23</t>
  </si>
  <si>
    <t>Wood Chair Rails</t>
  </si>
  <si>
    <t>06 46 26</t>
  </si>
  <si>
    <t>Wood Cornices</t>
  </si>
  <si>
    <t>06 46 29</t>
  </si>
  <si>
    <t>Wood Fascia and Soffits</t>
  </si>
  <si>
    <t>06 46 33</t>
  </si>
  <si>
    <t>Wood Stops, Stools, and Sills</t>
  </si>
  <si>
    <t>06 46 91</t>
  </si>
  <si>
    <t>Splicing of Wooden Components</t>
  </si>
  <si>
    <t>06 48 00</t>
  </si>
  <si>
    <t>Wood Frames</t>
  </si>
  <si>
    <t>06 48 13</t>
  </si>
  <si>
    <t>Exterior Wood Door Frames</t>
  </si>
  <si>
    <t>06 48 16</t>
  </si>
  <si>
    <t>Interior Wood Door Frames</t>
  </si>
  <si>
    <t>06 48 19</t>
  </si>
  <si>
    <t>Ornamental Wood Frames</t>
  </si>
  <si>
    <t>06 48 23</t>
  </si>
  <si>
    <t>Stick-Built Wood Windows</t>
  </si>
  <si>
    <t>06 48 26</t>
  </si>
  <si>
    <t>Wood-Veneer Frames</t>
  </si>
  <si>
    <t>06 49 00</t>
  </si>
  <si>
    <t>Wood Screens and Exterior Wood Shutters</t>
  </si>
  <si>
    <t>06 49 13</t>
  </si>
  <si>
    <t>Wood Screens</t>
  </si>
  <si>
    <t>06 49 16</t>
  </si>
  <si>
    <t>Exterior Wood Blinds</t>
  </si>
  <si>
    <t>06 49 19</t>
  </si>
  <si>
    <t>Exterior Wood Shutters</t>
  </si>
  <si>
    <t>06 50 00</t>
  </si>
  <si>
    <t>Structural Plastics</t>
  </si>
  <si>
    <t>06 51 00</t>
  </si>
  <si>
    <t>Structural Plastic Shapes and Plates</t>
  </si>
  <si>
    <t>06 51 13</t>
  </si>
  <si>
    <t>Plastic Lumber</t>
  </si>
  <si>
    <t>06 52 00</t>
  </si>
  <si>
    <t>Plastic Structural Assemblies</t>
  </si>
  <si>
    <t>06 53 00</t>
  </si>
  <si>
    <t>Plastic Decking</t>
  </si>
  <si>
    <t>06 53 13</t>
  </si>
  <si>
    <t>Solid Plastic Decking</t>
  </si>
  <si>
    <t>06 60 00</t>
  </si>
  <si>
    <t>Plastic Fabrications</t>
  </si>
  <si>
    <t>06 61 00</t>
  </si>
  <si>
    <t>Simulated Stone Fabrications</t>
  </si>
  <si>
    <t>06 61 13</t>
  </si>
  <si>
    <t>Cultured Marble Fabrications</t>
  </si>
  <si>
    <t>06 61 16</t>
  </si>
  <si>
    <t>Solid Surfacing Fabrications</t>
  </si>
  <si>
    <t>06 61 19</t>
  </si>
  <si>
    <t>Quartz Surfacing Fabrications</t>
  </si>
  <si>
    <t>06 63 00</t>
  </si>
  <si>
    <t>Plastic Railings</t>
  </si>
  <si>
    <t>06 64 00</t>
  </si>
  <si>
    <t>Plastic Paneling</t>
  </si>
  <si>
    <t>06 65 00</t>
  </si>
  <si>
    <t>Plastic Simulated Wood Trim</t>
  </si>
  <si>
    <t>06 66 00</t>
  </si>
  <si>
    <t>Custom Ornamental Simulated Woodwork</t>
  </si>
  <si>
    <t>06 70 00</t>
  </si>
  <si>
    <t>Structural Composites</t>
  </si>
  <si>
    <t>06 71 00</t>
  </si>
  <si>
    <t>Structural Composite Shapes and Plates</t>
  </si>
  <si>
    <t>06 71 13</t>
  </si>
  <si>
    <t>Composite Lumber</t>
  </si>
  <si>
    <t>06 72 00</t>
  </si>
  <si>
    <t>Composite Structural Assemblies</t>
  </si>
  <si>
    <t>06 72 13</t>
  </si>
  <si>
    <t>Composite Joist Assemblies</t>
  </si>
  <si>
    <t>06 73 00</t>
  </si>
  <si>
    <t>Composite Decking</t>
  </si>
  <si>
    <t>06 73 13</t>
  </si>
  <si>
    <t>Composite Structural Decking</t>
  </si>
  <si>
    <t>06 80 00</t>
  </si>
  <si>
    <t>Composite Fabrications</t>
  </si>
  <si>
    <t>06 81 00</t>
  </si>
  <si>
    <t>Composite Railings</t>
  </si>
  <si>
    <t>06 82 00</t>
  </si>
  <si>
    <t>Glass-Fiber-Reinforced Plastic</t>
  </si>
  <si>
    <t>06 90 00</t>
  </si>
  <si>
    <t>07 00 00</t>
  </si>
  <si>
    <t>Thermal and Moisture Protection</t>
  </si>
  <si>
    <t>07 01 00</t>
  </si>
  <si>
    <t>Operation and Maintenance of Thermal and Moisture Protection</t>
  </si>
  <si>
    <t>07 01 10</t>
  </si>
  <si>
    <t>Maintenance of Dampproofing and Waterproofing</t>
  </si>
  <si>
    <t>07 01 10.81</t>
  </si>
  <si>
    <t>Waterproofing Replacement</t>
  </si>
  <si>
    <t>07 01 20</t>
  </si>
  <si>
    <t>Maintenance of Thermal Protection</t>
  </si>
  <si>
    <t>07 01 30</t>
  </si>
  <si>
    <t>Maintenance of Steep Slope Roofing</t>
  </si>
  <si>
    <t>07 01 40</t>
  </si>
  <si>
    <t>Maintenance of Roofing and Siding Panels</t>
  </si>
  <si>
    <t>07 01 50</t>
  </si>
  <si>
    <t>Maintenance of Membrane Roofing</t>
  </si>
  <si>
    <t>07 01 50.13</t>
  </si>
  <si>
    <t>Roof Moisture Survey</t>
  </si>
  <si>
    <t>07 01 50.16</t>
  </si>
  <si>
    <t>Roof Maintenance Program</t>
  </si>
  <si>
    <t>07 01 50.19</t>
  </si>
  <si>
    <t>Preparation for Re-Roofing</t>
  </si>
  <si>
    <t>07 01 50.23</t>
  </si>
  <si>
    <t>Roof Removal</t>
  </si>
  <si>
    <t>07 01 50.61</t>
  </si>
  <si>
    <t>Roof Re-Coating</t>
  </si>
  <si>
    <t>07 01 50.81</t>
  </si>
  <si>
    <t>Roof Replacement</t>
  </si>
  <si>
    <t>07 01 50.91</t>
  </si>
  <si>
    <t>Roofing Restoration</t>
  </si>
  <si>
    <t>07 01 60</t>
  </si>
  <si>
    <t>Maintenance of Flashing and Sheet Metal</t>
  </si>
  <si>
    <t>07 01 60.71</t>
  </si>
  <si>
    <t>Flashing and Sheet Metal Rehabilitation</t>
  </si>
  <si>
    <t>07 01 60.91</t>
  </si>
  <si>
    <t>Flashing and Sheet Metal Restoration</t>
  </si>
  <si>
    <t>07 01 60.92</t>
  </si>
  <si>
    <t>Flashing and Sheet Metal Preservation</t>
  </si>
  <si>
    <t>07 01 70</t>
  </si>
  <si>
    <t>Operation and Maintenance of Roof Specialties and Accessories</t>
  </si>
  <si>
    <t>07 01 80</t>
  </si>
  <si>
    <t>Maintenance of Fire and Smoke Protection</t>
  </si>
  <si>
    <t>07 01 90</t>
  </si>
  <si>
    <t>Maintenance of Joint Protection</t>
  </si>
  <si>
    <t>07 01 90.71</t>
  </si>
  <si>
    <t>Joint Sealant Rehabilitation</t>
  </si>
  <si>
    <t>07 01 90.81</t>
  </si>
  <si>
    <t>Joint Sealant Replacement</t>
  </si>
  <si>
    <t>07 05 00</t>
  </si>
  <si>
    <t>Common Work Results for Thermal and Moisture Protection</t>
  </si>
  <si>
    <t>07 06 00</t>
  </si>
  <si>
    <t>Schedules for Thermal and Moisture Protection</t>
  </si>
  <si>
    <t>07 06 10</t>
  </si>
  <si>
    <t>Schedules for Dampproofing and Waterproofing</t>
  </si>
  <si>
    <t>07 06 20</t>
  </si>
  <si>
    <t>Schedules for Thermal Protection</t>
  </si>
  <si>
    <t>07 06 30</t>
  </si>
  <si>
    <t>Schedules for Steep Slope Roofing</t>
  </si>
  <si>
    <t>07 06 40</t>
  </si>
  <si>
    <t>Schedules for Roofing and Siding Panels</t>
  </si>
  <si>
    <t>07 06 50</t>
  </si>
  <si>
    <t>Schedules for Membrane Roofing</t>
  </si>
  <si>
    <t>07 06 60</t>
  </si>
  <si>
    <t>Schedules for Flashing and Sheet Metal</t>
  </si>
  <si>
    <t>07 06 70</t>
  </si>
  <si>
    <t>Schedules for Roof Specialties and Accessories</t>
  </si>
  <si>
    <t>07 06 80</t>
  </si>
  <si>
    <t>Schedules for Fire and Smoke Protection</t>
  </si>
  <si>
    <t>07 06 80.13</t>
  </si>
  <si>
    <t>Fireproofing Schedule</t>
  </si>
  <si>
    <t>07 06 80.16</t>
  </si>
  <si>
    <t>Firestopping Schedule</t>
  </si>
  <si>
    <t>07 06 90</t>
  </si>
  <si>
    <t>Schedules for Joint Protection</t>
  </si>
  <si>
    <t>07 06 90.13</t>
  </si>
  <si>
    <t>Joint Sealant Schedule</t>
  </si>
  <si>
    <t>07 08 00</t>
  </si>
  <si>
    <t>Commissioning of Thermal and Moisture Protection</t>
  </si>
  <si>
    <t>07 10 00</t>
  </si>
  <si>
    <t>Dampproofing and Waterproofing</t>
  </si>
  <si>
    <t>07 11 00</t>
  </si>
  <si>
    <t>Dampproofing</t>
  </si>
  <si>
    <t>07 11 13</t>
  </si>
  <si>
    <t>Bituminous Dampproofing</t>
  </si>
  <si>
    <t>07 11 16</t>
  </si>
  <si>
    <t>Cementitious Dampproofing</t>
  </si>
  <si>
    <t>07 11 19</t>
  </si>
  <si>
    <t>Sheet Dampproofing</t>
  </si>
  <si>
    <t>07 12 00</t>
  </si>
  <si>
    <t>Built-Up Bituminous Waterproofing</t>
  </si>
  <si>
    <t>07 12 13</t>
  </si>
  <si>
    <t>Built-Up Asphalt Waterproofing</t>
  </si>
  <si>
    <t>07 12 16</t>
  </si>
  <si>
    <t>Built-Up Coal Tar Waterproofing</t>
  </si>
  <si>
    <t>07 13 00</t>
  </si>
  <si>
    <t>Sheet Waterproofing</t>
  </si>
  <si>
    <t>07 13 13</t>
  </si>
  <si>
    <t>Bituminous Sheet Waterproofing</t>
  </si>
  <si>
    <t>07 13 26</t>
  </si>
  <si>
    <t>Self-Adhering Sheet Waterproofing</t>
  </si>
  <si>
    <t>07 13 52</t>
  </si>
  <si>
    <t>Modified Bituminous Sheet Waterproofing</t>
  </si>
  <si>
    <t>07 13 53</t>
  </si>
  <si>
    <t>Elastomeric Sheet Waterproofing</t>
  </si>
  <si>
    <t>07 13 54</t>
  </si>
  <si>
    <t>Thermoplastic Sheet Waterproofing</t>
  </si>
  <si>
    <t>07 14 00</t>
  </si>
  <si>
    <t>Fluid-Applied Waterproofing</t>
  </si>
  <si>
    <t>07 14 13</t>
  </si>
  <si>
    <t>Hot Fluid-Applied Rubberized Asphalt Waterproofing</t>
  </si>
  <si>
    <t>07 14 16</t>
  </si>
  <si>
    <t>Cold Fluid-Applied Waterproofing</t>
  </si>
  <si>
    <t>07 15 00</t>
  </si>
  <si>
    <t>Sheet Metal Waterproofing</t>
  </si>
  <si>
    <t>07 16 00</t>
  </si>
  <si>
    <t>Cementitious and Reactive Waterproofing</t>
  </si>
  <si>
    <t>07 16 13</t>
  </si>
  <si>
    <t>Polymer Modified Cement Waterproofing</t>
  </si>
  <si>
    <t>07 16 16</t>
  </si>
  <si>
    <t>Crystalline Waterproofing</t>
  </si>
  <si>
    <t>07 16 19</t>
  </si>
  <si>
    <t>Metal Oxide Waterproofing</t>
  </si>
  <si>
    <t>07 17 00</t>
  </si>
  <si>
    <t>Bentonite Waterproofing</t>
  </si>
  <si>
    <t>07 17 13</t>
  </si>
  <si>
    <t>Bentonite Panel Waterproofing</t>
  </si>
  <si>
    <t>07 17 16</t>
  </si>
  <si>
    <t>Bentonite Composite Sheet Waterproofing</t>
  </si>
  <si>
    <t>07 18 00</t>
  </si>
  <si>
    <t>Traffic Coatings</t>
  </si>
  <si>
    <t>07 18 13</t>
  </si>
  <si>
    <t>Pedestrian Traffic Coatings</t>
  </si>
  <si>
    <t>07 18 16</t>
  </si>
  <si>
    <t>Vehicular Traffic Coatings</t>
  </si>
  <si>
    <t>07 19 00</t>
  </si>
  <si>
    <t>Water Repellents</t>
  </si>
  <si>
    <t>07 19 13</t>
  </si>
  <si>
    <t>Acrylic Water Repellents</t>
  </si>
  <si>
    <t>07 19 16</t>
  </si>
  <si>
    <t>Silane Water Repellents</t>
  </si>
  <si>
    <t>07 19 19</t>
  </si>
  <si>
    <t>Silicone Water Repellents</t>
  </si>
  <si>
    <t>07 19 23</t>
  </si>
  <si>
    <t>Siloxane Water Repellents</t>
  </si>
  <si>
    <t>07 19 26</t>
  </si>
  <si>
    <t>Stearate Water Repellents</t>
  </si>
  <si>
    <t>07 20 00</t>
  </si>
  <si>
    <t>Thermal Protection</t>
  </si>
  <si>
    <t>07 21 00</t>
  </si>
  <si>
    <t>Thermal Insulation</t>
  </si>
  <si>
    <t>07 21 13</t>
  </si>
  <si>
    <t>Board Insulation</t>
  </si>
  <si>
    <t>07 21 13.13</t>
  </si>
  <si>
    <t>Foam Board Insulation</t>
  </si>
  <si>
    <t>07 21 13.16</t>
  </si>
  <si>
    <t>Fibrous Board Insulation</t>
  </si>
  <si>
    <t>07 21 13.19</t>
  </si>
  <si>
    <t>Mineral Board Insulation</t>
  </si>
  <si>
    <t>07 21 16</t>
  </si>
  <si>
    <t>Blanket Insulation</t>
  </si>
  <si>
    <t>07 21 19</t>
  </si>
  <si>
    <t>Foamed-in-Place Insulation</t>
  </si>
  <si>
    <t>07 21 23</t>
  </si>
  <si>
    <t>Loose-Fill Insulation</t>
  </si>
  <si>
    <t>07 21 26</t>
  </si>
  <si>
    <t>Blown Insulation</t>
  </si>
  <si>
    <t>07 21 29</t>
  </si>
  <si>
    <t>Sprayed Insulation</t>
  </si>
  <si>
    <t>07 22 00</t>
  </si>
  <si>
    <t>Roof and Deck Insulation</t>
  </si>
  <si>
    <t>07 22 13</t>
  </si>
  <si>
    <t>Asphaltic Perlite Concrete Deck</t>
  </si>
  <si>
    <t>07 22 16</t>
  </si>
  <si>
    <t>Roof Board Insulation</t>
  </si>
  <si>
    <t>07 24 00</t>
  </si>
  <si>
    <t>Exterior Insulation and Finish Systems</t>
  </si>
  <si>
    <t>07 24 13</t>
  </si>
  <si>
    <t>Polymer-Based Exterior Insulation and Finish System</t>
  </si>
  <si>
    <t>07 24 16</t>
  </si>
  <si>
    <t>Polymer-Modified Exterior Insulation and Finish System</t>
  </si>
  <si>
    <t>07 24 19</t>
  </si>
  <si>
    <t>Water-Drainage Exterior Insulation and Finish System</t>
  </si>
  <si>
    <t>07 25 00</t>
  </si>
  <si>
    <t>Weather Barriers</t>
  </si>
  <si>
    <t>07 26 00</t>
  </si>
  <si>
    <t>Vapor Retarders</t>
  </si>
  <si>
    <t>07 26 13</t>
  </si>
  <si>
    <t>Above-Grade Vapor Retarders</t>
  </si>
  <si>
    <t>07 26 16</t>
  </si>
  <si>
    <t>Below-Grade Vapor Retarders</t>
  </si>
  <si>
    <t>07 26 23</t>
  </si>
  <si>
    <t>Below-Grade Gas Retarders</t>
  </si>
  <si>
    <t>07 27 00</t>
  </si>
  <si>
    <t>Air Barriers</t>
  </si>
  <si>
    <t>07 27 13</t>
  </si>
  <si>
    <t>Modified Bituminous Sheet Air Barriers</t>
  </si>
  <si>
    <t>07 27 16</t>
  </si>
  <si>
    <t>Sheet Metal Membrane Air Barriers</t>
  </si>
  <si>
    <t>07 27 19</t>
  </si>
  <si>
    <t>Plastic Sheet Air Barriers</t>
  </si>
  <si>
    <t>07 27 23</t>
  </si>
  <si>
    <t>Board Product Air Barriers</t>
  </si>
  <si>
    <t>07 27 26</t>
  </si>
  <si>
    <t>Fluid-Applied Membrane Air Barriers</t>
  </si>
  <si>
    <t>07 30 00</t>
  </si>
  <si>
    <t>Steep Slope Roofing</t>
  </si>
  <si>
    <t>07 30 91</t>
  </si>
  <si>
    <t>Canvas Roofing</t>
  </si>
  <si>
    <t>07 31 00</t>
  </si>
  <si>
    <t>Shingles and Shakes</t>
  </si>
  <si>
    <t>07 31 13</t>
  </si>
  <si>
    <t>Asphalt Shingles</t>
  </si>
  <si>
    <t>07 31 13.13</t>
  </si>
  <si>
    <t>Fiberglass-Reinforced Asphalt Shingles</t>
  </si>
  <si>
    <t>07 31 16</t>
  </si>
  <si>
    <t>Metal Shingles</t>
  </si>
  <si>
    <t>07 31 19</t>
  </si>
  <si>
    <t>Mineral-Fiber Cement Shingles</t>
  </si>
  <si>
    <t>07 31 23</t>
  </si>
  <si>
    <t>Porcelain Enamel Shingles</t>
  </si>
  <si>
    <t>07 31 26</t>
  </si>
  <si>
    <t>Slate Shingles</t>
  </si>
  <si>
    <t>07 31 29</t>
  </si>
  <si>
    <t>Wood Shingles and Shakes</t>
  </si>
  <si>
    <t>07 31 29.13</t>
  </si>
  <si>
    <t>Wood Shingles</t>
  </si>
  <si>
    <t>07 31 29.16</t>
  </si>
  <si>
    <t>Wood Shakes</t>
  </si>
  <si>
    <t>07 31 33</t>
  </si>
  <si>
    <t>Composite Rubber Shingles</t>
  </si>
  <si>
    <t>07 31 53</t>
  </si>
  <si>
    <t>Plastic Shakes</t>
  </si>
  <si>
    <t>07 32 00</t>
  </si>
  <si>
    <t>Roof Tiles</t>
  </si>
  <si>
    <t>07 32 13</t>
  </si>
  <si>
    <t>Clay Roof Tiles</t>
  </si>
  <si>
    <t>07 32 16</t>
  </si>
  <si>
    <t>Concrete Roof Tiles</t>
  </si>
  <si>
    <t>07 32 19</t>
  </si>
  <si>
    <t>Metal Roof Tiles</t>
  </si>
  <si>
    <t>07 32 23</t>
  </si>
  <si>
    <t>Mineral-Fiber Cement Roof Tiles</t>
  </si>
  <si>
    <t>07 32 26</t>
  </si>
  <si>
    <t>Plastic Roof Tiles</t>
  </si>
  <si>
    <t>07 32 29</t>
  </si>
  <si>
    <t>Rubber Tiles/Panels</t>
  </si>
  <si>
    <t>07 33 00</t>
  </si>
  <si>
    <t>Natural Roof Coverings</t>
  </si>
  <si>
    <t>07 33 13</t>
  </si>
  <si>
    <t>Sod Roofing</t>
  </si>
  <si>
    <t>07 33 16</t>
  </si>
  <si>
    <t>Thatched Roofing</t>
  </si>
  <si>
    <t>07 33 63</t>
  </si>
  <si>
    <t>Vegetated Roofing</t>
  </si>
  <si>
    <t>07 40 00</t>
  </si>
  <si>
    <t>Roofing and Siding Panels</t>
  </si>
  <si>
    <t>07 41 00</t>
  </si>
  <si>
    <t>Roof Panels</t>
  </si>
  <si>
    <t>07 41 13</t>
  </si>
  <si>
    <t>Metal Roof Panels</t>
  </si>
  <si>
    <t>07 41 23</t>
  </si>
  <si>
    <t>Wood Roof Panels</t>
  </si>
  <si>
    <t>07 41 33</t>
  </si>
  <si>
    <t>Plastic Roof Panels</t>
  </si>
  <si>
    <t>07 41 43</t>
  </si>
  <si>
    <t>Composite Roof Panels</t>
  </si>
  <si>
    <t>07 41 63</t>
  </si>
  <si>
    <t>Fabricated Roof Panel Assemblies</t>
  </si>
  <si>
    <t>07 42 00</t>
  </si>
  <si>
    <t>Wall Panels</t>
  </si>
  <si>
    <t>07 42 13</t>
  </si>
  <si>
    <t>Metal Wall Panels</t>
  </si>
  <si>
    <t>07 42 23</t>
  </si>
  <si>
    <t>Wood Wall Panels</t>
  </si>
  <si>
    <t>07 42 33</t>
  </si>
  <si>
    <t>Plastic Wall Panels</t>
  </si>
  <si>
    <t>07 42 43</t>
  </si>
  <si>
    <t>Composite Wall Panels</t>
  </si>
  <si>
    <t>07 42 63</t>
  </si>
  <si>
    <t>Fabricated Wall Panel Assemblies</t>
  </si>
  <si>
    <t>07 44 00</t>
  </si>
  <si>
    <t>Faced Panels</t>
  </si>
  <si>
    <t>07 44 13</t>
  </si>
  <si>
    <t>Aggregate Coated Panels</t>
  </si>
  <si>
    <t>07 44 16</t>
  </si>
  <si>
    <t>Porcelain Enameled Faced Panels</t>
  </si>
  <si>
    <t>07 44 19</t>
  </si>
  <si>
    <t>Tile-Faced Panels</t>
  </si>
  <si>
    <t>07 44 23</t>
  </si>
  <si>
    <t>Ceramic-Tile-Faced Panels</t>
  </si>
  <si>
    <t>07 44 53</t>
  </si>
  <si>
    <t>Glass-Fiber-Reinforced Cementitious Panels</t>
  </si>
  <si>
    <t>07 44 56</t>
  </si>
  <si>
    <t>Mineral-Fiber-Reinforced Cementitious Panels</t>
  </si>
  <si>
    <t>07 44 63</t>
  </si>
  <si>
    <t>Fabricated Faced Panel Assemblies</t>
  </si>
  <si>
    <t>07 46 00</t>
  </si>
  <si>
    <t>Siding</t>
  </si>
  <si>
    <t>07 46 16</t>
  </si>
  <si>
    <t>Aluminum Siding</t>
  </si>
  <si>
    <t>07 46 19</t>
  </si>
  <si>
    <t>Steel Siding</t>
  </si>
  <si>
    <t>07 46 23</t>
  </si>
  <si>
    <t>Wood Siding</t>
  </si>
  <si>
    <t>07 46 26</t>
  </si>
  <si>
    <t>Hardboard Siding</t>
  </si>
  <si>
    <t>07 46 29</t>
  </si>
  <si>
    <t>Plywood Siding</t>
  </si>
  <si>
    <t>07 46 33</t>
  </si>
  <si>
    <t>Plastic Siding</t>
  </si>
  <si>
    <t>07 46 43</t>
  </si>
  <si>
    <t>Composition Siding</t>
  </si>
  <si>
    <t>07 46 46</t>
  </si>
  <si>
    <t>Mineral-Fiber Cement Siding</t>
  </si>
  <si>
    <t>07 46 63</t>
  </si>
  <si>
    <t>Fabricated Panel Assemblies with Siding</t>
  </si>
  <si>
    <t>07 50 00</t>
  </si>
  <si>
    <t>Membrane Roofing</t>
  </si>
  <si>
    <t>07 51 00</t>
  </si>
  <si>
    <t>Built-Up Bituminous Roofing</t>
  </si>
  <si>
    <t>07 51 13</t>
  </si>
  <si>
    <t>Built-Up Asphalt Roofing</t>
  </si>
  <si>
    <t>07 51 13.13</t>
  </si>
  <si>
    <t>Cold-Applied Built-Up Asphalt Roofing</t>
  </si>
  <si>
    <t>07 51 16</t>
  </si>
  <si>
    <t>Built-Up Coal Tar Roofing</t>
  </si>
  <si>
    <t>07 51 23</t>
  </si>
  <si>
    <t>Glass-Fiber-Reinforced Asphalt Emulsion Roofing</t>
  </si>
  <si>
    <t>07 52 00</t>
  </si>
  <si>
    <t>Modified Bituminous Membrane Roofing</t>
  </si>
  <si>
    <t>07 52 13</t>
  </si>
  <si>
    <t>Atactic-Polypropylene-Modified Bituminous Membrane Roofing</t>
  </si>
  <si>
    <t>07 52 16</t>
  </si>
  <si>
    <t>Styrene-Butadiene-Styrene Modified Bituminous Membrane Roofing</t>
  </si>
  <si>
    <t>07 52 19</t>
  </si>
  <si>
    <t>Self-Adhering Modified Bituminous Membrane Roofing</t>
  </si>
  <si>
    <t>07 53 00</t>
  </si>
  <si>
    <t>Elastomeric Membrane Roofing</t>
  </si>
  <si>
    <t>07 53 13</t>
  </si>
  <si>
    <t>Chlorinated-Polyethylene Roofing</t>
  </si>
  <si>
    <t>07 53 16</t>
  </si>
  <si>
    <t>Chlorosulfonate-Polyethylene Roofing</t>
  </si>
  <si>
    <t>07 53 23</t>
  </si>
  <si>
    <t>Ethylene-Propylene-Diene-Monomer Roofing</t>
  </si>
  <si>
    <t>07 53 29</t>
  </si>
  <si>
    <t>Polyisobutylene Roofing</t>
  </si>
  <si>
    <t>07 54 00</t>
  </si>
  <si>
    <t>Thermoplastic Membrane Roofing</t>
  </si>
  <si>
    <t>07 54 13</t>
  </si>
  <si>
    <t>Copolymer-Alloy Roofing</t>
  </si>
  <si>
    <t>07 54 16</t>
  </si>
  <si>
    <t>Ethylene-Interpolymer Roofing</t>
  </si>
  <si>
    <t>07 54 19</t>
  </si>
  <si>
    <t>Polyvinyl-Chloride Roofing</t>
  </si>
  <si>
    <t>07 54 23</t>
  </si>
  <si>
    <t>Thermoplastic-Polyolefin Roofing</t>
  </si>
  <si>
    <t>07 54 26</t>
  </si>
  <si>
    <t>Nitrile-Butadiene-Polymer Roofing</t>
  </si>
  <si>
    <t>07 55 00</t>
  </si>
  <si>
    <t>Protected Membrane Roofing</t>
  </si>
  <si>
    <t>07 55 51</t>
  </si>
  <si>
    <t>Built-Up Bituminous Protected Membrane Roofing</t>
  </si>
  <si>
    <t>07 55 52</t>
  </si>
  <si>
    <t>Modified Bituminous Protected Membrane Roofing</t>
  </si>
  <si>
    <t>07 55 53</t>
  </si>
  <si>
    <t>Elastomeric Protected Membrane Roofing</t>
  </si>
  <si>
    <t>07 55 54</t>
  </si>
  <si>
    <t>Thermoplastic Protected Membrane Roofing</t>
  </si>
  <si>
    <t>07 55 56</t>
  </si>
  <si>
    <t>Fluid-Applied Protected Membrane Roofing</t>
  </si>
  <si>
    <t>07 55 56.13</t>
  </si>
  <si>
    <t>Hot-Applied Rubberized Asphalt Protected Membrane Roofing</t>
  </si>
  <si>
    <t>07 55 63</t>
  </si>
  <si>
    <t>Vegetated Protected Membrane Roofing</t>
  </si>
  <si>
    <t>07 56 00</t>
  </si>
  <si>
    <t>Fluid-Applied Roofing</t>
  </si>
  <si>
    <t>07 57 00</t>
  </si>
  <si>
    <t>Coated Foamed Roofing</t>
  </si>
  <si>
    <t>07 57 13</t>
  </si>
  <si>
    <t>Sprayed Polyurethane Foam Roofing</t>
  </si>
  <si>
    <t>07 58 00</t>
  </si>
  <si>
    <t>Roll Roofing</t>
  </si>
  <si>
    <t>07 60 00</t>
  </si>
  <si>
    <t>Flashing and Sheet Metal</t>
  </si>
  <si>
    <t>07 61 00</t>
  </si>
  <si>
    <t>Sheet Metal Roofing</t>
  </si>
  <si>
    <t>07 61 13</t>
  </si>
  <si>
    <t>Standing Seam Sheet Metal Roofing</t>
  </si>
  <si>
    <t>07 61 16</t>
  </si>
  <si>
    <t>Batten Seam Sheet Metal Roofing</t>
  </si>
  <si>
    <t>07 61 19</t>
  </si>
  <si>
    <t>Flat Seam Sheet Metal Roofing</t>
  </si>
  <si>
    <t>07 61 91</t>
  </si>
  <si>
    <t>Tinplate and Ternplate Roofing</t>
  </si>
  <si>
    <t>07 62 00</t>
  </si>
  <si>
    <t>Sheet Metal Flashing and Trim</t>
  </si>
  <si>
    <t>07 63 00</t>
  </si>
  <si>
    <t>Sheet Metal Roofing Specialties</t>
  </si>
  <si>
    <t>07 65 00</t>
  </si>
  <si>
    <t>Flexible Flashing</t>
  </si>
  <si>
    <t>07 65 13</t>
  </si>
  <si>
    <t>Laminated Sheet Flashing</t>
  </si>
  <si>
    <t>07 65 16</t>
  </si>
  <si>
    <t>Modified Bituminous Sheet Flashing</t>
  </si>
  <si>
    <t>07 65 19</t>
  </si>
  <si>
    <t>Plastic Sheet Flashing</t>
  </si>
  <si>
    <t>07 65 23</t>
  </si>
  <si>
    <t>Rubber Sheet Flashing</t>
  </si>
  <si>
    <t>07 65 26</t>
  </si>
  <si>
    <t>Self-Adhering Sheet Flashing</t>
  </si>
  <si>
    <t>07 70 00</t>
  </si>
  <si>
    <t>Roof and Wall Specialties and Accessories</t>
  </si>
  <si>
    <t>07 71 00</t>
  </si>
  <si>
    <t>Roof Specialties</t>
  </si>
  <si>
    <t>07 71 13</t>
  </si>
  <si>
    <t>Manufactured Copings</t>
  </si>
  <si>
    <t>07 71 16</t>
  </si>
  <si>
    <t>Manufactured Counterflashing Systems</t>
  </si>
  <si>
    <t>07 71 19</t>
  </si>
  <si>
    <t>Manufactured Gravel Stops and Facias</t>
  </si>
  <si>
    <t>07 71 23</t>
  </si>
  <si>
    <t>Manufactured Gutters and Downspouts</t>
  </si>
  <si>
    <t>07 71 26</t>
  </si>
  <si>
    <t>Reglets</t>
  </si>
  <si>
    <t>07 71 29</t>
  </si>
  <si>
    <t>Manufactured Roof Expansion Joints</t>
  </si>
  <si>
    <t>07 71 33</t>
  </si>
  <si>
    <t>Manufactured Scuppers</t>
  </si>
  <si>
    <t>07 72 00</t>
  </si>
  <si>
    <t>Roof Accessories</t>
  </si>
  <si>
    <t>07 72 13</t>
  </si>
  <si>
    <t>Manufactured Curbs</t>
  </si>
  <si>
    <t>07 72 23</t>
  </si>
  <si>
    <t>Relief Vents</t>
  </si>
  <si>
    <t>07 72 26</t>
  </si>
  <si>
    <t>Ridge Vents</t>
  </si>
  <si>
    <t>07 72 33</t>
  </si>
  <si>
    <t>Roof Hatches</t>
  </si>
  <si>
    <t>07 72 36</t>
  </si>
  <si>
    <t>Smoke Vents</t>
  </si>
  <si>
    <t>07 72 43</t>
  </si>
  <si>
    <t>Roof Walk Boards</t>
  </si>
  <si>
    <t>07 72 46</t>
  </si>
  <si>
    <t>Roof Walkways</t>
  </si>
  <si>
    <t>07 72 53</t>
  </si>
  <si>
    <t>Snow Guards</t>
  </si>
  <si>
    <t>07 72 63</t>
  </si>
  <si>
    <t>Waste Containment Assemblies</t>
  </si>
  <si>
    <t>07 76 00</t>
  </si>
  <si>
    <t>Roof Pavers</t>
  </si>
  <si>
    <t>07 76 13</t>
  </si>
  <si>
    <t>Roof Ballast Pavers</t>
  </si>
  <si>
    <t>07 76 16</t>
  </si>
  <si>
    <t>Roof Decking Pavers</t>
  </si>
  <si>
    <t>07 77 00</t>
  </si>
  <si>
    <t>Wall Specialties</t>
  </si>
  <si>
    <t>07 80 00</t>
  </si>
  <si>
    <t>Fire and Smoke Protection</t>
  </si>
  <si>
    <t>07 81 00</t>
  </si>
  <si>
    <t>Applied Fireproofing</t>
  </si>
  <si>
    <t>07 81 13</t>
  </si>
  <si>
    <t>Cement Aggregate Fireproofing</t>
  </si>
  <si>
    <t>07 81 16</t>
  </si>
  <si>
    <t>Cementitious Fireproofing</t>
  </si>
  <si>
    <t>07 81 19</t>
  </si>
  <si>
    <t>Foamed Magnesium-Oxychloride Fireproofing</t>
  </si>
  <si>
    <t>07 81 23</t>
  </si>
  <si>
    <t>Intumescent Mastic Fireproofing</t>
  </si>
  <si>
    <t>07 81 26</t>
  </si>
  <si>
    <t>Magnesium Cement Fireproofing</t>
  </si>
  <si>
    <t>07 81 29</t>
  </si>
  <si>
    <t>Mineral-Fiber Cementitious Fireproofing</t>
  </si>
  <si>
    <t>07 81 33</t>
  </si>
  <si>
    <t>Mineral-Fiber Fireproofing</t>
  </si>
  <si>
    <t>07 82 00</t>
  </si>
  <si>
    <t>Board Fireproofing</t>
  </si>
  <si>
    <t>07 82 13</t>
  </si>
  <si>
    <t>Calcium-Silicate Board Fireproofing</t>
  </si>
  <si>
    <t>07 82 16</t>
  </si>
  <si>
    <t>Slag-Fiber Board Fireproofing</t>
  </si>
  <si>
    <t>07 84 00</t>
  </si>
  <si>
    <t>Firestopping</t>
  </si>
  <si>
    <t>07 84 13</t>
  </si>
  <si>
    <t>Penetration Firestopping</t>
  </si>
  <si>
    <t>07 84 13.13</t>
  </si>
  <si>
    <t>Penetration Firestopping Mortars</t>
  </si>
  <si>
    <t>07 84 13.16</t>
  </si>
  <si>
    <t>Penetration Firestopping Devices</t>
  </si>
  <si>
    <t>07 84 16</t>
  </si>
  <si>
    <t>Annular Space Protection</t>
  </si>
  <si>
    <t>07 84 23</t>
  </si>
  <si>
    <t>Silicone Firestopping Foams</t>
  </si>
  <si>
    <t>07 84 26</t>
  </si>
  <si>
    <t>Thermal Barriers for Plastics</t>
  </si>
  <si>
    <t>07 84 43</t>
  </si>
  <si>
    <t>Fire-Resistant Joint Sealants</t>
  </si>
  <si>
    <t>07 84 53</t>
  </si>
  <si>
    <t>Building Perimeter Firestopping</t>
  </si>
  <si>
    <t>07 84 56</t>
  </si>
  <si>
    <t>Fire Safing</t>
  </si>
  <si>
    <t>07 84 56.13</t>
  </si>
  <si>
    <t>Fibrous Fire Safing</t>
  </si>
  <si>
    <t>07 86 00</t>
  </si>
  <si>
    <t>Smoke Seals</t>
  </si>
  <si>
    <t>07 87 00</t>
  </si>
  <si>
    <t>Smoke Containment Barriers</t>
  </si>
  <si>
    <t>07 90 00</t>
  </si>
  <si>
    <t>Joint Protection</t>
  </si>
  <si>
    <t>07 91 00</t>
  </si>
  <si>
    <t>Preformed Joint Seals</t>
  </si>
  <si>
    <t>07 91 13</t>
  </si>
  <si>
    <t>Compression Seals</t>
  </si>
  <si>
    <t>07 91 16</t>
  </si>
  <si>
    <t>Joint Gaskets</t>
  </si>
  <si>
    <t>07 91 23</t>
  </si>
  <si>
    <t>Backer Rods</t>
  </si>
  <si>
    <t>07 91 26</t>
  </si>
  <si>
    <t>Joint Fillers</t>
  </si>
  <si>
    <t>07 92 00</t>
  </si>
  <si>
    <t>Joint Sealants</t>
  </si>
  <si>
    <t>07 92 13</t>
  </si>
  <si>
    <t>Elastomeric Joint Sealants</t>
  </si>
  <si>
    <t>07 92 16</t>
  </si>
  <si>
    <t>Rigid Joint Sealants</t>
  </si>
  <si>
    <t>07 92 19</t>
  </si>
  <si>
    <t>Acoustical Joint Sealants</t>
  </si>
  <si>
    <t>07 95 00</t>
  </si>
  <si>
    <t>Expansion Control</t>
  </si>
  <si>
    <t>07 95 13</t>
  </si>
  <si>
    <t>Expansion Joint Cover Assemblies</t>
  </si>
  <si>
    <t>07 95 53</t>
  </si>
  <si>
    <t>Joint Slide Bearings</t>
  </si>
  <si>
    <t>07 95 63</t>
  </si>
  <si>
    <t>Bridge Expansion Joint Cover Assemblies</t>
  </si>
  <si>
    <t>08 00 00</t>
  </si>
  <si>
    <t>Openings</t>
  </si>
  <si>
    <t>08 01 00</t>
  </si>
  <si>
    <t>Operation and Maintenance of Openings</t>
  </si>
  <si>
    <t>08 01 10</t>
  </si>
  <si>
    <t>Operation and Maintenance of Doors and Frames</t>
  </si>
  <si>
    <t>08 01 11</t>
  </si>
  <si>
    <t>Operation and Maintenance of Metal Doors and Frames</t>
  </si>
  <si>
    <t>08 01 14</t>
  </si>
  <si>
    <t>Operation and Maintenance of Wood Doors</t>
  </si>
  <si>
    <t>08 01 15</t>
  </si>
  <si>
    <t>Operation and Maintenance of Plastic Doors</t>
  </si>
  <si>
    <t>08 01 16</t>
  </si>
  <si>
    <t>Operation and Maintenance of Composite Doors</t>
  </si>
  <si>
    <t>08 01 17</t>
  </si>
  <si>
    <t>Operation and Maintenance of Integrated Door Opening Assemblies</t>
  </si>
  <si>
    <t>08 01 30</t>
  </si>
  <si>
    <t>Operation and Maintenance of Specialty Doors and Frames</t>
  </si>
  <si>
    <t>08 01 32</t>
  </si>
  <si>
    <t>Operation and Maintenance of Sliding Glass Doors</t>
  </si>
  <si>
    <t>08 01 33</t>
  </si>
  <si>
    <t>Operation and Maintenance of Coiling Doors and Grilles</t>
  </si>
  <si>
    <t>08 01 34</t>
  </si>
  <si>
    <t>Operation and Maintenance of Special Function Doors</t>
  </si>
  <si>
    <t>08 01 35</t>
  </si>
  <si>
    <t>Operation and Maintenance of Folding Doors and Grilles</t>
  </si>
  <si>
    <t>08 01 36</t>
  </si>
  <si>
    <t>Operation and Maintenance of Panel Doors</t>
  </si>
  <si>
    <t>08 01 39</t>
  </si>
  <si>
    <t>Operation and Maintenance of Traffic Doors</t>
  </si>
  <si>
    <t>08 01 40</t>
  </si>
  <si>
    <t>Operation and Maintenance of Entrances, Storefronts, and Curtain Walls</t>
  </si>
  <si>
    <t>08 01 41</t>
  </si>
  <si>
    <t>Operation and Maintenance of Entrances</t>
  </si>
  <si>
    <t>08 01 42</t>
  </si>
  <si>
    <t>Operation and Maintenance of Storefronts</t>
  </si>
  <si>
    <t>08 01 44</t>
  </si>
  <si>
    <t>Operation and Maintenance of Curtain Walls</t>
  </si>
  <si>
    <t>08 01 50</t>
  </si>
  <si>
    <t>Operation and Maintenance of Windows</t>
  </si>
  <si>
    <t>08 01 51</t>
  </si>
  <si>
    <t>Operation and Maintenance of Metal Windows</t>
  </si>
  <si>
    <t>08 01 52</t>
  </si>
  <si>
    <t>Operation and Maintenance of Wood Windows</t>
  </si>
  <si>
    <t>08 01 52.61</t>
  </si>
  <si>
    <t>Wood Window Repairs</t>
  </si>
  <si>
    <t>08 01 52.71</t>
  </si>
  <si>
    <t>Wood Window Rehabilitation</t>
  </si>
  <si>
    <t>08 01 52.81</t>
  </si>
  <si>
    <t>Wood Window Replacement</t>
  </si>
  <si>
    <t>08 01 52.91</t>
  </si>
  <si>
    <t>Wood Window Restoration</t>
  </si>
  <si>
    <t>08 01 52.93</t>
  </si>
  <si>
    <t>Historic Treatment of Wood Windows</t>
  </si>
  <si>
    <t>08 01 53</t>
  </si>
  <si>
    <t>Operation and Maintenance of Plastic Windows</t>
  </si>
  <si>
    <t>08 01 54</t>
  </si>
  <si>
    <t>Operation and Maintenance of Composite Windows</t>
  </si>
  <si>
    <t>08 01 56</t>
  </si>
  <si>
    <t>Operation and Maintenance of Special Function Windows</t>
  </si>
  <si>
    <t>08 01 60</t>
  </si>
  <si>
    <t>Operation and Maintenance of Skylights and Roof Windows</t>
  </si>
  <si>
    <t>08 01 61</t>
  </si>
  <si>
    <t>Operation and Maintenance of Roof Windows</t>
  </si>
  <si>
    <t>08 01 62</t>
  </si>
  <si>
    <t>Operation and Maintenance of Unit Skylights</t>
  </si>
  <si>
    <t>08 01 63</t>
  </si>
  <si>
    <t>Operation and Maintenance of Metal-Framed Skylights</t>
  </si>
  <si>
    <t>08 01 64</t>
  </si>
  <si>
    <t>Operation and Maintenance of Plastic-Framed Skylights</t>
  </si>
  <si>
    <t>08 01 70</t>
  </si>
  <si>
    <t>Operation and Maintenance of Hardware</t>
  </si>
  <si>
    <t>08 01 71</t>
  </si>
  <si>
    <t>Operation and Maintenance of Door Hardware</t>
  </si>
  <si>
    <t>08 01 74</t>
  </si>
  <si>
    <t>Operation and Maintenance of Access Control Hardware</t>
  </si>
  <si>
    <t>08 01 75</t>
  </si>
  <si>
    <t>Operation and Maintenance of Window Hardware</t>
  </si>
  <si>
    <t>08 01 80</t>
  </si>
  <si>
    <t>Maintenance of Glazing</t>
  </si>
  <si>
    <t>08 01 81</t>
  </si>
  <si>
    <t>Maintenance of Glass Glazing</t>
  </si>
  <si>
    <t>08 01 84</t>
  </si>
  <si>
    <t>Maintenance of Plastic Glazing</t>
  </si>
  <si>
    <t>08 01 88</t>
  </si>
  <si>
    <t>Maintenance of Special Function Glazing</t>
  </si>
  <si>
    <t>08 01 90</t>
  </si>
  <si>
    <t>Operation and Maintenance of Louvers and Vents</t>
  </si>
  <si>
    <t>08 01 91</t>
  </si>
  <si>
    <t>Operation and Maintenance of Louvers</t>
  </si>
  <si>
    <t>08 01 92</t>
  </si>
  <si>
    <t>Operation and Maintenance of Louvered Equipment Enclosures</t>
  </si>
  <si>
    <t>08 01 95</t>
  </si>
  <si>
    <t>Operation and Maintenance of Vents</t>
  </si>
  <si>
    <t>08 05 00</t>
  </si>
  <si>
    <t>Common Work Results for Openings</t>
  </si>
  <si>
    <t>08 06 00</t>
  </si>
  <si>
    <t>Schedules for Openings</t>
  </si>
  <si>
    <t>08 06 10</t>
  </si>
  <si>
    <t>Door Schedule</t>
  </si>
  <si>
    <t>08 06 10.13</t>
  </si>
  <si>
    <t>Door Type Schedule</t>
  </si>
  <si>
    <t>08 06 10.16</t>
  </si>
  <si>
    <t>Frame Type Schedule</t>
  </si>
  <si>
    <t>08 06 40</t>
  </si>
  <si>
    <t>Schedules for Entrances, Storefronts, and Curtain Walls</t>
  </si>
  <si>
    <t>08 06 41</t>
  </si>
  <si>
    <t>Entrance Schedule</t>
  </si>
  <si>
    <t>08 06 42</t>
  </si>
  <si>
    <t>Storefront Schedule</t>
  </si>
  <si>
    <t>08 06 50</t>
  </si>
  <si>
    <t>Window Schedule</t>
  </si>
  <si>
    <t>08 06 60</t>
  </si>
  <si>
    <t>Skylight Schedule</t>
  </si>
  <si>
    <t>08 06 70</t>
  </si>
  <si>
    <t>Hardware Schedule</t>
  </si>
  <si>
    <t>08 06 71</t>
  </si>
  <si>
    <t>Door Hardware Schedule</t>
  </si>
  <si>
    <t>08 06 80</t>
  </si>
  <si>
    <t>Glazing Schedule</t>
  </si>
  <si>
    <t>08 06 90</t>
  </si>
  <si>
    <t>Louver and Vent Schedule</t>
  </si>
  <si>
    <t>08 08 00</t>
  </si>
  <si>
    <t>Commissioning of Openings</t>
  </si>
  <si>
    <t>08 10 00</t>
  </si>
  <si>
    <t>Doors and Frames</t>
  </si>
  <si>
    <t>08 11 00</t>
  </si>
  <si>
    <t>Metal Doors and Frames</t>
  </si>
  <si>
    <t>08 11 13</t>
  </si>
  <si>
    <t>Hollow Metal Doors and Frames</t>
  </si>
  <si>
    <t>08 11 13.13</t>
  </si>
  <si>
    <t>Standard Hollow Metal Doors and Frames</t>
  </si>
  <si>
    <t>08 11 13.16</t>
  </si>
  <si>
    <t>Custom Hollow Metal Doors and Frames</t>
  </si>
  <si>
    <t>08 11 16</t>
  </si>
  <si>
    <t>Aluminum Doors and Frames</t>
  </si>
  <si>
    <t>08 11 19</t>
  </si>
  <si>
    <t>Stainless-Steel Doors and Frames</t>
  </si>
  <si>
    <t>08 11 23</t>
  </si>
  <si>
    <t>Bronze Doors and Frames</t>
  </si>
  <si>
    <t>08 11 63</t>
  </si>
  <si>
    <t>Metal Screen and Storm Doors and Frames</t>
  </si>
  <si>
    <t>08 11 63.13</t>
  </si>
  <si>
    <t>Steel Screen and Storm Doors and Frames</t>
  </si>
  <si>
    <t>08 11 63.23</t>
  </si>
  <si>
    <t>Aluminum Screen and Storm Doors and Frames</t>
  </si>
  <si>
    <t>08 11 66</t>
  </si>
  <si>
    <t>Metal Screen Doors and Frames</t>
  </si>
  <si>
    <t>08 11 66.13</t>
  </si>
  <si>
    <t>Steel Screen Doors and Frames</t>
  </si>
  <si>
    <t>08 11 66.23</t>
  </si>
  <si>
    <t>Aluminum Screen Doors and Frames</t>
  </si>
  <si>
    <t>08 11 69</t>
  </si>
  <si>
    <t>Metal Storm Doors and Frames</t>
  </si>
  <si>
    <t>08 11 69.13</t>
  </si>
  <si>
    <t>Steel Storm Doors and Frames</t>
  </si>
  <si>
    <t>08 11 69.23</t>
  </si>
  <si>
    <t>Aluminum Storm Doors and Frames</t>
  </si>
  <si>
    <t>08 11 73</t>
  </si>
  <si>
    <t>Sliding Metal Firedoors</t>
  </si>
  <si>
    <t>08 11 74</t>
  </si>
  <si>
    <t>Sliding Metal Grilles</t>
  </si>
  <si>
    <t>08 12 00</t>
  </si>
  <si>
    <t>Metal Frames</t>
  </si>
  <si>
    <t>08 12 13</t>
  </si>
  <si>
    <t>Hollow Metal Frames</t>
  </si>
  <si>
    <t>08 12 13.13</t>
  </si>
  <si>
    <t>Standard Hollow Metal Frames</t>
  </si>
  <si>
    <t>08 12 13.53</t>
  </si>
  <si>
    <t>Custom Hollow Metal Frames</t>
  </si>
  <si>
    <t>08 12 16</t>
  </si>
  <si>
    <t>Aluminum Frames</t>
  </si>
  <si>
    <t>08 12 19</t>
  </si>
  <si>
    <t>Stainless-Steel Frames</t>
  </si>
  <si>
    <t>08 12 23</t>
  </si>
  <si>
    <t>Bronze Frames</t>
  </si>
  <si>
    <t>08 13 00</t>
  </si>
  <si>
    <t>Metal Doors</t>
  </si>
  <si>
    <t>08 13 13</t>
  </si>
  <si>
    <t>Hollow Metal Doors</t>
  </si>
  <si>
    <t>08 13 13.13</t>
  </si>
  <si>
    <t>Standard Hollow Metal Doors</t>
  </si>
  <si>
    <t>08 13 13.53</t>
  </si>
  <si>
    <t>Custom Hollow Metal Doors</t>
  </si>
  <si>
    <t>08 13 16</t>
  </si>
  <si>
    <t>Aluminum Doors</t>
  </si>
  <si>
    <t>08 13 19</t>
  </si>
  <si>
    <t>Stainless-Steel Doors</t>
  </si>
  <si>
    <t>08 13 23</t>
  </si>
  <si>
    <t>Bronze Doors</t>
  </si>
  <si>
    <t>08 13 73</t>
  </si>
  <si>
    <t>Sliding Metal Doors</t>
  </si>
  <si>
    <t>08 13 76</t>
  </si>
  <si>
    <t>Bifolding Metal Doors</t>
  </si>
  <si>
    <t>08 14 00</t>
  </si>
  <si>
    <t>Wood Doors</t>
  </si>
  <si>
    <t>08 14 13</t>
  </si>
  <si>
    <t>Carved Wood Doors</t>
  </si>
  <si>
    <t>08 14 16</t>
  </si>
  <si>
    <t>Flush Wood Doors</t>
  </si>
  <si>
    <t>08 14 23</t>
  </si>
  <si>
    <t>Clad Wood Doors</t>
  </si>
  <si>
    <t>08 14 23.13</t>
  </si>
  <si>
    <t>Metal-Faced Wood Doors</t>
  </si>
  <si>
    <t>08 14 23.16</t>
  </si>
  <si>
    <t>Plastic-Laminate-Faced Wood Doors</t>
  </si>
  <si>
    <t>08 14 23.19</t>
  </si>
  <si>
    <t>Molded-Hardboard-Faced Wood Doors</t>
  </si>
  <si>
    <t>08 14 29</t>
  </si>
  <si>
    <t>Prefinished Wood Doors</t>
  </si>
  <si>
    <t>08 14 33</t>
  </si>
  <si>
    <t>Stile and Rail Wood Doors</t>
  </si>
  <si>
    <t>08 14 66</t>
  </si>
  <si>
    <t>Wood Screen Doors</t>
  </si>
  <si>
    <t>08 14 69</t>
  </si>
  <si>
    <t>Wood Storm Doors</t>
  </si>
  <si>
    <t>08 14 73</t>
  </si>
  <si>
    <t>Sliding Wood Doors</t>
  </si>
  <si>
    <t>08 14 76</t>
  </si>
  <si>
    <t>Bifolding Wood Doors</t>
  </si>
  <si>
    <t>08 15 00</t>
  </si>
  <si>
    <t>Plastic Doors</t>
  </si>
  <si>
    <t>08 15 13</t>
  </si>
  <si>
    <t>Laminated Plastic Doors</t>
  </si>
  <si>
    <t>08 15 16</t>
  </si>
  <si>
    <t>Solid Plastic Doors</t>
  </si>
  <si>
    <t>08 15 66</t>
  </si>
  <si>
    <t>Plastic Screen Doors</t>
  </si>
  <si>
    <t>08 15 69</t>
  </si>
  <si>
    <t>Plastic Storm Doors</t>
  </si>
  <si>
    <t>08 15 73</t>
  </si>
  <si>
    <t>Sliding Plastic Doors</t>
  </si>
  <si>
    <t>08 15 76</t>
  </si>
  <si>
    <t>Bifolding Plastic Doors</t>
  </si>
  <si>
    <t>08 16 00</t>
  </si>
  <si>
    <t>Composite Doors</t>
  </si>
  <si>
    <t>08 16 13</t>
  </si>
  <si>
    <t>Fiberglass Doors</t>
  </si>
  <si>
    <t>08 16 73</t>
  </si>
  <si>
    <t>Sliding Composite Doors</t>
  </si>
  <si>
    <t>08 16 76</t>
  </si>
  <si>
    <t>Bifolding Composite Doors</t>
  </si>
  <si>
    <t>08 17 00</t>
  </si>
  <si>
    <t>Integrated Door Opening Assemblies</t>
  </si>
  <si>
    <t>08 17 13</t>
  </si>
  <si>
    <t>Integrated Metal Door Opening Assemblies</t>
  </si>
  <si>
    <t>08 17 23</t>
  </si>
  <si>
    <t>Integrated Wood Door Opening Assemblies</t>
  </si>
  <si>
    <t>08 17 33</t>
  </si>
  <si>
    <t>Integrated Plastic Door Opening Assemblies</t>
  </si>
  <si>
    <t>08 17 43</t>
  </si>
  <si>
    <t>Integrated Composite Door Opening Assemblies</t>
  </si>
  <si>
    <t>08 20 00</t>
  </si>
  <si>
    <t>08 30 00</t>
  </si>
  <si>
    <t>Specialty Doors and Frames</t>
  </si>
  <si>
    <t>08 31 00</t>
  </si>
  <si>
    <t>Access Doors and Panels</t>
  </si>
  <si>
    <t>08 31 13</t>
  </si>
  <si>
    <t>Access Doors and Frames</t>
  </si>
  <si>
    <t>08 31 13.53</t>
  </si>
  <si>
    <t>Security Access Doors and Frames</t>
  </si>
  <si>
    <t>08 31 16</t>
  </si>
  <si>
    <t>Access Panels and Frames</t>
  </si>
  <si>
    <t>08 32 00</t>
  </si>
  <si>
    <t>Sliding Glass Doors</t>
  </si>
  <si>
    <t>08 32 13</t>
  </si>
  <si>
    <t>Sliding Aluminum-Framed Glass Doors</t>
  </si>
  <si>
    <t>08 32 16</t>
  </si>
  <si>
    <t>Sliding Plastic-Framed Glass Doors</t>
  </si>
  <si>
    <t>08 32 19</t>
  </si>
  <si>
    <t>Sliding Wood-Framed Glass Doors</t>
  </si>
  <si>
    <t>08 33 00</t>
  </si>
  <si>
    <t>Coiling Doors and Grilles</t>
  </si>
  <si>
    <t>08 33 13</t>
  </si>
  <si>
    <t>Coiling Counter Doors</t>
  </si>
  <si>
    <t>08 33 16</t>
  </si>
  <si>
    <t>Coiling Counter Grilles</t>
  </si>
  <si>
    <t>08 33 23</t>
  </si>
  <si>
    <t>Overhead Coiling Doors</t>
  </si>
  <si>
    <t>08 33 26</t>
  </si>
  <si>
    <t>Overhead Coiling Grilles</t>
  </si>
  <si>
    <t>08 33 33</t>
  </si>
  <si>
    <t>Side Coiling Doors</t>
  </si>
  <si>
    <t>08 33 36</t>
  </si>
  <si>
    <t>Side Coiling Grilles</t>
  </si>
  <si>
    <t>08 34 00</t>
  </si>
  <si>
    <t>Special Function Doors</t>
  </si>
  <si>
    <t>08 34 13</t>
  </si>
  <si>
    <t>Cold Storage Doors</t>
  </si>
  <si>
    <t>08 34 16</t>
  </si>
  <si>
    <t>Hangar Doors</t>
  </si>
  <si>
    <t>08 34 19</t>
  </si>
  <si>
    <t>Industrial Doors</t>
  </si>
  <si>
    <t>08 34 33</t>
  </si>
  <si>
    <t>Lightproof Doors</t>
  </si>
  <si>
    <t>08 34 36</t>
  </si>
  <si>
    <t>Darkroom Doors</t>
  </si>
  <si>
    <t>08 34 46</t>
  </si>
  <si>
    <t>Radio-Frequency-Interference Shielding Doors</t>
  </si>
  <si>
    <t>08 34 49</t>
  </si>
  <si>
    <t>Radiation Shielding Doors and Frames</t>
  </si>
  <si>
    <t>08 34 49.13</t>
  </si>
  <si>
    <t>Neutron Shielding Doors and Frames</t>
  </si>
  <si>
    <t>08 34 53</t>
  </si>
  <si>
    <t>Security Doors and Frames</t>
  </si>
  <si>
    <t>08 34 56</t>
  </si>
  <si>
    <t>Security Gates</t>
  </si>
  <si>
    <t>08 34 59</t>
  </si>
  <si>
    <t>Vault Doors and Day Gates</t>
  </si>
  <si>
    <t>08 34 63</t>
  </si>
  <si>
    <t>Detention Doors and Frames</t>
  </si>
  <si>
    <t>08 34 63.13</t>
  </si>
  <si>
    <t>Steel Detention Doors and Frames</t>
  </si>
  <si>
    <t>08 34 63.16</t>
  </si>
  <si>
    <t>Steel Plate Detention Doors and Frames</t>
  </si>
  <si>
    <t>08 34 63.33</t>
  </si>
  <si>
    <t>Detention Door Frame Protection</t>
  </si>
  <si>
    <t>08 34 73</t>
  </si>
  <si>
    <t>Sound Control Door Assemblies</t>
  </si>
  <si>
    <t>08 35 00</t>
  </si>
  <si>
    <t>Folding Doors and Grilles</t>
  </si>
  <si>
    <t>08 35 13</t>
  </si>
  <si>
    <t>Folding Doors</t>
  </si>
  <si>
    <t>08 35 13.13</t>
  </si>
  <si>
    <t>Accordion Folding Doors</t>
  </si>
  <si>
    <t>08 35 13.23</t>
  </si>
  <si>
    <t>Folding Fire Doors</t>
  </si>
  <si>
    <t>08 35 13.33</t>
  </si>
  <si>
    <t>Panel Folding Doors</t>
  </si>
  <si>
    <t>08 35 16</t>
  </si>
  <si>
    <t>Folding Grilles</t>
  </si>
  <si>
    <t>08 35 16.13</t>
  </si>
  <si>
    <t>Accordion Folding Grilles</t>
  </si>
  <si>
    <t>08 36 00</t>
  </si>
  <si>
    <t>Panel Doors</t>
  </si>
  <si>
    <t>08 36 13</t>
  </si>
  <si>
    <t>Sectional Doors</t>
  </si>
  <si>
    <t>08 36 16</t>
  </si>
  <si>
    <t>Single-Panel Doors</t>
  </si>
  <si>
    <t>08 36 19</t>
  </si>
  <si>
    <t>Multi-Leaf Vertical Lift Doors</t>
  </si>
  <si>
    <t>08 36 23</t>
  </si>
  <si>
    <t>Telescoping Vertical Lift Doors</t>
  </si>
  <si>
    <t>08 38 00</t>
  </si>
  <si>
    <t>Traffic Doors</t>
  </si>
  <si>
    <t>08 38 13</t>
  </si>
  <si>
    <t>Flexible Strip Doors</t>
  </si>
  <si>
    <t>08 38 16</t>
  </si>
  <si>
    <t>Flexible Traffic Doors</t>
  </si>
  <si>
    <t>08 38 19</t>
  </si>
  <si>
    <t>Rigid Traffic Doors</t>
  </si>
  <si>
    <t>08 39 00</t>
  </si>
  <si>
    <t>Pressure-Resistant Doors</t>
  </si>
  <si>
    <t>08 39 13</t>
  </si>
  <si>
    <t>Airtight Doors</t>
  </si>
  <si>
    <t>08 39 19</t>
  </si>
  <si>
    <t>Watertight Doors</t>
  </si>
  <si>
    <t>08 39 53</t>
  </si>
  <si>
    <t>Blast-Resistant Doors</t>
  </si>
  <si>
    <t>08 40 00</t>
  </si>
  <si>
    <t>Entrances, Storefronts, and Curtain Walls</t>
  </si>
  <si>
    <t>08 41 00</t>
  </si>
  <si>
    <t>Entrances and Storefronts</t>
  </si>
  <si>
    <t>08 41 13</t>
  </si>
  <si>
    <t>Aluminum-Framed Entrances and Storefronts</t>
  </si>
  <si>
    <t>08 41 16</t>
  </si>
  <si>
    <t>Bronze-Framed Entrances and Storefronts</t>
  </si>
  <si>
    <t>08 41 19</t>
  </si>
  <si>
    <t>Stainless-Steel-Framed Entrances and Storefronts</t>
  </si>
  <si>
    <t>08 41 23</t>
  </si>
  <si>
    <t>Steel-Framed Entrances and Storefronts</t>
  </si>
  <si>
    <t>08 41 26</t>
  </si>
  <si>
    <t>All-Glass Entrances and Storefronts</t>
  </si>
  <si>
    <t>08 42 00</t>
  </si>
  <si>
    <t>Entrances</t>
  </si>
  <si>
    <t>08 42 26</t>
  </si>
  <si>
    <t>All-Glass Entrances</t>
  </si>
  <si>
    <t>08 42 29</t>
  </si>
  <si>
    <t>Automatic Entrances</t>
  </si>
  <si>
    <t>08 42 29.13</t>
  </si>
  <si>
    <t>Folding Automatic Entrances</t>
  </si>
  <si>
    <t>08 42 29.23</t>
  </si>
  <si>
    <t>Sliding Automatic Entrances</t>
  </si>
  <si>
    <t>08 42 29.33</t>
  </si>
  <si>
    <t>Swinging Automatic Entrances</t>
  </si>
  <si>
    <t>08 42 33</t>
  </si>
  <si>
    <t>Revolving Door Entrances</t>
  </si>
  <si>
    <t>08 42 33.13</t>
  </si>
  <si>
    <t>Security Revolving Door Entrances</t>
  </si>
  <si>
    <t>08 42 36</t>
  </si>
  <si>
    <t>Balanced Door Entrances</t>
  </si>
  <si>
    <t>08 42 39</t>
  </si>
  <si>
    <t>Pressure-Resistant Entrances</t>
  </si>
  <si>
    <t>08 42 43</t>
  </si>
  <si>
    <t>Intensive Care Unit/Critical Care Unit Entrances</t>
  </si>
  <si>
    <t>08 43 00</t>
  </si>
  <si>
    <t>Storefronts</t>
  </si>
  <si>
    <t>08 43 13</t>
  </si>
  <si>
    <t>Aluminum-Framed Storefronts</t>
  </si>
  <si>
    <t>08 43 16</t>
  </si>
  <si>
    <t>Bronze-Framed Storefronts</t>
  </si>
  <si>
    <t>08 43 19</t>
  </si>
  <si>
    <t>Stainless-Steel-Framed Storefronts</t>
  </si>
  <si>
    <t>08 43 23</t>
  </si>
  <si>
    <t>Steel-Framed Storefronts</t>
  </si>
  <si>
    <t>08 43 26</t>
  </si>
  <si>
    <t>All-Glass Storefronts</t>
  </si>
  <si>
    <t>08 43 29</t>
  </si>
  <si>
    <t>Sliding Storefronts</t>
  </si>
  <si>
    <t>08 44 00</t>
  </si>
  <si>
    <t>Curtain Wall and Glazed Assemblies</t>
  </si>
  <si>
    <t>08 44 13</t>
  </si>
  <si>
    <t>Glazed Aluminum Curtain Walls</t>
  </si>
  <si>
    <t>08 44 16</t>
  </si>
  <si>
    <t>Glazed Bronze Curtain Walls</t>
  </si>
  <si>
    <t>08 44 19</t>
  </si>
  <si>
    <t>Glazed Stainless-Steel Curtain Walls</t>
  </si>
  <si>
    <t>08 44 26</t>
  </si>
  <si>
    <t>Structural Glass Curtain Walls</t>
  </si>
  <si>
    <t>08 44 26.13</t>
  </si>
  <si>
    <t>Structural Sealant Glazed Assemblies</t>
  </si>
  <si>
    <t>08 44 33</t>
  </si>
  <si>
    <t>Sloped Glazing Assemblies</t>
  </si>
  <si>
    <t>08 45 00</t>
  </si>
  <si>
    <t>Translucent Wall and Roof Assemblies</t>
  </si>
  <si>
    <t>08 45 13</t>
  </si>
  <si>
    <t>Structured-Polycarbonate-Panel Assemblies</t>
  </si>
  <si>
    <t>08 45 23</t>
  </si>
  <si>
    <t>Fiberglass-Sandwich-Panel Assemblies</t>
  </si>
  <si>
    <t>08 50 00</t>
  </si>
  <si>
    <t>Windows</t>
  </si>
  <si>
    <t>08 51 00</t>
  </si>
  <si>
    <t>Metal Windows</t>
  </si>
  <si>
    <t>08 51 13</t>
  </si>
  <si>
    <t>Aluminum Windows</t>
  </si>
  <si>
    <t>08 51 16</t>
  </si>
  <si>
    <t>Bronze Windows</t>
  </si>
  <si>
    <t>08 51 19</t>
  </si>
  <si>
    <t>Stainless-Steel Windows</t>
  </si>
  <si>
    <t>08 51 23</t>
  </si>
  <si>
    <t>Steel Windows</t>
  </si>
  <si>
    <t>08 51 66</t>
  </si>
  <si>
    <t>Metal Window Screens</t>
  </si>
  <si>
    <t>08 51 69</t>
  </si>
  <si>
    <t>Metal Storm Windows</t>
  </si>
  <si>
    <t>08 52 00</t>
  </si>
  <si>
    <t>Wood Windows</t>
  </si>
  <si>
    <t>08 52 13</t>
  </si>
  <si>
    <t>Metal-Clad Wood Windows</t>
  </si>
  <si>
    <t>08 52 16</t>
  </si>
  <si>
    <t>Plastic-Clad Wood Windows</t>
  </si>
  <si>
    <t>08 52 66</t>
  </si>
  <si>
    <t>Wood Window Screens</t>
  </si>
  <si>
    <t>08 52 69</t>
  </si>
  <si>
    <t>Wood Storm Windows</t>
  </si>
  <si>
    <t>08 53 00</t>
  </si>
  <si>
    <t>Plastic Windows</t>
  </si>
  <si>
    <t>08 53 13</t>
  </si>
  <si>
    <t>Vinyl Windows</t>
  </si>
  <si>
    <t>08 53 66</t>
  </si>
  <si>
    <t>Vinyl Window Screens</t>
  </si>
  <si>
    <t>08 53 69</t>
  </si>
  <si>
    <t>Vinyl Storm Windows</t>
  </si>
  <si>
    <t>08 54 00</t>
  </si>
  <si>
    <t>Composite Windows</t>
  </si>
  <si>
    <t>08 54 13</t>
  </si>
  <si>
    <t>Fiberglass Windows</t>
  </si>
  <si>
    <t>08 54 66</t>
  </si>
  <si>
    <t>Fiberglass Window Screens</t>
  </si>
  <si>
    <t>08 54 69</t>
  </si>
  <si>
    <t>Fiberglass Storm Windows</t>
  </si>
  <si>
    <t>08 55 00</t>
  </si>
  <si>
    <t>Pressure-Resistant Windows</t>
  </si>
  <si>
    <t>08 56 00</t>
  </si>
  <si>
    <t>Special Function Windows</t>
  </si>
  <si>
    <t>08 56 19</t>
  </si>
  <si>
    <t>Pass Windows</t>
  </si>
  <si>
    <t>08 56 46</t>
  </si>
  <si>
    <t>Radio-Frequency-Interference Shielding Windows</t>
  </si>
  <si>
    <t>08 56 49</t>
  </si>
  <si>
    <t>Radiation Shielding Windows</t>
  </si>
  <si>
    <t>08 56 53</t>
  </si>
  <si>
    <t>Security Windows</t>
  </si>
  <si>
    <t>08 56 56</t>
  </si>
  <si>
    <t>Security Window Screens</t>
  </si>
  <si>
    <t>08 56 59</t>
  </si>
  <si>
    <t>Service and Teller Window Units</t>
  </si>
  <si>
    <t>08 56 63</t>
  </si>
  <si>
    <t>Detention Windows</t>
  </si>
  <si>
    <t>08 56 66</t>
  </si>
  <si>
    <t>Detention Window Screens</t>
  </si>
  <si>
    <t>08 56 73</t>
  </si>
  <si>
    <t>Sound Control Windows</t>
  </si>
  <si>
    <t>08 60 00</t>
  </si>
  <si>
    <t>Roof Windows and Skylights</t>
  </si>
  <si>
    <t>08 61 00</t>
  </si>
  <si>
    <t>Roof Windows</t>
  </si>
  <si>
    <t>08 61 13</t>
  </si>
  <si>
    <t>Metal Roof Windows</t>
  </si>
  <si>
    <t>08 61 16</t>
  </si>
  <si>
    <t>Wood Roof Windows</t>
  </si>
  <si>
    <t>08 62 00</t>
  </si>
  <si>
    <t>Unit Skylights</t>
  </si>
  <si>
    <t>08 62 13</t>
  </si>
  <si>
    <t>Domed Unit Skylights</t>
  </si>
  <si>
    <t>08 62 16</t>
  </si>
  <si>
    <t>Pyramidal Unit Skylights</t>
  </si>
  <si>
    <t>08 62 19</t>
  </si>
  <si>
    <t>Vaulted Unit Skylights</t>
  </si>
  <si>
    <t>08 63 00</t>
  </si>
  <si>
    <t>Metal-Framed Skylights</t>
  </si>
  <si>
    <t>08 63 13</t>
  </si>
  <si>
    <t>Domed Metal-Framed Skylights</t>
  </si>
  <si>
    <t>08 63 16</t>
  </si>
  <si>
    <t>Pyramidal Metal-Framed Skylights</t>
  </si>
  <si>
    <t>08 63 19</t>
  </si>
  <si>
    <t>Vaulted Metal-Framed Skylights</t>
  </si>
  <si>
    <t>08 63 23</t>
  </si>
  <si>
    <t>Ridge Metal-Framed Skylights</t>
  </si>
  <si>
    <t>08 63 53</t>
  </si>
  <si>
    <t>Motorized Metal-Framed Skylights</t>
  </si>
  <si>
    <t>08 64 00</t>
  </si>
  <si>
    <t>Plastic-Framed Skylights</t>
  </si>
  <si>
    <t>08 67 00</t>
  </si>
  <si>
    <t>Skylight Protection and Screens</t>
  </si>
  <si>
    <t>08 70 00</t>
  </si>
  <si>
    <t>Hardware</t>
  </si>
  <si>
    <t>08 71 00</t>
  </si>
  <si>
    <t>Door Hardware</t>
  </si>
  <si>
    <t>08 71 13</t>
  </si>
  <si>
    <t>Automatic Door Operators</t>
  </si>
  <si>
    <t>08 71 53</t>
  </si>
  <si>
    <t>Security Door Hardware</t>
  </si>
  <si>
    <t>08 71 63</t>
  </si>
  <si>
    <t>Detention Door Hardware</t>
  </si>
  <si>
    <t>08 74 00</t>
  </si>
  <si>
    <t>Access Control Hardware</t>
  </si>
  <si>
    <t>08 74 13</t>
  </si>
  <si>
    <t>Card Key Access Control Hardware</t>
  </si>
  <si>
    <t>08 74 16</t>
  </si>
  <si>
    <t>Keypad Access Control Hardware</t>
  </si>
  <si>
    <t>08 74 19</t>
  </si>
  <si>
    <t>Biometric Identity Access Control Hardware</t>
  </si>
  <si>
    <t>08 75 00</t>
  </si>
  <si>
    <t>Window Hardware</t>
  </si>
  <si>
    <t>08 75 13</t>
  </si>
  <si>
    <t>Automatic Window Equipment</t>
  </si>
  <si>
    <t>08 75 16</t>
  </si>
  <si>
    <t>Window Operators</t>
  </si>
  <si>
    <t>08 78 00</t>
  </si>
  <si>
    <t>Special Function Hardware</t>
  </si>
  <si>
    <t>08 79 00</t>
  </si>
  <si>
    <t>Hardware Accessories</t>
  </si>
  <si>
    <t>08 79 13</t>
  </si>
  <si>
    <t>Key Storage Equipment</t>
  </si>
  <si>
    <t>08 80 00</t>
  </si>
  <si>
    <t>Glazing</t>
  </si>
  <si>
    <t>08 81 00</t>
  </si>
  <si>
    <t>Glass Glazing</t>
  </si>
  <si>
    <t>08 81 13</t>
  </si>
  <si>
    <t>Decorative Glass Glazing</t>
  </si>
  <si>
    <t>08 83 00</t>
  </si>
  <si>
    <t>Mirrors</t>
  </si>
  <si>
    <t>08 83 13</t>
  </si>
  <si>
    <t>Mirrored Glass Glazing</t>
  </si>
  <si>
    <t>08 83 16</t>
  </si>
  <si>
    <t>Mirrored Plastic Glazing</t>
  </si>
  <si>
    <t>08 84 00</t>
  </si>
  <si>
    <t>Plastic Glazing</t>
  </si>
  <si>
    <t>08 84 13</t>
  </si>
  <si>
    <t>Decorative Plastic Glazing</t>
  </si>
  <si>
    <t>08 85 00</t>
  </si>
  <si>
    <t>Glazing Accessories</t>
  </si>
  <si>
    <t>08 87 00</t>
  </si>
  <si>
    <t>Glazing Surface Films</t>
  </si>
  <si>
    <t>08 87 13</t>
  </si>
  <si>
    <t>Solar Control Films</t>
  </si>
  <si>
    <t>08 87 16</t>
  </si>
  <si>
    <t>Safety Films</t>
  </si>
  <si>
    <t>08 87 53</t>
  </si>
  <si>
    <t>Security Films</t>
  </si>
  <si>
    <t>08 88 00</t>
  </si>
  <si>
    <t>Special Function Glazing</t>
  </si>
  <si>
    <t>08 88 19</t>
  </si>
  <si>
    <t>Hurricane-Resistant Glazing</t>
  </si>
  <si>
    <t>08 88 23</t>
  </si>
  <si>
    <t>Cable Suspended Glazing</t>
  </si>
  <si>
    <t>08 88 33</t>
  </si>
  <si>
    <t>Transparent Mirrored Glazing</t>
  </si>
  <si>
    <t>08 88 39</t>
  </si>
  <si>
    <t>Pressure-Resistant Glazing</t>
  </si>
  <si>
    <t>08 88 49</t>
  </si>
  <si>
    <t>Radiation-Resistant Glazing</t>
  </si>
  <si>
    <t>08 88 53</t>
  </si>
  <si>
    <t>Security Glazing</t>
  </si>
  <si>
    <t>08 88 56</t>
  </si>
  <si>
    <t>Ballistics-Resistant Glazing</t>
  </si>
  <si>
    <t>08 90 00</t>
  </si>
  <si>
    <t>Louvers and Vents</t>
  </si>
  <si>
    <t>08 91 00</t>
  </si>
  <si>
    <t>Louvers</t>
  </si>
  <si>
    <t>08 91 13</t>
  </si>
  <si>
    <t>Motorized Wall Louvers</t>
  </si>
  <si>
    <t>08 91 16</t>
  </si>
  <si>
    <t>Operable Wall Louvers</t>
  </si>
  <si>
    <t>08 91 19</t>
  </si>
  <si>
    <t>Fixed Louvers</t>
  </si>
  <si>
    <t>08 91 26</t>
  </si>
  <si>
    <t>Door Louvers</t>
  </si>
  <si>
    <t>08 92 00</t>
  </si>
  <si>
    <t>Louvered Equipment Enclosures</t>
  </si>
  <si>
    <t>08 95 00</t>
  </si>
  <si>
    <t>Vents</t>
  </si>
  <si>
    <t>08 95 13</t>
  </si>
  <si>
    <t>Soffit Vents</t>
  </si>
  <si>
    <t>08 95 16</t>
  </si>
  <si>
    <t>Wall Vents</t>
  </si>
  <si>
    <t>09 00 00</t>
  </si>
  <si>
    <t>Finishes</t>
  </si>
  <si>
    <t>09 01 00</t>
  </si>
  <si>
    <t>Maintenance of Finishes</t>
  </si>
  <si>
    <t>09 01 20</t>
  </si>
  <si>
    <t>Maintenance of Plaster and Gypsum Board</t>
  </si>
  <si>
    <t>09 01 20.91</t>
  </si>
  <si>
    <t>Plaster Restoration</t>
  </si>
  <si>
    <t>09 01 30</t>
  </si>
  <si>
    <t>Maintenance of Tiling</t>
  </si>
  <si>
    <t>09 01 30.91</t>
  </si>
  <si>
    <t>Tile Restoration</t>
  </si>
  <si>
    <t>09 01 50</t>
  </si>
  <si>
    <t>Maintenance of Ceilings</t>
  </si>
  <si>
    <t>09 01 60</t>
  </si>
  <si>
    <t>Maintenance of Flooring</t>
  </si>
  <si>
    <t>09 01 60.91</t>
  </si>
  <si>
    <t>Flooring Restoration</t>
  </si>
  <si>
    <t>09 01 70</t>
  </si>
  <si>
    <t>Maintenance of Wall Finishes</t>
  </si>
  <si>
    <t>09 01 70.91</t>
  </si>
  <si>
    <t>Wall Finish Restoration</t>
  </si>
  <si>
    <t>09 01 80</t>
  </si>
  <si>
    <t>Maintenance of Acoustic Treatment</t>
  </si>
  <si>
    <t>09 01 90</t>
  </si>
  <si>
    <t>Maintenance of Painting and Coating</t>
  </si>
  <si>
    <t>09 01 90.51</t>
  </si>
  <si>
    <t>Paint Cleaning</t>
  </si>
  <si>
    <t>09 01 90.52</t>
  </si>
  <si>
    <t>Maintenance Repainting</t>
  </si>
  <si>
    <t>09 01 90.53</t>
  </si>
  <si>
    <t>Maintenance Coatings</t>
  </si>
  <si>
    <t>09 01 90.61</t>
  </si>
  <si>
    <t>Repainting</t>
  </si>
  <si>
    <t>09 01 90.91</t>
  </si>
  <si>
    <t>Paint Restoration</t>
  </si>
  <si>
    <t>09 01 90.92</t>
  </si>
  <si>
    <t>Coating Restoration</t>
  </si>
  <si>
    <t>09 01 90.93</t>
  </si>
  <si>
    <t>Paint Preservation</t>
  </si>
  <si>
    <t>09 05 00</t>
  </si>
  <si>
    <t>Common Work Results for Finishes</t>
  </si>
  <si>
    <t>09 05 13</t>
  </si>
  <si>
    <t>Common Finishes</t>
  </si>
  <si>
    <t>09 06 00</t>
  </si>
  <si>
    <t>Schedules for Finishes</t>
  </si>
  <si>
    <t>09 06 00.13</t>
  </si>
  <si>
    <t>Room Finish Schedule</t>
  </si>
  <si>
    <t>09 06 20</t>
  </si>
  <si>
    <t>Schedules for Plaster and Gypsum Board</t>
  </si>
  <si>
    <t>09 06 30</t>
  </si>
  <si>
    <t>Schedules for Tiling</t>
  </si>
  <si>
    <t>09 06 50</t>
  </si>
  <si>
    <t>Schedules for Ceilings</t>
  </si>
  <si>
    <t>09 06 60</t>
  </si>
  <si>
    <t>Schedules for Flooring</t>
  </si>
  <si>
    <t>09 06 70</t>
  </si>
  <si>
    <t>Schedules for Wall Finishes</t>
  </si>
  <si>
    <t>09 06 80</t>
  </si>
  <si>
    <t>Schedules for Acoustical Treatment</t>
  </si>
  <si>
    <t>09 06 90</t>
  </si>
  <si>
    <t>Schedules for Painting and Coating</t>
  </si>
  <si>
    <t>09 06 90.13</t>
  </si>
  <si>
    <t>Paint Schedule</t>
  </si>
  <si>
    <t>09 08 00</t>
  </si>
  <si>
    <t>Commissioning of Finishes</t>
  </si>
  <si>
    <t>09 10 00</t>
  </si>
  <si>
    <t>09 20 00</t>
  </si>
  <si>
    <t>Plaster and Gypsum Board</t>
  </si>
  <si>
    <t>09 21 00</t>
  </si>
  <si>
    <t>Plaster and Gypsum Board Assemblies</t>
  </si>
  <si>
    <t>09 21 13</t>
  </si>
  <si>
    <t>Plaster Assemblies</t>
  </si>
  <si>
    <t>09 21 16</t>
  </si>
  <si>
    <t>Gypsum Board Assemblies</t>
  </si>
  <si>
    <t>09 21 16.23</t>
  </si>
  <si>
    <t>Gypsum Board Shaft Wall Assemblies</t>
  </si>
  <si>
    <t>09 21 16.33</t>
  </si>
  <si>
    <t>Gypsum Board Area Separation Wall Assemblies</t>
  </si>
  <si>
    <t>09 22 00</t>
  </si>
  <si>
    <t>Supports for Plaster and Gypsum Board</t>
  </si>
  <si>
    <t>09 22 13</t>
  </si>
  <si>
    <t>Metal Furring</t>
  </si>
  <si>
    <t>09 22 13.13</t>
  </si>
  <si>
    <t>Metal Channel Furring</t>
  </si>
  <si>
    <t>09 22 13.23</t>
  </si>
  <si>
    <t>Resilient Channel Furring</t>
  </si>
  <si>
    <t>09 22 16</t>
  </si>
  <si>
    <t>Non-Structural Metal Framing</t>
  </si>
  <si>
    <t>09 22 16.13</t>
  </si>
  <si>
    <t>Non-Structural Metal Stud Framing</t>
  </si>
  <si>
    <t>09 22 26</t>
  </si>
  <si>
    <t>Suspension Systems</t>
  </si>
  <si>
    <t>09 22 26.23</t>
  </si>
  <si>
    <t>Metal Suspension Systems</t>
  </si>
  <si>
    <t>09 22 26.33</t>
  </si>
  <si>
    <t>Plastic Suspension Systems</t>
  </si>
  <si>
    <t>09 22 36</t>
  </si>
  <si>
    <t>Lath</t>
  </si>
  <si>
    <t>09 22 36.13</t>
  </si>
  <si>
    <t>Gypsum Lath</t>
  </si>
  <si>
    <t>09 22 36.23</t>
  </si>
  <si>
    <t>Metal Lath</t>
  </si>
  <si>
    <t>09 22 39</t>
  </si>
  <si>
    <t>Veneer Plaster Base</t>
  </si>
  <si>
    <t>09 23 00</t>
  </si>
  <si>
    <t>Gypsum Plastering</t>
  </si>
  <si>
    <t>09 23 13</t>
  </si>
  <si>
    <t>Acoustical Gypsum Plastering</t>
  </si>
  <si>
    <t>09 23 82</t>
  </si>
  <si>
    <t>Fireproof Gypsum Plastering</t>
  </si>
  <si>
    <t>09 24 00</t>
  </si>
  <si>
    <t>Portland Cement Plastering</t>
  </si>
  <si>
    <t>09 24 13</t>
  </si>
  <si>
    <t>Adobe Finish</t>
  </si>
  <si>
    <t>09 24 23</t>
  </si>
  <si>
    <t>Portland Cement Stucco</t>
  </si>
  <si>
    <t>09 24 33</t>
  </si>
  <si>
    <t>Portland Cement Parging</t>
  </si>
  <si>
    <t>09 25 00</t>
  </si>
  <si>
    <t>Other Plastering</t>
  </si>
  <si>
    <t>09 25 13</t>
  </si>
  <si>
    <t>Acrylic Plastering</t>
  </si>
  <si>
    <t>09 25 13.13</t>
  </si>
  <si>
    <t>Acrylic Plaster Finish</t>
  </si>
  <si>
    <t>09 25 23</t>
  </si>
  <si>
    <t>Lime Based Plastering</t>
  </si>
  <si>
    <t>09 26 00</t>
  </si>
  <si>
    <t>Veneer Plastering</t>
  </si>
  <si>
    <t>09 26 13</t>
  </si>
  <si>
    <t>Gypsum Veneer Plastering</t>
  </si>
  <si>
    <t>09 27 00</t>
  </si>
  <si>
    <t>Plaster Fabrications</t>
  </si>
  <si>
    <t>09 27 13</t>
  </si>
  <si>
    <t>Glass-Fiber-Reinforced Plaster Fabrications</t>
  </si>
  <si>
    <t>09 27 23</t>
  </si>
  <si>
    <t>Simulated Plaster Fabrications</t>
  </si>
  <si>
    <t>09 28 00</t>
  </si>
  <si>
    <t>Backing Boards and Underlayments</t>
  </si>
  <si>
    <t>09 28 13</t>
  </si>
  <si>
    <t>Cementitious Backing Boards</t>
  </si>
  <si>
    <t>09 28 16</t>
  </si>
  <si>
    <t>Glass-Mat Faced Gypsum Backing Boards</t>
  </si>
  <si>
    <t>09 28 19</t>
  </si>
  <si>
    <t>Fibered Gypsum Backing Boards</t>
  </si>
  <si>
    <t>09 29 00</t>
  </si>
  <si>
    <t>Gypsum Board</t>
  </si>
  <si>
    <t>09 29 82</t>
  </si>
  <si>
    <t>Gypsum Board Fireproofing</t>
  </si>
  <si>
    <t>09 30 00</t>
  </si>
  <si>
    <t>Tiling</t>
  </si>
  <si>
    <t>09 30 13</t>
  </si>
  <si>
    <t>Ceramic Tiling</t>
  </si>
  <si>
    <t>09 30 16</t>
  </si>
  <si>
    <t>Quarry Tiling</t>
  </si>
  <si>
    <t>09 30 19</t>
  </si>
  <si>
    <t>Paver Tiling</t>
  </si>
  <si>
    <t>09 30 23</t>
  </si>
  <si>
    <t>Glass Mosaic Tiling</t>
  </si>
  <si>
    <t>09 30 26</t>
  </si>
  <si>
    <t>Plastic Tiling</t>
  </si>
  <si>
    <t>09 30 29</t>
  </si>
  <si>
    <t>Metal Tiling</t>
  </si>
  <si>
    <t>09 30 33</t>
  </si>
  <si>
    <t>Stone Tiling</t>
  </si>
  <si>
    <t>09 31 00</t>
  </si>
  <si>
    <t>Thin-Set Tiling</t>
  </si>
  <si>
    <t>09 31 13</t>
  </si>
  <si>
    <t>Thin-Set Ceramic Tiling</t>
  </si>
  <si>
    <t>09 31 16</t>
  </si>
  <si>
    <t>Thin-Set Quarry Tiling</t>
  </si>
  <si>
    <t>09 31 19</t>
  </si>
  <si>
    <t>Thin-Set Paver Tiling</t>
  </si>
  <si>
    <t>09 31 23</t>
  </si>
  <si>
    <t>Thin-Set Glass Mosaic Tiling</t>
  </si>
  <si>
    <t>09 31 26</t>
  </si>
  <si>
    <t>Thin-Set Plastic Tiling</t>
  </si>
  <si>
    <t>09 31 29</t>
  </si>
  <si>
    <t>Thin-Set Metal Tiling</t>
  </si>
  <si>
    <t>09 31 33</t>
  </si>
  <si>
    <t>Thin-Set Stone Tiling</t>
  </si>
  <si>
    <t>09 32 00</t>
  </si>
  <si>
    <t>Mortar-Bed Tiling</t>
  </si>
  <si>
    <t>09 32 13</t>
  </si>
  <si>
    <t>Mortar-Bed Ceramic Tiling</t>
  </si>
  <si>
    <t>09 32 16</t>
  </si>
  <si>
    <t>Mortar-Bed Quarry Tiling</t>
  </si>
  <si>
    <t>09 32 19</t>
  </si>
  <si>
    <t>Mortar-Bed Paver Tiling</t>
  </si>
  <si>
    <t>09 32 23</t>
  </si>
  <si>
    <t>Mortar-Bed Glass Mosaic Tiling</t>
  </si>
  <si>
    <t>09 32 26</t>
  </si>
  <si>
    <t>Mortar-Bed Plastic Tiling</t>
  </si>
  <si>
    <t>09 32 29</t>
  </si>
  <si>
    <t>Mortar-Bed Metal Tiling</t>
  </si>
  <si>
    <t>09 32 33</t>
  </si>
  <si>
    <t>Mortar-Bed Stone Tiling</t>
  </si>
  <si>
    <t>09 33 00</t>
  </si>
  <si>
    <t>Conductive Tiling</t>
  </si>
  <si>
    <t>09 33 13</t>
  </si>
  <si>
    <t>Conductive Ceramic Tiling</t>
  </si>
  <si>
    <t>09 33 16</t>
  </si>
  <si>
    <t>Conductive Quarry Tiling</t>
  </si>
  <si>
    <t>09 33 19</t>
  </si>
  <si>
    <t>Conductive Paver Tiling</t>
  </si>
  <si>
    <t>09 33 23</t>
  </si>
  <si>
    <t>Conductive Glass Mosaic Tiling</t>
  </si>
  <si>
    <t>09 33 26</t>
  </si>
  <si>
    <t>Conductive Plastic Tiling</t>
  </si>
  <si>
    <t>09 33 29</t>
  </si>
  <si>
    <t>Conductive Metal Tiling</t>
  </si>
  <si>
    <t>09 33 33</t>
  </si>
  <si>
    <t>Conductive Stone Tiling</t>
  </si>
  <si>
    <t>09 34 00</t>
  </si>
  <si>
    <t>Waterproofing-Membrane Tiling</t>
  </si>
  <si>
    <t>09 34 13</t>
  </si>
  <si>
    <t>Waterproofing-Membrane Ceramic Tiling</t>
  </si>
  <si>
    <t>09 34 16</t>
  </si>
  <si>
    <t>Waterproofing-Membrane Quarry Tiling</t>
  </si>
  <si>
    <t>09 34 19</t>
  </si>
  <si>
    <t>Waterproofing-Membrane Paver Tiling</t>
  </si>
  <si>
    <t>09 34 23</t>
  </si>
  <si>
    <t>Waterproofing-Membrane Glass Mosaic Tiling</t>
  </si>
  <si>
    <t>09 34 26</t>
  </si>
  <si>
    <t>Waterproofing-Membrane Plastic Tiling</t>
  </si>
  <si>
    <t>09 34 29</t>
  </si>
  <si>
    <t>Waterproofing-Membrane Metal Tiling</t>
  </si>
  <si>
    <t>09 34 33</t>
  </si>
  <si>
    <t>Waterproofing-Membrane Stone Tiling</t>
  </si>
  <si>
    <t>09 35 00</t>
  </si>
  <si>
    <t>Chemical-Resistant Tiling</t>
  </si>
  <si>
    <t>09 35 13</t>
  </si>
  <si>
    <t>Chemical-Resistant Ceramic Tiling</t>
  </si>
  <si>
    <t>09 35 16</t>
  </si>
  <si>
    <t>Chemical-Resistant Quarry Tiling</t>
  </si>
  <si>
    <t>09 35 19</t>
  </si>
  <si>
    <t>Chemical-Resistant Paver Tiling</t>
  </si>
  <si>
    <t>09 35 23</t>
  </si>
  <si>
    <t>Chemical-Resistant Glass Mosaic Tiling</t>
  </si>
  <si>
    <t>09 35 26</t>
  </si>
  <si>
    <t>Chemical-Resistant Plastic Tiling</t>
  </si>
  <si>
    <t>09 35 29</t>
  </si>
  <si>
    <t>Chemical-Resistant Metal Tiling</t>
  </si>
  <si>
    <t>09 35 33</t>
  </si>
  <si>
    <t>Chemical-Resistant Stone Tiling</t>
  </si>
  <si>
    <t>09 40 00</t>
  </si>
  <si>
    <t>09 50 00</t>
  </si>
  <si>
    <t>Ceilings</t>
  </si>
  <si>
    <t>09 51 00</t>
  </si>
  <si>
    <t>Acoustical Ceilings</t>
  </si>
  <si>
    <t>09 51 13</t>
  </si>
  <si>
    <t>Acoustical Panel Ceilings</t>
  </si>
  <si>
    <t>09 51 23</t>
  </si>
  <si>
    <t>Acoustical Tile Ceilings</t>
  </si>
  <si>
    <t>09 51 33</t>
  </si>
  <si>
    <t>Acoustical Metal Pan Ceilings</t>
  </si>
  <si>
    <t>09 51 33.13</t>
  </si>
  <si>
    <t>Acoustical Snap-in Metal Pan Ceilings</t>
  </si>
  <si>
    <t>09 51 53</t>
  </si>
  <si>
    <t>Direct-Applied Acoustical Ceilings</t>
  </si>
  <si>
    <t>09 53 00</t>
  </si>
  <si>
    <t>Acoustical Ceiling Suspension Assemblies</t>
  </si>
  <si>
    <t>09 53 13</t>
  </si>
  <si>
    <t>Curved Profile Ceiling Suspension Assemblies</t>
  </si>
  <si>
    <t>09 53 23</t>
  </si>
  <si>
    <t>Metal Acoustical Ceiling Suspension Assemblies</t>
  </si>
  <si>
    <t>09 53 33</t>
  </si>
  <si>
    <t>Plastic Acoustical Ceiling Suspension Assemblies</t>
  </si>
  <si>
    <t>09 54 00</t>
  </si>
  <si>
    <t>Specialty Ceilings</t>
  </si>
  <si>
    <t>09 54 13</t>
  </si>
  <si>
    <t>Open Metal Mesh Ceilings</t>
  </si>
  <si>
    <t>09 54 16</t>
  </si>
  <si>
    <t>Luminous Ceilings</t>
  </si>
  <si>
    <t>09 54 19</t>
  </si>
  <si>
    <t>Mirror Panel Ceilings</t>
  </si>
  <si>
    <t>09 54 23</t>
  </si>
  <si>
    <t>Linear Metal Ceilings</t>
  </si>
  <si>
    <t>09 54 26</t>
  </si>
  <si>
    <t>Linear Wood Ceilings</t>
  </si>
  <si>
    <t>09 54 33</t>
  </si>
  <si>
    <t>Decorative Panel Ceilings</t>
  </si>
  <si>
    <t>09 54 36</t>
  </si>
  <si>
    <t>Suspended Decorative Grids</t>
  </si>
  <si>
    <t>09 54 43</t>
  </si>
  <si>
    <t>Stretched-Fabric Ceiling Systems</t>
  </si>
  <si>
    <t>09 54 46</t>
  </si>
  <si>
    <t>Fabric-Wrapped Ceiling Panels</t>
  </si>
  <si>
    <t>09 56 00</t>
  </si>
  <si>
    <t>Textured Ceilings</t>
  </si>
  <si>
    <t>09 56 13</t>
  </si>
  <si>
    <t>Gypsum-Panel Textured Ceilings</t>
  </si>
  <si>
    <t>09 56 16</t>
  </si>
  <si>
    <t>Metal-Panel Textured Ceilings</t>
  </si>
  <si>
    <t>09 57 00</t>
  </si>
  <si>
    <t>Special Function Ceilings</t>
  </si>
  <si>
    <t>09 57 53</t>
  </si>
  <si>
    <t>Security Ceiling Assemblies</t>
  </si>
  <si>
    <t>09 58 00</t>
  </si>
  <si>
    <t>Integrated Ceiling Assemblies</t>
  </si>
  <si>
    <t>09 60 00</t>
  </si>
  <si>
    <t>Flooring</t>
  </si>
  <si>
    <t>09 61 00</t>
  </si>
  <si>
    <t>Flooring Treatment</t>
  </si>
  <si>
    <t>09 61 13</t>
  </si>
  <si>
    <t>Slip-Resistant Flooring Treatment</t>
  </si>
  <si>
    <t>09 61 36</t>
  </si>
  <si>
    <t>Static-Resistant Flooring Treatment</t>
  </si>
  <si>
    <t>09 62 00</t>
  </si>
  <si>
    <t>Specialty Flooring</t>
  </si>
  <si>
    <t>09 62 13</t>
  </si>
  <si>
    <t>Asphaltic Plank Flooring</t>
  </si>
  <si>
    <t>09 62 19</t>
  </si>
  <si>
    <t>Laminate Flooring</t>
  </si>
  <si>
    <t>09 62 23</t>
  </si>
  <si>
    <t>Bamboo Flooring</t>
  </si>
  <si>
    <t>09 62 26</t>
  </si>
  <si>
    <t>Leather Flooring</t>
  </si>
  <si>
    <t>09 62 29</t>
  </si>
  <si>
    <t>Cork Flooring</t>
  </si>
  <si>
    <t>09 62 35</t>
  </si>
  <si>
    <t>Acid-Resistant Flooring</t>
  </si>
  <si>
    <t>09 62 48</t>
  </si>
  <si>
    <t>Acoustic Flooring</t>
  </si>
  <si>
    <t>09 63 00</t>
  </si>
  <si>
    <t>Masonry Flooring</t>
  </si>
  <si>
    <t>09 63 13</t>
  </si>
  <si>
    <t>Brick Flooring</t>
  </si>
  <si>
    <t>09 63 13.35</t>
  </si>
  <si>
    <t>Chemical-Resistant Brick Flooring</t>
  </si>
  <si>
    <t>09 63 40</t>
  </si>
  <si>
    <t>Stone Flooring</t>
  </si>
  <si>
    <t>09 63 43</t>
  </si>
  <si>
    <t>Composition Stone Flooring</t>
  </si>
  <si>
    <t>09 64 00</t>
  </si>
  <si>
    <t>Wood Flooring</t>
  </si>
  <si>
    <t>09 64 16</t>
  </si>
  <si>
    <t>Wood Block Flooring</t>
  </si>
  <si>
    <t>09 64 19</t>
  </si>
  <si>
    <t>Wood Composition Flooring</t>
  </si>
  <si>
    <t>09 64 23</t>
  </si>
  <si>
    <t>Wood Parquet Flooring</t>
  </si>
  <si>
    <t>09 64 23.13</t>
  </si>
  <si>
    <t>Acrylic-Impregnated Wood Parquet Flooring</t>
  </si>
  <si>
    <t>09 64 29</t>
  </si>
  <si>
    <t>Wood Strip and Plank Flooring</t>
  </si>
  <si>
    <t>09 64 33</t>
  </si>
  <si>
    <t>Laminated Wood Flooring</t>
  </si>
  <si>
    <t>09 64 53</t>
  </si>
  <si>
    <t>Resilient Wood Flooring Assemblies</t>
  </si>
  <si>
    <t>09 64 66</t>
  </si>
  <si>
    <t>Wood Athletic Flooring</t>
  </si>
  <si>
    <t>09 65 00</t>
  </si>
  <si>
    <t>Resilient Flooring</t>
  </si>
  <si>
    <t>09 65 13</t>
  </si>
  <si>
    <t>Resilient Base and Accessories</t>
  </si>
  <si>
    <t>09 65 13.13</t>
  </si>
  <si>
    <t>Resilient Base</t>
  </si>
  <si>
    <t>09 65 13.23</t>
  </si>
  <si>
    <t>Resilient Stair Treads and Risers</t>
  </si>
  <si>
    <t>09 65 13.26</t>
  </si>
  <si>
    <t>Resilient Stair Nosings</t>
  </si>
  <si>
    <t>09 65 13.33</t>
  </si>
  <si>
    <t>Resilient Accessories</t>
  </si>
  <si>
    <t>09 65 13.36</t>
  </si>
  <si>
    <t>Resilient Carpet Transitions</t>
  </si>
  <si>
    <t>09 65 16</t>
  </si>
  <si>
    <t>Resilient Sheet Flooring</t>
  </si>
  <si>
    <t>09 65 16.13</t>
  </si>
  <si>
    <t>Linoleum Flooring</t>
  </si>
  <si>
    <t>09 65 19</t>
  </si>
  <si>
    <t>Resilient Tile Flooring</t>
  </si>
  <si>
    <t>09 65 33</t>
  </si>
  <si>
    <t>Conductive Resilient Flooring</t>
  </si>
  <si>
    <t>09 65 36</t>
  </si>
  <si>
    <t>Static-Control Resilient Flooring</t>
  </si>
  <si>
    <t>09 65 36.13</t>
  </si>
  <si>
    <t>Static-Dissipative Resilient Flooring</t>
  </si>
  <si>
    <t>09 65 36.16</t>
  </si>
  <si>
    <t>Static-Resistant Resilient Flooring</t>
  </si>
  <si>
    <t>09 65 66</t>
  </si>
  <si>
    <t>Resilient Athletic Flooring</t>
  </si>
  <si>
    <t>09 66 00</t>
  </si>
  <si>
    <t>Terrazzo Flooring</t>
  </si>
  <si>
    <t>09 66 13</t>
  </si>
  <si>
    <t>Portland Cement Terrazzo Flooring</t>
  </si>
  <si>
    <t>09 66 13.13</t>
  </si>
  <si>
    <t>Sand Cushion Terrazzo Flooring</t>
  </si>
  <si>
    <t>09 66 13.16</t>
  </si>
  <si>
    <t>Monolithic Terrazzo Flooring</t>
  </si>
  <si>
    <t>09 66 13.19</t>
  </si>
  <si>
    <t>Bonded Terrazzo Flooring</t>
  </si>
  <si>
    <t>09 66 13.23</t>
  </si>
  <si>
    <t>Palladina Terrazzo Flooring</t>
  </si>
  <si>
    <t>09 66 13.26</t>
  </si>
  <si>
    <t>Rustic Terrazzo Flooring</t>
  </si>
  <si>
    <t>09 66 13.33</t>
  </si>
  <si>
    <t>Structural Terrazzo Flooring</t>
  </si>
  <si>
    <t>09 66 16</t>
  </si>
  <si>
    <t>Terrazzo Floor Tile</t>
  </si>
  <si>
    <t>09 66 16.13</t>
  </si>
  <si>
    <t>Portland Cement Terrazzo Floor Tile</t>
  </si>
  <si>
    <t>09 66 16.16</t>
  </si>
  <si>
    <t>Plastic-Matrix Terrazzo Floor Tile</t>
  </si>
  <si>
    <t>09 66 23</t>
  </si>
  <si>
    <t>Resinous Matrix Terrazzo Flooring</t>
  </si>
  <si>
    <t>09 66 23.13</t>
  </si>
  <si>
    <t>Polyacrylate Modified Cementitious Terrazzo Flooring</t>
  </si>
  <si>
    <t>09 66 23.16</t>
  </si>
  <si>
    <t>Epoxy-Resin Terrazzo Flooring</t>
  </si>
  <si>
    <t>09 66 23.19</t>
  </si>
  <si>
    <t>Polyester-Resin Terrazzo Flooring</t>
  </si>
  <si>
    <t>09 66 33</t>
  </si>
  <si>
    <t>Conductive Terrazzo Flooring</t>
  </si>
  <si>
    <t>09 66 33.13</t>
  </si>
  <si>
    <t>Conductive Epoxy-Resin Terrazzo</t>
  </si>
  <si>
    <t>09 66 33.16</t>
  </si>
  <si>
    <t>Conductive Polyester-Resin Terrazzo Flooring</t>
  </si>
  <si>
    <t>09 66 33.19</t>
  </si>
  <si>
    <t>Conductive Plastic-Matrix Terrazzo Flooring</t>
  </si>
  <si>
    <t>09 67 00</t>
  </si>
  <si>
    <t>Fluid-Applied Flooring</t>
  </si>
  <si>
    <t>09 67 13</t>
  </si>
  <si>
    <t>Elastomeric Liquid Flooring</t>
  </si>
  <si>
    <t>09 67 13.33</t>
  </si>
  <si>
    <t>Conductive Elastomeric Liquid Flooring</t>
  </si>
  <si>
    <t>09 67 16</t>
  </si>
  <si>
    <t>Epoxy-Marble Chip Flooring</t>
  </si>
  <si>
    <t>09 67 19</t>
  </si>
  <si>
    <t>Magnesium-Oxychloride Flooring</t>
  </si>
  <si>
    <t>09 67 23</t>
  </si>
  <si>
    <t>Resinous Flooring</t>
  </si>
  <si>
    <t>09 67 26</t>
  </si>
  <si>
    <t>Quartz Flooring</t>
  </si>
  <si>
    <t>09 67 66</t>
  </si>
  <si>
    <t>Fluid-Applied Athletic Flooring</t>
  </si>
  <si>
    <t>09 68 00</t>
  </si>
  <si>
    <t>Carpeting</t>
  </si>
  <si>
    <t>09 68 13</t>
  </si>
  <si>
    <t>Tile Carpeting</t>
  </si>
  <si>
    <t>09 68 16</t>
  </si>
  <si>
    <t>Sheet Carpeting</t>
  </si>
  <si>
    <t>09 69 00</t>
  </si>
  <si>
    <t>Access Flooring</t>
  </si>
  <si>
    <t>09 69 13</t>
  </si>
  <si>
    <t>Rigid-Grid Access Flooring</t>
  </si>
  <si>
    <t>09 69 16</t>
  </si>
  <si>
    <t>Snap-on Stringer Access Flooring</t>
  </si>
  <si>
    <t>09 69 19</t>
  </si>
  <si>
    <t>Stringerless Access Flooring</t>
  </si>
  <si>
    <t>09 69 53</t>
  </si>
  <si>
    <t>Access Flooring Accessories</t>
  </si>
  <si>
    <t>09 69 56</t>
  </si>
  <si>
    <t>Access Flooring Stairs and Stringers</t>
  </si>
  <si>
    <t>09 70 00</t>
  </si>
  <si>
    <t>Wall Finishes</t>
  </si>
  <si>
    <t>09 72 00</t>
  </si>
  <si>
    <t>Wall Coverings</t>
  </si>
  <si>
    <t>09 72 13</t>
  </si>
  <si>
    <t>Cork Wall Coverings</t>
  </si>
  <si>
    <t>09 72 16</t>
  </si>
  <si>
    <t>Vinyl-Coated Fabric Wall Coverings</t>
  </si>
  <si>
    <t>09 72 16.13</t>
  </si>
  <si>
    <t>Flexible Vinyl Wall Coverings</t>
  </si>
  <si>
    <t>09 72 16.16</t>
  </si>
  <si>
    <t>Rigid-Sheet Vinyl Wall Coverings</t>
  </si>
  <si>
    <t>09 72 19</t>
  </si>
  <si>
    <t>Textile Wall Coverings</t>
  </si>
  <si>
    <t>09 72 23</t>
  </si>
  <si>
    <t>Wallpapering</t>
  </si>
  <si>
    <t>09 73 00</t>
  </si>
  <si>
    <t>Wall Carpeting</t>
  </si>
  <si>
    <t>09 74 00</t>
  </si>
  <si>
    <t>Flexible Wood Sheets</t>
  </si>
  <si>
    <t>09 74 13</t>
  </si>
  <si>
    <t>Wood Wall Coverings</t>
  </si>
  <si>
    <t>09 74 16</t>
  </si>
  <si>
    <t>Flexible Wood Veneers</t>
  </si>
  <si>
    <t>09 75 00</t>
  </si>
  <si>
    <t>Stone Facing</t>
  </si>
  <si>
    <t>09 76 00</t>
  </si>
  <si>
    <t>Plastic Blocks</t>
  </si>
  <si>
    <t>09 77 00</t>
  </si>
  <si>
    <t>Special Wall Surfacing</t>
  </si>
  <si>
    <t>09 77 13</t>
  </si>
  <si>
    <t>Stretched-Fabric Wall Systems</t>
  </si>
  <si>
    <t>09 77 23</t>
  </si>
  <si>
    <t>Fabric-Wrapped Panels</t>
  </si>
  <si>
    <t>09 80 00</t>
  </si>
  <si>
    <t>Acoustic Treatment</t>
  </si>
  <si>
    <t>09 81 00</t>
  </si>
  <si>
    <t>Acoustic Insulation</t>
  </si>
  <si>
    <t>09 81 13</t>
  </si>
  <si>
    <t>Acoustic Board Insulation</t>
  </si>
  <si>
    <t>09 81 16</t>
  </si>
  <si>
    <t>Acoustic Blanket Insulation</t>
  </si>
  <si>
    <t>09 81 29</t>
  </si>
  <si>
    <t>Sprayed Acoustic Insulation</t>
  </si>
  <si>
    <t>09 83 00</t>
  </si>
  <si>
    <t>Acoustic Finishes</t>
  </si>
  <si>
    <t>09 83 13</t>
  </si>
  <si>
    <t>Acoustic Wall Coating</t>
  </si>
  <si>
    <t>09 83 16</t>
  </si>
  <si>
    <t>Acoustic Ceiling Coating</t>
  </si>
  <si>
    <t>09 83 22</t>
  </si>
  <si>
    <t>Acoustic Drapery</t>
  </si>
  <si>
    <t>09 84 00</t>
  </si>
  <si>
    <t>Acoustic Room Components</t>
  </si>
  <si>
    <t>09 84 13</t>
  </si>
  <si>
    <t>Fixed Sound-Absorptive Panels</t>
  </si>
  <si>
    <t>09 84 16</t>
  </si>
  <si>
    <t>Fixed Sound-Reflective Panels</t>
  </si>
  <si>
    <t>09 84 23</t>
  </si>
  <si>
    <t>Moveable Sound-Absorptive Panels</t>
  </si>
  <si>
    <t>09 84 26</t>
  </si>
  <si>
    <t>Moveable Sound-Reflective Panels</t>
  </si>
  <si>
    <t>09 84 33</t>
  </si>
  <si>
    <t>Sound-Absorbing Wall Units</t>
  </si>
  <si>
    <t>09 84 36</t>
  </si>
  <si>
    <t>Sound-Absorbing Ceiling Units</t>
  </si>
  <si>
    <t>09 90 00</t>
  </si>
  <si>
    <t>Painting and Coating</t>
  </si>
  <si>
    <t>09 91 00</t>
  </si>
  <si>
    <t>Painting</t>
  </si>
  <si>
    <t>F</t>
  </si>
  <si>
    <t>Exterior Painting</t>
  </si>
  <si>
    <t>09 91 23</t>
  </si>
  <si>
    <t>Interior Painting</t>
  </si>
  <si>
    <t>09 93 00</t>
  </si>
  <si>
    <t>Staining and Transparent Finishing</t>
  </si>
  <si>
    <t>09 93 13</t>
  </si>
  <si>
    <t>Exterior Staining and Finishing</t>
  </si>
  <si>
    <t>09 93 13.13</t>
  </si>
  <si>
    <t>Exterior Staining</t>
  </si>
  <si>
    <t>09 93 13.53</t>
  </si>
  <si>
    <t>Exterior Finishing</t>
  </si>
  <si>
    <t>09 93 23</t>
  </si>
  <si>
    <t>Interior Staining and Finishing</t>
  </si>
  <si>
    <t>09 93 23.13</t>
  </si>
  <si>
    <t>Interior Staining</t>
  </si>
  <si>
    <t>09 93 23.53</t>
  </si>
  <si>
    <t>Interior Finishing</t>
  </si>
  <si>
    <t>09 94 00</t>
  </si>
  <si>
    <t>Decorative Finishing</t>
  </si>
  <si>
    <t>09 94 13</t>
  </si>
  <si>
    <t>Textured Finishing</t>
  </si>
  <si>
    <t>09 94 16</t>
  </si>
  <si>
    <t>Faux Finishing</t>
  </si>
  <si>
    <t>09 94 19</t>
  </si>
  <si>
    <t>Multicolor Interior Finishing</t>
  </si>
  <si>
    <t>09 96 00</t>
  </si>
  <si>
    <t>High-Performance Coatings</t>
  </si>
  <si>
    <t>09 96 13</t>
  </si>
  <si>
    <t>Abrasion-Resistant Coatings</t>
  </si>
  <si>
    <t>09 96 23</t>
  </si>
  <si>
    <t>Graffiti-Resistant Coatings</t>
  </si>
  <si>
    <t>09 96 26</t>
  </si>
  <si>
    <t>Marine Coatings</t>
  </si>
  <si>
    <t>09 96 33</t>
  </si>
  <si>
    <t>High-Temperature-Resistant Coatings</t>
  </si>
  <si>
    <t>09 96 35</t>
  </si>
  <si>
    <t>Chemical-Resistant Coatings</t>
  </si>
  <si>
    <t>09 96 43</t>
  </si>
  <si>
    <t>Fire-Retardant Coatings</t>
  </si>
  <si>
    <t>09 96 46</t>
  </si>
  <si>
    <t>Intumescent Painting</t>
  </si>
  <si>
    <t>09 96 53</t>
  </si>
  <si>
    <t>Elastomeric Coatings</t>
  </si>
  <si>
    <t>09 96 56</t>
  </si>
  <si>
    <t>Epoxy Coatings</t>
  </si>
  <si>
    <t>09 96 59</t>
  </si>
  <si>
    <t>High-Build Glazed Coatings</t>
  </si>
  <si>
    <t>09 96 63</t>
  </si>
  <si>
    <t>Textured Plastic Coatings</t>
  </si>
  <si>
    <t>09 96 66</t>
  </si>
  <si>
    <t>Aggregate Wall Coatings</t>
  </si>
  <si>
    <t>09 97 00</t>
  </si>
  <si>
    <t>Special Coatings</t>
  </si>
  <si>
    <t>09 97 13</t>
  </si>
  <si>
    <t>Steel Coatings</t>
  </si>
  <si>
    <t>09 97 13.13</t>
  </si>
  <si>
    <t>Interior Steel Coatings</t>
  </si>
  <si>
    <t>09 97 13.23</t>
  </si>
  <si>
    <t>Exterior Steel Coatings</t>
  </si>
  <si>
    <t>09 97 23</t>
  </si>
  <si>
    <t>Concrete and Masonry Coatings</t>
  </si>
  <si>
    <t>09 97 26</t>
  </si>
  <si>
    <t>Cementitious Coatings</t>
  </si>
  <si>
    <t>09 97 26.13</t>
  </si>
  <si>
    <t>Interior Cementitious Coatings</t>
  </si>
  <si>
    <t>09 97 26.23</t>
  </si>
  <si>
    <t>Exterior Cementitious Coatings</t>
  </si>
  <si>
    <t>10 00 00</t>
  </si>
  <si>
    <t>Specialties</t>
  </si>
  <si>
    <t>10 01 00</t>
  </si>
  <si>
    <t>Operation and Maintenance of Specialties</t>
  </si>
  <si>
    <t>10 01 10</t>
  </si>
  <si>
    <t>Operation and Maintenance of Information Specialties</t>
  </si>
  <si>
    <t>10 01 20</t>
  </si>
  <si>
    <t>Operation and Maintenance of Interior Specialties</t>
  </si>
  <si>
    <t>10 01 30</t>
  </si>
  <si>
    <t>Operation and Maintenance of Fireplaces and Stoves</t>
  </si>
  <si>
    <t>10 01 40</t>
  </si>
  <si>
    <t>Operation and Maintenance of Safety Specialties</t>
  </si>
  <si>
    <t>10 01 50</t>
  </si>
  <si>
    <t>Operation and Maintenance of Storage Specialties</t>
  </si>
  <si>
    <t>10 01 70</t>
  </si>
  <si>
    <t>Operation and Maintenance of Exterior Specialties</t>
  </si>
  <si>
    <t>10 01 80</t>
  </si>
  <si>
    <t>Operation and Maintenance of Other Specialties</t>
  </si>
  <si>
    <t>10 05 00</t>
  </si>
  <si>
    <t>Common Work Results for Specialties</t>
  </si>
  <si>
    <t>10 06 00</t>
  </si>
  <si>
    <t>Schedules for Specialties</t>
  </si>
  <si>
    <t>10 06 10</t>
  </si>
  <si>
    <t>Schedules for Information Specialties</t>
  </si>
  <si>
    <t>10 06 10.13</t>
  </si>
  <si>
    <t>Exterior Signage Schedule</t>
  </si>
  <si>
    <t>10 06 10.16</t>
  </si>
  <si>
    <t>Interior Signage Schedule</t>
  </si>
  <si>
    <t>10 06 20</t>
  </si>
  <si>
    <t>Schedules for Interior Specialties</t>
  </si>
  <si>
    <t>10 06 20.13</t>
  </si>
  <si>
    <t>Toilet, Bath, and Laundry Accessory Schedule</t>
  </si>
  <si>
    <t>10 06 30</t>
  </si>
  <si>
    <t>Schedules for Fireplaces and Stoves</t>
  </si>
  <si>
    <t>10 06 40</t>
  </si>
  <si>
    <t>Schedules for Safety Specialties</t>
  </si>
  <si>
    <t>10 06 50</t>
  </si>
  <si>
    <t>Schedules for Storage Specialties</t>
  </si>
  <si>
    <t>10 06 70</t>
  </si>
  <si>
    <t>Schedules for Exterior Specialties</t>
  </si>
  <si>
    <t>10 06 80</t>
  </si>
  <si>
    <t>Schedules for Other Specialties</t>
  </si>
  <si>
    <t>10 08 00</t>
  </si>
  <si>
    <t>Commissioning of Specialties</t>
  </si>
  <si>
    <t>10 10 00</t>
  </si>
  <si>
    <t>Information Specialties</t>
  </si>
  <si>
    <t>10 11 00</t>
  </si>
  <si>
    <t>Visual Display Surfaces</t>
  </si>
  <si>
    <t>10 11 13</t>
  </si>
  <si>
    <t>Chalkboards</t>
  </si>
  <si>
    <t>10 11 13.13</t>
  </si>
  <si>
    <t>Fixed Chalkboards</t>
  </si>
  <si>
    <t>10 11 13.23</t>
  </si>
  <si>
    <t>Modular-Support-Mounted Chalkboards</t>
  </si>
  <si>
    <t>10 11 13.33</t>
  </si>
  <si>
    <t>Rail-Mounted Chalkboards</t>
  </si>
  <si>
    <t>10 11 13.43</t>
  </si>
  <si>
    <t>Portable Chalkboards</t>
  </si>
  <si>
    <t>10 11 16</t>
  </si>
  <si>
    <t>Markerboards</t>
  </si>
  <si>
    <t>10 11 16.13</t>
  </si>
  <si>
    <t>Fixed Markerboards</t>
  </si>
  <si>
    <t>10 11 16.23</t>
  </si>
  <si>
    <t>Modular-Support-Mounted Markerboards</t>
  </si>
  <si>
    <t>10 11 16.33</t>
  </si>
  <si>
    <t>Rail-Mounted Markerboards</t>
  </si>
  <si>
    <t>10 11 16.43</t>
  </si>
  <si>
    <t>Portable Markerboards</t>
  </si>
  <si>
    <t>10 11 16.53</t>
  </si>
  <si>
    <t>Electronic Markerboards</t>
  </si>
  <si>
    <t>10 11 23</t>
  </si>
  <si>
    <t>Tackboards</t>
  </si>
  <si>
    <t>10 11 23.13</t>
  </si>
  <si>
    <t>Fixed Tackboards</t>
  </si>
  <si>
    <t>10 11 23.23</t>
  </si>
  <si>
    <t>Modular-Support-Mounted Tackboards</t>
  </si>
  <si>
    <t>10 11 23.33</t>
  </si>
  <si>
    <t>Rail-Mounted Tackboards</t>
  </si>
  <si>
    <t>10 11 23.43</t>
  </si>
  <si>
    <t>Portable Tackboards</t>
  </si>
  <si>
    <t>10 11 33</t>
  </si>
  <si>
    <t>Sliding Visual Display Units</t>
  </si>
  <si>
    <t>10 11 33.13</t>
  </si>
  <si>
    <t>Horizontal-Sliding Visual Display Units</t>
  </si>
  <si>
    <t>10 11 33.23</t>
  </si>
  <si>
    <t>Vertical-Sliding Visual Display Units</t>
  </si>
  <si>
    <t>10 11 36</t>
  </si>
  <si>
    <t>Visual Display Conference Units</t>
  </si>
  <si>
    <t>10 11 39</t>
  </si>
  <si>
    <t>Visual Display Rails</t>
  </si>
  <si>
    <t>10 11 43</t>
  </si>
  <si>
    <t>Visual Display Wall Panels</t>
  </si>
  <si>
    <t>10 11 46</t>
  </si>
  <si>
    <t>Visual Display Fabrics</t>
  </si>
  <si>
    <t>10 12 00</t>
  </si>
  <si>
    <t>Display Cases</t>
  </si>
  <si>
    <t>10 13 00</t>
  </si>
  <si>
    <t>Directories</t>
  </si>
  <si>
    <t>10 13 13</t>
  </si>
  <si>
    <t>Electronic Directories</t>
  </si>
  <si>
    <t>10 14 00</t>
  </si>
  <si>
    <t>Signage</t>
  </si>
  <si>
    <t>10 14 16</t>
  </si>
  <si>
    <t>Plaques</t>
  </si>
  <si>
    <t>10 14 19</t>
  </si>
  <si>
    <t>Dimensional Letter Signage</t>
  </si>
  <si>
    <t>10 14 23</t>
  </si>
  <si>
    <t>Panel Signage</t>
  </si>
  <si>
    <t>10 14 23.13</t>
  </si>
  <si>
    <t>Engraved Panel Signage</t>
  </si>
  <si>
    <t>10 14 26</t>
  </si>
  <si>
    <t>Post and Panel/Pylon Signage</t>
  </si>
  <si>
    <t>10 14 33</t>
  </si>
  <si>
    <t>Illuminated Panel Signage</t>
  </si>
  <si>
    <t>10 14 36</t>
  </si>
  <si>
    <t>Non-Illuminated Panel Signage</t>
  </si>
  <si>
    <t>10 14 43</t>
  </si>
  <si>
    <t>Photoluminescent Signage</t>
  </si>
  <si>
    <t>10 14 53</t>
  </si>
  <si>
    <t>Traffic Signage</t>
  </si>
  <si>
    <t>10 14 53.13</t>
  </si>
  <si>
    <t>Transportation Reference Markers</t>
  </si>
  <si>
    <t>10 14 63</t>
  </si>
  <si>
    <t>Electronic Message Signage</t>
  </si>
  <si>
    <t>10 14 66</t>
  </si>
  <si>
    <t>Floating Signage</t>
  </si>
  <si>
    <t>10 17 00</t>
  </si>
  <si>
    <t>Telephone Specialties</t>
  </si>
  <si>
    <t>10 17 13</t>
  </si>
  <si>
    <t>Telephone Directory Units</t>
  </si>
  <si>
    <t>10 17 16</t>
  </si>
  <si>
    <t>Telephone Enclosures</t>
  </si>
  <si>
    <t>10 17 16.13</t>
  </si>
  <si>
    <t>Telephone Stalls</t>
  </si>
  <si>
    <t>10 17 16.16</t>
  </si>
  <si>
    <t>Telephone Alcoves</t>
  </si>
  <si>
    <t>10 17 19</t>
  </si>
  <si>
    <t>Telephone Shelving</t>
  </si>
  <si>
    <t>10 18 00</t>
  </si>
  <si>
    <t>Informational Kiosks</t>
  </si>
  <si>
    <t>10 20 00</t>
  </si>
  <si>
    <t>Interior Specialties</t>
  </si>
  <si>
    <t>10 21 00</t>
  </si>
  <si>
    <t>Compartments and Cubicles</t>
  </si>
  <si>
    <t>10 21 13</t>
  </si>
  <si>
    <t>Toilet Compartments</t>
  </si>
  <si>
    <t>10 21 13.13</t>
  </si>
  <si>
    <t>Metal Toilet Compartments</t>
  </si>
  <si>
    <t>10 21 13.16</t>
  </si>
  <si>
    <t>Plastic-Laminate-Clad Toilet Compartments</t>
  </si>
  <si>
    <t>10 21 13.19</t>
  </si>
  <si>
    <t>Plastic Toilet Compartments</t>
  </si>
  <si>
    <t>10 21 13.23</t>
  </si>
  <si>
    <t>Particleboard Toilet Compartments</t>
  </si>
  <si>
    <t>10 21 13.40</t>
  </si>
  <si>
    <t>Stone Toilet Compartments</t>
  </si>
  <si>
    <t>10 21 16</t>
  </si>
  <si>
    <t>Shower and Dressing Compartments</t>
  </si>
  <si>
    <t>10 21 16.13</t>
  </si>
  <si>
    <t>Metal Shower and Dressing Compartments</t>
  </si>
  <si>
    <t>10 21 16.16</t>
  </si>
  <si>
    <t>Plastic-Laminate-Clad Shower and Dressing Compartments</t>
  </si>
  <si>
    <t>10 21 16.19</t>
  </si>
  <si>
    <t>Plastic Shower and Dressing Compartments</t>
  </si>
  <si>
    <t>10 21 16.23</t>
  </si>
  <si>
    <t>Particleboard Shower and Dressing Compartments</t>
  </si>
  <si>
    <t>10 21 16.40</t>
  </si>
  <si>
    <t>Stone Shower and Dressing Compartments</t>
  </si>
  <si>
    <t>10 21 23</t>
  </si>
  <si>
    <t>Cubicles</t>
  </si>
  <si>
    <t>10 21 23.13</t>
  </si>
  <si>
    <t>Cubicle Curtains</t>
  </si>
  <si>
    <t>10 21 23.16</t>
  </si>
  <si>
    <t>Cubicle Track and Hardware</t>
  </si>
  <si>
    <t>10 22 00</t>
  </si>
  <si>
    <t>Partitions</t>
  </si>
  <si>
    <t>10 22 13</t>
  </si>
  <si>
    <t>Wire Mesh Partitions</t>
  </si>
  <si>
    <t>10 22 16</t>
  </si>
  <si>
    <t>Folding Gates</t>
  </si>
  <si>
    <t>10 22 19</t>
  </si>
  <si>
    <t>Demountable Partitions</t>
  </si>
  <si>
    <t>10 22 19.13</t>
  </si>
  <si>
    <t>Demountable Metal Partitions</t>
  </si>
  <si>
    <t>10 22 19.23</t>
  </si>
  <si>
    <t>Demountable Wood Partitions</t>
  </si>
  <si>
    <t>10 22 19.33</t>
  </si>
  <si>
    <t>Demountable Plastic Partitions</t>
  </si>
  <si>
    <t>10 22 19.43</t>
  </si>
  <si>
    <t>Demountable Composite Partitions</t>
  </si>
  <si>
    <t>10 22 19.53</t>
  </si>
  <si>
    <t>Demountable Gypsum Partitions</t>
  </si>
  <si>
    <t>10 22 23</t>
  </si>
  <si>
    <t>Portable Partitions, Screens, and Panels</t>
  </si>
  <si>
    <t>10 22 23.13</t>
  </si>
  <si>
    <t>Wall Screens</t>
  </si>
  <si>
    <t>10 22 23.23</t>
  </si>
  <si>
    <t>Movable Panel Systems</t>
  </si>
  <si>
    <t>10 22 26</t>
  </si>
  <si>
    <t>Operable Partitions</t>
  </si>
  <si>
    <t>10 22 26.13</t>
  </si>
  <si>
    <t>Accordion Folding Partitions</t>
  </si>
  <si>
    <t>10 22 26.23</t>
  </si>
  <si>
    <t>Coiling Partitions</t>
  </si>
  <si>
    <t>10 22 26.33</t>
  </si>
  <si>
    <t>Folding Panel Partitions</t>
  </si>
  <si>
    <t>10 22 26.43</t>
  </si>
  <si>
    <t>Sliding Partitions</t>
  </si>
  <si>
    <t>10 25 00</t>
  </si>
  <si>
    <t>Service Walls</t>
  </si>
  <si>
    <t>10 25 13</t>
  </si>
  <si>
    <t>Patient Bed Service Walls</t>
  </si>
  <si>
    <t>10 25 16</t>
  </si>
  <si>
    <t>Modular Service Walls</t>
  </si>
  <si>
    <t>10 26 00</t>
  </si>
  <si>
    <t>Wall and Door Protection</t>
  </si>
  <si>
    <t>10 26 13</t>
  </si>
  <si>
    <t>Corner Guards</t>
  </si>
  <si>
    <t>10 26 16</t>
  </si>
  <si>
    <t>Bumper Guards</t>
  </si>
  <si>
    <t>10 26 16.13</t>
  </si>
  <si>
    <t>Bumper Rails</t>
  </si>
  <si>
    <t>10 26 16.16</t>
  </si>
  <si>
    <t>Protective Corridor Handrails</t>
  </si>
  <si>
    <t>10 26 23</t>
  </si>
  <si>
    <t>Protective Wall Covering</t>
  </si>
  <si>
    <t>10 26 23.13</t>
  </si>
  <si>
    <t>Impact Resistant Wall Protection</t>
  </si>
  <si>
    <t>10 26 33</t>
  </si>
  <si>
    <t>Door and Frame Protection</t>
  </si>
  <si>
    <t>10 28 00</t>
  </si>
  <si>
    <t>Toilet, Bath, and Laundry Accessories</t>
  </si>
  <si>
    <t>10 28 13</t>
  </si>
  <si>
    <t>Toilet Accessories</t>
  </si>
  <si>
    <t>10 28 13.13</t>
  </si>
  <si>
    <t>Commercial Toilet Accessories</t>
  </si>
  <si>
    <t>10 28 13.19</t>
  </si>
  <si>
    <t>Healthcare Toilet Accessories</t>
  </si>
  <si>
    <t>10 28 13.53</t>
  </si>
  <si>
    <t>Security Toilet Accessories</t>
  </si>
  <si>
    <t>10 28 13.63</t>
  </si>
  <si>
    <t>Detention Toilet Accessories</t>
  </si>
  <si>
    <t>10 28 16</t>
  </si>
  <si>
    <t>Bath Accessories</t>
  </si>
  <si>
    <t>10 28 16.13</t>
  </si>
  <si>
    <t>Residential Bath Accessories</t>
  </si>
  <si>
    <t>10 28 19</t>
  </si>
  <si>
    <t>Tub and Shower Doors</t>
  </si>
  <si>
    <t>10 28 19.16</t>
  </si>
  <si>
    <t>Shower Doors</t>
  </si>
  <si>
    <t>10 28 19.19</t>
  </si>
  <si>
    <t>Tub Doors</t>
  </si>
  <si>
    <t>10 28 23</t>
  </si>
  <si>
    <t>Laundry Accessories</t>
  </si>
  <si>
    <t>10 28 23.13</t>
  </si>
  <si>
    <t>Built-In Ironing Boards</t>
  </si>
  <si>
    <t>10 28 23.16</t>
  </si>
  <si>
    <t>Clothes Drying Racks</t>
  </si>
  <si>
    <t>10 30 00</t>
  </si>
  <si>
    <t>Fireplaces and Stoves</t>
  </si>
  <si>
    <t>10 31 00</t>
  </si>
  <si>
    <t>Manufactured Fireplaces</t>
  </si>
  <si>
    <t>10 31 13</t>
  </si>
  <si>
    <t>Manufactured Fireplace Chimneys</t>
  </si>
  <si>
    <t>10 31 16</t>
  </si>
  <si>
    <t>Manufactured Fireplace Forms</t>
  </si>
  <si>
    <t>10 32 00</t>
  </si>
  <si>
    <t>Fireplace Specialties</t>
  </si>
  <si>
    <t>10 32 13</t>
  </si>
  <si>
    <t>Fireplace Dampers</t>
  </si>
  <si>
    <t>10 32 16</t>
  </si>
  <si>
    <t>Fireplace Inserts</t>
  </si>
  <si>
    <t>10 32 19</t>
  </si>
  <si>
    <t>Fireplace Screens</t>
  </si>
  <si>
    <t>10 32 23</t>
  </si>
  <si>
    <t>Fireplace Doors</t>
  </si>
  <si>
    <t>10 32 26</t>
  </si>
  <si>
    <t>Fireplace Water Heaters</t>
  </si>
  <si>
    <t>10 35 00</t>
  </si>
  <si>
    <t>Stoves</t>
  </si>
  <si>
    <t>10 35 13</t>
  </si>
  <si>
    <t>Heating Stoves</t>
  </si>
  <si>
    <t>10 35 23</t>
  </si>
  <si>
    <t>Cooking Stoves</t>
  </si>
  <si>
    <t>10 40 00</t>
  </si>
  <si>
    <t>Safety Specialties</t>
  </si>
  <si>
    <t>10 41 00</t>
  </si>
  <si>
    <t>Emergency Access and Information Cabinets</t>
  </si>
  <si>
    <t>10 41 13</t>
  </si>
  <si>
    <t>Fire Department Plan Cabinets</t>
  </si>
  <si>
    <t>10 41 16</t>
  </si>
  <si>
    <t>Emergency Key Cabinets</t>
  </si>
  <si>
    <t>10 43 00</t>
  </si>
  <si>
    <t>Emergency Aid Specialties</t>
  </si>
  <si>
    <t>10 43 13</t>
  </si>
  <si>
    <t>Defibrillator Cabinets</t>
  </si>
  <si>
    <t>10 43 16</t>
  </si>
  <si>
    <t>First Aid Cabinets</t>
  </si>
  <si>
    <t>10 44 00</t>
  </si>
  <si>
    <t>Fire Protection Specialties</t>
  </si>
  <si>
    <t>10 44 13</t>
  </si>
  <si>
    <t>Fire Extinguisher Cabinets</t>
  </si>
  <si>
    <t>10 44 13.53</t>
  </si>
  <si>
    <t>Security Fire Extinguisher Cabinets</t>
  </si>
  <si>
    <t>10 44 16</t>
  </si>
  <si>
    <t>Fire Extinguishers</t>
  </si>
  <si>
    <t>10 44 16.13</t>
  </si>
  <si>
    <t>Portable Fire Extinguishers</t>
  </si>
  <si>
    <t>10 44 16.16</t>
  </si>
  <si>
    <t>Wheeled Fire Extinguisher Units</t>
  </si>
  <si>
    <t>10 44 33</t>
  </si>
  <si>
    <t>Fire Blankets and Cabinets</t>
  </si>
  <si>
    <t>10 44 43</t>
  </si>
  <si>
    <t>Fire Extinguisher Accessories</t>
  </si>
  <si>
    <t>10 50 00</t>
  </si>
  <si>
    <t>Storage Specialties</t>
  </si>
  <si>
    <t>10 51 00</t>
  </si>
  <si>
    <t>Lockers</t>
  </si>
  <si>
    <t>10 51 13</t>
  </si>
  <si>
    <t>Metal Lockers</t>
  </si>
  <si>
    <t>10 51 16</t>
  </si>
  <si>
    <t>Wood Lockers</t>
  </si>
  <si>
    <t>10 51 23</t>
  </si>
  <si>
    <t>Plastic-Laminate-Clad Lockers</t>
  </si>
  <si>
    <t>10 51 26</t>
  </si>
  <si>
    <t>Plastic Lockers</t>
  </si>
  <si>
    <t>10 51 26.13</t>
  </si>
  <si>
    <t>Recycled Plastic Lockers</t>
  </si>
  <si>
    <t>10 51 33</t>
  </si>
  <si>
    <t>Glass Lockers</t>
  </si>
  <si>
    <t>10 51 43</t>
  </si>
  <si>
    <t>Wire Mesh Storage Lockers</t>
  </si>
  <si>
    <t>10 51 53</t>
  </si>
  <si>
    <t>Locker Room Benches</t>
  </si>
  <si>
    <t>10 55 00</t>
  </si>
  <si>
    <t>Postal Specialties</t>
  </si>
  <si>
    <t>10 55 13</t>
  </si>
  <si>
    <t>Central Mail Delivery Boxes</t>
  </si>
  <si>
    <t>10 55 13.13</t>
  </si>
  <si>
    <t>Cluster Box Units</t>
  </si>
  <si>
    <t>10 55 16</t>
  </si>
  <si>
    <t>Mail Collection Boxes</t>
  </si>
  <si>
    <t>10 55 19</t>
  </si>
  <si>
    <t>Receiving Boxes</t>
  </si>
  <si>
    <t>10 55 23</t>
  </si>
  <si>
    <t>Mail Boxes</t>
  </si>
  <si>
    <t>10 55 23.13</t>
  </si>
  <si>
    <t>Apartment Mail Boxes</t>
  </si>
  <si>
    <t>10 55 23.16</t>
  </si>
  <si>
    <t>Mail Box Directories</t>
  </si>
  <si>
    <t>10 55 23.19</t>
  </si>
  <si>
    <t>Mail Box Key Keepers</t>
  </si>
  <si>
    <t>10 55 26</t>
  </si>
  <si>
    <t>Parcel Lockers</t>
  </si>
  <si>
    <t>10 55 33</t>
  </si>
  <si>
    <t>Data Distribution Boxes</t>
  </si>
  <si>
    <t>10 55 36</t>
  </si>
  <si>
    <t>Package Depositories</t>
  </si>
  <si>
    <t>10 55 91</t>
  </si>
  <si>
    <t>Mail Chutes</t>
  </si>
  <si>
    <t>10 56 00</t>
  </si>
  <si>
    <t>Storage Assemblies</t>
  </si>
  <si>
    <t>10 56 13</t>
  </si>
  <si>
    <t>Metal Storage Shelving</t>
  </si>
  <si>
    <t>10 56 13.13</t>
  </si>
  <si>
    <t>End-Panel-Support Metal Storage Shelving</t>
  </si>
  <si>
    <t>10 56 13.16</t>
  </si>
  <si>
    <t>Post-and-Shelf Metal Storage Shelving</t>
  </si>
  <si>
    <t>10 56 13.19</t>
  </si>
  <si>
    <t>Post-and-Beam Metal Storage Shelving</t>
  </si>
  <si>
    <t>10 56 13.23</t>
  </si>
  <si>
    <t>Cantilever Metal Storage Shelving</t>
  </si>
  <si>
    <t>10 56 16</t>
  </si>
  <si>
    <t>Fabricated Wood Storage Shelving</t>
  </si>
  <si>
    <t>10 56 19</t>
  </si>
  <si>
    <t>Plastic Storage Shelving</t>
  </si>
  <si>
    <t>10 56 19.13</t>
  </si>
  <si>
    <t>Recycled Plastic Storage Shelving</t>
  </si>
  <si>
    <t>10 56 23</t>
  </si>
  <si>
    <t>Wire Storage Shelving</t>
  </si>
  <si>
    <t>10 56 26</t>
  </si>
  <si>
    <t>Mobile Storage Shelving</t>
  </si>
  <si>
    <t>10 56 26.13</t>
  </si>
  <si>
    <t>Manual Mobile Storage Shelving</t>
  </si>
  <si>
    <t>10 56 26.23</t>
  </si>
  <si>
    <t>Motorized Mobile Storage Shelving</t>
  </si>
  <si>
    <t>10 56 29</t>
  </si>
  <si>
    <t>Storage Racks</t>
  </si>
  <si>
    <t>10 56 29.13</t>
  </si>
  <si>
    <t>Flow Storage Racks</t>
  </si>
  <si>
    <t>10 56 29.16</t>
  </si>
  <si>
    <t>Pallet Storage Racks</t>
  </si>
  <si>
    <t>10 56 29.19</t>
  </si>
  <si>
    <t>Movable-Shelf Storage Racks</t>
  </si>
  <si>
    <t>10 56 29.23</t>
  </si>
  <si>
    <t>Stacker Storage Racks</t>
  </si>
  <si>
    <t>10 56 29.26</t>
  </si>
  <si>
    <t>Cantilever Storage Racks</t>
  </si>
  <si>
    <t>10 56 29.29</t>
  </si>
  <si>
    <t>Drive-In Storage Racks</t>
  </si>
  <si>
    <t>10 56 29.33</t>
  </si>
  <si>
    <t>Drive-Through Storage Racks</t>
  </si>
  <si>
    <t>10 56 33</t>
  </si>
  <si>
    <t>Mercantile Storage Assemblies</t>
  </si>
  <si>
    <t>10 57 00</t>
  </si>
  <si>
    <t>Wardrobe and Closet Specialties</t>
  </si>
  <si>
    <t>10 57 13</t>
  </si>
  <si>
    <t>Hat and Coat Racks</t>
  </si>
  <si>
    <t>10 57 23</t>
  </si>
  <si>
    <t>Closet and Utility Shelving</t>
  </si>
  <si>
    <t>10 57 23.13</t>
  </si>
  <si>
    <t>Wire Closet and Utility Shelving</t>
  </si>
  <si>
    <t>10 57 23.16</t>
  </si>
  <si>
    <t>Plastic-Laminate-Clad Closet and Utility Shelving</t>
  </si>
  <si>
    <t>10 57 23.19</t>
  </si>
  <si>
    <t>Wood Closet and Utility Shelving</t>
  </si>
  <si>
    <t>10 57 33</t>
  </si>
  <si>
    <t>Closet and Utility Shelving Hardware</t>
  </si>
  <si>
    <t>10 60 00</t>
  </si>
  <si>
    <t>10 70 00</t>
  </si>
  <si>
    <t>Exterior Specialties</t>
  </si>
  <si>
    <t>10 71 00</t>
  </si>
  <si>
    <t>Exterior Protection</t>
  </si>
  <si>
    <t>10 71 13</t>
  </si>
  <si>
    <t>Exterior Sun Control Devices</t>
  </si>
  <si>
    <t>10 71 13.13</t>
  </si>
  <si>
    <t>Exterior Shutters</t>
  </si>
  <si>
    <t>10 71 13.19</t>
  </si>
  <si>
    <t>Rolling Exterior Shutters</t>
  </si>
  <si>
    <t>10 71 13.23</t>
  </si>
  <si>
    <t>Coiling Exterior Shutters</t>
  </si>
  <si>
    <t>10 71 13.26</t>
  </si>
  <si>
    <t>Decorative Exterior Shutters</t>
  </si>
  <si>
    <t>10 71 13.29</t>
  </si>
  <si>
    <t>Side-Hinged Exterior Shutters</t>
  </si>
  <si>
    <t>10 71 13.43</t>
  </si>
  <si>
    <t>Fixed Sun Screens</t>
  </si>
  <si>
    <t>10 71 16</t>
  </si>
  <si>
    <t>Storm Panels</t>
  </si>
  <si>
    <t>10 71 16.13</t>
  </si>
  <si>
    <t>Demountable Storm Panels</t>
  </si>
  <si>
    <t>10 71 16.16</t>
  </si>
  <si>
    <t>Movable Storm Panels</t>
  </si>
  <si>
    <t>10 73 00</t>
  </si>
  <si>
    <t>Protective Covers</t>
  </si>
  <si>
    <t>10 73 13</t>
  </si>
  <si>
    <t>Awnings</t>
  </si>
  <si>
    <t>10 73 16</t>
  </si>
  <si>
    <t>Canopies</t>
  </si>
  <si>
    <t>10 73 23</t>
  </si>
  <si>
    <t>Car Shelters</t>
  </si>
  <si>
    <t>10 73 26</t>
  </si>
  <si>
    <t>Walkway Coverings</t>
  </si>
  <si>
    <t>10 73 33</t>
  </si>
  <si>
    <t>Marquees</t>
  </si>
  <si>
    <t>10 73 43</t>
  </si>
  <si>
    <t>Transportation Stop Shelters</t>
  </si>
  <si>
    <t>10 74 00</t>
  </si>
  <si>
    <t>Manufactured Exterior Specialties</t>
  </si>
  <si>
    <t>10 74 13</t>
  </si>
  <si>
    <t>Exterior Clocks</t>
  </si>
  <si>
    <t>10 74 23</t>
  </si>
  <si>
    <t>Cupolas</t>
  </si>
  <si>
    <t>10 74 26</t>
  </si>
  <si>
    <t>Spires</t>
  </si>
  <si>
    <t>10 74 29</t>
  </si>
  <si>
    <t>Steeples</t>
  </si>
  <si>
    <t>10 74 33</t>
  </si>
  <si>
    <t>Weathervanes</t>
  </si>
  <si>
    <t>10 74 43</t>
  </si>
  <si>
    <t>Below-Grade Egress Assemblies</t>
  </si>
  <si>
    <t>10 74 46</t>
  </si>
  <si>
    <t>Window Wells</t>
  </si>
  <si>
    <t>10 75 00</t>
  </si>
  <si>
    <t>Flagpoles</t>
  </si>
  <si>
    <t>10 75 13</t>
  </si>
  <si>
    <t>Automatic Flagpoles</t>
  </si>
  <si>
    <t>10 75 16</t>
  </si>
  <si>
    <t>Ground-Set Flagpoles</t>
  </si>
  <si>
    <t>10 75 19</t>
  </si>
  <si>
    <t>Nautical Flagpoles</t>
  </si>
  <si>
    <t>10 75 23</t>
  </si>
  <si>
    <t>Wall-Mounted Flagpoles</t>
  </si>
  <si>
    <t>10 80 00</t>
  </si>
  <si>
    <t>Other Specialties</t>
  </si>
  <si>
    <t>10 81 00</t>
  </si>
  <si>
    <t>Pest Control Devices</t>
  </si>
  <si>
    <t>10 81 13</t>
  </si>
  <si>
    <t>Bird Control Devices</t>
  </si>
  <si>
    <t>10 81 16</t>
  </si>
  <si>
    <t>Insect Control Devices</t>
  </si>
  <si>
    <t>10 81 19</t>
  </si>
  <si>
    <t>Rodent Control Devices</t>
  </si>
  <si>
    <t>10 82 00</t>
  </si>
  <si>
    <t>Grilles and Screens</t>
  </si>
  <si>
    <t>10 82 13</t>
  </si>
  <si>
    <t>Exterior Grilles and Screens</t>
  </si>
  <si>
    <t>10 82 23</t>
  </si>
  <si>
    <t>Interior Grilles and Screens</t>
  </si>
  <si>
    <t>10 83 00</t>
  </si>
  <si>
    <t>Flags and Banners</t>
  </si>
  <si>
    <t>10 83 13</t>
  </si>
  <si>
    <t>Flags</t>
  </si>
  <si>
    <t>10 83 16</t>
  </si>
  <si>
    <t>Banners</t>
  </si>
  <si>
    <t>10 86 00</t>
  </si>
  <si>
    <t>Security Mirrors and Domes</t>
  </si>
  <si>
    <t>10 88 00</t>
  </si>
  <si>
    <t>Scales</t>
  </si>
  <si>
    <t>10 90 00</t>
  </si>
  <si>
    <t>11 00 00</t>
  </si>
  <si>
    <t>Equipment</t>
  </si>
  <si>
    <t>11 01 00</t>
  </si>
  <si>
    <t>Operation and Maintenance of Equipment</t>
  </si>
  <si>
    <t>11 01 10</t>
  </si>
  <si>
    <t>Operation and Maintenance of Vehicle and Pedestrian Equipment</t>
  </si>
  <si>
    <t>11 01 15</t>
  </si>
  <si>
    <t>Operation and Maintenance of Security, Bank, and Detention Equipment</t>
  </si>
  <si>
    <t>11 01 20</t>
  </si>
  <si>
    <t>Operation and Maintenance of Commercial Equipment</t>
  </si>
  <si>
    <t>11 01 30</t>
  </si>
  <si>
    <t>Operation and Maintenance of Residential Equipment</t>
  </si>
  <si>
    <t>11 01 40</t>
  </si>
  <si>
    <t>Operation and Maintenance of Foodservice Equipment</t>
  </si>
  <si>
    <t>11 01 50</t>
  </si>
  <si>
    <t>Operation and Maintenance of Educational and Scientific Equipment</t>
  </si>
  <si>
    <t>11 01 56</t>
  </si>
  <si>
    <t>Operation and Maintenance of Observatory Equipment</t>
  </si>
  <si>
    <t>11 01 60</t>
  </si>
  <si>
    <t>Operation and Maintenance of Entertainment Equipment</t>
  </si>
  <si>
    <t>11 01 65</t>
  </si>
  <si>
    <t>Operation and Maintenance of Athletic and Recreational Equipment</t>
  </si>
  <si>
    <t>11 01 70</t>
  </si>
  <si>
    <t>Operation and Maintenance of Healthcare Equipment</t>
  </si>
  <si>
    <t>11 01 80</t>
  </si>
  <si>
    <t>Operation and Maintenance of Collection and Disposal Equipment</t>
  </si>
  <si>
    <t>11 01 90</t>
  </si>
  <si>
    <t>Operation and Maintenance of Other Equipment</t>
  </si>
  <si>
    <t>11 05 00</t>
  </si>
  <si>
    <t>Common Work Results for Equipment</t>
  </si>
  <si>
    <t>11 06 00</t>
  </si>
  <si>
    <t>Schedules for Equipment</t>
  </si>
  <si>
    <t>11 06 10</t>
  </si>
  <si>
    <t>Schedules for Vehicle and Pedestrian Equipment</t>
  </si>
  <si>
    <t>11 06 15</t>
  </si>
  <si>
    <t>Schedules for Security, Bank, and Detention Equipment</t>
  </si>
  <si>
    <t>11 06 15.13</t>
  </si>
  <si>
    <t>Teller and Service Equipment Schedule</t>
  </si>
  <si>
    <t>11 06 20</t>
  </si>
  <si>
    <t>Schedules for Commercial Equipment</t>
  </si>
  <si>
    <t>11 06 30</t>
  </si>
  <si>
    <t>Schedules for Residential Equipment</t>
  </si>
  <si>
    <t>11 06 40</t>
  </si>
  <si>
    <t>Schedules for Foodservice Equipment</t>
  </si>
  <si>
    <t>11 06 40.13</t>
  </si>
  <si>
    <t>Foodservice Equipment Schedule</t>
  </si>
  <si>
    <t>11 06 50</t>
  </si>
  <si>
    <t>Schedules for Educational and Scientific Equipment</t>
  </si>
  <si>
    <t>11 06 60</t>
  </si>
  <si>
    <t>Schedules for Entertainment Equipment</t>
  </si>
  <si>
    <t>11 06 65</t>
  </si>
  <si>
    <t>Schedules for Athletic and Recreational Equipment</t>
  </si>
  <si>
    <t>11 06 70</t>
  </si>
  <si>
    <t>Schedules for Healthcare Equipment</t>
  </si>
  <si>
    <t>11 06 70.13</t>
  </si>
  <si>
    <t>Healthcare Equipment Schedule</t>
  </si>
  <si>
    <t>11 06 80</t>
  </si>
  <si>
    <t>Schedules for Collection and Disposal Equipment</t>
  </si>
  <si>
    <t>11 06 90</t>
  </si>
  <si>
    <t>Schedules for Other Equipment</t>
  </si>
  <si>
    <t>11 08 00</t>
  </si>
  <si>
    <t>Commissioning of Equipment</t>
  </si>
  <si>
    <t>11 10 00</t>
  </si>
  <si>
    <t>Vehicle and Pedestrian Equipment</t>
  </si>
  <si>
    <t>11 11 00</t>
  </si>
  <si>
    <t>Vehicle Service Equipment</t>
  </si>
  <si>
    <t>11 11 13</t>
  </si>
  <si>
    <t>Compressed-Air Vehicle Service Equipment</t>
  </si>
  <si>
    <t>11 11 19</t>
  </si>
  <si>
    <t>Vehicle Lubrication Equipment</t>
  </si>
  <si>
    <t>11 11 23</t>
  </si>
  <si>
    <t>Tire-Changing Equipment</t>
  </si>
  <si>
    <t>11 11 26</t>
  </si>
  <si>
    <t>Vehicle-Washing Equipment</t>
  </si>
  <si>
    <t>11 12 00</t>
  </si>
  <si>
    <t>Parking Control Equipment</t>
  </si>
  <si>
    <t>11 12 13</t>
  </si>
  <si>
    <t>Parking Key and Card Control Units</t>
  </si>
  <si>
    <t>11 12 16</t>
  </si>
  <si>
    <t>Parking Ticket Dispensers</t>
  </si>
  <si>
    <t>11 12 23</t>
  </si>
  <si>
    <t>Parking Meters</t>
  </si>
  <si>
    <t>11 12 26</t>
  </si>
  <si>
    <t>Parking Fee Collection Equipment</t>
  </si>
  <si>
    <t>11 12 26.13</t>
  </si>
  <si>
    <t>Parking Fee Coin Collection Equipment</t>
  </si>
  <si>
    <t>11 12 33</t>
  </si>
  <si>
    <t>Parking Gates</t>
  </si>
  <si>
    <t>11 13 00</t>
  </si>
  <si>
    <t>Loading Dock Equipment</t>
  </si>
  <si>
    <t>11 13 13</t>
  </si>
  <si>
    <t>Loading Dock Bumpers</t>
  </si>
  <si>
    <t>11 13 16</t>
  </si>
  <si>
    <t>Loading Dock Seals and Shelters</t>
  </si>
  <si>
    <t>11 13 16.13</t>
  </si>
  <si>
    <t>Loading Dock Seals</t>
  </si>
  <si>
    <t>11 13 16.23</t>
  </si>
  <si>
    <t>Loading Dock Shelters</t>
  </si>
  <si>
    <t>11 13 16.33</t>
  </si>
  <si>
    <t>Loading Dock Rail Shelters</t>
  </si>
  <si>
    <t>11 13 19</t>
  </si>
  <si>
    <t>Stationary Loading Dock Equipment</t>
  </si>
  <si>
    <t>11 13 19.13</t>
  </si>
  <si>
    <t>Loading Dock Levelers</t>
  </si>
  <si>
    <t>11 13 19.23</t>
  </si>
  <si>
    <t>Stationary Loading Dock Lifts</t>
  </si>
  <si>
    <t>11 13 19.26</t>
  </si>
  <si>
    <t>Loading Dock Truck Lifts</t>
  </si>
  <si>
    <t>11 13 19.33</t>
  </si>
  <si>
    <t>Loading Dock Truck Restraints</t>
  </si>
  <si>
    <t>11 13 23</t>
  </si>
  <si>
    <t>Portable Dock Equipment</t>
  </si>
  <si>
    <t>11 13 23.13</t>
  </si>
  <si>
    <t>Portable Dock Lifts</t>
  </si>
  <si>
    <t>11 13 23.16</t>
  </si>
  <si>
    <t>Portable Dock Ramps</t>
  </si>
  <si>
    <t>11 13 23.19</t>
  </si>
  <si>
    <t>Portable Dock Bridges</t>
  </si>
  <si>
    <t>11 13 23.23</t>
  </si>
  <si>
    <t>Portable Dock Platforms</t>
  </si>
  <si>
    <t>11 13 26</t>
  </si>
  <si>
    <t>Loading Dock Lights</t>
  </si>
  <si>
    <t>11 14 00</t>
  </si>
  <si>
    <t>Pedestrian Control Equipment</t>
  </si>
  <si>
    <t>11 14 13</t>
  </si>
  <si>
    <t>Pedestrian Gates</t>
  </si>
  <si>
    <t>11 14 13.13</t>
  </si>
  <si>
    <t>Portable Posts and Railings</t>
  </si>
  <si>
    <t>11 14 13.16</t>
  </si>
  <si>
    <t>Rotary Gates</t>
  </si>
  <si>
    <t>11 14 13.19</t>
  </si>
  <si>
    <t>Turnstiles</t>
  </si>
  <si>
    <t>11 14 16</t>
  </si>
  <si>
    <t>Money-Changing Equipment</t>
  </si>
  <si>
    <t>11 14 16.19</t>
  </si>
  <si>
    <t>Money-Changing Machines</t>
  </si>
  <si>
    <t>11 14 26</t>
  </si>
  <si>
    <t>Pedestrian Fare Collection Equipment</t>
  </si>
  <si>
    <t>11 14 26.13</t>
  </si>
  <si>
    <t>Pedestrian Coin Fare Collection Equipment</t>
  </si>
  <si>
    <t>11 14 43</t>
  </si>
  <si>
    <t>Pedestrian Detection Equipment</t>
  </si>
  <si>
    <t>11 14 43.13</t>
  </si>
  <si>
    <t>Electronic Detection and Counting Systems</t>
  </si>
  <si>
    <t>11 14 53</t>
  </si>
  <si>
    <t>Pedestrian Security Equipment</t>
  </si>
  <si>
    <t>11 15 00</t>
  </si>
  <si>
    <t>Security, Detention and Banking Equipment</t>
  </si>
  <si>
    <t>11 16 00</t>
  </si>
  <si>
    <t>Vault Equipment</t>
  </si>
  <si>
    <t>11 16 13</t>
  </si>
  <si>
    <t>Safe Deposit Boxes</t>
  </si>
  <si>
    <t>11 16 16</t>
  </si>
  <si>
    <t>Safes</t>
  </si>
  <si>
    <t>11 16 23</t>
  </si>
  <si>
    <t>Vault Ventilators</t>
  </si>
  <si>
    <t>11 17 00</t>
  </si>
  <si>
    <t>Teller and Service Equipment</t>
  </si>
  <si>
    <t>11 17 13</t>
  </si>
  <si>
    <t>Teller Equipment Systems</t>
  </si>
  <si>
    <t>11 17 16</t>
  </si>
  <si>
    <t>Automatic Banking Systems</t>
  </si>
  <si>
    <t>11 17 23</t>
  </si>
  <si>
    <t>Money Handling Equipment</t>
  </si>
  <si>
    <t>11 17 33</t>
  </si>
  <si>
    <t>Money Cart Pass-Through</t>
  </si>
  <si>
    <t>11 17 36</t>
  </si>
  <si>
    <t>Package Transfer Units</t>
  </si>
  <si>
    <t>11 18 00</t>
  </si>
  <si>
    <t>Security Equipment</t>
  </si>
  <si>
    <t>11 18 13</t>
  </si>
  <si>
    <t>Deal Drawers</t>
  </si>
  <si>
    <t>11 18 16</t>
  </si>
  <si>
    <t>Gun Ports</t>
  </si>
  <si>
    <t>11 18 23</t>
  </si>
  <si>
    <t>Valuable Material Storage</t>
  </si>
  <si>
    <t>11 19 00</t>
  </si>
  <si>
    <t>Detention Equipment</t>
  </si>
  <si>
    <t>11 19 13</t>
  </si>
  <si>
    <t>Detention Pass-Through Doors</t>
  </si>
  <si>
    <t>11 19 16</t>
  </si>
  <si>
    <t>Detention Gun Lockers</t>
  </si>
  <si>
    <t>11 20 00</t>
  </si>
  <si>
    <t>Commercial Equipment</t>
  </si>
  <si>
    <t>11 21 00</t>
  </si>
  <si>
    <t>Mercantile and Service Equipment</t>
  </si>
  <si>
    <t>11 21 13</t>
  </si>
  <si>
    <t>Cash Registers and Checking Equipment</t>
  </si>
  <si>
    <t>11 21 23</t>
  </si>
  <si>
    <t>Vending Equipment</t>
  </si>
  <si>
    <t>11 21 23.13</t>
  </si>
  <si>
    <t>Vending Machines</t>
  </si>
  <si>
    <t>11 21 33</t>
  </si>
  <si>
    <t>Checkroom Equipment</t>
  </si>
  <si>
    <t>11 21 43</t>
  </si>
  <si>
    <t>Weighing and Wrapping Equipment</t>
  </si>
  <si>
    <t>11 21 53</t>
  </si>
  <si>
    <t>Barber and Beauty Shop Equipment</t>
  </si>
  <si>
    <t>11 22 00</t>
  </si>
  <si>
    <t>Refrigerated Display Equipment</t>
  </si>
  <si>
    <t>11 23 00</t>
  </si>
  <si>
    <t>Commercial Laundry and Dry Cleaning Equipment</t>
  </si>
  <si>
    <t>11 23 13</t>
  </si>
  <si>
    <t>Dry Cleaning Equipment</t>
  </si>
  <si>
    <t>11 23 16</t>
  </si>
  <si>
    <t>Drying and Conditioning Equipment</t>
  </si>
  <si>
    <t>11 23 19</t>
  </si>
  <si>
    <t>Finishing Equipment</t>
  </si>
  <si>
    <t>11 23 23</t>
  </si>
  <si>
    <t>Commercial Ironing Equipment</t>
  </si>
  <si>
    <t>11 23 26</t>
  </si>
  <si>
    <t>Commercial Washers and Extractors</t>
  </si>
  <si>
    <t>11 23 33</t>
  </si>
  <si>
    <t>Coin-Operated Laundry Equipment</t>
  </si>
  <si>
    <t>11 23 43</t>
  </si>
  <si>
    <t>Hanging Garment Conveyors</t>
  </si>
  <si>
    <t>11 24 00</t>
  </si>
  <si>
    <t>Maintenance Equipment</t>
  </si>
  <si>
    <t>11 24 13</t>
  </si>
  <si>
    <t>Floor and Wall Cleaning Equipment</t>
  </si>
  <si>
    <t>11 24 16</t>
  </si>
  <si>
    <t>Housekeeping Carts</t>
  </si>
  <si>
    <t>11 24 19</t>
  </si>
  <si>
    <t>Vacuum Cleaning Systems</t>
  </si>
  <si>
    <t>11 24 23</t>
  </si>
  <si>
    <t>Window Washing Systems</t>
  </si>
  <si>
    <t>11 25 00</t>
  </si>
  <si>
    <t>Hospitality Equipment</t>
  </si>
  <si>
    <t>11 25 13</t>
  </si>
  <si>
    <t>Registration Equipment</t>
  </si>
  <si>
    <t>11 26 00</t>
  </si>
  <si>
    <t>Unit Kitchens</t>
  </si>
  <si>
    <t>11 26 13</t>
  </si>
  <si>
    <t>Metal Unit Kitchens</t>
  </si>
  <si>
    <t>11 26 16</t>
  </si>
  <si>
    <t>Wood Unit Kitchens</t>
  </si>
  <si>
    <t>11 26 19</t>
  </si>
  <si>
    <t>Plastic-Laminate-Clad Unit Kitchens</t>
  </si>
  <si>
    <t>11 27 00</t>
  </si>
  <si>
    <t>Photographic Processing Equipment</t>
  </si>
  <si>
    <t>11 27 13</t>
  </si>
  <si>
    <t>Darkroom Processing Equipment</t>
  </si>
  <si>
    <t>11 27 16</t>
  </si>
  <si>
    <t>Film Transfer Cabinets</t>
  </si>
  <si>
    <t>11 28 00</t>
  </si>
  <si>
    <t>Office Equipment</t>
  </si>
  <si>
    <t>11 28 13</t>
  </si>
  <si>
    <t>Computers</t>
  </si>
  <si>
    <t>11 28 16</t>
  </si>
  <si>
    <t>Printers</t>
  </si>
  <si>
    <t>11 28 19</t>
  </si>
  <si>
    <t>Self-Contained Facsimile Machines</t>
  </si>
  <si>
    <t>11 28 23</t>
  </si>
  <si>
    <t>Copiers</t>
  </si>
  <si>
    <t>11 29 00</t>
  </si>
  <si>
    <t>Postal, Packaging, and Shipping Equipment</t>
  </si>
  <si>
    <t>11 29 23</t>
  </si>
  <si>
    <t>Packaging Equipment</t>
  </si>
  <si>
    <t>11 29 33</t>
  </si>
  <si>
    <t>Shipping Equipment</t>
  </si>
  <si>
    <t>11 29 55</t>
  </si>
  <si>
    <t>Postal Equipment</t>
  </si>
  <si>
    <t>11 30 00</t>
  </si>
  <si>
    <t>Residential Equipment</t>
  </si>
  <si>
    <t>11 31 00</t>
  </si>
  <si>
    <t>Residential Appliances</t>
  </si>
  <si>
    <t>11 31 13</t>
  </si>
  <si>
    <t>Residential Kitchen Appliances</t>
  </si>
  <si>
    <t>11 31 23</t>
  </si>
  <si>
    <t>Residential Laundry Appliances</t>
  </si>
  <si>
    <t>11 33 00</t>
  </si>
  <si>
    <t>Retractable Stairs</t>
  </si>
  <si>
    <t>11 40 00</t>
  </si>
  <si>
    <t>Foodservice Equipment</t>
  </si>
  <si>
    <t>11 41 00</t>
  </si>
  <si>
    <t>Food Storage Equipment</t>
  </si>
  <si>
    <t>11 41 13</t>
  </si>
  <si>
    <t>Refrigerated Food Storage Cases</t>
  </si>
  <si>
    <t>11 41 23</t>
  </si>
  <si>
    <t>Walk-In Coolers</t>
  </si>
  <si>
    <t>11 41 26</t>
  </si>
  <si>
    <t>Walk-In Freezers</t>
  </si>
  <si>
    <t>11 42 00</t>
  </si>
  <si>
    <t>Food Preparation Equipment</t>
  </si>
  <si>
    <t>11 43 00</t>
  </si>
  <si>
    <t>Food Delivery Carts and Conveyors</t>
  </si>
  <si>
    <t>11 43 13</t>
  </si>
  <si>
    <t>Food Delivery Carts</t>
  </si>
  <si>
    <t>11 43 16</t>
  </si>
  <si>
    <t>Food Delivery Conveyors</t>
  </si>
  <si>
    <t>11 44 00</t>
  </si>
  <si>
    <t>Food Cooking Equipment</t>
  </si>
  <si>
    <t>11 44 13</t>
  </si>
  <si>
    <t>Commercial Ranges</t>
  </si>
  <si>
    <t>11 44 16</t>
  </si>
  <si>
    <t>Commercial Ovens</t>
  </si>
  <si>
    <t>11 46 00</t>
  </si>
  <si>
    <t>Food Dispensing Equipment</t>
  </si>
  <si>
    <t>11 46 13</t>
  </si>
  <si>
    <t>Bar Equipment</t>
  </si>
  <si>
    <t>11 46 16</t>
  </si>
  <si>
    <t>Service Line Equipment</t>
  </si>
  <si>
    <t>11 46 19</t>
  </si>
  <si>
    <t>Soda Fountain Equipment</t>
  </si>
  <si>
    <t>11 47 00</t>
  </si>
  <si>
    <t>Ice Machines</t>
  </si>
  <si>
    <t>11 48 00</t>
  </si>
  <si>
    <t>Cleaning and Disposal Equipment</t>
  </si>
  <si>
    <t>11 48 13</t>
  </si>
  <si>
    <t>Commercial Dishwashers</t>
  </si>
  <si>
    <t>11 50 00</t>
  </si>
  <si>
    <t>Educational and Scientific Equipment</t>
  </si>
  <si>
    <t>11 51 00</t>
  </si>
  <si>
    <t>Library Equipment</t>
  </si>
  <si>
    <t>11 51 13</t>
  </si>
  <si>
    <t>Automated Book Storage and Retrieval Systems</t>
  </si>
  <si>
    <t>11 51 16</t>
  </si>
  <si>
    <t>Book Depositories</t>
  </si>
  <si>
    <t>11 51 19</t>
  </si>
  <si>
    <t>Book Theft Protection Equipment</t>
  </si>
  <si>
    <t>11 51 23</t>
  </si>
  <si>
    <t>Library Stack Systems</t>
  </si>
  <si>
    <t>11 51 23.13</t>
  </si>
  <si>
    <t>Metal Library Shelving</t>
  </si>
  <si>
    <t>11 52 00</t>
  </si>
  <si>
    <t>Audio-Visual Equipment</t>
  </si>
  <si>
    <t>11 52 13</t>
  </si>
  <si>
    <t>Projection Screens</t>
  </si>
  <si>
    <t>11 52 13.13</t>
  </si>
  <si>
    <t>Fixed Projection Screens</t>
  </si>
  <si>
    <t>11 52 13.16</t>
  </si>
  <si>
    <t>Portable Projection Screens</t>
  </si>
  <si>
    <t>11 52 13.19</t>
  </si>
  <si>
    <t>Rear Projection Screens</t>
  </si>
  <si>
    <t>11 52 16</t>
  </si>
  <si>
    <t>Projectors</t>
  </si>
  <si>
    <t>11 52 16.13</t>
  </si>
  <si>
    <t>Movie Projectors</t>
  </si>
  <si>
    <t>11 52 16.16</t>
  </si>
  <si>
    <t>Slide Projectors</t>
  </si>
  <si>
    <t>11 52 16.19</t>
  </si>
  <si>
    <t>Overhead Projectors</t>
  </si>
  <si>
    <t>11 52 16.23</t>
  </si>
  <si>
    <t>Opaque Projectors</t>
  </si>
  <si>
    <t>11 52 16.26</t>
  </si>
  <si>
    <t>Video Projectors</t>
  </si>
  <si>
    <t>11 52 19</t>
  </si>
  <si>
    <t>Players and Recorders</t>
  </si>
  <si>
    <t>11 53 00</t>
  </si>
  <si>
    <t>Laboratory Equipment</t>
  </si>
  <si>
    <t>11 53 13</t>
  </si>
  <si>
    <t>Laboratory Fume Hoods</t>
  </si>
  <si>
    <t>11 53 13.13</t>
  </si>
  <si>
    <t>Recirculating Laboratory Fume Hoods</t>
  </si>
  <si>
    <t>11 53 16</t>
  </si>
  <si>
    <t>Laboratory Incubators</t>
  </si>
  <si>
    <t>11 53 19</t>
  </si>
  <si>
    <t>Laboratory Sterilizers</t>
  </si>
  <si>
    <t>11 53 23</t>
  </si>
  <si>
    <t>Laboratory Refrigerators</t>
  </si>
  <si>
    <t>11 53 33</t>
  </si>
  <si>
    <t>Emergency Safety Appliances</t>
  </si>
  <si>
    <t>11 53 43</t>
  </si>
  <si>
    <t>Service Fittings and Accessories</t>
  </si>
  <si>
    <t>11 53 53</t>
  </si>
  <si>
    <t>Biological Safety Cabinets</t>
  </si>
  <si>
    <t>11 55 00</t>
  </si>
  <si>
    <t>Planetarium Equipment</t>
  </si>
  <si>
    <t>11 55 13</t>
  </si>
  <si>
    <t>Planetarium Projectors</t>
  </si>
  <si>
    <t>11 55 16</t>
  </si>
  <si>
    <t>Planetarium Pendulums</t>
  </si>
  <si>
    <t>11 56 00</t>
  </si>
  <si>
    <t>Observatory Equipment</t>
  </si>
  <si>
    <t>11 56 13</t>
  </si>
  <si>
    <t>Telescopes</t>
  </si>
  <si>
    <t>11 56 16</t>
  </si>
  <si>
    <t>Telescope Mounts</t>
  </si>
  <si>
    <t>11 56 19</t>
  </si>
  <si>
    <t>Telescope Drive Mechanisms</t>
  </si>
  <si>
    <t>11 56 23</t>
  </si>
  <si>
    <t>Telescope Domes</t>
  </si>
  <si>
    <t>11 57 00</t>
  </si>
  <si>
    <t>Vocational Shop Equipment</t>
  </si>
  <si>
    <t>11 59 00</t>
  </si>
  <si>
    <t>Exhibit Equipment</t>
  </si>
  <si>
    <t>11 60 00</t>
  </si>
  <si>
    <t>Entertainment Equipment</t>
  </si>
  <si>
    <t>11 61 00</t>
  </si>
  <si>
    <t>Theater and Stage Equipment</t>
  </si>
  <si>
    <t>11 61 13</t>
  </si>
  <si>
    <t>Acoustical Shells</t>
  </si>
  <si>
    <t>11 61 23</t>
  </si>
  <si>
    <t>Folding and Portable Stages</t>
  </si>
  <si>
    <t>11 61 33</t>
  </si>
  <si>
    <t>Rigging Systems and Controls</t>
  </si>
  <si>
    <t>11 61 43</t>
  </si>
  <si>
    <t>Stage Curtains</t>
  </si>
  <si>
    <t>11 62 00</t>
  </si>
  <si>
    <t>Musical Equipment</t>
  </si>
  <si>
    <t>11 62 13</t>
  </si>
  <si>
    <t>Bells</t>
  </si>
  <si>
    <t>11 62 16</t>
  </si>
  <si>
    <t>Carillons</t>
  </si>
  <si>
    <t>11 62 19</t>
  </si>
  <si>
    <t>Organs</t>
  </si>
  <si>
    <t>11 65 00</t>
  </si>
  <si>
    <t>Athletic and Recreational Equipment</t>
  </si>
  <si>
    <t>11 66 00</t>
  </si>
  <si>
    <t>Athletic Equipment</t>
  </si>
  <si>
    <t>11 66 13</t>
  </si>
  <si>
    <t>Exercise Equipment</t>
  </si>
  <si>
    <t>11 66 23</t>
  </si>
  <si>
    <t>Gymnasium Equipment</t>
  </si>
  <si>
    <t>11 66 23.13</t>
  </si>
  <si>
    <t>Basketball Equipment</t>
  </si>
  <si>
    <t>11 66 23.23</t>
  </si>
  <si>
    <t>Volleyball Equipment</t>
  </si>
  <si>
    <t>11 66 23.33</t>
  </si>
  <si>
    <t>Interior Tennis Equipment</t>
  </si>
  <si>
    <t>11 66 23.43</t>
  </si>
  <si>
    <t>Interior Track and Field Equipment</t>
  </si>
  <si>
    <t>11 66 23.53</t>
  </si>
  <si>
    <t>Wall Padding</t>
  </si>
  <si>
    <t>11 66 23.56</t>
  </si>
  <si>
    <t>Mat Storage</t>
  </si>
  <si>
    <t>11 66 43</t>
  </si>
  <si>
    <t>Interior Scoreboards</t>
  </si>
  <si>
    <t>11 66 53</t>
  </si>
  <si>
    <t>Gymnasium Dividers</t>
  </si>
  <si>
    <t>11 66 53.13</t>
  </si>
  <si>
    <t>Batting/Golf Cages</t>
  </si>
  <si>
    <t>11 67 00</t>
  </si>
  <si>
    <t>Recreational Equipment</t>
  </si>
  <si>
    <t>11 67 13</t>
  </si>
  <si>
    <t>Bowling Alley Equipment</t>
  </si>
  <si>
    <t>11 67 23</t>
  </si>
  <si>
    <t>Shooting Range Equipment</t>
  </si>
  <si>
    <t>11 67 33</t>
  </si>
  <si>
    <t>Climbing Walls</t>
  </si>
  <si>
    <t>11 67 43</t>
  </si>
  <si>
    <t>Table Games Equipment</t>
  </si>
  <si>
    <t>11 67 43.13</t>
  </si>
  <si>
    <t>Pool Tables</t>
  </si>
  <si>
    <t>11 67 43.23</t>
  </si>
  <si>
    <t>Ping-Pong Tables</t>
  </si>
  <si>
    <t>11 67 53</t>
  </si>
  <si>
    <t>Game Room Equipment</t>
  </si>
  <si>
    <t>11 67 53.13</t>
  </si>
  <si>
    <t>Video Games</t>
  </si>
  <si>
    <t>11 67 53.23</t>
  </si>
  <si>
    <t>Pinball Machines</t>
  </si>
  <si>
    <t>11 68 00</t>
  </si>
  <si>
    <t>Play Field Equipment and Structures</t>
  </si>
  <si>
    <t>11 68 13</t>
  </si>
  <si>
    <t>Playground Equipment</t>
  </si>
  <si>
    <t>11 68 16</t>
  </si>
  <si>
    <t>Play Structures</t>
  </si>
  <si>
    <t>11 68 23</t>
  </si>
  <si>
    <t>Exterior Court Athletic Equipment</t>
  </si>
  <si>
    <t>11 68 23.13</t>
  </si>
  <si>
    <t>Exterior Basketball Equipment</t>
  </si>
  <si>
    <t>11 68 23.23</t>
  </si>
  <si>
    <t>Exterior Volleyball Equipment</t>
  </si>
  <si>
    <t>11 68 23.33</t>
  </si>
  <si>
    <t>Tennis Equipment</t>
  </si>
  <si>
    <t>11 68 33</t>
  </si>
  <si>
    <t>Athletic Field Equipment</t>
  </si>
  <si>
    <t>11 68 33.13</t>
  </si>
  <si>
    <t>Football Field Equipment</t>
  </si>
  <si>
    <t>11 68 33.23</t>
  </si>
  <si>
    <t>Soccer and Field Hockey Equipment</t>
  </si>
  <si>
    <t>11 68 33.33</t>
  </si>
  <si>
    <t>Baseball Field Equipment</t>
  </si>
  <si>
    <t>11 68 33.43</t>
  </si>
  <si>
    <t>Track and Field Equipment</t>
  </si>
  <si>
    <t>11 68 43</t>
  </si>
  <si>
    <t>Exterior Scoreboards</t>
  </si>
  <si>
    <t>11 70 00</t>
  </si>
  <si>
    <t>Healthcare Equipment</t>
  </si>
  <si>
    <t>11 71 00</t>
  </si>
  <si>
    <t>Medical Sterilizing Equipment</t>
  </si>
  <si>
    <t>11 72 00</t>
  </si>
  <si>
    <t>Examination and Treatment Equipment</t>
  </si>
  <si>
    <t>11 72 13</t>
  </si>
  <si>
    <t>Examination Equipment</t>
  </si>
  <si>
    <t>11 72 53</t>
  </si>
  <si>
    <t>Treatment Equipment</t>
  </si>
  <si>
    <t>11 73 00</t>
  </si>
  <si>
    <t>Patient Care Equipment</t>
  </si>
  <si>
    <t>11 74 00</t>
  </si>
  <si>
    <t>Dental Equipment</t>
  </si>
  <si>
    <t>11 75 00</t>
  </si>
  <si>
    <t>Optical Equipment</t>
  </si>
  <si>
    <t>11 76 00</t>
  </si>
  <si>
    <t>Operating Room Equipment</t>
  </si>
  <si>
    <t>11 77 00</t>
  </si>
  <si>
    <t>Radiology Equipment</t>
  </si>
  <si>
    <t>11 78 00</t>
  </si>
  <si>
    <t>Mortuary Equipment</t>
  </si>
  <si>
    <t>11 78 13</t>
  </si>
  <si>
    <t>Mortuary Refrigerators</t>
  </si>
  <si>
    <t>11 78 16</t>
  </si>
  <si>
    <t>Crematorium Equipment</t>
  </si>
  <si>
    <t>11 78 19</t>
  </si>
  <si>
    <t>Mortuary Lifts</t>
  </si>
  <si>
    <t>11 79 00</t>
  </si>
  <si>
    <t>Therapy Equipment</t>
  </si>
  <si>
    <t>11 80 00</t>
  </si>
  <si>
    <t>Collection and Disposal Equipment</t>
  </si>
  <si>
    <t>11 82 00</t>
  </si>
  <si>
    <t>Solid Waste Handling Equipment</t>
  </si>
  <si>
    <t>11 82 13</t>
  </si>
  <si>
    <t>Solid Waste Bins</t>
  </si>
  <si>
    <t>11 82 19</t>
  </si>
  <si>
    <t>Packaged Incinerators</t>
  </si>
  <si>
    <t>11 82 23</t>
  </si>
  <si>
    <t>Recycling Equipment</t>
  </si>
  <si>
    <t>11 82 26</t>
  </si>
  <si>
    <t>Waste Compactors and Destructors</t>
  </si>
  <si>
    <t>11 82 29</t>
  </si>
  <si>
    <t>Composting Equipment</t>
  </si>
  <si>
    <t>11 90 00</t>
  </si>
  <si>
    <t>Other Equipment</t>
  </si>
  <si>
    <t>11 91 00</t>
  </si>
  <si>
    <t>Religious Equipment</t>
  </si>
  <si>
    <t>11 91 13</t>
  </si>
  <si>
    <t>Baptisteries</t>
  </si>
  <si>
    <t>11 92 00</t>
  </si>
  <si>
    <t>Agricultural Equipment</t>
  </si>
  <si>
    <t>11 92 13</t>
  </si>
  <si>
    <t>Milkers</t>
  </si>
  <si>
    <t>11 92 16</t>
  </si>
  <si>
    <t>Stock Feeders</t>
  </si>
  <si>
    <t>11 92 19</t>
  </si>
  <si>
    <t>Stock Waterers</t>
  </si>
  <si>
    <t>11 92 23</t>
  </si>
  <si>
    <t>Agricultural Waste Clean-Up Equipment</t>
  </si>
  <si>
    <t>11 93 00</t>
  </si>
  <si>
    <t>Horticultural Equipment</t>
  </si>
  <si>
    <t>11 93 13</t>
  </si>
  <si>
    <t>Hydroponic Growing Systems</t>
  </si>
  <si>
    <t>11 93 16</t>
  </si>
  <si>
    <t>Seeders</t>
  </si>
  <si>
    <t>11 93 19</t>
  </si>
  <si>
    <t>Transplanters</t>
  </si>
  <si>
    <t>11 93 23</t>
  </si>
  <si>
    <t>Potting Machines</t>
  </si>
  <si>
    <t>11 93 26</t>
  </si>
  <si>
    <t>Flat Fillers</t>
  </si>
  <si>
    <t>11 93 29</t>
  </si>
  <si>
    <t>Baggers</t>
  </si>
  <si>
    <t>11 93 33</t>
  </si>
  <si>
    <t>Soil Mixers</t>
  </si>
  <si>
    <t>12 00 00</t>
  </si>
  <si>
    <t>Furnishings</t>
  </si>
  <si>
    <t>12 01 00</t>
  </si>
  <si>
    <t>Operation and Maintenance of Furnishings</t>
  </si>
  <si>
    <t>12 01 10</t>
  </si>
  <si>
    <t>Operation and Maintenance of Art</t>
  </si>
  <si>
    <t>12 01 20</t>
  </si>
  <si>
    <t>Operation and Maintenance of Window Treatments</t>
  </si>
  <si>
    <t>12 01 30</t>
  </si>
  <si>
    <t>Operation and Maintenance of Casework</t>
  </si>
  <si>
    <t>12 01 40</t>
  </si>
  <si>
    <t>Operation and Maintenance of Furnishings and Accessories</t>
  </si>
  <si>
    <t>12 01 50</t>
  </si>
  <si>
    <t>Operation and Maintenance of Furniture</t>
  </si>
  <si>
    <t>12 01 60</t>
  </si>
  <si>
    <t>Operation and Maintenance of Multiple Seating</t>
  </si>
  <si>
    <t>12 01 90</t>
  </si>
  <si>
    <t>Operation and Maintenance of Other Furnishings</t>
  </si>
  <si>
    <t>12 05 00</t>
  </si>
  <si>
    <t>Common Work Results for Furnishings</t>
  </si>
  <si>
    <t>12 05 13</t>
  </si>
  <si>
    <t>Fabrics</t>
  </si>
  <si>
    <t>12 06 00</t>
  </si>
  <si>
    <t>Schedules for Furnishings</t>
  </si>
  <si>
    <t>12 06 10</t>
  </si>
  <si>
    <t>Schedules for Art</t>
  </si>
  <si>
    <t>12 06 20</t>
  </si>
  <si>
    <t>Schedules for Window Treatments</t>
  </si>
  <si>
    <t>12 06 20.13</t>
  </si>
  <si>
    <t>Window Treatment Schedule</t>
  </si>
  <si>
    <t>12 06 30</t>
  </si>
  <si>
    <t>Schedules for Casework</t>
  </si>
  <si>
    <t>12 06 30.13</t>
  </si>
  <si>
    <t>Manufactured Casework Schedule</t>
  </si>
  <si>
    <t>12 06 40</t>
  </si>
  <si>
    <t>Schedules for Furnishings and Accessories</t>
  </si>
  <si>
    <t>12 06 40.13</t>
  </si>
  <si>
    <t>Furnishings Schedule</t>
  </si>
  <si>
    <t>12 06 50</t>
  </si>
  <si>
    <t>Schedules for Furniture</t>
  </si>
  <si>
    <t>12 06 60</t>
  </si>
  <si>
    <t>Schedules for Multiple Seating</t>
  </si>
  <si>
    <t>12 06 90</t>
  </si>
  <si>
    <t>Schedules for Other Furnishings</t>
  </si>
  <si>
    <t>12 08 00</t>
  </si>
  <si>
    <t>Commissioning of Furnishings</t>
  </si>
  <si>
    <t>12 10 00</t>
  </si>
  <si>
    <t>Art</t>
  </si>
  <si>
    <t>12 11 00</t>
  </si>
  <si>
    <t>Murals</t>
  </si>
  <si>
    <t>12 11 13</t>
  </si>
  <si>
    <t>Photo Murals</t>
  </si>
  <si>
    <t>12 11 16</t>
  </si>
  <si>
    <t>Sculptured Brick Panels</t>
  </si>
  <si>
    <t>12 11 23</t>
  </si>
  <si>
    <t>Brick Murals</t>
  </si>
  <si>
    <t>12 11 26</t>
  </si>
  <si>
    <t>Ceramic Tile Murals</t>
  </si>
  <si>
    <t>12 11 33</t>
  </si>
  <si>
    <t>Trompe l'oeil</t>
  </si>
  <si>
    <t>12 12 00</t>
  </si>
  <si>
    <t>Wall Decorations</t>
  </si>
  <si>
    <t>12 12 13</t>
  </si>
  <si>
    <t>Commissioned Paintings</t>
  </si>
  <si>
    <t>12 12 16</t>
  </si>
  <si>
    <t>Framed Paintings</t>
  </si>
  <si>
    <t>12 12 19</t>
  </si>
  <si>
    <t>Framed Prints</t>
  </si>
  <si>
    <t>12 12 23</t>
  </si>
  <si>
    <t>Tapestries</t>
  </si>
  <si>
    <t>12 12 26</t>
  </si>
  <si>
    <t>Wall Hangings</t>
  </si>
  <si>
    <t>12 14 00</t>
  </si>
  <si>
    <t>Sculptures</t>
  </si>
  <si>
    <t>12 14 13</t>
  </si>
  <si>
    <t>Carved Sculpture</t>
  </si>
  <si>
    <t>12 14 16</t>
  </si>
  <si>
    <t>Cast Sculpture</t>
  </si>
  <si>
    <t>12 14 19</t>
  </si>
  <si>
    <t>Constructed Sculpture</t>
  </si>
  <si>
    <t>12 14 23</t>
  </si>
  <si>
    <t>Relief Art</t>
  </si>
  <si>
    <t>12 17 00</t>
  </si>
  <si>
    <t>Art Glass</t>
  </si>
  <si>
    <t>12 17 13</t>
  </si>
  <si>
    <t>Etched Glass</t>
  </si>
  <si>
    <t>12 17 16</t>
  </si>
  <si>
    <t>Stained Glass</t>
  </si>
  <si>
    <t>12 19 00</t>
  </si>
  <si>
    <t>Religious Art</t>
  </si>
  <si>
    <t>12 20 00</t>
  </si>
  <si>
    <t>Window Treatments</t>
  </si>
  <si>
    <t>12 21 00</t>
  </si>
  <si>
    <t>Window Blinds</t>
  </si>
  <si>
    <t>12 21 13</t>
  </si>
  <si>
    <t>Horizontal Louver Blinds</t>
  </si>
  <si>
    <t>12 21 13.13</t>
  </si>
  <si>
    <t>Metal Horizontal Louver Blinds</t>
  </si>
  <si>
    <t>12 21 13.23</t>
  </si>
  <si>
    <t>Wood Horizontal Louver Blinds</t>
  </si>
  <si>
    <t>12 21 13.33</t>
  </si>
  <si>
    <t>Plastic Horizontal Louver Blinds</t>
  </si>
  <si>
    <t>12 21 16</t>
  </si>
  <si>
    <t>Vertical Louver Blinds</t>
  </si>
  <si>
    <t>12 21 16.13</t>
  </si>
  <si>
    <t>Metal Vertical Louver Blinds</t>
  </si>
  <si>
    <t>12 21 16.23</t>
  </si>
  <si>
    <t>Wood Vertical Louver Blinds</t>
  </si>
  <si>
    <t>12 21 16.33</t>
  </si>
  <si>
    <t>Plastic Vertical Louver Blinds</t>
  </si>
  <si>
    <t>12 21 23</t>
  </si>
  <si>
    <t>Roll-Down Blinds</t>
  </si>
  <si>
    <t>12 21 26</t>
  </si>
  <si>
    <t>Black-Out Blinds</t>
  </si>
  <si>
    <t>12 22 00</t>
  </si>
  <si>
    <t>Curtains and Drapes</t>
  </si>
  <si>
    <t>12 22 13</t>
  </si>
  <si>
    <t>Draperies</t>
  </si>
  <si>
    <t>12 22 16</t>
  </si>
  <si>
    <t>Drapery Track and Accessories</t>
  </si>
  <si>
    <t>12 23 00</t>
  </si>
  <si>
    <t>Interior Shutters</t>
  </si>
  <si>
    <t>12 24 00</t>
  </si>
  <si>
    <t>Window Shades</t>
  </si>
  <si>
    <t>12 24 13</t>
  </si>
  <si>
    <t>Roller Window Shades</t>
  </si>
  <si>
    <t>12 24 16</t>
  </si>
  <si>
    <t>Pleated Window Shades</t>
  </si>
  <si>
    <t>12 25 00</t>
  </si>
  <si>
    <t>Window Treatment Operating Hardware</t>
  </si>
  <si>
    <t>12 25 13</t>
  </si>
  <si>
    <t>Motorized Drapery Rods</t>
  </si>
  <si>
    <t>12 30 00</t>
  </si>
  <si>
    <t>Casework</t>
  </si>
  <si>
    <t>12 31 00</t>
  </si>
  <si>
    <t>Manufactured Metal Casework</t>
  </si>
  <si>
    <t>12 31 16</t>
  </si>
  <si>
    <t>Manufactured Metal Sandwich Panel Casework</t>
  </si>
  <si>
    <t>12 32 00</t>
  </si>
  <si>
    <t>Manufactured Wood Casework</t>
  </si>
  <si>
    <t>12 32 13</t>
  </si>
  <si>
    <t>Manufactured Wood-Veneer-Faced Casework</t>
  </si>
  <si>
    <t>12 32 16</t>
  </si>
  <si>
    <t>Manufactured Plastic-Laminate-Clad Casework</t>
  </si>
  <si>
    <t>12 34 00</t>
  </si>
  <si>
    <t>Manufactured Plastic Casework</t>
  </si>
  <si>
    <t>12 34 16</t>
  </si>
  <si>
    <t>Manufactured Solid-Plastic Casework</t>
  </si>
  <si>
    <t>12 35 00</t>
  </si>
  <si>
    <t>Specialty Casework</t>
  </si>
  <si>
    <t>12 35 17</t>
  </si>
  <si>
    <t>Bank Casework</t>
  </si>
  <si>
    <t>12 35 25</t>
  </si>
  <si>
    <t>Hospitality Casework</t>
  </si>
  <si>
    <t>12 35 30</t>
  </si>
  <si>
    <t>Residential Casework</t>
  </si>
  <si>
    <t>12 35 30.13</t>
  </si>
  <si>
    <t>Kitchen Casework</t>
  </si>
  <si>
    <t>12 35 30.23</t>
  </si>
  <si>
    <t>Bathroom Casework</t>
  </si>
  <si>
    <t>12 35 30.43</t>
  </si>
  <si>
    <t>Dormitory Casework</t>
  </si>
  <si>
    <t>12 35 33</t>
  </si>
  <si>
    <t>Utility Room Casework</t>
  </si>
  <si>
    <t>12 35 50</t>
  </si>
  <si>
    <t>Educational/Library Casework</t>
  </si>
  <si>
    <t>12 35 50.13</t>
  </si>
  <si>
    <t>Educational Casework</t>
  </si>
  <si>
    <t>12 35 50.53</t>
  </si>
  <si>
    <t>Library Casework</t>
  </si>
  <si>
    <t>12 35 50.56</t>
  </si>
  <si>
    <t>Built-In Study Carrels</t>
  </si>
  <si>
    <t>12 35 53</t>
  </si>
  <si>
    <t>Laboratory Casework</t>
  </si>
  <si>
    <t>12 35 53.13</t>
  </si>
  <si>
    <t>Metal Laboratory Casework</t>
  </si>
  <si>
    <t>12 35 53.16</t>
  </si>
  <si>
    <t>Plastic-Laminate-Clad Laboratory Casework</t>
  </si>
  <si>
    <t>12 35 53.19</t>
  </si>
  <si>
    <t>Wood Laboratory Casework</t>
  </si>
  <si>
    <t>12 35 53.23</t>
  </si>
  <si>
    <t>Solid-Plastic Laboratory Casework</t>
  </si>
  <si>
    <t>12 35 59</t>
  </si>
  <si>
    <t>Display Casework</t>
  </si>
  <si>
    <t>12 35 70</t>
  </si>
  <si>
    <t>Healthcare Casework</t>
  </si>
  <si>
    <t>12 35 70.13</t>
  </si>
  <si>
    <t>Hospital Casework</t>
  </si>
  <si>
    <t>12 35 70.16</t>
  </si>
  <si>
    <t>Nurse Station Casework</t>
  </si>
  <si>
    <t>12 35 70.19</t>
  </si>
  <si>
    <t>Exam Room Casework</t>
  </si>
  <si>
    <t>12 35 70.74</t>
  </si>
  <si>
    <t>Dental Casework</t>
  </si>
  <si>
    <t>12 35 91</t>
  </si>
  <si>
    <t>Religious Casework</t>
  </si>
  <si>
    <t>12 36 00</t>
  </si>
  <si>
    <t>Countertops</t>
  </si>
  <si>
    <t>12 36 13</t>
  </si>
  <si>
    <t>Concrete Countertops</t>
  </si>
  <si>
    <t>12 36 16</t>
  </si>
  <si>
    <t>Metal Countertops</t>
  </si>
  <si>
    <t>12 36 19</t>
  </si>
  <si>
    <t>Wood Countertops</t>
  </si>
  <si>
    <t>12 36 23</t>
  </si>
  <si>
    <t>Plastic Countertops</t>
  </si>
  <si>
    <t>12 36 23.13</t>
  </si>
  <si>
    <t>Plastic-Laminate-Clad Countertops</t>
  </si>
  <si>
    <t>12 36 40</t>
  </si>
  <si>
    <t>Stone Countertops</t>
  </si>
  <si>
    <t>12 36 53</t>
  </si>
  <si>
    <t>Laboratory Countertops</t>
  </si>
  <si>
    <t>12 36 61</t>
  </si>
  <si>
    <t>Simulated Stone Countertops</t>
  </si>
  <si>
    <t>12 36 61.13</t>
  </si>
  <si>
    <t>Cultured Marble Countertops</t>
  </si>
  <si>
    <t>12 36 61.16</t>
  </si>
  <si>
    <t>Solid Surfacing Countertops</t>
  </si>
  <si>
    <t>12 36 61.19</t>
  </si>
  <si>
    <t>Quartz Surfacing Countertops</t>
  </si>
  <si>
    <t>12 40 00</t>
  </si>
  <si>
    <t>Furnishings and Accessories</t>
  </si>
  <si>
    <t>12 41 00</t>
  </si>
  <si>
    <t>Office Accessories</t>
  </si>
  <si>
    <t>12 41 13</t>
  </si>
  <si>
    <t>Desk Accessories</t>
  </si>
  <si>
    <t>12 42 00</t>
  </si>
  <si>
    <t>Table Accessories</t>
  </si>
  <si>
    <t>12 42 13</t>
  </si>
  <si>
    <t>Ceramics</t>
  </si>
  <si>
    <t>12 42 16</t>
  </si>
  <si>
    <t>Flatware</t>
  </si>
  <si>
    <t>12 42 16.13</t>
  </si>
  <si>
    <t>Silverware</t>
  </si>
  <si>
    <t>12 42 19</t>
  </si>
  <si>
    <t>Hollowware</t>
  </si>
  <si>
    <t>12 42 23</t>
  </si>
  <si>
    <t>Glassware</t>
  </si>
  <si>
    <t>12 42 26</t>
  </si>
  <si>
    <t>Table Linens</t>
  </si>
  <si>
    <t>12 42 26.13</t>
  </si>
  <si>
    <t>Napery</t>
  </si>
  <si>
    <t>12 43 00</t>
  </si>
  <si>
    <t>Portable Lamps</t>
  </si>
  <si>
    <t>12 43 13</t>
  </si>
  <si>
    <t>Lamps</t>
  </si>
  <si>
    <t>12 43 13.13</t>
  </si>
  <si>
    <t>Desk Lamps</t>
  </si>
  <si>
    <t>12 43 13.16</t>
  </si>
  <si>
    <t>Table Lamps</t>
  </si>
  <si>
    <t>12 43 13.19</t>
  </si>
  <si>
    <t>Floor Lamps</t>
  </si>
  <si>
    <t>12 44 00</t>
  </si>
  <si>
    <t>Bath Furnishings</t>
  </si>
  <si>
    <t>12 44 13</t>
  </si>
  <si>
    <t>Bath Linens</t>
  </si>
  <si>
    <t>12 44 13.13</t>
  </si>
  <si>
    <t>Bath Mats</t>
  </si>
  <si>
    <t>12 44 13.16</t>
  </si>
  <si>
    <t>Bath Towels</t>
  </si>
  <si>
    <t>12 44 16</t>
  </si>
  <si>
    <t>Shower Curtains</t>
  </si>
  <si>
    <t>12 45 00</t>
  </si>
  <si>
    <t>Bedroom Furnishings</t>
  </si>
  <si>
    <t>12 45 13</t>
  </si>
  <si>
    <t>Bed Linens</t>
  </si>
  <si>
    <t>12 45 13.13</t>
  </si>
  <si>
    <t>Blankets</t>
  </si>
  <si>
    <t>12 45 13.16</t>
  </si>
  <si>
    <t>Comforters</t>
  </si>
  <si>
    <t>12 45 16</t>
  </si>
  <si>
    <t>Pillows</t>
  </si>
  <si>
    <t>12 46 00</t>
  </si>
  <si>
    <t>Furnishing Accessories</t>
  </si>
  <si>
    <t>12 46 13</t>
  </si>
  <si>
    <t>Ash Receptacles</t>
  </si>
  <si>
    <t>12 46 16</t>
  </si>
  <si>
    <t>Bowls</t>
  </si>
  <si>
    <t>12 46 19</t>
  </si>
  <si>
    <t>Clocks</t>
  </si>
  <si>
    <t>12 46 23</t>
  </si>
  <si>
    <t>Decorative Crafts</t>
  </si>
  <si>
    <t>12 46 26</t>
  </si>
  <si>
    <t>Decorative Screens</t>
  </si>
  <si>
    <t>12 46 29</t>
  </si>
  <si>
    <t>Vases</t>
  </si>
  <si>
    <t>12 46 33</t>
  </si>
  <si>
    <t>Waste Receptacles</t>
  </si>
  <si>
    <t>12 48 00</t>
  </si>
  <si>
    <t>Rugs and Mats</t>
  </si>
  <si>
    <t>12 48 13</t>
  </si>
  <si>
    <t>Entrance Floor Mats and Frames</t>
  </si>
  <si>
    <t>12 48 13.13</t>
  </si>
  <si>
    <t>Entrance Floor Mats</t>
  </si>
  <si>
    <t>12 48 13.16</t>
  </si>
  <si>
    <t>Entrance Floor Mat Frames</t>
  </si>
  <si>
    <t>12 48 16</t>
  </si>
  <si>
    <t>Entrance Floor Grilles</t>
  </si>
  <si>
    <t>12 48 19</t>
  </si>
  <si>
    <t>Entrance Floor Gratings</t>
  </si>
  <si>
    <t>12 48 23</t>
  </si>
  <si>
    <t>Entrance Floor Grids</t>
  </si>
  <si>
    <t>12 48 26</t>
  </si>
  <si>
    <t>Entrance Tile</t>
  </si>
  <si>
    <t>12 48 43</t>
  </si>
  <si>
    <t>Floor Mats</t>
  </si>
  <si>
    <t>12 48 43.13</t>
  </si>
  <si>
    <t>Chair Mats</t>
  </si>
  <si>
    <t>12 48 53</t>
  </si>
  <si>
    <t>Rugs</t>
  </si>
  <si>
    <t>12 48 53.13</t>
  </si>
  <si>
    <t>Runners</t>
  </si>
  <si>
    <t>12 48 53.16</t>
  </si>
  <si>
    <t>Oriental Rugs</t>
  </si>
  <si>
    <t>12 50 00</t>
  </si>
  <si>
    <t>Furniture</t>
  </si>
  <si>
    <t>12 51 00</t>
  </si>
  <si>
    <t>Office Furniture</t>
  </si>
  <si>
    <t>12 51 16</t>
  </si>
  <si>
    <t>Case Goods</t>
  </si>
  <si>
    <t>12 51 16.13</t>
  </si>
  <si>
    <t>Metal Case Goods</t>
  </si>
  <si>
    <t>12 51 16.16</t>
  </si>
  <si>
    <t>Wood Case Goods</t>
  </si>
  <si>
    <t>12 51 16.19</t>
  </si>
  <si>
    <t>Plastic-Laminate-Clad Case Goods</t>
  </si>
  <si>
    <t>12 51 19</t>
  </si>
  <si>
    <t>Filing Cabinets</t>
  </si>
  <si>
    <t>12 51 19.13</t>
  </si>
  <si>
    <t>Lateral Filing Cabinets</t>
  </si>
  <si>
    <t>12 51 19.16</t>
  </si>
  <si>
    <t>Vertical Filing Cabinets</t>
  </si>
  <si>
    <t>12 51 83</t>
  </si>
  <si>
    <t>Custom Office Furniture</t>
  </si>
  <si>
    <t>12 52 00</t>
  </si>
  <si>
    <t>Seating</t>
  </si>
  <si>
    <t>12 52 13</t>
  </si>
  <si>
    <t>Chairs</t>
  </si>
  <si>
    <t>12 52 19</t>
  </si>
  <si>
    <t>Upholstered Seating</t>
  </si>
  <si>
    <t>12 52 23</t>
  </si>
  <si>
    <t>Office Seating</t>
  </si>
  <si>
    <t>12 52 70</t>
  </si>
  <si>
    <t>Healthcare Seating</t>
  </si>
  <si>
    <t>12 52 83</t>
  </si>
  <si>
    <t>Custom Seating</t>
  </si>
  <si>
    <t>12 53 00</t>
  </si>
  <si>
    <t>Retail Furniture</t>
  </si>
  <si>
    <t>12 53 83</t>
  </si>
  <si>
    <t>Custom Retail Furniture</t>
  </si>
  <si>
    <t>12 54 00</t>
  </si>
  <si>
    <t>Hospitality Furniture</t>
  </si>
  <si>
    <t>12 54 13</t>
  </si>
  <si>
    <t>Hotel and Motel Furniture</t>
  </si>
  <si>
    <t>12 54 16</t>
  </si>
  <si>
    <t>Restaurant Furniture</t>
  </si>
  <si>
    <t>12 54 83</t>
  </si>
  <si>
    <t>Custom Hospitality Furniture</t>
  </si>
  <si>
    <t>12 55 00</t>
  </si>
  <si>
    <t>Detention Furniture</t>
  </si>
  <si>
    <t>12 55 13</t>
  </si>
  <si>
    <t>Detention Bunks</t>
  </si>
  <si>
    <t>12 55 16</t>
  </si>
  <si>
    <t>Detention Desks</t>
  </si>
  <si>
    <t>12 55 19</t>
  </si>
  <si>
    <t>Detention Stools</t>
  </si>
  <si>
    <t>12 55 23</t>
  </si>
  <si>
    <t>Detention Tables</t>
  </si>
  <si>
    <t>12 55 26</t>
  </si>
  <si>
    <t>Detention Safety Clothes Hooks</t>
  </si>
  <si>
    <t>12 55 83</t>
  </si>
  <si>
    <t>Custom Detention Furniture</t>
  </si>
  <si>
    <t>12 56 00</t>
  </si>
  <si>
    <t>Institutional Furniture</t>
  </si>
  <si>
    <t>12 56 33</t>
  </si>
  <si>
    <t>Classroom Furniture</t>
  </si>
  <si>
    <t>12 56 39</t>
  </si>
  <si>
    <t>Lecterns</t>
  </si>
  <si>
    <t>12 56 43</t>
  </si>
  <si>
    <t>Dormitory Furniture</t>
  </si>
  <si>
    <t>12 56 51</t>
  </si>
  <si>
    <t>Library Furniture</t>
  </si>
  <si>
    <t>12 56 51.13</t>
  </si>
  <si>
    <t>Book Shelves</t>
  </si>
  <si>
    <t>12 56 51.16</t>
  </si>
  <si>
    <t>Study Carrels</t>
  </si>
  <si>
    <t>12 56 51.19</t>
  </si>
  <si>
    <t>Index Card File Cabinets</t>
  </si>
  <si>
    <t>12 56 52</t>
  </si>
  <si>
    <t>Audio-Visual Furniture</t>
  </si>
  <si>
    <t>12 56 53</t>
  </si>
  <si>
    <t>Laboratory Furniture</t>
  </si>
  <si>
    <t>12 56 70</t>
  </si>
  <si>
    <t>Healthcare Furniture</t>
  </si>
  <si>
    <t>12 56 83</t>
  </si>
  <si>
    <t>Custom Institutional Furniture</t>
  </si>
  <si>
    <t>12 57 00</t>
  </si>
  <si>
    <t>Industrial Furniture</t>
  </si>
  <si>
    <t>12 57 13</t>
  </si>
  <si>
    <t>Welding Benches</t>
  </si>
  <si>
    <t>12 57 16</t>
  </si>
  <si>
    <t>Welding Screens</t>
  </si>
  <si>
    <t>12 57 83</t>
  </si>
  <si>
    <t>Custom Industrial Furniture</t>
  </si>
  <si>
    <t>12 58 00</t>
  </si>
  <si>
    <t>Residential Furniture</t>
  </si>
  <si>
    <t>12 58 13</t>
  </si>
  <si>
    <t>Couches and Loveseats</t>
  </si>
  <si>
    <t>12 58 13.13</t>
  </si>
  <si>
    <t>Futons</t>
  </si>
  <si>
    <t>12 58 16</t>
  </si>
  <si>
    <t>Residential Chairs</t>
  </si>
  <si>
    <t>12 58 16.13</t>
  </si>
  <si>
    <t>Reclining Chairs</t>
  </si>
  <si>
    <t>12 58 19</t>
  </si>
  <si>
    <t>Dining Tables and Chairs</t>
  </si>
  <si>
    <t>12 58 23</t>
  </si>
  <si>
    <t>Coffee Tables</t>
  </si>
  <si>
    <t>12 58 26</t>
  </si>
  <si>
    <t>Entertainment Centers</t>
  </si>
  <si>
    <t>12 58 29</t>
  </si>
  <si>
    <t>Beds</t>
  </si>
  <si>
    <t>12 58 29.13</t>
  </si>
  <si>
    <t>Daybeds</t>
  </si>
  <si>
    <t>12 58 33</t>
  </si>
  <si>
    <t>Dressers</t>
  </si>
  <si>
    <t>12 58 33.13</t>
  </si>
  <si>
    <t>Armoires</t>
  </si>
  <si>
    <t>12 58 36</t>
  </si>
  <si>
    <t>Nightstands</t>
  </si>
  <si>
    <t>12 58 83</t>
  </si>
  <si>
    <t>Custom Residential Furniture</t>
  </si>
  <si>
    <t>12 59 00</t>
  </si>
  <si>
    <t>Systems Furniture</t>
  </si>
  <si>
    <t>12 59 13</t>
  </si>
  <si>
    <t>Panel-Hung Component System Furniture</t>
  </si>
  <si>
    <t>12 59 16</t>
  </si>
  <si>
    <t>Free-Standing Component System Furniture</t>
  </si>
  <si>
    <t>12 59 19</t>
  </si>
  <si>
    <t>Beam System Furniture</t>
  </si>
  <si>
    <t>12 59 23</t>
  </si>
  <si>
    <t>Desk System Furniture</t>
  </si>
  <si>
    <t>12 59 83</t>
  </si>
  <si>
    <t>Custom Systems Furniture</t>
  </si>
  <si>
    <t>12 60 00</t>
  </si>
  <si>
    <t>Multiple Seating</t>
  </si>
  <si>
    <t>12 61 00</t>
  </si>
  <si>
    <t>Fixed Audience Seating</t>
  </si>
  <si>
    <t>12 61 13</t>
  </si>
  <si>
    <t>Upholstered Audience Seating</t>
  </si>
  <si>
    <t>12 61 16</t>
  </si>
  <si>
    <t>Molded-Plastic Audience Seating</t>
  </si>
  <si>
    <t>12 62 00</t>
  </si>
  <si>
    <t>Portable Audience Seating</t>
  </si>
  <si>
    <t>12 62 13</t>
  </si>
  <si>
    <t>Folding Chairs</t>
  </si>
  <si>
    <t>12 62 16</t>
  </si>
  <si>
    <t>Interlocking Chairs</t>
  </si>
  <si>
    <t>12 62 19</t>
  </si>
  <si>
    <t>Stacking Chairs</t>
  </si>
  <si>
    <t>12 63 00</t>
  </si>
  <si>
    <t>Stadium and Arena Seating</t>
  </si>
  <si>
    <t>12 63 13</t>
  </si>
  <si>
    <t>Stadium and Arena Bench Seating</t>
  </si>
  <si>
    <t>12 63 23</t>
  </si>
  <si>
    <t>Stadium and Arena Seats</t>
  </si>
  <si>
    <t>12 64 00</t>
  </si>
  <si>
    <t>Booths and Tables</t>
  </si>
  <si>
    <t>12 65 00</t>
  </si>
  <si>
    <t>Multiple-Use Fixed Seating</t>
  </si>
  <si>
    <t>12 66 00</t>
  </si>
  <si>
    <t>Telescoping Stands</t>
  </si>
  <si>
    <t>12 66 13</t>
  </si>
  <si>
    <t>Telescoping Bleachers</t>
  </si>
  <si>
    <t>12 66 23</t>
  </si>
  <si>
    <t>Telescoping Chair Platforms</t>
  </si>
  <si>
    <t>12 67 00</t>
  </si>
  <si>
    <t>Pews and Benches</t>
  </si>
  <si>
    <t>12 67 13</t>
  </si>
  <si>
    <t>Pews</t>
  </si>
  <si>
    <t>12 67 23</t>
  </si>
  <si>
    <t>Benches</t>
  </si>
  <si>
    <t>12 68 00</t>
  </si>
  <si>
    <t>Seat and Table Assemblies</t>
  </si>
  <si>
    <t>12 68 13</t>
  </si>
  <si>
    <t>Pedestal Tablet Arm Chairs</t>
  </si>
  <si>
    <t>12 70 00</t>
  </si>
  <si>
    <t>12 80 00</t>
  </si>
  <si>
    <t>12 90 00</t>
  </si>
  <si>
    <t>Other Furnishings</t>
  </si>
  <si>
    <t>12 92 00</t>
  </si>
  <si>
    <t>Interior Planters and Artificial Plants</t>
  </si>
  <si>
    <t>12 92 13</t>
  </si>
  <si>
    <t>Interior Artificial Plants</t>
  </si>
  <si>
    <t>12 92 33</t>
  </si>
  <si>
    <t>Interior Planters</t>
  </si>
  <si>
    <t>12 92 43</t>
  </si>
  <si>
    <t>Interior Landscaping Accessories</t>
  </si>
  <si>
    <t>12 93 00</t>
  </si>
  <si>
    <t>Site Furnishings</t>
  </si>
  <si>
    <t>12 93 13</t>
  </si>
  <si>
    <t>Bicycle Racks</t>
  </si>
  <si>
    <t>12 93 23</t>
  </si>
  <si>
    <t>Trash and Litter Receptors</t>
  </si>
  <si>
    <t>12 93 33</t>
  </si>
  <si>
    <t>Manufactured Planters</t>
  </si>
  <si>
    <t>12 93 43</t>
  </si>
  <si>
    <t>Site Seating and Tables</t>
  </si>
  <si>
    <t>12 93 43.13</t>
  </si>
  <si>
    <t>Site Seating</t>
  </si>
  <si>
    <t>12 93 43.53</t>
  </si>
  <si>
    <t>Site Tables</t>
  </si>
  <si>
    <t>13 00 00</t>
  </si>
  <si>
    <t>Special Construction</t>
  </si>
  <si>
    <t>13 01 00</t>
  </si>
  <si>
    <t>Operation and Maintenance of Special Construction</t>
  </si>
  <si>
    <t>13 01 10</t>
  </si>
  <si>
    <t>Operation and Maintenance of Special Facility Components</t>
  </si>
  <si>
    <t>13 01 11</t>
  </si>
  <si>
    <t>Operation and Maintenance of Swimming Pools</t>
  </si>
  <si>
    <t>13 01 12</t>
  </si>
  <si>
    <t>Operation and Maintenance of Fountains</t>
  </si>
  <si>
    <t>13 01 13</t>
  </si>
  <si>
    <t>Operation and Maintenance of Aquariums</t>
  </si>
  <si>
    <t>13 01 14</t>
  </si>
  <si>
    <t>Operation and Maintenance of Amusement Park Structures and Equipment</t>
  </si>
  <si>
    <t>13 01 18</t>
  </si>
  <si>
    <t>Operation and Maintenance of Ice Rinks</t>
  </si>
  <si>
    <t>13 01 20</t>
  </si>
  <si>
    <t>Operation and Maintenance of Special Purpose Rooms</t>
  </si>
  <si>
    <t>13 01 21</t>
  </si>
  <si>
    <t>Operation and Maintenance of Controlled Environment Rooms</t>
  </si>
  <si>
    <t>13 01 23</t>
  </si>
  <si>
    <t>Operation and Maintenance of Planetariums</t>
  </si>
  <si>
    <t>13 01 30</t>
  </si>
  <si>
    <t>Operation and Maintenance of Special Structures</t>
  </si>
  <si>
    <t>13 01 40</t>
  </si>
  <si>
    <t>Operation and Maintenance of Integrated Construction</t>
  </si>
  <si>
    <t>13 01 49</t>
  </si>
  <si>
    <t>Operation and Maintenance of Radiation Protection</t>
  </si>
  <si>
    <t>13 01 50</t>
  </si>
  <si>
    <t>Operation and Maintenance of Special Instrumentation</t>
  </si>
  <si>
    <t>13 01 51</t>
  </si>
  <si>
    <t>Operation and Maintenance of Stress Instrumentation</t>
  </si>
  <si>
    <t>13 01 52</t>
  </si>
  <si>
    <t>Operation and Maintenance of Seismic Instrumentation</t>
  </si>
  <si>
    <t>13 01 53</t>
  </si>
  <si>
    <t>Operation and Maintenance of Meteorological Instrumentation</t>
  </si>
  <si>
    <t>13 05 00</t>
  </si>
  <si>
    <t>Common Work Results for Special Construction</t>
  </si>
  <si>
    <t>13 06 00</t>
  </si>
  <si>
    <t>Schedules for Special Construction</t>
  </si>
  <si>
    <t>13 06 10</t>
  </si>
  <si>
    <t>Schedules for Special Facility Components</t>
  </si>
  <si>
    <t>13 06 20</t>
  </si>
  <si>
    <t>Schedules for Special Purpose Rooms</t>
  </si>
  <si>
    <t>13 06 30</t>
  </si>
  <si>
    <t>Schedules for Special Structures</t>
  </si>
  <si>
    <t>13 06 40</t>
  </si>
  <si>
    <t>Schedules for Integrated Construction</t>
  </si>
  <si>
    <t>13 06 50</t>
  </si>
  <si>
    <t>Schedules for Special Instrumentation</t>
  </si>
  <si>
    <t>13 08 00</t>
  </si>
  <si>
    <t>Commissioning of Special Construction</t>
  </si>
  <si>
    <t>13 08 10</t>
  </si>
  <si>
    <t>Commissioning of Special Facility Components</t>
  </si>
  <si>
    <t>13 08 11</t>
  </si>
  <si>
    <t>Commissioning of Swimming Pools</t>
  </si>
  <si>
    <t>13 08 12</t>
  </si>
  <si>
    <t>Commissioning of Fountains</t>
  </si>
  <si>
    <t>13 08 13</t>
  </si>
  <si>
    <t>Commissioning of Aquariums</t>
  </si>
  <si>
    <t>13 08 14</t>
  </si>
  <si>
    <t>Commissioning of Amusement Park Structures and Equipment</t>
  </si>
  <si>
    <t>13 08 18</t>
  </si>
  <si>
    <t>Commissioning of Ice Rinks</t>
  </si>
  <si>
    <t>13 08 20</t>
  </si>
  <si>
    <t>Commissioning of Special Purpose Rooms</t>
  </si>
  <si>
    <t>13 08 21</t>
  </si>
  <si>
    <t>Commissioning of Controlled Environment Rooms</t>
  </si>
  <si>
    <t>13 08 23</t>
  </si>
  <si>
    <t>Commissioning of Planetariums</t>
  </si>
  <si>
    <t>13 08 30</t>
  </si>
  <si>
    <t>Commissioning of Special Structures</t>
  </si>
  <si>
    <t>13 08 40</t>
  </si>
  <si>
    <t>Commissioning of Integrated Construction</t>
  </si>
  <si>
    <t>13 08 50</t>
  </si>
  <si>
    <t>Commissioning of Special Instrumentation</t>
  </si>
  <si>
    <t>13 10 00</t>
  </si>
  <si>
    <t>Special Facility Components</t>
  </si>
  <si>
    <t>13 11 00</t>
  </si>
  <si>
    <t>Swimming Pools</t>
  </si>
  <si>
    <t>13 11 13</t>
  </si>
  <si>
    <t>Below-Grade Swimming Pools</t>
  </si>
  <si>
    <t>13 11 23</t>
  </si>
  <si>
    <t>On-Grade Swimming Pools</t>
  </si>
  <si>
    <t>13 11 33</t>
  </si>
  <si>
    <t>Elevated Swimming Pools</t>
  </si>
  <si>
    <t>13 11 43</t>
  </si>
  <si>
    <t>Recirculating Gutter Systems</t>
  </si>
  <si>
    <t>13 11 46</t>
  </si>
  <si>
    <t>Swimming Pool Accessories</t>
  </si>
  <si>
    <t>13 11 49</t>
  </si>
  <si>
    <t>Swimming Pool Cleaning Equipment</t>
  </si>
  <si>
    <t>13 11 53</t>
  </si>
  <si>
    <t>Movable Pool Bulkheads</t>
  </si>
  <si>
    <t>13 11 56</t>
  </si>
  <si>
    <t>Movable Pool Floors</t>
  </si>
  <si>
    <t>13 12 00</t>
  </si>
  <si>
    <t>Fountains</t>
  </si>
  <si>
    <t>13 12 13</t>
  </si>
  <si>
    <t>Exterior Fountains</t>
  </si>
  <si>
    <t>13 12 23</t>
  </si>
  <si>
    <t>Interior Fountains</t>
  </si>
  <si>
    <t>13 13 00</t>
  </si>
  <si>
    <t>Aquariums</t>
  </si>
  <si>
    <t>13 14 00</t>
  </si>
  <si>
    <t>Amusement Park Structures and Equipment</t>
  </si>
  <si>
    <t>13 14 13</t>
  </si>
  <si>
    <t>Water Slides</t>
  </si>
  <si>
    <t>13 14 16</t>
  </si>
  <si>
    <t>Wave Generating Equipment</t>
  </si>
  <si>
    <t>13 14 23</t>
  </si>
  <si>
    <t>Amusement Park Rides</t>
  </si>
  <si>
    <t>13 17 00</t>
  </si>
  <si>
    <t>Tubs and Pools</t>
  </si>
  <si>
    <t>13 17 13</t>
  </si>
  <si>
    <t>Hot Tubs</t>
  </si>
  <si>
    <t>13 17 23</t>
  </si>
  <si>
    <t>Therapeutic Pools</t>
  </si>
  <si>
    <t>13 17 33</t>
  </si>
  <si>
    <t>Whirlpool Tubs</t>
  </si>
  <si>
    <t>13 18 00</t>
  </si>
  <si>
    <t>Ice Rinks</t>
  </si>
  <si>
    <t>13 18 13</t>
  </si>
  <si>
    <t>Ice Rink Floor Systems</t>
  </si>
  <si>
    <t>13 18 16</t>
  </si>
  <si>
    <t>Ice Rink Dasher Boards</t>
  </si>
  <si>
    <t>13 19 00</t>
  </si>
  <si>
    <t>Kennels and Animal Shelters</t>
  </si>
  <si>
    <t>13 19 13</t>
  </si>
  <si>
    <t>Kennel Enclosures and Gates</t>
  </si>
  <si>
    <t>13 19 16</t>
  </si>
  <si>
    <t>Kennel Feeding Devices</t>
  </si>
  <si>
    <t>13 20 00</t>
  </si>
  <si>
    <t>Special Purpose Rooms</t>
  </si>
  <si>
    <t>13 21 00</t>
  </si>
  <si>
    <t>Controlled Environment Rooms</t>
  </si>
  <si>
    <t>13 21 13</t>
  </si>
  <si>
    <t>Clean Rooms</t>
  </si>
  <si>
    <t>13 21 16</t>
  </si>
  <si>
    <t>Hyperbaric Rooms</t>
  </si>
  <si>
    <t>13 21 23</t>
  </si>
  <si>
    <t>Insulated Rooms</t>
  </si>
  <si>
    <t>13 21 26</t>
  </si>
  <si>
    <t>Cold Storage Rooms</t>
  </si>
  <si>
    <t>13 21 29</t>
  </si>
  <si>
    <t>Constant Temperature Rooms</t>
  </si>
  <si>
    <t>13 21 48</t>
  </si>
  <si>
    <t>Sound-Conditioned Rooms</t>
  </si>
  <si>
    <t>13 22 00</t>
  </si>
  <si>
    <t>Office Shelters and Booths</t>
  </si>
  <si>
    <t>13 23 00</t>
  </si>
  <si>
    <t>Planetariums</t>
  </si>
  <si>
    <t>13 24 00</t>
  </si>
  <si>
    <t>Special Activity Rooms</t>
  </si>
  <si>
    <t>13 24 16</t>
  </si>
  <si>
    <t>Saunas</t>
  </si>
  <si>
    <t>13 24 26</t>
  </si>
  <si>
    <t>Steam Baths</t>
  </si>
  <si>
    <t>13 24 66</t>
  </si>
  <si>
    <t>Athletic Rooms</t>
  </si>
  <si>
    <t>13 26 00</t>
  </si>
  <si>
    <t>Fabricated Rooms</t>
  </si>
  <si>
    <t>13 27 00</t>
  </si>
  <si>
    <t>Vaults</t>
  </si>
  <si>
    <t>13 27 16</t>
  </si>
  <si>
    <t>Modular Fire Vaults</t>
  </si>
  <si>
    <t>13 27 53</t>
  </si>
  <si>
    <t>Security Vaults</t>
  </si>
  <si>
    <t>13 27 53.13</t>
  </si>
  <si>
    <t>Modular Concrete Security Vaults</t>
  </si>
  <si>
    <t>13 27 53.16</t>
  </si>
  <si>
    <t>Modular Metal-Clad Laminated Security Vaults</t>
  </si>
  <si>
    <t>13 28 00</t>
  </si>
  <si>
    <t>Athletic and Recreational Special Construction</t>
  </si>
  <si>
    <t>13 28 13</t>
  </si>
  <si>
    <t>Indoor Soccer Boards</t>
  </si>
  <si>
    <t>13 28 16</t>
  </si>
  <si>
    <t>Safety Netting</t>
  </si>
  <si>
    <t>13 28 19</t>
  </si>
  <si>
    <t>Arena Football Boards</t>
  </si>
  <si>
    <t>13 28 26</t>
  </si>
  <si>
    <t>Floor Sockets</t>
  </si>
  <si>
    <t>13 28 33</t>
  </si>
  <si>
    <t>Athletic and Recreational Court Walls</t>
  </si>
  <si>
    <t>13 28 66</t>
  </si>
  <si>
    <t>Demountable Athletic Surfaces</t>
  </si>
  <si>
    <t>13 30 00</t>
  </si>
  <si>
    <t>Special Structures</t>
  </si>
  <si>
    <t>13 31 00</t>
  </si>
  <si>
    <t>Fabric Structures</t>
  </si>
  <si>
    <t>13 31 13</t>
  </si>
  <si>
    <t>Air-Supported Fabric Structures</t>
  </si>
  <si>
    <t>13 31 13.13</t>
  </si>
  <si>
    <t>Single-Walled Air-Supported Structures</t>
  </si>
  <si>
    <t>13 31 13.16</t>
  </si>
  <si>
    <t>Multiple-Walled Air-Supported Structures</t>
  </si>
  <si>
    <t>13 31 23</t>
  </si>
  <si>
    <t>Tensioned Fabric Structures</t>
  </si>
  <si>
    <t>13 31 33</t>
  </si>
  <si>
    <t>Framed Fabric Structures</t>
  </si>
  <si>
    <t>13 32 00</t>
  </si>
  <si>
    <t>Space Frames</t>
  </si>
  <si>
    <t>13 32 13</t>
  </si>
  <si>
    <t>Metal Space Frames</t>
  </si>
  <si>
    <t>13 32 23</t>
  </si>
  <si>
    <t>Wood Space Frames</t>
  </si>
  <si>
    <t>13 33 00</t>
  </si>
  <si>
    <t>Geodesic Structures</t>
  </si>
  <si>
    <t>13 33 13</t>
  </si>
  <si>
    <t>Geodesic Domes</t>
  </si>
  <si>
    <t>13 34 00</t>
  </si>
  <si>
    <t>Fabricated Engineered Structures</t>
  </si>
  <si>
    <t>13 34 13</t>
  </si>
  <si>
    <t>Glazed Structures</t>
  </si>
  <si>
    <t>13 34 13.13</t>
  </si>
  <si>
    <t>Greenhouses</t>
  </si>
  <si>
    <t>13 34 13.16</t>
  </si>
  <si>
    <t>Solariums</t>
  </si>
  <si>
    <t>13 34 13.19</t>
  </si>
  <si>
    <t>Swimming Pool Enclosures</t>
  </si>
  <si>
    <t>13 34 13.23</t>
  </si>
  <si>
    <t>Sunrooms</t>
  </si>
  <si>
    <t>13 34 13.26</t>
  </si>
  <si>
    <t>Conservatories</t>
  </si>
  <si>
    <t>13 34 16</t>
  </si>
  <si>
    <t>Grandstands and Bleachers</t>
  </si>
  <si>
    <t>13 34 16.13</t>
  </si>
  <si>
    <t>Grandstands</t>
  </si>
  <si>
    <t>13 34 16.53</t>
  </si>
  <si>
    <t>Bleachers</t>
  </si>
  <si>
    <t>13 34 19</t>
  </si>
  <si>
    <t>Metal Building Systems</t>
  </si>
  <si>
    <t>13 34 23</t>
  </si>
  <si>
    <t>Fabricated Structures</t>
  </si>
  <si>
    <t>13 34 23.13</t>
  </si>
  <si>
    <t>Portable and Mobile Buildings</t>
  </si>
  <si>
    <t>13 34 23.16</t>
  </si>
  <si>
    <t>Fabricated Control Booths</t>
  </si>
  <si>
    <t>13 34 23.19</t>
  </si>
  <si>
    <t>Fabricated Dome Structures</t>
  </si>
  <si>
    <t>13 34 23.23</t>
  </si>
  <si>
    <t>Fabricated Substation Control Rooms</t>
  </si>
  <si>
    <t>13 34 56</t>
  </si>
  <si>
    <t>Observatories</t>
  </si>
  <si>
    <t>13 36 00</t>
  </si>
  <si>
    <t>Towers</t>
  </si>
  <si>
    <t>13 36 13</t>
  </si>
  <si>
    <t>Metal Towers</t>
  </si>
  <si>
    <t>13 36 13.13</t>
  </si>
  <si>
    <t>Steel Towers</t>
  </si>
  <si>
    <t>13 36 23</t>
  </si>
  <si>
    <t>Wood Towers</t>
  </si>
  <si>
    <t>13 40 00</t>
  </si>
  <si>
    <t>Integrated Construction</t>
  </si>
  <si>
    <t>13 42 00</t>
  </si>
  <si>
    <t>Building Modules</t>
  </si>
  <si>
    <t>13 42 25</t>
  </si>
  <si>
    <t>Hospitality Unit Modules</t>
  </si>
  <si>
    <t>13 42 33</t>
  </si>
  <si>
    <t>Apartment Unit Modules</t>
  </si>
  <si>
    <t>13 42 43</t>
  </si>
  <si>
    <t>Dormitory Unit Modules</t>
  </si>
  <si>
    <t>13 42 63</t>
  </si>
  <si>
    <t>Detention Cell Modules</t>
  </si>
  <si>
    <t>13 42 63.13</t>
  </si>
  <si>
    <t>Precast-Concrete Detention Cell Modules</t>
  </si>
  <si>
    <t>13 42 63.16</t>
  </si>
  <si>
    <t>Steel Detention Cell Modules</t>
  </si>
  <si>
    <t>13 44 00</t>
  </si>
  <si>
    <t>Modular Mezzanines</t>
  </si>
  <si>
    <t>13 48 00</t>
  </si>
  <si>
    <t>Sound, Vibration, and Seismic Control</t>
  </si>
  <si>
    <t>13 48 13</t>
  </si>
  <si>
    <t>Manufactured Sound and Vibration Control Components</t>
  </si>
  <si>
    <t>13 48 23</t>
  </si>
  <si>
    <t>Fabricated Sound and Vibration Control Assemblies</t>
  </si>
  <si>
    <t>13 48 53</t>
  </si>
  <si>
    <t>Manufactured Seismic Control Components</t>
  </si>
  <si>
    <t>13 48 63</t>
  </si>
  <si>
    <t>Fabricated Seismic Control Assemblies</t>
  </si>
  <si>
    <t>13 49 00</t>
  </si>
  <si>
    <t>Radiation Protection</t>
  </si>
  <si>
    <t>13 49 13</t>
  </si>
  <si>
    <t>Lead Sheet</t>
  </si>
  <si>
    <t>13 49 16</t>
  </si>
  <si>
    <t>Lead Bricks</t>
  </si>
  <si>
    <t>13 49 19</t>
  </si>
  <si>
    <t>Lead-Lined Materials</t>
  </si>
  <si>
    <t>13 49 19.13</t>
  </si>
  <si>
    <t>Lead-Lined Lath</t>
  </si>
  <si>
    <t>13 49 23</t>
  </si>
  <si>
    <t>Modular Shielding Partitions</t>
  </si>
  <si>
    <t>13 50 00</t>
  </si>
  <si>
    <t>Special Instrumentation</t>
  </si>
  <si>
    <t>13 51 00</t>
  </si>
  <si>
    <t>Stress Instrumentation</t>
  </si>
  <si>
    <t>13 52 00</t>
  </si>
  <si>
    <t>Seismic Instrumentation</t>
  </si>
  <si>
    <t>13 53 00</t>
  </si>
  <si>
    <t>Meteorological Instrumentation</t>
  </si>
  <si>
    <t>13 53 13</t>
  </si>
  <si>
    <t>Solar Instrumentation</t>
  </si>
  <si>
    <t>13 53 23</t>
  </si>
  <si>
    <t>Wind Instrumentation</t>
  </si>
  <si>
    <t>13 60 00</t>
  </si>
  <si>
    <t>13 70 00</t>
  </si>
  <si>
    <t>13 80 00</t>
  </si>
  <si>
    <t>13 90 00</t>
  </si>
  <si>
    <t>14 00 00</t>
  </si>
  <si>
    <t>Conveying Equipment</t>
  </si>
  <si>
    <t>14 01 00</t>
  </si>
  <si>
    <t>Operation and Maintenance of Conveying Equipment</t>
  </si>
  <si>
    <t>14 01 10</t>
  </si>
  <si>
    <t>Operation and Maintenance of Dumbwaiters</t>
  </si>
  <si>
    <t>14 01 10.71</t>
  </si>
  <si>
    <t>Dumbwaiter Rehabilitation</t>
  </si>
  <si>
    <t>14 01 20</t>
  </si>
  <si>
    <t>Operation and Maintenance of Elevators</t>
  </si>
  <si>
    <t>14 01 20.71</t>
  </si>
  <si>
    <t>Elevator Rehabilitation</t>
  </si>
  <si>
    <t>14 01 30</t>
  </si>
  <si>
    <t>Operation and Maintenance of Escalators and Moving Walks</t>
  </si>
  <si>
    <t>14 01 30.71</t>
  </si>
  <si>
    <t>Escalators and Moving Walks Rehabilitation</t>
  </si>
  <si>
    <t>14 01 40</t>
  </si>
  <si>
    <t>Operation and Maintenance of Lifts</t>
  </si>
  <si>
    <t>14 01 40.71</t>
  </si>
  <si>
    <t>Lifts Rehabilitation</t>
  </si>
  <si>
    <t>14 01 70</t>
  </si>
  <si>
    <t>Operation and Maintenance of Turntables</t>
  </si>
  <si>
    <t>14 01 80</t>
  </si>
  <si>
    <t>Operation and Maintenance of Scaffolding</t>
  </si>
  <si>
    <t>14 01 90</t>
  </si>
  <si>
    <t>Operation and Maintenance of Other Conveying Equipment</t>
  </si>
  <si>
    <t>14 05 00</t>
  </si>
  <si>
    <t>Common Work Results for Conveying Equipment</t>
  </si>
  <si>
    <t>14 06 00</t>
  </si>
  <si>
    <t>Schedules for Conveying Equipment</t>
  </si>
  <si>
    <t>14 06 10</t>
  </si>
  <si>
    <t>Schedules for Dumbwaiters</t>
  </si>
  <si>
    <t>14 06 20</t>
  </si>
  <si>
    <t>Schedules for Elevators</t>
  </si>
  <si>
    <t>14 06 20.13</t>
  </si>
  <si>
    <t>Elevator Equipment Schedule</t>
  </si>
  <si>
    <t>14 06 30</t>
  </si>
  <si>
    <t>Schedules for Escalators and Moving Walks</t>
  </si>
  <si>
    <t>14 06 40</t>
  </si>
  <si>
    <t>Schedules for Lifts</t>
  </si>
  <si>
    <t>14 06 40.13</t>
  </si>
  <si>
    <t>Lift Schedule</t>
  </si>
  <si>
    <t>14 06 70</t>
  </si>
  <si>
    <t>Schedules for Turntables</t>
  </si>
  <si>
    <t>14 06 80</t>
  </si>
  <si>
    <t>Schedules for Scaffolding</t>
  </si>
  <si>
    <t>14 06 90</t>
  </si>
  <si>
    <t>Schedules for Other Conveying Equipment</t>
  </si>
  <si>
    <t>14 08 00</t>
  </si>
  <si>
    <t>Commissioning of Conveying Equipment</t>
  </si>
  <si>
    <t>14 08 10</t>
  </si>
  <si>
    <t>Commissioning of Dumbwaiters</t>
  </si>
  <si>
    <t>14 08 20</t>
  </si>
  <si>
    <t>Commissioning of Elevators</t>
  </si>
  <si>
    <t>14 08 30</t>
  </si>
  <si>
    <t>Commissioning of Escalators and Moving Walks</t>
  </si>
  <si>
    <t>14 08 40</t>
  </si>
  <si>
    <t>Commissioning of Lifts</t>
  </si>
  <si>
    <t>14 08 70</t>
  </si>
  <si>
    <t>Commissioning of Turntables</t>
  </si>
  <si>
    <t>14 08 80</t>
  </si>
  <si>
    <t>Commissioning of Scaffolding</t>
  </si>
  <si>
    <t>14 10 00</t>
  </si>
  <si>
    <t>Dumbwaiters</t>
  </si>
  <si>
    <t>14 11 00</t>
  </si>
  <si>
    <t>Manual Dumbwaiters</t>
  </si>
  <si>
    <t>14 12 00</t>
  </si>
  <si>
    <t>Electric Dumbwaiters</t>
  </si>
  <si>
    <t>14 14 00</t>
  </si>
  <si>
    <t>Hydraulic Dumbwaiters</t>
  </si>
  <si>
    <t>14 20 00</t>
  </si>
  <si>
    <t>Elevators</t>
  </si>
  <si>
    <t>14 21 00</t>
  </si>
  <si>
    <t>Electric Traction Elevators</t>
  </si>
  <si>
    <t>14 21 13</t>
  </si>
  <si>
    <t>Electric Traction Freight Elevators</t>
  </si>
  <si>
    <t>14 21 23</t>
  </si>
  <si>
    <t>Electric Traction Passenger Elevators</t>
  </si>
  <si>
    <t>14 21 33</t>
  </si>
  <si>
    <t>Electric Traction Residential Elevators</t>
  </si>
  <si>
    <t>14 21 43</t>
  </si>
  <si>
    <t>Electric Traction Service Elevators</t>
  </si>
  <si>
    <t>14 24 00</t>
  </si>
  <si>
    <t>Hydraulic Elevators</t>
  </si>
  <si>
    <t>14 24 13</t>
  </si>
  <si>
    <t>Hydraulic Freight Elevators</t>
  </si>
  <si>
    <t>14 24 23</t>
  </si>
  <si>
    <t>Hydraulic Passenger Elevators</t>
  </si>
  <si>
    <t>14 24 33</t>
  </si>
  <si>
    <t>Hydraulic Residential Elevators</t>
  </si>
  <si>
    <t>14 24 43</t>
  </si>
  <si>
    <t>Hydraulic Service Elevators</t>
  </si>
  <si>
    <t>14 26 00</t>
  </si>
  <si>
    <t>Limited-Use/Limited-Application Elevators</t>
  </si>
  <si>
    <t>14 27 00</t>
  </si>
  <si>
    <t>Custom Elevator Cabs</t>
  </si>
  <si>
    <t>14 27 13</t>
  </si>
  <si>
    <t>Custom Elevator Cab Finishes</t>
  </si>
  <si>
    <t>14 28 00</t>
  </si>
  <si>
    <t>Elevator Equipment and Controls</t>
  </si>
  <si>
    <t>14 28 13</t>
  </si>
  <si>
    <t>Elevator Doors</t>
  </si>
  <si>
    <t>14 28 16</t>
  </si>
  <si>
    <t>Elevator Controls</t>
  </si>
  <si>
    <t>14 28 19</t>
  </si>
  <si>
    <t>Elevator Equipment</t>
  </si>
  <si>
    <t>14 28 19.13</t>
  </si>
  <si>
    <t>Elevator Safety Equipment</t>
  </si>
  <si>
    <t>14 28 19.16</t>
  </si>
  <si>
    <t>Elevator Hoistway Equipment</t>
  </si>
  <si>
    <t>14 30 00</t>
  </si>
  <si>
    <t>Escalators and Moving Walks</t>
  </si>
  <si>
    <t>14 31 00</t>
  </si>
  <si>
    <t>Escalators</t>
  </si>
  <si>
    <t>14 32 00</t>
  </si>
  <si>
    <t>Moving Walks</t>
  </si>
  <si>
    <t>14 33 00</t>
  </si>
  <si>
    <t>Moving Ramps</t>
  </si>
  <si>
    <t>14 33 13</t>
  </si>
  <si>
    <t>Motorized Ramps</t>
  </si>
  <si>
    <t>14 33 16</t>
  </si>
  <si>
    <t>Powered Ramps</t>
  </si>
  <si>
    <t>14 40 00</t>
  </si>
  <si>
    <t>Lifts</t>
  </si>
  <si>
    <t>14 41 00</t>
  </si>
  <si>
    <t>People Lifts</t>
  </si>
  <si>
    <t>14 41 13</t>
  </si>
  <si>
    <t>Counterbalanced People Lifts</t>
  </si>
  <si>
    <t>14 41 16</t>
  </si>
  <si>
    <t>Endless-Belt People Lifts</t>
  </si>
  <si>
    <t>14 42 00</t>
  </si>
  <si>
    <t>Wheelchair Lifts</t>
  </si>
  <si>
    <t>14 42 13</t>
  </si>
  <si>
    <t>Inclined Wheelchair Lifts</t>
  </si>
  <si>
    <t>14 42 16</t>
  </si>
  <si>
    <t>Vertical Wheelchair Lifts</t>
  </si>
  <si>
    <t>14 43 00</t>
  </si>
  <si>
    <t>Platform Lifts</t>
  </si>
  <si>
    <t>14 43 13</t>
  </si>
  <si>
    <t>Orchestra Lifts</t>
  </si>
  <si>
    <t>14 43 16</t>
  </si>
  <si>
    <t>Stage Lifts</t>
  </si>
  <si>
    <t>14 44 00</t>
  </si>
  <si>
    <t>Sidewalk Lifts</t>
  </si>
  <si>
    <t>14 45 00</t>
  </si>
  <si>
    <t>Vehicle Lifts</t>
  </si>
  <si>
    <t>14 50 00</t>
  </si>
  <si>
    <t>14 60 00</t>
  </si>
  <si>
    <t>14 70 00</t>
  </si>
  <si>
    <t>Turntables</t>
  </si>
  <si>
    <t>14 71 00</t>
  </si>
  <si>
    <t>Industrial Turntables</t>
  </si>
  <si>
    <t>14 71 11</t>
  </si>
  <si>
    <t>Vehicle Turntables</t>
  </si>
  <si>
    <t>14 72 00</t>
  </si>
  <si>
    <t>Hospitality Turntables</t>
  </si>
  <si>
    <t>14 72 25</t>
  </si>
  <si>
    <t>Restaurant Turntables</t>
  </si>
  <si>
    <t>14 73 00</t>
  </si>
  <si>
    <t>Exhibit Turntables</t>
  </si>
  <si>
    <t>14 73 59</t>
  </si>
  <si>
    <t>Display Turntables</t>
  </si>
  <si>
    <t>14 74 00</t>
  </si>
  <si>
    <t>Entertainment Turntables</t>
  </si>
  <si>
    <t>14 74 61</t>
  </si>
  <si>
    <t>Stage Turntables</t>
  </si>
  <si>
    <t>14 80 00</t>
  </si>
  <si>
    <t>Scaffolding</t>
  </si>
  <si>
    <t>14 81 00</t>
  </si>
  <si>
    <t>Suspended Scaffolding</t>
  </si>
  <si>
    <t>14 81 13</t>
  </si>
  <si>
    <t>Beam Scaffolding</t>
  </si>
  <si>
    <t>14 81 16</t>
  </si>
  <si>
    <t>Carriage Scaffolding</t>
  </si>
  <si>
    <t>14 81 19</t>
  </si>
  <si>
    <t>Hook Scaffolding</t>
  </si>
  <si>
    <t>14 82 00</t>
  </si>
  <si>
    <t>Rope Climbers</t>
  </si>
  <si>
    <t>14 82 13</t>
  </si>
  <si>
    <t>Manual Rope Climbers</t>
  </si>
  <si>
    <t>14 82 16</t>
  </si>
  <si>
    <t>Powered Rope Climbers</t>
  </si>
  <si>
    <t>14 83 00</t>
  </si>
  <si>
    <t>Elevating Platforms</t>
  </si>
  <si>
    <t>14 83 13</t>
  </si>
  <si>
    <t>Telescoping Platform Lifts</t>
  </si>
  <si>
    <t>14 83 13.13</t>
  </si>
  <si>
    <t>Electric and Battery Telescoping Platform Lifts</t>
  </si>
  <si>
    <t>14 83 13.16</t>
  </si>
  <si>
    <t>Pneumatic Telescoping Platform Lifts</t>
  </si>
  <si>
    <t>14 83 16</t>
  </si>
  <si>
    <t>Scissor Lift Platforms</t>
  </si>
  <si>
    <t>14 83 19</t>
  </si>
  <si>
    <t>Multi-Axis Platform Lifts</t>
  </si>
  <si>
    <t>14 84 00</t>
  </si>
  <si>
    <t>Powered Scaffolding</t>
  </si>
  <si>
    <t>14 84 13</t>
  </si>
  <si>
    <t>Window Washing Scaffolding</t>
  </si>
  <si>
    <t>14 84 23</t>
  </si>
  <si>
    <t>Window Washing Hoists</t>
  </si>
  <si>
    <t>14 90 00</t>
  </si>
  <si>
    <t>Other Conveying Equipment</t>
  </si>
  <si>
    <t>14 91 00</t>
  </si>
  <si>
    <t>Facility Chutes</t>
  </si>
  <si>
    <t>14 91 13</t>
  </si>
  <si>
    <t>Coal Chutes</t>
  </si>
  <si>
    <t>14 91 23</t>
  </si>
  <si>
    <t>Escape Chutes</t>
  </si>
  <si>
    <t>14 91 33</t>
  </si>
  <si>
    <t>Laundry and Linen Chutes</t>
  </si>
  <si>
    <t>14 91 82</t>
  </si>
  <si>
    <t>Trash Chutes</t>
  </si>
  <si>
    <t>14 92 00</t>
  </si>
  <si>
    <t>Pneumatic Tube Systems</t>
  </si>
  <si>
    <t>21 00 00</t>
  </si>
  <si>
    <t>Fire Suppression</t>
  </si>
  <si>
    <t>21 01 00</t>
  </si>
  <si>
    <t>Operation and Maintenance of Fire Suppression</t>
  </si>
  <si>
    <t>21 01 10</t>
  </si>
  <si>
    <t>Operation and Maintenance of Water-Based Fire-Suppression Systems</t>
  </si>
  <si>
    <t>21 01 20</t>
  </si>
  <si>
    <t>Operation and Maintenance of Fire-Extinguishing Systems</t>
  </si>
  <si>
    <t>21 01 30</t>
  </si>
  <si>
    <t>Operation and Maintenance of Fire-Suppression Equipment</t>
  </si>
  <si>
    <t>21 05 00</t>
  </si>
  <si>
    <t>Common Work Results for Fire Suppression</t>
  </si>
  <si>
    <t>21 05 13</t>
  </si>
  <si>
    <t>Common Motor Requirements for Fire-Suppression Equipment</t>
  </si>
  <si>
    <t>21 05 16</t>
  </si>
  <si>
    <t>Expansion Fittings and Loops for Fire-Suppression Piping</t>
  </si>
  <si>
    <t>21 05 19</t>
  </si>
  <si>
    <t>Meters and Gages for Fire-Suppression Systems</t>
  </si>
  <si>
    <t>21 05 23</t>
  </si>
  <si>
    <t>General-Duty Valves for Water-Based Fire-Suppression Piping</t>
  </si>
  <si>
    <t>21 05 29</t>
  </si>
  <si>
    <t>Hangers and Supports for Fire-Suppression Piping and Equipment</t>
  </si>
  <si>
    <t>21 05 33</t>
  </si>
  <si>
    <t>Heat Tracing for Fire-Suppression Piping</t>
  </si>
  <si>
    <t>21 05 48</t>
  </si>
  <si>
    <t>Vibration and Seismic Controls for Fire-Suppression Piping and Equipment</t>
  </si>
  <si>
    <t>21 05 53</t>
  </si>
  <si>
    <t>Identification for Fire-Suppression Piping and Equipment</t>
  </si>
  <si>
    <t>21 06 00</t>
  </si>
  <si>
    <t>Schedules for Fire Suppression</t>
  </si>
  <si>
    <t>21 06 10</t>
  </si>
  <si>
    <t>Schedules for Water-Based Fire-Suppression Systems</t>
  </si>
  <si>
    <t>21 06 20</t>
  </si>
  <si>
    <t>Schedules for Fire-Extinguishing Systems</t>
  </si>
  <si>
    <t>21 06 30</t>
  </si>
  <si>
    <t>Schedules for Fire-Suppression Equipment</t>
  </si>
  <si>
    <t>21 07 00</t>
  </si>
  <si>
    <t>Fire Suppression Systems Insulation</t>
  </si>
  <si>
    <t>21 07 16</t>
  </si>
  <si>
    <t>Fire-Suppression Equipment Insulation</t>
  </si>
  <si>
    <t>21 07 19</t>
  </si>
  <si>
    <t>Fire-Suppression Piping Insulation</t>
  </si>
  <si>
    <t>21 08 00</t>
  </si>
  <si>
    <t>Commissioning of Fire Suppression</t>
  </si>
  <si>
    <t>21 09 00</t>
  </si>
  <si>
    <t>Instrumentation and Control for Fire-Suppression Systems</t>
  </si>
  <si>
    <t>21 10 00</t>
  </si>
  <si>
    <t>Water-Based Fire-Suppression Systems</t>
  </si>
  <si>
    <t>21 11 00</t>
  </si>
  <si>
    <t>Facility Fire-Suppression Water-Service Piping</t>
  </si>
  <si>
    <t>21 11 16</t>
  </si>
  <si>
    <t>Facility Fire Hydrants</t>
  </si>
  <si>
    <t>21 11 19</t>
  </si>
  <si>
    <t>Fire-Department Connections</t>
  </si>
  <si>
    <t>21 12 00</t>
  </si>
  <si>
    <t>Fire-Suppression Standpipes</t>
  </si>
  <si>
    <t>21 12 13</t>
  </si>
  <si>
    <t>Fire-Suppression Hoses and Nozzles</t>
  </si>
  <si>
    <t>21 12 16</t>
  </si>
  <si>
    <t>Fire-Suppression Hose Reels</t>
  </si>
  <si>
    <t>21 12 19</t>
  </si>
  <si>
    <t>Fire-Suppression Hose Racks</t>
  </si>
  <si>
    <t>21 12 23</t>
  </si>
  <si>
    <t>Fire-Suppression Hose Valves</t>
  </si>
  <si>
    <t>21 12 26</t>
  </si>
  <si>
    <t>Fire-Suppression Valve and Hose Cabinets</t>
  </si>
  <si>
    <t>21 13 00</t>
  </si>
  <si>
    <t>Fire-Suppression Sprinkler Systems</t>
  </si>
  <si>
    <t>21 13 13</t>
  </si>
  <si>
    <t>Wet-Pipe Sprinkler Systems</t>
  </si>
  <si>
    <t>21 13 16</t>
  </si>
  <si>
    <t>Dry-Pipe Sprinkler Systems</t>
  </si>
  <si>
    <t>21 13 19</t>
  </si>
  <si>
    <t>Preaction Sprinkler Systems</t>
  </si>
  <si>
    <t>21 13 23</t>
  </si>
  <si>
    <t>Combined Dry-Pipe and Preaction Sprinkler Systems</t>
  </si>
  <si>
    <t>21 13 26</t>
  </si>
  <si>
    <t>Deluge Fire-Suppression Sprinkler Systems</t>
  </si>
  <si>
    <t>21 13 29</t>
  </si>
  <si>
    <t>Water Spray Fixed Systems</t>
  </si>
  <si>
    <t>21 13 36</t>
  </si>
  <si>
    <t>Antifreeze Sprinkler Systems</t>
  </si>
  <si>
    <t>21 13 39</t>
  </si>
  <si>
    <t>Foam-Water Systems</t>
  </si>
  <si>
    <t>21 20 00</t>
  </si>
  <si>
    <t>Fire-Extinguishing Systems</t>
  </si>
  <si>
    <t>21 21 00</t>
  </si>
  <si>
    <t>Carbon-Dioxide Fire-Extinguishing Systems</t>
  </si>
  <si>
    <t>21 21 13</t>
  </si>
  <si>
    <t>Carbon-Dioxide Fire-Extinguishing Piping</t>
  </si>
  <si>
    <t>21 21 16</t>
  </si>
  <si>
    <t>Carbon-Dioxide Fire-Extinguishing Equipment</t>
  </si>
  <si>
    <t>21 22 00</t>
  </si>
  <si>
    <t>Clean-Agent Fire-Extinguishing Systems</t>
  </si>
  <si>
    <t>21 22 13</t>
  </si>
  <si>
    <t>Clean-Agent Fire-Extinguishing Piping</t>
  </si>
  <si>
    <t>21 22 16</t>
  </si>
  <si>
    <t>Clean-Agent Fire-Extinguishing Equipment</t>
  </si>
  <si>
    <t>21 23 00</t>
  </si>
  <si>
    <t>Wet-Chemical Fire-Extinguishing Systems</t>
  </si>
  <si>
    <t>21 23 13</t>
  </si>
  <si>
    <t>Wet-Chemical Fire-Extinguishing Piping</t>
  </si>
  <si>
    <t>21 23 16</t>
  </si>
  <si>
    <t>Wet-Chemical Fire-Extinguishing Equipment</t>
  </si>
  <si>
    <t>21 24 00</t>
  </si>
  <si>
    <t>Dry-Chemical Fire-Extinguishing Systems</t>
  </si>
  <si>
    <t>21 24 13</t>
  </si>
  <si>
    <t>Dry-Chemical Fire-Extinguishing Piping</t>
  </si>
  <si>
    <t>21 24 16</t>
  </si>
  <si>
    <t>Dry-Chemical Fire-Extinguishing Equipment</t>
  </si>
  <si>
    <t>21 30 00</t>
  </si>
  <si>
    <t>Fire Pumps</t>
  </si>
  <si>
    <t>21 31 00</t>
  </si>
  <si>
    <t>Centrifugal Fire Pumps</t>
  </si>
  <si>
    <t>21 31 13</t>
  </si>
  <si>
    <t>Electric-Drive, Centrifugal Fire Pumps</t>
  </si>
  <si>
    <t>21 31 16</t>
  </si>
  <si>
    <t>Diesel-Drive, Centrifugal Fire Pumps</t>
  </si>
  <si>
    <t>21 32 00</t>
  </si>
  <si>
    <t>Vertical-Turbine Fire Pumps</t>
  </si>
  <si>
    <t>21 32 13</t>
  </si>
  <si>
    <t>Electric-Drive, Vertical-Turbine Fire Pumps</t>
  </si>
  <si>
    <t>21 32 16</t>
  </si>
  <si>
    <t>Diesel-Drive, Vertical-Turbine Fire Pumps</t>
  </si>
  <si>
    <t>21 33 00</t>
  </si>
  <si>
    <t>Positive-Displacement Fire Pumps</t>
  </si>
  <si>
    <t>21 33 13</t>
  </si>
  <si>
    <t>Electric-Drive, Positive-Displacement Fire Pumps</t>
  </si>
  <si>
    <t>21 33 16</t>
  </si>
  <si>
    <t>Diesel-Drive, Positive-Displacement Fire Pumps</t>
  </si>
  <si>
    <t>21 40 00</t>
  </si>
  <si>
    <t>Fire-Suppression Water Storage</t>
  </si>
  <si>
    <t>21 41 00</t>
  </si>
  <si>
    <t>Storage Tanks for Fire-Suppression Water</t>
  </si>
  <si>
    <t>21 41 13</t>
  </si>
  <si>
    <t>Pressurized Storage Tanks for Fire-Suppression Water</t>
  </si>
  <si>
    <t>21 41 16</t>
  </si>
  <si>
    <t>Elevated Storage Tanks for Fire-Suppression Water</t>
  </si>
  <si>
    <t>21 41 19</t>
  </si>
  <si>
    <t>Roof-Mounted Storage Tanks for Fire-Suppression Water</t>
  </si>
  <si>
    <t>21 41 23</t>
  </si>
  <si>
    <t>Ground Suction Storage Tanks for Fire-Suppression Water</t>
  </si>
  <si>
    <t>21 41 26</t>
  </si>
  <si>
    <t>Underground Storage Tanks for Fire-Suppression Water</t>
  </si>
  <si>
    <t>21 41 29</t>
  </si>
  <si>
    <t>Storage Tanks for Fire-Suppression Water Additives</t>
  </si>
  <si>
    <t>21 50 00</t>
  </si>
  <si>
    <t>21 60 00</t>
  </si>
  <si>
    <t>21 70 00</t>
  </si>
  <si>
    <t>21 80 00</t>
  </si>
  <si>
    <t>21 90 00</t>
  </si>
  <si>
    <t>22 00 00</t>
  </si>
  <si>
    <t>Plumbing</t>
  </si>
  <si>
    <t>22 01 00</t>
  </si>
  <si>
    <t>Operation and Maintenance of Plumbing</t>
  </si>
  <si>
    <t>22 01 10</t>
  </si>
  <si>
    <t>Operation and Maintenance of Plumbing Piping and Pumps</t>
  </si>
  <si>
    <t>22 01 30</t>
  </si>
  <si>
    <t>Operation and Maintenance of Plumbing Equipment</t>
  </si>
  <si>
    <t>22 01 40</t>
  </si>
  <si>
    <t>Operation and Maintenance of Plumbing Fixtures</t>
  </si>
  <si>
    <t>22 01 50</t>
  </si>
  <si>
    <t>Operation and Maintenance of Pool and Fountain Plumbing Systems</t>
  </si>
  <si>
    <t>22 01 60</t>
  </si>
  <si>
    <t>Operation and Maintenance of Laboratory and Healthcare Systems</t>
  </si>
  <si>
    <t>22 05 00</t>
  </si>
  <si>
    <t>Common Work Results for Plumbing</t>
  </si>
  <si>
    <t>22 05 13</t>
  </si>
  <si>
    <t>Common Motor Requirements for Plumbing Equipment</t>
  </si>
  <si>
    <t>22 05 16</t>
  </si>
  <si>
    <t>Expansion Fittings and Loops for Plumbing Piping</t>
  </si>
  <si>
    <t>22 05 19</t>
  </si>
  <si>
    <t>Meters and Gages for Plumbing Piping</t>
  </si>
  <si>
    <t>22 05 23</t>
  </si>
  <si>
    <t>General-Duty Valves for Plumbing Piping</t>
  </si>
  <si>
    <t>22 05 29</t>
  </si>
  <si>
    <t>Hangers and Supports for Plumbing Piping and Equipment</t>
  </si>
  <si>
    <t>22 05 33</t>
  </si>
  <si>
    <t>Heat Tracing for Plumbing Piping</t>
  </si>
  <si>
    <t>22 05 48</t>
  </si>
  <si>
    <t>Vibration and Seismic Controls for Plumbing Piping and Equipment</t>
  </si>
  <si>
    <t>22 05 53</t>
  </si>
  <si>
    <t>Identification for Plumbing Piping and Equipment</t>
  </si>
  <si>
    <t>22 05 73</t>
  </si>
  <si>
    <t>Facility Drainage Manholes</t>
  </si>
  <si>
    <t>22 05 76</t>
  </si>
  <si>
    <t>Facility Drainage Piping Cleanouts</t>
  </si>
  <si>
    <t>22 06 00</t>
  </si>
  <si>
    <t>Schedules for Plumbing</t>
  </si>
  <si>
    <t>22 06 10</t>
  </si>
  <si>
    <t>Schedules for Plumbing Piping and Pumps</t>
  </si>
  <si>
    <t>22 06 10.13</t>
  </si>
  <si>
    <t>Plumbing Pump Schedule</t>
  </si>
  <si>
    <t>22 06 12</t>
  </si>
  <si>
    <t>Schedules for Facility Potable Water Storage</t>
  </si>
  <si>
    <t>22 06 15</t>
  </si>
  <si>
    <t>Schedules for General Service Compressed-Air Equipment</t>
  </si>
  <si>
    <t>22 06 30</t>
  </si>
  <si>
    <t>Schedules for Plumbing Equipment</t>
  </si>
  <si>
    <t>22 06 30.13</t>
  </si>
  <si>
    <t>Domestic Water Heater Schedule</t>
  </si>
  <si>
    <t>22 06 40</t>
  </si>
  <si>
    <t>Schedules for Plumbing Fixtures</t>
  </si>
  <si>
    <t>22 06 40.13</t>
  </si>
  <si>
    <t>Plumbing Fixture Schedule</t>
  </si>
  <si>
    <t>22 06 50</t>
  </si>
  <si>
    <t>Schedules for Pool and Fountain Plumbing Systems</t>
  </si>
  <si>
    <t>22 06 60</t>
  </si>
  <si>
    <t>Schedules for Laboratory and Healthcare Systems</t>
  </si>
  <si>
    <t>22 07 00</t>
  </si>
  <si>
    <t>Plumbing Insulation</t>
  </si>
  <si>
    <t>22 07 16</t>
  </si>
  <si>
    <t>Plumbing Equipment Insulation</t>
  </si>
  <si>
    <t>22 07 19</t>
  </si>
  <si>
    <t>Plumbing Piping Insulation</t>
  </si>
  <si>
    <t>22 08 00</t>
  </si>
  <si>
    <t>Commissioning of Plumbing</t>
  </si>
  <si>
    <t>22 09 00</t>
  </si>
  <si>
    <t>Instrumentation and Control for Plumbing</t>
  </si>
  <si>
    <t>22 10 00</t>
  </si>
  <si>
    <t>Plumbing Piping and Pumps</t>
  </si>
  <si>
    <t>22 11 00</t>
  </si>
  <si>
    <t>Facility Water Distribution</t>
  </si>
  <si>
    <t>22 11 13</t>
  </si>
  <si>
    <t>Facility Water Distribution Piping</t>
  </si>
  <si>
    <t>22 11 16</t>
  </si>
  <si>
    <t>Domestic Water Piping</t>
  </si>
  <si>
    <t>22 11 19</t>
  </si>
  <si>
    <t>Domestic Water Piping Specialties</t>
  </si>
  <si>
    <t>22 11 23</t>
  </si>
  <si>
    <t>Domestic Water Pumps</t>
  </si>
  <si>
    <t>22 11 23.13</t>
  </si>
  <si>
    <t>Domestic-Water Packaged Booster Pumps</t>
  </si>
  <si>
    <t>22 11 23.23</t>
  </si>
  <si>
    <t>Close-Coupled, In-Line, Sealless Centrifugal Domestic-Water Pumps</t>
  </si>
  <si>
    <t>22 11 23.26</t>
  </si>
  <si>
    <t>Close-Coupled, Horizontally Mounted, In-Line Centrifugal Domestic-Water Pumps</t>
  </si>
  <si>
    <t>22 11 23.29</t>
  </si>
  <si>
    <t>Close-Coupled, Vertically Mounted, In-Line Centrifugal Domestic-Water Pumps</t>
  </si>
  <si>
    <t>22 11 23.33</t>
  </si>
  <si>
    <t>Separately Coupled, In-Line Centrifugal Domestic-Water Pumps</t>
  </si>
  <si>
    <t>22 11 23.36</t>
  </si>
  <si>
    <t>Separately Coupled, Horizontally Mounted, In-Line Centrifugal Domestic-Water Pumps</t>
  </si>
  <si>
    <t>22 12 00</t>
  </si>
  <si>
    <t>Facility Potable-Water Storage Tanks</t>
  </si>
  <si>
    <t>22 12 13</t>
  </si>
  <si>
    <t>Facility Roof-Mounted, Potable-Water Storage Tanks</t>
  </si>
  <si>
    <t>22 12 16</t>
  </si>
  <si>
    <t>Facility Elevated, Potable-Water Storage Tanks</t>
  </si>
  <si>
    <t>22 12 19</t>
  </si>
  <si>
    <t>Facility Ground-Mounted, Potable-Water Storage Tanks</t>
  </si>
  <si>
    <t>22 12 23</t>
  </si>
  <si>
    <t>Facility Indoor Potable-Water Storage Tanks</t>
  </si>
  <si>
    <t>22 12 23.13</t>
  </si>
  <si>
    <t>Facility Steel, Indoor Potable-Water Storage Pressure Tanks</t>
  </si>
  <si>
    <t>22 12 23.16</t>
  </si>
  <si>
    <t>Facility Steel, Indoor Potable-Water Storage Non-Pressure Tanks</t>
  </si>
  <si>
    <t>22 12 23.23</t>
  </si>
  <si>
    <t>Facility Plastic, Indoor Potable-Water Storage Pressure Tanks</t>
  </si>
  <si>
    <t>22 12 23.26</t>
  </si>
  <si>
    <t>Facility Plastic, Indoor Potable-Water Storage Non-Pressure Tanks</t>
  </si>
  <si>
    <t>22 13 00</t>
  </si>
  <si>
    <t>Facility Sanitary Sewerage</t>
  </si>
  <si>
    <t>22 13 13</t>
  </si>
  <si>
    <t>Facility Sanitary Sewers</t>
  </si>
  <si>
    <t>22 13 16</t>
  </si>
  <si>
    <t>Sanitary Waste and Vent Piping</t>
  </si>
  <si>
    <t>22 13 19</t>
  </si>
  <si>
    <t>Sanitary Waste Piping Specialties</t>
  </si>
  <si>
    <t>22 13 19.13</t>
  </si>
  <si>
    <t>Sanitary Drains</t>
  </si>
  <si>
    <t>22 13 19.23</t>
  </si>
  <si>
    <t>Fats, Oils, and Grease Disposal Systems</t>
  </si>
  <si>
    <t>22 13 19.26</t>
  </si>
  <si>
    <t>Grease Removal Devices</t>
  </si>
  <si>
    <t>22 13 19.33</t>
  </si>
  <si>
    <t>Backwater Valves</t>
  </si>
  <si>
    <t>22 13 19.36</t>
  </si>
  <si>
    <t>Air-Admittance Valves</t>
  </si>
  <si>
    <t>22 13 23</t>
  </si>
  <si>
    <t>Sanitary Waste Interceptors</t>
  </si>
  <si>
    <t>22 13 26</t>
  </si>
  <si>
    <t>Sanitary Waste Separators</t>
  </si>
  <si>
    <t>22 13 29</t>
  </si>
  <si>
    <t>Sanitary Sewerage Pumps</t>
  </si>
  <si>
    <t>22 13 29.13</t>
  </si>
  <si>
    <t>Wet-Pit-Mounted, Vertical Sewerage Pumps</t>
  </si>
  <si>
    <t>22 13 29.16</t>
  </si>
  <si>
    <t>Submersible Sewerage Pumps</t>
  </si>
  <si>
    <t>22 13 29.23</t>
  </si>
  <si>
    <t>Sewerage Pump Reverse-Flow Assemblies</t>
  </si>
  <si>
    <t>22 13 29.33</t>
  </si>
  <si>
    <t>Sewerage Pump Basins and Pits</t>
  </si>
  <si>
    <t>22 13 33</t>
  </si>
  <si>
    <t>Packaged, Submersible Sewerage Pump Units</t>
  </si>
  <si>
    <t>22 13 36</t>
  </si>
  <si>
    <t>Packaged, Wastewater Pump Units</t>
  </si>
  <si>
    <t>22 13 43</t>
  </si>
  <si>
    <t>Facility Packaged Sewage Pumping Stations</t>
  </si>
  <si>
    <t>22 13 43.13</t>
  </si>
  <si>
    <t>Facility Dry-Well Packaged Sewage Pumping Stations</t>
  </si>
  <si>
    <t>22 13 43.16</t>
  </si>
  <si>
    <t>Facility Wet-Well Packaged Sewage Pumping Stations</t>
  </si>
  <si>
    <t>22 13 53</t>
  </si>
  <si>
    <t>Facility Septic Tanks</t>
  </si>
  <si>
    <t>22 14 00</t>
  </si>
  <si>
    <t>Facility Storm Drainage</t>
  </si>
  <si>
    <t>22 14 13</t>
  </si>
  <si>
    <t>Facility Storm Drainage Piping</t>
  </si>
  <si>
    <t>22 14 16</t>
  </si>
  <si>
    <t>Rainwater Leaders</t>
  </si>
  <si>
    <t>22 14 19</t>
  </si>
  <si>
    <t>Sump Pump Discharge Piping</t>
  </si>
  <si>
    <t>22 14 23</t>
  </si>
  <si>
    <t>Storm Drainage Piping Specialties</t>
  </si>
  <si>
    <t>22 14 26</t>
  </si>
  <si>
    <t>Facility Storm Drains</t>
  </si>
  <si>
    <t>22 14 26.13</t>
  </si>
  <si>
    <t>Roof Drains</t>
  </si>
  <si>
    <t>22 14 26.16</t>
  </si>
  <si>
    <t>Facility Area Drains</t>
  </si>
  <si>
    <t>22 14 26.19</t>
  </si>
  <si>
    <t>Facility Trench Drains</t>
  </si>
  <si>
    <t>22 14 29</t>
  </si>
  <si>
    <t>Sump Pumps</t>
  </si>
  <si>
    <t>22 14 29.13</t>
  </si>
  <si>
    <t>Wet-Pit-Mounted, Vertical Sump Pumps</t>
  </si>
  <si>
    <t>22 14 29.16</t>
  </si>
  <si>
    <t>Submersible Sump Pumps</t>
  </si>
  <si>
    <t>22 14 29.19</t>
  </si>
  <si>
    <t>Sump-Pump Basins and Pits</t>
  </si>
  <si>
    <t>22 14 33</t>
  </si>
  <si>
    <t>Packaged, Pedestal Drainage Pump Units</t>
  </si>
  <si>
    <t>22 14 36</t>
  </si>
  <si>
    <t>Packaged, Submersible, Drainage Pump Units</t>
  </si>
  <si>
    <t>22 15 00</t>
  </si>
  <si>
    <t>General Service Compressed-Air Systems</t>
  </si>
  <si>
    <t>22 15 13</t>
  </si>
  <si>
    <t>General Service Compressed-Air Piping</t>
  </si>
  <si>
    <t>22 15 16</t>
  </si>
  <si>
    <t>General Service Compressed-Air Valves</t>
  </si>
  <si>
    <t>22 15 19</t>
  </si>
  <si>
    <t>General Service Packaged Air Compressors and Receivers</t>
  </si>
  <si>
    <t>22 15 19.13</t>
  </si>
  <si>
    <t>General Service Packaged Reciprocating Air Compressors</t>
  </si>
  <si>
    <t>22 15 19.16</t>
  </si>
  <si>
    <t>General Service Packaged Liquid-Ring Air Compressors</t>
  </si>
  <si>
    <t>22 15 19.19</t>
  </si>
  <si>
    <t>General Service Packaged Rotary-Screw Air Compressors</t>
  </si>
  <si>
    <t>22 15 19.23</t>
  </si>
  <si>
    <t>General Service Packaged Sliding-Vane Air Compressors</t>
  </si>
  <si>
    <t>22 20 00</t>
  </si>
  <si>
    <t>22 30 00</t>
  </si>
  <si>
    <t>Plumbing Equipment</t>
  </si>
  <si>
    <t>22 31 00</t>
  </si>
  <si>
    <t>Domestic Water Softeners</t>
  </si>
  <si>
    <t>22 31 13</t>
  </si>
  <si>
    <t>Residential Domestic Water Softeners</t>
  </si>
  <si>
    <t>22 31 16</t>
  </si>
  <si>
    <t>Commercial Domestic Water Softeners</t>
  </si>
  <si>
    <t>22 32 00</t>
  </si>
  <si>
    <t>Domestic Water Filtration Equipment</t>
  </si>
  <si>
    <t>22 32 13</t>
  </si>
  <si>
    <t>Domestic-Water Bag-Type Filters</t>
  </si>
  <si>
    <t>22 32 16</t>
  </si>
  <si>
    <t>Domestic-Water Freestanding Cartridge Filters</t>
  </si>
  <si>
    <t>22 32 19</t>
  </si>
  <si>
    <t>Domestic-Water Off-Floor Cartridge Filters</t>
  </si>
  <si>
    <t>22 32 23</t>
  </si>
  <si>
    <t>Domestic-Water Carbon Filters</t>
  </si>
  <si>
    <t>22 32 26</t>
  </si>
  <si>
    <t>Domestic-Water Sand Filters</t>
  </si>
  <si>
    <t>22 32 26.13</t>
  </si>
  <si>
    <t>Domestic-Water Circulating Sand Filters</t>
  </si>
  <si>
    <t>22 32 26.16</t>
  </si>
  <si>
    <t>Domestic-Water Multimedia Sand Filters</t>
  </si>
  <si>
    <t>22 32 26.19</t>
  </si>
  <si>
    <t>Domestic-Water Greensand Filters</t>
  </si>
  <si>
    <t>22 33 00</t>
  </si>
  <si>
    <t>Electric Domestic Water Heaters</t>
  </si>
  <si>
    <t>22 33 13</t>
  </si>
  <si>
    <t>Instantaneous Electric Domestic Water Heaters</t>
  </si>
  <si>
    <t>22 33 13.13</t>
  </si>
  <si>
    <t>Flow-Control, Instantaneous Electric Domestic Water Heaters</t>
  </si>
  <si>
    <t>22 33 13.16</t>
  </si>
  <si>
    <t>Thermostat-Control, Instantaneous Electric Domestic Water Heaters</t>
  </si>
  <si>
    <t>22 33 30</t>
  </si>
  <si>
    <t>Residential, Electric Domestic Water Heaters</t>
  </si>
  <si>
    <t>22 33 30.13</t>
  </si>
  <si>
    <t>Residential, Small-Capacity Electric Domestic Water Heaters</t>
  </si>
  <si>
    <t>22 33 30.16</t>
  </si>
  <si>
    <t>Residential, Storage Electric Domestic Water Heaters</t>
  </si>
  <si>
    <t>22 33 30.23</t>
  </si>
  <si>
    <t>Residential, Collector-to-Tank, Solar-Electric Domestic Water Heaters</t>
  </si>
  <si>
    <t>22 33 30.26</t>
  </si>
  <si>
    <t>Residential, Collector-to-Tank, Heat-Exchanger-Coil, Solar-Electric Domestic Water Heaters</t>
  </si>
  <si>
    <t>22 33 33</t>
  </si>
  <si>
    <t>Light-Commercial Electric Domestic Water Heaters</t>
  </si>
  <si>
    <t>22 33 36</t>
  </si>
  <si>
    <t>Commercial Domestic Water Electric Booster Heaters</t>
  </si>
  <si>
    <t>22 33 36.13</t>
  </si>
  <si>
    <t>22 33 36.16</t>
  </si>
  <si>
    <t>Commercial Storage Electric Domestic Water Heaters</t>
  </si>
  <si>
    <t>22 34 00</t>
  </si>
  <si>
    <t>Fuel-Fired Domestic Water Heaters</t>
  </si>
  <si>
    <t>22 34 13</t>
  </si>
  <si>
    <t>Instantaneous, Tankless, Gas Domestic Water Heaters</t>
  </si>
  <si>
    <t>22 34 30</t>
  </si>
  <si>
    <t>Residential Gas Domestic Water Heaters</t>
  </si>
  <si>
    <t>22 34 30.13</t>
  </si>
  <si>
    <t>Residential, Atmospheric, Gas Domestic Water Heaters</t>
  </si>
  <si>
    <t>22 34 30.16</t>
  </si>
  <si>
    <t>Residential, Direct-Vent, Gas Domestic Water Heaters</t>
  </si>
  <si>
    <t>22 34 30.19</t>
  </si>
  <si>
    <t>Residential, Power-Vent, Gas Domestic Water Heaters</t>
  </si>
  <si>
    <t>22 34 36</t>
  </si>
  <si>
    <t>Commercial Gas Domestic Water Heaters</t>
  </si>
  <si>
    <t>22 34 36.13</t>
  </si>
  <si>
    <t>Commercial, Atmospheric, Gas Domestic Water Heaters</t>
  </si>
  <si>
    <t>22 34 36.16</t>
  </si>
  <si>
    <t>Commercial, Power-Burner, Gas Domestic Water Heaters</t>
  </si>
  <si>
    <t>22 34 36.19</t>
  </si>
  <si>
    <t>Commercial, Power-Vent, Gas Domestic Water Heaters</t>
  </si>
  <si>
    <t>22 34 36.23</t>
  </si>
  <si>
    <t>Commercial, High-Efficiency, Gas Domestic Water Heaters</t>
  </si>
  <si>
    <t>22 34 36.26</t>
  </si>
  <si>
    <t>Commercial, Coil-Type, Finned-Tube, Gas Domestic Water Heaters</t>
  </si>
  <si>
    <t>22 34 36.29</t>
  </si>
  <si>
    <t>Commercial, Grid-Type, Finned-Tube, Gas Domestic Water Heaters</t>
  </si>
  <si>
    <t>22 34 46</t>
  </si>
  <si>
    <t>Oil-Fired Domestic Water Heaters</t>
  </si>
  <si>
    <t>22 34 46.13</t>
  </si>
  <si>
    <t>Large-Capacity, Oil-Fired Domestic Water Heaters</t>
  </si>
  <si>
    <t>22 34 56</t>
  </si>
  <si>
    <t>Dual-Fuel-Fired Domestic Water Heaters</t>
  </si>
  <si>
    <t>22 35 00</t>
  </si>
  <si>
    <t>Domestic Water Heat Exchangers</t>
  </si>
  <si>
    <t>22 35 13</t>
  </si>
  <si>
    <t>Instantaneous Domestic Water Heat Exchangers</t>
  </si>
  <si>
    <t>22 35 13.13</t>
  </si>
  <si>
    <t>Heating-Fluid-in-Coil, Instantaneous Domestic Water Heat Exchangers</t>
  </si>
  <si>
    <t>22 35 13.16</t>
  </si>
  <si>
    <t>Domestic-Water-in-Coil, Instantaneous Domestic Water Heat Exchangers</t>
  </si>
  <si>
    <t>22 35 13.19</t>
  </si>
  <si>
    <t>Heating-Fluid-in-U-Tube-Coil, Instantaneous Domestic Water Heat Exchangers</t>
  </si>
  <si>
    <t>22 35 23</t>
  </si>
  <si>
    <t>Circulating, Domestic Water Heat Exchangers</t>
  </si>
  <si>
    <t>22 35 23.13</t>
  </si>
  <si>
    <t>Circulating, Compact Domestic Water Heat Exchangers</t>
  </si>
  <si>
    <t>22 35 23.16</t>
  </si>
  <si>
    <t>Circulating, Storage Domestic Water Heat Exchangers</t>
  </si>
  <si>
    <t>22 35 29</t>
  </si>
  <si>
    <t>Noncirculating, Domestic Water Heat Exchangers</t>
  </si>
  <si>
    <t>22 35 29.13</t>
  </si>
  <si>
    <t>Noncirculating, Compact Domestic Water Heat Exchangers</t>
  </si>
  <si>
    <t>22 35 29.16</t>
  </si>
  <si>
    <t>Noncirculating, Storage Domestic Water Heat Exchangers</t>
  </si>
  <si>
    <t>22 35 36</t>
  </si>
  <si>
    <t>Domestic Water Brazed-Plate Heat Exchangers</t>
  </si>
  <si>
    <t>22 35 39</t>
  </si>
  <si>
    <t>Domestic Water Frame-and-Plate Heat Exchangers</t>
  </si>
  <si>
    <t>22 35 43</t>
  </si>
  <si>
    <t>Domestic Water Heat Reclaimers</t>
  </si>
  <si>
    <t>22 40 00</t>
  </si>
  <si>
    <t>Plumbing Fixtures</t>
  </si>
  <si>
    <t>22 41 00</t>
  </si>
  <si>
    <t>Residential Plumbing Fixtures</t>
  </si>
  <si>
    <t>22 41 13</t>
  </si>
  <si>
    <t>Residential Water Closets, Urinals, and Bidets</t>
  </si>
  <si>
    <t>22 41 16</t>
  </si>
  <si>
    <t>Residential Lavatories and Sinks</t>
  </si>
  <si>
    <t>22 41 19</t>
  </si>
  <si>
    <t>Residential Bathtubs</t>
  </si>
  <si>
    <t>22 41 23</t>
  </si>
  <si>
    <t>Residential Shower Receptors and Basins</t>
  </si>
  <si>
    <t>22 41 26</t>
  </si>
  <si>
    <t>Residential Disposers</t>
  </si>
  <si>
    <t>22 41 36</t>
  </si>
  <si>
    <t>Residential Laundry Trays</t>
  </si>
  <si>
    <t>22 41 39</t>
  </si>
  <si>
    <t>Residential Faucets, Supplies, and Trim</t>
  </si>
  <si>
    <t>22 42 00</t>
  </si>
  <si>
    <t>Commercial Plumbing Fixtures</t>
  </si>
  <si>
    <t>22 42 13</t>
  </si>
  <si>
    <t>Commercial Water Closets, Urinals, and Bidets</t>
  </si>
  <si>
    <t>22 42 16</t>
  </si>
  <si>
    <t>Commercial Lavatories and Sinks</t>
  </si>
  <si>
    <t>22 42 19</t>
  </si>
  <si>
    <t>Commercial Bathtubs</t>
  </si>
  <si>
    <t>22 42 23</t>
  </si>
  <si>
    <t>Commercial Shower Receptors and Basins</t>
  </si>
  <si>
    <t>22 42 26</t>
  </si>
  <si>
    <t>Commercial Disposers</t>
  </si>
  <si>
    <t>22 42 29</t>
  </si>
  <si>
    <t>Shampoo Bowls</t>
  </si>
  <si>
    <t>22 42 33</t>
  </si>
  <si>
    <t>Wash Fountains</t>
  </si>
  <si>
    <t>22 42 36</t>
  </si>
  <si>
    <t>Commercial Laundry Trays</t>
  </si>
  <si>
    <t>22 42 39</t>
  </si>
  <si>
    <t>Commercial Faucets, Supplies, and Trim</t>
  </si>
  <si>
    <t>22 42 43</t>
  </si>
  <si>
    <t>Flushometers</t>
  </si>
  <si>
    <t>22 43 00</t>
  </si>
  <si>
    <t>Healthcare Plumbing Fixtures</t>
  </si>
  <si>
    <t>22 43 13</t>
  </si>
  <si>
    <t>Healthcare Water Closets</t>
  </si>
  <si>
    <t>22 43 16</t>
  </si>
  <si>
    <t>Healthcare Sinks</t>
  </si>
  <si>
    <t>22 43 19</t>
  </si>
  <si>
    <t>Healthcare Bathtubs and Showers</t>
  </si>
  <si>
    <t>22 43 23</t>
  </si>
  <si>
    <t>Healthcare Shower Receptors and Basins</t>
  </si>
  <si>
    <t>22 43 39</t>
  </si>
  <si>
    <t>Healthcare Faucets</t>
  </si>
  <si>
    <t>22 43 43</t>
  </si>
  <si>
    <t>Healthcare Plumbing Fixture Flushometers</t>
  </si>
  <si>
    <t>22 45 00</t>
  </si>
  <si>
    <t>Emergency Plumbing Fixtures</t>
  </si>
  <si>
    <t>22 45 13</t>
  </si>
  <si>
    <t>Emergency Showers</t>
  </si>
  <si>
    <t>22 45 16</t>
  </si>
  <si>
    <t>Eyewash Equipment</t>
  </si>
  <si>
    <t>22 45 19</t>
  </si>
  <si>
    <t>Self-Contained Eyewash Equipment</t>
  </si>
  <si>
    <t>22 45 23</t>
  </si>
  <si>
    <t>Personal Eyewash Equipment</t>
  </si>
  <si>
    <t>22 45 26</t>
  </si>
  <si>
    <t>Eye/Face Wash Equipment</t>
  </si>
  <si>
    <t>22 45 29</t>
  </si>
  <si>
    <t>Hand-Held Emergency Drench Hoses</t>
  </si>
  <si>
    <t>22 45 33</t>
  </si>
  <si>
    <t>Combination Emergency Fixture Units</t>
  </si>
  <si>
    <t>22 45 36</t>
  </si>
  <si>
    <t>Emergency Fixture Water-Tempering Equipment</t>
  </si>
  <si>
    <t>22 46 00</t>
  </si>
  <si>
    <t>Security Plumbing Fixtures</t>
  </si>
  <si>
    <t>22 46 13</t>
  </si>
  <si>
    <t>Security Water Closets and Urinals</t>
  </si>
  <si>
    <t>22 46 16</t>
  </si>
  <si>
    <t>Security Lavatories and Sinks</t>
  </si>
  <si>
    <t>22 46 39</t>
  </si>
  <si>
    <t>Security Faucets, Supplies, and Trim</t>
  </si>
  <si>
    <t>22 46 43</t>
  </si>
  <si>
    <t>Security Plumbing Fixture Flushometers</t>
  </si>
  <si>
    <t>22 46 53</t>
  </si>
  <si>
    <t>Security Plumbing Fixture Supports</t>
  </si>
  <si>
    <t>22 47 00</t>
  </si>
  <si>
    <t>Drinking Fountains and Water Coolers</t>
  </si>
  <si>
    <t>22 47 13</t>
  </si>
  <si>
    <t>Drinking Fountains</t>
  </si>
  <si>
    <t>22 47 16</t>
  </si>
  <si>
    <t>Pressure Water Coolers</t>
  </si>
  <si>
    <t>22 47 19</t>
  </si>
  <si>
    <t>Water-Station Water Coolers</t>
  </si>
  <si>
    <t>22 47 23</t>
  </si>
  <si>
    <t>Remote Water Coolers</t>
  </si>
  <si>
    <t>22 50 00</t>
  </si>
  <si>
    <t>Pool and Fountain Plumbing Systems</t>
  </si>
  <si>
    <t>22 51 00</t>
  </si>
  <si>
    <t>Swimming Pool Plumbing Systems</t>
  </si>
  <si>
    <t>22 51 13</t>
  </si>
  <si>
    <t>Swimming Pool Piping</t>
  </si>
  <si>
    <t>22 51 16</t>
  </si>
  <si>
    <t>Swimming Pool Pumps</t>
  </si>
  <si>
    <t>22 51 19</t>
  </si>
  <si>
    <t>Swimming Pool Water Treatment Equipment</t>
  </si>
  <si>
    <t>22 51 23</t>
  </si>
  <si>
    <t>Swimming Pool Equipment Controls</t>
  </si>
  <si>
    <t>22 52 00</t>
  </si>
  <si>
    <t>Fountain Plumbing Systems</t>
  </si>
  <si>
    <t>22 52 13</t>
  </si>
  <si>
    <t>Fountain Piping</t>
  </si>
  <si>
    <t>22 52 16</t>
  </si>
  <si>
    <t>Fountain Pumps</t>
  </si>
  <si>
    <t>22 52 19</t>
  </si>
  <si>
    <t>Fountain Water Treatment Equipment</t>
  </si>
  <si>
    <t>22 52 23</t>
  </si>
  <si>
    <t>Fountain Equipment Controls</t>
  </si>
  <si>
    <t>22 60 00</t>
  </si>
  <si>
    <t>Gas and Vacuum Systems for Laboratory and Healthcare Facilities</t>
  </si>
  <si>
    <t>22 61 00</t>
  </si>
  <si>
    <t>Compressed-Air Systems for Laboratory and Healthcare Facilities</t>
  </si>
  <si>
    <t>22 61 13</t>
  </si>
  <si>
    <t>Compressed-Air Piping for Laboratory and Healthcare Facilities</t>
  </si>
  <si>
    <t>22 61 13.53</t>
  </si>
  <si>
    <t>Laboratory Compressed-Air Piping</t>
  </si>
  <si>
    <t>22 61 13.70</t>
  </si>
  <si>
    <t>Healthcare Compressed-Air Piping</t>
  </si>
  <si>
    <t>22 61 13.74</t>
  </si>
  <si>
    <t>Dental Compressed-Air Piping</t>
  </si>
  <si>
    <t>22 61 19</t>
  </si>
  <si>
    <t>Compressed-Air Equipment for Laboratory and Healthcare Facilities</t>
  </si>
  <si>
    <t>22 61 19.53</t>
  </si>
  <si>
    <t>Laboratory Compressed-Air Equipment</t>
  </si>
  <si>
    <t>22 61 19.70</t>
  </si>
  <si>
    <t>Healthcare Compressed-Air Equipment</t>
  </si>
  <si>
    <t>22 61 19.74</t>
  </si>
  <si>
    <t>Dental Compressed-Air Equipment</t>
  </si>
  <si>
    <t>22 62 00</t>
  </si>
  <si>
    <t>Vacuum Systems for Laboratory and Healthcare Facilities</t>
  </si>
  <si>
    <t>22 62 13</t>
  </si>
  <si>
    <t>Vacuum Piping for Laboratory and Healthcare Facilities</t>
  </si>
  <si>
    <t>22 62 13.53</t>
  </si>
  <si>
    <t>Laboratory Vacuum Piping</t>
  </si>
  <si>
    <t>22 62 13.70</t>
  </si>
  <si>
    <t>Healthcare, Surgical Vacuum Piping</t>
  </si>
  <si>
    <t>22 62 13.74</t>
  </si>
  <si>
    <t>Dental Vacuum Piping</t>
  </si>
  <si>
    <t>22 62 19</t>
  </si>
  <si>
    <t>Vacuum Equipment for Laboratory and Healthcare Facilities</t>
  </si>
  <si>
    <t>22 62 19.53</t>
  </si>
  <si>
    <t>Laboratory Vacuum Equipment</t>
  </si>
  <si>
    <t>22 62 19.70</t>
  </si>
  <si>
    <t>Healthcare Vacuum Equipment</t>
  </si>
  <si>
    <t>22 62 19.74</t>
  </si>
  <si>
    <t>Dental Vacuum and Evacuation Equipment</t>
  </si>
  <si>
    <t>22 62 23</t>
  </si>
  <si>
    <t>Waste Anesthesia-Gas Piping</t>
  </si>
  <si>
    <t>22 63 00</t>
  </si>
  <si>
    <t>Gas Systems for Laboratory and Healthcare Facilities</t>
  </si>
  <si>
    <t>22 63 13</t>
  </si>
  <si>
    <t>Gas Piping for Laboratory and Healthcare Facilities</t>
  </si>
  <si>
    <t>22 63 13.53</t>
  </si>
  <si>
    <t>Laboratory Gas Piping</t>
  </si>
  <si>
    <t>22 63 13.70</t>
  </si>
  <si>
    <t>Healthcare Gas Piping</t>
  </si>
  <si>
    <t>22 63 19</t>
  </si>
  <si>
    <t>Gas Storage Tanks for Laboratory and Healthcare Facilities</t>
  </si>
  <si>
    <t>22 63 19.53</t>
  </si>
  <si>
    <t>Laboratory Gas Storage Tanks</t>
  </si>
  <si>
    <t>22 63 19.70</t>
  </si>
  <si>
    <t>Healthcare Gas Storage Tanks</t>
  </si>
  <si>
    <t>22 66 00</t>
  </si>
  <si>
    <t>Chemical-Waste Systems for Laboratory and Healthcare Facilities</t>
  </si>
  <si>
    <t>22 66 53</t>
  </si>
  <si>
    <t>Laboratory Chemical-Waste and Vent Piping</t>
  </si>
  <si>
    <t>22 66 70</t>
  </si>
  <si>
    <t>Healthcare Chemical-Waste and Vent Piping</t>
  </si>
  <si>
    <t>22 66 83</t>
  </si>
  <si>
    <t>Chemical-Waste Tanks</t>
  </si>
  <si>
    <t>22 66 83.13</t>
  </si>
  <si>
    <t>Chemical-Waste Dilution Tanks</t>
  </si>
  <si>
    <t>22 66 83.16</t>
  </si>
  <si>
    <t>Chemical-Waste Neutralization Tanks</t>
  </si>
  <si>
    <t>22 67 00</t>
  </si>
  <si>
    <t>Processed Water Systems for Laboratory and Healthcare Facilities</t>
  </si>
  <si>
    <t>22 67 13</t>
  </si>
  <si>
    <t>Processed Water Piping for Laboratory and Healthcare Facilities</t>
  </si>
  <si>
    <t>22 67 13.13</t>
  </si>
  <si>
    <t>Distilled-Water Piping</t>
  </si>
  <si>
    <t>22 67 13.16</t>
  </si>
  <si>
    <t>Reverse-Osmosis Water Piping</t>
  </si>
  <si>
    <t>22 67 13.19</t>
  </si>
  <si>
    <t>Deionized-Water Piping</t>
  </si>
  <si>
    <t>22 67 19</t>
  </si>
  <si>
    <t>Processed Water Equipment for Laboratory and Healthcare Facilities</t>
  </si>
  <si>
    <t>22 67 19.13</t>
  </si>
  <si>
    <t>Distilled-Water Equipment</t>
  </si>
  <si>
    <t>22 67 19.16</t>
  </si>
  <si>
    <t>Reverse-Osmosis Water Equipment</t>
  </si>
  <si>
    <t>22 67 19.19</t>
  </si>
  <si>
    <t>Deionized-Water Equipment</t>
  </si>
  <si>
    <t>22 70 00</t>
  </si>
  <si>
    <t>22 80 00</t>
  </si>
  <si>
    <t>22 90 00</t>
  </si>
  <si>
    <t>23 00 00</t>
  </si>
  <si>
    <t>Heating, Ventilating, and Air-Conditioning (HVAC)</t>
  </si>
  <si>
    <t>23 01 00</t>
  </si>
  <si>
    <t>Operation and Maintenance of HVAC Systems</t>
  </si>
  <si>
    <t>23 01 10</t>
  </si>
  <si>
    <t>Operation and Maintenance of Facility Fuel Systems</t>
  </si>
  <si>
    <t>23 01 20</t>
  </si>
  <si>
    <t>Operation and Maintenance of HVAC Piping and Pumps</t>
  </si>
  <si>
    <t>23 01 30</t>
  </si>
  <si>
    <t>Operation and Maintenance of HVAC Air Distribution</t>
  </si>
  <si>
    <t>23 01 30.51</t>
  </si>
  <si>
    <t>HVAC Air Duct Cleaning</t>
  </si>
  <si>
    <t>23 01 50</t>
  </si>
  <si>
    <t>Operation and Maintenance of Central Heating Equipment</t>
  </si>
  <si>
    <t>23 01 60</t>
  </si>
  <si>
    <t>Operation and Maintenance of Central Cooling Equipment</t>
  </si>
  <si>
    <t>23 01 60.71</t>
  </si>
  <si>
    <t>Refrigerant Recovery/Recycling</t>
  </si>
  <si>
    <t>23 01 70</t>
  </si>
  <si>
    <t>Operation and Maintenance of Central HVAC Equipment</t>
  </si>
  <si>
    <t>23 01 80</t>
  </si>
  <si>
    <t>Operation and Maintenance of Decentralized HVAC Equipment</t>
  </si>
  <si>
    <t>23 01 90</t>
  </si>
  <si>
    <t>Diagnostic Systems for HVAC</t>
  </si>
  <si>
    <t>23 05 00</t>
  </si>
  <si>
    <t>Common Work Results for HVAC</t>
  </si>
  <si>
    <t>23 05 13</t>
  </si>
  <si>
    <t>Common Motor Requirements for HVAC Equipment</t>
  </si>
  <si>
    <t>23 05 16</t>
  </si>
  <si>
    <t>Expansion Fittings and Loops for HVAC Piping</t>
  </si>
  <si>
    <t>23 05 19</t>
  </si>
  <si>
    <t>Meters and Gages for HVAC Piping</t>
  </si>
  <si>
    <t>23 05 23</t>
  </si>
  <si>
    <t>General-Duty Valves for HVAC Piping</t>
  </si>
  <si>
    <t>23 05 29</t>
  </si>
  <si>
    <t>Hangers and Supports for HVAC Piping and Equipment</t>
  </si>
  <si>
    <t>23 05 33</t>
  </si>
  <si>
    <t>Heat Tracing for HVAC Piping</t>
  </si>
  <si>
    <t>23 05 48</t>
  </si>
  <si>
    <t>Vibration and Seismic Controls for HVAC Piping and Equipment</t>
  </si>
  <si>
    <t>23 05 53</t>
  </si>
  <si>
    <t>Identification for HVAC Piping and Equipment</t>
  </si>
  <si>
    <t>23 05 63</t>
  </si>
  <si>
    <t>Anti-Microbial Coatings for HVAC Ducts and Equipment</t>
  </si>
  <si>
    <t>23 05 66</t>
  </si>
  <si>
    <t>Anti-Microbial Ultraviolet Emitters for HVAC Ducts and Equipment</t>
  </si>
  <si>
    <t>23 05 93</t>
  </si>
  <si>
    <t>Testing, Adjusting, and Balancing for HVAC</t>
  </si>
  <si>
    <t>23 06 00</t>
  </si>
  <si>
    <t>Schedules for HVAC</t>
  </si>
  <si>
    <t>23 06 10</t>
  </si>
  <si>
    <t>Schedules for Facility Fuel Service Systems</t>
  </si>
  <si>
    <t>23 06 20</t>
  </si>
  <si>
    <t>Schedules for HVAC Piping and Pumps</t>
  </si>
  <si>
    <t>23 06 20.13</t>
  </si>
  <si>
    <t>Hydronic Pump Schedule</t>
  </si>
  <si>
    <t>23 06 30</t>
  </si>
  <si>
    <t>Schedules for HVAC Air Distribution</t>
  </si>
  <si>
    <t>23 06 30.13</t>
  </si>
  <si>
    <t>HVAC Fan Schedule</t>
  </si>
  <si>
    <t>23 06 30.16</t>
  </si>
  <si>
    <t>Air Terminal Unit Schedule</t>
  </si>
  <si>
    <t>23 06 30.19</t>
  </si>
  <si>
    <t>Air Outlet and Inlet Schedule</t>
  </si>
  <si>
    <t>23 06 30.23</t>
  </si>
  <si>
    <t>HVAC Air Cleaning Device Schedule</t>
  </si>
  <si>
    <t>23 06 50</t>
  </si>
  <si>
    <t>Schedules for Central Heating Equipment</t>
  </si>
  <si>
    <t>23 06 50.13</t>
  </si>
  <si>
    <t>Heating Boiler Schedule</t>
  </si>
  <si>
    <t>23 06 60</t>
  </si>
  <si>
    <t>Schedules for Central Cooling Equipment</t>
  </si>
  <si>
    <t>23 06 60.13</t>
  </si>
  <si>
    <t>Refrigerant Condenser Schedule</t>
  </si>
  <si>
    <t>23 06 60.16</t>
  </si>
  <si>
    <t>Packaged Water Chiller Schedule</t>
  </si>
  <si>
    <t>23 06 70</t>
  </si>
  <si>
    <t>Schedules for Central HVAC Equipment</t>
  </si>
  <si>
    <t>23 06 70.13</t>
  </si>
  <si>
    <t>Indoor, Central-Station Air-Handling Unit Schedule</t>
  </si>
  <si>
    <t>23 06 70.16</t>
  </si>
  <si>
    <t>Packaged Outdoor HVAC Equipment Schedule</t>
  </si>
  <si>
    <t>23 06 80</t>
  </si>
  <si>
    <t>Schedules for Decentralized HVAC Equipment</t>
  </si>
  <si>
    <t>23 06 80.13</t>
  </si>
  <si>
    <t>Decentralized Unitary HVAC Equipment Schedule</t>
  </si>
  <si>
    <t>23 06 80.16</t>
  </si>
  <si>
    <t>Convection Heating and Cooling Unit Schedule</t>
  </si>
  <si>
    <t>23 06 80.19</t>
  </si>
  <si>
    <t>Radiant Heating Unit Schedule</t>
  </si>
  <si>
    <t>23 07 00</t>
  </si>
  <si>
    <t>HVAC Insulation</t>
  </si>
  <si>
    <t>23 07 13</t>
  </si>
  <si>
    <t>Duct Insulation</t>
  </si>
  <si>
    <t>23 07 16</t>
  </si>
  <si>
    <t>HVAC Equipment Insulation</t>
  </si>
  <si>
    <t>23 07 19</t>
  </si>
  <si>
    <t>HVAC Piping Insulation</t>
  </si>
  <si>
    <t>23 08 00</t>
  </si>
  <si>
    <t>Commissioning of HVAC</t>
  </si>
  <si>
    <t>23 09 00</t>
  </si>
  <si>
    <t>Instrumentation and Control for HVAC</t>
  </si>
  <si>
    <t>23 09 13</t>
  </si>
  <si>
    <t>Instrumentation and Control Devices for HVAC</t>
  </si>
  <si>
    <t>23 09 13.13</t>
  </si>
  <si>
    <t>Actuators and Operators</t>
  </si>
  <si>
    <t>23 09 13.23</t>
  </si>
  <si>
    <t>Sensors and Transmitters</t>
  </si>
  <si>
    <t>23 09 13.33</t>
  </si>
  <si>
    <t>Control Valves</t>
  </si>
  <si>
    <t>23 09 13.43</t>
  </si>
  <si>
    <t>Control Dampers</t>
  </si>
  <si>
    <t>23 09 23</t>
  </si>
  <si>
    <t>Direct-Digital Control System for HVAC</t>
  </si>
  <si>
    <t>23 09 33</t>
  </si>
  <si>
    <t>Electric and Electronic Control System for HVAC</t>
  </si>
  <si>
    <t>23 09 43</t>
  </si>
  <si>
    <t>Pneumatic Control System for HVAC</t>
  </si>
  <si>
    <t>23 09 53</t>
  </si>
  <si>
    <t>Pneumatic and Electric Control System for HVAC</t>
  </si>
  <si>
    <t>23 09 93</t>
  </si>
  <si>
    <t>Sequence of Operations for HVAC Controls</t>
  </si>
  <si>
    <t>23 10 00</t>
  </si>
  <si>
    <t>Facility Fuel Systems</t>
  </si>
  <si>
    <t>23 11 00</t>
  </si>
  <si>
    <t>Facility Fuel Piping</t>
  </si>
  <si>
    <t>23 11 13</t>
  </si>
  <si>
    <t>Facility Fuel-Oil Piping</t>
  </si>
  <si>
    <t>23 11 16</t>
  </si>
  <si>
    <t>Facility Gasoline Piping</t>
  </si>
  <si>
    <t>23 11 23</t>
  </si>
  <si>
    <t>Facility Natural-Gas Piping</t>
  </si>
  <si>
    <t>23 11 26</t>
  </si>
  <si>
    <t>Facility Liquefied-Petroleum Gas Piping</t>
  </si>
  <si>
    <t>23 12 00</t>
  </si>
  <si>
    <t>Facility Fuel Pumps</t>
  </si>
  <si>
    <t>23 12 13</t>
  </si>
  <si>
    <t>Facility Fuel-Oil Pumps</t>
  </si>
  <si>
    <t>23 12 16</t>
  </si>
  <si>
    <t>Facility Gasoline Dispensing Pumps</t>
  </si>
  <si>
    <t>23 13 00</t>
  </si>
  <si>
    <t>Facility Fuel-Storage Tanks</t>
  </si>
  <si>
    <t>23 13 13</t>
  </si>
  <si>
    <t>Facility Underground Fuel-Oil, Storage Tanks</t>
  </si>
  <si>
    <t>23 13 13.13</t>
  </si>
  <si>
    <t>Double-Wall Steel, Underground Fuel-Oil, Storage Tanks</t>
  </si>
  <si>
    <t>23 13 13.16</t>
  </si>
  <si>
    <t>Composite, Steel, Underground Fuel-Oil, Storage Tanks</t>
  </si>
  <si>
    <t>23 13 13.19</t>
  </si>
  <si>
    <t>Jacketed, Steel, Underground Fuel-Oil, Storage Tanks</t>
  </si>
  <si>
    <t>23 13 13.23</t>
  </si>
  <si>
    <t>Glass-Fiber-Reinforced-Plastic, Underground Fuel-Oil, Storage Tanks</t>
  </si>
  <si>
    <t>23 13 13.33</t>
  </si>
  <si>
    <t>Fuel-Oil Storage Tank Pumps</t>
  </si>
  <si>
    <t>23 13 23</t>
  </si>
  <si>
    <t>Facility Aboveground Fuel-Oil, Storage Tanks</t>
  </si>
  <si>
    <t>23 13 23.13</t>
  </si>
  <si>
    <t>Vertical, Steel, Aboveground Fuel-Oil, Storage Tanks</t>
  </si>
  <si>
    <t>23 13 23.16</t>
  </si>
  <si>
    <t>Horizontal, Steel, Aboveground Fuel-Oil, Storage Tanks</t>
  </si>
  <si>
    <t>23 13 23.19</t>
  </si>
  <si>
    <t>Containment-Dike, Steel, Aboveground Fuel-Oil, Storage Tanks</t>
  </si>
  <si>
    <t>23 13 23.23</t>
  </si>
  <si>
    <t>Insulated, Steel, Aboveground Fuel-Oil, Storage Tanks</t>
  </si>
  <si>
    <t>23 13 23.26</t>
  </si>
  <si>
    <t>Concrete-Vaulted, Steel, Aboveground Fuel-Oil, Storage Tanks</t>
  </si>
  <si>
    <t>23 20 00</t>
  </si>
  <si>
    <t>HVAC Piping and Pumps</t>
  </si>
  <si>
    <t>23 21 00</t>
  </si>
  <si>
    <t>Hydronic Piping and Pumps</t>
  </si>
  <si>
    <t>23 21 13</t>
  </si>
  <si>
    <t>Hydronic Piping</t>
  </si>
  <si>
    <t>23 21 13.13</t>
  </si>
  <si>
    <t>Underground Hydronic Piping</t>
  </si>
  <si>
    <t>23 21 13.23</t>
  </si>
  <si>
    <t>Aboveground Hydronic Piping</t>
  </si>
  <si>
    <t>23 21 13.33</t>
  </si>
  <si>
    <t>Ground-Loop Heat-Pump Piping</t>
  </si>
  <si>
    <t>23 21 23</t>
  </si>
  <si>
    <t>Hydronic Pumps</t>
  </si>
  <si>
    <t>23 21 23.13</t>
  </si>
  <si>
    <t>In-Line Centrifugal Hydronic Pumps</t>
  </si>
  <si>
    <t>23 21 23.16</t>
  </si>
  <si>
    <t>Base-Mounted, Centrifugal Hydronic Pumps</t>
  </si>
  <si>
    <t>23 21 23.19</t>
  </si>
  <si>
    <t>Vertical-Mounted, Double-Suction Centrifugal Hydronic Pumps</t>
  </si>
  <si>
    <t>23 21 23.23</t>
  </si>
  <si>
    <t>Vertical-Turbine Hydronic Pumps</t>
  </si>
  <si>
    <t>23 21 29</t>
  </si>
  <si>
    <t>Automatic Condensate Pump Units</t>
  </si>
  <si>
    <t>23 22 00</t>
  </si>
  <si>
    <t>Steam and Condensate Piping and Pumps</t>
  </si>
  <si>
    <t>23 22 13</t>
  </si>
  <si>
    <t>Steam and Condensate Heating Piping</t>
  </si>
  <si>
    <t>23 22 13.13</t>
  </si>
  <si>
    <t>Underground Steam and Condensate Heating Piping</t>
  </si>
  <si>
    <t>23 22 13.23</t>
  </si>
  <si>
    <t>Aboveground Steam and Condensate Heating Piping</t>
  </si>
  <si>
    <t>23 22 23</t>
  </si>
  <si>
    <t>Steam Condensate Pumps</t>
  </si>
  <si>
    <t>23 22 23.13</t>
  </si>
  <si>
    <t>Electric-Driven Steam Condensate Pumps</t>
  </si>
  <si>
    <t>23 22 23.23</t>
  </si>
  <si>
    <t>Pressure-Powered Steam Condensate Pumps</t>
  </si>
  <si>
    <t>23 23 00</t>
  </si>
  <si>
    <t>Refrigerant Piping</t>
  </si>
  <si>
    <t>23 23 13</t>
  </si>
  <si>
    <t>Refrigerant Piping Valves</t>
  </si>
  <si>
    <t>23 23 16</t>
  </si>
  <si>
    <t>Refrigerant Piping Specialties</t>
  </si>
  <si>
    <t>23 23 19</t>
  </si>
  <si>
    <t>Refrigerant Safety Relief Valve Discharge Piping</t>
  </si>
  <si>
    <t>23 23 23</t>
  </si>
  <si>
    <t>Refrigerants</t>
  </si>
  <si>
    <t>23 24 00</t>
  </si>
  <si>
    <t>Internal-Combustion Engine Piping</t>
  </si>
  <si>
    <t>23 24 13</t>
  </si>
  <si>
    <t>Internal-Combustion Engine Remote-Radiator Coolant Piping</t>
  </si>
  <si>
    <t>23 24 16</t>
  </si>
  <si>
    <t>Internal-Combustion Engine Exhaust Piping</t>
  </si>
  <si>
    <t>23 25 00</t>
  </si>
  <si>
    <t>HVAC Water Treatment</t>
  </si>
  <si>
    <t>23 25 13</t>
  </si>
  <si>
    <t>Water Treatment for Closed-Loop Hydronic Systems</t>
  </si>
  <si>
    <t>23 25 16</t>
  </si>
  <si>
    <t>Water Treatment for Open Hydronic Systems</t>
  </si>
  <si>
    <t>23 25 19</t>
  </si>
  <si>
    <t>Water Treatment for Steam System Feedwater</t>
  </si>
  <si>
    <t>23 25 23</t>
  </si>
  <si>
    <t>Water Treatment for Humidification Steam System Feedwater</t>
  </si>
  <si>
    <t>23 30 00</t>
  </si>
  <si>
    <t>HVAC Air Distribution</t>
  </si>
  <si>
    <t>23 31 00</t>
  </si>
  <si>
    <t>HVAC Ducts and Casings</t>
  </si>
  <si>
    <t>23 31 13</t>
  </si>
  <si>
    <t>Metal Ducts</t>
  </si>
  <si>
    <t>23 31 13.13</t>
  </si>
  <si>
    <t>Rectangular Metal Ducts</t>
  </si>
  <si>
    <t>23 31 13.16</t>
  </si>
  <si>
    <t>Round and Flat-Oval Spiral Ducts</t>
  </si>
  <si>
    <t>23 31 13.19</t>
  </si>
  <si>
    <t>Metal Duct Fittings</t>
  </si>
  <si>
    <t>23 31 16</t>
  </si>
  <si>
    <t>Nonmetal Ducts</t>
  </si>
  <si>
    <t>23 31 16.13</t>
  </si>
  <si>
    <t>Fibrous-Glass Ducts</t>
  </si>
  <si>
    <t>23 31 16.16</t>
  </si>
  <si>
    <t>Thermoset Fiberglass-Reinforced Plastic Ducts</t>
  </si>
  <si>
    <t>23 31 16.19</t>
  </si>
  <si>
    <t>PVC Ducts</t>
  </si>
  <si>
    <t>23 31 16.26</t>
  </si>
  <si>
    <t>Concrete Ducts</t>
  </si>
  <si>
    <t>23 31 19</t>
  </si>
  <si>
    <t>HVAC Casings</t>
  </si>
  <si>
    <t>23 32 00</t>
  </si>
  <si>
    <t>Air Plenums and Chases</t>
  </si>
  <si>
    <t>23 32 13</t>
  </si>
  <si>
    <t>Fabricated, Metal Air Plenums</t>
  </si>
  <si>
    <t>23 32 33</t>
  </si>
  <si>
    <t>Air-Distribution Ceiling Plenums</t>
  </si>
  <si>
    <t>23 32 36</t>
  </si>
  <si>
    <t>Air-Distribution Floor Plenums</t>
  </si>
  <si>
    <t>23 32 39</t>
  </si>
  <si>
    <t xml:space="preserve">Air-Distribution Wall Plenums </t>
  </si>
  <si>
    <t>23 32 43</t>
  </si>
  <si>
    <t>Air-Distribution Chases Formed by General Construction</t>
  </si>
  <si>
    <t>23 32 48</t>
  </si>
  <si>
    <t>Acoustical Air Plenums</t>
  </si>
  <si>
    <t>23 33 00</t>
  </si>
  <si>
    <t>Air Duct Accessories</t>
  </si>
  <si>
    <t>23 33 13</t>
  </si>
  <si>
    <t>Dampers</t>
  </si>
  <si>
    <t>23 33 13.13</t>
  </si>
  <si>
    <t>Volume-Control Dampers</t>
  </si>
  <si>
    <t>23 33 13.16</t>
  </si>
  <si>
    <t>Fire Dampers</t>
  </si>
  <si>
    <t>23 33 13.19</t>
  </si>
  <si>
    <t>Smoke-Control Dampers</t>
  </si>
  <si>
    <t>23 33 13.23</t>
  </si>
  <si>
    <t>Backdraft Dampers</t>
  </si>
  <si>
    <t>23 33 19</t>
  </si>
  <si>
    <t>Duct Silencers</t>
  </si>
  <si>
    <t>23 33 23</t>
  </si>
  <si>
    <t>Turning Vanes</t>
  </si>
  <si>
    <t>23 33 33</t>
  </si>
  <si>
    <t>Duct-Mounting Access Doors</t>
  </si>
  <si>
    <t>23 33 43</t>
  </si>
  <si>
    <t>Flexible Connectors</t>
  </si>
  <si>
    <t>23 33 46</t>
  </si>
  <si>
    <t>Flexible Ducts</t>
  </si>
  <si>
    <t>23 33 53</t>
  </si>
  <si>
    <t>Duct Liners</t>
  </si>
  <si>
    <t>23 34 00</t>
  </si>
  <si>
    <t>HVAC Fans</t>
  </si>
  <si>
    <t>23 34 13</t>
  </si>
  <si>
    <t>Axial HVAC Fans</t>
  </si>
  <si>
    <t>23 34 16</t>
  </si>
  <si>
    <t>Centrifugal HVAC Fans</t>
  </si>
  <si>
    <t>23 34 23</t>
  </si>
  <si>
    <t>HVAC Power Ventilators</t>
  </si>
  <si>
    <t>23 34 33</t>
  </si>
  <si>
    <t>Air Curtains</t>
  </si>
  <si>
    <t>23 35 00</t>
  </si>
  <si>
    <t>Special Exhaust Systems</t>
  </si>
  <si>
    <t>23 35 13</t>
  </si>
  <si>
    <t>Sawdust Collection Systems</t>
  </si>
  <si>
    <t>23 35 16</t>
  </si>
  <si>
    <t>Engine Exhaust Systems</t>
  </si>
  <si>
    <t>23 35 16.13</t>
  </si>
  <si>
    <t>Positive-Pressure Engine Exhaust Systems</t>
  </si>
  <si>
    <t>23 35 16.16</t>
  </si>
  <si>
    <t>Mechanical Engine Exhaust Systems</t>
  </si>
  <si>
    <t>23 36 00</t>
  </si>
  <si>
    <t>Air Terminal Units</t>
  </si>
  <si>
    <t>23 36 13</t>
  </si>
  <si>
    <t>Constant-Air-Volume Units</t>
  </si>
  <si>
    <t>23 36 16</t>
  </si>
  <si>
    <t>Variable-Air-Volume Units</t>
  </si>
  <si>
    <t>23 37 00</t>
  </si>
  <si>
    <t>Air Outlets and Inlets</t>
  </si>
  <si>
    <t>23 37 13</t>
  </si>
  <si>
    <t>Diffusers, Registers, and Grilles</t>
  </si>
  <si>
    <t>23 37 16</t>
  </si>
  <si>
    <t>Fabric Air Distribution Devices</t>
  </si>
  <si>
    <t>23 37 23</t>
  </si>
  <si>
    <t>HVAC Gravity Ventilators</t>
  </si>
  <si>
    <t>23 37 23.13</t>
  </si>
  <si>
    <t>HVAC Gravity Dome Ventilators</t>
  </si>
  <si>
    <t>23 37 23.16</t>
  </si>
  <si>
    <t>HVAC Gravity Louvered-Penthouse Ventilators</t>
  </si>
  <si>
    <t>23 37 23.19</t>
  </si>
  <si>
    <t>HVAC Gravity Upblast Ventilators</t>
  </si>
  <si>
    <t>23 38 00</t>
  </si>
  <si>
    <t>Ventilation Hoods</t>
  </si>
  <si>
    <t>23 38 13</t>
  </si>
  <si>
    <t>Commercial-Kitchen Hoods</t>
  </si>
  <si>
    <t>23 38 13.13</t>
  </si>
  <si>
    <t>Listed Commercial-Kitchen Hoods</t>
  </si>
  <si>
    <t>23 38 13.16</t>
  </si>
  <si>
    <t>Standard Commercial-Kitchen Hoods</t>
  </si>
  <si>
    <t>23 38 16</t>
  </si>
  <si>
    <t>Fume Hoods</t>
  </si>
  <si>
    <t>23 40 00</t>
  </si>
  <si>
    <t>HVAC Air Cleaning Devices</t>
  </si>
  <si>
    <t>23 41 00</t>
  </si>
  <si>
    <t>Particulate Air Filtration</t>
  </si>
  <si>
    <t>23 41 13</t>
  </si>
  <si>
    <t>Panel Air Filters</t>
  </si>
  <si>
    <t>23 41 16</t>
  </si>
  <si>
    <t>Renewable-Media Air Filters</t>
  </si>
  <si>
    <t>23 41 19</t>
  </si>
  <si>
    <t>Washable Air Filters</t>
  </si>
  <si>
    <t>23 41 23</t>
  </si>
  <si>
    <t>Extended Surface Filters</t>
  </si>
  <si>
    <t>23 41 33</t>
  </si>
  <si>
    <t>High-Efficiency Particulate Filtration</t>
  </si>
  <si>
    <t>23 41 43</t>
  </si>
  <si>
    <t>Ultra-Low Penetration Filtration</t>
  </si>
  <si>
    <t>23 41 46</t>
  </si>
  <si>
    <t>Super Ultra-Low Penetration Filtration</t>
  </si>
  <si>
    <t>23 42 00</t>
  </si>
  <si>
    <t>Gas-Phase Air Filtration</t>
  </si>
  <si>
    <t>23 42 13</t>
  </si>
  <si>
    <t>Activated-Carbon Air Filtration</t>
  </si>
  <si>
    <t>23 42 16</t>
  </si>
  <si>
    <t>Chemically-Impregnated Adsorption Air Filtration</t>
  </si>
  <si>
    <t>23 42 19</t>
  </si>
  <si>
    <t>Catalytic-Adsorption Air Filtration</t>
  </si>
  <si>
    <t>23 43 00</t>
  </si>
  <si>
    <t>Electronic Air Cleaners</t>
  </si>
  <si>
    <t>23 43 13</t>
  </si>
  <si>
    <t>Washable Electronic Air Cleaners</t>
  </si>
  <si>
    <t>23 43 16</t>
  </si>
  <si>
    <t>Agglomerator Electronic Air Cleaners</t>
  </si>
  <si>
    <t>23 43 23</t>
  </si>
  <si>
    <t>Self-Contained Electronic Air Cleaners</t>
  </si>
  <si>
    <t>23 50 00</t>
  </si>
  <si>
    <t>Central Heating Equipment</t>
  </si>
  <si>
    <t>23 51 00</t>
  </si>
  <si>
    <t>Breechings, Chimneys, and Stacks</t>
  </si>
  <si>
    <t>23 51 13</t>
  </si>
  <si>
    <t>Draft Control Devices</t>
  </si>
  <si>
    <t>23 51 13.13</t>
  </si>
  <si>
    <t>Draft-Induction Fans</t>
  </si>
  <si>
    <t>23 51 13.16</t>
  </si>
  <si>
    <t>Vent Dampers</t>
  </si>
  <si>
    <t>23 51 13.19</t>
  </si>
  <si>
    <t>Barometric Dampers</t>
  </si>
  <si>
    <t>23 51 16</t>
  </si>
  <si>
    <t>Fabricated Breechings and Accessories</t>
  </si>
  <si>
    <t>23 51 19</t>
  </si>
  <si>
    <t>Fabricated Stacks</t>
  </si>
  <si>
    <t>23 51 23</t>
  </si>
  <si>
    <t>Gas Vents</t>
  </si>
  <si>
    <t>23 51 33</t>
  </si>
  <si>
    <t>Insulated Sectional Chimneys</t>
  </si>
  <si>
    <t>23 51 43</t>
  </si>
  <si>
    <t>Flue-Gas Filtration Equipment</t>
  </si>
  <si>
    <t>23 51 43.13</t>
  </si>
  <si>
    <t>Gaseous Filtration</t>
  </si>
  <si>
    <t>23 51 43.16</t>
  </si>
  <si>
    <t>Particulate Filtration</t>
  </si>
  <si>
    <t>23 52 00</t>
  </si>
  <si>
    <t>Heating Boilers</t>
  </si>
  <si>
    <t>23 52 13</t>
  </si>
  <si>
    <t>Electric Boilers</t>
  </si>
  <si>
    <t>23 52 16</t>
  </si>
  <si>
    <t>Condensing Boilers</t>
  </si>
  <si>
    <t>23 52 16.13</t>
  </si>
  <si>
    <t>Stainless-Steel Condensing Boilers</t>
  </si>
  <si>
    <t>23 52 16.16</t>
  </si>
  <si>
    <t>Aluminum Condensing Boilers</t>
  </si>
  <si>
    <t>23 52 19</t>
  </si>
  <si>
    <t>Pulse Combustion Boilers</t>
  </si>
  <si>
    <t>23 52 23</t>
  </si>
  <si>
    <t>Cast-Iron Boilers</t>
  </si>
  <si>
    <t>23 52 33</t>
  </si>
  <si>
    <t>Water-Tube Boilers</t>
  </si>
  <si>
    <t>23 52 33.13</t>
  </si>
  <si>
    <t>Finned Water-Tube Boilers</t>
  </si>
  <si>
    <t>23 52 33.16</t>
  </si>
  <si>
    <t>Steel Water-Tube Boilers</t>
  </si>
  <si>
    <t>23 52 33.19</t>
  </si>
  <si>
    <t>Copper Water-Tube Boilers</t>
  </si>
  <si>
    <t>23 52 39</t>
  </si>
  <si>
    <t>Fire-Tube Boilers</t>
  </si>
  <si>
    <t>23 52 39.13</t>
  </si>
  <si>
    <t>Scotch Marine Boilers</t>
  </si>
  <si>
    <t>23 52 39.16</t>
  </si>
  <si>
    <t>Steel Fire-Tube Boilers</t>
  </si>
  <si>
    <t>23 53 00</t>
  </si>
  <si>
    <t>Heating Boiler Feedwater Equipment</t>
  </si>
  <si>
    <t>23 53 13</t>
  </si>
  <si>
    <t>Boiler Feedwater Pumps</t>
  </si>
  <si>
    <t>23 53 16</t>
  </si>
  <si>
    <t>Deaerators</t>
  </si>
  <si>
    <t>23 54 00</t>
  </si>
  <si>
    <t>Furnaces</t>
  </si>
  <si>
    <t>23 54 13</t>
  </si>
  <si>
    <t>Electric-Resistance Furnaces</t>
  </si>
  <si>
    <t>23 54 16</t>
  </si>
  <si>
    <t>Fuel-Fired Furnaces</t>
  </si>
  <si>
    <t>23 54 16.13</t>
  </si>
  <si>
    <t>Gas-Fired Furnaces</t>
  </si>
  <si>
    <t>23 54 16.16</t>
  </si>
  <si>
    <t>Oil-Fired Furnaces</t>
  </si>
  <si>
    <t>23 55 00</t>
  </si>
  <si>
    <t>Fuel-Fired Heaters</t>
  </si>
  <si>
    <t>23 55 13</t>
  </si>
  <si>
    <t>Fuel-Fired Duct Heaters</t>
  </si>
  <si>
    <t>23 55 13.13</t>
  </si>
  <si>
    <t>Oil-Fired Duct Heaters</t>
  </si>
  <si>
    <t>23 55 13.16</t>
  </si>
  <si>
    <t>Gas-Fired Duct Heaters</t>
  </si>
  <si>
    <t>23 55 23</t>
  </si>
  <si>
    <t>Gas-Fired Radiant Heaters</t>
  </si>
  <si>
    <t>23 55 33</t>
  </si>
  <si>
    <t>Fuel-Fired Unit Heaters</t>
  </si>
  <si>
    <t>23 55 33.13</t>
  </si>
  <si>
    <t>Oil-Fired Unit Heaters</t>
  </si>
  <si>
    <t>23 55 33.16</t>
  </si>
  <si>
    <t>Gas-Fired Unit Heaters</t>
  </si>
  <si>
    <t>23 56 00</t>
  </si>
  <si>
    <t>Solar Energy Heating Equipment</t>
  </si>
  <si>
    <t>23 56 13</t>
  </si>
  <si>
    <t>Heating Solar Collectors</t>
  </si>
  <si>
    <t>23 56 13.13</t>
  </si>
  <si>
    <t>Heating Solar Flat-Plate Collectors</t>
  </si>
  <si>
    <t>23 56 13.16</t>
  </si>
  <si>
    <t>Heating Solar Concentrating Collectors</t>
  </si>
  <si>
    <t>23 56 13.19</t>
  </si>
  <si>
    <t>Heating Solar Vacuum-Tube Collectors</t>
  </si>
  <si>
    <t>23 56 16</t>
  </si>
  <si>
    <t>Packaged Solar Heating Equipment</t>
  </si>
  <si>
    <t>23 57 00</t>
  </si>
  <si>
    <t>Heat Exchangers for HVAC</t>
  </si>
  <si>
    <t>23 57 13</t>
  </si>
  <si>
    <t>Steam-to-Steam Heat Exchangers</t>
  </si>
  <si>
    <t>23 57 16</t>
  </si>
  <si>
    <t>Steam-to-Water Heat Exchangers</t>
  </si>
  <si>
    <t>23 57 19</t>
  </si>
  <si>
    <t>Liquid-to-Liquid Heat Exchangers</t>
  </si>
  <si>
    <t>23 57 19.13</t>
  </si>
  <si>
    <t>Plate-Type, Liquid-to-Liquid Heat Exchangers</t>
  </si>
  <si>
    <t>23 57 19.16</t>
  </si>
  <si>
    <t>Shell-Type, Liquid-to-Liquid Heat Exchangers</t>
  </si>
  <si>
    <t>23 57 33</t>
  </si>
  <si>
    <t>Direct Geoexchange Heat Exchangers</t>
  </si>
  <si>
    <t>23 60 00</t>
  </si>
  <si>
    <t>Central Cooling Equipment</t>
  </si>
  <si>
    <t>23 61 00</t>
  </si>
  <si>
    <t>Refrigerant Compressors</t>
  </si>
  <si>
    <t>23 61 13</t>
  </si>
  <si>
    <t>Centrifugal Refrigerant Compressors</t>
  </si>
  <si>
    <t>23 61 13.13</t>
  </si>
  <si>
    <t>Non-Condensable Gas Purge Equipment</t>
  </si>
  <si>
    <t>23 61 16</t>
  </si>
  <si>
    <t>Reciprocating Refrigerant Compressors</t>
  </si>
  <si>
    <t>23 61 19</t>
  </si>
  <si>
    <t>Scroll Refrigerant Compressors</t>
  </si>
  <si>
    <t>23 61 23</t>
  </si>
  <si>
    <t>Rotary-Screw Refrigerant Compressors</t>
  </si>
  <si>
    <t>23 62 00</t>
  </si>
  <si>
    <t>Packaged Compressor and Condenser Units</t>
  </si>
  <si>
    <t>23 62 13</t>
  </si>
  <si>
    <t>Packaged Air-Cooled Refrigerant Compressor and Condenser Units</t>
  </si>
  <si>
    <t>23 62 23</t>
  </si>
  <si>
    <t>Packaged Water-Cooled Refrigerant Compressor and Condenser Units</t>
  </si>
  <si>
    <t>23 63 00</t>
  </si>
  <si>
    <t>Refrigerant Condensers</t>
  </si>
  <si>
    <t>23 63 13</t>
  </si>
  <si>
    <t>Air-Cooled Refrigerant Condensers</t>
  </si>
  <si>
    <t>23 63 23</t>
  </si>
  <si>
    <t>Water-Cooled Refrigerant Condensers</t>
  </si>
  <si>
    <t>23 63 33</t>
  </si>
  <si>
    <t>Evaporative Refrigerant Condensers</t>
  </si>
  <si>
    <t>23 64 00</t>
  </si>
  <si>
    <t>Packaged Water Chillers</t>
  </si>
  <si>
    <t>23 64 13</t>
  </si>
  <si>
    <t>Absorption Water Chillers</t>
  </si>
  <si>
    <t>23 64 13.13</t>
  </si>
  <si>
    <t>Direct-Fired Absorption Water Chillers</t>
  </si>
  <si>
    <t>23 64 13.16</t>
  </si>
  <si>
    <t>Indirect-Fired Absorption Water Chillers</t>
  </si>
  <si>
    <t>23 64 16</t>
  </si>
  <si>
    <t>Centrifugal Water Chillers</t>
  </si>
  <si>
    <t>23 64 19</t>
  </si>
  <si>
    <t>Reciprocating Water Chillers</t>
  </si>
  <si>
    <t>23 64 23</t>
  </si>
  <si>
    <t>Scroll Water Chillers</t>
  </si>
  <si>
    <t>23 64 26</t>
  </si>
  <si>
    <t>Rotary-Screw Water Chillers</t>
  </si>
  <si>
    <t>23 65 00</t>
  </si>
  <si>
    <t>Cooling Towers</t>
  </si>
  <si>
    <t>23 65 13</t>
  </si>
  <si>
    <t>Forced-Draft Cooling Towers</t>
  </si>
  <si>
    <t>23 65 13.13</t>
  </si>
  <si>
    <t>Open-Circuit, Forced-Draft Cooling Towers</t>
  </si>
  <si>
    <t>23 65 13.16</t>
  </si>
  <si>
    <t>Closed-Circuit, Forced-Draft Cooling Towers</t>
  </si>
  <si>
    <t>23 65 16</t>
  </si>
  <si>
    <t>Natural-Draft Cooling Towers</t>
  </si>
  <si>
    <t>23 65 23</t>
  </si>
  <si>
    <t>Field-Erected Cooling Towers</t>
  </si>
  <si>
    <t>23 65 33</t>
  </si>
  <si>
    <t>Liquid Coolers</t>
  </si>
  <si>
    <t>23 70 00</t>
  </si>
  <si>
    <t>Central HVAC Equipment</t>
  </si>
  <si>
    <t>23 71 00</t>
  </si>
  <si>
    <t>Thermal Storage</t>
  </si>
  <si>
    <t>23 71 13</t>
  </si>
  <si>
    <t>Thermal Heat Storage</t>
  </si>
  <si>
    <t>23 71 13.13</t>
  </si>
  <si>
    <t>Room Storage Heaters for Thermal Storage</t>
  </si>
  <si>
    <t>23 71 13.16</t>
  </si>
  <si>
    <t>Heat-Pump Boosters for Thermal Storage</t>
  </si>
  <si>
    <t>23 71 13.19</t>
  </si>
  <si>
    <t>Central Furnace Heat-Storage Units</t>
  </si>
  <si>
    <t>23 71 13.23</t>
  </si>
  <si>
    <t>Pressurized-Water Thermal Storage Tanks</t>
  </si>
  <si>
    <t>23 71 16</t>
  </si>
  <si>
    <t>Chilled-Water Thermal Storage</t>
  </si>
  <si>
    <t>23 71 19</t>
  </si>
  <si>
    <t>Ice Storage</t>
  </si>
  <si>
    <t>23 71 19.13</t>
  </si>
  <si>
    <t>Internal Ice-on-Coil Thermal Storage</t>
  </si>
  <si>
    <t>23 71 19.16</t>
  </si>
  <si>
    <t>External Ice-on-Coil Thermal Storage</t>
  </si>
  <si>
    <t>23 71 19.19</t>
  </si>
  <si>
    <t>Encapsulated-Ice Thermal Storage</t>
  </si>
  <si>
    <t>23 71 19.23</t>
  </si>
  <si>
    <t>Ice-Harvesting Thermal Storage</t>
  </si>
  <si>
    <t>23 71 19.26</t>
  </si>
  <si>
    <t>Ice-Slurry Thermal Storage</t>
  </si>
  <si>
    <t>23 72 00</t>
  </si>
  <si>
    <t>Air-to-Air Energy Recovery Equipment</t>
  </si>
  <si>
    <t>23 72 13</t>
  </si>
  <si>
    <t>Heat-Wheel Air-to-Air Energy-Recovery Equipment</t>
  </si>
  <si>
    <t>23 72 16</t>
  </si>
  <si>
    <t>Heat-Pipe Air-to-Air Energy-Recovery Equipment</t>
  </si>
  <si>
    <t>23 72 19</t>
  </si>
  <si>
    <t>Fixed-Plate Air-to-Air Energy-Recovery Equipment</t>
  </si>
  <si>
    <t>23 72 23</t>
  </si>
  <si>
    <t>Packaged Air-to-Air Energy-Recovery Units</t>
  </si>
  <si>
    <t>23 73 00</t>
  </si>
  <si>
    <t>Indoor Central-Station Air-Handling Units</t>
  </si>
  <si>
    <t>23 73 13</t>
  </si>
  <si>
    <t>Modular Indoor Central-Station Air-Handling Units</t>
  </si>
  <si>
    <t>23 73 23</t>
  </si>
  <si>
    <t>Custom Indoor Central-Station Air-Handling Units</t>
  </si>
  <si>
    <t>23 73 33</t>
  </si>
  <si>
    <t>Indoor Indirect Fuel-Fired Heating and Ventilating Units</t>
  </si>
  <si>
    <t>23 73 33.13</t>
  </si>
  <si>
    <t>Indoor Indirect Oil-Fired Heating and Ventilating Units</t>
  </si>
  <si>
    <t>23 73 33.16</t>
  </si>
  <si>
    <t>Indoor Indirect Gas-Fired Heating and Ventilating Units</t>
  </si>
  <si>
    <t>23 73 39</t>
  </si>
  <si>
    <t>Indoor, Direct Gas-Fired Heating and Ventilating Units</t>
  </si>
  <si>
    <t>23 74 00</t>
  </si>
  <si>
    <t>Packaged Outdoor HVAC Equipment</t>
  </si>
  <si>
    <t>23 74 13</t>
  </si>
  <si>
    <t>Packaged, Outdoor, Central-Station Air-Handling Units</t>
  </si>
  <si>
    <t>23 74 23</t>
  </si>
  <si>
    <t>Packaged, Outdoor, Heating-Only Makeup-Air Units</t>
  </si>
  <si>
    <t>23 74 23.13</t>
  </si>
  <si>
    <t>Packaged, Direct-Fired, Outdoor, Heating-Only Makeup-Air Units</t>
  </si>
  <si>
    <t>23 74 23.16</t>
  </si>
  <si>
    <t>Packaged, Indirect-Fired, Outdoor, Heating-Only Makeup-Air Units</t>
  </si>
  <si>
    <t>23 74 33</t>
  </si>
  <si>
    <t>Packaged, Outdoor, Heating and Cooling Makeup Air-Conditioners</t>
  </si>
  <si>
    <t>23 75 00</t>
  </si>
  <si>
    <t>Custom-Packaged Outdoor HVAC Equipment</t>
  </si>
  <si>
    <t>23 75 13</t>
  </si>
  <si>
    <t>Custom-Packaged, Outdoor, Central-Station Air-Handling Units</t>
  </si>
  <si>
    <t>23 75 23</t>
  </si>
  <si>
    <t>Custom-Packaged, Outdoor, Heating and Ventilating Makeup-Air Units</t>
  </si>
  <si>
    <t>23 75 33</t>
  </si>
  <si>
    <t>Custom-Packaged, Outdoor, Heating and Cooling Makeup Air-Conditioners</t>
  </si>
  <si>
    <t>23 76 00</t>
  </si>
  <si>
    <t>Evaporative Air-Cooling Equipment</t>
  </si>
  <si>
    <t>23 76 13</t>
  </si>
  <si>
    <t>Direct Evaporative Air Coolers</t>
  </si>
  <si>
    <t>23 76 16</t>
  </si>
  <si>
    <t>Indirect Evaporative Air Coolers</t>
  </si>
  <si>
    <t>23 76 19</t>
  </si>
  <si>
    <t>Combined Direct and Indirect Evaporative Air Coolers</t>
  </si>
  <si>
    <t>23 80 00</t>
  </si>
  <si>
    <t>Decentralized HVAC Equipment</t>
  </si>
  <si>
    <t>23 81 00</t>
  </si>
  <si>
    <t>Decentralized Unitary HVAC Equipment</t>
  </si>
  <si>
    <t>23 81 13</t>
  </si>
  <si>
    <t>Packaged Terminal Air-Conditioners</t>
  </si>
  <si>
    <t>23 81 16</t>
  </si>
  <si>
    <t>Room Air-Conditioners</t>
  </si>
  <si>
    <t>23 81 19</t>
  </si>
  <si>
    <t>Self-Contained Air-Conditioners</t>
  </si>
  <si>
    <t>23 81 19.13</t>
  </si>
  <si>
    <t>Small-Capacity Self-Contained Air-Conditioners</t>
  </si>
  <si>
    <t>23 81 19.16</t>
  </si>
  <si>
    <t>Large-Capacity Self-Contained Air-Conditioners</t>
  </si>
  <si>
    <t>23 81 23</t>
  </si>
  <si>
    <t>Computer-Room Air-Conditioners</t>
  </si>
  <si>
    <t>23 81 26</t>
  </si>
  <si>
    <t>Split-System Air-Conditioners</t>
  </si>
  <si>
    <t>23 81 43</t>
  </si>
  <si>
    <t>Air-Source Unitary Heat Pumps</t>
  </si>
  <si>
    <t>23 81 46</t>
  </si>
  <si>
    <t>Water-Source Unitary Heat Pumps</t>
  </si>
  <si>
    <t>23 82 00</t>
  </si>
  <si>
    <t>Convection Heating and Cooling Units</t>
  </si>
  <si>
    <t>23 82 13</t>
  </si>
  <si>
    <t>Valance Heating and Cooling Units</t>
  </si>
  <si>
    <t>23 82 16</t>
  </si>
  <si>
    <t>Air Coils</t>
  </si>
  <si>
    <t>23 82 19</t>
  </si>
  <si>
    <t>Fan Coil Units</t>
  </si>
  <si>
    <t>23 82 23</t>
  </si>
  <si>
    <t>Unit Ventilators</t>
  </si>
  <si>
    <t>23 82 26</t>
  </si>
  <si>
    <t>Induction Units</t>
  </si>
  <si>
    <t>23 82 29</t>
  </si>
  <si>
    <t>Radiators</t>
  </si>
  <si>
    <t>23 82 33</t>
  </si>
  <si>
    <t>Convectors</t>
  </si>
  <si>
    <t>23 82 36</t>
  </si>
  <si>
    <t>Finned-Tube Radiation Heaters</t>
  </si>
  <si>
    <t>23 82 39</t>
  </si>
  <si>
    <t>Unit Heaters</t>
  </si>
  <si>
    <t>23 82 39.13</t>
  </si>
  <si>
    <t>Cabinet Unit Heaters</t>
  </si>
  <si>
    <t>23 82 39.16</t>
  </si>
  <si>
    <t>Propeller Unit Heaters</t>
  </si>
  <si>
    <t>23 82 39.19</t>
  </si>
  <si>
    <t>Wall and Ceiling Unit Heaters</t>
  </si>
  <si>
    <t>23 83 00</t>
  </si>
  <si>
    <t>Radiant Heating Units</t>
  </si>
  <si>
    <t>23 83 13</t>
  </si>
  <si>
    <t>Radiant-Heating Electric Cables</t>
  </si>
  <si>
    <t>23 83 13.16</t>
  </si>
  <si>
    <t>Radiant-Heating Electric Mats</t>
  </si>
  <si>
    <t>23 83 16</t>
  </si>
  <si>
    <t>Radiant-Heating Hydronic Piping</t>
  </si>
  <si>
    <t>23 83 23</t>
  </si>
  <si>
    <t>Radiant-Heating Electric Panels</t>
  </si>
  <si>
    <t>23 83 33</t>
  </si>
  <si>
    <t>Electric Radiant Heaters</t>
  </si>
  <si>
    <t>23 84 00</t>
  </si>
  <si>
    <t>Humidity Control Equipment</t>
  </si>
  <si>
    <t>23 84 13</t>
  </si>
  <si>
    <t>Humidifiers</t>
  </si>
  <si>
    <t>23 84 16</t>
  </si>
  <si>
    <t>Dehumidifiers</t>
  </si>
  <si>
    <t>23 84 19</t>
  </si>
  <si>
    <t>Indoor Pool and Ice-Rink Dehumidification Units</t>
  </si>
  <si>
    <t>23 90 00</t>
  </si>
  <si>
    <t>25 00 00</t>
  </si>
  <si>
    <t>Integrated Automation</t>
  </si>
  <si>
    <t>25 01 00</t>
  </si>
  <si>
    <t>Operation and Maintenance of Integrated Automation</t>
  </si>
  <si>
    <t>25 01 10</t>
  </si>
  <si>
    <t>Operation and Maintenance of Integrated Automation Network Equipment</t>
  </si>
  <si>
    <t>25 01 20</t>
  </si>
  <si>
    <t>Operation and Maintenance of Integrated Equipment</t>
  </si>
  <si>
    <t>25 01 30</t>
  </si>
  <si>
    <t>Operation and Maintenance of Integrated Automation Instrumentation and Terminal Devices</t>
  </si>
  <si>
    <t>25 01 90</t>
  </si>
  <si>
    <t>Diagnostic Systems for Integrated Automation</t>
  </si>
  <si>
    <t>25 05 00</t>
  </si>
  <si>
    <t>Common Work Results for Integrated Automation</t>
  </si>
  <si>
    <t>25 05 13</t>
  </si>
  <si>
    <t>Conductors and Cables for Integrated Automation</t>
  </si>
  <si>
    <t>25 05 26</t>
  </si>
  <si>
    <t>Grounding and Bonding for Integrated Automation</t>
  </si>
  <si>
    <t>25 05 28</t>
  </si>
  <si>
    <t>Pathways for Integrated Automation</t>
  </si>
  <si>
    <t>25 05 28.29</t>
  </si>
  <si>
    <t>Hangers and Supports for Integrated Automation</t>
  </si>
  <si>
    <t>25 05 28.33</t>
  </si>
  <si>
    <t>Conduits and Backboxes for Integrated Automation</t>
  </si>
  <si>
    <t>25 05 28.36</t>
  </si>
  <si>
    <t>Cable Trays for Integrated Automation</t>
  </si>
  <si>
    <t>25 05 28.39</t>
  </si>
  <si>
    <t>Surface Raceways for Integrated Automation</t>
  </si>
  <si>
    <t>25 05 48</t>
  </si>
  <si>
    <t>Vibration and Seismic Controls for Integrated Automation</t>
  </si>
  <si>
    <t>25 05 53</t>
  </si>
  <si>
    <t>Identification for Integrated Automation</t>
  </si>
  <si>
    <t>25 06 00</t>
  </si>
  <si>
    <t>Schedules for Integrated Automation</t>
  </si>
  <si>
    <t>25 06 11</t>
  </si>
  <si>
    <t>Schedules for Integrated Automation Network</t>
  </si>
  <si>
    <t>25 06 12</t>
  </si>
  <si>
    <t>Schedules for Integrated Automation Network Gateways</t>
  </si>
  <si>
    <t>25 06 13</t>
  </si>
  <si>
    <t>Schedules for Integrated Automation Control and Monitoring Network</t>
  </si>
  <si>
    <t>25 06 14</t>
  </si>
  <si>
    <t>Schedules for Integrated Automation Local Control Units</t>
  </si>
  <si>
    <t>25 06 30</t>
  </si>
  <si>
    <t>Schedules for Integrated Automation Instrumentation and Terminal Devices</t>
  </si>
  <si>
    <t>25 08 00</t>
  </si>
  <si>
    <t>Commissioning of Integrated Automation</t>
  </si>
  <si>
    <t>25 10 00</t>
  </si>
  <si>
    <t>Integrated Automation Network Equipment</t>
  </si>
  <si>
    <t>25 11 00</t>
  </si>
  <si>
    <t>Integrated Automation Network Devices</t>
  </si>
  <si>
    <t>25 11 13</t>
  </si>
  <si>
    <t>Integrated Automation Network Servers</t>
  </si>
  <si>
    <t>25 11 16</t>
  </si>
  <si>
    <t>Integrated Automation Network Routers, Bridges, Switches, Hubs, and Modems</t>
  </si>
  <si>
    <t>25 11 19</t>
  </si>
  <si>
    <t>Integrated Automation Network Operator Workstations</t>
  </si>
  <si>
    <t>25 12 00</t>
  </si>
  <si>
    <t>Integrated Automation Network Gateways</t>
  </si>
  <si>
    <t>25 12 13</t>
  </si>
  <si>
    <t>Hardwired Integration Network Gateways</t>
  </si>
  <si>
    <t>25 12 16</t>
  </si>
  <si>
    <t>Direct-Protocol Integration Network Gateways</t>
  </si>
  <si>
    <t>25 12 19</t>
  </si>
  <si>
    <t>Neutral-Protocol Integration Network Gateways</t>
  </si>
  <si>
    <t>25 12 23</t>
  </si>
  <si>
    <t>Client-Server Information/Database Integration Network Gateways</t>
  </si>
  <si>
    <t>25 13 00</t>
  </si>
  <si>
    <t>Integrated Automation Control and Monitoring Network</t>
  </si>
  <si>
    <t>25 13 13</t>
  </si>
  <si>
    <t>Integrated Automation Control and Monitoring Network Supervisory Control</t>
  </si>
  <si>
    <t>25 13 16</t>
  </si>
  <si>
    <t>Integrated Automation Control and Monitoring Network Integration Panels</t>
  </si>
  <si>
    <t>25 13 19</t>
  </si>
  <si>
    <t>Integrated Automation Control and Monitoring Network Interoperability</t>
  </si>
  <si>
    <t>25 14 00</t>
  </si>
  <si>
    <t>Integrated Automation Local Control Units</t>
  </si>
  <si>
    <t>25 14 13</t>
  </si>
  <si>
    <t>Integrated Automation Remote Control Panels</t>
  </si>
  <si>
    <t>25 14 16</t>
  </si>
  <si>
    <t>Integrated Automation Application-Specific Control Panels</t>
  </si>
  <si>
    <t>25 14 19</t>
  </si>
  <si>
    <t>Integrated Automation Terminal Control Units</t>
  </si>
  <si>
    <t>25 14 23</t>
  </si>
  <si>
    <t>Integrated Automation Field Equipment Panels</t>
  </si>
  <si>
    <t>25 15 00</t>
  </si>
  <si>
    <t>Integrated Automation Software</t>
  </si>
  <si>
    <t>25 15 13</t>
  </si>
  <si>
    <t>Integrated Automation Software for Network Gateways</t>
  </si>
  <si>
    <t>25 15 16</t>
  </si>
  <si>
    <t>Integrated Automation Software for Control and Monitoring Networks</t>
  </si>
  <si>
    <t>25 15 19</t>
  </si>
  <si>
    <t>Integrated Automation Software for Local Control Units</t>
  </si>
  <si>
    <t>25 20 00</t>
  </si>
  <si>
    <t>25 30 00</t>
  </si>
  <si>
    <t>Integrated Automation Instrumentation and Terminal Devices</t>
  </si>
  <si>
    <t>25 31 00</t>
  </si>
  <si>
    <t>Integrated Automation Instrumentation and Terminal Devices for Facility Equipment</t>
  </si>
  <si>
    <t>25 32 00</t>
  </si>
  <si>
    <t>Integrated Automation Instrumentation and Terminal Devices for Conveying Equipment</t>
  </si>
  <si>
    <t>25 33 00</t>
  </si>
  <si>
    <t>Integrated Automation Instrumentation and Terminal Devices for Fire-Suppression Systems</t>
  </si>
  <si>
    <t>25 34 00</t>
  </si>
  <si>
    <t>Integrated Automation Instrumentation and Terminal Devices for Plumbing</t>
  </si>
  <si>
    <t>25 35 00</t>
  </si>
  <si>
    <t>Integrated Automation Instrumentation and Terminal Devices for HVAC</t>
  </si>
  <si>
    <t>25 35 13</t>
  </si>
  <si>
    <t>Integrated Automation Actuators and Operators</t>
  </si>
  <si>
    <t>25 35 16</t>
  </si>
  <si>
    <t>Integrated Automation Sensors and Transmitters</t>
  </si>
  <si>
    <t>25 35 19</t>
  </si>
  <si>
    <t>Integrated Automation Control Valves</t>
  </si>
  <si>
    <t>25 35 23</t>
  </si>
  <si>
    <t>Integrated Automation Control Dampers</t>
  </si>
  <si>
    <t>25 35 26</t>
  </si>
  <si>
    <t>Integrated Automation Compressed Air Supply</t>
  </si>
  <si>
    <t>25 36 00</t>
  </si>
  <si>
    <t>Integrated Automation Instrumentation and Terminal Devices for Electrical Systems</t>
  </si>
  <si>
    <t>25 36 13</t>
  </si>
  <si>
    <t>Integrated Automation Power Meters</t>
  </si>
  <si>
    <t>25 36 16</t>
  </si>
  <si>
    <t>Integrated Automation KW Transducers</t>
  </si>
  <si>
    <t>25 36 19</t>
  </si>
  <si>
    <t>Integrated Automation Current Sensors</t>
  </si>
  <si>
    <t>25 36 23</t>
  </si>
  <si>
    <t>Integrated Automation Battery Monitors</t>
  </si>
  <si>
    <t>25 36 26</t>
  </si>
  <si>
    <t>Integrated Automation Lighting Relays</t>
  </si>
  <si>
    <t>25 36 29</t>
  </si>
  <si>
    <t>Integrated Automation UPS Monitors</t>
  </si>
  <si>
    <t>25 37 00</t>
  </si>
  <si>
    <t>Integrated Automation Instrumentation and Terminal Devices for Communications Systems</t>
  </si>
  <si>
    <t>25 38 00</t>
  </si>
  <si>
    <t>Integrated Automation Instrumentation and Terminal Devices for Electronic Safety and Security Systems</t>
  </si>
  <si>
    <t>25 40 00</t>
  </si>
  <si>
    <t>25 50 00</t>
  </si>
  <si>
    <t>Integrated Automation Facility Controls</t>
  </si>
  <si>
    <t>25 51 00</t>
  </si>
  <si>
    <t>Integrated Automation Control of Facility Equipment</t>
  </si>
  <si>
    <t>25 52 00</t>
  </si>
  <si>
    <t>Integrated Automation Control of Conveying Equipment</t>
  </si>
  <si>
    <t>25 53 00</t>
  </si>
  <si>
    <t>Integrated Automation Control of Fire-Suppression Systems</t>
  </si>
  <si>
    <t>25 54 00</t>
  </si>
  <si>
    <t>Integrated Automation Control of Plumbing</t>
  </si>
  <si>
    <t>25 55 00</t>
  </si>
  <si>
    <t>Integrated Automation Control of HVAC</t>
  </si>
  <si>
    <t>25 56 00</t>
  </si>
  <si>
    <t>Integrated Automation Control of Electrical Systems</t>
  </si>
  <si>
    <t>25 57 00</t>
  </si>
  <si>
    <t>Integrated Automation Control of Communications Systems</t>
  </si>
  <si>
    <t>25 58 00</t>
  </si>
  <si>
    <t>Integrated Automation Control of Electronic Safety and Security Systems</t>
  </si>
  <si>
    <t>25 60 00</t>
  </si>
  <si>
    <t>25 70 00</t>
  </si>
  <si>
    <t>25 80 00</t>
  </si>
  <si>
    <t>25 90 00</t>
  </si>
  <si>
    <t>Integrated Automation Control Sequences</t>
  </si>
  <si>
    <t>25 91 00</t>
  </si>
  <si>
    <t>Integrated Automation Control Sequences for Facility Equipment</t>
  </si>
  <si>
    <t>25 92 00</t>
  </si>
  <si>
    <t>Integrated Automation Control Sequences for Conveying Equipment</t>
  </si>
  <si>
    <t>25 93 00</t>
  </si>
  <si>
    <t>Integrated Automation Control Sequences for Fire-Suppression Systems</t>
  </si>
  <si>
    <t>25 94 00</t>
  </si>
  <si>
    <t>Integrated Automation Control Sequences for Plumbing</t>
  </si>
  <si>
    <t>25 95 00</t>
  </si>
  <si>
    <t>Integrated Automation Control Sequences for HVAC</t>
  </si>
  <si>
    <t>25 96 00</t>
  </si>
  <si>
    <t>Integrated Automation Control Sequences for Electrical Systems</t>
  </si>
  <si>
    <t>25 97 00</t>
  </si>
  <si>
    <t>Integrated Automation Control Sequences for Communications Systems</t>
  </si>
  <si>
    <t>25 98 00</t>
  </si>
  <si>
    <t>Integrated Automation Control Sequences for Electronic Safety and Security Systems</t>
  </si>
  <si>
    <t>26 00 00</t>
  </si>
  <si>
    <t>Electrical</t>
  </si>
  <si>
    <t>26 01 00</t>
  </si>
  <si>
    <t>Operation and Maintenance of Electrical Systems</t>
  </si>
  <si>
    <t>26 01 10</t>
  </si>
  <si>
    <t>Operation and Maintenance of Medium-Voltage Electrical Distribution</t>
  </si>
  <si>
    <t>26 01 20</t>
  </si>
  <si>
    <t>Operation and Maintenance of Low-Voltage Electrical Distribution</t>
  </si>
  <si>
    <t>26 01 26</t>
  </si>
  <si>
    <t>Maintenance Testing of Electrical Systems</t>
  </si>
  <si>
    <t>26 01 30</t>
  </si>
  <si>
    <t>Operation and Maintenance of Facility Electrical Power Generating and Storing Equipment</t>
  </si>
  <si>
    <t>26 01 40</t>
  </si>
  <si>
    <t>Operation and Maintenance of Electrical and Cathodic Protection Systems</t>
  </si>
  <si>
    <t>26 01 50</t>
  </si>
  <si>
    <t>Operation and Maintenance of Lighting</t>
  </si>
  <si>
    <t>26 01 50.51</t>
  </si>
  <si>
    <t>Luminaire Relamping</t>
  </si>
  <si>
    <t>26 01 50.81</t>
  </si>
  <si>
    <t>Luminaire Replacement</t>
  </si>
  <si>
    <t>26 05 00</t>
  </si>
  <si>
    <t>Common Work Results for Electrical</t>
  </si>
  <si>
    <t>26 05 13</t>
  </si>
  <si>
    <t>Medium-Voltage Cables</t>
  </si>
  <si>
    <t>26 05 13.13</t>
  </si>
  <si>
    <t>Medium-Voltage Open Conductors</t>
  </si>
  <si>
    <t>26 05 13.16</t>
  </si>
  <si>
    <t>Medium-Voltage, Single- and Multi-Conductor Cables</t>
  </si>
  <si>
    <t>26 05 19</t>
  </si>
  <si>
    <t>Low-Voltage Electrical Power Conductors and Cables</t>
  </si>
  <si>
    <t>26 05 19.13</t>
  </si>
  <si>
    <t>Undercarpet Electrical Power Cables</t>
  </si>
  <si>
    <t>26 05 23</t>
  </si>
  <si>
    <t>Control-Voltage Electrical Power Cables</t>
  </si>
  <si>
    <t>26 05 26</t>
  </si>
  <si>
    <t>Grounding and Bonding for Electrical Systems</t>
  </si>
  <si>
    <t>26 05 29</t>
  </si>
  <si>
    <t>Hangers and Supports for Electrical Systems</t>
  </si>
  <si>
    <t>26 05 33</t>
  </si>
  <si>
    <t>Raceway and Boxes for Electrical Systems</t>
  </si>
  <si>
    <t>26 05 36</t>
  </si>
  <si>
    <t>Cable Trays for Electrical Systems</t>
  </si>
  <si>
    <t>26 05 39</t>
  </si>
  <si>
    <t>Underfloor Raceways for Electrical Systems</t>
  </si>
  <si>
    <t>26 05 43</t>
  </si>
  <si>
    <t>Underground Ducts and Raceways for Electrical Systems</t>
  </si>
  <si>
    <t>26 05 46</t>
  </si>
  <si>
    <t>Utility Poles for Electrical Systems</t>
  </si>
  <si>
    <t>26 05 48</t>
  </si>
  <si>
    <t>Vibration and Seismic Controls for Electrical Systems</t>
  </si>
  <si>
    <t>26 05 53</t>
  </si>
  <si>
    <t>Identification for Electrical Systems</t>
  </si>
  <si>
    <t>26 05 73</t>
  </si>
  <si>
    <t>Overcurrent Protective Device Coordination Study</t>
  </si>
  <si>
    <t>26 06 00</t>
  </si>
  <si>
    <t>Schedules for Electrical</t>
  </si>
  <si>
    <t>26 06 10</t>
  </si>
  <si>
    <t>Schedules for Medium-Voltage Electrical Distribution</t>
  </si>
  <si>
    <t>26 06 20</t>
  </si>
  <si>
    <t>Schedules for Low-Voltage Electrical Distribution</t>
  </si>
  <si>
    <t>26 06 20.13</t>
  </si>
  <si>
    <t>Electrical Switchboard Schedule</t>
  </si>
  <si>
    <t>26 06 20.16</t>
  </si>
  <si>
    <t>Electrical Panelboard Schedule</t>
  </si>
  <si>
    <t>26 06 20.19</t>
  </si>
  <si>
    <t>Electrical Motor-Control Center Schedule</t>
  </si>
  <si>
    <t>26 06 20.23</t>
  </si>
  <si>
    <t>Electrical Circuit Schedule</t>
  </si>
  <si>
    <t>26 06 20.26</t>
  </si>
  <si>
    <t>Wiring Device Schedule</t>
  </si>
  <si>
    <t>26 06 30</t>
  </si>
  <si>
    <t>Schedules for Facility Electrical Power Generating and Storing Equipment</t>
  </si>
  <si>
    <t>26 06 40</t>
  </si>
  <si>
    <t>Schedules for Electrical and Cathodic Protection Systems</t>
  </si>
  <si>
    <t>26 06 50</t>
  </si>
  <si>
    <t>Schedules for Lighting</t>
  </si>
  <si>
    <t>26 06 50.13</t>
  </si>
  <si>
    <t>Lighting Panelboard Schedule</t>
  </si>
  <si>
    <t>26 06 50.16</t>
  </si>
  <si>
    <t>Lighting Fixture Schedule</t>
  </si>
  <si>
    <t>26 08 00</t>
  </si>
  <si>
    <t>Commissioning of Electrical Systems</t>
  </si>
  <si>
    <t>26 09 00</t>
  </si>
  <si>
    <t>Instrumentation and Control for Electrical Systems</t>
  </si>
  <si>
    <t>26 09 13</t>
  </si>
  <si>
    <t>Electrical Power Monitoring and Control</t>
  </si>
  <si>
    <t>26 09 23</t>
  </si>
  <si>
    <t>Lighting Control Devices</t>
  </si>
  <si>
    <t>26 09 26</t>
  </si>
  <si>
    <t>Lighting Control Panelboards</t>
  </si>
  <si>
    <t>26 09 33</t>
  </si>
  <si>
    <t>Central Dimming Controls</t>
  </si>
  <si>
    <t>26 09 33.13</t>
  </si>
  <si>
    <t>Multichannel Remote-Controlled Dimmers</t>
  </si>
  <si>
    <t>26 09 33.16</t>
  </si>
  <si>
    <t>Remote-Controlled Dimming Stations</t>
  </si>
  <si>
    <t>26 09 36</t>
  </si>
  <si>
    <t>Modular Dimming Controls</t>
  </si>
  <si>
    <t>26 09 36.13</t>
  </si>
  <si>
    <t>Manual Modular Dimming Controls</t>
  </si>
  <si>
    <t>26 09 36.16</t>
  </si>
  <si>
    <t>Integrated Multipreset Modular Dimming Controls</t>
  </si>
  <si>
    <t>26 09 43</t>
  </si>
  <si>
    <t>Network Lighting Controls</t>
  </si>
  <si>
    <t>26 09 43.13</t>
  </si>
  <si>
    <t>Digital-Network Lighting Controls</t>
  </si>
  <si>
    <t>26 09 43.16</t>
  </si>
  <si>
    <t>Addressable Fixture Lighting Control</t>
  </si>
  <si>
    <t>26 09 61</t>
  </si>
  <si>
    <t>Theatrical Lighting Controls</t>
  </si>
  <si>
    <t>26 10 00</t>
  </si>
  <si>
    <t>Medium-Voltage Electrical Distribution</t>
  </si>
  <si>
    <t>26 11 00</t>
  </si>
  <si>
    <t>Substations</t>
  </si>
  <si>
    <t>26 11 13</t>
  </si>
  <si>
    <t>Primary Unit Substations</t>
  </si>
  <si>
    <t>26 11 16</t>
  </si>
  <si>
    <t>Secondary Unit Substations</t>
  </si>
  <si>
    <t>26 12 00</t>
  </si>
  <si>
    <t>Medium-Voltage Transformers</t>
  </si>
  <si>
    <t>26 12 13</t>
  </si>
  <si>
    <t>Liquid-Filled, Medium-Voltage Transformers</t>
  </si>
  <si>
    <t>26 12 16</t>
  </si>
  <si>
    <t>Dry-Type, Medium-Voltage Transformers</t>
  </si>
  <si>
    <t>26 12 19</t>
  </si>
  <si>
    <t>Pad-Mounted, Liquid-Filled, Medium-Voltage Transformers</t>
  </si>
  <si>
    <t>26 13 00</t>
  </si>
  <si>
    <t>Medium-Voltage Switchgear</t>
  </si>
  <si>
    <t>26 13 13</t>
  </si>
  <si>
    <t>Medium-Voltage Circuit Breaker Switchgear</t>
  </si>
  <si>
    <t>26 13 16</t>
  </si>
  <si>
    <t>Medium-Voltage Fusible Interrupter Switchgear</t>
  </si>
  <si>
    <t>26 13 19</t>
  </si>
  <si>
    <t>Medium-Voltage Vacuum Interrupter Switchgear</t>
  </si>
  <si>
    <t>26 18 00</t>
  </si>
  <si>
    <t>Medium-Voltage Circuit Protection Devices</t>
  </si>
  <si>
    <t>26 18 13</t>
  </si>
  <si>
    <t>Medium-Voltage Cutouts</t>
  </si>
  <si>
    <t>26 18 16</t>
  </si>
  <si>
    <t>Medium-Voltage Fuses</t>
  </si>
  <si>
    <t>26 18 19</t>
  </si>
  <si>
    <t>Medium-Voltage Lightning Arresters</t>
  </si>
  <si>
    <t>26 18 23</t>
  </si>
  <si>
    <t>Medium-Voltage Surge Arresters</t>
  </si>
  <si>
    <t>26 18 26</t>
  </si>
  <si>
    <t>Medium-Voltage Reclosers</t>
  </si>
  <si>
    <t>26 18 29</t>
  </si>
  <si>
    <t>Medium-Voltage Enclosed Bus</t>
  </si>
  <si>
    <t>26 18 33</t>
  </si>
  <si>
    <t>Medium-Voltage Enclosed Fuse Cutouts</t>
  </si>
  <si>
    <t>26 18 36</t>
  </si>
  <si>
    <t>Medium-Voltage Enclosed Fuses</t>
  </si>
  <si>
    <t>26 18 39</t>
  </si>
  <si>
    <t>Medium-Voltage Motor Controllers</t>
  </si>
  <si>
    <t>26 20 00</t>
  </si>
  <si>
    <t>Low-Voltage Electrical Distribution</t>
  </si>
  <si>
    <t>26 21 00</t>
  </si>
  <si>
    <t>Low-Voltage Overhead Electrical Power Systems</t>
  </si>
  <si>
    <t>26 22 00</t>
  </si>
  <si>
    <t>Low-Voltage Transformers</t>
  </si>
  <si>
    <t>26 22 13</t>
  </si>
  <si>
    <t>Low-Voltage Distribution Transformers</t>
  </si>
  <si>
    <t>26 22 16</t>
  </si>
  <si>
    <t>Low-Voltage Buck-Boost Transformers</t>
  </si>
  <si>
    <t>26 22 19</t>
  </si>
  <si>
    <t>Control and Signal Transformers</t>
  </si>
  <si>
    <t>26 23 00</t>
  </si>
  <si>
    <t>Low-Voltage Switchgear</t>
  </si>
  <si>
    <t>26 23 13</t>
  </si>
  <si>
    <t>Paralleling Low-Voltage Switchgear</t>
  </si>
  <si>
    <t>26 24 00</t>
  </si>
  <si>
    <t>Switchboards and Panelboards</t>
  </si>
  <si>
    <t>26 24 13</t>
  </si>
  <si>
    <t>Switchboards</t>
  </si>
  <si>
    <t>26 24 16</t>
  </si>
  <si>
    <t>Panelboards</t>
  </si>
  <si>
    <t>26 24 19</t>
  </si>
  <si>
    <t>Motor-Control Centers</t>
  </si>
  <si>
    <t>26 25 00</t>
  </si>
  <si>
    <t>Enclosed Bus Assemblies</t>
  </si>
  <si>
    <t>26 26 00</t>
  </si>
  <si>
    <t>Power Distribution Units</t>
  </si>
  <si>
    <t>26 27 00</t>
  </si>
  <si>
    <t>Low-Voltage Distribution Equipment</t>
  </si>
  <si>
    <t>26 27 13</t>
  </si>
  <si>
    <t>Electricity Metering</t>
  </si>
  <si>
    <t>26 27 16</t>
  </si>
  <si>
    <t>Electrical Cabinets and Enclosures</t>
  </si>
  <si>
    <t>26 27 19</t>
  </si>
  <si>
    <t>Multi-Outlet Assemblies</t>
  </si>
  <si>
    <t>26 27 23</t>
  </si>
  <si>
    <t>Indoor Service Poles</t>
  </si>
  <si>
    <t>26 27 26</t>
  </si>
  <si>
    <t>Wiring Devices</t>
  </si>
  <si>
    <t>26 27 73</t>
  </si>
  <si>
    <t>Door Chimes</t>
  </si>
  <si>
    <t>26 28 00</t>
  </si>
  <si>
    <t>Low-Voltage Circuit Protective Devices</t>
  </si>
  <si>
    <t>26 28 13</t>
  </si>
  <si>
    <t>Fuses</t>
  </si>
  <si>
    <t>26 28 16</t>
  </si>
  <si>
    <t>Enclosed Switches and Circuit Breakers</t>
  </si>
  <si>
    <t>26 29 00</t>
  </si>
  <si>
    <t>Low-Voltage Controllers</t>
  </si>
  <si>
    <t>26 29 13</t>
  </si>
  <si>
    <t>Enclosed Controllers</t>
  </si>
  <si>
    <t>26 29 13.13</t>
  </si>
  <si>
    <t>Across-the-Line Motor Controllers</t>
  </si>
  <si>
    <t>26 29 13.16</t>
  </si>
  <si>
    <t>Reduced-Voltage Motor Controllers</t>
  </si>
  <si>
    <t>26 29 23</t>
  </si>
  <si>
    <t>Variable-Frequency Motor Controllers</t>
  </si>
  <si>
    <t>26 30 00</t>
  </si>
  <si>
    <t>Facility Electrical Power Generating and Storing Equipment</t>
  </si>
  <si>
    <t>26 31 00</t>
  </si>
  <si>
    <t>Photovoltaic Collectors</t>
  </si>
  <si>
    <t>26 32 00</t>
  </si>
  <si>
    <t>Packaged Generator Assemblies</t>
  </si>
  <si>
    <t>26 32 13</t>
  </si>
  <si>
    <t>Engine Generators</t>
  </si>
  <si>
    <t>26 32 13.13</t>
  </si>
  <si>
    <t>Diesel-Engine-Driven Generator Sets</t>
  </si>
  <si>
    <t>26 32 13.16</t>
  </si>
  <si>
    <t>Gas-Engine-Driven Generator Sets</t>
  </si>
  <si>
    <t>26 32 16</t>
  </si>
  <si>
    <t>Steam-Turbine Generators</t>
  </si>
  <si>
    <t>26 32 19</t>
  </si>
  <si>
    <t>Hydro-Turbine Generators</t>
  </si>
  <si>
    <t>26 32 23</t>
  </si>
  <si>
    <t>Wind Energy Equipment</t>
  </si>
  <si>
    <t>26 32 26</t>
  </si>
  <si>
    <t>Frequency Changers</t>
  </si>
  <si>
    <t>26 32 29</t>
  </si>
  <si>
    <t>Rotary Converters</t>
  </si>
  <si>
    <t>26 32 33</t>
  </si>
  <si>
    <t>Rotary Uninterruptible Power Units</t>
  </si>
  <si>
    <t>26 33 00</t>
  </si>
  <si>
    <t>Battery Equipment</t>
  </si>
  <si>
    <t>26 33 13</t>
  </si>
  <si>
    <t>Batteries</t>
  </si>
  <si>
    <t>26 33 16</t>
  </si>
  <si>
    <t>Battery Racks</t>
  </si>
  <si>
    <t>26 33 19</t>
  </si>
  <si>
    <t>Battery Units</t>
  </si>
  <si>
    <t>26 33 23</t>
  </si>
  <si>
    <t>Central Battery Equipment</t>
  </si>
  <si>
    <t>26 33 33</t>
  </si>
  <si>
    <t>Static Power Converters</t>
  </si>
  <si>
    <t>26 33 43</t>
  </si>
  <si>
    <t>Battery Chargers</t>
  </si>
  <si>
    <t>26 33 46</t>
  </si>
  <si>
    <t>Battery Monitoring</t>
  </si>
  <si>
    <t>26 33 53</t>
  </si>
  <si>
    <t>Static Uninterruptible Power Supply</t>
  </si>
  <si>
    <t>26 35 00</t>
  </si>
  <si>
    <t>Power Filters and Conditioners</t>
  </si>
  <si>
    <t>26 35 13</t>
  </si>
  <si>
    <t>Capacitors</t>
  </si>
  <si>
    <t>26 35 16</t>
  </si>
  <si>
    <t>Chokes and Inductors</t>
  </si>
  <si>
    <t>26 35 23</t>
  </si>
  <si>
    <t>Electromagnetic-Interference Filters</t>
  </si>
  <si>
    <t>26 35 26</t>
  </si>
  <si>
    <t>Harmonic Filters</t>
  </si>
  <si>
    <t>26 35 33</t>
  </si>
  <si>
    <t>Power Factor Correction Equipment</t>
  </si>
  <si>
    <t>26 35 36</t>
  </si>
  <si>
    <t>Slip Controllers</t>
  </si>
  <si>
    <t>26 35 43</t>
  </si>
  <si>
    <t>Static-Frequency Converters</t>
  </si>
  <si>
    <t>26 35 46</t>
  </si>
  <si>
    <t>Radio-Frequency-Interference Filters</t>
  </si>
  <si>
    <t>26 35 53</t>
  </si>
  <si>
    <t>Voltage Regulators</t>
  </si>
  <si>
    <t>26 36 00</t>
  </si>
  <si>
    <t>Transfer Switches</t>
  </si>
  <si>
    <t>26 36 13</t>
  </si>
  <si>
    <t>Manual Transfer Switches</t>
  </si>
  <si>
    <t>26 36 23</t>
  </si>
  <si>
    <t>Automatic Transfer Switches</t>
  </si>
  <si>
    <t>26 40 00</t>
  </si>
  <si>
    <t xml:space="preserve">Electrical and Cathodic Protection </t>
  </si>
  <si>
    <t>26 41 00</t>
  </si>
  <si>
    <t>Facility Lightning Protection</t>
  </si>
  <si>
    <t>26 41 13</t>
  </si>
  <si>
    <t>Lightning Protection for Structures</t>
  </si>
  <si>
    <t>26 41 13.13</t>
  </si>
  <si>
    <t>Lightning Protection for Buildings</t>
  </si>
  <si>
    <t>26 41 16</t>
  </si>
  <si>
    <t>Lightning Prevention and Dissipation</t>
  </si>
  <si>
    <t>26 41 19</t>
  </si>
  <si>
    <t>Early Streamer Emission Lightning Protection</t>
  </si>
  <si>
    <t>26 41 23</t>
  </si>
  <si>
    <t>Lightning Protection Surge Arresters and Suppressors</t>
  </si>
  <si>
    <t>26 42 00</t>
  </si>
  <si>
    <t>Cathodic Protection</t>
  </si>
  <si>
    <t>26 42 13</t>
  </si>
  <si>
    <t>Passive Cathodic Protection for Underground and Submerged Piping</t>
  </si>
  <si>
    <t>26 42 16</t>
  </si>
  <si>
    <t>Passive Cathodic Protection for Underground Storage Tank</t>
  </si>
  <si>
    <t>26 43 00</t>
  </si>
  <si>
    <t>Transient Voltage Suppression</t>
  </si>
  <si>
    <t>26 43 13</t>
  </si>
  <si>
    <t>Transient-Voltage Suppression for Low-Voltage Electrical Power Circuits</t>
  </si>
  <si>
    <t>26 50 00</t>
  </si>
  <si>
    <t>Lighting</t>
  </si>
  <si>
    <t>26 51 00</t>
  </si>
  <si>
    <t>Interior Lighting</t>
  </si>
  <si>
    <t>26 51 13</t>
  </si>
  <si>
    <t>Interior Lighting Fixtures, Lamps, And Ballasts</t>
  </si>
  <si>
    <t>26 52 00</t>
  </si>
  <si>
    <t>Emergency Lighting</t>
  </si>
  <si>
    <t>26 53 00</t>
  </si>
  <si>
    <t>Exit Signs</t>
  </si>
  <si>
    <t>26 54 00</t>
  </si>
  <si>
    <t>Classified Location Lighting</t>
  </si>
  <si>
    <t>26 55 00</t>
  </si>
  <si>
    <t>Special Purpose Lighting</t>
  </si>
  <si>
    <t>26 55 23</t>
  </si>
  <si>
    <t>Outline Lighting</t>
  </si>
  <si>
    <t>26 55 29</t>
  </si>
  <si>
    <t>Underwater Lighting</t>
  </si>
  <si>
    <t>26 55 33</t>
  </si>
  <si>
    <t>Hazard Warning Lighting</t>
  </si>
  <si>
    <t>26 55 36</t>
  </si>
  <si>
    <t>Obstruction Lighting</t>
  </si>
  <si>
    <t>26 55 53</t>
  </si>
  <si>
    <t>Security Lighting</t>
  </si>
  <si>
    <t>26 55 59</t>
  </si>
  <si>
    <t>Display Lighting</t>
  </si>
  <si>
    <t>26 55 61</t>
  </si>
  <si>
    <t>Theatrical Lighting</t>
  </si>
  <si>
    <t>26 55 63</t>
  </si>
  <si>
    <t>Detention Lighting</t>
  </si>
  <si>
    <t>26 55 70</t>
  </si>
  <si>
    <t>Healthcare Lighting</t>
  </si>
  <si>
    <t>26 56 00</t>
  </si>
  <si>
    <t>Exterior Lighting</t>
  </si>
  <si>
    <t>26 56 13</t>
  </si>
  <si>
    <t>Lighting Poles and Standards</t>
  </si>
  <si>
    <t>26 56 16</t>
  </si>
  <si>
    <t>Parking Lighting</t>
  </si>
  <si>
    <t>26 56 19</t>
  </si>
  <si>
    <t>Roadway Lighting</t>
  </si>
  <si>
    <t>26 56 23</t>
  </si>
  <si>
    <t>Area Lighting</t>
  </si>
  <si>
    <t>26 56 26</t>
  </si>
  <si>
    <t>Landscape Lighting</t>
  </si>
  <si>
    <t>26 56 29</t>
  </si>
  <si>
    <t>Site Lighting</t>
  </si>
  <si>
    <t>26 56 33</t>
  </si>
  <si>
    <t>Walkway Lighting</t>
  </si>
  <si>
    <t>26 56 36</t>
  </si>
  <si>
    <t>Flood Lighting</t>
  </si>
  <si>
    <t>26 56 68</t>
  </si>
  <si>
    <t>Exterior Athletic Lighting</t>
  </si>
  <si>
    <t>26 60 00</t>
  </si>
  <si>
    <t>26 70 00</t>
  </si>
  <si>
    <t>26 80 00</t>
  </si>
  <si>
    <t>26 90 00</t>
  </si>
  <si>
    <t>27 00 00</t>
  </si>
  <si>
    <t>Communications</t>
  </si>
  <si>
    <t>27 01 00</t>
  </si>
  <si>
    <t>Operation and Maintenance of Communications Systems</t>
  </si>
  <si>
    <t>27 01 10</t>
  </si>
  <si>
    <t>Operation and Maintenance of Structured Cabling and Enclosures</t>
  </si>
  <si>
    <t>27 01 20</t>
  </si>
  <si>
    <t>Operation and Maintenance of Data Communications</t>
  </si>
  <si>
    <t>27 01 30</t>
  </si>
  <si>
    <t>Operation and Maintenance of Voice Communications</t>
  </si>
  <si>
    <t>27 01 40</t>
  </si>
  <si>
    <t>Operation and Maintenance of Audio-Video Communications</t>
  </si>
  <si>
    <t>27 01 50</t>
  </si>
  <si>
    <t>Operation and Maintenance of Distributed Communications and Monitoring</t>
  </si>
  <si>
    <t>27 05 00</t>
  </si>
  <si>
    <t>Common Work Results for Communications</t>
  </si>
  <si>
    <t>27 05 13</t>
  </si>
  <si>
    <t>Communications Services</t>
  </si>
  <si>
    <t>27 05 13.13</t>
  </si>
  <si>
    <t>Dialtone Services</t>
  </si>
  <si>
    <t>27 05 13.23</t>
  </si>
  <si>
    <t>T1 Services</t>
  </si>
  <si>
    <t>27 05 13.33</t>
  </si>
  <si>
    <t>DSL Services</t>
  </si>
  <si>
    <t>27 05 13.43</t>
  </si>
  <si>
    <t>Cable Services</t>
  </si>
  <si>
    <t>27 05 13.53</t>
  </si>
  <si>
    <t>Satellite Services</t>
  </si>
  <si>
    <t>27 05 26</t>
  </si>
  <si>
    <t>Grounding and Bonding for Communications Systems</t>
  </si>
  <si>
    <t>27 05 28</t>
  </si>
  <si>
    <t>Pathways for Communications Systems</t>
  </si>
  <si>
    <t>27 05 28.29</t>
  </si>
  <si>
    <t>Hangers and Supports for Communications Systems</t>
  </si>
  <si>
    <t>27 05 28.33</t>
  </si>
  <si>
    <t>Conduits and Backboxes for Communications Systems</t>
  </si>
  <si>
    <t>27 05 28.36</t>
  </si>
  <si>
    <t>Cable Trays for Communications Systems</t>
  </si>
  <si>
    <t>27 05 28.39</t>
  </si>
  <si>
    <t>Surface Raceways for Communications Systems</t>
  </si>
  <si>
    <t>27 05 43</t>
  </si>
  <si>
    <t>Underground Ducts and Raceways for Communications Systems</t>
  </si>
  <si>
    <t>27 05 46</t>
  </si>
  <si>
    <t>Utility Poles for Communications Systems</t>
  </si>
  <si>
    <t>27 05 48</t>
  </si>
  <si>
    <t>Vibration and Seismic Controls for Communications Systems</t>
  </si>
  <si>
    <t>27 05 53</t>
  </si>
  <si>
    <t>Identification for Communications Systems</t>
  </si>
  <si>
    <t>27 06 00</t>
  </si>
  <si>
    <t>Schedules for Communications</t>
  </si>
  <si>
    <t>27 06 10</t>
  </si>
  <si>
    <t>Schedules for Structured Cabling and Enclosures</t>
  </si>
  <si>
    <t>27 06 20</t>
  </si>
  <si>
    <t>Schedules for Data Communications</t>
  </si>
  <si>
    <t>27 06 30</t>
  </si>
  <si>
    <t>Schedules for Voice Communications</t>
  </si>
  <si>
    <t>27 06 40</t>
  </si>
  <si>
    <t>Schedules for Audio-Video Communications</t>
  </si>
  <si>
    <t>27 06 50</t>
  </si>
  <si>
    <t>Schedules for Distributed Communications and Monitoring</t>
  </si>
  <si>
    <t>27 08 00</t>
  </si>
  <si>
    <t>Commissioning of Communications</t>
  </si>
  <si>
    <t>27 10 00</t>
  </si>
  <si>
    <t>Structured Cabling</t>
  </si>
  <si>
    <t>27 11 00</t>
  </si>
  <si>
    <t>Communications Equipment Room Fittings</t>
  </si>
  <si>
    <t>27 11 13</t>
  </si>
  <si>
    <t>Communications Entrance Protection</t>
  </si>
  <si>
    <t>27 11 16</t>
  </si>
  <si>
    <t>Communications Cabinets, Racks, Frames and Enclosures</t>
  </si>
  <si>
    <t>27 11 19</t>
  </si>
  <si>
    <t>Communications Termination Blocks and Patch Panels</t>
  </si>
  <si>
    <t>27 11 23</t>
  </si>
  <si>
    <t>Communications Cable Management and Ladder Rack</t>
  </si>
  <si>
    <t>27 11 26</t>
  </si>
  <si>
    <t>Communications Rack Mounted Power Protection and Power Strips</t>
  </si>
  <si>
    <t>27 13 00</t>
  </si>
  <si>
    <t>Communications Backbone Cabling</t>
  </si>
  <si>
    <t>27 13 13</t>
  </si>
  <si>
    <t>Communications Copper Backbone Cabling</t>
  </si>
  <si>
    <t>27 13 13.13</t>
  </si>
  <si>
    <t>Communications Copper Cable Splicing and Terminations</t>
  </si>
  <si>
    <t>27 13 23</t>
  </si>
  <si>
    <t>Communications Optical Fiber Backbone Cabling</t>
  </si>
  <si>
    <t>27 13 23.13</t>
  </si>
  <si>
    <t>Communications Optical Fiber Splicing and Terminations</t>
  </si>
  <si>
    <t>27 13 33</t>
  </si>
  <si>
    <t>Communications Coaxial Backbone Cabling</t>
  </si>
  <si>
    <t>27 13 33.13</t>
  </si>
  <si>
    <t>Communications Coaxial Splicing and Terminations</t>
  </si>
  <si>
    <t>27 13 43</t>
  </si>
  <si>
    <t>Communications Services Cabling</t>
  </si>
  <si>
    <t>27 13 43.13</t>
  </si>
  <si>
    <t>Dialtone Services Cabling</t>
  </si>
  <si>
    <t>27 13 43.23</t>
  </si>
  <si>
    <t>T1 Services Cabling</t>
  </si>
  <si>
    <t>27 13 43.33</t>
  </si>
  <si>
    <t>DSL Services Cabling</t>
  </si>
  <si>
    <t>27 13 43.43</t>
  </si>
  <si>
    <t>Cable Services Cabling</t>
  </si>
  <si>
    <t>27 13 43.53</t>
  </si>
  <si>
    <t>Satellite Services Cabling</t>
  </si>
  <si>
    <t>27 15 00</t>
  </si>
  <si>
    <t>Communications Horizontal Cabling</t>
  </si>
  <si>
    <t>27 15 00.16</t>
  </si>
  <si>
    <t>Voice Communications Horizontal Cabling</t>
  </si>
  <si>
    <t>27 15 00.19</t>
  </si>
  <si>
    <t>Data Communications Horizontal Cabling</t>
  </si>
  <si>
    <t>27 15 00.23</t>
  </si>
  <si>
    <t>Audio-Video Communications Horizontal Cabling</t>
  </si>
  <si>
    <t>27 15 00.39</t>
  </si>
  <si>
    <t>Patient Monitoring and Telemetry Communications Horizontal Cabling</t>
  </si>
  <si>
    <t>27 15 00.43</t>
  </si>
  <si>
    <t>Nurse Call and Intercom Communications Horizontal Cabling</t>
  </si>
  <si>
    <t>27 15 00.46</t>
  </si>
  <si>
    <t>Paging Communications Horizontal Cabling</t>
  </si>
  <si>
    <t>27 15 00.49</t>
  </si>
  <si>
    <t>Intermediate Frequency/Radio Frequency Communications Horizontal Cabling</t>
  </si>
  <si>
    <t>27 15 00.53</t>
  </si>
  <si>
    <t>Antennas Communications Horizontal Cabling</t>
  </si>
  <si>
    <t>27 15 13</t>
  </si>
  <si>
    <t>Communications Copper Horizontal Cabling</t>
  </si>
  <si>
    <t>27 15 23</t>
  </si>
  <si>
    <t>Communications Optical Fiber Horizontal Cabling</t>
  </si>
  <si>
    <t>27 15 33</t>
  </si>
  <si>
    <t>Communications Coaxial Horizontal Cabling</t>
  </si>
  <si>
    <t>27 15 43</t>
  </si>
  <si>
    <t>Communications Faceplates and Connectors</t>
  </si>
  <si>
    <t>27 16 00</t>
  </si>
  <si>
    <t>Communications Connecting Cords, Devices and Adapters</t>
  </si>
  <si>
    <t>27 16 13</t>
  </si>
  <si>
    <t>Communications Custom Cable Assemblies</t>
  </si>
  <si>
    <t>27 16 16</t>
  </si>
  <si>
    <t>Communications Media Converters, Adapters, and Transceivers</t>
  </si>
  <si>
    <t>27 16 19</t>
  </si>
  <si>
    <t>Communications Patch Cords, Station Cords, and Cross Connect Wire</t>
  </si>
  <si>
    <t>27 20 00</t>
  </si>
  <si>
    <t>Data Communications</t>
  </si>
  <si>
    <t>27 21 00</t>
  </si>
  <si>
    <t>Data Communications Network Equipment</t>
  </si>
  <si>
    <t>27 21 13</t>
  </si>
  <si>
    <t>Data Communications Firewalls</t>
  </si>
  <si>
    <t>27 21 16</t>
  </si>
  <si>
    <t>Data Communications Routers, CSU/DSU, Multiplexers, Codec’s, and Modems</t>
  </si>
  <si>
    <t>27 21 26</t>
  </si>
  <si>
    <t>Data Communications Network Management</t>
  </si>
  <si>
    <t>27 21 29</t>
  </si>
  <si>
    <t>Data Communications Switches and Hubs</t>
  </si>
  <si>
    <t>27 21 33</t>
  </si>
  <si>
    <t>Data Communications Wireless Access Points</t>
  </si>
  <si>
    <t>27 22 00</t>
  </si>
  <si>
    <t>Data Communications Hardware</t>
  </si>
  <si>
    <t>27 22 13</t>
  </si>
  <si>
    <t>Data Communications Mainframes</t>
  </si>
  <si>
    <t>27 22 16</t>
  </si>
  <si>
    <t>Data Communications Storage and Backup</t>
  </si>
  <si>
    <t>27 22 19</t>
  </si>
  <si>
    <t>Data Communications Servers</t>
  </si>
  <si>
    <t>27 22 23</t>
  </si>
  <si>
    <t>Data Communications Desktops</t>
  </si>
  <si>
    <t>27 22 26</t>
  </si>
  <si>
    <t>Data Communications Laptops</t>
  </si>
  <si>
    <t>27 22 29</t>
  </si>
  <si>
    <t>Data Communications Handhelds</t>
  </si>
  <si>
    <t>27 24 00</t>
  </si>
  <si>
    <t>Data Communications Peripheral Data Equipment</t>
  </si>
  <si>
    <t>27 24 13</t>
  </si>
  <si>
    <t>27 24 16</t>
  </si>
  <si>
    <t>Scanners</t>
  </si>
  <si>
    <t>27 24 19</t>
  </si>
  <si>
    <t>External Drives</t>
  </si>
  <si>
    <t>27 24 23</t>
  </si>
  <si>
    <t>Audio-Video Devices</t>
  </si>
  <si>
    <t>27 24 26</t>
  </si>
  <si>
    <t>Virtual Reality Equipment</t>
  </si>
  <si>
    <t>27 24 29</t>
  </si>
  <si>
    <t>Disaster Recovery Equipment</t>
  </si>
  <si>
    <t>27 25 00</t>
  </si>
  <si>
    <t>Data Communications Software</t>
  </si>
  <si>
    <t>27 25 13</t>
  </si>
  <si>
    <t>Virus Protection Software</t>
  </si>
  <si>
    <t>27 25 16</t>
  </si>
  <si>
    <t>Application Suites</t>
  </si>
  <si>
    <t>27 25 19</t>
  </si>
  <si>
    <t>Email Software</t>
  </si>
  <si>
    <t>27 25 23</t>
  </si>
  <si>
    <t>Graphics/Multimedia Software</t>
  </si>
  <si>
    <t>27 25 26</t>
  </si>
  <si>
    <t>Customer Relationship Management Software</t>
  </si>
  <si>
    <t>27 25 29</t>
  </si>
  <si>
    <t>Operating System Software</t>
  </si>
  <si>
    <t>27 25 33</t>
  </si>
  <si>
    <t>Database Software</t>
  </si>
  <si>
    <t>27 25 37</t>
  </si>
  <si>
    <t>Virtual Private Network Software</t>
  </si>
  <si>
    <t>27 25 39</t>
  </si>
  <si>
    <t>Internet Conferencing Software</t>
  </si>
  <si>
    <t>27 26 00</t>
  </si>
  <si>
    <t>Data Communications Programming and Integration Services</t>
  </si>
  <si>
    <t>27 26 13</t>
  </si>
  <si>
    <t>Web Development</t>
  </si>
  <si>
    <t>27 26 16</t>
  </si>
  <si>
    <t>Database Development</t>
  </si>
  <si>
    <t>27 26 19</t>
  </si>
  <si>
    <t>Application Development</t>
  </si>
  <si>
    <t>27 26 23</t>
  </si>
  <si>
    <t>Network Integration Requirements</t>
  </si>
  <si>
    <t>27 26 26</t>
  </si>
  <si>
    <t>Data Communications Integration Requirements</t>
  </si>
  <si>
    <t>27 30 00</t>
  </si>
  <si>
    <t>Voice Communications</t>
  </si>
  <si>
    <t>27 31 00</t>
  </si>
  <si>
    <t>Voice Communications Switching and Routing Equipment</t>
  </si>
  <si>
    <t>27 31 13</t>
  </si>
  <si>
    <t>PBX/ Key Systems</t>
  </si>
  <si>
    <t>27 31 23</t>
  </si>
  <si>
    <t>Internet Protocol Voice Switches</t>
  </si>
  <si>
    <t>27 32 00</t>
  </si>
  <si>
    <t>Voice Communications Telephone Sets, Facsimiles and Modems</t>
  </si>
  <si>
    <t>27 32 13</t>
  </si>
  <si>
    <t>Telephone Sets</t>
  </si>
  <si>
    <t>27 32 16</t>
  </si>
  <si>
    <t>Wireless Transceivers</t>
  </si>
  <si>
    <t>27 32 23</t>
  </si>
  <si>
    <t>Elevator Telephones</t>
  </si>
  <si>
    <t>27 32 26</t>
  </si>
  <si>
    <t>Ring-Down Emergency Telephones</t>
  </si>
  <si>
    <t>27 32 29</t>
  </si>
  <si>
    <t>Facsimiles and Modems</t>
  </si>
  <si>
    <t>27 32 36</t>
  </si>
  <si>
    <t>TTY Equipment</t>
  </si>
  <si>
    <t>27 33 00</t>
  </si>
  <si>
    <t>Voice Communications Messaging</t>
  </si>
  <si>
    <t>27 33 16</t>
  </si>
  <si>
    <t>Voice Mail and Auto Attendant</t>
  </si>
  <si>
    <t>27 33 23</t>
  </si>
  <si>
    <t>Interactive Voice Response</t>
  </si>
  <si>
    <t>27 33 26</t>
  </si>
  <si>
    <t>Facsimile Servers</t>
  </si>
  <si>
    <t>27 34 00</t>
  </si>
  <si>
    <t>Call Accounting</t>
  </si>
  <si>
    <t>27 34 13</t>
  </si>
  <si>
    <t>Toll Fraud Equipment and Software</t>
  </si>
  <si>
    <t>27 34 16</t>
  </si>
  <si>
    <t>Telemanagement Software</t>
  </si>
  <si>
    <t>27 35 00</t>
  </si>
  <si>
    <t>Call Management</t>
  </si>
  <si>
    <t>27 35 13</t>
  </si>
  <si>
    <t>Digital Voice Announcers</t>
  </si>
  <si>
    <t>27 35 16</t>
  </si>
  <si>
    <t>Automatic Call Distributors</t>
  </si>
  <si>
    <t>27 35 19</t>
  </si>
  <si>
    <t>Call Status and Management Displays</t>
  </si>
  <si>
    <t>27 35 23</t>
  </si>
  <si>
    <t>Dedicated 911 Systems</t>
  </si>
  <si>
    <t>27 40 00</t>
  </si>
  <si>
    <t>Audio-Video Communications</t>
  </si>
  <si>
    <t>27 41 00</t>
  </si>
  <si>
    <t>Audio-Video Systems</t>
  </si>
  <si>
    <t>27 41 13</t>
  </si>
  <si>
    <t>Architecturally Integrated Audio-Video Equipment</t>
  </si>
  <si>
    <t>27 41 16</t>
  </si>
  <si>
    <t>Integrated Audio-Video Systems and Equipment</t>
  </si>
  <si>
    <t>27 41 16.25</t>
  </si>
  <si>
    <t>Integrated Audio-Video Systems and Equipment for Restaurants and Bars</t>
  </si>
  <si>
    <t>27 41 16.28</t>
  </si>
  <si>
    <t>Integrated Audio-Video Systems and Equipment for Conference Rooms</t>
  </si>
  <si>
    <t>27 41 16.29</t>
  </si>
  <si>
    <t>Integrated Audio-Video Systems and Equipment for Board Rooms</t>
  </si>
  <si>
    <t>27 41 16.51</t>
  </si>
  <si>
    <t>Integrated Audio-Video Systems and Equipment for Classrooms</t>
  </si>
  <si>
    <t>27 41 16.61</t>
  </si>
  <si>
    <t>Integrated Audio-Video Systems and Equipment for Theaters</t>
  </si>
  <si>
    <t>27 41 16.62</t>
  </si>
  <si>
    <t>Integrated Audio-Video Systems and Equipment for Auditoriums</t>
  </si>
  <si>
    <t>27 41 16.63</t>
  </si>
  <si>
    <t>Integrated Audio-Video Systems and Equipment for Stadiums and Arenas</t>
  </si>
  <si>
    <t>27 41 19</t>
  </si>
  <si>
    <t>Portable Audio-Video Equipment</t>
  </si>
  <si>
    <t>27 41 23</t>
  </si>
  <si>
    <t>Audio-Video Accessories</t>
  </si>
  <si>
    <t>27 42 00</t>
  </si>
  <si>
    <t>Electronic Digital Systems</t>
  </si>
  <si>
    <t>27 42 13</t>
  </si>
  <si>
    <t>Point of Sale Systems</t>
  </si>
  <si>
    <t>27 42 16</t>
  </si>
  <si>
    <t>Transportation Information Display Systems</t>
  </si>
  <si>
    <t>27 42 19</t>
  </si>
  <si>
    <t>Public Information Systems</t>
  </si>
  <si>
    <t>27 50 00</t>
  </si>
  <si>
    <t>Distributed Communications and Monitoring Systems</t>
  </si>
  <si>
    <t>27 51 00</t>
  </si>
  <si>
    <t>Distributed Audio-Video Communications Systems</t>
  </si>
  <si>
    <t>27 51 13</t>
  </si>
  <si>
    <t>Paging Systems</t>
  </si>
  <si>
    <t>27 51 13.13</t>
  </si>
  <si>
    <t>Overhead Paging Systems</t>
  </si>
  <si>
    <t>27 51 16</t>
  </si>
  <si>
    <t>Public Address and Mass Notification Systems</t>
  </si>
  <si>
    <t>27 51 19</t>
  </si>
  <si>
    <t>Sound Masking Systems</t>
  </si>
  <si>
    <t>27 51 23</t>
  </si>
  <si>
    <t>Intercommunications and Program Systems</t>
  </si>
  <si>
    <t>27 51 23.20</t>
  </si>
  <si>
    <t>Commercial Intercommunications and Program Systems</t>
  </si>
  <si>
    <t>27 51 23.30</t>
  </si>
  <si>
    <t>Residential Intercommunications and Program Systems</t>
  </si>
  <si>
    <t>27 51 23.50</t>
  </si>
  <si>
    <t>Educational Intercommunications and Program Systems</t>
  </si>
  <si>
    <t>27 51 23.63</t>
  </si>
  <si>
    <t>Detention Intercommunications and Program Systems</t>
  </si>
  <si>
    <t>27 51 23.70</t>
  </si>
  <si>
    <t>Healthcare Intercommunications and Program Systems</t>
  </si>
  <si>
    <t>27 52 00</t>
  </si>
  <si>
    <t>Healthcare Communications and Monitoring Systems</t>
  </si>
  <si>
    <t>27 52 13</t>
  </si>
  <si>
    <t>Patient Monitoring and Telemetry Systems</t>
  </si>
  <si>
    <t>27 52 16</t>
  </si>
  <si>
    <t>Telemedicine Systems</t>
  </si>
  <si>
    <t>27 52 19</t>
  </si>
  <si>
    <t>Healthcare Imaging Systems</t>
  </si>
  <si>
    <t>27 52 23</t>
  </si>
  <si>
    <t>Nurse Call/Code Blue Systems</t>
  </si>
  <si>
    <t>27 53 00</t>
  </si>
  <si>
    <t>Distributed Systems</t>
  </si>
  <si>
    <t>27 53 13</t>
  </si>
  <si>
    <t>Clock Systems</t>
  </si>
  <si>
    <t>27 53 16</t>
  </si>
  <si>
    <t>Infrared and Radio Frequency Tracking Systems</t>
  </si>
  <si>
    <t>27 53 19</t>
  </si>
  <si>
    <t>Internal Cellular, Paging, and Antenna Systems</t>
  </si>
  <si>
    <t>27 60 00</t>
  </si>
  <si>
    <t>27 70 00</t>
  </si>
  <si>
    <t>27 80 00</t>
  </si>
  <si>
    <t>27 90 00</t>
  </si>
  <si>
    <t>28 00 00</t>
  </si>
  <si>
    <t>Electronic Safety and Security</t>
  </si>
  <si>
    <t>28 01 00</t>
  </si>
  <si>
    <t>Operation and Maintenance of Electronic Safety and Security</t>
  </si>
  <si>
    <t>28 01 10</t>
  </si>
  <si>
    <t>Operation and Maintenance of Electronic Access Control and Intrusion Detection</t>
  </si>
  <si>
    <t>28 01 10.51</t>
  </si>
  <si>
    <t>Maintenance and Administration of Electronic Access Control and Intrusion Detection</t>
  </si>
  <si>
    <t>28 01 10.71</t>
  </si>
  <si>
    <t>Revisions and Upgrades of Electronic Access Control and Intrusion Detection</t>
  </si>
  <si>
    <t>28 01 20</t>
  </si>
  <si>
    <t>Operation and Maintenance of Electronic Surveillance</t>
  </si>
  <si>
    <t>28 01 30</t>
  </si>
  <si>
    <t>Operation and Maintenance of Electronic Detection and Alarm</t>
  </si>
  <si>
    <t>28 01 30.51</t>
  </si>
  <si>
    <t>Maintenance and Administration of Electronic Detection and Alarm</t>
  </si>
  <si>
    <t>28 01 30.71</t>
  </si>
  <si>
    <t>Revisions and Upgrades of Electronic Detection and Alarm</t>
  </si>
  <si>
    <t>28 01 40</t>
  </si>
  <si>
    <t>Operation and Maintenance of Electronic Monitoring and Control</t>
  </si>
  <si>
    <t>28 01 40.51</t>
  </si>
  <si>
    <t>Maintenance and Administration of Electronic Monitoring and Control</t>
  </si>
  <si>
    <t>28 01 40.71</t>
  </si>
  <si>
    <t>Revisions and Upgrades of Electronic Monitoring and Control</t>
  </si>
  <si>
    <t>28 05 00</t>
  </si>
  <si>
    <t>Common Work Results for Electronic Safety and Security</t>
  </si>
  <si>
    <t>28 05 13</t>
  </si>
  <si>
    <t>Conductors and Cables for Electronic Safety and Security</t>
  </si>
  <si>
    <t>28 05 13.13</t>
  </si>
  <si>
    <t>CCTV Communications Conductors and Cables</t>
  </si>
  <si>
    <t>28 05 13.16</t>
  </si>
  <si>
    <t>Access Control Communications Conductors and Cables</t>
  </si>
  <si>
    <t>28 05 13.19</t>
  </si>
  <si>
    <t>Intrusion Detection Communications Conductors and Cables</t>
  </si>
  <si>
    <t>28 05 13.23</t>
  </si>
  <si>
    <t>Fire Alarm Communications Conductors and Cables</t>
  </si>
  <si>
    <t>28 05 26</t>
  </si>
  <si>
    <t>Grounding and Bonding for Electronic Safety and Security</t>
  </si>
  <si>
    <t>28 05 28</t>
  </si>
  <si>
    <t>Pathways for Electronic Safety and Security</t>
  </si>
  <si>
    <t>28 05 28.29</t>
  </si>
  <si>
    <t>Hangers and Supports for Electronic Safety and Security</t>
  </si>
  <si>
    <t>28 05 28.33</t>
  </si>
  <si>
    <t>Conduits and Backboxes for Electronic Safety and Security</t>
  </si>
  <si>
    <t>28 05 28.36</t>
  </si>
  <si>
    <t>Cable Trays for Electronic Safety and Security</t>
  </si>
  <si>
    <t>28 05 28.39</t>
  </si>
  <si>
    <t>Surface Raceways for Electronic Safety and Security</t>
  </si>
  <si>
    <t>28 05 48</t>
  </si>
  <si>
    <t>Vibration and Seismic Controls for Electronic Safety and Security</t>
  </si>
  <si>
    <t>28 05 53</t>
  </si>
  <si>
    <t>Identification for Electronic Safety and Security</t>
  </si>
  <si>
    <t>28 06 00</t>
  </si>
  <si>
    <t>Schedules for Electronic Safety and Security</t>
  </si>
  <si>
    <t>28 06 10</t>
  </si>
  <si>
    <t>Schedules for Electronic Access Control and Intrusion Detection</t>
  </si>
  <si>
    <t>28 06 20</t>
  </si>
  <si>
    <t>Schedules for Electronic Surveillance</t>
  </si>
  <si>
    <t>28 06 30</t>
  </si>
  <si>
    <t>Schedules for Electronic Detection and Alarm</t>
  </si>
  <si>
    <t>28 06 40</t>
  </si>
  <si>
    <t>Schedules for Electronic Monitoring and Control</t>
  </si>
  <si>
    <t>28 08 00</t>
  </si>
  <si>
    <t>Commissioning of Electronic Safety and Security</t>
  </si>
  <si>
    <t>28 10 00</t>
  </si>
  <si>
    <t>Electronic Access Control and Intrusion Detection</t>
  </si>
  <si>
    <t>28 13 00</t>
  </si>
  <si>
    <t>Access Control</t>
  </si>
  <si>
    <t>28 13 13</t>
  </si>
  <si>
    <t>Access Control Global Applications</t>
  </si>
  <si>
    <t>28 13 16</t>
  </si>
  <si>
    <t>Access Control Systems and Database Management</t>
  </si>
  <si>
    <t>28 13 19</t>
  </si>
  <si>
    <t>Access Control Systems Infrastructure</t>
  </si>
  <si>
    <t>28 13 26</t>
  </si>
  <si>
    <t>Access Control Remote Devices</t>
  </si>
  <si>
    <t>28 13 33</t>
  </si>
  <si>
    <t>Access Control Interfaces</t>
  </si>
  <si>
    <t>28 13 33.16</t>
  </si>
  <si>
    <t>Access Control Interfaces to Access Control Hardware</t>
  </si>
  <si>
    <t>28 13 33.26</t>
  </si>
  <si>
    <t>Access Control Interfaces to Intrusion Detection</t>
  </si>
  <si>
    <t>28 13 33.33</t>
  </si>
  <si>
    <t>Access Control Interfaces to Video Surveillance</t>
  </si>
  <si>
    <t>28 13 33.36</t>
  </si>
  <si>
    <t>Access Control Interfaces to Fire Alarm</t>
  </si>
  <si>
    <t>28 13 43</t>
  </si>
  <si>
    <t>Access Control Identification Management Systems</t>
  </si>
  <si>
    <t>28 13 53</t>
  </si>
  <si>
    <t>Security Access Detection</t>
  </si>
  <si>
    <t>28 13 53.13</t>
  </si>
  <si>
    <t>Security Access Metal Detectors</t>
  </si>
  <si>
    <t>28 13 53.16</t>
  </si>
  <si>
    <t>Security Access X-Ray Equipment</t>
  </si>
  <si>
    <t>28 13 53.29</t>
  </si>
  <si>
    <t>Security Access Sniffing Equipment</t>
  </si>
  <si>
    <t>28 13 53.23</t>
  </si>
  <si>
    <t>Security Access Explosive Detection Equipment</t>
  </si>
  <si>
    <t>28 16 00</t>
  </si>
  <si>
    <t>Intrusion Detection</t>
  </si>
  <si>
    <t>28 16 13</t>
  </si>
  <si>
    <t>Intrusion Detection Control, GUI, and Logic Systems</t>
  </si>
  <si>
    <t>28 16 16</t>
  </si>
  <si>
    <t>Intrusion Detection Systems Infrastructure</t>
  </si>
  <si>
    <t>28 16 19</t>
  </si>
  <si>
    <t>Intrusion Detection Remote Devices and Sensors</t>
  </si>
  <si>
    <t>28 16 33</t>
  </si>
  <si>
    <t>Intrusion Detection Interfaces</t>
  </si>
  <si>
    <t>28 16 33.13</t>
  </si>
  <si>
    <t>Intrusion Detection Interfaces to Remote Monitoring</t>
  </si>
  <si>
    <t>28 16 33.16</t>
  </si>
  <si>
    <t>Intrusion Detection Interfaces to Access Control Hardware</t>
  </si>
  <si>
    <t>28 16 33.23</t>
  </si>
  <si>
    <t>Intrusion Detection Interfaces to Access Control System</t>
  </si>
  <si>
    <t>28 16 33.33</t>
  </si>
  <si>
    <t>Intrusion Detection Interfaces to Video Surveillance</t>
  </si>
  <si>
    <t>28 16 33.36</t>
  </si>
  <si>
    <t>Intrusion Detection Interfaces to Fire Alarm</t>
  </si>
  <si>
    <t>28 16 43</t>
  </si>
  <si>
    <t>Perimeter Security Systems</t>
  </si>
  <si>
    <t>28 16 46</t>
  </si>
  <si>
    <t>Intrusion Detection Vehicle Control Systems</t>
  </si>
  <si>
    <t>28 20 00</t>
  </si>
  <si>
    <t>Electronic Surveillance</t>
  </si>
  <si>
    <t>28 23 00</t>
  </si>
  <si>
    <t>Video Surveillance</t>
  </si>
  <si>
    <t>28 23 13</t>
  </si>
  <si>
    <t>Video Surveillance Control and Management Systems</t>
  </si>
  <si>
    <t>28 23 16</t>
  </si>
  <si>
    <t>Video Surveillance Monitoring and Supervisory Interfaces</t>
  </si>
  <si>
    <t>28 23 19</t>
  </si>
  <si>
    <t>Digital Video Recorders and Analog Recording Devices</t>
  </si>
  <si>
    <t>28 23 23</t>
  </si>
  <si>
    <t>Video Surveillance Systems Infrastructure</t>
  </si>
  <si>
    <t>28 23 26</t>
  </si>
  <si>
    <t>Video Surveillance Remote Positioning Equipment</t>
  </si>
  <si>
    <t>28 23 29</t>
  </si>
  <si>
    <t>Video Surveillance Remote Devices and Sensors</t>
  </si>
  <si>
    <t>28 26 00</t>
  </si>
  <si>
    <t>Electronic Personal Protection Systems</t>
  </si>
  <si>
    <t>28 26 13</t>
  </si>
  <si>
    <t>Electronic Personal Safety Detection Systems</t>
  </si>
  <si>
    <t>28 26 16</t>
  </si>
  <si>
    <t>Electronic Personal Safety Alarm Annunciation and Control Systems</t>
  </si>
  <si>
    <t>28 26 19</t>
  </si>
  <si>
    <t>Electronic Personal Safety Interfaces to Remote Monitoring</t>
  </si>
  <si>
    <t>28 26 23</t>
  </si>
  <si>
    <t>Electronic Personal Safety Emergency Aid Devices</t>
  </si>
  <si>
    <t>28 30 00</t>
  </si>
  <si>
    <t>Electronic Detection and Alarm</t>
  </si>
  <si>
    <t>28 31 00</t>
  </si>
  <si>
    <t>Fire Detection and Alarm</t>
  </si>
  <si>
    <t>28 31 13</t>
  </si>
  <si>
    <t>Fire Detection and Alarm Control, GUI, and Logic Systems</t>
  </si>
  <si>
    <t>28 31 23</t>
  </si>
  <si>
    <t>Fire Detection and Alarm Annunciation Panels and Fire Stations</t>
  </si>
  <si>
    <t>28 31 33</t>
  </si>
  <si>
    <t>Fire Detection and Alarm Interfaces</t>
  </si>
  <si>
    <t>28 31 33.13</t>
  </si>
  <si>
    <t>Fire Detection and Alarm Interfaces to Remote Monitoring</t>
  </si>
  <si>
    <t>28 31 33.16</t>
  </si>
  <si>
    <t>Fire Detection and Alarm Interfaces to Access Control Hardware</t>
  </si>
  <si>
    <t>28 31 33.23</t>
  </si>
  <si>
    <t>Fire Detection and Alarm Interfaces to Access Control System</t>
  </si>
  <si>
    <t>28 31 33.26</t>
  </si>
  <si>
    <t>Fire Detection and Alarm Interfaces to Intrusion Detection</t>
  </si>
  <si>
    <t>28 31 33.33</t>
  </si>
  <si>
    <t>Fire Detection and Alarm Interfaces to Video Surveillance</t>
  </si>
  <si>
    <t>28 31 33.43</t>
  </si>
  <si>
    <t>Fire Detection and Alarm Interfaces to Elevator Control</t>
  </si>
  <si>
    <t>28 31 43</t>
  </si>
  <si>
    <t>Fire Detection Sensors</t>
  </si>
  <si>
    <t>28 31 46</t>
  </si>
  <si>
    <t>Smoke Detection Sensors</t>
  </si>
  <si>
    <t>28 31 49</t>
  </si>
  <si>
    <t>Carbon-Monoxide Detection Sensors</t>
  </si>
  <si>
    <t>28 31 53</t>
  </si>
  <si>
    <t>Fire Alarm Initiating Devices</t>
  </si>
  <si>
    <t>28 31 53.13</t>
  </si>
  <si>
    <t>Fire Alarm Pull Stations</t>
  </si>
  <si>
    <t>28 31 53.23</t>
  </si>
  <si>
    <t>Fire Alarm Level Detectors Switches</t>
  </si>
  <si>
    <t>28 31 53.33</t>
  </si>
  <si>
    <t>Fire Alarm Flow Switches</t>
  </si>
  <si>
    <t>28 31 53.43</t>
  </si>
  <si>
    <t>Fire Alarm Pressure Sensors</t>
  </si>
  <si>
    <t>28 31 63</t>
  </si>
  <si>
    <t>Fire Alarm Integrated Audio Visual Evacuation Systems</t>
  </si>
  <si>
    <t>28 31 63.13</t>
  </si>
  <si>
    <t>Fire Alarm Horns and Strobes</t>
  </si>
  <si>
    <t>28 32 00</t>
  </si>
  <si>
    <t>Radiation Detection and Alarm</t>
  </si>
  <si>
    <t>28 32 13</t>
  </si>
  <si>
    <t>Radiation Detection and Alarm Control, GUI, and Logic Systems</t>
  </si>
  <si>
    <t>28 32 23</t>
  </si>
  <si>
    <t>Radiation Detection and Alarm Integrated Audio Evacuation Systems</t>
  </si>
  <si>
    <t>28 32 33</t>
  </si>
  <si>
    <t>Radiation and Alarm Detection Sensors</t>
  </si>
  <si>
    <t>28 32 43</t>
  </si>
  <si>
    <t>Radiation and Alarm Dosimeters</t>
  </si>
  <si>
    <t>28 33 00</t>
  </si>
  <si>
    <t>Fuel-Gas Detection and Alarm</t>
  </si>
  <si>
    <t>28 33 13</t>
  </si>
  <si>
    <t>Fuel-Gas Detection and Alarm Control, GUI, and Logic Systems</t>
  </si>
  <si>
    <t>28 33 23</t>
  </si>
  <si>
    <t>Fuel-Gas Detection and Alarm Integrated Audio Evacuation Systems</t>
  </si>
  <si>
    <t>28 33 33</t>
  </si>
  <si>
    <t>Fuel-Gas Detection Sensors</t>
  </si>
  <si>
    <t>28 34 00</t>
  </si>
  <si>
    <t>Fuel-Oil Detection and Alarm</t>
  </si>
  <si>
    <t>28 34 13</t>
  </si>
  <si>
    <t>Fuel-Oil Detection and Alarm Control, GUI, and Logic Systems</t>
  </si>
  <si>
    <t>28 34 23</t>
  </si>
  <si>
    <t>Fuel-Oil Detection and Alarm Integrated Audio Evacuation Systems</t>
  </si>
  <si>
    <t>28 34 33</t>
  </si>
  <si>
    <t>Fuel-Oil Detection Sensors</t>
  </si>
  <si>
    <t>28 35 00</t>
  </si>
  <si>
    <t>Refrigerant Detection and Alarm</t>
  </si>
  <si>
    <t>28 35 13</t>
  </si>
  <si>
    <t>Refrigerant Detection and Alarm Control, GUI, and Logic Systems</t>
  </si>
  <si>
    <t>28 35 23</t>
  </si>
  <si>
    <t>Refrigerant Detection and Alarm Integrated Audio Evacuation Systems</t>
  </si>
  <si>
    <t>28 35 33</t>
  </si>
  <si>
    <t>Refrigerant Detection Sensors</t>
  </si>
  <si>
    <t>28 40 00</t>
  </si>
  <si>
    <t>Electronic Monitoring and Control</t>
  </si>
  <si>
    <t>28 46 00</t>
  </si>
  <si>
    <t>Electronic Detention Monitoring and Control Systems</t>
  </si>
  <si>
    <t>28 46 13</t>
  </si>
  <si>
    <t>Hard-Wired Detention Monitoring and Control Systems</t>
  </si>
  <si>
    <t>28 46 16</t>
  </si>
  <si>
    <t>Relay-Logic Detention Monitoring and Control Systems</t>
  </si>
  <si>
    <t>28 46 19</t>
  </si>
  <si>
    <t>PLC Electronic Detention Monitoring and Control Systems</t>
  </si>
  <si>
    <t>28 46 23</t>
  </si>
  <si>
    <t>Computer-Based Detention Monitoring and Control Systems</t>
  </si>
  <si>
    <t>28 46 26</t>
  </si>
  <si>
    <t>Discreet-Logic Detention Monitoring and Control Systems</t>
  </si>
  <si>
    <t>28 46 29</t>
  </si>
  <si>
    <t>Discreet-Distributed Intelligence Detention Monitoring and Control Systems</t>
  </si>
  <si>
    <t>28 50 00</t>
  </si>
  <si>
    <t>28 60 00</t>
  </si>
  <si>
    <t>28 70 00</t>
  </si>
  <si>
    <t>28 80 00</t>
  </si>
  <si>
    <t>28 90 00</t>
  </si>
  <si>
    <t>31 00 00</t>
  </si>
  <si>
    <t>Earthwork</t>
  </si>
  <si>
    <t>31 01 00</t>
  </si>
  <si>
    <t>Maintenance of Earthwork</t>
  </si>
  <si>
    <t>31 01 10</t>
  </si>
  <si>
    <t>Maintenance of Clearing</t>
  </si>
  <si>
    <t>31 01 20</t>
  </si>
  <si>
    <t>Maintenance of Earth Moving</t>
  </si>
  <si>
    <t>31 01 40</t>
  </si>
  <si>
    <t>Maintenance of Shoring and Underpinning</t>
  </si>
  <si>
    <t>31 01 50</t>
  </si>
  <si>
    <t>Maintenance of Excavation Support and Protection</t>
  </si>
  <si>
    <t>31 01 60</t>
  </si>
  <si>
    <t>Maintenance of Special Foundations and Load Bearing Elements</t>
  </si>
  <si>
    <t>31 01 62</t>
  </si>
  <si>
    <t>Maintenance of Driven Piles</t>
  </si>
  <si>
    <t>31 01 62.61</t>
  </si>
  <si>
    <t>Driven Pile Repairs</t>
  </si>
  <si>
    <t>31 01 63</t>
  </si>
  <si>
    <t>Maintenance of Bored and Augered Piles</t>
  </si>
  <si>
    <t>31 01 63.61</t>
  </si>
  <si>
    <t>Bored and Augered Pile Repairs</t>
  </si>
  <si>
    <t>31 01 70</t>
  </si>
  <si>
    <t>Maintenance of Tunneling and Mining</t>
  </si>
  <si>
    <t>31 01 70.61</t>
  </si>
  <si>
    <t>Tunnel Leak Repairs</t>
  </si>
  <si>
    <t>31 05 00</t>
  </si>
  <si>
    <t>Common Work Results for Earthwork</t>
  </si>
  <si>
    <t>31 05 13</t>
  </si>
  <si>
    <t>Soils for Earthwork</t>
  </si>
  <si>
    <t>31 05 16</t>
  </si>
  <si>
    <t>Aggregates for Earthwork</t>
  </si>
  <si>
    <t>31 05 19</t>
  </si>
  <si>
    <t>Geosynthetics for Earthwork</t>
  </si>
  <si>
    <t>31 05 19.13</t>
  </si>
  <si>
    <t>Geotextiles for Earthwork</t>
  </si>
  <si>
    <t>31 05 19.16</t>
  </si>
  <si>
    <t>Geomembranes for Earthwork</t>
  </si>
  <si>
    <t>31 05 19.19</t>
  </si>
  <si>
    <t>Geogrids for Earthwork</t>
  </si>
  <si>
    <t>31 05 23</t>
  </si>
  <si>
    <t>Cement and Concrete for Earthwork</t>
  </si>
  <si>
    <t>31 06 00</t>
  </si>
  <si>
    <t>Schedules for Earthwork</t>
  </si>
  <si>
    <t>31 06 10</t>
  </si>
  <si>
    <t>Schedules for Clearing</t>
  </si>
  <si>
    <t>31 06 20</t>
  </si>
  <si>
    <t>Schedules for Earth Moving</t>
  </si>
  <si>
    <t>31 06 20.13</t>
  </si>
  <si>
    <t>Trench Dimension Schedule</t>
  </si>
  <si>
    <t>31 06 20.16</t>
  </si>
  <si>
    <t>Backfill Material Schedule</t>
  </si>
  <si>
    <t>31 06 40</t>
  </si>
  <si>
    <t>Schedules for Shoring and Underpinning</t>
  </si>
  <si>
    <t>31 06 50</t>
  </si>
  <si>
    <t>Schedules for Excavation Support and Protection</t>
  </si>
  <si>
    <t>31 06 60</t>
  </si>
  <si>
    <t>Schedules for Special Foundations and Load Bearing Elements</t>
  </si>
  <si>
    <t>31 06 60.13</t>
  </si>
  <si>
    <t>Driven Pile Schedule</t>
  </si>
  <si>
    <t>31 06 60.16</t>
  </si>
  <si>
    <t>Caisson Schedule</t>
  </si>
  <si>
    <t>31 06 70</t>
  </si>
  <si>
    <t>Schedules for Tunneling and Mining</t>
  </si>
  <si>
    <t>31 08 00</t>
  </si>
  <si>
    <t>Commissioning of Earthwork</t>
  </si>
  <si>
    <t>31 09 00</t>
  </si>
  <si>
    <t>Geotechnical Instrumentation and Monitoring of Earthwork</t>
  </si>
  <si>
    <t>31 09 13</t>
  </si>
  <si>
    <t>Geotechnical Instrumentation and Monitoring</t>
  </si>
  <si>
    <t>31 09 13.13</t>
  </si>
  <si>
    <t>Groundwater Monitoring During Construction</t>
  </si>
  <si>
    <t>31 09 16</t>
  </si>
  <si>
    <t>Special Foundation and Load Bearing Elements Instrumentation and Monitoring</t>
  </si>
  <si>
    <t>31 09 16.13</t>
  </si>
  <si>
    <t>Foundation Performance Instrumentation</t>
  </si>
  <si>
    <t>31 09 16.23</t>
  </si>
  <si>
    <t>Driven Pile Load Tests</t>
  </si>
  <si>
    <t>31 09 16.26</t>
  </si>
  <si>
    <t>Bored and Augered Pile Load Tests</t>
  </si>
  <si>
    <t>31 10 00</t>
  </si>
  <si>
    <t>Site Clearing</t>
  </si>
  <si>
    <t>31 11 00</t>
  </si>
  <si>
    <t>Clearing and Grubbing</t>
  </si>
  <si>
    <t>31 12 00</t>
  </si>
  <si>
    <t>Selective Clearing</t>
  </si>
  <si>
    <t>31 13 00</t>
  </si>
  <si>
    <t>Selective Tree and Shrub Removal and Trimming</t>
  </si>
  <si>
    <t>31 13 13</t>
  </si>
  <si>
    <t>Selective Tree and Shrub Removal</t>
  </si>
  <si>
    <t>31 13 16</t>
  </si>
  <si>
    <t>Selective Tree and Shrub Trimming</t>
  </si>
  <si>
    <t>31 14 00</t>
  </si>
  <si>
    <t>Earth Stripping and Stockpiling</t>
  </si>
  <si>
    <t>31 14 13</t>
  </si>
  <si>
    <t>Soil Stripping and Stockpiling</t>
  </si>
  <si>
    <t>31 14 13.13</t>
  </si>
  <si>
    <t>Soil Stripping</t>
  </si>
  <si>
    <t>31 14 13.16</t>
  </si>
  <si>
    <t>Soil Stockpiling</t>
  </si>
  <si>
    <t>31 14 13.23</t>
  </si>
  <si>
    <t>Topsoil Stripping and Stockpiling</t>
  </si>
  <si>
    <t>31 14 16</t>
  </si>
  <si>
    <t>Sod Stripping and Stockpiling</t>
  </si>
  <si>
    <t>31 14 16.13</t>
  </si>
  <si>
    <t>Sod Stripping</t>
  </si>
  <si>
    <t>31 14 16.16</t>
  </si>
  <si>
    <t>Sod Stockpiling</t>
  </si>
  <si>
    <t>31 20 00</t>
  </si>
  <si>
    <t>Earth Moving</t>
  </si>
  <si>
    <t>31 21 00</t>
  </si>
  <si>
    <t>Off-Gassing Mitigation</t>
  </si>
  <si>
    <t>31 21 13</t>
  </si>
  <si>
    <t>Radon Mitigation</t>
  </si>
  <si>
    <t>31 21 13.13</t>
  </si>
  <si>
    <t>Radon Venting</t>
  </si>
  <si>
    <t>31 21 16</t>
  </si>
  <si>
    <t>Methane Mitigation</t>
  </si>
  <si>
    <t>31 21 16.13</t>
  </si>
  <si>
    <t>Methane Venting</t>
  </si>
  <si>
    <t>31 22 00</t>
  </si>
  <si>
    <t>Grading</t>
  </si>
  <si>
    <t>31 22 13</t>
  </si>
  <si>
    <t>Rough Grading</t>
  </si>
  <si>
    <t>31 22 16</t>
  </si>
  <si>
    <t>Fine Grading</t>
  </si>
  <si>
    <t>31 22 16.13</t>
  </si>
  <si>
    <t>Roadway Subgrade Reshaping</t>
  </si>
  <si>
    <t>31 22 19</t>
  </si>
  <si>
    <t>Finish Grading</t>
  </si>
  <si>
    <t>31 22 19.13</t>
  </si>
  <si>
    <t>Spreading and Grading Topsoil</t>
  </si>
  <si>
    <t>31 23 00</t>
  </si>
  <si>
    <t>Excavation and Fill</t>
  </si>
  <si>
    <t>31 23 13</t>
  </si>
  <si>
    <t>Subgrade Preparation</t>
  </si>
  <si>
    <t>31 23 16</t>
  </si>
  <si>
    <t>Excavation</t>
  </si>
  <si>
    <t>31 23 16.13</t>
  </si>
  <si>
    <t>Trenching</t>
  </si>
  <si>
    <t>31 23 16.16</t>
  </si>
  <si>
    <t>Structural Excavation for Minor Structures</t>
  </si>
  <si>
    <t>31 23 16.26</t>
  </si>
  <si>
    <t>Rock Removal</t>
  </si>
  <si>
    <t>31 23 19</t>
  </si>
  <si>
    <t>Dewatering</t>
  </si>
  <si>
    <t>31 23 23</t>
  </si>
  <si>
    <t>Fill</t>
  </si>
  <si>
    <t>31 23 23.13</t>
  </si>
  <si>
    <t>Backfill</t>
  </si>
  <si>
    <t>31 23 23.23</t>
  </si>
  <si>
    <t>Compaction</t>
  </si>
  <si>
    <t>31 23 23.33</t>
  </si>
  <si>
    <t>Flowable Fill</t>
  </si>
  <si>
    <t>31 23 23.43</t>
  </si>
  <si>
    <t>Geofoam</t>
  </si>
  <si>
    <t>31 23 33</t>
  </si>
  <si>
    <t>Trenching and Backfilling</t>
  </si>
  <si>
    <t>31 24 00</t>
  </si>
  <si>
    <t>Embankments</t>
  </si>
  <si>
    <t>31 24 13</t>
  </si>
  <si>
    <t>Roadway Embankments</t>
  </si>
  <si>
    <t>31 24 16</t>
  </si>
  <si>
    <t>Railway Embankments</t>
  </si>
  <si>
    <t>31 25 00</t>
  </si>
  <si>
    <t>Erosion and Sedimentation Controls</t>
  </si>
  <si>
    <t>31 25 13</t>
  </si>
  <si>
    <t>Erosion Controls</t>
  </si>
  <si>
    <t>31 25 23</t>
  </si>
  <si>
    <t>Rock Barriers</t>
  </si>
  <si>
    <t>31 25 53</t>
  </si>
  <si>
    <t>Sedimentation Controls</t>
  </si>
  <si>
    <t>31 25 63</t>
  </si>
  <si>
    <t>Rock Basins</t>
  </si>
  <si>
    <t>31 30 00</t>
  </si>
  <si>
    <t>Earthwork Methods</t>
  </si>
  <si>
    <t>31 31 00</t>
  </si>
  <si>
    <t>Soil Treatment</t>
  </si>
  <si>
    <t>31 31 13</t>
  </si>
  <si>
    <t>Rodent Control</t>
  </si>
  <si>
    <t>31 31 13.16</t>
  </si>
  <si>
    <t>Rodent Control Bait Systems</t>
  </si>
  <si>
    <t>31 31 13.19</t>
  </si>
  <si>
    <t>Rodent Control Traps</t>
  </si>
  <si>
    <t>31 31 13.23</t>
  </si>
  <si>
    <t>Rodent Control Electronic Systems</t>
  </si>
  <si>
    <t>31 31 13.26</t>
  </si>
  <si>
    <t>Rodent Control Repellants</t>
  </si>
  <si>
    <t>31 31 16</t>
  </si>
  <si>
    <t>Termite Control</t>
  </si>
  <si>
    <t>31 31 16.13</t>
  </si>
  <si>
    <t>Chemical Termite Control</t>
  </si>
  <si>
    <t>31 31 16.16</t>
  </si>
  <si>
    <t>Termite Control Bait Systems</t>
  </si>
  <si>
    <t>31 31 16.19</t>
  </si>
  <si>
    <t>Termite Control Barriers</t>
  </si>
  <si>
    <t>31 31 19</t>
  </si>
  <si>
    <t>Vegetation Control</t>
  </si>
  <si>
    <t>31 31 19.13</t>
  </si>
  <si>
    <t>Chemical Vegetation Control</t>
  </si>
  <si>
    <t>31 32 00</t>
  </si>
  <si>
    <t>Soil Stabilization</t>
  </si>
  <si>
    <t>31 32 13</t>
  </si>
  <si>
    <t>Soil Mixing Stabilization</t>
  </si>
  <si>
    <t>31 32 13.13</t>
  </si>
  <si>
    <t>Asphalt Soil Stabilization</t>
  </si>
  <si>
    <t>31 32 13.16</t>
  </si>
  <si>
    <t>Cement Soil Stabilization</t>
  </si>
  <si>
    <t>31 32 13.19</t>
  </si>
  <si>
    <t>Lime Soil Stabilization</t>
  </si>
  <si>
    <t>31 32 13.23</t>
  </si>
  <si>
    <t>Fly-Ash Soil Stabilization</t>
  </si>
  <si>
    <t>31 32 13.26</t>
  </si>
  <si>
    <t>Lime-Fly-Ash Soil Stabilization</t>
  </si>
  <si>
    <t>31 32 16</t>
  </si>
  <si>
    <t>Chemical Treatment Soil Stabilization</t>
  </si>
  <si>
    <t>31 32 16.13</t>
  </si>
  <si>
    <t>Polymer Emulsion Soil Stabilization</t>
  </si>
  <si>
    <t>31 32 19</t>
  </si>
  <si>
    <t>Geosynthetic Soil Stabilization and Layer Separation</t>
  </si>
  <si>
    <t>31 32 19.13</t>
  </si>
  <si>
    <t>Geogrid Soil Stabilization</t>
  </si>
  <si>
    <t>31 32 19.16</t>
  </si>
  <si>
    <t>Geotextile Soil Stabilization</t>
  </si>
  <si>
    <t>31 32 19.19</t>
  </si>
  <si>
    <t>Geogrid Layer Separation</t>
  </si>
  <si>
    <t>31 32 19.23</t>
  </si>
  <si>
    <t>Geotextile Layer Separation</t>
  </si>
  <si>
    <t>31 32 23</t>
  </si>
  <si>
    <t>Pressure Grouting Soil Stabilization</t>
  </si>
  <si>
    <t>31 32 23.13</t>
  </si>
  <si>
    <t>Cementitious Pressure Grouting Soil Stabilization</t>
  </si>
  <si>
    <t>31 32 23.16</t>
  </si>
  <si>
    <t>Chemical Pressure Grouting Soil Stabilization</t>
  </si>
  <si>
    <t>31 32 33</t>
  </si>
  <si>
    <t>Shotcrete Soil Slope Stabilization</t>
  </si>
  <si>
    <t>31 32 36</t>
  </si>
  <si>
    <t>Soil Nailing</t>
  </si>
  <si>
    <t>31 32 36.13</t>
  </si>
  <si>
    <t>Driven Soil Nailing</t>
  </si>
  <si>
    <t>31 32 36.16</t>
  </si>
  <si>
    <t>Grouted Soil Nailing</t>
  </si>
  <si>
    <t>31 32 36.19</t>
  </si>
  <si>
    <t>Corrosion-Protected Soil Nailing</t>
  </si>
  <si>
    <t>31 32 36.23</t>
  </si>
  <si>
    <t>Jet-Grouted Soil Nailing</t>
  </si>
  <si>
    <t>31 32 36.26</t>
  </si>
  <si>
    <t>Launched Soil Nailing</t>
  </si>
  <si>
    <t>31 33 00</t>
  </si>
  <si>
    <t>Rock Stabilization</t>
  </si>
  <si>
    <t>31 33 13</t>
  </si>
  <si>
    <t>Rock Bolting and Grouting</t>
  </si>
  <si>
    <t>31 33 23</t>
  </si>
  <si>
    <t>Rock Slope Netting</t>
  </si>
  <si>
    <t>31 33 26</t>
  </si>
  <si>
    <t>Rock Slope Wire Mesh</t>
  </si>
  <si>
    <t>31 33 33</t>
  </si>
  <si>
    <t>Shotcrete Rock Slope Stabilization</t>
  </si>
  <si>
    <t>31 33 43</t>
  </si>
  <si>
    <t>Vegetated Rock Slope Stabilization</t>
  </si>
  <si>
    <t>31 34 00</t>
  </si>
  <si>
    <t>Soil Reinforcement</t>
  </si>
  <si>
    <t>31 34 19</t>
  </si>
  <si>
    <t>Geosynthetic Soil Reinforcement</t>
  </si>
  <si>
    <t>31 34 19.13</t>
  </si>
  <si>
    <t>Geogrid Soil Reinforcement</t>
  </si>
  <si>
    <t>31 34 19.16</t>
  </si>
  <si>
    <t>Geotextile Soil Reinforcement</t>
  </si>
  <si>
    <t>31 34 23</t>
  </si>
  <si>
    <t>Fiber Soil Reinforcement</t>
  </si>
  <si>
    <t>31 34 23.13</t>
  </si>
  <si>
    <t>Geosynthetic Fiber Soil Reinforcement</t>
  </si>
  <si>
    <t>31 35 00</t>
  </si>
  <si>
    <t>Slope Protection</t>
  </si>
  <si>
    <t>31 35 19</t>
  </si>
  <si>
    <t>Geosynthetic Slope Protection</t>
  </si>
  <si>
    <t>31 35 19.13</t>
  </si>
  <si>
    <t>Geogrid Slope Protection</t>
  </si>
  <si>
    <t>31 35 19.16</t>
  </si>
  <si>
    <t>Geotextile Slope Protection</t>
  </si>
  <si>
    <t>31 35 19.19</t>
  </si>
  <si>
    <t>Slope Protection with Mulch Control Netting</t>
  </si>
  <si>
    <t>31 35 23</t>
  </si>
  <si>
    <t>Slope Protection with Slope Paving</t>
  </si>
  <si>
    <t>31 35 23.13</t>
  </si>
  <si>
    <t>Cast-In-Place Concrete Slope Paving</t>
  </si>
  <si>
    <t>31 35 23.16</t>
  </si>
  <si>
    <t>Precast Concrete Slope Paving</t>
  </si>
  <si>
    <t>31 35 23.19</t>
  </si>
  <si>
    <t>Concrete Unit Masonry Slope Paving</t>
  </si>
  <si>
    <t>31 35 26</t>
  </si>
  <si>
    <t>Containment Barriers</t>
  </si>
  <si>
    <t>31 35 26.13</t>
  </si>
  <si>
    <t>Clay Containment Barriers</t>
  </si>
  <si>
    <t>31 35 26.16</t>
  </si>
  <si>
    <t>Geomembrane Containment Barriers</t>
  </si>
  <si>
    <t>31 35 26.23</t>
  </si>
  <si>
    <t>Bentonite Slurry Trench</t>
  </si>
  <si>
    <t>31 36 00</t>
  </si>
  <si>
    <t>Gabions</t>
  </si>
  <si>
    <t>31 36 13</t>
  </si>
  <si>
    <t>Gabion Boxes</t>
  </si>
  <si>
    <t>31 36 19</t>
  </si>
  <si>
    <t>Gabion Mattresses</t>
  </si>
  <si>
    <t>31 36 19.13</t>
  </si>
  <si>
    <t>Vegetated Gabion Mattresses</t>
  </si>
  <si>
    <t>31 37 00</t>
  </si>
  <si>
    <t>Riprap</t>
  </si>
  <si>
    <t>31 37 13</t>
  </si>
  <si>
    <t>Machined Riprap</t>
  </si>
  <si>
    <t>31 37 16</t>
  </si>
  <si>
    <t>Non-Machined Riprap</t>
  </si>
  <si>
    <t>31 37 16.13</t>
  </si>
  <si>
    <t>Rubble-Stone Riprap</t>
  </si>
  <si>
    <t>31 37 16.16</t>
  </si>
  <si>
    <t>Concrete Unit Masonry Riprap</t>
  </si>
  <si>
    <t>31 37 16.19</t>
  </si>
  <si>
    <t>Sacked Sand-Cement Riprap</t>
  </si>
  <si>
    <t>31 40 00</t>
  </si>
  <si>
    <t>Shoring and Underpinning</t>
  </si>
  <si>
    <t>31 41 00</t>
  </si>
  <si>
    <t>Shoring</t>
  </si>
  <si>
    <t>31 41 13</t>
  </si>
  <si>
    <t>Timber Shoring</t>
  </si>
  <si>
    <t>31 41 16</t>
  </si>
  <si>
    <t>Sheet Piling</t>
  </si>
  <si>
    <t>31 41 16.13</t>
  </si>
  <si>
    <t>Steel Sheet Piling</t>
  </si>
  <si>
    <t>31 41 16.16</t>
  </si>
  <si>
    <t>Plastic Sheet Piling</t>
  </si>
  <si>
    <t>31 41 19</t>
  </si>
  <si>
    <t>Metal Hydraulic Shoring</t>
  </si>
  <si>
    <t>31 41 19.13</t>
  </si>
  <si>
    <t>Aluminum Hydraulic Shoring</t>
  </si>
  <si>
    <t>31 41 23</t>
  </si>
  <si>
    <t>Pneumatic Shoring</t>
  </si>
  <si>
    <t>31 41 33</t>
  </si>
  <si>
    <t>Trench Shielding</t>
  </si>
  <si>
    <t>31 43 00</t>
  </si>
  <si>
    <t>Concrete Raising</t>
  </si>
  <si>
    <t>31 43 13</t>
  </si>
  <si>
    <t>Pressure Grouting</t>
  </si>
  <si>
    <t>31 43 13.13</t>
  </si>
  <si>
    <t>Concrete Pressure Grouting</t>
  </si>
  <si>
    <t>31 43 13.16</t>
  </si>
  <si>
    <t>Polyurethane Pressure Grouting</t>
  </si>
  <si>
    <t>31 43 16</t>
  </si>
  <si>
    <t>Compaction Grouting</t>
  </si>
  <si>
    <t>31 43 19</t>
  </si>
  <si>
    <t>Mechanical Jacking</t>
  </si>
  <si>
    <t>31 45 00</t>
  </si>
  <si>
    <t>Vibroflotation and Densification</t>
  </si>
  <si>
    <t>31 45 13</t>
  </si>
  <si>
    <t>Vibroflotation</t>
  </si>
  <si>
    <t>31 45 16</t>
  </si>
  <si>
    <t>Densification</t>
  </si>
  <si>
    <t>31 46 00</t>
  </si>
  <si>
    <t>Needle Beams</t>
  </si>
  <si>
    <t>31 46 13</t>
  </si>
  <si>
    <t>Cantilever Needle Beams</t>
  </si>
  <si>
    <t>31 48 00</t>
  </si>
  <si>
    <t>Underpinning</t>
  </si>
  <si>
    <t>31 48 13</t>
  </si>
  <si>
    <t>Underpinning Piers</t>
  </si>
  <si>
    <t>31 48 19</t>
  </si>
  <si>
    <t>Bracket Piers</t>
  </si>
  <si>
    <t>31 48 23</t>
  </si>
  <si>
    <t>Jacked Piers</t>
  </si>
  <si>
    <t>31 48 33</t>
  </si>
  <si>
    <t>Micropile Underpinning</t>
  </si>
  <si>
    <t>31 50 00</t>
  </si>
  <si>
    <t>Excavation Support and Protection</t>
  </si>
  <si>
    <t>31 51 00</t>
  </si>
  <si>
    <t>Anchor Tiebacks</t>
  </si>
  <si>
    <t>31 51 13</t>
  </si>
  <si>
    <t>Excavation Soil Anchors</t>
  </si>
  <si>
    <t>31 51 16</t>
  </si>
  <si>
    <t>Excavation Rock Anchors</t>
  </si>
  <si>
    <t>31 52 00</t>
  </si>
  <si>
    <t>Cofferdams</t>
  </si>
  <si>
    <t>31 52 13</t>
  </si>
  <si>
    <t>Sheet Piling Cofferdams</t>
  </si>
  <si>
    <t>31 52 16</t>
  </si>
  <si>
    <t>Timber Cofferdams</t>
  </si>
  <si>
    <t>31 52 19</t>
  </si>
  <si>
    <t>Precast Concrete Cofferdams</t>
  </si>
  <si>
    <t>31 53 00</t>
  </si>
  <si>
    <t>Cribbing and Walers</t>
  </si>
  <si>
    <t>31 53 13</t>
  </si>
  <si>
    <t>Timber Cribwork</t>
  </si>
  <si>
    <t>31 54 00</t>
  </si>
  <si>
    <t>Ground Freezing</t>
  </si>
  <si>
    <t>31 56 00</t>
  </si>
  <si>
    <t>Slurry Walls</t>
  </si>
  <si>
    <t>31 56 13</t>
  </si>
  <si>
    <t>Bentonite Slurry Walls</t>
  </si>
  <si>
    <t>31 56 13.13</t>
  </si>
  <si>
    <t>Soil-Bentonite Slurry Walls</t>
  </si>
  <si>
    <t>31 56 13.16</t>
  </si>
  <si>
    <t>Cement-Bentonite Slurry Walls</t>
  </si>
  <si>
    <t>31 56 13.19</t>
  </si>
  <si>
    <t>Slag-Cement-Bentonite Slurry Walls</t>
  </si>
  <si>
    <t>31 56 13.23</t>
  </si>
  <si>
    <t>Soil-Cement-Bentonite Slurry Walls</t>
  </si>
  <si>
    <t>31 56 13.26</t>
  </si>
  <si>
    <t>Pozzolan-Bentonite Slurry Walls</t>
  </si>
  <si>
    <t>31 56 13.29</t>
  </si>
  <si>
    <t>Organically-Modified Bentonite Slurry Walls</t>
  </si>
  <si>
    <t>31 56 16</t>
  </si>
  <si>
    <t>Attipulgite Slurry Walls</t>
  </si>
  <si>
    <t>31 56 16.13</t>
  </si>
  <si>
    <t>Soil-Attipulgite Slurry Walls</t>
  </si>
  <si>
    <t>31 56 19</t>
  </si>
  <si>
    <t>Slurry-Geomembrane Composite Slurry Walls</t>
  </si>
  <si>
    <t>31 56 23</t>
  </si>
  <si>
    <t>Lean Concrete Slurry Walls</t>
  </si>
  <si>
    <t>31 56 26</t>
  </si>
  <si>
    <t>Bio-Polymer Trench Drain</t>
  </si>
  <si>
    <t>31 60 00</t>
  </si>
  <si>
    <t>Special Foundations and Load-Bearing Elements</t>
  </si>
  <si>
    <t>31 62 00</t>
  </si>
  <si>
    <t>Driven Piles</t>
  </si>
  <si>
    <t>31 62 13</t>
  </si>
  <si>
    <t>Concrete Piles</t>
  </si>
  <si>
    <t>31 62 13.13</t>
  </si>
  <si>
    <t>Cast-in-Place Concrete Piles</t>
  </si>
  <si>
    <t>31 62 13.16</t>
  </si>
  <si>
    <t>Concrete Displacement Piles</t>
  </si>
  <si>
    <t>31 62 13.19</t>
  </si>
  <si>
    <t>Precast Concrete Piles</t>
  </si>
  <si>
    <t>31 62 13.23</t>
  </si>
  <si>
    <t>Prestressed Concrete Piles</t>
  </si>
  <si>
    <t>31 62 13.26</t>
  </si>
  <si>
    <t>Pressure-Injected Footings</t>
  </si>
  <si>
    <t>31 62 16</t>
  </si>
  <si>
    <t>Steel Piles</t>
  </si>
  <si>
    <t>31 62 16.13</t>
  </si>
  <si>
    <t>Sheet Steel Piles</t>
  </si>
  <si>
    <t>31 62 16.16</t>
  </si>
  <si>
    <t>Steel H Piles</t>
  </si>
  <si>
    <t>31 62 16.19</t>
  </si>
  <si>
    <t>Unfilled Tubular Steel Piles</t>
  </si>
  <si>
    <t>31 62 19</t>
  </si>
  <si>
    <t>Timber Piles</t>
  </si>
  <si>
    <t>31 62 23</t>
  </si>
  <si>
    <t>Composite Piles</t>
  </si>
  <si>
    <t>31 62 23.13</t>
  </si>
  <si>
    <t>Concrete-Filled Steel Piles</t>
  </si>
  <si>
    <t>31 62 23.16</t>
  </si>
  <si>
    <t>Wood and Cast-In-Place Concrete Piles</t>
  </si>
  <si>
    <t>31 63 00</t>
  </si>
  <si>
    <t>Bored Piles</t>
  </si>
  <si>
    <t>31 63 13</t>
  </si>
  <si>
    <t>Bored and Augered Test Piles</t>
  </si>
  <si>
    <t>31 63 16</t>
  </si>
  <si>
    <t>Auger Cast Grout Piles</t>
  </si>
  <si>
    <t>31 63 19</t>
  </si>
  <si>
    <t>Bored and Socketed Piles</t>
  </si>
  <si>
    <t>31 63 19.13</t>
  </si>
  <si>
    <t>Rock Sockets for Piles</t>
  </si>
  <si>
    <t>31 63 23</t>
  </si>
  <si>
    <t>Bored Concrete Piles</t>
  </si>
  <si>
    <t>31 63 23.13</t>
  </si>
  <si>
    <t>Bored and Belled Concrete Piles</t>
  </si>
  <si>
    <t>31 63 23.16</t>
  </si>
  <si>
    <t>Bored Friction Concrete Piles</t>
  </si>
  <si>
    <t>31 63 26</t>
  </si>
  <si>
    <t>Drilled Caissons</t>
  </si>
  <si>
    <t>31 63 26.13</t>
  </si>
  <si>
    <t>Fixed End Caisson Piles</t>
  </si>
  <si>
    <t>31 63 26.16</t>
  </si>
  <si>
    <t>Concrete Caissons for Marine Construction</t>
  </si>
  <si>
    <t>31 63 29</t>
  </si>
  <si>
    <t>Drilled Concrete Piers and Shafts</t>
  </si>
  <si>
    <t>31 63 29.13</t>
  </si>
  <si>
    <t>Uncased Drilled Concrete Piers</t>
  </si>
  <si>
    <t>31 63 29.16</t>
  </si>
  <si>
    <t>Cased Drilled Concrete Piers</t>
  </si>
  <si>
    <t>31 63 33</t>
  </si>
  <si>
    <t>Drilled Micropiles</t>
  </si>
  <si>
    <t>31 64 00</t>
  </si>
  <si>
    <t>Caissons</t>
  </si>
  <si>
    <t>31 64 13</t>
  </si>
  <si>
    <t>Box Caissons</t>
  </si>
  <si>
    <t>31 64 16</t>
  </si>
  <si>
    <t>Excavated Caissons</t>
  </si>
  <si>
    <t>31 64 19</t>
  </si>
  <si>
    <t>Floating Caissons</t>
  </si>
  <si>
    <t>31 64 23</t>
  </si>
  <si>
    <t>Open Caissons</t>
  </si>
  <si>
    <t>31 64 26</t>
  </si>
  <si>
    <t>Pneumatic Caissons</t>
  </si>
  <si>
    <t>31 64 29</t>
  </si>
  <si>
    <t>Sheeted Caissons</t>
  </si>
  <si>
    <t>31 66 00</t>
  </si>
  <si>
    <t>Special Foundations</t>
  </si>
  <si>
    <t>31 66 13</t>
  </si>
  <si>
    <t>Special Piles</t>
  </si>
  <si>
    <t>31 66 16</t>
  </si>
  <si>
    <t>Special Foundation Walls</t>
  </si>
  <si>
    <t>31 66 16.13</t>
  </si>
  <si>
    <t>Anchored Foundation Walls</t>
  </si>
  <si>
    <t>31 66 16.23</t>
  </si>
  <si>
    <t>Concrete Cribbing Foundation Walls</t>
  </si>
  <si>
    <t>31 66 16.26</t>
  </si>
  <si>
    <t>Metal Cribbing Foundation Walls</t>
  </si>
  <si>
    <t>31 66 16.33</t>
  </si>
  <si>
    <t>Manufactured Modular Foundation Walls</t>
  </si>
  <si>
    <t>31 66 16.43</t>
  </si>
  <si>
    <t>Mechanically Stabilized Earth Foundation Walls</t>
  </si>
  <si>
    <t>31 66 16.46</t>
  </si>
  <si>
    <t>Slurry Diaphragm Foundation Walls</t>
  </si>
  <si>
    <t>31 66 16.53</t>
  </si>
  <si>
    <t>Soldier-Beam Foundation Walls</t>
  </si>
  <si>
    <t>31 66 16.56</t>
  </si>
  <si>
    <t>Permanently-Anchored Soldier-Beam Foundation Walls</t>
  </si>
  <si>
    <t>31 66 19</t>
  </si>
  <si>
    <t>Refrigerated Foundations</t>
  </si>
  <si>
    <t>31 68 00</t>
  </si>
  <si>
    <t>Foundation Anchors</t>
  </si>
  <si>
    <t>31 68 13</t>
  </si>
  <si>
    <t>Rock Foundation Anchors</t>
  </si>
  <si>
    <t>31 70 00</t>
  </si>
  <si>
    <t>Tunneling and Mining</t>
  </si>
  <si>
    <t>31 71 00</t>
  </si>
  <si>
    <t>Tunnel Excavation</t>
  </si>
  <si>
    <t>31 71 13</t>
  </si>
  <si>
    <t>Shield Driving Tunnel Excavation</t>
  </si>
  <si>
    <t>31 71 16</t>
  </si>
  <si>
    <t>Tunnel Excavation by Drilling and Blasting</t>
  </si>
  <si>
    <t>31 71 19</t>
  </si>
  <si>
    <t>Tunnel Excavation by Tunnel Boring Machine</t>
  </si>
  <si>
    <t>31 72 00</t>
  </si>
  <si>
    <t>Tunnel Support Systems</t>
  </si>
  <si>
    <t>31 72 13</t>
  </si>
  <si>
    <t>Rock Reinforcement and Initial Support</t>
  </si>
  <si>
    <t>31 72 16</t>
  </si>
  <si>
    <t>Steel Ribs and Lagging</t>
  </si>
  <si>
    <t>31 73 00</t>
  </si>
  <si>
    <t>Tunnel Grouting</t>
  </si>
  <si>
    <t>31 73 13</t>
  </si>
  <si>
    <t>Cement Tunnel Grouting</t>
  </si>
  <si>
    <t>31 73 16</t>
  </si>
  <si>
    <t>Chemical Tunnel Grouting</t>
  </si>
  <si>
    <t>31 74 00</t>
  </si>
  <si>
    <t>Tunnel Construction</t>
  </si>
  <si>
    <t>31 74 13</t>
  </si>
  <si>
    <t>Cast-in-Place Concrete Tunnel Lining</t>
  </si>
  <si>
    <t>31 74 16</t>
  </si>
  <si>
    <t>Precast Concrete Tunnel Lining</t>
  </si>
  <si>
    <t>31 74 19</t>
  </si>
  <si>
    <t>Shotcrete Tunnel Lining</t>
  </si>
  <si>
    <t>31 75 00</t>
  </si>
  <si>
    <t>Shaft Construction</t>
  </si>
  <si>
    <t>31 75 13</t>
  </si>
  <si>
    <t>Cast-in-Place Concrete Shaft Lining</t>
  </si>
  <si>
    <t>31 75 16</t>
  </si>
  <si>
    <t>Precast Concrete Shaft Lining</t>
  </si>
  <si>
    <t>31 77 00</t>
  </si>
  <si>
    <t>Submersible Tube Tunnels</t>
  </si>
  <si>
    <t>31 77 13</t>
  </si>
  <si>
    <t>Trench Excavation for Submerged Tunnels</t>
  </si>
  <si>
    <t>31 77 16</t>
  </si>
  <si>
    <t>Tube Construction (Outfitting Tunnel Tubes)</t>
  </si>
  <si>
    <t>31 77 19</t>
  </si>
  <si>
    <t>Floating and Laying Submerged Tunnels</t>
  </si>
  <si>
    <t>31 80 00</t>
  </si>
  <si>
    <t>31 90 00</t>
  </si>
  <si>
    <t>32 00 00</t>
  </si>
  <si>
    <t>Exterior Improvements</t>
  </si>
  <si>
    <t>32 01 00</t>
  </si>
  <si>
    <t>Operation and Maintenance of Exterior Improvements</t>
  </si>
  <si>
    <t>32 01 11</t>
  </si>
  <si>
    <t>Paving Cleaning</t>
  </si>
  <si>
    <t>32 01 11.51</t>
  </si>
  <si>
    <t>Rubber and Paint Removal from Paving</t>
  </si>
  <si>
    <t>32 01 11.52</t>
  </si>
  <si>
    <t>Rubber Removal from Paving</t>
  </si>
  <si>
    <t>32 01 11.53</t>
  </si>
  <si>
    <t>Paint Removal from Paving</t>
  </si>
  <si>
    <t>32 01 13</t>
  </si>
  <si>
    <t>Flexible Paving Surface Treatment</t>
  </si>
  <si>
    <t>32 01 13.61</t>
  </si>
  <si>
    <t>Slurry Seal (Latex Modified)</t>
  </si>
  <si>
    <t>32 01 13.62</t>
  </si>
  <si>
    <t>Asphalt Surface Treatment</t>
  </si>
  <si>
    <t>32 01 16</t>
  </si>
  <si>
    <t>Flexible Paving Rehabilitation</t>
  </si>
  <si>
    <t>32 01 16.71</t>
  </si>
  <si>
    <t>Cold Milling Asphalt Paving</t>
  </si>
  <si>
    <t>32 01 16.72</t>
  </si>
  <si>
    <t>Asphalt Paving Reuse</t>
  </si>
  <si>
    <t>32 01 16.73</t>
  </si>
  <si>
    <t>In Place Cold Reused Asphalt Paving</t>
  </si>
  <si>
    <t>32 01 16.74</t>
  </si>
  <si>
    <t>In Place Hot Reused Asphalt Paving</t>
  </si>
  <si>
    <t>32 01 16.75</t>
  </si>
  <si>
    <t>Heater Scarifying of Asphalt Paving</t>
  </si>
  <si>
    <t>32 01 17</t>
  </si>
  <si>
    <t>Flexible Paving Repair</t>
  </si>
  <si>
    <t>32 01 17.61</t>
  </si>
  <si>
    <t>Sealing Cracks in Asphalt Paving</t>
  </si>
  <si>
    <t>32 01 17.62</t>
  </si>
  <si>
    <t>Stress-Absorbing Membrane Interlayer</t>
  </si>
  <si>
    <t>32 01 19</t>
  </si>
  <si>
    <t>Rigid Paving Surface Treatment</t>
  </si>
  <si>
    <t>32 01 19.61</t>
  </si>
  <si>
    <t>Sealing of Joints in Rigid Paving</t>
  </si>
  <si>
    <t>32 01 19.62</t>
  </si>
  <si>
    <t>Patching of Rigid Paving</t>
  </si>
  <si>
    <t>32 01 23</t>
  </si>
  <si>
    <t>Base Course Reconditioning</t>
  </si>
  <si>
    <t>32 01 26</t>
  </si>
  <si>
    <t>Rigid Paving Rehabilitation</t>
  </si>
  <si>
    <t>32 01 26.71</t>
  </si>
  <si>
    <t>Grooving of Concrete Paving</t>
  </si>
  <si>
    <t>32 01 26.72</t>
  </si>
  <si>
    <t>Grinding of Concrete Paving</t>
  </si>
  <si>
    <t>32 01 26.73</t>
  </si>
  <si>
    <t>Milling of Concrete Paving</t>
  </si>
  <si>
    <t>32 01 26.74</t>
  </si>
  <si>
    <t>Concrete Overlays</t>
  </si>
  <si>
    <t>32 01 26.75</t>
  </si>
  <si>
    <t>Concrete Paving Reuse</t>
  </si>
  <si>
    <t>32 01 29</t>
  </si>
  <si>
    <t>Rigid Paving Repair</t>
  </si>
  <si>
    <t>32 01 29.61</t>
  </si>
  <si>
    <t>Partial Depth Patching of Rigid Paving</t>
  </si>
  <si>
    <t>32 01 29.62</t>
  </si>
  <si>
    <t>Concrete Paving Raising</t>
  </si>
  <si>
    <t>32 01 29.63</t>
  </si>
  <si>
    <t>Subsealing and Stabilization</t>
  </si>
  <si>
    <t>32 01 30</t>
  </si>
  <si>
    <t>Operation and Maintenance of Site Improvements</t>
  </si>
  <si>
    <t>32 01 80</t>
  </si>
  <si>
    <t>Operation and Maintenance of Irrigation</t>
  </si>
  <si>
    <t>32 01 90</t>
  </si>
  <si>
    <t>Operation and Maintenance of Planting</t>
  </si>
  <si>
    <t>32 01 90.13</t>
  </si>
  <si>
    <t>Fertilizing</t>
  </si>
  <si>
    <t>32 01 90.16</t>
  </si>
  <si>
    <t>Amending Soils</t>
  </si>
  <si>
    <t>32 01 90.19</t>
  </si>
  <si>
    <t>Mowing</t>
  </si>
  <si>
    <t>32 01 90.23</t>
  </si>
  <si>
    <t>Pruning</t>
  </si>
  <si>
    <t>32 01 90.26</t>
  </si>
  <si>
    <t>Watering</t>
  </si>
  <si>
    <t>32 01 90.29</t>
  </si>
  <si>
    <t>Topsoil Preservation</t>
  </si>
  <si>
    <t>32 01 90.33</t>
  </si>
  <si>
    <t>Tree and Shrub Preservation</t>
  </si>
  <si>
    <t>32 05 00</t>
  </si>
  <si>
    <t>Common Work Results for Exterior Improvements</t>
  </si>
  <si>
    <t>32 05 13</t>
  </si>
  <si>
    <t>Soils for Exterior Improvements</t>
  </si>
  <si>
    <t>32 05 16</t>
  </si>
  <si>
    <t>Aggregates for Exterior Improvements</t>
  </si>
  <si>
    <t>32 05 19</t>
  </si>
  <si>
    <t>Geosynthetics for Exterior Improvements</t>
  </si>
  <si>
    <t>32 05 19.13</t>
  </si>
  <si>
    <t>Geotextiles for Exterior Improvements</t>
  </si>
  <si>
    <t>32 05 19.16</t>
  </si>
  <si>
    <t>Geomembranes for Exterior Improvements</t>
  </si>
  <si>
    <t>32 05 19.19</t>
  </si>
  <si>
    <t>Geogrids for Exterior Improvements</t>
  </si>
  <si>
    <t>32 05 23</t>
  </si>
  <si>
    <t>Cement and Concrete for Exterior Improvements</t>
  </si>
  <si>
    <t>32 05 33</t>
  </si>
  <si>
    <t>Common Work Results for Planting</t>
  </si>
  <si>
    <t>32 06 00</t>
  </si>
  <si>
    <t>Schedules for Exterior Improvements</t>
  </si>
  <si>
    <t>32 06 10</t>
  </si>
  <si>
    <t>Schedules for Bases, Ballasts, and Paving</t>
  </si>
  <si>
    <t>32 06 10.13</t>
  </si>
  <si>
    <t>Pedestrian Walkway Schedule</t>
  </si>
  <si>
    <t>32 06 30</t>
  </si>
  <si>
    <t>Schedules for Site Improvements</t>
  </si>
  <si>
    <t>32 06 30.13</t>
  </si>
  <si>
    <t>Retaining Wall Schedule</t>
  </si>
  <si>
    <t>32 06 80</t>
  </si>
  <si>
    <t>Schedules for Irrigation</t>
  </si>
  <si>
    <t>32 06 80.13</t>
  </si>
  <si>
    <t>Irrigation Piping Schedule</t>
  </si>
  <si>
    <t>32 06 90</t>
  </si>
  <si>
    <t>Schedules for Planting</t>
  </si>
  <si>
    <t>32 06 90.13</t>
  </si>
  <si>
    <t>Planting Schedule</t>
  </si>
  <si>
    <t>32 08 00</t>
  </si>
  <si>
    <t>Commissioning of Exterior Improvements</t>
  </si>
  <si>
    <t>32 10 00</t>
  </si>
  <si>
    <t>Bases, Ballasts, and Paving</t>
  </si>
  <si>
    <t>32 11 00</t>
  </si>
  <si>
    <t>Base Courses</t>
  </si>
  <si>
    <t>32 11 13</t>
  </si>
  <si>
    <t>Subgrade Modifications</t>
  </si>
  <si>
    <t>32 11 13.13</t>
  </si>
  <si>
    <t>Lime-Treated Subgrades</t>
  </si>
  <si>
    <t>32 11 13.16</t>
  </si>
  <si>
    <t>Bituminous-Treated Subgrades</t>
  </si>
  <si>
    <t>32 11 16</t>
  </si>
  <si>
    <t>Subbase Courses</t>
  </si>
  <si>
    <t>32 11 16.13</t>
  </si>
  <si>
    <t>Sand-Clay Subbase Courses</t>
  </si>
  <si>
    <t>32 11 16.16</t>
  </si>
  <si>
    <t>Aggregate Subbase Courses</t>
  </si>
  <si>
    <t>32 11 23</t>
  </si>
  <si>
    <t>Aggregate Base Courses</t>
  </si>
  <si>
    <t>32 11 23.13</t>
  </si>
  <si>
    <t>Sand-Clay Base Courses</t>
  </si>
  <si>
    <t>32 11 23.23</t>
  </si>
  <si>
    <t>Base Course Drainage Layers</t>
  </si>
  <si>
    <t>32 11 26</t>
  </si>
  <si>
    <t>Asphaltic Base Courses</t>
  </si>
  <si>
    <t>32 11 26.13</t>
  </si>
  <si>
    <t>Plant Mix Asphaltic Base Courses</t>
  </si>
  <si>
    <t>32 11 26.16</t>
  </si>
  <si>
    <t>Road Mix Asphaltic Base Courses</t>
  </si>
  <si>
    <t>32 11 26.19</t>
  </si>
  <si>
    <t>Bituminous-Stabilized Base Courses</t>
  </si>
  <si>
    <t>32 11 29</t>
  </si>
  <si>
    <t>Lime Treated Base Courses</t>
  </si>
  <si>
    <t>32 11 29.13</t>
  </si>
  <si>
    <t>Lime-Fly Ash-Treated Base Courses</t>
  </si>
  <si>
    <t>32 11 33</t>
  </si>
  <si>
    <t>Cement-Treated Base Courses</t>
  </si>
  <si>
    <t>32 11 33.13</t>
  </si>
  <si>
    <t>Portland Cement-Stabilized Base Courses</t>
  </si>
  <si>
    <t>32 11 36</t>
  </si>
  <si>
    <t>Concrete Base Courses</t>
  </si>
  <si>
    <t>32 11 36.13</t>
  </si>
  <si>
    <t>Lean Concrete Base Courses</t>
  </si>
  <si>
    <t>32 11 36.16</t>
  </si>
  <si>
    <t>Plain Cement Concrete Base Courses</t>
  </si>
  <si>
    <t>32 11 36.19</t>
  </si>
  <si>
    <t>Hydraulic Cement Concrete Base Courses</t>
  </si>
  <si>
    <t>32 12 00</t>
  </si>
  <si>
    <t>Flexible Paving</t>
  </si>
  <si>
    <t>32 12 13</t>
  </si>
  <si>
    <t>Preparatory Coats</t>
  </si>
  <si>
    <t>32 12 13.13</t>
  </si>
  <si>
    <t>Tack Coats</t>
  </si>
  <si>
    <t>32 12 13.16</t>
  </si>
  <si>
    <t>Asphaltic Tack Coats</t>
  </si>
  <si>
    <t>32 12 13.19</t>
  </si>
  <si>
    <t>Prime Coats</t>
  </si>
  <si>
    <t>32 12 13.23</t>
  </si>
  <si>
    <t>Asphaltic Prime Coats</t>
  </si>
  <si>
    <t>32 12 16</t>
  </si>
  <si>
    <t>Asphalt Paving</t>
  </si>
  <si>
    <t>32 12 16.13</t>
  </si>
  <si>
    <t>Plant-Mix Asphalt Paving</t>
  </si>
  <si>
    <t>32 12 16.16</t>
  </si>
  <si>
    <t>Road-Mix Asphalt Paving</t>
  </si>
  <si>
    <t>32 12 16.19</t>
  </si>
  <si>
    <t>Cold-Mix Asphalt Paving</t>
  </si>
  <si>
    <t>32 12 16.23</t>
  </si>
  <si>
    <t>Reinforced Asphalt Paving</t>
  </si>
  <si>
    <t>32 12 16.26</t>
  </si>
  <si>
    <t>Fiber-Modified Asphalt Paving</t>
  </si>
  <si>
    <t>32 12 16.29</t>
  </si>
  <si>
    <t>Polymer-Modified Asphalt Paving</t>
  </si>
  <si>
    <t>32 12 16.33</t>
  </si>
  <si>
    <t>Granulated Rubber-Modified Asphalt Paving</t>
  </si>
  <si>
    <t>32 12 16.36</t>
  </si>
  <si>
    <t>Athletic Asphalt Paving</t>
  </si>
  <si>
    <t>32 12 19</t>
  </si>
  <si>
    <t>Asphalt Paving Wearing Courses</t>
  </si>
  <si>
    <t>32 12 19.13</t>
  </si>
  <si>
    <t>Road-Mix Asphalt Paving Wearing Courses</t>
  </si>
  <si>
    <t>32 12 19.16</t>
  </si>
  <si>
    <t>Resin-Modified Asphalt Paving Wearing Courses</t>
  </si>
  <si>
    <t>32 12 19.19</t>
  </si>
  <si>
    <t>Porous Friction Asphalt Paving Wearing Courses</t>
  </si>
  <si>
    <t>32 12 33</t>
  </si>
  <si>
    <t>Flexible Paving Surface Treatments</t>
  </si>
  <si>
    <t>32 12 36</t>
  </si>
  <si>
    <t>Seal Coats</t>
  </si>
  <si>
    <t>32 12 36.13</t>
  </si>
  <si>
    <t>Asphaltic Seal and Fog Coats</t>
  </si>
  <si>
    <t>32 12 36.16</t>
  </si>
  <si>
    <t>Coal Tar Seal Coats</t>
  </si>
  <si>
    <t>32 12 36.19</t>
  </si>
  <si>
    <t>Coal Tar Seal Coats with Unvulcanized Rubber</t>
  </si>
  <si>
    <t>32 12 36.23</t>
  </si>
  <si>
    <t>Fuel-Resistant Sealers</t>
  </si>
  <si>
    <t>32 12 43</t>
  </si>
  <si>
    <t>Porous Flexible Paving</t>
  </si>
  <si>
    <t>32 12 73</t>
  </si>
  <si>
    <t>Asphalt Paving Joint Sealants</t>
  </si>
  <si>
    <t>32 13 00</t>
  </si>
  <si>
    <t>Rigid Paving</t>
  </si>
  <si>
    <t>32 13 13</t>
  </si>
  <si>
    <t>Concrete Paving</t>
  </si>
  <si>
    <t>32 13 13.13</t>
  </si>
  <si>
    <t>Exposed Aggregate Concrete Paving</t>
  </si>
  <si>
    <t>32 13 13.16</t>
  </si>
  <si>
    <t>Power-Compacted Concrete Paving</t>
  </si>
  <si>
    <t>32 13 13.19</t>
  </si>
  <si>
    <t>Prestressed Concrete Paving</t>
  </si>
  <si>
    <t>32 13 13.23</t>
  </si>
  <si>
    <t>Concrete Paving Surface Treatment</t>
  </si>
  <si>
    <t>32 13 16</t>
  </si>
  <si>
    <t>Decorative Concrete Paving</t>
  </si>
  <si>
    <t>32 13 16.13</t>
  </si>
  <si>
    <t>Patterned Concrete Paving</t>
  </si>
  <si>
    <t>32 13 16.16</t>
  </si>
  <si>
    <t>Roller-Compacted Concrete Paving</t>
  </si>
  <si>
    <t>32 13 16.19</t>
  </si>
  <si>
    <t>Imprinted Concrete Paving</t>
  </si>
  <si>
    <t>32 13 16.23</t>
  </si>
  <si>
    <t>Stamped Concrete Paving</t>
  </si>
  <si>
    <t>32 13 73</t>
  </si>
  <si>
    <t>Concrete Paving Joint Sealants</t>
  </si>
  <si>
    <t>32 13 73.13</t>
  </si>
  <si>
    <t>Fuel-Resistant Concrete Paving Joint Sealants</t>
  </si>
  <si>
    <t>32 13 73.16</t>
  </si>
  <si>
    <t>Field-Molded Concrete Paving Joint Sealants</t>
  </si>
  <si>
    <t>32 13 73.19</t>
  </si>
  <si>
    <t>Compression Concrete Paving Joint Sealants</t>
  </si>
  <si>
    <t>32 14 00</t>
  </si>
  <si>
    <t>Unit Paving</t>
  </si>
  <si>
    <t>32 14 13</t>
  </si>
  <si>
    <t>Precast Concrete Unit Paving</t>
  </si>
  <si>
    <t>32 14 13.13</t>
  </si>
  <si>
    <t>Interlocking Precast Concrete Unit Paving</t>
  </si>
  <si>
    <t>32 14 13.16</t>
  </si>
  <si>
    <t>Precast Concrete Unit Paving Slabs</t>
  </si>
  <si>
    <t>32 14 13.19</t>
  </si>
  <si>
    <t>Porous Precast Concrete Unit Paving</t>
  </si>
  <si>
    <t>32 14 16</t>
  </si>
  <si>
    <t>Brick Unit Paving</t>
  </si>
  <si>
    <t>32 14 23</t>
  </si>
  <si>
    <t>Asphalt Unit Paving</t>
  </si>
  <si>
    <t>32 14 26</t>
  </si>
  <si>
    <t>Wood Paving</t>
  </si>
  <si>
    <t>32 14 29</t>
  </si>
  <si>
    <t>Recycled-Rubber Paving</t>
  </si>
  <si>
    <t>32 14 40</t>
  </si>
  <si>
    <t>Stone Paving</t>
  </si>
  <si>
    <t>32 14 43</t>
  </si>
  <si>
    <t>Porous Unit Paving</t>
  </si>
  <si>
    <t>32 15 00</t>
  </si>
  <si>
    <t>Aggregate Surfacing</t>
  </si>
  <si>
    <t>32 15 13</t>
  </si>
  <si>
    <t>Cinder Surfacing</t>
  </si>
  <si>
    <t>32 15 40</t>
  </si>
  <si>
    <t>Crushed Stone Surfacing</t>
  </si>
  <si>
    <t>32 16 00</t>
  </si>
  <si>
    <t>Curbs and Gutters</t>
  </si>
  <si>
    <t>32 16 13</t>
  </si>
  <si>
    <t>Concrete Curbs and Gutters</t>
  </si>
  <si>
    <t>32 16 13.13</t>
  </si>
  <si>
    <t>Cast-In-Place Concrete Curbs and Gutters</t>
  </si>
  <si>
    <t>32 16 13.16</t>
  </si>
  <si>
    <t>Cast-In-Place Concrete Curbs</t>
  </si>
  <si>
    <t>32 16 13.19</t>
  </si>
  <si>
    <t>Cast-In-Place Concrete Gutters</t>
  </si>
  <si>
    <t>32 16 13.23</t>
  </si>
  <si>
    <t>Precast Concrete Curbs and Gutters</t>
  </si>
  <si>
    <t>32 16 13.26</t>
  </si>
  <si>
    <t>Precast Concrete Curbs</t>
  </si>
  <si>
    <t>32 16 13.29</t>
  </si>
  <si>
    <t>Precast Concrete Gutters</t>
  </si>
  <si>
    <t>32 16 19</t>
  </si>
  <si>
    <t>Asphalt Curbs</t>
  </si>
  <si>
    <t>32 16 40</t>
  </si>
  <si>
    <t>Stone Curbs</t>
  </si>
  <si>
    <t>32 16 40.13</t>
  </si>
  <si>
    <t>Manufactured Stone Curbs</t>
  </si>
  <si>
    <t>32 17 00</t>
  </si>
  <si>
    <t>Paving Specialties</t>
  </si>
  <si>
    <t>32 17 13</t>
  </si>
  <si>
    <t>Parking Bumpers</t>
  </si>
  <si>
    <t>32 17 13.13</t>
  </si>
  <si>
    <t>Metal Parking Bumpers</t>
  </si>
  <si>
    <t>32 17 13.16</t>
  </si>
  <si>
    <t>Plastic Parking Bumpers</t>
  </si>
  <si>
    <t>32 17 13.19</t>
  </si>
  <si>
    <t>Precast Concrete Parking Bumpers</t>
  </si>
  <si>
    <t>32 17 13.23</t>
  </si>
  <si>
    <t>Rubber Parking Bumpers</t>
  </si>
  <si>
    <t>32 17 13.26</t>
  </si>
  <si>
    <t>Wood Parking Bumpers</t>
  </si>
  <si>
    <t>32 17 23</t>
  </si>
  <si>
    <t>Pavement Markings</t>
  </si>
  <si>
    <t>32 17 23.13</t>
  </si>
  <si>
    <t>Painted Pavement Markings</t>
  </si>
  <si>
    <t>32 17 23.23</t>
  </si>
  <si>
    <t>Raised Pavement Markings</t>
  </si>
  <si>
    <t>32 17 23.33</t>
  </si>
  <si>
    <t>Plastic Pavement Markings</t>
  </si>
  <si>
    <t>32 17 26</t>
  </si>
  <si>
    <t>Tactile Warning Surfacing</t>
  </si>
  <si>
    <t>32 18 00</t>
  </si>
  <si>
    <t>Athletic and Recreational Surfacing</t>
  </si>
  <si>
    <t>32 18 13</t>
  </si>
  <si>
    <t>Synthetic Grass Surfacing</t>
  </si>
  <si>
    <t>32 18 16</t>
  </si>
  <si>
    <t>Synthetic Resilient Surfacing</t>
  </si>
  <si>
    <t>32 18 16.13</t>
  </si>
  <si>
    <t>Playground Protective Surfacing</t>
  </si>
  <si>
    <t>32 18 23</t>
  </si>
  <si>
    <t>Athletic Surfacing</t>
  </si>
  <si>
    <t>32 18 23.13</t>
  </si>
  <si>
    <t>Baseball Field Surfacing</t>
  </si>
  <si>
    <t>32 18 23.16</t>
  </si>
  <si>
    <t>Natural Baseball Field Surfacing</t>
  </si>
  <si>
    <t>32 18 23.19</t>
  </si>
  <si>
    <t>Synthetic Baseball Field Surfacing</t>
  </si>
  <si>
    <t>32 18 23.23</t>
  </si>
  <si>
    <t>Field Sport Surfacing</t>
  </si>
  <si>
    <t>32 18 23.26</t>
  </si>
  <si>
    <t>Natural Field Sport Surfacing</t>
  </si>
  <si>
    <t>32 18 23.29</t>
  </si>
  <si>
    <t>Synthetic Field Sport Surfacing</t>
  </si>
  <si>
    <t>32 18 23.33</t>
  </si>
  <si>
    <t>Running Track Surfacing</t>
  </si>
  <si>
    <t>32 18 23.36</t>
  </si>
  <si>
    <t>Natural Running Track Surfacing</t>
  </si>
  <si>
    <t>32 18 23.39</t>
  </si>
  <si>
    <t>Synthetic Running Track Surfacing</t>
  </si>
  <si>
    <t>32 18 23.43</t>
  </si>
  <si>
    <t>Recreational Court Surfacing</t>
  </si>
  <si>
    <t>32 18 23.53</t>
  </si>
  <si>
    <t>Tennis Court Surfacing</t>
  </si>
  <si>
    <t>32 18 23.56</t>
  </si>
  <si>
    <t>Natural Tennis Court Surfacing</t>
  </si>
  <si>
    <t>32 18 23.59</t>
  </si>
  <si>
    <t>Synthetic Tennis Court Surfacing</t>
  </si>
  <si>
    <t>32 20 00</t>
  </si>
  <si>
    <t>32 30 00</t>
  </si>
  <si>
    <t>Site Improvements</t>
  </si>
  <si>
    <t>32 31 00</t>
  </si>
  <si>
    <t>Fences and Gates</t>
  </si>
  <si>
    <t>32 31 13</t>
  </si>
  <si>
    <t>Chain Link Fences and Gates</t>
  </si>
  <si>
    <t>32 31 13.23</t>
  </si>
  <si>
    <t>Recreational Court Fences and Gates</t>
  </si>
  <si>
    <t>32 31 13.26</t>
  </si>
  <si>
    <t>Tennis Court Fences and Gates</t>
  </si>
  <si>
    <t>32 31 13.29</t>
  </si>
  <si>
    <t>Tennis Court Wind Breaker</t>
  </si>
  <si>
    <t>32 31 13.33</t>
  </si>
  <si>
    <t>Chain Link Backstops</t>
  </si>
  <si>
    <t>32 31 13.53</t>
  </si>
  <si>
    <t>High-Security Chain Link Fences and Gates</t>
  </si>
  <si>
    <t>32 31 16</t>
  </si>
  <si>
    <t>Welded Wire Fences and Gates</t>
  </si>
  <si>
    <t>32 31 19</t>
  </si>
  <si>
    <t>Decorative Metal Fences and Gates</t>
  </si>
  <si>
    <t>32 31 23</t>
  </si>
  <si>
    <t>Plastic Fences and Gates</t>
  </si>
  <si>
    <t>32 31 26</t>
  </si>
  <si>
    <t>Wire Fences and Gates</t>
  </si>
  <si>
    <t>32 31 29</t>
  </si>
  <si>
    <t>Wood Fences and Gates</t>
  </si>
  <si>
    <t>32 32 00</t>
  </si>
  <si>
    <t>Retaining Walls</t>
  </si>
  <si>
    <t>32 32 13</t>
  </si>
  <si>
    <t>Cast-in-Place Concrete Retaining Walls</t>
  </si>
  <si>
    <t>32 32 16</t>
  </si>
  <si>
    <t>Precast Concrete Retaining Walls</t>
  </si>
  <si>
    <t>32 32 19</t>
  </si>
  <si>
    <t>Unit Masonry Retaining Walls</t>
  </si>
  <si>
    <t>32 32 23</t>
  </si>
  <si>
    <t>Segmental Retaining Walls</t>
  </si>
  <si>
    <t>32 32 23.13</t>
  </si>
  <si>
    <t>Segmental Concrete Unit Masonry Retaining Walls</t>
  </si>
  <si>
    <t>32 32 23.16</t>
  </si>
  <si>
    <t>Manufactured Modular Walls</t>
  </si>
  <si>
    <t>32 32 26</t>
  </si>
  <si>
    <t>Metal Crib Retaining Walls</t>
  </si>
  <si>
    <t>32 32 29</t>
  </si>
  <si>
    <t>Timber Retaining Walls</t>
  </si>
  <si>
    <t>32 32 34</t>
  </si>
  <si>
    <t>Reinforced Soil Retaining Walls</t>
  </si>
  <si>
    <t>32 32 36</t>
  </si>
  <si>
    <t>Gabion Retaining Walls</t>
  </si>
  <si>
    <t>32 32 43</t>
  </si>
  <si>
    <t>Soldier-Beam Retaining Walls</t>
  </si>
  <si>
    <t>32 34 00</t>
  </si>
  <si>
    <t>Fabricated Bridges</t>
  </si>
  <si>
    <t>32 35 00</t>
  </si>
  <si>
    <t>Screening Devices</t>
  </si>
  <si>
    <t>32 35 13</t>
  </si>
  <si>
    <t>Screens and Louvers</t>
  </si>
  <si>
    <t>32 35 16</t>
  </si>
  <si>
    <t>Sound Barriers</t>
  </si>
  <si>
    <t>32 40 00</t>
  </si>
  <si>
    <t>32 50 00</t>
  </si>
  <si>
    <t>32 60 00</t>
  </si>
  <si>
    <t>32 70 00</t>
  </si>
  <si>
    <t>Wetlands</t>
  </si>
  <si>
    <t>32 71 00</t>
  </si>
  <si>
    <t>Constructed Wetlands</t>
  </si>
  <si>
    <t>32 72 00</t>
  </si>
  <si>
    <t>Wetlands Restoration</t>
  </si>
  <si>
    <t>32 80 00</t>
  </si>
  <si>
    <t>Irrigation</t>
  </si>
  <si>
    <t>32 82 00</t>
  </si>
  <si>
    <t>Irrigation Pumps</t>
  </si>
  <si>
    <t>32 84 00</t>
  </si>
  <si>
    <t>Planting Irrigation</t>
  </si>
  <si>
    <t>32 84 13</t>
  </si>
  <si>
    <t>Drip Irrigation</t>
  </si>
  <si>
    <t>32 84 23</t>
  </si>
  <si>
    <t>Underground Sprinklers</t>
  </si>
  <si>
    <t>32 86 00</t>
  </si>
  <si>
    <t>Agricultural Irrigation</t>
  </si>
  <si>
    <t>32 90 00</t>
  </si>
  <si>
    <t>Planting</t>
  </si>
  <si>
    <t>32 91 00</t>
  </si>
  <si>
    <t>Planting Preparation</t>
  </si>
  <si>
    <t>32 91 13</t>
  </si>
  <si>
    <t>Soil Preparation</t>
  </si>
  <si>
    <t>32 91 13.13</t>
  </si>
  <si>
    <t>Hydro-Punching</t>
  </si>
  <si>
    <t>32 91 13.16</t>
  </si>
  <si>
    <t>Mulching</t>
  </si>
  <si>
    <t>32 91 13.19</t>
  </si>
  <si>
    <t>Planting Soil Mixing</t>
  </si>
  <si>
    <t>32 91 13.23</t>
  </si>
  <si>
    <t>Structural Soil Mixing</t>
  </si>
  <si>
    <t>32 91 13.26</t>
  </si>
  <si>
    <t>Planting Beds</t>
  </si>
  <si>
    <t>32 91 16</t>
  </si>
  <si>
    <t>Planting Soil Stabilization</t>
  </si>
  <si>
    <t>32 91 16.13</t>
  </si>
  <si>
    <t>Blanket Planting Soil Stabilization</t>
  </si>
  <si>
    <t>32 91 16.16</t>
  </si>
  <si>
    <t>Mat Planting Soil Stabilization</t>
  </si>
  <si>
    <t>32 91 16.19</t>
  </si>
  <si>
    <t>Netting Planting Soil Stabilization</t>
  </si>
  <si>
    <t>32 91 19</t>
  </si>
  <si>
    <t>Landscape Grading</t>
  </si>
  <si>
    <t>32 91 19.13</t>
  </si>
  <si>
    <t>Topsoil Placement and Grading</t>
  </si>
  <si>
    <t>32 92 00</t>
  </si>
  <si>
    <t>Turf and Grasses</t>
  </si>
  <si>
    <t>32 92 13</t>
  </si>
  <si>
    <t>Hydro-Mulching</t>
  </si>
  <si>
    <t>32 92 16</t>
  </si>
  <si>
    <t>Plugging</t>
  </si>
  <si>
    <t>32 92 19</t>
  </si>
  <si>
    <t>Seeding</t>
  </si>
  <si>
    <t>32 92 19.13</t>
  </si>
  <si>
    <t>Mechanical Seeding</t>
  </si>
  <si>
    <t>32 92 19.16</t>
  </si>
  <si>
    <t>Hydraulic Seeding</t>
  </si>
  <si>
    <t>32 92 23</t>
  </si>
  <si>
    <t>Sodding</t>
  </si>
  <si>
    <t>32 92 26</t>
  </si>
  <si>
    <t>Sprigging</t>
  </si>
  <si>
    <t>32 92 26.13</t>
  </si>
  <si>
    <t>Stolonizing</t>
  </si>
  <si>
    <t>32 93 00</t>
  </si>
  <si>
    <t>Plants</t>
  </si>
  <si>
    <t>32 93 13</t>
  </si>
  <si>
    <t>Ground Covers</t>
  </si>
  <si>
    <t>32 93 23</t>
  </si>
  <si>
    <t>Plants and Bulbs</t>
  </si>
  <si>
    <t>32 93 33</t>
  </si>
  <si>
    <t>Shrubs</t>
  </si>
  <si>
    <t>32 93 43</t>
  </si>
  <si>
    <t>Trees</t>
  </si>
  <si>
    <t>32 94 00</t>
  </si>
  <si>
    <t>Planting Accessories</t>
  </si>
  <si>
    <t>32 94 13</t>
  </si>
  <si>
    <t>Landscape Edging</t>
  </si>
  <si>
    <t>32 94 16</t>
  </si>
  <si>
    <t>Landscape Timbers</t>
  </si>
  <si>
    <t>32 94 33</t>
  </si>
  <si>
    <t>Planters</t>
  </si>
  <si>
    <t>32 94 43</t>
  </si>
  <si>
    <t>Tree Grates</t>
  </si>
  <si>
    <t>32 94 46</t>
  </si>
  <si>
    <t>Tree Grids</t>
  </si>
  <si>
    <t>32 96 00</t>
  </si>
  <si>
    <t>Transplanting</t>
  </si>
  <si>
    <t>32 96 13</t>
  </si>
  <si>
    <t>Ground Cover Transplanting</t>
  </si>
  <si>
    <t>32 96 23</t>
  </si>
  <si>
    <t>Plant and Bulb Transplanting</t>
  </si>
  <si>
    <t>32 96 33</t>
  </si>
  <si>
    <t>Shrub Transplanting</t>
  </si>
  <si>
    <t>32 96 43</t>
  </si>
  <si>
    <t>Tree Transplanting</t>
  </si>
  <si>
    <t>33 00 00</t>
  </si>
  <si>
    <t>Utilities</t>
  </si>
  <si>
    <t>33 01 00</t>
  </si>
  <si>
    <t>Operation and Maintenance of Utilities</t>
  </si>
  <si>
    <t>33 01 10</t>
  </si>
  <si>
    <t>Operation and Maintenance of Water Utilities</t>
  </si>
  <si>
    <t>33 01 20</t>
  </si>
  <si>
    <t>Operation and Maintenance of Wells</t>
  </si>
  <si>
    <t>33 01 30</t>
  </si>
  <si>
    <t>Operation and Maintenance of Sewer Utilities</t>
  </si>
  <si>
    <t>33 01 30.13</t>
  </si>
  <si>
    <t>Sewer and Manhole Testing</t>
  </si>
  <si>
    <t>33 01 30.16</t>
  </si>
  <si>
    <t>TV Inspection of Sewer Pipelines</t>
  </si>
  <si>
    <t>33 01 30.51</t>
  </si>
  <si>
    <t>Maintenance of Sewer Utilities</t>
  </si>
  <si>
    <t>33 01 30.52</t>
  </si>
  <si>
    <t>Pond and Reservoir Maintenance</t>
  </si>
  <si>
    <t>33 01 30.61</t>
  </si>
  <si>
    <t>Sewer and Pipe Joint Sealing</t>
  </si>
  <si>
    <t>33 01 30.62</t>
  </si>
  <si>
    <t>Manhole Grout Sealing</t>
  </si>
  <si>
    <t>33 01 30.71</t>
  </si>
  <si>
    <t>Rehabilitation of Sewer Utilities</t>
  </si>
  <si>
    <t>33 01 30.72</t>
  </si>
  <si>
    <t>Relining Sewers</t>
  </si>
  <si>
    <t>33 01 50</t>
  </si>
  <si>
    <t>Operation and Maintenance of Fuel Distribution Lines</t>
  </si>
  <si>
    <t>33 01 50.51</t>
  </si>
  <si>
    <t>Cleaning Fuel-Storage Tanks</t>
  </si>
  <si>
    <t>33 01 50.71</t>
  </si>
  <si>
    <t>Lining of Steel Fuel-Storage Tanks</t>
  </si>
  <si>
    <t>33 01 60</t>
  </si>
  <si>
    <t>Operation and Maintenance of Hydronic and Steam Energy Utilities</t>
  </si>
  <si>
    <t>33 01 70</t>
  </si>
  <si>
    <t>Operation and Maintenance of Electrical Utilities</t>
  </si>
  <si>
    <t>33 01 80</t>
  </si>
  <si>
    <t>Operation and Maintenance of Communications Utilities</t>
  </si>
  <si>
    <t>33 05 00</t>
  </si>
  <si>
    <t>Common Work Results for Utilities</t>
  </si>
  <si>
    <t>33 05 13</t>
  </si>
  <si>
    <t>Manholes and Structures</t>
  </si>
  <si>
    <t>33 05 13.13</t>
  </si>
  <si>
    <t>Manhole Grade Adjustment</t>
  </si>
  <si>
    <t>33 05 16</t>
  </si>
  <si>
    <t>Utility Structures</t>
  </si>
  <si>
    <t>33 05 16.13</t>
  </si>
  <si>
    <t>Precast Concrete Utility Structures</t>
  </si>
  <si>
    <t>33 05 16.53</t>
  </si>
  <si>
    <t>Rebuilding Utility Structures</t>
  </si>
  <si>
    <t>33 05 19</t>
  </si>
  <si>
    <t>Pressure Piping Tied Joint Restraint System</t>
  </si>
  <si>
    <t>33 05 23</t>
  </si>
  <si>
    <t>Trenchless Utility Installation</t>
  </si>
  <si>
    <t>33 05 23.13</t>
  </si>
  <si>
    <t>Utility Horizontal Directional Drilling</t>
  </si>
  <si>
    <t>33 05 23.16</t>
  </si>
  <si>
    <t>Utility Pipe Jacking</t>
  </si>
  <si>
    <t>33 05 23.19</t>
  </si>
  <si>
    <t>Microtunneling</t>
  </si>
  <si>
    <t>33 05 23.23</t>
  </si>
  <si>
    <t>Utility Pipe Ramming</t>
  </si>
  <si>
    <t>33 05 23.26</t>
  </si>
  <si>
    <t>Utility Impact Moling</t>
  </si>
  <si>
    <t>33 05 23.29</t>
  </si>
  <si>
    <t>Cable Trenching and Plowing</t>
  </si>
  <si>
    <t>33 05 26</t>
  </si>
  <si>
    <t>Utility Line Signs, Markers, and Flags</t>
  </si>
  <si>
    <t>33 06 00</t>
  </si>
  <si>
    <t>Schedules for Utilities</t>
  </si>
  <si>
    <t>33 06 10</t>
  </si>
  <si>
    <t>Schedules for Water Utilities</t>
  </si>
  <si>
    <t>33 06 20</t>
  </si>
  <si>
    <t>Schedules for Wells</t>
  </si>
  <si>
    <t>33 06 30</t>
  </si>
  <si>
    <t>Schedules for Sanitary Sewerage Utilities</t>
  </si>
  <si>
    <t>33 06 40</t>
  </si>
  <si>
    <t>Schedules for Storm Drainage Utilities</t>
  </si>
  <si>
    <t>33 06 40.13</t>
  </si>
  <si>
    <t>Storm Drainage Schedule</t>
  </si>
  <si>
    <t>33 06 50</t>
  </si>
  <si>
    <t>Schedules for Fuel Distribution Utilities</t>
  </si>
  <si>
    <t>33 06 60</t>
  </si>
  <si>
    <t>Schedules for Hydronic and Steam Energy Utilities</t>
  </si>
  <si>
    <t>33 06 70</t>
  </si>
  <si>
    <t>Schedules for Electrical Utilities</t>
  </si>
  <si>
    <t>33 06 80</t>
  </si>
  <si>
    <t>Schedules for Communications Utilities</t>
  </si>
  <si>
    <t>33 08 00</t>
  </si>
  <si>
    <t>Commissioning of Utilities</t>
  </si>
  <si>
    <t>33 08 10</t>
  </si>
  <si>
    <t>Commissioning of Water Utilities</t>
  </si>
  <si>
    <t>33 08 20</t>
  </si>
  <si>
    <t>Commissioning of Wells</t>
  </si>
  <si>
    <t>33 08 30</t>
  </si>
  <si>
    <t>Commissioning of Sanitary Sewerage Utilities</t>
  </si>
  <si>
    <t>33 08 40</t>
  </si>
  <si>
    <t>Commissioning of Storm Drainage Utilities</t>
  </si>
  <si>
    <t>33 08 50</t>
  </si>
  <si>
    <t>Commissioning of Fuel Distribution Utilities</t>
  </si>
  <si>
    <t>33 08 60</t>
  </si>
  <si>
    <t>Commissioning of Hydronic and Steam Energy Utilities</t>
  </si>
  <si>
    <t>33 08 70</t>
  </si>
  <si>
    <t>Commissioning of Electrical Utilities</t>
  </si>
  <si>
    <t>33 08 80</t>
  </si>
  <si>
    <t>Commissioning of Communications Utilities</t>
  </si>
  <si>
    <t>33 09 00</t>
  </si>
  <si>
    <t>Instrumentation and Control for Utilities</t>
  </si>
  <si>
    <t>33 09 10</t>
  </si>
  <si>
    <t>Instrumentation and Control for Water Utilities</t>
  </si>
  <si>
    <t>33 09 20</t>
  </si>
  <si>
    <t>Instrumentation and Control for Wells</t>
  </si>
  <si>
    <t>33 09 30</t>
  </si>
  <si>
    <t>Instrumentation and Control for Sanitary Sewerage Utilities</t>
  </si>
  <si>
    <t>33 09 40</t>
  </si>
  <si>
    <t>Instrumentation and Control for Storm Drainage Utilities</t>
  </si>
  <si>
    <t>33 09 50</t>
  </si>
  <si>
    <t>Instrumentation and Control for Fuel Distribution Utilities</t>
  </si>
  <si>
    <t>33 09 60</t>
  </si>
  <si>
    <t>Instrumentation and Control for Hydronic and Steam Energy Utilities</t>
  </si>
  <si>
    <t>33 09 70</t>
  </si>
  <si>
    <t>Instrumentation and Control for Electrical Utilities</t>
  </si>
  <si>
    <t>33 09 80</t>
  </si>
  <si>
    <t>Instrumentation and Control for Communications Utilities</t>
  </si>
  <si>
    <t>33 10 00</t>
  </si>
  <si>
    <t>Water Utilities</t>
  </si>
  <si>
    <t>33 11 00</t>
  </si>
  <si>
    <t>Water Utility Distribution Piping</t>
  </si>
  <si>
    <t>33 11 13</t>
  </si>
  <si>
    <t>Public Water Utility Distribution Piping</t>
  </si>
  <si>
    <t>33 11 16</t>
  </si>
  <si>
    <t>Site Water Utility Distribution Piping</t>
  </si>
  <si>
    <t>33 11 19</t>
  </si>
  <si>
    <t>Fire Suppression Utility Water Distribution Piping</t>
  </si>
  <si>
    <t>33 12 00</t>
  </si>
  <si>
    <t>Water Utility Distribution Equipment</t>
  </si>
  <si>
    <t>33 12 13</t>
  </si>
  <si>
    <t>Water Service Connections</t>
  </si>
  <si>
    <t>33 12 13.13</t>
  </si>
  <si>
    <t>Water Supply Backflow Preventer Assemblies</t>
  </si>
  <si>
    <t>33 12 16</t>
  </si>
  <si>
    <t>Water Utility Distribution Valves</t>
  </si>
  <si>
    <t>33 12 19</t>
  </si>
  <si>
    <t>Water Utility Distribution Fire Hydrants</t>
  </si>
  <si>
    <t>33 12 23</t>
  </si>
  <si>
    <t>Water Utility Pumping Stations</t>
  </si>
  <si>
    <t>33 12 33</t>
  </si>
  <si>
    <t>Water Utility Metering</t>
  </si>
  <si>
    <t>33 13 00</t>
  </si>
  <si>
    <t>Disinfecting of Water Utility Distribution</t>
  </si>
  <si>
    <t>33 16 00</t>
  </si>
  <si>
    <t>Water Utility Storage Tanks</t>
  </si>
  <si>
    <t>33 16 13</t>
  </si>
  <si>
    <t>Aboveground Water Utility Storage Tanks</t>
  </si>
  <si>
    <t>33 16 13.13</t>
  </si>
  <si>
    <t>Steel Aboveground Water Utility Storage Tanks</t>
  </si>
  <si>
    <t>33 16 13.16</t>
  </si>
  <si>
    <t>Prestressed Concrete Aboveground Water Utility Storage Tanks</t>
  </si>
  <si>
    <t>33 16 16</t>
  </si>
  <si>
    <t>Underground Water Utility Storage Tanks</t>
  </si>
  <si>
    <t>33 16 19</t>
  </si>
  <si>
    <t>Elevated Water Utility Storage Tanks</t>
  </si>
  <si>
    <t>33 20 00</t>
  </si>
  <si>
    <t>Wells</t>
  </si>
  <si>
    <t>33 21 00</t>
  </si>
  <si>
    <t>Water Supply Wells</t>
  </si>
  <si>
    <t>33 21 13</t>
  </si>
  <si>
    <t>Public Water Supply Wells</t>
  </si>
  <si>
    <t>33 21 16</t>
  </si>
  <si>
    <t>Irrigation Water Wells</t>
  </si>
  <si>
    <t>33 22 00</t>
  </si>
  <si>
    <t>Test Wells</t>
  </si>
  <si>
    <t>33 23 00</t>
  </si>
  <si>
    <t>Extraction Wells</t>
  </si>
  <si>
    <t>33 24 00</t>
  </si>
  <si>
    <t>Monitoring Wells</t>
  </si>
  <si>
    <t>33 24 13</t>
  </si>
  <si>
    <t>Groundwater Monitoring Wells</t>
  </si>
  <si>
    <t>33 25 00</t>
  </si>
  <si>
    <t>Recharge Wells</t>
  </si>
  <si>
    <t>33 26 00</t>
  </si>
  <si>
    <t>Relief Wells</t>
  </si>
  <si>
    <t>33 29 00</t>
  </si>
  <si>
    <t>Well Abandonment</t>
  </si>
  <si>
    <t>33 30 00</t>
  </si>
  <si>
    <t>Sanitary Sewerage Utilities</t>
  </si>
  <si>
    <t>33 31 00</t>
  </si>
  <si>
    <t>Sanitary Utility Sewerage Piping</t>
  </si>
  <si>
    <t>33 31 13</t>
  </si>
  <si>
    <t>Public Sanitary Utility Sewerage Piping</t>
  </si>
  <si>
    <t>33 31 16</t>
  </si>
  <si>
    <t>Industrial Waste Utility Sewerage Piping</t>
  </si>
  <si>
    <t>33 32 00</t>
  </si>
  <si>
    <t>Wastewater Utility Pumping Stations</t>
  </si>
  <si>
    <t>33 32 13</t>
  </si>
  <si>
    <t>Packaged Utility Lift Stations</t>
  </si>
  <si>
    <t>33 32 13.13</t>
  </si>
  <si>
    <t>Packaged Sewage Lift Stations, Wet Well Type</t>
  </si>
  <si>
    <t>33 32 16</t>
  </si>
  <si>
    <t>Packaged Utility Wastewater Pumping Stations</t>
  </si>
  <si>
    <t>33 32 16.13</t>
  </si>
  <si>
    <t>Packaged Sewage Grinder Pumping Units</t>
  </si>
  <si>
    <t>33 32 19</t>
  </si>
  <si>
    <t>Public Utility Wastewater Pumping Stations</t>
  </si>
  <si>
    <t>33 33 00</t>
  </si>
  <si>
    <t>Low Pressure Utility Sewerage</t>
  </si>
  <si>
    <t>33 33 13</t>
  </si>
  <si>
    <t>Sanitary Utility Sewerage</t>
  </si>
  <si>
    <t>33 33 16</t>
  </si>
  <si>
    <t>Combined Utility Sewerage</t>
  </si>
  <si>
    <t>33 34 00</t>
  </si>
  <si>
    <t>Sanitary Utility Sewerage Force Mains</t>
  </si>
  <si>
    <t>33 34 13</t>
  </si>
  <si>
    <t>Sanitary Utility Sewerage Inverted Siphons</t>
  </si>
  <si>
    <t>33 36 00</t>
  </si>
  <si>
    <t>Utility Septic Tanks</t>
  </si>
  <si>
    <t>33 36 13</t>
  </si>
  <si>
    <t>Utility Septic Tank and Effluent Wet Wells</t>
  </si>
  <si>
    <t>33 36 16</t>
  </si>
  <si>
    <t>Utility Septic Tank Effluent Pumps</t>
  </si>
  <si>
    <t>33 36 33</t>
  </si>
  <si>
    <t>Utility Drainage Field</t>
  </si>
  <si>
    <t>33 39 00</t>
  </si>
  <si>
    <t>Sanitary Utility Sewerage Structures</t>
  </si>
  <si>
    <t>33 39 13</t>
  </si>
  <si>
    <t>Sanitary Utility Sewerage Manholes, Frames, and Covers</t>
  </si>
  <si>
    <t>33 39 23</t>
  </si>
  <si>
    <t>Sanitary Utility Sewerage Cleanouts</t>
  </si>
  <si>
    <t>33 40 00</t>
  </si>
  <si>
    <t>Storm Drainage Utilities</t>
  </si>
  <si>
    <t>33 41 00</t>
  </si>
  <si>
    <t>Storm Utility Drainage Piping</t>
  </si>
  <si>
    <t>33 41 13</t>
  </si>
  <si>
    <t>Public Storm Utility Drainage Piping</t>
  </si>
  <si>
    <t>33 42 00</t>
  </si>
  <si>
    <t>Culverts</t>
  </si>
  <si>
    <t>33 42 13</t>
  </si>
  <si>
    <t>Pipe Culverts</t>
  </si>
  <si>
    <t>33 42 13.13</t>
  </si>
  <si>
    <t>Public Pipe Culverts</t>
  </si>
  <si>
    <t>33 42 16</t>
  </si>
  <si>
    <t>Concrete Culverts</t>
  </si>
  <si>
    <t>33 42 16.13</t>
  </si>
  <si>
    <t>Precast Concrete Culverts</t>
  </si>
  <si>
    <t>33 42 16.16</t>
  </si>
  <si>
    <t>Cast-in-Place Concrete Culverts</t>
  </si>
  <si>
    <t>33 44 00</t>
  </si>
  <si>
    <t>Storm Utility Water Drains</t>
  </si>
  <si>
    <t>33 44 13</t>
  </si>
  <si>
    <t>Utility Area Drains</t>
  </si>
  <si>
    <t>33 44 13.13</t>
  </si>
  <si>
    <t>Catchbasins</t>
  </si>
  <si>
    <t>33 44 16</t>
  </si>
  <si>
    <t>Utility Trench Drains</t>
  </si>
  <si>
    <t>33 44 19</t>
  </si>
  <si>
    <t>Utility Storm Water Treatment</t>
  </si>
  <si>
    <t>33 44 19.13</t>
  </si>
  <si>
    <t>In-Line Utility Storm Water Filters</t>
  </si>
  <si>
    <t>33 44 19.16</t>
  </si>
  <si>
    <t>Catch Basin Insert Utility Storm Water Filters</t>
  </si>
  <si>
    <t>33 44 19.19</t>
  </si>
  <si>
    <t>Utility Oil and Gas Separators</t>
  </si>
  <si>
    <t>33 45 00</t>
  </si>
  <si>
    <t>Storm Utility Drainage Pumps</t>
  </si>
  <si>
    <t>33 46 00</t>
  </si>
  <si>
    <t>Subdrainage</t>
  </si>
  <si>
    <t>33 46 13</t>
  </si>
  <si>
    <t>Foundation Drainage</t>
  </si>
  <si>
    <t>33 46 13.13</t>
  </si>
  <si>
    <t>Foundation Drainage Piping</t>
  </si>
  <si>
    <t>33 46 13.16</t>
  </si>
  <si>
    <t>Geocomposite Foundation Drainage</t>
  </si>
  <si>
    <t>33 46 16</t>
  </si>
  <si>
    <t>Subdrainage Piping</t>
  </si>
  <si>
    <t>33 46 16.13</t>
  </si>
  <si>
    <t>33 46 16.16</t>
  </si>
  <si>
    <t>Geocomposite Subdrainage</t>
  </si>
  <si>
    <t>33 46 16.19</t>
  </si>
  <si>
    <t>Pipe Underdrains</t>
  </si>
  <si>
    <t>33 46 19</t>
  </si>
  <si>
    <t>Underslab Drainage</t>
  </si>
  <si>
    <t>33 46 19.13</t>
  </si>
  <si>
    <t>Underslab Drainage Piping</t>
  </si>
  <si>
    <t>33 46 19.16</t>
  </si>
  <si>
    <t>Geocomposite Underslab Drainage</t>
  </si>
  <si>
    <t>33 46 23</t>
  </si>
  <si>
    <t>Drainage Layers</t>
  </si>
  <si>
    <t>33 46 23.16</t>
  </si>
  <si>
    <t>Gravel Drainage Layers</t>
  </si>
  <si>
    <t>33 46 23.19</t>
  </si>
  <si>
    <t>Geosynthetic Drainage Layers</t>
  </si>
  <si>
    <t>33 46 26</t>
  </si>
  <si>
    <t>Geotextile Subsurface Drainage Filtration</t>
  </si>
  <si>
    <t>33 46 33</t>
  </si>
  <si>
    <t>Retaining Wall Drainage</t>
  </si>
  <si>
    <t>33 47 00</t>
  </si>
  <si>
    <t>Ponds and Reservoirs</t>
  </si>
  <si>
    <t>33 47 13</t>
  </si>
  <si>
    <t>Pond and Reservoir Liners</t>
  </si>
  <si>
    <t>33 47 13.13</t>
  </si>
  <si>
    <t>Pond Liners</t>
  </si>
  <si>
    <t>33 47 13.53</t>
  </si>
  <si>
    <t>Reservoir Liners</t>
  </si>
  <si>
    <t>33 47 16</t>
  </si>
  <si>
    <t>Pond and Reservoir Covers</t>
  </si>
  <si>
    <t>33 47 16.13</t>
  </si>
  <si>
    <t>Pond Covers</t>
  </si>
  <si>
    <t>33 47 16.53</t>
  </si>
  <si>
    <t>Reservoir Covers</t>
  </si>
  <si>
    <t>33 47 19</t>
  </si>
  <si>
    <t>Water Ponds and Reservoirs</t>
  </si>
  <si>
    <t>33 47 19.13</t>
  </si>
  <si>
    <t>Water Distribution Ponds</t>
  </si>
  <si>
    <t>33 47 19.16</t>
  </si>
  <si>
    <t>Water Retainage Reservoirs</t>
  </si>
  <si>
    <t>33 47 19.23</t>
  </si>
  <si>
    <t>Cooling Water Ponds</t>
  </si>
  <si>
    <t>33 47 19.33</t>
  </si>
  <si>
    <t>Fire-Protection Water Ponds</t>
  </si>
  <si>
    <t>33 47 23</t>
  </si>
  <si>
    <t>Sanitary Sewerage Lagoons</t>
  </si>
  <si>
    <t>33 47 26</t>
  </si>
  <si>
    <t>Storm Drainage Ponds and Reservoirs</t>
  </si>
  <si>
    <t>33 47 26.13</t>
  </si>
  <si>
    <t>Stabilization Ponds</t>
  </si>
  <si>
    <t>33 47 26.16</t>
  </si>
  <si>
    <t>Retention Basins</t>
  </si>
  <si>
    <t>33 47 26.19</t>
  </si>
  <si>
    <t>Leaching Pits</t>
  </si>
  <si>
    <t>33 49 00</t>
  </si>
  <si>
    <t>Storm Drainage Structures</t>
  </si>
  <si>
    <t>33 49 13</t>
  </si>
  <si>
    <t>Storm Drainage Manholes, Frames, and Covers</t>
  </si>
  <si>
    <t>33 49 23</t>
  </si>
  <si>
    <t>Storm Drainage Water Retention Structures</t>
  </si>
  <si>
    <t>33 50 00</t>
  </si>
  <si>
    <t>Fuel Distribution Utilities</t>
  </si>
  <si>
    <t>33 51 00</t>
  </si>
  <si>
    <t>Natural-Gas Distribution</t>
  </si>
  <si>
    <t>33 51 13</t>
  </si>
  <si>
    <t>Natural-Gas Piping</t>
  </si>
  <si>
    <t>33 51 33</t>
  </si>
  <si>
    <t>Natural-Gas Metering</t>
  </si>
  <si>
    <t>33 52 00</t>
  </si>
  <si>
    <t>Liquid Fuel Distribution</t>
  </si>
  <si>
    <t>33 52 13</t>
  </si>
  <si>
    <t>Fuel-Oil Distribution</t>
  </si>
  <si>
    <t>33 52 13.13</t>
  </si>
  <si>
    <t>Fuel-Oil Piping</t>
  </si>
  <si>
    <t>33 52 13.23</t>
  </si>
  <si>
    <t>Fuel-Oil Pumps</t>
  </si>
  <si>
    <t>33 52 16</t>
  </si>
  <si>
    <t>Gasoline Distribution</t>
  </si>
  <si>
    <t>33 52 16.13</t>
  </si>
  <si>
    <t>Gasoline Piping</t>
  </si>
  <si>
    <t>33 52 16.23</t>
  </si>
  <si>
    <t>Gasoline Pumps</t>
  </si>
  <si>
    <t>33 52 19</t>
  </si>
  <si>
    <t>Diesel Fuel Distribution</t>
  </si>
  <si>
    <t>33 52 19.13</t>
  </si>
  <si>
    <t>Diesel Fuel Piping</t>
  </si>
  <si>
    <t>33 52 19.23</t>
  </si>
  <si>
    <t>Diesel Fuel Pumps</t>
  </si>
  <si>
    <t>33 52 43</t>
  </si>
  <si>
    <t>Aviation Fuel Distribution</t>
  </si>
  <si>
    <t>33 52 43.13</t>
  </si>
  <si>
    <t>Aviation Fuel Piping</t>
  </si>
  <si>
    <t>33 52 43.16</t>
  </si>
  <si>
    <t>Aviation Fuel Connections</t>
  </si>
  <si>
    <t>33 52 43.19</t>
  </si>
  <si>
    <t>Aviation Fuel Grounding</t>
  </si>
  <si>
    <t>33 52 43.23</t>
  </si>
  <si>
    <t>Aviation Fuel Pumps</t>
  </si>
  <si>
    <t>33 56 00</t>
  </si>
  <si>
    <t>Fuel-Storage Tanks</t>
  </si>
  <si>
    <t>33 56 13</t>
  </si>
  <si>
    <t>Aboveground Fuel-Storage Tanks</t>
  </si>
  <si>
    <t>33 56 16</t>
  </si>
  <si>
    <t>Underground Fuel-Storage Tanks</t>
  </si>
  <si>
    <t>33 56 43</t>
  </si>
  <si>
    <t>Aviation Fuel-Storage Tanks</t>
  </si>
  <si>
    <t>33 56 43.13</t>
  </si>
  <si>
    <t>Aboveground Aviation Fuel-Storage Tanks</t>
  </si>
  <si>
    <t>33 56 43.16</t>
  </si>
  <si>
    <t>Underground Aviation Fuel-Storage Tanks</t>
  </si>
  <si>
    <t>33 56 53</t>
  </si>
  <si>
    <t>Compressed Gases Storage Tanks</t>
  </si>
  <si>
    <t>33 60 00</t>
  </si>
  <si>
    <t>Hydronic and Steam Energy Utilities</t>
  </si>
  <si>
    <t>33 61 00</t>
  </si>
  <si>
    <t>Hydronic Energy Distribution</t>
  </si>
  <si>
    <t>33 61 13</t>
  </si>
  <si>
    <t>Underground Hydronic Energy Distribution</t>
  </si>
  <si>
    <t>33 61 23</t>
  </si>
  <si>
    <t>Aboveground Hydronic Energy Distribution</t>
  </si>
  <si>
    <t>33 61 33</t>
  </si>
  <si>
    <t>Hydronic Energy Distribution Metering</t>
  </si>
  <si>
    <t>33 63 00</t>
  </si>
  <si>
    <t>Steam Energy Distribution</t>
  </si>
  <si>
    <t>33 63 13</t>
  </si>
  <si>
    <t>Underground Steam and Condensate Distribution Piping</t>
  </si>
  <si>
    <t>33 63 23</t>
  </si>
  <si>
    <t>Aboveground Steam and Condensate Distribution Piping</t>
  </si>
  <si>
    <t>33 63 33</t>
  </si>
  <si>
    <t>Steam Energy Distribution Metering</t>
  </si>
  <si>
    <t>33 70 00</t>
  </si>
  <si>
    <t>Electrical Utilities</t>
  </si>
  <si>
    <t>33 71 00</t>
  </si>
  <si>
    <t>Electrical Utility Transmission and Distribution</t>
  </si>
  <si>
    <t>33 71 13</t>
  </si>
  <si>
    <t>Electrical Utility Towers</t>
  </si>
  <si>
    <t>33 71 13.13</t>
  </si>
  <si>
    <t>Precast Concrete Electrical Utility Towers</t>
  </si>
  <si>
    <t>33 71 13.23</t>
  </si>
  <si>
    <t>Steel Electrical Utility Towers</t>
  </si>
  <si>
    <t>33 71 13.33</t>
  </si>
  <si>
    <t>Wood Electrical Utility Towers</t>
  </si>
  <si>
    <t>33 71 16</t>
  </si>
  <si>
    <t>Electrical Utility Poles</t>
  </si>
  <si>
    <t>33 71 16.13</t>
  </si>
  <si>
    <t>Precast Concrete Electrical Utility Poles</t>
  </si>
  <si>
    <t>33 71 16.23</t>
  </si>
  <si>
    <t>Steel Electrical Utility Poles</t>
  </si>
  <si>
    <t>33 71 16.33</t>
  </si>
  <si>
    <t>Wood Electrical Utility Poles</t>
  </si>
  <si>
    <t>33 71 19</t>
  </si>
  <si>
    <t>Electrical Underground Ducts and Manholes</t>
  </si>
  <si>
    <t>33 71 19.13</t>
  </si>
  <si>
    <t>Electrical Manholes and Handholes</t>
  </si>
  <si>
    <t>33 71 23</t>
  </si>
  <si>
    <t>Insulators and Fittings</t>
  </si>
  <si>
    <t>33 71 23.13</t>
  </si>
  <si>
    <t>Suspension Insulators</t>
  </si>
  <si>
    <t>33 71 23.16</t>
  </si>
  <si>
    <t>Post Insulators</t>
  </si>
  <si>
    <t>33 71 23.23</t>
  </si>
  <si>
    <t>Potheads</t>
  </si>
  <si>
    <t>33 71 26</t>
  </si>
  <si>
    <t>Transmission and Distribution Equipment</t>
  </si>
  <si>
    <t>33 71 26.13</t>
  </si>
  <si>
    <t>Capacitor Banks</t>
  </si>
  <si>
    <t>33 71 26.16</t>
  </si>
  <si>
    <t>Coupling Capacitors</t>
  </si>
  <si>
    <t>33 71 26.23</t>
  </si>
  <si>
    <t>Current Transformers</t>
  </si>
  <si>
    <t>33 71 26.26</t>
  </si>
  <si>
    <t>Potential Transformers</t>
  </si>
  <si>
    <t>33 71 36</t>
  </si>
  <si>
    <t>Extra-High-Voltage Wiring</t>
  </si>
  <si>
    <t>33 71 36.13</t>
  </si>
  <si>
    <t>Overhead Extra-High-Voltage Wiring</t>
  </si>
  <si>
    <t>33 71 39</t>
  </si>
  <si>
    <t>High-Voltage Wiring</t>
  </si>
  <si>
    <t>33 71 39.13</t>
  </si>
  <si>
    <t>Overhead High-Voltage Wiring</t>
  </si>
  <si>
    <t>33 71 39.23</t>
  </si>
  <si>
    <t>Underground High-Voltage Wiring</t>
  </si>
  <si>
    <t>33 71 39.33</t>
  </si>
  <si>
    <t>Underwater High-Voltage Wiring</t>
  </si>
  <si>
    <t>33 71 49</t>
  </si>
  <si>
    <t>Medium-Voltage Wiring</t>
  </si>
  <si>
    <t>33 71 49.13</t>
  </si>
  <si>
    <t>Overhead Medium-Voltage Wiring</t>
  </si>
  <si>
    <t>33 71 49.23</t>
  </si>
  <si>
    <t>Underground Medium-Voltage Wiring</t>
  </si>
  <si>
    <t>33 71 49.33</t>
  </si>
  <si>
    <t>Underwater Medium-Voltage Wiring</t>
  </si>
  <si>
    <t>33 71 53</t>
  </si>
  <si>
    <t>Direct-Current Transmission</t>
  </si>
  <si>
    <t>33 71 73</t>
  </si>
  <si>
    <t>Electrical Utility Services</t>
  </si>
  <si>
    <t>33 71 73.33</t>
  </si>
  <si>
    <t>Electric Meters</t>
  </si>
  <si>
    <t>33 71 83</t>
  </si>
  <si>
    <t>Transmission and Distribution Specialties</t>
  </si>
  <si>
    <t>33 72 00</t>
  </si>
  <si>
    <t>Utility Substations</t>
  </si>
  <si>
    <t>33 72 13</t>
  </si>
  <si>
    <t>Deadend Structures</t>
  </si>
  <si>
    <t>33 72 23</t>
  </si>
  <si>
    <t>Structural Bus Supports</t>
  </si>
  <si>
    <t>33 72 23.13</t>
  </si>
  <si>
    <t>Bus Support Insulators</t>
  </si>
  <si>
    <t>33 72 26</t>
  </si>
  <si>
    <t>Substation Bus Assemblies</t>
  </si>
  <si>
    <t>33 72 26.13</t>
  </si>
  <si>
    <t>Aluminum Substation Bus Assemblies</t>
  </si>
  <si>
    <t>33 72 26.16</t>
  </si>
  <si>
    <t>Copper Substation Bus Assemblies</t>
  </si>
  <si>
    <t>33 72 33</t>
  </si>
  <si>
    <t>Control House Equipment</t>
  </si>
  <si>
    <t>33 72 33.13</t>
  </si>
  <si>
    <t>Relays</t>
  </si>
  <si>
    <t>33 72 33.16</t>
  </si>
  <si>
    <t>Substation Control Panels</t>
  </si>
  <si>
    <t>33 72 33.23</t>
  </si>
  <si>
    <t>Power-Line Carriers</t>
  </si>
  <si>
    <t>33 72 33.26</t>
  </si>
  <si>
    <t>Substation Metering</t>
  </si>
  <si>
    <t>33 72 33.33</t>
  </si>
  <si>
    <t>Raceway and Boxes for Utility Substations</t>
  </si>
  <si>
    <t>33 72 33.36</t>
  </si>
  <si>
    <t>Cable Trays for Utility Substations</t>
  </si>
  <si>
    <t>33 72 33.43</t>
  </si>
  <si>
    <t>Substation Backup Batteries</t>
  </si>
  <si>
    <t>33 72 33.46</t>
  </si>
  <si>
    <t>Substation Converter Stations</t>
  </si>
  <si>
    <t>33 72 43</t>
  </si>
  <si>
    <t>Substation Control Wiring</t>
  </si>
  <si>
    <t>33 73 00</t>
  </si>
  <si>
    <t>Utility Transformers</t>
  </si>
  <si>
    <t>33 73 13</t>
  </si>
  <si>
    <t>Liquid-Filled Utility Transformers</t>
  </si>
  <si>
    <t>33 73 23</t>
  </si>
  <si>
    <t>Dry-Type Utility Transformers</t>
  </si>
  <si>
    <t>33 75 00</t>
  </si>
  <si>
    <t>High-Voltage Switchgear and Protection Devices</t>
  </si>
  <si>
    <t>33 75 13</t>
  </si>
  <si>
    <t>Air High-Voltage Circuit Breaker</t>
  </si>
  <si>
    <t>33 75 16</t>
  </si>
  <si>
    <t>Oil High-Voltage Circuit Breaker</t>
  </si>
  <si>
    <t>33 75 19</t>
  </si>
  <si>
    <t>Gas High-Voltage Circuit Breaker</t>
  </si>
  <si>
    <t>33 75 23</t>
  </si>
  <si>
    <t>Vacuum High-Voltage Circuit Breaker</t>
  </si>
  <si>
    <t>33 75 36</t>
  </si>
  <si>
    <t>High-Voltage Utility Fuses</t>
  </si>
  <si>
    <t>33 75 39</t>
  </si>
  <si>
    <t>High-Voltage Surge Arresters</t>
  </si>
  <si>
    <t>33 75 43</t>
  </si>
  <si>
    <t>Shunt Reactors</t>
  </si>
  <si>
    <t>33 77 00</t>
  </si>
  <si>
    <t>Medium-Voltage Utility Switchgear and Protection Devices</t>
  </si>
  <si>
    <t>33 77 13</t>
  </si>
  <si>
    <t>Air Medium-Voltage Circuit Breaker</t>
  </si>
  <si>
    <t>33 77 16</t>
  </si>
  <si>
    <t>Oil Medium-Voltage Circuit Breaker</t>
  </si>
  <si>
    <t>33 77 19</t>
  </si>
  <si>
    <t>Gas Medium-Voltage Circuit Breaker</t>
  </si>
  <si>
    <t>33 77 23</t>
  </si>
  <si>
    <t>Vacuum Medium-Voltage Circuit Breaker</t>
  </si>
  <si>
    <t>33 77 26</t>
  </si>
  <si>
    <t>Medium-Voltage Utility Fusible Interrupter Switchgear</t>
  </si>
  <si>
    <t>33 77 33</t>
  </si>
  <si>
    <t>Medium-Voltage Utility Cutouts</t>
  </si>
  <si>
    <t>33 77 36</t>
  </si>
  <si>
    <t>Medium-Voltage Utility Fuses</t>
  </si>
  <si>
    <t>33 77 39</t>
  </si>
  <si>
    <t>Medium-Voltage Utility Surge Arresters</t>
  </si>
  <si>
    <t>33 77 53</t>
  </si>
  <si>
    <t>Medium-Voltage Utility Reclosers</t>
  </si>
  <si>
    <t>33 79 00</t>
  </si>
  <si>
    <t>Site Grounding</t>
  </si>
  <si>
    <t>33 79 13</t>
  </si>
  <si>
    <t>Site Improvements Grounding</t>
  </si>
  <si>
    <t>33 79 13.13</t>
  </si>
  <si>
    <t>Electric Fence Grounding</t>
  </si>
  <si>
    <t>33 79 16</t>
  </si>
  <si>
    <t>Tower Grounding</t>
  </si>
  <si>
    <t>33 79 16.13</t>
  </si>
  <si>
    <t>Communications Tower Grounding</t>
  </si>
  <si>
    <t>33 79 16.16</t>
  </si>
  <si>
    <t>Antenna Tower Grounding</t>
  </si>
  <si>
    <t>33 79 19</t>
  </si>
  <si>
    <t>Utilities Grounding</t>
  </si>
  <si>
    <t>33 79 19.13</t>
  </si>
  <si>
    <t>Electrical Utilities Grounding</t>
  </si>
  <si>
    <t>33 79 19.16</t>
  </si>
  <si>
    <t>Communications Utilities Grounding</t>
  </si>
  <si>
    <t>33 79 23</t>
  </si>
  <si>
    <t>Utility Substation Grounding</t>
  </si>
  <si>
    <t>33 79 83</t>
  </si>
  <si>
    <t>Site Grounding Conductors</t>
  </si>
  <si>
    <t>33 79 83.13</t>
  </si>
  <si>
    <t>Grounding Wire, Bar, and Rod</t>
  </si>
  <si>
    <t>33 79 83.16</t>
  </si>
  <si>
    <t>Chemical Rod</t>
  </si>
  <si>
    <t>33 79 83.23</t>
  </si>
  <si>
    <t>Conductive Concrete</t>
  </si>
  <si>
    <t>33 79 83.33</t>
  </si>
  <si>
    <t>Earth Grounding Enhancement</t>
  </si>
  <si>
    <t>33 79 83.43</t>
  </si>
  <si>
    <t>Deep Earth Grounding</t>
  </si>
  <si>
    <t>33 79 93</t>
  </si>
  <si>
    <t>Site Lightning Protection</t>
  </si>
  <si>
    <t>33 79 93.13</t>
  </si>
  <si>
    <t>Lightning Strike Counters</t>
  </si>
  <si>
    <t>33 79 93.16</t>
  </si>
  <si>
    <t>Lightning Strike Warning Devices</t>
  </si>
  <si>
    <t>33 80 00</t>
  </si>
  <si>
    <t>Communications Utilities</t>
  </si>
  <si>
    <t>33 81 00</t>
  </si>
  <si>
    <t>Communications Structures</t>
  </si>
  <si>
    <t>33 81 13</t>
  </si>
  <si>
    <t>Communications Transmission Towers</t>
  </si>
  <si>
    <t>33 81 16</t>
  </si>
  <si>
    <t>Antenna Towers</t>
  </si>
  <si>
    <t>33 81 19</t>
  </si>
  <si>
    <t>Communications Utility Poles</t>
  </si>
  <si>
    <t>33 81 23</t>
  </si>
  <si>
    <t>Aerial Cable Installation Hardware</t>
  </si>
  <si>
    <t>33 81 26</t>
  </si>
  <si>
    <t>Communications Underground Ducts, Manholes, and Handholes</t>
  </si>
  <si>
    <t>33 81 29</t>
  </si>
  <si>
    <t>Communications Vaults, Pedestals and Enclosures</t>
  </si>
  <si>
    <t>33 81 33</t>
  </si>
  <si>
    <t>Communications Blowers, Fans, and Ventilation</t>
  </si>
  <si>
    <t>33 82 00</t>
  </si>
  <si>
    <t>Communications Distribution</t>
  </si>
  <si>
    <t>33 82 13</t>
  </si>
  <si>
    <t>Copper Communications Distribution Cabling</t>
  </si>
  <si>
    <t>33 82 13.13</t>
  </si>
  <si>
    <t>Copper Splicing and Terminations</t>
  </si>
  <si>
    <t>33 82 23</t>
  </si>
  <si>
    <t>Optical Fiber Communications Distribution Cabling</t>
  </si>
  <si>
    <t>33 82 23.13</t>
  </si>
  <si>
    <t>Optical Fiber Splicing and Terminations</t>
  </si>
  <si>
    <t>33 82 33</t>
  </si>
  <si>
    <t>Coaxial Communications Distribution Cabling</t>
  </si>
  <si>
    <t>33 82 33.13</t>
  </si>
  <si>
    <t>Coaxial Splicing and Terminations</t>
  </si>
  <si>
    <t>33 82 43</t>
  </si>
  <si>
    <t>Grounding and Bonding for Communications Distribution</t>
  </si>
  <si>
    <t>33 82 46</t>
  </si>
  <si>
    <t>Cable Pressurization Equipment</t>
  </si>
  <si>
    <t>33 82 53</t>
  </si>
  <si>
    <t>Cleaning, Lubrication and Restoration Chemicals</t>
  </si>
  <si>
    <t>33 83 00</t>
  </si>
  <si>
    <t>Wireless Communications Distribution</t>
  </si>
  <si>
    <t>33 83 13</t>
  </si>
  <si>
    <t>Laser Transmitters and Receivers</t>
  </si>
  <si>
    <t>33 83 16</t>
  </si>
  <si>
    <t>Microwave Transmitters and Receivers</t>
  </si>
  <si>
    <t>33 83 19</t>
  </si>
  <si>
    <t>Infrared Transmitters and Receivers</t>
  </si>
  <si>
    <t>33 83 23</t>
  </si>
  <si>
    <t>UHF/VHF Transmitters and Antennas</t>
  </si>
  <si>
    <t>33 90 00</t>
  </si>
  <si>
    <t>34 00 00</t>
  </si>
  <si>
    <t>Transportation</t>
  </si>
  <si>
    <t>34 01 00</t>
  </si>
  <si>
    <t>Operation and Maintenance of Transportation</t>
  </si>
  <si>
    <t>34 01 13</t>
  </si>
  <si>
    <t>Operation and Maintenance of Roadways</t>
  </si>
  <si>
    <t>34 01 23</t>
  </si>
  <si>
    <t>Operation and Maintenance of Railways</t>
  </si>
  <si>
    <t>34 01 23.13</t>
  </si>
  <si>
    <t>Track Removal and Salvage</t>
  </si>
  <si>
    <t>34 01 23.81</t>
  </si>
  <si>
    <t>Track Crosstie Replacement</t>
  </si>
  <si>
    <t>34 01 33</t>
  </si>
  <si>
    <t>Operation and Maintenance of Airfields</t>
  </si>
  <si>
    <t>34 01 43</t>
  </si>
  <si>
    <t>Operation and Maintenance of Bridges</t>
  </si>
  <si>
    <t>34 05 00</t>
  </si>
  <si>
    <t>Common Work Results for Transportation</t>
  </si>
  <si>
    <t>34 05 13</t>
  </si>
  <si>
    <t>Common Work Results for Roadways</t>
  </si>
  <si>
    <t>34 05 23</t>
  </si>
  <si>
    <t>Common Work Results for Railways</t>
  </si>
  <si>
    <t>34 05 33</t>
  </si>
  <si>
    <t>Common Work Results for Airports</t>
  </si>
  <si>
    <t>34 05 43</t>
  </si>
  <si>
    <t>Common Work Results for Bridges</t>
  </si>
  <si>
    <t>34 06 00</t>
  </si>
  <si>
    <t>Schedules for Transportation</t>
  </si>
  <si>
    <t>34 06 13</t>
  </si>
  <si>
    <t>Schedules for Roadways</t>
  </si>
  <si>
    <t>34 06 23</t>
  </si>
  <si>
    <t>Schedules for Railways</t>
  </si>
  <si>
    <t>34 06 33</t>
  </si>
  <si>
    <t>Schedules for Airfields</t>
  </si>
  <si>
    <t>34 06 43</t>
  </si>
  <si>
    <t>Schedules for Bridges</t>
  </si>
  <si>
    <t>34 08 00</t>
  </si>
  <si>
    <t>Commissioning of Transportation</t>
  </si>
  <si>
    <t>34 08 13</t>
  </si>
  <si>
    <t>Commissioning of Roadways</t>
  </si>
  <si>
    <t>34 08 23</t>
  </si>
  <si>
    <t>Commissioning of Railways</t>
  </si>
  <si>
    <t>34 08 33</t>
  </si>
  <si>
    <t>Commissioning of Airfields</t>
  </si>
  <si>
    <t>34 08 43</t>
  </si>
  <si>
    <t>Commissioning of Bridges</t>
  </si>
  <si>
    <t>34 10 00</t>
  </si>
  <si>
    <t>Guideways/Railways</t>
  </si>
  <si>
    <t>34 11 00</t>
  </si>
  <si>
    <t>Rail Tracks</t>
  </si>
  <si>
    <t>34 11 13</t>
  </si>
  <si>
    <t>Track Rails</t>
  </si>
  <si>
    <t>34 11 13.13</t>
  </si>
  <si>
    <t>Light Rail Track</t>
  </si>
  <si>
    <t>34 11 13.23</t>
  </si>
  <si>
    <t>Heavy Rail Track</t>
  </si>
  <si>
    <t>34 11 16</t>
  </si>
  <si>
    <t>Welded Track Rails</t>
  </si>
  <si>
    <t>34 11 16.13</t>
  </si>
  <si>
    <t>In-Track Butt-Welded Track Rail</t>
  </si>
  <si>
    <t>34 11 16.16</t>
  </si>
  <si>
    <t>Pressure-Welded Track Rail</t>
  </si>
  <si>
    <t>34 11 16.19</t>
  </si>
  <si>
    <t>Thermite-Welded Track Rail</t>
  </si>
  <si>
    <t>34 11 19</t>
  </si>
  <si>
    <t>Track Rail Joints</t>
  </si>
  <si>
    <t>34 11 23</t>
  </si>
  <si>
    <t>Special Trackwork</t>
  </si>
  <si>
    <t>34 11 23.13</t>
  </si>
  <si>
    <t>Ballasted Special Track Rail</t>
  </si>
  <si>
    <t>34 11 23.16</t>
  </si>
  <si>
    <t>Direct-Fixation Track</t>
  </si>
  <si>
    <t>34 11 23.23</t>
  </si>
  <si>
    <t>Running Rail</t>
  </si>
  <si>
    <t>34 11 23.26</t>
  </si>
  <si>
    <t>Precurved Running Rail</t>
  </si>
  <si>
    <t>34 11 26</t>
  </si>
  <si>
    <t>Ballasted Track Rail</t>
  </si>
  <si>
    <t>34 11 26.13</t>
  </si>
  <si>
    <t>Track Rail Ballast</t>
  </si>
  <si>
    <t>34 11 26.16</t>
  </si>
  <si>
    <t>Track Rail Subballast</t>
  </si>
  <si>
    <t>34 11 29</t>
  </si>
  <si>
    <t>Embedded Track Rail</t>
  </si>
  <si>
    <t>34 11 33</t>
  </si>
  <si>
    <t>Track Cross Ties</t>
  </si>
  <si>
    <t>34 11 33.13</t>
  </si>
  <si>
    <t>Concrete Track Cross Ties</t>
  </si>
  <si>
    <t>34 11 33.16</t>
  </si>
  <si>
    <t>Timber Track Cross Ties</t>
  </si>
  <si>
    <t>34 11 33.19</t>
  </si>
  <si>
    <t>Resilient Track Cross Ties</t>
  </si>
  <si>
    <t>34 11 36</t>
  </si>
  <si>
    <t>Track Rail Fasteners</t>
  </si>
  <si>
    <t>34 11 36.13</t>
  </si>
  <si>
    <t>Direct-Fixation Fasteners</t>
  </si>
  <si>
    <t>34 11 39</t>
  </si>
  <si>
    <t>Track Collector Pans</t>
  </si>
  <si>
    <t>34 11 39.13</t>
  </si>
  <si>
    <t>Fiberglass Track Collector Pans</t>
  </si>
  <si>
    <t>34 11 93</t>
  </si>
  <si>
    <t>Track Appurtenances and Accessories</t>
  </si>
  <si>
    <t>34 12 00</t>
  </si>
  <si>
    <t>Monorails</t>
  </si>
  <si>
    <t>34 12 13</t>
  </si>
  <si>
    <t>Elevated Monorails</t>
  </si>
  <si>
    <t>34 12 16</t>
  </si>
  <si>
    <t>On-Grade Monorails</t>
  </si>
  <si>
    <t>34 12 19</t>
  </si>
  <si>
    <t>Below-Grade Monorails</t>
  </si>
  <si>
    <t>34 12 23</t>
  </si>
  <si>
    <t>Maglev Monorail</t>
  </si>
  <si>
    <t>34 12 63</t>
  </si>
  <si>
    <t>Monorail Track</t>
  </si>
  <si>
    <t>34 13 00</t>
  </si>
  <si>
    <t>Funiculars</t>
  </si>
  <si>
    <t>34 13 13</t>
  </si>
  <si>
    <t>Inclined Railway</t>
  </si>
  <si>
    <t>34 14 00</t>
  </si>
  <si>
    <t>Cable Transportation</t>
  </si>
  <si>
    <t>34 14 13</t>
  </si>
  <si>
    <t>Aerial Tramways</t>
  </si>
  <si>
    <t>34 14 19</t>
  </si>
  <si>
    <t>Gondolas</t>
  </si>
  <si>
    <t>34 14 26</t>
  </si>
  <si>
    <t>Funitels</t>
  </si>
  <si>
    <t>34 14 33</t>
  </si>
  <si>
    <t>Chairlifts</t>
  </si>
  <si>
    <t>34 14 39</t>
  </si>
  <si>
    <t>Surface Lifts</t>
  </si>
  <si>
    <t>34 14 46</t>
  </si>
  <si>
    <t>Ropeway Tows</t>
  </si>
  <si>
    <t>34 14 53</t>
  </si>
  <si>
    <t>Cable Car Systems</t>
  </si>
  <si>
    <t>34 20 00</t>
  </si>
  <si>
    <t>Traction Power</t>
  </si>
  <si>
    <t>34 21 00</t>
  </si>
  <si>
    <t>Traction Power Distribution</t>
  </si>
  <si>
    <t>34 21 13</t>
  </si>
  <si>
    <t>High Power Static Frequency Converters</t>
  </si>
  <si>
    <t>34 21 16</t>
  </si>
  <si>
    <t>Traction Power Substations</t>
  </si>
  <si>
    <t>34 21 16.13</t>
  </si>
  <si>
    <t>AC Traction Power Substations</t>
  </si>
  <si>
    <t>34 21 16.16</t>
  </si>
  <si>
    <t>DC Traction Power Substations</t>
  </si>
  <si>
    <t>34 21 19</t>
  </si>
  <si>
    <t>Traction Power Switchgear</t>
  </si>
  <si>
    <t>34 21 19.13</t>
  </si>
  <si>
    <t>AC Traction Power Switchgear</t>
  </si>
  <si>
    <t>34 21 19.16</t>
  </si>
  <si>
    <t>DC Traction Power Switchgear</t>
  </si>
  <si>
    <t>34 21 19.23</t>
  </si>
  <si>
    <t>Frequency Changer</t>
  </si>
  <si>
    <t>34 21 23</t>
  </si>
  <si>
    <t>Traction Power Transformer-Rectifier Units</t>
  </si>
  <si>
    <t>34 23 00</t>
  </si>
  <si>
    <t>Overhead Traction Power</t>
  </si>
  <si>
    <t>34 23 13</t>
  </si>
  <si>
    <t>Traction Power Poles</t>
  </si>
  <si>
    <t>34 23 16</t>
  </si>
  <si>
    <t>Overhead Cable Suspension</t>
  </si>
  <si>
    <t>34 23 23</t>
  </si>
  <si>
    <t>Overhead Traction Power Cables</t>
  </si>
  <si>
    <t>34 24 00</t>
  </si>
  <si>
    <t>Third Rail Traction Power</t>
  </si>
  <si>
    <t>34 24 13</t>
  </si>
  <si>
    <t>Bottom-Contact Third Rail</t>
  </si>
  <si>
    <t>34 24 16</t>
  </si>
  <si>
    <t>Side-Contact Third Rail</t>
  </si>
  <si>
    <t>34 24 19</t>
  </si>
  <si>
    <t>Top-Contact Third Rail</t>
  </si>
  <si>
    <t>34 30 00</t>
  </si>
  <si>
    <t>34 40 00</t>
  </si>
  <si>
    <t>Transportation Signaling and Control Equipment</t>
  </si>
  <si>
    <t>34 41 00</t>
  </si>
  <si>
    <t>Roadway Signaling and Control Equipment</t>
  </si>
  <si>
    <t>34 41 13</t>
  </si>
  <si>
    <t>Traffic Signals</t>
  </si>
  <si>
    <t>34 41 16</t>
  </si>
  <si>
    <t>Traffic Control Equipment</t>
  </si>
  <si>
    <t>34 41 23</t>
  </si>
  <si>
    <t>Roadway Monitoring Equipment</t>
  </si>
  <si>
    <t>34 42 00</t>
  </si>
  <si>
    <t>Railway Signaling and Control Equipment</t>
  </si>
  <si>
    <t>34 42 13</t>
  </si>
  <si>
    <t>Railway Signals</t>
  </si>
  <si>
    <t>34 42 13.13</t>
  </si>
  <si>
    <t>General Railway Signal Requirements</t>
  </si>
  <si>
    <t>34 42 13.16</t>
  </si>
  <si>
    <t>Signal Solid State Coded Track Circuits</t>
  </si>
  <si>
    <t>34 42 16</t>
  </si>
  <si>
    <t>Train Control Wires and Cables</t>
  </si>
  <si>
    <t>34 42 19</t>
  </si>
  <si>
    <t>Vital Interlocking Logic Controllers</t>
  </si>
  <si>
    <t>34 42 23</t>
  </si>
  <si>
    <t>Railway Control Equipment</t>
  </si>
  <si>
    <t>34 42 23.13</t>
  </si>
  <si>
    <t>Mainline Train Control Room Equipment</t>
  </si>
  <si>
    <t>34 42 23.16</t>
  </si>
  <si>
    <t>Yard Train Control Room Equipment</t>
  </si>
  <si>
    <t>34 42 23.19</t>
  </si>
  <si>
    <t>Integrated Control Equipment</t>
  </si>
  <si>
    <t>34 42 23.23</t>
  </si>
  <si>
    <t>Interlocking Railway Control Equipment</t>
  </si>
  <si>
    <t>34 42 26</t>
  </si>
  <si>
    <t>Rail Network Equipment</t>
  </si>
  <si>
    <t>34 42 29</t>
  </si>
  <si>
    <t>Station Agent Equipment</t>
  </si>
  <si>
    <t>34 42 33</t>
  </si>
  <si>
    <t>Yard Management Equipment</t>
  </si>
  <si>
    <t>34 42 36</t>
  </si>
  <si>
    <t>Supervisory Control and Data Acquisition</t>
  </si>
  <si>
    <t>34 43 00</t>
  </si>
  <si>
    <t>Airfield Signaling and Control Equipment</t>
  </si>
  <si>
    <t>34 43 13</t>
  </si>
  <si>
    <t>Airfield Signals</t>
  </si>
  <si>
    <t>34 43 13.13</t>
  </si>
  <si>
    <t>Airfield Runway Identification Lights</t>
  </si>
  <si>
    <t>34 43 13.16</t>
  </si>
  <si>
    <t>Airfield Runway and Taxiway Inset Lighting</t>
  </si>
  <si>
    <t>34 43 16</t>
  </si>
  <si>
    <t>Airfield Landing Equipment</t>
  </si>
  <si>
    <t>34 43 16.13</t>
  </si>
  <si>
    <t>Microwave Airfield Landing Equipment</t>
  </si>
  <si>
    <t>34 43 16.16</t>
  </si>
  <si>
    <t>Instrument Airfield Landing Equipment</t>
  </si>
  <si>
    <t>34 43 16.19</t>
  </si>
  <si>
    <t>Airfield Visual-Approach Slope Indicator Equipment</t>
  </si>
  <si>
    <t>34 43 16.23</t>
  </si>
  <si>
    <t>Airfield Short-Approach Lighting Equipment</t>
  </si>
  <si>
    <t>34 43 16.26</t>
  </si>
  <si>
    <t>Airfield Omni-Directional-Approach Lighting Equipment</t>
  </si>
  <si>
    <t>34 43 16.29</t>
  </si>
  <si>
    <t>Airfield Low-Intensity-Approach Lighting Equipment</t>
  </si>
  <si>
    <t>34 43 16.33</t>
  </si>
  <si>
    <t>Airfield High-Intensity-Approach Lighting Equipment</t>
  </si>
  <si>
    <t>34 43 16.36</t>
  </si>
  <si>
    <t>Airfield Precision-Approach Path Indicator Equipment</t>
  </si>
  <si>
    <t>34 43 19</t>
  </si>
  <si>
    <t>Airfield Traffic Control Tower Equipment</t>
  </si>
  <si>
    <t>34 43 23</t>
  </si>
  <si>
    <t>Weather Observation Equipment</t>
  </si>
  <si>
    <t>34 43 23.13</t>
  </si>
  <si>
    <t>Automatic Weather Observation Equipment</t>
  </si>
  <si>
    <t>34 43 23.16</t>
  </si>
  <si>
    <t>Airfield Wind Cones</t>
  </si>
  <si>
    <t>34 43 26</t>
  </si>
  <si>
    <t>Airfield Control Equipment</t>
  </si>
  <si>
    <t>34 43 26.13</t>
  </si>
  <si>
    <t>Airfield Lighting Control Equipment</t>
  </si>
  <si>
    <t>34 43 26.16</t>
  </si>
  <si>
    <t>Airfield Lighting PLC Control Equipment</t>
  </si>
  <si>
    <t>34 43 26.19</t>
  </si>
  <si>
    <t>Airfield Lighting Regulator Assembly</t>
  </si>
  <si>
    <t>34 48 00</t>
  </si>
  <si>
    <t>Bridge Signaling and Control Equipment</t>
  </si>
  <si>
    <t>34 48 13</t>
  </si>
  <si>
    <t>Operating Bridge Signals</t>
  </si>
  <si>
    <t>34 48 16</t>
  </si>
  <si>
    <t>Operating Bridge Control Equipment</t>
  </si>
  <si>
    <t>34 50 00</t>
  </si>
  <si>
    <t>Transportation Fare Collection Equipment</t>
  </si>
  <si>
    <t>34 52 00</t>
  </si>
  <si>
    <t>Vehicle Fare Collection</t>
  </si>
  <si>
    <t>34 52 16</t>
  </si>
  <si>
    <t>Vehicle Ticketing Equipment</t>
  </si>
  <si>
    <t>34 52 16.13</t>
  </si>
  <si>
    <t>Vehicle Ticket Vending Machines</t>
  </si>
  <si>
    <t>34 52 26</t>
  </si>
  <si>
    <t>Vehicle Fare Collection Equipment</t>
  </si>
  <si>
    <t>34 52 26.13</t>
  </si>
  <si>
    <t>Vehicle Coin Fare Collection Equipment</t>
  </si>
  <si>
    <t>34 52 26.16</t>
  </si>
  <si>
    <t>Vehicle Electronic Fare Collection Equipment</t>
  </si>
  <si>
    <t>34 52 33</t>
  </si>
  <si>
    <t>Vehicle Fare Gates</t>
  </si>
  <si>
    <t>34 54 00</t>
  </si>
  <si>
    <t>Passenger Fare Collection</t>
  </si>
  <si>
    <t>34 54 16</t>
  </si>
  <si>
    <t>Passenger Ticketing Equipment</t>
  </si>
  <si>
    <t>34 54 16.13</t>
  </si>
  <si>
    <t>Passenger Ticket Vending Machines</t>
  </si>
  <si>
    <t>34 54 16.16</t>
  </si>
  <si>
    <t>Passenger Addfare Machines</t>
  </si>
  <si>
    <t>34 54 16.23</t>
  </si>
  <si>
    <t>Passenger Intermodal Transfer Machines</t>
  </si>
  <si>
    <t>34 54 26</t>
  </si>
  <si>
    <t>Passenger Fare Collection Equipment</t>
  </si>
  <si>
    <t>34 54 26.13</t>
  </si>
  <si>
    <t>Passenger Coin Fare Collection Equipment</t>
  </si>
  <si>
    <t>34 54 26.16</t>
  </si>
  <si>
    <t>Passenger Electronic Fare Collection Equipment</t>
  </si>
  <si>
    <t>34 54 33</t>
  </si>
  <si>
    <t>Passenger Fare Gates</t>
  </si>
  <si>
    <t>34 60 00</t>
  </si>
  <si>
    <t>34 70 00</t>
  </si>
  <si>
    <t>Transportation Construction and Equipment</t>
  </si>
  <si>
    <t>34 71 00</t>
  </si>
  <si>
    <t>Roadway Construction</t>
  </si>
  <si>
    <t>34 71 13</t>
  </si>
  <si>
    <t>Vehicle Barriers</t>
  </si>
  <si>
    <t>34 71 13.13</t>
  </si>
  <si>
    <t>Vehicle Median Barriers</t>
  </si>
  <si>
    <t>34 71 13.16</t>
  </si>
  <si>
    <t>Vehicle Crash Barriers</t>
  </si>
  <si>
    <t>34 71 13.19</t>
  </si>
  <si>
    <t>Vehicle Traffic Barriers</t>
  </si>
  <si>
    <t>34 71 13.26</t>
  </si>
  <si>
    <t>Vehicle Guide Rails</t>
  </si>
  <si>
    <t>34 71 13.29</t>
  </si>
  <si>
    <t>Vehicle Barrier Fenders</t>
  </si>
  <si>
    <t>34 71 16</t>
  </si>
  <si>
    <t>Impact Attenuating Devices</t>
  </si>
  <si>
    <t>34 71 19</t>
  </si>
  <si>
    <t>Vehicle Delineators</t>
  </si>
  <si>
    <t>34 71 19.13</t>
  </si>
  <si>
    <t>Fixed Vehicle Delineators</t>
  </si>
  <si>
    <t>34 71 19.16</t>
  </si>
  <si>
    <t>Flexible Vehicle Delineators</t>
  </si>
  <si>
    <t>34 72 00</t>
  </si>
  <si>
    <t>Railway Construction</t>
  </si>
  <si>
    <t>34 72 13</t>
  </si>
  <si>
    <t>Railway Line</t>
  </si>
  <si>
    <t>34 72 16</t>
  </si>
  <si>
    <t>Railway Siding</t>
  </si>
  <si>
    <t>34 73 00</t>
  </si>
  <si>
    <t>Airfield Construction</t>
  </si>
  <si>
    <t>34 73 13</t>
  </si>
  <si>
    <t>Aircraft Tiedowns</t>
  </si>
  <si>
    <t>34 73 16</t>
  </si>
  <si>
    <t>Airfield Grounding</t>
  </si>
  <si>
    <t>34 73 16.13</t>
  </si>
  <si>
    <t>Aircraft Static Grounding</t>
  </si>
  <si>
    <t>34 73 19</t>
  </si>
  <si>
    <t>Jet Blast Barriers</t>
  </si>
  <si>
    <t>34 73 23</t>
  </si>
  <si>
    <t>Manufactured Airfield Control Towers</t>
  </si>
  <si>
    <t>34 73 26</t>
  </si>
  <si>
    <t>Manufactured Helipads</t>
  </si>
  <si>
    <t>34 75 00</t>
  </si>
  <si>
    <t>Roadway Equipment</t>
  </si>
  <si>
    <t>34 75 13</t>
  </si>
  <si>
    <t>Operable Roadway Equipment</t>
  </si>
  <si>
    <t>34 75 13.13</t>
  </si>
  <si>
    <t>Active Vehicle Barriers</t>
  </si>
  <si>
    <t>34 76 00</t>
  </si>
  <si>
    <t>Railway Equipment</t>
  </si>
  <si>
    <t>34 76 13</t>
  </si>
  <si>
    <t>Roadway Crossing Control Equipment</t>
  </si>
  <si>
    <t>34 77 00</t>
  </si>
  <si>
    <t>Transportation Equipment</t>
  </si>
  <si>
    <t>34 77 13</t>
  </si>
  <si>
    <t>Passenger Loading Bridges</t>
  </si>
  <si>
    <t>34 77 13.13</t>
  </si>
  <si>
    <t>Fixed Aircraft Passenger Loading Bridges</t>
  </si>
  <si>
    <t>34 77 13.16</t>
  </si>
  <si>
    <t>Movable Aircraft Passenger Loading Bridges</t>
  </si>
  <si>
    <t>34 77 13.23</t>
  </si>
  <si>
    <t>Ship Passenger Loading Bridges</t>
  </si>
  <si>
    <t>34 77 16</t>
  </si>
  <si>
    <t>Baggage Handling Equipment</t>
  </si>
  <si>
    <t>34 77 16.13</t>
  </si>
  <si>
    <t>Baggage Scanning Equipment</t>
  </si>
  <si>
    <t>34 77 16.16</t>
  </si>
  <si>
    <t>Baggage Scales</t>
  </si>
  <si>
    <t>34 77 16.19</t>
  </si>
  <si>
    <t>Baggage Conveying Equipment</t>
  </si>
  <si>
    <t>34 80 00</t>
  </si>
  <si>
    <t>bridges</t>
  </si>
  <si>
    <t>34 81 00</t>
  </si>
  <si>
    <t>Bridge Machinery</t>
  </si>
  <si>
    <t>34 81 13</t>
  </si>
  <si>
    <t>Single-Swing Bridge Machinery</t>
  </si>
  <si>
    <t>34 81 16</t>
  </si>
  <si>
    <t>Double-Swing Bridge Machinery</t>
  </si>
  <si>
    <t>34 81 19</t>
  </si>
  <si>
    <t>Cantilever Bridge Machinery</t>
  </si>
  <si>
    <t>34 81 23</t>
  </si>
  <si>
    <t>Lift Bridge Machinery</t>
  </si>
  <si>
    <t>34 81 26</t>
  </si>
  <si>
    <t>Sliding Bridge Machinery</t>
  </si>
  <si>
    <t>34 82 00</t>
  </si>
  <si>
    <t>Bridge Specialties</t>
  </si>
  <si>
    <t>34 82 13</t>
  </si>
  <si>
    <t>Bridge Vibration Dampers</t>
  </si>
  <si>
    <t>34 82 13.13</t>
  </si>
  <si>
    <t>Visco Elastic Bridge Vibration Dampers</t>
  </si>
  <si>
    <t>34 82 13.16</t>
  </si>
  <si>
    <t>Tuned-Mass Bridge Vibration Dampers</t>
  </si>
  <si>
    <t>34 82 19</t>
  </si>
  <si>
    <t>Bridge Pier Protection</t>
  </si>
  <si>
    <t>34 82 19.13</t>
  </si>
  <si>
    <t>Bridge Pier Ice Shields</t>
  </si>
  <si>
    <t>34 90 00</t>
  </si>
  <si>
    <t>35 00 00</t>
  </si>
  <si>
    <t>Waterway and Marine Construction</t>
  </si>
  <si>
    <t>35 01 00</t>
  </si>
  <si>
    <t>Operation and Maintenance of Waterway and Marine Construction</t>
  </si>
  <si>
    <t>35 01 30</t>
  </si>
  <si>
    <t>Operation and Maintenance of Coastal Construction</t>
  </si>
  <si>
    <t>35 01 40</t>
  </si>
  <si>
    <t>Operation and Maintenance of Waterway Construction</t>
  </si>
  <si>
    <t>35 01 40.92</t>
  </si>
  <si>
    <t>Preservation of Water Courses</t>
  </si>
  <si>
    <t>35 01 50</t>
  </si>
  <si>
    <t>Operation and Maintenance of Marine Construction</t>
  </si>
  <si>
    <t>35 01 50.71</t>
  </si>
  <si>
    <t>Channel Excavation, Cleaning and Deepening</t>
  </si>
  <si>
    <t>35 01 70</t>
  </si>
  <si>
    <t>Operation and Maintenance of Dams</t>
  </si>
  <si>
    <t>35 05 00</t>
  </si>
  <si>
    <t>Common Work Results for Waterway and Marine Construction</t>
  </si>
  <si>
    <t>35 05 30</t>
  </si>
  <si>
    <t>Common Work Results for Coastal Construction</t>
  </si>
  <si>
    <t>35 05 40</t>
  </si>
  <si>
    <t>Common Work Results for Waterway Construction</t>
  </si>
  <si>
    <t>35 05 50</t>
  </si>
  <si>
    <t>Common Work Results for Marine Construction</t>
  </si>
  <si>
    <t>35 05 70</t>
  </si>
  <si>
    <t>Common Work Results for Dams</t>
  </si>
  <si>
    <t>35 06 00</t>
  </si>
  <si>
    <t>Schedules for Waterway and Marine Construction</t>
  </si>
  <si>
    <t>35 06 30</t>
  </si>
  <si>
    <t>Schedules for Coastal Construction</t>
  </si>
  <si>
    <t>35 06 40</t>
  </si>
  <si>
    <t>Schedules for Waterway Construction</t>
  </si>
  <si>
    <t>35 06 50</t>
  </si>
  <si>
    <t>Schedules for Marine Construction</t>
  </si>
  <si>
    <t>35 06 70</t>
  </si>
  <si>
    <t>Schedules for Dams</t>
  </si>
  <si>
    <t>35 08 00</t>
  </si>
  <si>
    <t>Commissioning of Waterway and Marine Construction</t>
  </si>
  <si>
    <t>35 08 30</t>
  </si>
  <si>
    <t>Commissioning of Coastal Construction</t>
  </si>
  <si>
    <t>35 08 40</t>
  </si>
  <si>
    <t>Commissioning of Waterway Construction</t>
  </si>
  <si>
    <t>35 08 50</t>
  </si>
  <si>
    <t>Commissioning of Marine Construction</t>
  </si>
  <si>
    <t>35 08 70</t>
  </si>
  <si>
    <t>Commissioning of Dams</t>
  </si>
  <si>
    <t>35 10 00</t>
  </si>
  <si>
    <t>Waterway and Marine Signaling and Control Equipment</t>
  </si>
  <si>
    <t>35 11 00</t>
  </si>
  <si>
    <t>Signaling and Control Equipment for Waterways</t>
  </si>
  <si>
    <t>35 11 13</t>
  </si>
  <si>
    <t>Signaling Equipment for Waterways</t>
  </si>
  <si>
    <t>35 11 53</t>
  </si>
  <si>
    <t>Control Equipment for Waterways</t>
  </si>
  <si>
    <t>35 12 00</t>
  </si>
  <si>
    <t>Marine Signaling and Control Equipment</t>
  </si>
  <si>
    <t>35 12 13</t>
  </si>
  <si>
    <t>Marine Signaling Equipment</t>
  </si>
  <si>
    <t>35 12 13.13</t>
  </si>
  <si>
    <t>Lighthouse Equipment</t>
  </si>
  <si>
    <t>35 12 33</t>
  </si>
  <si>
    <t>Marine Navigation Equipment</t>
  </si>
  <si>
    <t>35 12 53</t>
  </si>
  <si>
    <t>Marine Control Equipment</t>
  </si>
  <si>
    <t>35 13 00</t>
  </si>
  <si>
    <t>Signaling and Control Equipment for Dams</t>
  </si>
  <si>
    <t>35 13 13</t>
  </si>
  <si>
    <t>Signaling Equipment for Dams</t>
  </si>
  <si>
    <t>35 13 53</t>
  </si>
  <si>
    <t>Control Equipment for Dams</t>
  </si>
  <si>
    <t>35 20 00</t>
  </si>
  <si>
    <t>Waterway and Marine Construction and Equipment</t>
  </si>
  <si>
    <t>35 20 13</t>
  </si>
  <si>
    <t>Hydraulic Fabrications</t>
  </si>
  <si>
    <t>35 20 13.13</t>
  </si>
  <si>
    <t>Hydraulic Bifurcation Panels</t>
  </si>
  <si>
    <t>35 20 13.16</t>
  </si>
  <si>
    <t>Hydraulic Bulkheads</t>
  </si>
  <si>
    <t>35 20 13.19</t>
  </si>
  <si>
    <t>Hydraulic Manifolds</t>
  </si>
  <si>
    <t>35 20 13.23</t>
  </si>
  <si>
    <t>Hydraulic Penstocks</t>
  </si>
  <si>
    <t>35 20 13.26</t>
  </si>
  <si>
    <t>Hydraulic Trashracks</t>
  </si>
  <si>
    <t>35 20 16</t>
  </si>
  <si>
    <t>Hydraulic Gates</t>
  </si>
  <si>
    <t>35 20 16.13</t>
  </si>
  <si>
    <t>Hydraulic Spillway Crest Gates</t>
  </si>
  <si>
    <t>35 20 16.19</t>
  </si>
  <si>
    <t>Hydraulic Head Gates</t>
  </si>
  <si>
    <t>35 20 16.26</t>
  </si>
  <si>
    <t>Hydraulic Sluice Gates</t>
  </si>
  <si>
    <t>35 20 16.33</t>
  </si>
  <si>
    <t>Hydraulic Miter Gates</t>
  </si>
  <si>
    <t>35 20 16.39</t>
  </si>
  <si>
    <t>Hydraulic Sector Gates</t>
  </si>
  <si>
    <t>35 20 16.46</t>
  </si>
  <si>
    <t>Hydraulic Tainter Gates and Anchorages</t>
  </si>
  <si>
    <t>35 20 16.53</t>
  </si>
  <si>
    <t>Hydraulic Vertical Lift Gates</t>
  </si>
  <si>
    <t>35 20 16.59</t>
  </si>
  <si>
    <t>Hydraulic Closure Gates</t>
  </si>
  <si>
    <t>35 20 19</t>
  </si>
  <si>
    <t>Hydraulic Valves</t>
  </si>
  <si>
    <t>35 20 19.13</t>
  </si>
  <si>
    <t>Hydraulic Butterfly Valves</t>
  </si>
  <si>
    <t>35 20 19.23</t>
  </si>
  <si>
    <t>Hydraulic Regulating Valves</t>
  </si>
  <si>
    <t>35 20 23</t>
  </si>
  <si>
    <t>Dredging</t>
  </si>
  <si>
    <t>35 20 23.13</t>
  </si>
  <si>
    <t>Mechanical Dredging</t>
  </si>
  <si>
    <t>35 20 23.23</t>
  </si>
  <si>
    <t>Hydraulic Dredging</t>
  </si>
  <si>
    <t>35 20 23.33</t>
  </si>
  <si>
    <t>Integrated Dredging and Dewatering</t>
  </si>
  <si>
    <t>35 30 00</t>
  </si>
  <si>
    <t>Coastal Construction</t>
  </si>
  <si>
    <t>35 31 00</t>
  </si>
  <si>
    <t>Shoreline Protection</t>
  </si>
  <si>
    <t>35 31 16</t>
  </si>
  <si>
    <t>Seawalls</t>
  </si>
  <si>
    <t>35 31 16.13</t>
  </si>
  <si>
    <t>Concrete Seawalls</t>
  </si>
  <si>
    <t>35 31 16.16</t>
  </si>
  <si>
    <t>Segmental Seawalls</t>
  </si>
  <si>
    <t>35 31 16.19</t>
  </si>
  <si>
    <t>Steel Sheet Piling Seawalls</t>
  </si>
  <si>
    <t>35 31 16.23</t>
  </si>
  <si>
    <t>Timber Seawalls</t>
  </si>
  <si>
    <t>35 31 16.40</t>
  </si>
  <si>
    <t>Stone Seawalls</t>
  </si>
  <si>
    <t>35 31 19</t>
  </si>
  <si>
    <t>Revetments</t>
  </si>
  <si>
    <t>35 31 19.13</t>
  </si>
  <si>
    <t>Sacked Cement-Sand Revetments</t>
  </si>
  <si>
    <t>35 31 19.16</t>
  </si>
  <si>
    <t>Concrete Unit Masonry Revetments</t>
  </si>
  <si>
    <t>35 31 19.36</t>
  </si>
  <si>
    <t>Gabion Revetments</t>
  </si>
  <si>
    <t>35 31 19.40</t>
  </si>
  <si>
    <t>Stone Revetments</t>
  </si>
  <si>
    <t>35 31 23</t>
  </si>
  <si>
    <t>Breakwaters</t>
  </si>
  <si>
    <t>35 31 23.13</t>
  </si>
  <si>
    <t>Rubble Mound Breakwaters</t>
  </si>
  <si>
    <t>35 31 23.16</t>
  </si>
  <si>
    <t>Precast Breakwater Modules</t>
  </si>
  <si>
    <t>35 31 26</t>
  </si>
  <si>
    <t>Jetties</t>
  </si>
  <si>
    <t>35 31 26.13</t>
  </si>
  <si>
    <t>Concrete Jetties</t>
  </si>
  <si>
    <t>35 31 26.16</t>
  </si>
  <si>
    <t>Concrete Unit Masonry Jetties</t>
  </si>
  <si>
    <t>35 31 26.36</t>
  </si>
  <si>
    <t>Gabion Jetties</t>
  </si>
  <si>
    <t>35 31 26.40</t>
  </si>
  <si>
    <t>Stone Jetties</t>
  </si>
  <si>
    <t>35 31 29</t>
  </si>
  <si>
    <t>Groins</t>
  </si>
  <si>
    <t>35 31 29.13</t>
  </si>
  <si>
    <t>Concrete Groins</t>
  </si>
  <si>
    <t>35 31 29.16</t>
  </si>
  <si>
    <t>Concrete Unit Masonry Groins</t>
  </si>
  <si>
    <t>35 31 29.26</t>
  </si>
  <si>
    <t>Steel Groins</t>
  </si>
  <si>
    <t>35 31 29.36</t>
  </si>
  <si>
    <t>Gabion Groins</t>
  </si>
  <si>
    <t>35 31 29.40</t>
  </si>
  <si>
    <t>Stone Groins</t>
  </si>
  <si>
    <t>35 32 00</t>
  </si>
  <si>
    <t>Artificial Reefs</t>
  </si>
  <si>
    <t>35 32 13</t>
  </si>
  <si>
    <t>Scrap Material Artificial Reefs</t>
  </si>
  <si>
    <t>35 32 13.13</t>
  </si>
  <si>
    <t>Scrap Concrete Artificial Reefs</t>
  </si>
  <si>
    <t>35 32 13.19</t>
  </si>
  <si>
    <t>Scrap Steel Artificial Reefs</t>
  </si>
  <si>
    <t>35 32 13.33</t>
  </si>
  <si>
    <t>Sunken Ship Artificial Reefs</t>
  </si>
  <si>
    <t>35 32 16</t>
  </si>
  <si>
    <t>Constructed Artificial Reefs</t>
  </si>
  <si>
    <t>35 32 16.13</t>
  </si>
  <si>
    <t>Constructed Concrete Artificial Reefs</t>
  </si>
  <si>
    <t>35 32 16.19</t>
  </si>
  <si>
    <t>Constructed Steel Artificial Reefs</t>
  </si>
  <si>
    <t>35 40 00</t>
  </si>
  <si>
    <t>Waterway Construction and Equipment</t>
  </si>
  <si>
    <t>35 41 00</t>
  </si>
  <si>
    <t>Levees</t>
  </si>
  <si>
    <t>35 41 13</t>
  </si>
  <si>
    <t>Landside Levee Berms</t>
  </si>
  <si>
    <t>35 41 13.13</t>
  </si>
  <si>
    <t>Stability Landside Levee Berms</t>
  </si>
  <si>
    <t>35 41 13.16</t>
  </si>
  <si>
    <t>Seepage Landside Levee Berms</t>
  </si>
  <si>
    <t>35 41 16</t>
  </si>
  <si>
    <t>Levee Cutoff Trenches</t>
  </si>
  <si>
    <t>35 41 19</t>
  </si>
  <si>
    <t>Levee Relief Wells</t>
  </si>
  <si>
    <t>35 42 00</t>
  </si>
  <si>
    <t>Waterway Bank Protection</t>
  </si>
  <si>
    <t>35 42 13</t>
  </si>
  <si>
    <t>Piling Bank Protection</t>
  </si>
  <si>
    <t>35 42 13.19</t>
  </si>
  <si>
    <t>Steel Sheet Piling Bank Protection</t>
  </si>
  <si>
    <t>35 42 13.23</t>
  </si>
  <si>
    <t>Timber Piling Bank Protection</t>
  </si>
  <si>
    <t>35 42 13.26</t>
  </si>
  <si>
    <t>Plastic Piling Bank Protection</t>
  </si>
  <si>
    <t>35 42 29</t>
  </si>
  <si>
    <t>Grout-Bag Bank Protection</t>
  </si>
  <si>
    <t>35 42 34</t>
  </si>
  <si>
    <t>Soil Reinforcement Bank Protection</t>
  </si>
  <si>
    <t>35 42 35</t>
  </si>
  <si>
    <t>Slope Protection Bank Protection</t>
  </si>
  <si>
    <t>35 42 36</t>
  </si>
  <si>
    <t>Gabion Bank Protection</t>
  </si>
  <si>
    <t>35 42 37</t>
  </si>
  <si>
    <t>Riprap Bank Protection</t>
  </si>
  <si>
    <t>35 42 53</t>
  </si>
  <si>
    <t>Wall Bank Protection</t>
  </si>
  <si>
    <t>35 42 53.16</t>
  </si>
  <si>
    <t>Concrete Unit Masonry Wall Bank Protection</t>
  </si>
  <si>
    <t>35 42 53.19</t>
  </si>
  <si>
    <t>Segmental Wall Bank Protection</t>
  </si>
  <si>
    <t>35 42 53.40</t>
  </si>
  <si>
    <t>Stone Wall Bank Protection</t>
  </si>
  <si>
    <t>35 43 00</t>
  </si>
  <si>
    <t>Waterway Scour Protection</t>
  </si>
  <si>
    <t>35 43 29</t>
  </si>
  <si>
    <t>Grout-Bag Scour Protection</t>
  </si>
  <si>
    <t>35 43 34</t>
  </si>
  <si>
    <t>Soil Reinforcement Scour Protection</t>
  </si>
  <si>
    <t>35 43 35</t>
  </si>
  <si>
    <t>Slope Protection Scour Protection</t>
  </si>
  <si>
    <t>35 43 36</t>
  </si>
  <si>
    <t>Gabion Scour Protection</t>
  </si>
  <si>
    <t>35 43 37</t>
  </si>
  <si>
    <t>Riprap Scour Protection</t>
  </si>
  <si>
    <t>35 43 53</t>
  </si>
  <si>
    <t>Wall Scour Protection</t>
  </si>
  <si>
    <t>35 43 53.13</t>
  </si>
  <si>
    <t>Concrete Unit Masonry Wall Scour Protection</t>
  </si>
  <si>
    <t>35 43 53.16</t>
  </si>
  <si>
    <t>Segmental Wall Scour Protection</t>
  </si>
  <si>
    <t>35 43 53.40</t>
  </si>
  <si>
    <t>Stone Wall Scour Protection</t>
  </si>
  <si>
    <t>35 49 00</t>
  </si>
  <si>
    <t>Waterway Structures</t>
  </si>
  <si>
    <t>35 49 13</t>
  </si>
  <si>
    <t>Floodwalls</t>
  </si>
  <si>
    <t>35 49 13.13</t>
  </si>
  <si>
    <t>Concrete Floodwalls</t>
  </si>
  <si>
    <t>35 49 13.16</t>
  </si>
  <si>
    <t>Masonry Floodwalls</t>
  </si>
  <si>
    <t>35 49 23</t>
  </si>
  <si>
    <t>Waterway Locks</t>
  </si>
  <si>
    <t>35 49 23.13</t>
  </si>
  <si>
    <t>Concrete Waterway Locks</t>
  </si>
  <si>
    <t>35 49 23.23</t>
  </si>
  <si>
    <t>Piling Waterway Locks</t>
  </si>
  <si>
    <t>35 50 00</t>
  </si>
  <si>
    <t>Marine Construction and Equipment</t>
  </si>
  <si>
    <t>35 51 00</t>
  </si>
  <si>
    <t>Floating Construction</t>
  </si>
  <si>
    <t>35 51 13</t>
  </si>
  <si>
    <t>Floating Piers</t>
  </si>
  <si>
    <t>35 51 13.23</t>
  </si>
  <si>
    <t>Floating Wood Piers</t>
  </si>
  <si>
    <t>35 51 13.26</t>
  </si>
  <si>
    <t>Floating Plastic Piers</t>
  </si>
  <si>
    <t>35 51 23</t>
  </si>
  <si>
    <t>Pontoons</t>
  </si>
  <si>
    <t>35 52 00</t>
  </si>
  <si>
    <t>Offshore Platform Construction</t>
  </si>
  <si>
    <t>35 52 13</t>
  </si>
  <si>
    <t>Fixed Offshore Platform Construction</t>
  </si>
  <si>
    <t>35 52 23</t>
  </si>
  <si>
    <t>Semi-Submersible Offshore Platform Construction</t>
  </si>
  <si>
    <t>35 52 33</t>
  </si>
  <si>
    <t>Floating Offshore Platform Construction</t>
  </si>
  <si>
    <t>35 53 00</t>
  </si>
  <si>
    <t>Underwater Construction</t>
  </si>
  <si>
    <t>35 53 23</t>
  </si>
  <si>
    <t>Underwater Harbor Deepening</t>
  </si>
  <si>
    <t>35 53 33</t>
  </si>
  <si>
    <t>Underwater Pipeline Construction</t>
  </si>
  <si>
    <t>35 53 43</t>
  </si>
  <si>
    <t>Underwater Foundation Construction</t>
  </si>
  <si>
    <t>35 53 53</t>
  </si>
  <si>
    <t>Underwater Structures Construction</t>
  </si>
  <si>
    <t>35 53 63</t>
  </si>
  <si>
    <t>Underwater Waterproofing</t>
  </si>
  <si>
    <t>35 59 00</t>
  </si>
  <si>
    <t>Marine Specialties</t>
  </si>
  <si>
    <t>35 59 13</t>
  </si>
  <si>
    <t>Marine Fenders</t>
  </si>
  <si>
    <t>35 59 13.13</t>
  </si>
  <si>
    <t>Prestressed Concrete Marine Fender Piling</t>
  </si>
  <si>
    <t>35 59 13.16</t>
  </si>
  <si>
    <t>Resilient Foam-Filled Marine Fenders</t>
  </si>
  <si>
    <t>35 59 13.19</t>
  </si>
  <si>
    <t>Rubber Marine Fenders</t>
  </si>
  <si>
    <t>35 59 23</t>
  </si>
  <si>
    <t>Buoys</t>
  </si>
  <si>
    <t>35 59 23.13</t>
  </si>
  <si>
    <t>Mooring Buoys</t>
  </si>
  <si>
    <t>35 59 23.16</t>
  </si>
  <si>
    <t>Anchor Pendant Buoys</t>
  </si>
  <si>
    <t>35 59 23.19</t>
  </si>
  <si>
    <t>Navigation Buoys</t>
  </si>
  <si>
    <t>35 59 29</t>
  </si>
  <si>
    <t>Mooring Devices</t>
  </si>
  <si>
    <t>35 59 29.13</t>
  </si>
  <si>
    <t>Quick-Release Mooring Hooks</t>
  </si>
  <si>
    <t>35 59 29.16</t>
  </si>
  <si>
    <t>Laser Docking Systems</t>
  </si>
  <si>
    <t>35 59 29.19</t>
  </si>
  <si>
    <t>Capstans</t>
  </si>
  <si>
    <t>35 59 33</t>
  </si>
  <si>
    <t>Marine Bollards and Cleats</t>
  </si>
  <si>
    <t>35 59 33.13</t>
  </si>
  <si>
    <t>Cast-Steel Marine Bollards and Cleats</t>
  </si>
  <si>
    <t>35 59 33.16</t>
  </si>
  <si>
    <t>Cast-Iron Marine Bollards and Cleats</t>
  </si>
  <si>
    <t>35 59 33.19</t>
  </si>
  <si>
    <t>Stainless-Steel Marine Bollards and Cleats</t>
  </si>
  <si>
    <t>35 59 33.23</t>
  </si>
  <si>
    <t>Plastic Marine Bollards and Cleats</t>
  </si>
  <si>
    <t>35 59 93</t>
  </si>
  <si>
    <t>Marine Chain and Accessories</t>
  </si>
  <si>
    <t>35 59 93.13</t>
  </si>
  <si>
    <t>Marine Chain</t>
  </si>
  <si>
    <t>35 59 93.16</t>
  </si>
  <si>
    <t>Marine Shackles</t>
  </si>
  <si>
    <t>35 59 93.19</t>
  </si>
  <si>
    <t>Marine Chain Tensioners</t>
  </si>
  <si>
    <t>35 60 00</t>
  </si>
  <si>
    <t>35 70 00</t>
  </si>
  <si>
    <t>Dam Construction and Equipment</t>
  </si>
  <si>
    <t>35 71 00</t>
  </si>
  <si>
    <t>Gravity Dams</t>
  </si>
  <si>
    <t>35 71 13</t>
  </si>
  <si>
    <t>Concrete Gravity Dams</t>
  </si>
  <si>
    <t>35 71 16</t>
  </si>
  <si>
    <t>Masonry Gravity Dams</t>
  </si>
  <si>
    <t>35 71 19</t>
  </si>
  <si>
    <t>Rockfill Gravity Dams</t>
  </si>
  <si>
    <t>35 72 00</t>
  </si>
  <si>
    <t>Arch Dams</t>
  </si>
  <si>
    <t>35 72 13</t>
  </si>
  <si>
    <t>Concrete Arch Dams</t>
  </si>
  <si>
    <t>35 73 00</t>
  </si>
  <si>
    <t>Embankment Dams</t>
  </si>
  <si>
    <t>35 73 13</t>
  </si>
  <si>
    <t>Earth Embankment Dam</t>
  </si>
  <si>
    <t>35 73 16</t>
  </si>
  <si>
    <t>Rock Embankment Dams</t>
  </si>
  <si>
    <t>35 74 00</t>
  </si>
  <si>
    <t>Buttress Dams</t>
  </si>
  <si>
    <t>35 74 13</t>
  </si>
  <si>
    <t>Concrete Buttress Dams</t>
  </si>
  <si>
    <t>35 79 00</t>
  </si>
  <si>
    <t>Auxiliary Dam Structures</t>
  </si>
  <si>
    <t>35 79 13</t>
  </si>
  <si>
    <t>Fish Ladders</t>
  </si>
  <si>
    <t>35 79 13.13</t>
  </si>
  <si>
    <t>Concrete Fish Ladders</t>
  </si>
  <si>
    <t>35 80 00</t>
  </si>
  <si>
    <t>35 90 00</t>
  </si>
  <si>
    <t>40 00 00</t>
  </si>
  <si>
    <t>Process Integration</t>
  </si>
  <si>
    <t>40 01 00</t>
  </si>
  <si>
    <t>Operation and Maintenance of Process Integration</t>
  </si>
  <si>
    <t>40 01 10</t>
  </si>
  <si>
    <t>Operation and Maintenance of Gas and Vapor Process Piping</t>
  </si>
  <si>
    <t>40 01 20</t>
  </si>
  <si>
    <t>Operation and Maintenance of Liquids Process Piping</t>
  </si>
  <si>
    <t>40 01 30</t>
  </si>
  <si>
    <t>Operation and Maintenance of Solid and Mixed Materials Piping and Chutes</t>
  </si>
  <si>
    <t>40 01 40</t>
  </si>
  <si>
    <t>Operation and Maintenance of Process Piping and Equipment Protection</t>
  </si>
  <si>
    <t>40 05 00</t>
  </si>
  <si>
    <t>Common Work Results for Process Integration</t>
  </si>
  <si>
    <t>40 05 13</t>
  </si>
  <si>
    <t>Common Work Results for Process Piping</t>
  </si>
  <si>
    <t>40 05 13.13</t>
  </si>
  <si>
    <t>Steel Process Piping</t>
  </si>
  <si>
    <t>40 05 13.16</t>
  </si>
  <si>
    <t>Lined or Internally-Coated Steel Process Piping</t>
  </si>
  <si>
    <t>40 05 13.19</t>
  </si>
  <si>
    <t>Stainless-Steel Process Piping</t>
  </si>
  <si>
    <t>40 05 13.23</t>
  </si>
  <si>
    <t>Aluminum Alloys Process Piping</t>
  </si>
  <si>
    <t>40 05 13.33</t>
  </si>
  <si>
    <t>Brass, Bronze, Copper, and Copper Alloys Process Piping</t>
  </si>
  <si>
    <t>40 05 13.43</t>
  </si>
  <si>
    <t>Nickel and Nickel Alloys Process Piping</t>
  </si>
  <si>
    <t>40 05 13.53</t>
  </si>
  <si>
    <t>Ductile, Malleable, and Cast Iron Alloys Process Piping</t>
  </si>
  <si>
    <t>40 05 13.63</t>
  </si>
  <si>
    <t>Titanium and Titanium Alloys Process Piping</t>
  </si>
  <si>
    <t>40 05 13.73</t>
  </si>
  <si>
    <t>Plastic Process Piping</t>
  </si>
  <si>
    <t>40 05 13.76</t>
  </si>
  <si>
    <t>Fiberglass-Reinforced Plastic and Resins Process Piping</t>
  </si>
  <si>
    <t>40 05 13.93</t>
  </si>
  <si>
    <t>Other Metals Process Piping</t>
  </si>
  <si>
    <t>40 05 23</t>
  </si>
  <si>
    <t>Common Work Results for Process Valves</t>
  </si>
  <si>
    <t>40 05 23.13</t>
  </si>
  <si>
    <t>Carbon Steel Process Valves</t>
  </si>
  <si>
    <t>40 05 23.16</t>
  </si>
  <si>
    <t>Low and Intermediate Alloy Steel Process Valves</t>
  </si>
  <si>
    <t>40 05 23.19</t>
  </si>
  <si>
    <t>Stainless-Steel Process Valves</t>
  </si>
  <si>
    <t>40 05 23.33</t>
  </si>
  <si>
    <t>Brass and Iron Process Valves</t>
  </si>
  <si>
    <t>40 05 23.43</t>
  </si>
  <si>
    <t>Nickel and Nickel Alloys Steel Process Valves</t>
  </si>
  <si>
    <t>40 05 23.73</t>
  </si>
  <si>
    <t>Plastic and Plastic Lined Process Valves</t>
  </si>
  <si>
    <t>40 05 23.93</t>
  </si>
  <si>
    <t>Other Metals Process Valves</t>
  </si>
  <si>
    <t>40 06 00</t>
  </si>
  <si>
    <t>Schedules for Process Integration</t>
  </si>
  <si>
    <t>40 06 10</t>
  </si>
  <si>
    <t>Schedules for Gas and Vapor Process Piping</t>
  </si>
  <si>
    <t>40 06 20</t>
  </si>
  <si>
    <t>Schedules for Liquids Process Piping</t>
  </si>
  <si>
    <t>40 06 30</t>
  </si>
  <si>
    <t>Schedules for Solid and Mixed Materials Piping and Chutes</t>
  </si>
  <si>
    <t>40 06 40</t>
  </si>
  <si>
    <t>Schedules for Process Piping and Equipment Protection</t>
  </si>
  <si>
    <t>40 10 00</t>
  </si>
  <si>
    <t>Gas and Vapor Process Piping</t>
  </si>
  <si>
    <t>40 11 00</t>
  </si>
  <si>
    <t>Steam Process Piping</t>
  </si>
  <si>
    <t>40 11 13</t>
  </si>
  <si>
    <t>Low-Pressure Steam Process Piping</t>
  </si>
  <si>
    <t>40 11 16</t>
  </si>
  <si>
    <t>Intermediate-Pressure Steam Process Piping</t>
  </si>
  <si>
    <t>40 11 19</t>
  </si>
  <si>
    <t>High-Pressure Steam Process Piping</t>
  </si>
  <si>
    <t>40 11 23</t>
  </si>
  <si>
    <t>Condensate Process Piping</t>
  </si>
  <si>
    <t>40 12 00</t>
  </si>
  <si>
    <t>Compressed Air Process Piping</t>
  </si>
  <si>
    <t>40 12 13</t>
  </si>
  <si>
    <t>Breathing Compressed Air Process Piping</t>
  </si>
  <si>
    <t>40 12 16</t>
  </si>
  <si>
    <t>Non-Breathing Compressed Air Process Piping</t>
  </si>
  <si>
    <t>40 13 00</t>
  </si>
  <si>
    <t>Inert Gases Process Piping</t>
  </si>
  <si>
    <t>40 13 13</t>
  </si>
  <si>
    <t>Argon Process Piping</t>
  </si>
  <si>
    <t>40 13 16</t>
  </si>
  <si>
    <t>Carbon-Dioxide Process Piping</t>
  </si>
  <si>
    <t>40 13 19</t>
  </si>
  <si>
    <t>Helium Process Piping</t>
  </si>
  <si>
    <t>40 13 23</t>
  </si>
  <si>
    <t>Krypton Process Piping</t>
  </si>
  <si>
    <t>40 13 26</t>
  </si>
  <si>
    <t>Neon Process Piping</t>
  </si>
  <si>
    <t>40 13 29</t>
  </si>
  <si>
    <t>Nitrogen Process Piping</t>
  </si>
  <si>
    <t>40 13 33</t>
  </si>
  <si>
    <t>Xenon Process Piping</t>
  </si>
  <si>
    <t>40 13 93</t>
  </si>
  <si>
    <t>Mixed Inert Gases Process Piping</t>
  </si>
  <si>
    <t>40 14 00</t>
  </si>
  <si>
    <t>Fuel Gases Process Piping</t>
  </si>
  <si>
    <t>40 14 13</t>
  </si>
  <si>
    <t>Blast Furnace Piping</t>
  </si>
  <si>
    <t>40 14 16</t>
  </si>
  <si>
    <t>Blue (Water) Fuel Gas Piping</t>
  </si>
  <si>
    <t>40 14 19</t>
  </si>
  <si>
    <t>Butane Piping</t>
  </si>
  <si>
    <t>40 14 23</t>
  </si>
  <si>
    <t>Carbon-Monoxide Piping</t>
  </si>
  <si>
    <t>40 14 26</t>
  </si>
  <si>
    <t>Chlorine Fuel Gas Piping</t>
  </si>
  <si>
    <t>40 14 29</t>
  </si>
  <si>
    <t>Coke Oven Gas Piping</t>
  </si>
  <si>
    <t>40 14 33</t>
  </si>
  <si>
    <t>Ethane-Gas Piping</t>
  </si>
  <si>
    <t>40 14 36</t>
  </si>
  <si>
    <t>Hydrogen Fuel Gas Piping</t>
  </si>
  <si>
    <t>40 14 39</t>
  </si>
  <si>
    <t>Liquid Natural-Gas Process Piping</t>
  </si>
  <si>
    <t>40 14 43</t>
  </si>
  <si>
    <t>Methylacetylene-Propadiene Fuel Gas Piping</t>
  </si>
  <si>
    <t>40 14 49</t>
  </si>
  <si>
    <t>Natural-Gas Process Piping</t>
  </si>
  <si>
    <t>40 14 49.13</t>
  </si>
  <si>
    <t>Synthetic Natural-Gas Piping</t>
  </si>
  <si>
    <t>40 14 49.23</t>
  </si>
  <si>
    <t>Propane-Air Mixes Fuel Gas Piping</t>
  </si>
  <si>
    <t>40 14 53</t>
  </si>
  <si>
    <t>Octane Fuel Gas Piping</t>
  </si>
  <si>
    <t>40 14 59</t>
  </si>
  <si>
    <t>Propane Fuel Gas Process Piping</t>
  </si>
  <si>
    <t>40 14 63</t>
  </si>
  <si>
    <t>Sewage Fuel Gas Piping</t>
  </si>
  <si>
    <t>40 14 93</t>
  </si>
  <si>
    <t>Mixed Fuel Gases Piping</t>
  </si>
  <si>
    <t>40 15 00</t>
  </si>
  <si>
    <t>Combustion System Gas Piping</t>
  </si>
  <si>
    <t>40 15 13</t>
  </si>
  <si>
    <t>Combustion Air Piping</t>
  </si>
  <si>
    <t>40 15 16</t>
  </si>
  <si>
    <t>Oxygen Combustion System Gas Piping</t>
  </si>
  <si>
    <t>40 15 19</t>
  </si>
  <si>
    <t>Flue-Gas Combustion System Piping</t>
  </si>
  <si>
    <t>40 15 23</t>
  </si>
  <si>
    <t>Exothermic-Gas Combustion System Piping</t>
  </si>
  <si>
    <t>40 15 26</t>
  </si>
  <si>
    <t>Endothermic-Gas Combustion System Piping</t>
  </si>
  <si>
    <t>40 15 29</t>
  </si>
  <si>
    <t>Disassociated-Ammonia-Gas Combustion System Piping</t>
  </si>
  <si>
    <t>40 16 00</t>
  </si>
  <si>
    <t>Specialty and High-Purity Gases Piping</t>
  </si>
  <si>
    <t>40 16 13</t>
  </si>
  <si>
    <t>Ammonia Gas Piping</t>
  </si>
  <si>
    <t>40 16 16</t>
  </si>
  <si>
    <t>Boron Gas Piping</t>
  </si>
  <si>
    <t>40 16 26</t>
  </si>
  <si>
    <t>Diborane Gas Piping</t>
  </si>
  <si>
    <t>40 16 29</t>
  </si>
  <si>
    <t>Fluorine Gas Piping</t>
  </si>
  <si>
    <t>40 16 33</t>
  </si>
  <si>
    <t>Hydrogen Sulfide Gas Piping</t>
  </si>
  <si>
    <t>40 16 36</t>
  </si>
  <si>
    <t>Nitrous-Oxide Gas Process Piping</t>
  </si>
  <si>
    <t>40 16 39</t>
  </si>
  <si>
    <t>Ozone Gas Piping</t>
  </si>
  <si>
    <t>40 16 43</t>
  </si>
  <si>
    <t>Phosphine Gas Piping</t>
  </si>
  <si>
    <t>40 16 46</t>
  </si>
  <si>
    <t>Silane Gas Piping</t>
  </si>
  <si>
    <t>40 16 49</t>
  </si>
  <si>
    <t>Sulfur-Dioxide Gas Piping</t>
  </si>
  <si>
    <t>40 16 53</t>
  </si>
  <si>
    <t>Specialty Gas Mixtures Piping</t>
  </si>
  <si>
    <t>40 16 56</t>
  </si>
  <si>
    <t>High-Purity Gas Piping Components</t>
  </si>
  <si>
    <t>40 17 00</t>
  </si>
  <si>
    <t>Welding and Cutting Gases Piping</t>
  </si>
  <si>
    <t>40 17 13</t>
  </si>
  <si>
    <t>Acetylene Welding and Cutting Piping</t>
  </si>
  <si>
    <t>40 17 16</t>
  </si>
  <si>
    <t>Acetylene-Hydrogen Mix Welding and Cutting Piping</t>
  </si>
  <si>
    <t>40 17 19</t>
  </si>
  <si>
    <t>Methylacetylene-Propadiene Welding and Cutting Piping</t>
  </si>
  <si>
    <t>40 17 23</t>
  </si>
  <si>
    <t>Oxygen Welding and Cutting Piping</t>
  </si>
  <si>
    <t>40 17 26</t>
  </si>
  <si>
    <t>Inert Gas Welding and Cutting Piping</t>
  </si>
  <si>
    <t>40 18 00</t>
  </si>
  <si>
    <t>Vacuum Systems Process Piping</t>
  </si>
  <si>
    <t>40 18 13</t>
  </si>
  <si>
    <t>Low-Vacuum Systems Process Piping</t>
  </si>
  <si>
    <t>40 18 16</t>
  </si>
  <si>
    <t>High-Vacuum Systems Process Piping</t>
  </si>
  <si>
    <t>40 20 00</t>
  </si>
  <si>
    <t>Liquids Process Piping</t>
  </si>
  <si>
    <t>40 21 00</t>
  </si>
  <si>
    <t>Liquid Fuel Process Piping</t>
  </si>
  <si>
    <t>40 21 13</t>
  </si>
  <si>
    <t>Bio Fuels Process Piping</t>
  </si>
  <si>
    <t>40 21 16</t>
  </si>
  <si>
    <t>Gasoline Process Piping</t>
  </si>
  <si>
    <t>40 21 19</t>
  </si>
  <si>
    <t>Diesel Process Piping</t>
  </si>
  <si>
    <t>40 21 23</t>
  </si>
  <si>
    <t>Fuel-Oils Process Piping</t>
  </si>
  <si>
    <t>40 21 23.13</t>
  </si>
  <si>
    <t>No. 2 Fuel-Oil Process Piping</t>
  </si>
  <si>
    <t>40 21 23.16</t>
  </si>
  <si>
    <t>No. 4 Fuel-Oil Process Piping</t>
  </si>
  <si>
    <t>40 21 23.19</t>
  </si>
  <si>
    <t>No. 5 Fuel-Oil Process Piping</t>
  </si>
  <si>
    <t>40 21 23.23</t>
  </si>
  <si>
    <t>No. 6 Fuel-Oil Process Piping</t>
  </si>
  <si>
    <t>40 21 23.26</t>
  </si>
  <si>
    <t>Kerosene Process Piping</t>
  </si>
  <si>
    <t>40 21 23.29</t>
  </si>
  <si>
    <t>Tar Process Piping</t>
  </si>
  <si>
    <t>40 22 00</t>
  </si>
  <si>
    <t>Petroleum Products Piping</t>
  </si>
  <si>
    <t>40 22 13</t>
  </si>
  <si>
    <t>Heavy-Fractions Petroleum Products Piping</t>
  </si>
  <si>
    <t>40 22 16</t>
  </si>
  <si>
    <t>Light-Fractions Petroleum Products Piping</t>
  </si>
  <si>
    <t>40 23 00</t>
  </si>
  <si>
    <t>Water Process Piping</t>
  </si>
  <si>
    <t>40 23 13</t>
  </si>
  <si>
    <t>De-Ionized Water Process Piping</t>
  </si>
  <si>
    <t>40 23 16</t>
  </si>
  <si>
    <t>Distilled-Water Process Piping</t>
  </si>
  <si>
    <t>40 23 19</t>
  </si>
  <si>
    <t>Process Plant Water Piping</t>
  </si>
  <si>
    <t>40 23 23</t>
  </si>
  <si>
    <t>Potable Water Process Piping</t>
  </si>
  <si>
    <t>40 23 29</t>
  </si>
  <si>
    <t>Recirculated Water Process Piping</t>
  </si>
  <si>
    <t>40 23 33</t>
  </si>
  <si>
    <t>Reverse-Osmosis Water Process Piping</t>
  </si>
  <si>
    <t>40 23 36</t>
  </si>
  <si>
    <t>Sanitary Water Process Piping</t>
  </si>
  <si>
    <t>40 24 00</t>
  </si>
  <si>
    <t>Specialty Liquid Chemicals Piping</t>
  </si>
  <si>
    <t>40 24 13</t>
  </si>
  <si>
    <t>Alcohol Piping</t>
  </si>
  <si>
    <t>40 24 16</t>
  </si>
  <si>
    <t>Gel Piping</t>
  </si>
  <si>
    <t>40 24 19</t>
  </si>
  <si>
    <t>Slurries Process Piping</t>
  </si>
  <si>
    <t>40 24 23</t>
  </si>
  <si>
    <t>Thixotropic Liquid Piping</t>
  </si>
  <si>
    <t>40 25 00</t>
  </si>
  <si>
    <t>Liquid Acids and Bases Piping</t>
  </si>
  <si>
    <t>40 25 13</t>
  </si>
  <si>
    <t>Liquid Acids Piping</t>
  </si>
  <si>
    <t>40 25 16</t>
  </si>
  <si>
    <t>Liquid Bases Piping</t>
  </si>
  <si>
    <t>40 26 00</t>
  </si>
  <si>
    <t>Liquid Polymer Piping</t>
  </si>
  <si>
    <t>40 30 00</t>
  </si>
  <si>
    <t>Solid and Mixed Materials Piping and Chutes</t>
  </si>
  <si>
    <t>40 32 00</t>
  </si>
  <si>
    <t>Bulk Materials Piping and Chutes</t>
  </si>
  <si>
    <t>40 32 13</t>
  </si>
  <si>
    <t>Abrasive Materials Piping and Chutes</t>
  </si>
  <si>
    <t>40 32 16</t>
  </si>
  <si>
    <t>Nonabrasive Materials Piping and Chutes</t>
  </si>
  <si>
    <t>40 33 00</t>
  </si>
  <si>
    <t>Bulk Materials Valves</t>
  </si>
  <si>
    <t>40 33 13</t>
  </si>
  <si>
    <t>Airlock Bulk Materials Valves</t>
  </si>
  <si>
    <t>40 33 16</t>
  </si>
  <si>
    <t>Blind Bulk Materials Valves</t>
  </si>
  <si>
    <t>40 33 19</t>
  </si>
  <si>
    <t>Butterfly Bulk Materials Valves</t>
  </si>
  <si>
    <t>40 33 23</t>
  </si>
  <si>
    <t>Cone Bulk Materials Valves</t>
  </si>
  <si>
    <t>40 33 26</t>
  </si>
  <si>
    <t>Diverter Bulk Materials Valves</t>
  </si>
  <si>
    <t>40 33 29</t>
  </si>
  <si>
    <t>Double or Single Dump Bulk Materials Valves</t>
  </si>
  <si>
    <t>40 33 33</t>
  </si>
  <si>
    <t>Knife and Slide Gate Bulk Materials Valves</t>
  </si>
  <si>
    <t>40 33 36</t>
  </si>
  <si>
    <t>Pinch Bulk Materials Valves</t>
  </si>
  <si>
    <t>40 33 39</t>
  </si>
  <si>
    <t>Swing Bulk Materials Valves</t>
  </si>
  <si>
    <t>40 33 43</t>
  </si>
  <si>
    <t>Specialty Bulk Materials Valves</t>
  </si>
  <si>
    <t>40 34 00</t>
  </si>
  <si>
    <t>Pneumatic Conveying Lines</t>
  </si>
  <si>
    <t>40 34 13</t>
  </si>
  <si>
    <t>Dense Phase Pneumatic Conveying Lines</t>
  </si>
  <si>
    <t>40 34 16</t>
  </si>
  <si>
    <t>Dilute Phase Pneumatic Conveying Lines</t>
  </si>
  <si>
    <t>40 40 00</t>
  </si>
  <si>
    <t>Process Piping and Equipment Protection</t>
  </si>
  <si>
    <t>40 41 00</t>
  </si>
  <si>
    <t>Process Piping and Equipment Heat Tracing</t>
  </si>
  <si>
    <t>40 41 13</t>
  </si>
  <si>
    <t>Process Piping Heat Tracing</t>
  </si>
  <si>
    <t>40 41 13.13</t>
  </si>
  <si>
    <t>Process Piping Electrical Resistance Heat Tracing</t>
  </si>
  <si>
    <t>40 41 13.16</t>
  </si>
  <si>
    <t>Process Piping Electrical Conductance Heat Tracing</t>
  </si>
  <si>
    <t>40 41 13.19</t>
  </si>
  <si>
    <t>Process Piping Gas Heat Tracing</t>
  </si>
  <si>
    <t>40 41 13.23</t>
  </si>
  <si>
    <t>Process Piping Steam Heat Tracing</t>
  </si>
  <si>
    <t>40 41 13.26</t>
  </si>
  <si>
    <t>Process Piping Thermal Fluids Heat Tracing</t>
  </si>
  <si>
    <t>40 41 23</t>
  </si>
  <si>
    <t>Process Equipment Heat Tracing</t>
  </si>
  <si>
    <t>40 41 23.13</t>
  </si>
  <si>
    <t>Process Equipment Electrical Resistance Heat Tracing</t>
  </si>
  <si>
    <t>40 41 23.16</t>
  </si>
  <si>
    <t>Process Equipment Electrical Conductance Heat Tracing</t>
  </si>
  <si>
    <t>40 41 23.19</t>
  </si>
  <si>
    <t>Process Equipment Gas Heat Tracing</t>
  </si>
  <si>
    <t>40 41 23.23</t>
  </si>
  <si>
    <t>Process Equipment Steam Heat Tracing</t>
  </si>
  <si>
    <t>40 41 23.26</t>
  </si>
  <si>
    <t>Process Equipment Thermal Fluids Heat Tracing</t>
  </si>
  <si>
    <t>40 42 00</t>
  </si>
  <si>
    <t>Process Piping and Equipment Insulation</t>
  </si>
  <si>
    <t>40 42 13</t>
  </si>
  <si>
    <t>Process Piping Insulation</t>
  </si>
  <si>
    <t>40 42 13.13</t>
  </si>
  <si>
    <t>Cryogenic Temperature Process Piping Insulation</t>
  </si>
  <si>
    <t>40 42 13.16</t>
  </si>
  <si>
    <t>Low Temperature Process Piping Insulation</t>
  </si>
  <si>
    <t>40 42 13.19</t>
  </si>
  <si>
    <t>Intermediate Temperature Process Piping Insulation</t>
  </si>
  <si>
    <t>40 42 13.23</t>
  </si>
  <si>
    <t>High Temperature Process Piping Insulation</t>
  </si>
  <si>
    <t>40 42 13.26</t>
  </si>
  <si>
    <t>Process Piping Insulation for Specialty Applications</t>
  </si>
  <si>
    <t>40 42 23</t>
  </si>
  <si>
    <t>Process Equipment Insulation</t>
  </si>
  <si>
    <t>40 42 23.13</t>
  </si>
  <si>
    <t>Cryogenic Temperature Process Equipment Insulation</t>
  </si>
  <si>
    <t>40 42 23.16</t>
  </si>
  <si>
    <t>Low Temperature Process Equipment Insulation</t>
  </si>
  <si>
    <t>40 42 23.19</t>
  </si>
  <si>
    <t>Intermediate Temperature Process Equipment Insulation</t>
  </si>
  <si>
    <t>40 42 23.23</t>
  </si>
  <si>
    <t>High Temperature Process Equipment Insulation</t>
  </si>
  <si>
    <t>40 42 23.26</t>
  </si>
  <si>
    <t>Process Equipment Insulation for Specialty Applications</t>
  </si>
  <si>
    <t>40 46 00</t>
  </si>
  <si>
    <t>Process Corrosion Protection</t>
  </si>
  <si>
    <t>40 46 16</t>
  </si>
  <si>
    <t>Coatings and Wrappings for Process Corrosion Protection</t>
  </si>
  <si>
    <t>40 46 42</t>
  </si>
  <si>
    <t>Cathodic Process Corrosion Protection</t>
  </si>
  <si>
    <t>40 47 00</t>
  </si>
  <si>
    <t>Refractories</t>
  </si>
  <si>
    <t>40 47 13</t>
  </si>
  <si>
    <t>Silica Refractories</t>
  </si>
  <si>
    <t>40 47 16</t>
  </si>
  <si>
    <t>Alumina Refractories</t>
  </si>
  <si>
    <t>40 47 19</t>
  </si>
  <si>
    <t>Carbon and Graphite Refractories</t>
  </si>
  <si>
    <t>40 47 23</t>
  </si>
  <si>
    <t>Castable Refractories</t>
  </si>
  <si>
    <t>40 47 26</t>
  </si>
  <si>
    <t>Rammed Refractories</t>
  </si>
  <si>
    <t>40 47 29</t>
  </si>
  <si>
    <t>Refractory Concrete</t>
  </si>
  <si>
    <t>40 50 00</t>
  </si>
  <si>
    <t>40 60 00</t>
  </si>
  <si>
    <t>40 70 00</t>
  </si>
  <si>
    <t>40 80 00</t>
  </si>
  <si>
    <t>Commissioning of Process Systems</t>
  </si>
  <si>
    <t>40 90 00</t>
  </si>
  <si>
    <t>Instrumentation and Control for Process Systems</t>
  </si>
  <si>
    <t>40 91 00</t>
  </si>
  <si>
    <t>Primary Process Measurement Devices</t>
  </si>
  <si>
    <t>40 91 13</t>
  </si>
  <si>
    <t>Chemical Properties Process Measurement Devices</t>
  </si>
  <si>
    <t>40 91 13.13</t>
  </si>
  <si>
    <t>Ammonia Process Measurement Devices</t>
  </si>
  <si>
    <t>40 91 13.16</t>
  </si>
  <si>
    <t>Chlorine Process Measurement Devices</t>
  </si>
  <si>
    <t>40 91 13.19</t>
  </si>
  <si>
    <t>Fluoride Process Measurement Devices</t>
  </si>
  <si>
    <t>40 91 13.23</t>
  </si>
  <si>
    <t>Gas Analysis Process Measurement Devices</t>
  </si>
  <si>
    <t>40 91 13.26</t>
  </si>
  <si>
    <t>Gas Chromatograph Process Measurement Devices</t>
  </si>
  <si>
    <t>40 91 13.29</t>
  </si>
  <si>
    <t>pH Level Process Measurement Devices</t>
  </si>
  <si>
    <t>40 91 16</t>
  </si>
  <si>
    <t>Electromagnetic Process Measurement Devices</t>
  </si>
  <si>
    <t>40 91 16.13</t>
  </si>
  <si>
    <t>Amperes Process Measurement Devices</t>
  </si>
  <si>
    <t>40 91 16.16</t>
  </si>
  <si>
    <t>Capacitance Process Measurement Devices</t>
  </si>
  <si>
    <t>40 91 16.19</t>
  </si>
  <si>
    <t>Conductivity Process Measurement Devices</t>
  </si>
  <si>
    <t>40 91 16.23</t>
  </si>
  <si>
    <t>Inductance Process Measurement Devices</t>
  </si>
  <si>
    <t>40 91 16.26</t>
  </si>
  <si>
    <t>Lumens Process Measurement Devices</t>
  </si>
  <si>
    <t>40 91 16.29</t>
  </si>
  <si>
    <t>Magnetic Field Process Measurement Devices</t>
  </si>
  <si>
    <t>40 91 16.33</t>
  </si>
  <si>
    <t>Electrical Power Process Measurement Devices</t>
  </si>
  <si>
    <t>40 91 16.36</t>
  </si>
  <si>
    <t>Radiation Process Measurement Devices</t>
  </si>
  <si>
    <t>40 91 16.39</t>
  </si>
  <si>
    <t>Electrical Resistance Process Measurement Devices</t>
  </si>
  <si>
    <t>40 91 16.43</t>
  </si>
  <si>
    <t>Ultraviolet Sensors</t>
  </si>
  <si>
    <t>40 91 16.46</t>
  </si>
  <si>
    <t>Voltage Process Measurement Devices</t>
  </si>
  <si>
    <t>40 91 19</t>
  </si>
  <si>
    <t>Physical Properties Process Measurement Devices</t>
  </si>
  <si>
    <t>40 91 19.13</t>
  </si>
  <si>
    <t>Density Process Measurement Devices</t>
  </si>
  <si>
    <t>40 91 19.16</t>
  </si>
  <si>
    <t>Humidity Process Measurement Devices</t>
  </si>
  <si>
    <t>40 91 19.19</t>
  </si>
  <si>
    <t>Mass Process Measurement Devices</t>
  </si>
  <si>
    <t>40 91 19.23</t>
  </si>
  <si>
    <t>Particle Counters Process Measurement Devices</t>
  </si>
  <si>
    <t>40 91 19.26</t>
  </si>
  <si>
    <t>Gas Pressure Process Measurement Devices</t>
  </si>
  <si>
    <t>40 91 19.29</t>
  </si>
  <si>
    <t>Liquid Pressure Process Measurement Devices</t>
  </si>
  <si>
    <t>40 91 19.33</t>
  </si>
  <si>
    <t>Stress/Strain Process Measurement Devices</t>
  </si>
  <si>
    <t>40 91 19.36</t>
  </si>
  <si>
    <t>Temperature Process Measurement Devices</t>
  </si>
  <si>
    <t>40 91 19.39</t>
  </si>
  <si>
    <t>Vapor Pressure Process Measurement Devices</t>
  </si>
  <si>
    <t>40 91 19.43</t>
  </si>
  <si>
    <t>Weight Process Measurement Devices</t>
  </si>
  <si>
    <t>40 91 23</t>
  </si>
  <si>
    <t>Miscellaneous Properties Measurement Devices</t>
  </si>
  <si>
    <t>40 91 23.13</t>
  </si>
  <si>
    <t>Acceleration Process Measurement Devices</t>
  </si>
  <si>
    <t>40 91 23.16</t>
  </si>
  <si>
    <t>Angle Process Measurement Devices</t>
  </si>
  <si>
    <t>40 91 23.19</t>
  </si>
  <si>
    <t>Color Process Measurement Devices</t>
  </si>
  <si>
    <t>40 91 23.23</t>
  </si>
  <si>
    <t>Count Process Measurement Devices</t>
  </si>
  <si>
    <t>40 91 23.26</t>
  </si>
  <si>
    <t>Distance Process Measurement Devices</t>
  </si>
  <si>
    <t>40 91 23.29</t>
  </si>
  <si>
    <t>Energy Process Measurement Devices</t>
  </si>
  <si>
    <t>40 91 23.33</t>
  </si>
  <si>
    <t>Flow Process Measurement Devices</t>
  </si>
  <si>
    <t>40 91 23.36</t>
  </si>
  <si>
    <t>Level Process Measurement Devices</t>
  </si>
  <si>
    <t>40 91 23.39</t>
  </si>
  <si>
    <t>Physical Resistance Process Measurement Devices</t>
  </si>
  <si>
    <t>40 91 23.43</t>
  </si>
  <si>
    <t>RPM Process Measurement Devices</t>
  </si>
  <si>
    <t>40 91 23.46</t>
  </si>
  <si>
    <t>Time Process Measurement Devices</t>
  </si>
  <si>
    <t>40 91 23.49</t>
  </si>
  <si>
    <t>Turbidity Process Measurement Devices</t>
  </si>
  <si>
    <t>40 91 23.53</t>
  </si>
  <si>
    <t>Velocity Process Measurement Devices</t>
  </si>
  <si>
    <t>40 92 00</t>
  </si>
  <si>
    <t>Primary Control Devices</t>
  </si>
  <si>
    <t>40 92 13</t>
  </si>
  <si>
    <t>Primary Control Valves</t>
  </si>
  <si>
    <t>40 92 13.13</t>
  </si>
  <si>
    <t>Electrically-Operated Primary Control Valves</t>
  </si>
  <si>
    <t>40 92 13.16</t>
  </si>
  <si>
    <t>Hydraulically-Operated Primary Control Valves</t>
  </si>
  <si>
    <t>40 92 13.19</t>
  </si>
  <si>
    <t>Pneumatically-Operated Primary Control Valves</t>
  </si>
  <si>
    <t>40 92 13.23</t>
  </si>
  <si>
    <t>Pressure-Relief Primary Control Valves</t>
  </si>
  <si>
    <t>40 92 13.26</t>
  </si>
  <si>
    <t>Solenoid Primary Control Valves</t>
  </si>
  <si>
    <t>40 92 13.29</t>
  </si>
  <si>
    <t>Specialty Primary Control Valves</t>
  </si>
  <si>
    <t>40 92 29</t>
  </si>
  <si>
    <t>Current-To-Pressure Converters</t>
  </si>
  <si>
    <t>40 92 33</t>
  </si>
  <si>
    <t>Self-Contained Flow Controllers</t>
  </si>
  <si>
    <t>40 92 36</t>
  </si>
  <si>
    <t>Linear Actuators and Positioners</t>
  </si>
  <si>
    <t>40 92 39</t>
  </si>
  <si>
    <t>Self-Contained Pressure Regulators</t>
  </si>
  <si>
    <t>40 92 43</t>
  </si>
  <si>
    <t>Rotary Actuators</t>
  </si>
  <si>
    <t>40 92 46</t>
  </si>
  <si>
    <t>Saturable Core Reactors</t>
  </si>
  <si>
    <t>40 92 49</t>
  </si>
  <si>
    <t>Variable Frequency Drives</t>
  </si>
  <si>
    <t>40 92 53</t>
  </si>
  <si>
    <t>Voltage-To-Pressure Converters</t>
  </si>
  <si>
    <t>40 93 00</t>
  </si>
  <si>
    <t>Analog Controllers/Recorders</t>
  </si>
  <si>
    <t>40 93 13</t>
  </si>
  <si>
    <t>Analog Controllers</t>
  </si>
  <si>
    <t>40 93 13.13</t>
  </si>
  <si>
    <t>Electronic Analog Controllers</t>
  </si>
  <si>
    <t>40 93 13.16</t>
  </si>
  <si>
    <t>Electro-Hydraulic Analog Controllers</t>
  </si>
  <si>
    <t>40 93 13.19</t>
  </si>
  <si>
    <t>Electro-Pneumatic Analog Controllers</t>
  </si>
  <si>
    <t>40 93 13.23</t>
  </si>
  <si>
    <t>Hydraulic Analog Controllers</t>
  </si>
  <si>
    <t>40 93 13.26</t>
  </si>
  <si>
    <t>Pneumatic Analog Controllers</t>
  </si>
  <si>
    <t>40 93 23</t>
  </si>
  <si>
    <t>Chart Recorders</t>
  </si>
  <si>
    <t>40 94 00</t>
  </si>
  <si>
    <t>Digital Process Controllers</t>
  </si>
  <si>
    <t>40 94 13</t>
  </si>
  <si>
    <t>Digital Process Control Computers</t>
  </si>
  <si>
    <t>40 94 13.13</t>
  </si>
  <si>
    <t>Host Digital Process Control Computers</t>
  </si>
  <si>
    <t>40 94 13.16</t>
  </si>
  <si>
    <t>Personal Digital Process Control Computers</t>
  </si>
  <si>
    <t>40 94 13.19</t>
  </si>
  <si>
    <t>Personal Digital Assistant Digital Process Control Computers</t>
  </si>
  <si>
    <t>40 94 23</t>
  </si>
  <si>
    <t>Distributed Process Control Systems</t>
  </si>
  <si>
    <t>40 94 33</t>
  </si>
  <si>
    <t>Human – Machine Interfaces</t>
  </si>
  <si>
    <t>40 94 43</t>
  </si>
  <si>
    <t>Programmable Logic Process Controllers</t>
  </si>
  <si>
    <t>40 95 00</t>
  </si>
  <si>
    <t>Process Control Hardware</t>
  </si>
  <si>
    <t>40 95 13</t>
  </si>
  <si>
    <t>Process Control Panels and Hardware</t>
  </si>
  <si>
    <t>40 95 13.13</t>
  </si>
  <si>
    <t>Local Process Control Panels and Hardware</t>
  </si>
  <si>
    <t>40 95 13.23</t>
  </si>
  <si>
    <t>Main Process Control Panels and Hardware</t>
  </si>
  <si>
    <t>40 95 20</t>
  </si>
  <si>
    <t>Process Control Display Devices</t>
  </si>
  <si>
    <t>40 95 23</t>
  </si>
  <si>
    <t>Process Control Input/Output Modules</t>
  </si>
  <si>
    <t>40 95 26</t>
  </si>
  <si>
    <t>Process Control Instrument Air Piping and Devices</t>
  </si>
  <si>
    <t>40 95 33</t>
  </si>
  <si>
    <t>Process Control Networks</t>
  </si>
  <si>
    <t>40 95 33.13</t>
  </si>
  <si>
    <t>Cabled Process Control Networks</t>
  </si>
  <si>
    <t>40 95 33.23</t>
  </si>
  <si>
    <t>Fiber Optic Process Control Networks</t>
  </si>
  <si>
    <t>40 95 33.33</t>
  </si>
  <si>
    <t>Wireless Process Control Networks</t>
  </si>
  <si>
    <t>40 95 43</t>
  </si>
  <si>
    <t>Process Control Hardware Interfaces</t>
  </si>
  <si>
    <t>40 95 46</t>
  </si>
  <si>
    <t>Process Control Mounting Racks and Supports</t>
  </si>
  <si>
    <t>40 95 49</t>
  </si>
  <si>
    <t>Process Control Routers</t>
  </si>
  <si>
    <t>40 95 53</t>
  </si>
  <si>
    <t>Process Control Switches</t>
  </si>
  <si>
    <t>40 95 56</t>
  </si>
  <si>
    <t>Process Control Transformers</t>
  </si>
  <si>
    <t>40 95 63</t>
  </si>
  <si>
    <t>Process Control Wireless Equipment</t>
  </si>
  <si>
    <t>40 95 63.13</t>
  </si>
  <si>
    <t>Process Control Wireless Transmitters</t>
  </si>
  <si>
    <t>40 95 63.16</t>
  </si>
  <si>
    <t>Process Control Wireless Receivers</t>
  </si>
  <si>
    <t>40 95 63.19</t>
  </si>
  <si>
    <t>Process Control Wireless Repeaters</t>
  </si>
  <si>
    <t>40 95 73</t>
  </si>
  <si>
    <t>Process Control Wiring</t>
  </si>
  <si>
    <t>40 95 73.23</t>
  </si>
  <si>
    <t>Process Control Cable</t>
  </si>
  <si>
    <t>40 95 73.33</t>
  </si>
  <si>
    <t>Process Control Conduit, Raceway and Supports</t>
  </si>
  <si>
    <t>40 95 73.43</t>
  </si>
  <si>
    <t>Process Control Junction Boxes</t>
  </si>
  <si>
    <t>40 96 00</t>
  </si>
  <si>
    <t>Process Control Software</t>
  </si>
  <si>
    <t>40 96 10</t>
  </si>
  <si>
    <t>Process Control Software Architecture</t>
  </si>
  <si>
    <t>40 96 15</t>
  </si>
  <si>
    <t>Process Control Software Input/Output Lists</t>
  </si>
  <si>
    <t>40 96 20</t>
  </si>
  <si>
    <t>Process Control Software Instrument Lists</t>
  </si>
  <si>
    <t>40 96 25</t>
  </si>
  <si>
    <t>Process Control Software Logic Diagrams</t>
  </si>
  <si>
    <t>40 96 30</t>
  </si>
  <si>
    <t>Process Control Software Loop Diagrams</t>
  </si>
  <si>
    <t>40 96 35</t>
  </si>
  <si>
    <t>Process Control Software Programming</t>
  </si>
  <si>
    <t>40 96 40</t>
  </si>
  <si>
    <t>Process Control Software Reports</t>
  </si>
  <si>
    <t>40 97 00</t>
  </si>
  <si>
    <t>Process Control Auxiliary Devices</t>
  </si>
  <si>
    <t>40 97 10</t>
  </si>
  <si>
    <t>Process Control Annunciators</t>
  </si>
  <si>
    <t>40 97 15</t>
  </si>
  <si>
    <t>Process Control Gages</t>
  </si>
  <si>
    <t>40 97 20</t>
  </si>
  <si>
    <t>Process Control Rotameters</t>
  </si>
  <si>
    <t>40 97 25</t>
  </si>
  <si>
    <t>Process Control Potentiometers</t>
  </si>
  <si>
    <t>40 97 30</t>
  </si>
  <si>
    <t>Process Control Test Equipment</t>
  </si>
  <si>
    <t>41 00 00</t>
  </si>
  <si>
    <t>Material Processing and Handling Equipment</t>
  </si>
  <si>
    <t>41 01 00</t>
  </si>
  <si>
    <t>Operation and Maintenance of Material Processing and Handling Equipment</t>
  </si>
  <si>
    <t>41 01 10</t>
  </si>
  <si>
    <t>Operation and Maintenance of Bulk Material Processing Equipment</t>
  </si>
  <si>
    <t>41 01 20</t>
  </si>
  <si>
    <t>Operation and Maintenance of Piece Material Handling Equipment</t>
  </si>
  <si>
    <t>41 01 30</t>
  </si>
  <si>
    <t>Operation and Maintenance of Manufacturing Equipment</t>
  </si>
  <si>
    <t>41 01 40</t>
  </si>
  <si>
    <t>Operation and Maintenance of Container Processing and Packaging</t>
  </si>
  <si>
    <t>41 01 50</t>
  </si>
  <si>
    <t>Operation and Maintenance of Material Storage</t>
  </si>
  <si>
    <t>41 01 60</t>
  </si>
  <si>
    <t>Operation and Maintenance of Mobile Plant Equipment</t>
  </si>
  <si>
    <t>41 06 00</t>
  </si>
  <si>
    <t>Schedules for Material Processing and Handling Equipment</t>
  </si>
  <si>
    <t>41 06 10</t>
  </si>
  <si>
    <t>Schedules for Bulk Material Processing Equipment</t>
  </si>
  <si>
    <t>41 06 20</t>
  </si>
  <si>
    <t>Schedules for Piece Material Handling Equipment</t>
  </si>
  <si>
    <t>41 06 30</t>
  </si>
  <si>
    <t>Schedules for Manufacturing Equipment</t>
  </si>
  <si>
    <t>41 06 40</t>
  </si>
  <si>
    <t>Schedules for Container Processing and Packaging</t>
  </si>
  <si>
    <t>41 06 50</t>
  </si>
  <si>
    <t>Schedules for Material Storage</t>
  </si>
  <si>
    <t>41 06 60</t>
  </si>
  <si>
    <t>Schedules for Mobile Plant Equipment</t>
  </si>
  <si>
    <t>41 08 00</t>
  </si>
  <si>
    <t>Commissioning of Material Processing and Handling Equipment</t>
  </si>
  <si>
    <t>41 08 10</t>
  </si>
  <si>
    <t>Commissioning of Bulk Material Processing Equipment</t>
  </si>
  <si>
    <t>41 08 20</t>
  </si>
  <si>
    <t>Commissioning of Piece Material Handling Equipment</t>
  </si>
  <si>
    <t>41 08 30</t>
  </si>
  <si>
    <t>Commissioning of Manufacturing Equipment</t>
  </si>
  <si>
    <t>41 08 40</t>
  </si>
  <si>
    <t>Commissioning of Container Processing and Packaging</t>
  </si>
  <si>
    <t>41 08 50</t>
  </si>
  <si>
    <t>Commissioning of Material Storage</t>
  </si>
  <si>
    <t>41 08 60</t>
  </si>
  <si>
    <t>Commissioning of Mobile Plant Equipment</t>
  </si>
  <si>
    <t>41 10 00</t>
  </si>
  <si>
    <t>Bulk Material Processing Equipment</t>
  </si>
  <si>
    <t>41 11 00</t>
  </si>
  <si>
    <t>Bulk Material Sizing Equipment</t>
  </si>
  <si>
    <t>41 11 13</t>
  </si>
  <si>
    <t>Bulk Material Agglomerators</t>
  </si>
  <si>
    <t>41 11 16</t>
  </si>
  <si>
    <t>Bulk Material Air Mill Classifiers</t>
  </si>
  <si>
    <t>41 11 19</t>
  </si>
  <si>
    <t>Bulk Material Centrifuges</t>
  </si>
  <si>
    <t>41 11 23</t>
  </si>
  <si>
    <t>Bulk Material Crushers</t>
  </si>
  <si>
    <t>41 11 26</t>
  </si>
  <si>
    <t>Bulk Material Cyclones</t>
  </si>
  <si>
    <t>41 11 29</t>
  </si>
  <si>
    <t>Bulk Material Fluid Bed Separators</t>
  </si>
  <si>
    <t>41 11 33</t>
  </si>
  <si>
    <t>Bulk Material Grinders</t>
  </si>
  <si>
    <t>41 11 36</t>
  </si>
  <si>
    <t>Bulk Material Homogenizers</t>
  </si>
  <si>
    <t>41 11 39</t>
  </si>
  <si>
    <t>Bulk Material Lump Breakers</t>
  </si>
  <si>
    <t>41 11 43</t>
  </si>
  <si>
    <t>Bulk Material Mills</t>
  </si>
  <si>
    <t>41 11 46</t>
  </si>
  <si>
    <t>Bulk Material Pulverizers</t>
  </si>
  <si>
    <t>41 11 49</t>
  </si>
  <si>
    <t>Bulk Material Screens</t>
  </si>
  <si>
    <t>41 11 53</t>
  </si>
  <si>
    <t>Bulk Material Shredders</t>
  </si>
  <si>
    <t>41 11 56</t>
  </si>
  <si>
    <t>Bulk Material Sieves</t>
  </si>
  <si>
    <t>41 12 00</t>
  </si>
  <si>
    <t>Bulk Material Conveying Equipment</t>
  </si>
  <si>
    <t>41 12 13</t>
  </si>
  <si>
    <t>Bulk Material Conveyors</t>
  </si>
  <si>
    <t>41 12 13.13</t>
  </si>
  <si>
    <t>Airslide Bulk Material Conveyors</t>
  </si>
  <si>
    <t>41 12 13.16</t>
  </si>
  <si>
    <t>Auger Bulk Material Conveyors</t>
  </si>
  <si>
    <t>41 12 13.19</t>
  </si>
  <si>
    <t>Belt Bulk Material Conveyors</t>
  </si>
  <si>
    <t>41 12 13.23</t>
  </si>
  <si>
    <t>Container Bulk Material Conveyors</t>
  </si>
  <si>
    <t>41 12 13.26</t>
  </si>
  <si>
    <t>Drag Chain Bulk Material Conveyors</t>
  </si>
  <si>
    <t>41 12 13.29</t>
  </si>
  <si>
    <t>Hopper Bulk Material Conveyors</t>
  </si>
  <si>
    <t>41 12 13.33</t>
  </si>
  <si>
    <t>Reciprocating Bulk Material Conveyors</t>
  </si>
  <si>
    <t>41 12 13.36</t>
  </si>
  <si>
    <t>Screw Bulk Material Conveyors</t>
  </si>
  <si>
    <t>41 12 13.39</t>
  </si>
  <si>
    <t>Stacking and Reclaim Bulk Material Conveyors</t>
  </si>
  <si>
    <t>41 12 13.43</t>
  </si>
  <si>
    <t>Trough Bulk Material Conveyors</t>
  </si>
  <si>
    <t>41 12 13.46</t>
  </si>
  <si>
    <t>Tube Bulk Material Conveyors</t>
  </si>
  <si>
    <t>41 12 13.49</t>
  </si>
  <si>
    <t>Vibratory Bulk Material Conveyors</t>
  </si>
  <si>
    <t>41 12 13.53</t>
  </si>
  <si>
    <t>Weigh Belt Bulk Material Conveyors</t>
  </si>
  <si>
    <t>41 12 16</t>
  </si>
  <si>
    <t>Bucket Elevators</t>
  </si>
  <si>
    <t>41 12 19</t>
  </si>
  <si>
    <t>Pneumatic Conveyors</t>
  </si>
  <si>
    <t>41 12 19.13</t>
  </si>
  <si>
    <t>Dense Phase Pneumatic Conveyors</t>
  </si>
  <si>
    <t>41 12 19.16</t>
  </si>
  <si>
    <t>Dilute Phase Pneumatic Conveyors</t>
  </si>
  <si>
    <t>41 13 00</t>
  </si>
  <si>
    <t>Bulk Material Feeders</t>
  </si>
  <si>
    <t>41 13 13</t>
  </si>
  <si>
    <t>Bin Activators/Live Bin Bottoms</t>
  </si>
  <si>
    <t>41 13 23</t>
  </si>
  <si>
    <t>Feeders</t>
  </si>
  <si>
    <t>41 13 23.13</t>
  </si>
  <si>
    <t>Airlock Bulk Material Feeders</t>
  </si>
  <si>
    <t>41 13 23.16</t>
  </si>
  <si>
    <t>Apron Bulk Material Feeders</t>
  </si>
  <si>
    <t>41 13 23.19</t>
  </si>
  <si>
    <t>Rotary-Valve Bulk Material Feeders</t>
  </si>
  <si>
    <t>41 13 23.23</t>
  </si>
  <si>
    <t>Screw Bulk Material Feeders</t>
  </si>
  <si>
    <t>41 13 23.26</t>
  </si>
  <si>
    <t>Vibratory Bulk Material Feeders</t>
  </si>
  <si>
    <t>41 13 23.29</t>
  </si>
  <si>
    <t>Volumetric Bulk Material Feeders</t>
  </si>
  <si>
    <t>41 13 23.33</t>
  </si>
  <si>
    <t>Weigh Bulk Material Feeders</t>
  </si>
  <si>
    <t>41 14 00</t>
  </si>
  <si>
    <t>Batching Equipment</t>
  </si>
  <si>
    <t>41 14 13</t>
  </si>
  <si>
    <t>Bag-Handling Batching Equipment</t>
  </si>
  <si>
    <t>41 14 16</t>
  </si>
  <si>
    <t>Batch Cars/Transports</t>
  </si>
  <si>
    <t>41 14 19</t>
  </si>
  <si>
    <t>Batch Hoppers</t>
  </si>
  <si>
    <t>41 14 23</t>
  </si>
  <si>
    <t>Bulk Bag-Handling Batching Equipment</t>
  </si>
  <si>
    <t>41 14 26</t>
  </si>
  <si>
    <t>Blenders</t>
  </si>
  <si>
    <t>41 14 29</t>
  </si>
  <si>
    <t>Drum-Handling Batching Equipment</t>
  </si>
  <si>
    <t>41 14 33</t>
  </si>
  <si>
    <t>Mixers</t>
  </si>
  <si>
    <t>41 14 36</t>
  </si>
  <si>
    <t>Weigh Scales</t>
  </si>
  <si>
    <t>41 20 00</t>
  </si>
  <si>
    <t>Piece Material Handling Equipment</t>
  </si>
  <si>
    <t>41 21 00</t>
  </si>
  <si>
    <t>Conveyors</t>
  </si>
  <si>
    <t>41 21 13</t>
  </si>
  <si>
    <t>Automatic Guided Vehicle Systems</t>
  </si>
  <si>
    <t>41 21 23</t>
  </si>
  <si>
    <t>Piece Material Conveyors</t>
  </si>
  <si>
    <t>41 21 23.13</t>
  </si>
  <si>
    <t>Belt Piece Material Conveyors</t>
  </si>
  <si>
    <t>41 21 23.16</t>
  </si>
  <si>
    <t>Container Piece Material Conveyors</t>
  </si>
  <si>
    <t>41 21 23.19</t>
  </si>
  <si>
    <t>Drag-Chain Piece Material Conveyors</t>
  </si>
  <si>
    <t>41 21 23.23</t>
  </si>
  <si>
    <t>Hopper Piece Material Conveyors</t>
  </si>
  <si>
    <t>41 21 23.26</t>
  </si>
  <si>
    <t>Monorail Piece Material Conveyors</t>
  </si>
  <si>
    <t>41 21 23.29</t>
  </si>
  <si>
    <t>Power and Free Piece Material Conveyors</t>
  </si>
  <si>
    <t>41 21 23.33</t>
  </si>
  <si>
    <t>Reciprocating Piece Material Conveyors</t>
  </si>
  <si>
    <t>41 21 23.36</t>
  </si>
  <si>
    <t>Roller Piece Material Conveyors</t>
  </si>
  <si>
    <t>41 21 23.39</t>
  </si>
  <si>
    <t>Vibratory Piece Material Conveyors</t>
  </si>
  <si>
    <t>41 21 23.43</t>
  </si>
  <si>
    <t>Walking-Beam Piece Material Conveyors</t>
  </si>
  <si>
    <t>41 21 23.46</t>
  </si>
  <si>
    <t>Weigh-Belt Piece Material Conveyors</t>
  </si>
  <si>
    <t>41 21 23.53</t>
  </si>
  <si>
    <t>Postal Conveyors</t>
  </si>
  <si>
    <t>41 21 26</t>
  </si>
  <si>
    <t>Piece Material Diverter Gates</t>
  </si>
  <si>
    <t>41 21 29</t>
  </si>
  <si>
    <t>Piece Material Gravity Slides</t>
  </si>
  <si>
    <t>41 21 33</t>
  </si>
  <si>
    <t>Piece Material Transfer Cars</t>
  </si>
  <si>
    <t>41 21 36</t>
  </si>
  <si>
    <t>Piece Material Turntables</t>
  </si>
  <si>
    <t>41 21 39</t>
  </si>
  <si>
    <t>Piece Material Feeders</t>
  </si>
  <si>
    <t>41 21 39.13</t>
  </si>
  <si>
    <t>Piece Material Vibratory Feeders</t>
  </si>
  <si>
    <t>41 22 00</t>
  </si>
  <si>
    <t>Cranes and Hoists</t>
  </si>
  <si>
    <t>41 22 13</t>
  </si>
  <si>
    <t>Cranes</t>
  </si>
  <si>
    <t>41 22 13.13</t>
  </si>
  <si>
    <t>Bridge Cranes</t>
  </si>
  <si>
    <t>41 22 13.16</t>
  </si>
  <si>
    <t>Gantry Cranes</t>
  </si>
  <si>
    <t>41 22 13.19</t>
  </si>
  <si>
    <t>Jib Cranes</t>
  </si>
  <si>
    <t>41 22 13.23</t>
  </si>
  <si>
    <t>Mobile Cranes</t>
  </si>
  <si>
    <t>41 22 13.26</t>
  </si>
  <si>
    <t>Tower Cranes</t>
  </si>
  <si>
    <t>41 22 13.29</t>
  </si>
  <si>
    <t>Specialty Cranes</t>
  </si>
  <si>
    <t>41 22 23</t>
  </si>
  <si>
    <t>Hoists</t>
  </si>
  <si>
    <t>41 22 23.13</t>
  </si>
  <si>
    <t>Fixed Hoists</t>
  </si>
  <si>
    <t>41 22 23.16</t>
  </si>
  <si>
    <t>Portable Hoists</t>
  </si>
  <si>
    <t>41 22 23.19</t>
  </si>
  <si>
    <t>Monorail Hoists</t>
  </si>
  <si>
    <t>41 22 23.23</t>
  </si>
  <si>
    <t>Specialty Hoists</t>
  </si>
  <si>
    <t>41 22 33</t>
  </si>
  <si>
    <t>Derricks</t>
  </si>
  <si>
    <t>41 23 00</t>
  </si>
  <si>
    <t>Lifting Devices</t>
  </si>
  <si>
    <t>41 23 13</t>
  </si>
  <si>
    <t>Clamps</t>
  </si>
  <si>
    <t>41 23 16</t>
  </si>
  <si>
    <t>Grabs</t>
  </si>
  <si>
    <t>41 23 19</t>
  </si>
  <si>
    <t>Hooks</t>
  </si>
  <si>
    <t>41 23 23</t>
  </si>
  <si>
    <t>41 23 26</t>
  </si>
  <si>
    <t>Slings</t>
  </si>
  <si>
    <t>41 23 29</t>
  </si>
  <si>
    <t>Spreader Bars/Beams</t>
  </si>
  <si>
    <t>41 23 33</t>
  </si>
  <si>
    <t>Tongs</t>
  </si>
  <si>
    <t>41 24 00</t>
  </si>
  <si>
    <t>Specialty Material Handling Equipment</t>
  </si>
  <si>
    <t>41 24 13</t>
  </si>
  <si>
    <t>Aeration Devices</t>
  </si>
  <si>
    <t>41 24 16</t>
  </si>
  <si>
    <t>Bin Vibrators</t>
  </si>
  <si>
    <t>41 24 19</t>
  </si>
  <si>
    <t>Dehydrators</t>
  </si>
  <si>
    <t>41 24 23</t>
  </si>
  <si>
    <t>Hydrators</t>
  </si>
  <si>
    <t>41 24 26</t>
  </si>
  <si>
    <t>Hydraulic Power Systems</t>
  </si>
  <si>
    <t>41 24 29</t>
  </si>
  <si>
    <t>Lubrication Systems</t>
  </si>
  <si>
    <t>41 24 33</t>
  </si>
  <si>
    <t>Magnetic Separators</t>
  </si>
  <si>
    <t>41 24 36</t>
  </si>
  <si>
    <t>Metal Detectors</t>
  </si>
  <si>
    <t>41 24 39</t>
  </si>
  <si>
    <t>Railcar Movers</t>
  </si>
  <si>
    <t>41 24 43</t>
  </si>
  <si>
    <t>Turnheads/Distributors</t>
  </si>
  <si>
    <t>41 24 46</t>
  </si>
  <si>
    <t>Sorting Machines</t>
  </si>
  <si>
    <t>41 24 46.13</t>
  </si>
  <si>
    <t>Postal Sorting Machines</t>
  </si>
  <si>
    <t>41 30 00</t>
  </si>
  <si>
    <t>Manufacturing Equipment</t>
  </si>
  <si>
    <t>41 31 00</t>
  </si>
  <si>
    <t>Manufacturing Lines and Equipment</t>
  </si>
  <si>
    <t>41 31 13</t>
  </si>
  <si>
    <t>Manufacturing Lines</t>
  </si>
  <si>
    <t>41 31 13.13</t>
  </si>
  <si>
    <t>Assembly Lines</t>
  </si>
  <si>
    <t>41 31 13.16</t>
  </si>
  <si>
    <t>Casting Lines</t>
  </si>
  <si>
    <t>41 31 13.19</t>
  </si>
  <si>
    <t>Coating Lines</t>
  </si>
  <si>
    <t>41 31 13.23</t>
  </si>
  <si>
    <t>Converting Lines</t>
  </si>
  <si>
    <t>41 31 13.26</t>
  </si>
  <si>
    <t>Disassembly Lines</t>
  </si>
  <si>
    <t>41 31 13.29</t>
  </si>
  <si>
    <t>Extrusion Lines</t>
  </si>
  <si>
    <t>41 31 13.33</t>
  </si>
  <si>
    <t>Machining Lines</t>
  </si>
  <si>
    <t>41 31 13.36</t>
  </si>
  <si>
    <t>Molding Lines</t>
  </si>
  <si>
    <t>41 31 13.39</t>
  </si>
  <si>
    <t>Finishing/Painting Lines</t>
  </si>
  <si>
    <t>41 31 13.43</t>
  </si>
  <si>
    <t>Painting Lines</t>
  </si>
  <si>
    <t>41 31 13.46</t>
  </si>
  <si>
    <t>Pickling Lines</t>
  </si>
  <si>
    <t>41 31 13.49</t>
  </si>
  <si>
    <t>Plating Lines</t>
  </si>
  <si>
    <t>41 31 13.53</t>
  </si>
  <si>
    <t>Polishing Lines</t>
  </si>
  <si>
    <t>41 31 13.56</t>
  </si>
  <si>
    <t>Press Lines</t>
  </si>
  <si>
    <t>41 31 13.59</t>
  </si>
  <si>
    <t>Rolling/Calendaring Lines</t>
  </si>
  <si>
    <t>41 31 13.63</t>
  </si>
  <si>
    <t>Web Processing Lines</t>
  </si>
  <si>
    <t>41 31 16</t>
  </si>
  <si>
    <t>Pick and Place Systems</t>
  </si>
  <si>
    <t>41 31 19</t>
  </si>
  <si>
    <t>Manufacturing-Line Robots</t>
  </si>
  <si>
    <t>41 31 23</t>
  </si>
  <si>
    <t>Specialty Assembly Machines</t>
  </si>
  <si>
    <t>41 32 00</t>
  </si>
  <si>
    <t>Forming Equipment</t>
  </si>
  <si>
    <t>41 32 13</t>
  </si>
  <si>
    <t>Bending Equipment</t>
  </si>
  <si>
    <t>41 32 16</t>
  </si>
  <si>
    <t>Blow-Molding Equipment</t>
  </si>
  <si>
    <t>41 32 19</t>
  </si>
  <si>
    <t>Brake-Forming Equipment</t>
  </si>
  <si>
    <t>41 32 23</t>
  </si>
  <si>
    <t>Cold-Forming Equipment</t>
  </si>
  <si>
    <t>41 32 26</t>
  </si>
  <si>
    <t>Die-Casting Equipment</t>
  </si>
  <si>
    <t>41 32 29</t>
  </si>
  <si>
    <t>Drawing Equipment</t>
  </si>
  <si>
    <t>41 32 33</t>
  </si>
  <si>
    <t>Electroforming Equipment</t>
  </si>
  <si>
    <t>41 32 36</t>
  </si>
  <si>
    <t>Forging Equipment</t>
  </si>
  <si>
    <t>41 32 39</t>
  </si>
  <si>
    <t>Extruding Equipment</t>
  </si>
  <si>
    <t>41 32 43</t>
  </si>
  <si>
    <t>Metal-Spinning Equipment</t>
  </si>
  <si>
    <t>41 32 46</t>
  </si>
  <si>
    <t>Piercing Equipment</t>
  </si>
  <si>
    <t>41 32 49</t>
  </si>
  <si>
    <t>Powder Metal-Forming Equipment</t>
  </si>
  <si>
    <t>41 32 53</t>
  </si>
  <si>
    <t>Pressing Equipment</t>
  </si>
  <si>
    <t>41 32 56</t>
  </si>
  <si>
    <t>Roll-Forming Equipment</t>
  </si>
  <si>
    <t>41 32 59</t>
  </si>
  <si>
    <t>Shearing Equipment</t>
  </si>
  <si>
    <t>41 32 63</t>
  </si>
  <si>
    <t>Spinning Equipment</t>
  </si>
  <si>
    <t>41 32 66</t>
  </si>
  <si>
    <t>Stretching/Leveling Equipment</t>
  </si>
  <si>
    <t>41 32 69</t>
  </si>
  <si>
    <t>Swaging Equipment</t>
  </si>
  <si>
    <t>41 33 00</t>
  </si>
  <si>
    <t>Machining Equipment</t>
  </si>
  <si>
    <t>41 33 13</t>
  </si>
  <si>
    <t>Automatic Screw Machining Equipment</t>
  </si>
  <si>
    <t>41 33 16</t>
  </si>
  <si>
    <t>Boring Equipment</t>
  </si>
  <si>
    <t>41 33 19</t>
  </si>
  <si>
    <t>Broaching Equipment</t>
  </si>
  <si>
    <t>41 33 23</t>
  </si>
  <si>
    <t>Drilling Equipment</t>
  </si>
  <si>
    <t>41 33 26</t>
  </si>
  <si>
    <t>Electro-Discharge Machining Equipment</t>
  </si>
  <si>
    <t>41 33 29</t>
  </si>
  <si>
    <t>Grinding Equipment</t>
  </si>
  <si>
    <t>41 33 33</t>
  </si>
  <si>
    <t>Hobbing Equipment</t>
  </si>
  <si>
    <t>41 33 36</t>
  </si>
  <si>
    <t>Lapping Equipment</t>
  </si>
  <si>
    <t>41 33 39</t>
  </si>
  <si>
    <t>Lathe Equipment</t>
  </si>
  <si>
    <t>41 33 43</t>
  </si>
  <si>
    <t>Leveling Equipment</t>
  </si>
  <si>
    <t>41 33 46</t>
  </si>
  <si>
    <t>Machining Center Equipment</t>
  </si>
  <si>
    <t>41 33 53</t>
  </si>
  <si>
    <t>Milling Equipment</t>
  </si>
  <si>
    <t>41 33 53.13</t>
  </si>
  <si>
    <t>Horizontal Milling Equipment</t>
  </si>
  <si>
    <t>41 33 53.16</t>
  </si>
  <si>
    <t>Vertical Milling Equipment</t>
  </si>
  <si>
    <t>41 33 60</t>
  </si>
  <si>
    <t>Multi-Axis Machine Equipment</t>
  </si>
  <si>
    <t>41 33 63</t>
  </si>
  <si>
    <t>Planing Equipment</t>
  </si>
  <si>
    <t>41 33 66</t>
  </si>
  <si>
    <t>Reaming Equipment</t>
  </si>
  <si>
    <t>41 33 69</t>
  </si>
  <si>
    <t>Routing Equipment</t>
  </si>
  <si>
    <t>41 33 73</t>
  </si>
  <si>
    <t>Sawing Equipment</t>
  </si>
  <si>
    <t>41 33 76</t>
  </si>
  <si>
    <t>Shaping Equipment</t>
  </si>
  <si>
    <t>41 33 79</t>
  </si>
  <si>
    <t>Threading Equipment</t>
  </si>
  <si>
    <t>41 34 00</t>
  </si>
  <si>
    <t>41 34 13</t>
  </si>
  <si>
    <t>Anodizing Equipment</t>
  </si>
  <si>
    <t>41 34 16</t>
  </si>
  <si>
    <t>Barrel Tumbling Equipment</t>
  </si>
  <si>
    <t>41 34 23</t>
  </si>
  <si>
    <t>Coating Equipment</t>
  </si>
  <si>
    <t>41 34 23.13</t>
  </si>
  <si>
    <t>Diffusion Coating Equipment</t>
  </si>
  <si>
    <t>41 34 23.16</t>
  </si>
  <si>
    <t>Dipping Coating Equipment</t>
  </si>
  <si>
    <t>41 34 23.19</t>
  </si>
  <si>
    <t>Film Coating Equipment</t>
  </si>
  <si>
    <t>41 34 23.23</t>
  </si>
  <si>
    <t>Phosphatizing Coating Equipment</t>
  </si>
  <si>
    <t>41 34 23.26</t>
  </si>
  <si>
    <t>Plasma Coating Equipment</t>
  </si>
  <si>
    <t>41 34 23.29</t>
  </si>
  <si>
    <t>Hardface Welding Coating Equipment</t>
  </si>
  <si>
    <t>41 34 23.33</t>
  </si>
  <si>
    <t>Spray Painting Booth</t>
  </si>
  <si>
    <t>41 34 26</t>
  </si>
  <si>
    <t>Deburring Equipment</t>
  </si>
  <si>
    <t>41 34 36</t>
  </si>
  <si>
    <t>Electroplating Equipment</t>
  </si>
  <si>
    <t>41 34 46</t>
  </si>
  <si>
    <t>41 34 49</t>
  </si>
  <si>
    <t>Honing Equipment</t>
  </si>
  <si>
    <t>41 34 53</t>
  </si>
  <si>
    <t>41 34 56</t>
  </si>
  <si>
    <t>Shot Peening Equipment</t>
  </si>
  <si>
    <t>41 34 59</t>
  </si>
  <si>
    <t>Superfinishing/Polishing Equipment</t>
  </si>
  <si>
    <t>41 35 00</t>
  </si>
  <si>
    <t>Dies and Molds</t>
  </si>
  <si>
    <t>41 35 13</t>
  </si>
  <si>
    <t>Dies</t>
  </si>
  <si>
    <t>41 35 13.13</t>
  </si>
  <si>
    <t>Drawing Dies</t>
  </si>
  <si>
    <t>41 35 13.16</t>
  </si>
  <si>
    <t>Extrusion Dies</t>
  </si>
  <si>
    <t>41 35 13.19</t>
  </si>
  <si>
    <t>Press Dies</t>
  </si>
  <si>
    <t>41 35 13.23</t>
  </si>
  <si>
    <t>Rotary Dies</t>
  </si>
  <si>
    <t>41 35 13.26</t>
  </si>
  <si>
    <t>Rule Dies</t>
  </si>
  <si>
    <t>41 35 33</t>
  </si>
  <si>
    <t>Molds</t>
  </si>
  <si>
    <t>41 36 00</t>
  </si>
  <si>
    <t>Assembly and Testing Equipment</t>
  </si>
  <si>
    <t>41 36 13</t>
  </si>
  <si>
    <t>Applicators</t>
  </si>
  <si>
    <t>41 36 13.13</t>
  </si>
  <si>
    <t>Adhesive Applicators</t>
  </si>
  <si>
    <t>41 36 13.16</t>
  </si>
  <si>
    <t>Lubricant Applicators</t>
  </si>
  <si>
    <t>41 36 13.19</t>
  </si>
  <si>
    <t>Sealer Applicators</t>
  </si>
  <si>
    <t>41 36 16</t>
  </si>
  <si>
    <t>Fixtures and Jigs</t>
  </si>
  <si>
    <t>41 36 19</t>
  </si>
  <si>
    <t>Joining Equipment</t>
  </si>
  <si>
    <t>41 36 19.13</t>
  </si>
  <si>
    <t>Adhesive Joining Equipment</t>
  </si>
  <si>
    <t>41 36 19.16</t>
  </si>
  <si>
    <t>Arc-Welding Equipment</t>
  </si>
  <si>
    <t>41 36 19.19</t>
  </si>
  <si>
    <t>Brazing Equipment</t>
  </si>
  <si>
    <t>41 36 19.23</t>
  </si>
  <si>
    <t>Resistance-Welding Equipment</t>
  </si>
  <si>
    <t>41 36 19.26</t>
  </si>
  <si>
    <t>Riveting Equipment</t>
  </si>
  <si>
    <t>41 36 19.29</t>
  </si>
  <si>
    <t>Sintering Equipment</t>
  </si>
  <si>
    <t>41 36 19.33</t>
  </si>
  <si>
    <t>Soldering Equipment</t>
  </si>
  <si>
    <t>41 36 23</t>
  </si>
  <si>
    <t>Cutting Equipment</t>
  </si>
  <si>
    <t>41 36 23.13</t>
  </si>
  <si>
    <t>Cutting Torches</t>
  </si>
  <si>
    <t>41 36 23.16</t>
  </si>
  <si>
    <t>High-Pressure Water Cutting Equipment</t>
  </si>
  <si>
    <t>41 36 23.19</t>
  </si>
  <si>
    <t>Laser Cutting Equipment</t>
  </si>
  <si>
    <t>41 36 23.23</t>
  </si>
  <si>
    <t>Plasma Cutting Equipment</t>
  </si>
  <si>
    <t>41 36 26</t>
  </si>
  <si>
    <t>Process Tools</t>
  </si>
  <si>
    <t>41 36 26.13</t>
  </si>
  <si>
    <t>Air Process Tools</t>
  </si>
  <si>
    <t>41 36 26.16</t>
  </si>
  <si>
    <t>Electric Process Tools</t>
  </si>
  <si>
    <t>41 36 26.19</t>
  </si>
  <si>
    <t>Hydraulic Process Tools</t>
  </si>
  <si>
    <t>41 36 26.23</t>
  </si>
  <si>
    <t>Manual Process Tools</t>
  </si>
  <si>
    <t>41 36 29</t>
  </si>
  <si>
    <t>Manufacturing Measurement and Testing Equipment</t>
  </si>
  <si>
    <t>41 36 29.13</t>
  </si>
  <si>
    <t>Gages, Rules, and Blocks</t>
  </si>
  <si>
    <t>41 36 29.16</t>
  </si>
  <si>
    <t>Penetrant Measurement and Testing Equipment</t>
  </si>
  <si>
    <t>41 36 29.19</t>
  </si>
  <si>
    <t>Laser Measurement and Testing Equipment</t>
  </si>
  <si>
    <t>41 36 29.23</t>
  </si>
  <si>
    <t>Magnaflux Measurement and Testing Equipment</t>
  </si>
  <si>
    <t>41 36 29.26</t>
  </si>
  <si>
    <t>Optical Comparators</t>
  </si>
  <si>
    <t>41 36 29.29</t>
  </si>
  <si>
    <t>Profilometers</t>
  </si>
  <si>
    <t>41 36 29.33</t>
  </si>
  <si>
    <t>Radiograph Measurement and Testing Equipment</t>
  </si>
  <si>
    <t>41 36 29.36</t>
  </si>
  <si>
    <t>Surface Tables</t>
  </si>
  <si>
    <t>41 36 29.39</t>
  </si>
  <si>
    <t>Ultrasonic Measurement and Testing Equipment</t>
  </si>
  <si>
    <t>41 36 29.43</t>
  </si>
  <si>
    <t>Test Weigh Scales</t>
  </si>
  <si>
    <t>41 40 00</t>
  </si>
  <si>
    <t>Container Processing and Packaging</t>
  </si>
  <si>
    <t>41 41 00</t>
  </si>
  <si>
    <t>Container Filling and Sealing</t>
  </si>
  <si>
    <t>41 41 13</t>
  </si>
  <si>
    <t>Bulk Container Fillers/Packers</t>
  </si>
  <si>
    <t>41 41 16</t>
  </si>
  <si>
    <t>Container Cappers</t>
  </si>
  <si>
    <t>41 41 19</t>
  </si>
  <si>
    <t>Container Fillers</t>
  </si>
  <si>
    <t>41 41 19.13</t>
  </si>
  <si>
    <t>Bag Fillers</t>
  </si>
  <si>
    <t>41 41 19.16</t>
  </si>
  <si>
    <t>Box Fillers</t>
  </si>
  <si>
    <t>41 41 19.19</t>
  </si>
  <si>
    <t>Bottle Fillers</t>
  </si>
  <si>
    <t>41 41 23</t>
  </si>
  <si>
    <t>Container Sealers</t>
  </si>
  <si>
    <t>41 42 00</t>
  </si>
  <si>
    <t>Container Packing Equipment</t>
  </si>
  <si>
    <t>41 42 13</t>
  </si>
  <si>
    <t>Box Packing Equipment</t>
  </si>
  <si>
    <t>41 42 13.13</t>
  </si>
  <si>
    <t>Box Makers</t>
  </si>
  <si>
    <t>41 42 13.16</t>
  </si>
  <si>
    <t>Box Packers</t>
  </si>
  <si>
    <t>41 42 16</t>
  </si>
  <si>
    <t>Bulk Material Loaders</t>
  </si>
  <si>
    <t>41 42 16.13</t>
  </si>
  <si>
    <t>Container Bulk Material Loaders</t>
  </si>
  <si>
    <t>41 42 16.23</t>
  </si>
  <si>
    <t>Truck Bulk Material Loaders</t>
  </si>
  <si>
    <t>41 42 16.26</t>
  </si>
  <si>
    <t>Railcar Bulk Material Loaders</t>
  </si>
  <si>
    <t>41 42 16.29</t>
  </si>
  <si>
    <t>Ship Bulk Material Loaders</t>
  </si>
  <si>
    <t>41 42 16.33</t>
  </si>
  <si>
    <t>Barge Bulk Material Loaders</t>
  </si>
  <si>
    <t>41 42 19</t>
  </si>
  <si>
    <t>Carton Packers</t>
  </si>
  <si>
    <t>41 42 23</t>
  </si>
  <si>
    <t>Carton Sealers</t>
  </si>
  <si>
    <t>41 42 26</t>
  </si>
  <si>
    <t>Carton Shrink Wrappers</t>
  </si>
  <si>
    <t>41 42 29</t>
  </si>
  <si>
    <t>Carton Stackers</t>
  </si>
  <si>
    <t>41 43 00</t>
  </si>
  <si>
    <t>Shipping Packaging</t>
  </si>
  <si>
    <t>41 43 13</t>
  </si>
  <si>
    <t>Banding/Strapping Equipment</t>
  </si>
  <si>
    <t>41 43 16</t>
  </si>
  <si>
    <t>Barcode Equipment</t>
  </si>
  <si>
    <t>41 43 16.13</t>
  </si>
  <si>
    <t>Barcode Readers</t>
  </si>
  <si>
    <t>41 43 16.16</t>
  </si>
  <si>
    <t>Barcode Printers</t>
  </si>
  <si>
    <t>41 43 19</t>
  </si>
  <si>
    <t>Labeling Equipment</t>
  </si>
  <si>
    <t>41 43 23</t>
  </si>
  <si>
    <t>Pallet Stacking/Wrapping Equipment</t>
  </si>
  <si>
    <t>41 50 00</t>
  </si>
  <si>
    <t>Material Storage</t>
  </si>
  <si>
    <t>41 51 00</t>
  </si>
  <si>
    <t>Automatic Material Storage</t>
  </si>
  <si>
    <t>41 51 13</t>
  </si>
  <si>
    <t>Automatic Storage/Automatic Retrieval Systems</t>
  </si>
  <si>
    <t>41 52 00</t>
  </si>
  <si>
    <t>Bulk Material Storage</t>
  </si>
  <si>
    <t>41 52 13</t>
  </si>
  <si>
    <t>Bins and Hoppers</t>
  </si>
  <si>
    <t>41 52 13.13</t>
  </si>
  <si>
    <t>Fixed Bins and Hoppers</t>
  </si>
  <si>
    <t>41 52 13.23</t>
  </si>
  <si>
    <t>Portable Bins and Hoppers</t>
  </si>
  <si>
    <t>41 52 13.33</t>
  </si>
  <si>
    <t>Bulk Material Containers</t>
  </si>
  <si>
    <t>41 52 13.43</t>
  </si>
  <si>
    <t>Returnable Bins and Hoppers</t>
  </si>
  <si>
    <t>41 52 13.53</t>
  </si>
  <si>
    <t>Throwaway Bins and Hoppers</t>
  </si>
  <si>
    <t>41 52 16</t>
  </si>
  <si>
    <t>Silos</t>
  </si>
  <si>
    <t>41 52 16.13</t>
  </si>
  <si>
    <t>Concrete Silos</t>
  </si>
  <si>
    <t>41 52 16.16</t>
  </si>
  <si>
    <t>Concrete Masonry Unit Silos</t>
  </si>
  <si>
    <t>41 52 16.19</t>
  </si>
  <si>
    <t>Steel Silos</t>
  </si>
  <si>
    <t>41 52 19</t>
  </si>
  <si>
    <t>Material Storage Tanks</t>
  </si>
  <si>
    <t>41 52 19.13</t>
  </si>
  <si>
    <t>Horizontal Material Storage Tanks</t>
  </si>
  <si>
    <t>41 52 19.23</t>
  </si>
  <si>
    <t>Vertical Material Storage Tanks</t>
  </si>
  <si>
    <t>41 52 19.33</t>
  </si>
  <si>
    <t>Portable Material Storage Tanks</t>
  </si>
  <si>
    <t>41 53 00</t>
  </si>
  <si>
    <t>Storage Equipment and Systems</t>
  </si>
  <si>
    <t>41 53 13</t>
  </si>
  <si>
    <t>Storage Cabinets</t>
  </si>
  <si>
    <t>41 53 16</t>
  </si>
  <si>
    <t>Container Storage Systems</t>
  </si>
  <si>
    <t>41 53 19</t>
  </si>
  <si>
    <t>Flat Files</t>
  </si>
  <si>
    <t>41 53 23</t>
  </si>
  <si>
    <t>41 53 26</t>
  </si>
  <si>
    <t>Mezzanine Storage Systems</t>
  </si>
  <si>
    <t>41 60 00</t>
  </si>
  <si>
    <t>Mobile Plant Equipment</t>
  </si>
  <si>
    <t>41 61 00</t>
  </si>
  <si>
    <t>Mobile Earth Moving Equipment</t>
  </si>
  <si>
    <t>41 61 13</t>
  </si>
  <si>
    <t>Backhoes</t>
  </si>
  <si>
    <t>41 61 16</t>
  </si>
  <si>
    <t>Bulldozers</t>
  </si>
  <si>
    <t>41 61 19</t>
  </si>
  <si>
    <t>Compactors</t>
  </si>
  <si>
    <t>41 61 23</t>
  </si>
  <si>
    <t>Excavators</t>
  </si>
  <si>
    <t>41 61 26</t>
  </si>
  <si>
    <t>Graders</t>
  </si>
  <si>
    <t>41 61 29</t>
  </si>
  <si>
    <t>Payloaders</t>
  </si>
  <si>
    <t>41 61 33</t>
  </si>
  <si>
    <t>Trenchers</t>
  </si>
  <si>
    <t>41 62 00</t>
  </si>
  <si>
    <t>Trucks</t>
  </si>
  <si>
    <t>41 62 13</t>
  </si>
  <si>
    <t>Cement Mixer Trucks</t>
  </si>
  <si>
    <t>41 62 16</t>
  </si>
  <si>
    <t>Dump Trucks</t>
  </si>
  <si>
    <t>41 62 19</t>
  </si>
  <si>
    <t>Flatbed Trucks</t>
  </si>
  <si>
    <t>41 62 23</t>
  </si>
  <si>
    <t>Forklift Trucks</t>
  </si>
  <si>
    <t>41 62 26</t>
  </si>
  <si>
    <t>Pickup Trucks</t>
  </si>
  <si>
    <t>41 62 29</t>
  </si>
  <si>
    <t>Tank Trucks</t>
  </si>
  <si>
    <t>41 63 00</t>
  </si>
  <si>
    <t>General Vehicles</t>
  </si>
  <si>
    <t>41 63 13</t>
  </si>
  <si>
    <t>Bicycles</t>
  </si>
  <si>
    <t>41 63 16</t>
  </si>
  <si>
    <t>Carts</t>
  </si>
  <si>
    <t>41 63 19</t>
  </si>
  <si>
    <t>Maintenance Vehicles</t>
  </si>
  <si>
    <t>41 63 23</t>
  </si>
  <si>
    <t>Utility Vehicles</t>
  </si>
  <si>
    <t>41 63 26</t>
  </si>
  <si>
    <t>Vans</t>
  </si>
  <si>
    <t>41 63 29</t>
  </si>
  <si>
    <t>Wagons</t>
  </si>
  <si>
    <t>41 64 00</t>
  </si>
  <si>
    <t>Rail Vehicles</t>
  </si>
  <si>
    <t>41 64 13</t>
  </si>
  <si>
    <t>Locomotives</t>
  </si>
  <si>
    <t>41 64 13.13</t>
  </si>
  <si>
    <t>Diesel Locomotives</t>
  </si>
  <si>
    <t>41 64 13.23</t>
  </si>
  <si>
    <t>Electric Locomotives</t>
  </si>
  <si>
    <t>41 64 16</t>
  </si>
  <si>
    <t>Mobile Railcar Movers</t>
  </si>
  <si>
    <t>41 65 00</t>
  </si>
  <si>
    <t>Mobile Support Equipment</t>
  </si>
  <si>
    <t>41 65 13</t>
  </si>
  <si>
    <t>Mobile Air Compressors</t>
  </si>
  <si>
    <t>41 65 16</t>
  </si>
  <si>
    <t>Mobile Generators</t>
  </si>
  <si>
    <t>41 65 19</t>
  </si>
  <si>
    <t>Mobile Welders</t>
  </si>
  <si>
    <t>41 66 00</t>
  </si>
  <si>
    <t>Miscellaneous Mobile Equipment</t>
  </si>
  <si>
    <t>41 66 13</t>
  </si>
  <si>
    <t>Mobile Boring and Drilling Rigs</t>
  </si>
  <si>
    <t>41 66 16</t>
  </si>
  <si>
    <t>Mobile Lifts and Cherrypickers</t>
  </si>
  <si>
    <t>41 66 19</t>
  </si>
  <si>
    <t>Mobile Paving Equipment</t>
  </si>
  <si>
    <t>41 66 23</t>
  </si>
  <si>
    <t>Mobile Sweepers/Vacuums</t>
  </si>
  <si>
    <t>41 67 00</t>
  </si>
  <si>
    <t>Plant Maintenance Equipment</t>
  </si>
  <si>
    <t>41 67 13</t>
  </si>
  <si>
    <t>Plant Lube Oil System</t>
  </si>
  <si>
    <t>41 67 16</t>
  </si>
  <si>
    <t>Plant Fall Protection Equipment</t>
  </si>
  <si>
    <t>41 67 19</t>
  </si>
  <si>
    <t>Plant Safety Equipment</t>
  </si>
  <si>
    <t>41 67 23</t>
  </si>
  <si>
    <t>Plant Maintenance Tools</t>
  </si>
  <si>
    <t>41 67 26</t>
  </si>
  <si>
    <t>Plant Maintenance Washing Equipment</t>
  </si>
  <si>
    <t>41 70 00</t>
  </si>
  <si>
    <t>41 80 00</t>
  </si>
  <si>
    <t>41 90 00</t>
  </si>
  <si>
    <t>42 00 00</t>
  </si>
  <si>
    <t>Process Heating, Cooling, and Drying Equipment</t>
  </si>
  <si>
    <t>42 01 00</t>
  </si>
  <si>
    <t>Operation and Maintenance of Process Heating, Cooling, and Drying Equipment</t>
  </si>
  <si>
    <t>42 01 10</t>
  </si>
  <si>
    <t>Operation and Maintenance of Process Heating Equipment</t>
  </si>
  <si>
    <t>42 01 20</t>
  </si>
  <si>
    <t>Operation and Maintenance of Process Cooling Equipment</t>
  </si>
  <si>
    <t>42 01 30</t>
  </si>
  <si>
    <t>Operation and Maintenance of Process Drying Equipment</t>
  </si>
  <si>
    <t>42 06 00</t>
  </si>
  <si>
    <t>Schedules for Process Heating, Cooling, and Drying Equipment</t>
  </si>
  <si>
    <t>42 06 10</t>
  </si>
  <si>
    <t>Schedules for Process Heating Equipment</t>
  </si>
  <si>
    <t>42 06 20</t>
  </si>
  <si>
    <t>Schedules for Process Cooling Equipment</t>
  </si>
  <si>
    <t>42 06 30</t>
  </si>
  <si>
    <t>Schedules for Process Drying Equipment</t>
  </si>
  <si>
    <t>42 08 00</t>
  </si>
  <si>
    <t>Commissioning of Process Heating, Cooling, and Drying Equipment</t>
  </si>
  <si>
    <t>42 08 10</t>
  </si>
  <si>
    <t>Commissioning of Heating Equipment</t>
  </si>
  <si>
    <t>42 08 20</t>
  </si>
  <si>
    <t>Commissioning of Cooling Equipment</t>
  </si>
  <si>
    <t>42 08 30</t>
  </si>
  <si>
    <t>Commissioning of Drying Equipment</t>
  </si>
  <si>
    <t>42 10 00</t>
  </si>
  <si>
    <t>Process Heating Equipment</t>
  </si>
  <si>
    <t>42 11 00</t>
  </si>
  <si>
    <t>Process Boilers</t>
  </si>
  <si>
    <t>42 11 13</t>
  </si>
  <si>
    <t>Low-Pressure Process Boilers</t>
  </si>
  <si>
    <t>42 11 16</t>
  </si>
  <si>
    <t>Intermediate-Pressure Process Boilers</t>
  </si>
  <si>
    <t>42 11 19</t>
  </si>
  <si>
    <t>High-Pressure Process Boilers</t>
  </si>
  <si>
    <t>42 11 23</t>
  </si>
  <si>
    <t>Specialty Process Boilers</t>
  </si>
  <si>
    <t>42 12 00</t>
  </si>
  <si>
    <t>Process Heaters</t>
  </si>
  <si>
    <t>42 12 13</t>
  </si>
  <si>
    <t>Electric Process Heaters</t>
  </si>
  <si>
    <t>42 12 16</t>
  </si>
  <si>
    <t>Fuel-Fired Process Heaters</t>
  </si>
  <si>
    <t>42 12 19</t>
  </si>
  <si>
    <t>Thermoelectric Process Heaters</t>
  </si>
  <si>
    <t>42 12 23</t>
  </si>
  <si>
    <t>Solar Process Heaters</t>
  </si>
  <si>
    <t>42 12 26</t>
  </si>
  <si>
    <t>Specialty Process Heaters</t>
  </si>
  <si>
    <t>42 13 00</t>
  </si>
  <si>
    <t>Industrial Heat Exchangers and Recuperators</t>
  </si>
  <si>
    <t>42 13 13</t>
  </si>
  <si>
    <t>Industrial Gas-to-Gas Heat Exchangers</t>
  </si>
  <si>
    <t>42 13 16</t>
  </si>
  <si>
    <t>Industrial Liquid-to-Gas/Gas-to-Liquid Heat Exchangers</t>
  </si>
  <si>
    <t>42 13 19</t>
  </si>
  <si>
    <t>Industrial Liquid-to-Liquid Heat Exchangers</t>
  </si>
  <si>
    <t>42 13 23</t>
  </si>
  <si>
    <t>Industrial Gas Radiation Heat Exchangers</t>
  </si>
  <si>
    <t>42 13 26</t>
  </si>
  <si>
    <t>Industrial Solar Radiation Heat Exchangers</t>
  </si>
  <si>
    <t>42 14 00</t>
  </si>
  <si>
    <t>Industrial Furnaces</t>
  </si>
  <si>
    <t>42 14 13</t>
  </si>
  <si>
    <t>Annealing Furnaces</t>
  </si>
  <si>
    <t>42 14 16</t>
  </si>
  <si>
    <t>Atmosphere Generators</t>
  </si>
  <si>
    <t>42 14 19</t>
  </si>
  <si>
    <t>Industrial Baking Furnaces</t>
  </si>
  <si>
    <t>42 14 23</t>
  </si>
  <si>
    <t>Industrial Brazing Furnaces</t>
  </si>
  <si>
    <t>42 14 26</t>
  </si>
  <si>
    <t>Industrial Calcining Furnaces</t>
  </si>
  <si>
    <t>42 14 29</t>
  </si>
  <si>
    <t>Industrial Heat-Treating Furnaces</t>
  </si>
  <si>
    <t>42 14 33</t>
  </si>
  <si>
    <t>Industrial Melting Furnaces</t>
  </si>
  <si>
    <t>42 14 33.13</t>
  </si>
  <si>
    <t>Ceramics and Glass Melting Furnaces</t>
  </si>
  <si>
    <t>42 14 33.16</t>
  </si>
  <si>
    <t>Ferrous Melting Furnaces</t>
  </si>
  <si>
    <t>42 14 33.19</t>
  </si>
  <si>
    <t>Non-Ferrous Melting Furnaces</t>
  </si>
  <si>
    <t>42 14 36</t>
  </si>
  <si>
    <t>Primary Refining Furnaces</t>
  </si>
  <si>
    <t>42 14 43</t>
  </si>
  <si>
    <t>Reactor Furnaces</t>
  </si>
  <si>
    <t>42 14 46</t>
  </si>
  <si>
    <t>Industrial Reheat Furnaces</t>
  </si>
  <si>
    <t>42 14 53</t>
  </si>
  <si>
    <t>Industrial Sintering Furnaces</t>
  </si>
  <si>
    <t>42 14 56</t>
  </si>
  <si>
    <t>Industrial Vacuum Furnaces</t>
  </si>
  <si>
    <t>42 15 00</t>
  </si>
  <si>
    <t>Industrial Ovens</t>
  </si>
  <si>
    <t>42 15 13</t>
  </si>
  <si>
    <t>Industrial Drying Ovens</t>
  </si>
  <si>
    <t>42 15 16</t>
  </si>
  <si>
    <t>Industrial Curing Ovens</t>
  </si>
  <si>
    <t>42 15 19</t>
  </si>
  <si>
    <t>Industrial Specialty Ovens</t>
  </si>
  <si>
    <t>42 20 00</t>
  </si>
  <si>
    <t>Process Cooling Equipment</t>
  </si>
  <si>
    <t>42 21 00</t>
  </si>
  <si>
    <t>Process Cooling Towers</t>
  </si>
  <si>
    <t>42 21 13</t>
  </si>
  <si>
    <t>Open-Circuit Process Cooling Towers</t>
  </si>
  <si>
    <t>42 21 16</t>
  </si>
  <si>
    <t>Closed-Circuit Process Cooling Towers</t>
  </si>
  <si>
    <t>42 22 00</t>
  </si>
  <si>
    <t>Process Chillers and Coolers</t>
  </si>
  <si>
    <t>42 22 13</t>
  </si>
  <si>
    <t>Centrifugal Process Chillers and Coolers</t>
  </si>
  <si>
    <t>42 22 16</t>
  </si>
  <si>
    <t>Reciprocating Process Chillers and Coolers</t>
  </si>
  <si>
    <t>42 22 19</t>
  </si>
  <si>
    <t>Refrigerant Process Chillers and Coolers</t>
  </si>
  <si>
    <t>42 22 23</t>
  </si>
  <si>
    <t>Rotary Process Chillers and Coolers</t>
  </si>
  <si>
    <t>42 22 26</t>
  </si>
  <si>
    <t>Thermoelectric Process Chillers and Coolers</t>
  </si>
  <si>
    <t>42 23 00</t>
  </si>
  <si>
    <t>Process Condensers and Evaporators</t>
  </si>
  <si>
    <t>42 23 13</t>
  </si>
  <si>
    <t>Process Condensers</t>
  </si>
  <si>
    <t>42 23 16</t>
  </si>
  <si>
    <t>Process Cooling Evaporators</t>
  </si>
  <si>
    <t>42 23 19</t>
  </si>
  <si>
    <t>Process Humidifiers</t>
  </si>
  <si>
    <t>42 30 00</t>
  </si>
  <si>
    <t>Process Drying Equipment</t>
  </si>
  <si>
    <t>42 31 00</t>
  </si>
  <si>
    <t>Gas Dryers and Dehumidifiers</t>
  </si>
  <si>
    <t>42 31 13</t>
  </si>
  <si>
    <t>Drying Evaporators</t>
  </si>
  <si>
    <t>42 31 16</t>
  </si>
  <si>
    <t>Desiccant Equipment</t>
  </si>
  <si>
    <t>42 31 19</t>
  </si>
  <si>
    <t>Regenerative Dryers</t>
  </si>
  <si>
    <t>42 31 23</t>
  </si>
  <si>
    <t>Refrigerant Dryers</t>
  </si>
  <si>
    <t>42 32 00</t>
  </si>
  <si>
    <t>Material Dryers</t>
  </si>
  <si>
    <t>42 32 13</t>
  </si>
  <si>
    <t>Centrifugal Material Dryers</t>
  </si>
  <si>
    <t>42 32 16</t>
  </si>
  <si>
    <t>Conveyor Material Dryers</t>
  </si>
  <si>
    <t>42 32 19</t>
  </si>
  <si>
    <t>Flash Material Dryers</t>
  </si>
  <si>
    <t>42 32 23</t>
  </si>
  <si>
    <t>Fluid-Bed Material Dryers</t>
  </si>
  <si>
    <t>42 32 26</t>
  </si>
  <si>
    <t>Material Roasters</t>
  </si>
  <si>
    <t>42 32 29</t>
  </si>
  <si>
    <t>Rotary-Kiln Material Dryers</t>
  </si>
  <si>
    <t>42 32 33</t>
  </si>
  <si>
    <t>Spray Material Dryers</t>
  </si>
  <si>
    <t>42 32 36</t>
  </si>
  <si>
    <t>Tower Material Dryers</t>
  </si>
  <si>
    <t>42 32 39</t>
  </si>
  <si>
    <t>Vacuum Material Dryers</t>
  </si>
  <si>
    <t>42 32 43</t>
  </si>
  <si>
    <t>Specialty Material Dryers</t>
  </si>
  <si>
    <t>42 40 00</t>
  </si>
  <si>
    <t>42 50 00</t>
  </si>
  <si>
    <t>42 60 00</t>
  </si>
  <si>
    <t>42 70 00</t>
  </si>
  <si>
    <t>42 80 00</t>
  </si>
  <si>
    <t>42 90 00</t>
  </si>
  <si>
    <t>43 00 00</t>
  </si>
  <si>
    <t>Process Gas and Liquid Handling, Purification, and Storage Equipment</t>
  </si>
  <si>
    <t>43 01 00</t>
  </si>
  <si>
    <t>Operation and Maintenance of Process Gas and Liquid Handling, Purification, and Storage Equipment</t>
  </si>
  <si>
    <t>43 01 10</t>
  </si>
  <si>
    <t>Operation and Maintenance of Gas Handling Equipment</t>
  </si>
  <si>
    <t>43 01 20</t>
  </si>
  <si>
    <t>Operation and Maintenance of Liquid Handling Equipment</t>
  </si>
  <si>
    <t>43 01 30</t>
  </si>
  <si>
    <t>Operation and Maintenance of Gas and Liquid Hi-Purification Equipment</t>
  </si>
  <si>
    <t>43 01 40</t>
  </si>
  <si>
    <t>Operation and Maintenance of Gas and Liquid Storage</t>
  </si>
  <si>
    <t>43 06 00</t>
  </si>
  <si>
    <t>Schedules for Process Gas and Liquid Handling, Purification, and Storage Equipment</t>
  </si>
  <si>
    <t>43 06 10</t>
  </si>
  <si>
    <t>Schedules for Gas Handling Equipment</t>
  </si>
  <si>
    <t>43 06 20</t>
  </si>
  <si>
    <t>Schedules for Liquid Handling Equipment</t>
  </si>
  <si>
    <t>43 06 30</t>
  </si>
  <si>
    <t>Schedules for Gas and Liquid Hi-Purification Equipment</t>
  </si>
  <si>
    <t>43 06 40</t>
  </si>
  <si>
    <t>Schedules for Gas and Liquid Storage</t>
  </si>
  <si>
    <t>43 08 00</t>
  </si>
  <si>
    <t>Commissioning of Process Gas and Liquid Handling, Purification, and Storage Equipment</t>
  </si>
  <si>
    <t>43 08 10</t>
  </si>
  <si>
    <t>Commissioning of Gas Handling Equipment</t>
  </si>
  <si>
    <t>43 08 20</t>
  </si>
  <si>
    <t>Commissioning of Liquid Handling Equipment</t>
  </si>
  <si>
    <t>43 08 30</t>
  </si>
  <si>
    <t>Commissioning of Gas and Liquid Purification Equipment</t>
  </si>
  <si>
    <t>43 08 40</t>
  </si>
  <si>
    <t>Commissioning of Gas and Liquid Storage</t>
  </si>
  <si>
    <t>43 10 00</t>
  </si>
  <si>
    <t>Gas Handling Equipment</t>
  </si>
  <si>
    <t>43 11 00</t>
  </si>
  <si>
    <t>Gas Fans, Blowers and Pumps</t>
  </si>
  <si>
    <t>43 11 13</t>
  </si>
  <si>
    <t>Gas Handling Fans</t>
  </si>
  <si>
    <t>43 11 13.13</t>
  </si>
  <si>
    <t>Axial Gas Handling Fans</t>
  </si>
  <si>
    <t>43 11 13.16</t>
  </si>
  <si>
    <t>Centrifugal Gas Handling Fans</t>
  </si>
  <si>
    <t>43 11 23</t>
  </si>
  <si>
    <t>Gas Handling Blowers</t>
  </si>
  <si>
    <t>43 11 26</t>
  </si>
  <si>
    <t>Gas Handling Jet Pumps</t>
  </si>
  <si>
    <t>43 11 29</t>
  </si>
  <si>
    <t>Gas Handling Vacuum Pumps</t>
  </si>
  <si>
    <t>43 12 00</t>
  </si>
  <si>
    <t>Gas Compressors</t>
  </si>
  <si>
    <t>43 12 13</t>
  </si>
  <si>
    <t>Centrifugal Gas Compressors</t>
  </si>
  <si>
    <t>43 12 16</t>
  </si>
  <si>
    <t>Piston Gas Compressors</t>
  </si>
  <si>
    <t>43 12 19</t>
  </si>
  <si>
    <t>Positive Displacement Gas Compressors</t>
  </si>
  <si>
    <t>43 12 23</t>
  </si>
  <si>
    <t>Rotary-Screw Gas Compressors</t>
  </si>
  <si>
    <t>43 12 26</t>
  </si>
  <si>
    <t>Vane Gas Compressors</t>
  </si>
  <si>
    <t>43 13 00</t>
  </si>
  <si>
    <t>Gas Process Equipment</t>
  </si>
  <si>
    <t>43 13 13</t>
  </si>
  <si>
    <t>Process Gas Blenders</t>
  </si>
  <si>
    <t>43 13 16</t>
  </si>
  <si>
    <t>Process Gas Meters</t>
  </si>
  <si>
    <t>43 13 19</t>
  </si>
  <si>
    <t>Process Gas Mixers</t>
  </si>
  <si>
    <t>43 13 23</t>
  </si>
  <si>
    <t>Process Gas Pressure Regulators</t>
  </si>
  <si>
    <t>43 20 00</t>
  </si>
  <si>
    <t>Liquid Handling Equipment</t>
  </si>
  <si>
    <t>43 21 00</t>
  </si>
  <si>
    <t>Liquid Pumps</t>
  </si>
  <si>
    <t>43 21 13</t>
  </si>
  <si>
    <t>Centrifugal Liquid Pumps</t>
  </si>
  <si>
    <t>43 21 16</t>
  </si>
  <si>
    <t>Diaphragm Liquid Pumps</t>
  </si>
  <si>
    <t>43 21 19</t>
  </si>
  <si>
    <t>Dispensing Liquid Pumps</t>
  </si>
  <si>
    <t>43 21 23</t>
  </si>
  <si>
    <t>Drum Liquid Pumps</t>
  </si>
  <si>
    <t>43 21 26</t>
  </si>
  <si>
    <t>Gear Liquid Pumps</t>
  </si>
  <si>
    <t>43 21 29</t>
  </si>
  <si>
    <t>Metering Liquid Pumps</t>
  </si>
  <si>
    <t>43 21 33</t>
  </si>
  <si>
    <t>Piston/Plunger Liquid Pumps</t>
  </si>
  <si>
    <t>43 21 36</t>
  </si>
  <si>
    <t>Positive Displacement Liquid Pumps</t>
  </si>
  <si>
    <t>43 21 39</t>
  </si>
  <si>
    <t>Submersible Liquid Pumps</t>
  </si>
  <si>
    <t>43 21 43</t>
  </si>
  <si>
    <t>Sump Liquid Pumps</t>
  </si>
  <si>
    <t>43 21 46</t>
  </si>
  <si>
    <t>Vane Liquid Pumps</t>
  </si>
  <si>
    <t>43 22 00</t>
  </si>
  <si>
    <t>Liquid Process Equipment</t>
  </si>
  <si>
    <t>43 22 13</t>
  </si>
  <si>
    <t>Liquid Aeration Devices</t>
  </si>
  <si>
    <t>43 22 16</t>
  </si>
  <si>
    <t>Liquid Agitators</t>
  </si>
  <si>
    <t>43 22 19</t>
  </si>
  <si>
    <t>Liquid Blenders</t>
  </si>
  <si>
    <t>43 22 23</t>
  </si>
  <si>
    <t>Liquid Centrifuges</t>
  </si>
  <si>
    <t>43 22 26</t>
  </si>
  <si>
    <t>Liquid Deaerators</t>
  </si>
  <si>
    <t>43 22 29</t>
  </si>
  <si>
    <t>Drum Handling Liquid Process Equipment</t>
  </si>
  <si>
    <t>43 22 33</t>
  </si>
  <si>
    <t>Liquid Emulsifiers</t>
  </si>
  <si>
    <t>43 22 36</t>
  </si>
  <si>
    <t>Liquid Evaporators</t>
  </si>
  <si>
    <t>43 22 39</t>
  </si>
  <si>
    <t>Liquid Feeders</t>
  </si>
  <si>
    <t>43 22 43</t>
  </si>
  <si>
    <t>Liquid Filters</t>
  </si>
  <si>
    <t>43 22 43.13</t>
  </si>
  <si>
    <t>Cyclonic Liquid Filters</t>
  </si>
  <si>
    <t>43 22 43.16</t>
  </si>
  <si>
    <t>Media Liquid Filters</t>
  </si>
  <si>
    <t>43 22 43.19</t>
  </si>
  <si>
    <t>Press Liquid Filters</t>
  </si>
  <si>
    <t>43 22 53</t>
  </si>
  <si>
    <t>Liquid Process Meters</t>
  </si>
  <si>
    <t>43 22 56</t>
  </si>
  <si>
    <t>Liquid Process Mixers</t>
  </si>
  <si>
    <t>43 22 59</t>
  </si>
  <si>
    <t>Liquid Process Pressure Regulators</t>
  </si>
  <si>
    <t>43 22 63</t>
  </si>
  <si>
    <t>Liquid Separation Towers</t>
  </si>
  <si>
    <t>43 22 66</t>
  </si>
  <si>
    <t>Liquid Weigh Systems</t>
  </si>
  <si>
    <t>43 30 00</t>
  </si>
  <si>
    <t>Gas and Liquid Purification Equipment</t>
  </si>
  <si>
    <t>43 31 00</t>
  </si>
  <si>
    <t>Gas and Liquid Purification Filtration Equipment</t>
  </si>
  <si>
    <t>43 31 13</t>
  </si>
  <si>
    <t>Gas and Liquid Purification Filters</t>
  </si>
  <si>
    <t>43 31 13.13</t>
  </si>
  <si>
    <t>Activated Carbon-Gas and Liquid Purification Filters</t>
  </si>
  <si>
    <t>43 31 13.16</t>
  </si>
  <si>
    <t>Gas and Liquid Purification Filter Presses</t>
  </si>
  <si>
    <t>43 31 13.19</t>
  </si>
  <si>
    <t>High-Purity Cartridge Gas and Liquid Purification Filters</t>
  </si>
  <si>
    <t>43 31 13.23</t>
  </si>
  <si>
    <t>Membrane Diaphragm Gas and Liquid Purification Filters</t>
  </si>
  <si>
    <t>43 31 13.26</t>
  </si>
  <si>
    <t>Multimedia Gas and Liquid Purification Filters</t>
  </si>
  <si>
    <t>43 31 13.29</t>
  </si>
  <si>
    <t>Pretreatment Cartridge Gas and Liquid Purification Filters</t>
  </si>
  <si>
    <t>43 31 13.33</t>
  </si>
  <si>
    <t>Ultrafilter Units</t>
  </si>
  <si>
    <t>43 32 00</t>
  </si>
  <si>
    <t>Gas and Liquid Purification Process Equipment</t>
  </si>
  <si>
    <t>43 32 13</t>
  </si>
  <si>
    <t>Gas and Liquid Purification Process Beds</t>
  </si>
  <si>
    <t>43 32 13.13</t>
  </si>
  <si>
    <t>Anion-Gas and Liquid Purification Process Beds</t>
  </si>
  <si>
    <t>43 32 13.16</t>
  </si>
  <si>
    <t>Cation-Gas and Liquid Purification Process Beds</t>
  </si>
  <si>
    <t>43 32 23</t>
  </si>
  <si>
    <t>Gas and Liquid Purification Process Clarifier Systems</t>
  </si>
  <si>
    <t>43 32 26</t>
  </si>
  <si>
    <t>Gas and Liquid Purification Decarbonators</t>
  </si>
  <si>
    <t>43 32 29</t>
  </si>
  <si>
    <t>Electronic De-Ionization Purification Units</t>
  </si>
  <si>
    <t>43 32 33</t>
  </si>
  <si>
    <t>External Regeneration Systems</t>
  </si>
  <si>
    <t>43 32 36</t>
  </si>
  <si>
    <t>Mixed-Bed Ion-Exchange Vessels</t>
  </si>
  <si>
    <t>43 32 39</t>
  </si>
  <si>
    <t>Gas and Liquid Purification Mixed Beds</t>
  </si>
  <si>
    <t>43 32 39.13</t>
  </si>
  <si>
    <t>Externally Regenerable Gas and Liquid Purification Mixed Beds</t>
  </si>
  <si>
    <t>43 32 39.16</t>
  </si>
  <si>
    <t>In-Situ Regenerable Gas and Liquid Purification Mixed Beds</t>
  </si>
  <si>
    <t>43 32 53</t>
  </si>
  <si>
    <t>Packed-Bed Ion-Exchange Vessels</t>
  </si>
  <si>
    <t>43 32 56</t>
  </si>
  <si>
    <t>Reverse-Osmosis Purification Units</t>
  </si>
  <si>
    <t>43 32 59</t>
  </si>
  <si>
    <t>Gas and Liquid Purification Scrubbers</t>
  </si>
  <si>
    <t>43 32 63</t>
  </si>
  <si>
    <t>Ultraviolet Sterilizers</t>
  </si>
  <si>
    <t>43 32 66</t>
  </si>
  <si>
    <t>Vacuum Degasifiers</t>
  </si>
  <si>
    <t>43 32 69</t>
  </si>
  <si>
    <t>Chemical Feed Systems</t>
  </si>
  <si>
    <t>43 32 73</t>
  </si>
  <si>
    <t>Ozonation Equipment</t>
  </si>
  <si>
    <t>43 32 76</t>
  </si>
  <si>
    <t>Chlorination Equipment</t>
  </si>
  <si>
    <t>43 40 00</t>
  </si>
  <si>
    <t>Gas and Liquid Storage</t>
  </si>
  <si>
    <t>43 41 00</t>
  </si>
  <si>
    <t>Gas and Liquid Storage Equipment</t>
  </si>
  <si>
    <t>43 41 13</t>
  </si>
  <si>
    <t>Gas and Liquid Pressure Vessels</t>
  </si>
  <si>
    <t>43 41 13.13</t>
  </si>
  <si>
    <t>Ferrous Gas and Liquid Pressure Vessels</t>
  </si>
  <si>
    <t>43 41 13.16</t>
  </si>
  <si>
    <t>Nonferrous Gas and Liquid Pressure Vessels</t>
  </si>
  <si>
    <t>43 41 13.19</t>
  </si>
  <si>
    <t>Fiberglass Gas and Liquid Pressure Vessels</t>
  </si>
  <si>
    <t>43 41 16</t>
  </si>
  <si>
    <t>Atmospheric Tanks and Vessels</t>
  </si>
  <si>
    <t>43 41 16.13</t>
  </si>
  <si>
    <t>Horizontal Atmospheric Tanks and Vessels</t>
  </si>
  <si>
    <t>43 41 16.16</t>
  </si>
  <si>
    <t>Vertical Atmospheric Tanks and Vessels</t>
  </si>
  <si>
    <t>43 50 00</t>
  </si>
  <si>
    <t>43 60 00</t>
  </si>
  <si>
    <t>43 70 00</t>
  </si>
  <si>
    <t>43 80 00</t>
  </si>
  <si>
    <t>43 90 00</t>
  </si>
  <si>
    <t>44 00 00</t>
  </si>
  <si>
    <t>Pollution Control Equipment</t>
  </si>
  <si>
    <t>44 01 00</t>
  </si>
  <si>
    <t>Operation and Maintenance of Pollution Control Equipment</t>
  </si>
  <si>
    <t>44 01 10</t>
  </si>
  <si>
    <t>Operation and Maintenance of Air Pollution Control</t>
  </si>
  <si>
    <t>44 01 20</t>
  </si>
  <si>
    <t>Operation and Maintenance of Noise Pollution Control</t>
  </si>
  <si>
    <t>44 01 40</t>
  </si>
  <si>
    <t>Operation and Maintenance of Water Treatment Equipment</t>
  </si>
  <si>
    <t>44 01 50</t>
  </si>
  <si>
    <t>Operation and Maintenance of Solid Waste Control</t>
  </si>
  <si>
    <t>44 06 00</t>
  </si>
  <si>
    <t>Schedules for Pollution Control Equipment</t>
  </si>
  <si>
    <t>44 06 10</t>
  </si>
  <si>
    <t>Schedules for Air Pollution Control</t>
  </si>
  <si>
    <t>44 06 20</t>
  </si>
  <si>
    <t>Schedules for Noise Pollution Control</t>
  </si>
  <si>
    <t>44 06 40</t>
  </si>
  <si>
    <t>Schedules for Water Treatment Equipment</t>
  </si>
  <si>
    <t>44 06 50</t>
  </si>
  <si>
    <t>Schedules for Solid Waste Control</t>
  </si>
  <si>
    <t>44 08 00</t>
  </si>
  <si>
    <t>Commissioning of Pollution Control Equipment</t>
  </si>
  <si>
    <t>44 08 10</t>
  </si>
  <si>
    <t>Commissioning of Air Pollution Control</t>
  </si>
  <si>
    <t>44 08 20</t>
  </si>
  <si>
    <t>Commissioning of Noise Pollution Control</t>
  </si>
  <si>
    <t>44 08 40</t>
  </si>
  <si>
    <t>Commissioning Water Treatment Equipment</t>
  </si>
  <si>
    <t>44 08 50</t>
  </si>
  <si>
    <t>Commissioning Solid Waste Control</t>
  </si>
  <si>
    <t>44 10 00</t>
  </si>
  <si>
    <t>Air Pollution Control</t>
  </si>
  <si>
    <t>44 11 00</t>
  </si>
  <si>
    <t>Air Pollution Control Equipment</t>
  </si>
  <si>
    <t>44 11 13</t>
  </si>
  <si>
    <t>Cyclonic Separators</t>
  </si>
  <si>
    <t>44 11 16</t>
  </si>
  <si>
    <t>Industrial Dust Collectors</t>
  </si>
  <si>
    <t>44 11 19</t>
  </si>
  <si>
    <t>Air Pollution Filters</t>
  </si>
  <si>
    <t>44 11 23</t>
  </si>
  <si>
    <t>Fugitive Dust Control</t>
  </si>
  <si>
    <t>44 11 26</t>
  </si>
  <si>
    <t>Air Pollution Control Precipitators</t>
  </si>
  <si>
    <t>44 11 29</t>
  </si>
  <si>
    <t>Air Pollution Scrubbers</t>
  </si>
  <si>
    <t>44 11 29.13</t>
  </si>
  <si>
    <t>Dry-Air Pollution Scrubbers</t>
  </si>
  <si>
    <t>44 11 29.16</t>
  </si>
  <si>
    <t>Wet-Air Pollution Scrubbers</t>
  </si>
  <si>
    <t>44 11 33</t>
  </si>
  <si>
    <t>Thermal Oxidizers</t>
  </si>
  <si>
    <t>44 11 36</t>
  </si>
  <si>
    <t>Vacuum Extraction Systems</t>
  </si>
  <si>
    <t>44 20 00</t>
  </si>
  <si>
    <t>Noise Pollution Control</t>
  </si>
  <si>
    <t>44 21 00</t>
  </si>
  <si>
    <t>Noise Pollution Control Equipment</t>
  </si>
  <si>
    <t>44 21 13</t>
  </si>
  <si>
    <t>Noise Abatement Barriers</t>
  </si>
  <si>
    <t>44 21 13.13</t>
  </si>
  <si>
    <t>Fixed Noise Abatement Barriers</t>
  </si>
  <si>
    <t>44 21 13.16</t>
  </si>
  <si>
    <t>Flexible Noise Abatement Barriers</t>
  </si>
  <si>
    <t>44 21 13.19</t>
  </si>
  <si>
    <t>Portable Noise Abatement Barriers</t>
  </si>
  <si>
    <t>44 21 23</t>
  </si>
  <si>
    <t>Noise Pollution Silencers</t>
  </si>
  <si>
    <t>44 21 26</t>
  </si>
  <si>
    <t>Frequency Cancellers</t>
  </si>
  <si>
    <t>44 40 00</t>
  </si>
  <si>
    <t>Water Treatment Equipment</t>
  </si>
  <si>
    <t>44 41 00</t>
  </si>
  <si>
    <t>Packaged Water Treatment</t>
  </si>
  <si>
    <t>44 41 13</t>
  </si>
  <si>
    <t>Packaged Water Treatment Plants</t>
  </si>
  <si>
    <t>44 41 13.13</t>
  </si>
  <si>
    <t>Chemical Packaged Water Treatment Plants</t>
  </si>
  <si>
    <t>44 41 13.16</t>
  </si>
  <si>
    <t>Biological Packaged Water Treatment Plants</t>
  </si>
  <si>
    <t>44 41 13.19</t>
  </si>
  <si>
    <t>Thermal Packaged Water Treatment Plants</t>
  </si>
  <si>
    <t>44 42 00</t>
  </si>
  <si>
    <t>General Water Treatment Equipment</t>
  </si>
  <si>
    <t>44 42 13</t>
  </si>
  <si>
    <t>Aeration Water Treatment Equipment</t>
  </si>
  <si>
    <t>44 42 16</t>
  </si>
  <si>
    <t>American Petroleum Institute Separators</t>
  </si>
  <si>
    <t>44 42 19</t>
  </si>
  <si>
    <t>Water Treatment Blowers</t>
  </si>
  <si>
    <t>44 42 23</t>
  </si>
  <si>
    <t>Water Treatment Clarifiers</t>
  </si>
  <si>
    <t>44 42 26</t>
  </si>
  <si>
    <t>Water Treatment Comminutors</t>
  </si>
  <si>
    <t>44 42 29</t>
  </si>
  <si>
    <t>Water Treatment Compressors</t>
  </si>
  <si>
    <t>44 42 33</t>
  </si>
  <si>
    <t>Water Treatment Digesters</t>
  </si>
  <si>
    <t>44 42 36</t>
  </si>
  <si>
    <t>Water Treatment Dissolved Air Flotation Equipment</t>
  </si>
  <si>
    <t>44 42 39</t>
  </si>
  <si>
    <t>Water Treatment Grit Collectors</t>
  </si>
  <si>
    <t>44 42 43</t>
  </si>
  <si>
    <t>Water Treatment Induced Air Flotation Equipment</t>
  </si>
  <si>
    <t>44 42 46</t>
  </si>
  <si>
    <t>Water Treatment Mixers</t>
  </si>
  <si>
    <t>44 42 49</t>
  </si>
  <si>
    <t>Water Treatment Oil/Grease Interceptors</t>
  </si>
  <si>
    <t>44 42 53</t>
  </si>
  <si>
    <t>Water Treatment Oil/Water Separators</t>
  </si>
  <si>
    <t>44 42 56</t>
  </si>
  <si>
    <t>Water Treatment Pumps</t>
  </si>
  <si>
    <t>44 42 59</t>
  </si>
  <si>
    <t>Water Treatment Reactors</t>
  </si>
  <si>
    <t>44 42 63</t>
  </si>
  <si>
    <t>Water Treatment Sediment Removal Equipment</t>
  </si>
  <si>
    <t>44 42 66</t>
  </si>
  <si>
    <t>Water Treatment Skimmers</t>
  </si>
  <si>
    <t>44 42 69</t>
  </si>
  <si>
    <t>Water Treatment Spray Equipment</t>
  </si>
  <si>
    <t>44 42 73</t>
  </si>
  <si>
    <t>Water Treatment Tanks/Tank Liners</t>
  </si>
  <si>
    <t>44 43 00</t>
  </si>
  <si>
    <t>Water Filtration Equipment</t>
  </si>
  <si>
    <t>44 43 13</t>
  </si>
  <si>
    <t>Water Filters</t>
  </si>
  <si>
    <t>44 43 13.13</t>
  </si>
  <si>
    <t>Bag Water Filters</t>
  </si>
  <si>
    <t>44 43 13.16</t>
  </si>
  <si>
    <t>Cartridge Water Filters</t>
  </si>
  <si>
    <t>44 43 13.19</t>
  </si>
  <si>
    <t>Fabric Water Filters</t>
  </si>
  <si>
    <t>44 43 13.23</t>
  </si>
  <si>
    <t>Multimedia Water Filters</t>
  </si>
  <si>
    <t>44 43 13.26</t>
  </si>
  <si>
    <t>Packaged Water Filters</t>
  </si>
  <si>
    <t>44 43 23</t>
  </si>
  <si>
    <t>Water Filter Presses</t>
  </si>
  <si>
    <t>44 43 26</t>
  </si>
  <si>
    <t>Rotary-Drum Water Filtration Equipment</t>
  </si>
  <si>
    <t>44 43 29</t>
  </si>
  <si>
    <t>Water Filtration Sand</t>
  </si>
  <si>
    <t>44 43 33</t>
  </si>
  <si>
    <t>Water Filtration Screens</t>
  </si>
  <si>
    <t>44 43 36</t>
  </si>
  <si>
    <t>Vacuum Water Filtration Equipment</t>
  </si>
  <si>
    <t>44 44 00</t>
  </si>
  <si>
    <t>Water Treatment Chemical Systems Equipment</t>
  </si>
  <si>
    <t>44 44 13</t>
  </si>
  <si>
    <t>Water Treatment Chemical Feed Equipment</t>
  </si>
  <si>
    <t>44 44 16</t>
  </si>
  <si>
    <t>Water Chlorinators</t>
  </si>
  <si>
    <t>44 44 19</t>
  </si>
  <si>
    <t>Water Coagulators</t>
  </si>
  <si>
    <t>44 44 23</t>
  </si>
  <si>
    <t>Water Dechlorinators</t>
  </si>
  <si>
    <t>44 44 26</t>
  </si>
  <si>
    <t>Dissolved-Solids Water Treatment Equipment</t>
  </si>
  <si>
    <t>44 44 29</t>
  </si>
  <si>
    <t>Water Emulsifiers</t>
  </si>
  <si>
    <t>44 44 33</t>
  </si>
  <si>
    <t>Water Emulsion Crackers</t>
  </si>
  <si>
    <t>44 44 36</t>
  </si>
  <si>
    <t>Water Flocculators</t>
  </si>
  <si>
    <t>44 44 39</t>
  </si>
  <si>
    <t>Water Fluoridation Equipment</t>
  </si>
  <si>
    <t>44 44 43</t>
  </si>
  <si>
    <t>Water Heavy Metals Treatment Equipment</t>
  </si>
  <si>
    <t>44 44 46</t>
  </si>
  <si>
    <t>Water Hydrothermal Equipment</t>
  </si>
  <si>
    <t>44 44 49</t>
  </si>
  <si>
    <t>Water Oils Treatment Equipment</t>
  </si>
  <si>
    <t>44 44 53</t>
  </si>
  <si>
    <t>Water Oxidation/Reduction Equipment</t>
  </si>
  <si>
    <t>44 44 56</t>
  </si>
  <si>
    <t>Water Ozone Equipment</t>
  </si>
  <si>
    <t>44 44 59</t>
  </si>
  <si>
    <t>Water pH Adjustment Equipment</t>
  </si>
  <si>
    <t>44 44 63</t>
  </si>
  <si>
    <t>Water Polymers Equipment</t>
  </si>
  <si>
    <t>44 44 66</t>
  </si>
  <si>
    <t>Water Precipitators</t>
  </si>
  <si>
    <t>44 44 69</t>
  </si>
  <si>
    <t>Water Pretreatment Equipment</t>
  </si>
  <si>
    <t>44 44 73</t>
  </si>
  <si>
    <t>Water Ultraviolet Radiation Equipment</t>
  </si>
  <si>
    <t>44 45 00</t>
  </si>
  <si>
    <t>Water Treatment Biological Systems Equipment</t>
  </si>
  <si>
    <t>44 45 13</t>
  </si>
  <si>
    <t>Water Biofilters</t>
  </si>
  <si>
    <t>44 45 16</t>
  </si>
  <si>
    <t>Water Bubble Membrane Diffusers</t>
  </si>
  <si>
    <t>44 46 00</t>
  </si>
  <si>
    <t>Sludge Treatment and Handling Equipment for Water Treatment Systems</t>
  </si>
  <si>
    <t>44 46 13</t>
  </si>
  <si>
    <t>Sludge Conveyors</t>
  </si>
  <si>
    <t>44 46 16</t>
  </si>
  <si>
    <t>Sludge Dewatering Equipment</t>
  </si>
  <si>
    <t>44 46 19</t>
  </si>
  <si>
    <t>Sludge Digesters</t>
  </si>
  <si>
    <t>44 46 23</t>
  </si>
  <si>
    <t>Sludge Incinerators</t>
  </si>
  <si>
    <t>44 46 26</t>
  </si>
  <si>
    <t>Sludge Thickeners</t>
  </si>
  <si>
    <t>44 50 00</t>
  </si>
  <si>
    <t>Solid Waste Control</t>
  </si>
  <si>
    <t>44 51 00</t>
  </si>
  <si>
    <t>Solid Waste Control Equipment</t>
  </si>
  <si>
    <t>44 51 13</t>
  </si>
  <si>
    <t>Solid Waste Compactors</t>
  </si>
  <si>
    <t>44 51 16</t>
  </si>
  <si>
    <t>Solid Waste Baling Equipment</t>
  </si>
  <si>
    <t>44 51 19</t>
  </si>
  <si>
    <t>Solid Waste Fluffing Equipment</t>
  </si>
  <si>
    <t>44 51 23</t>
  </si>
  <si>
    <t>Solid Waste Liquid Extraction Equipment</t>
  </si>
  <si>
    <t>44 51 26</t>
  </si>
  <si>
    <t>Solid Waste Containers</t>
  </si>
  <si>
    <t>44 51 29</t>
  </si>
  <si>
    <t>Solid Waste Transfer Trailers</t>
  </si>
  <si>
    <t>44 51 33</t>
  </si>
  <si>
    <t>Solid Waste Transfer Stations</t>
  </si>
  <si>
    <t>44 60 00</t>
  </si>
  <si>
    <t>44 70 00</t>
  </si>
  <si>
    <t>44 80 00</t>
  </si>
  <si>
    <t>44 90 00</t>
  </si>
  <si>
    <t>45 00 00</t>
  </si>
  <si>
    <t>Industry-Specific Manufacturing Equipment</t>
  </si>
  <si>
    <t>45 08 00</t>
  </si>
  <si>
    <t>Commissioning of Industry-Specific Manufacturing Equipment</t>
  </si>
  <si>
    <t>45 11 00</t>
  </si>
  <si>
    <t>Oil and Gas Extraction Equipment</t>
  </si>
  <si>
    <t>45 11 01</t>
  </si>
  <si>
    <t>Operation and Maintenance of Oil and Gas Extraction Equipment</t>
  </si>
  <si>
    <t>45 11 06</t>
  </si>
  <si>
    <t>Schedules for Oil and Gas Extraction Equipment</t>
  </si>
  <si>
    <t>45 11 10 thru</t>
  </si>
  <si>
    <t>45 12 99</t>
  </si>
  <si>
    <t/>
  </si>
  <si>
    <t>45 13 00</t>
  </si>
  <si>
    <t>Mining Machinery and Equipment</t>
  </si>
  <si>
    <t>45 13 01</t>
  </si>
  <si>
    <t>Operation and Maintenance of Mining Machinery and Equipment</t>
  </si>
  <si>
    <t>45 13 06</t>
  </si>
  <si>
    <t>Schedules for Mining Machinery and Equipment</t>
  </si>
  <si>
    <t>45 13 10 thru</t>
  </si>
  <si>
    <t>45 14 99</t>
  </si>
  <si>
    <t>45 15 00</t>
  </si>
  <si>
    <t>Food Manufacturing Equipment</t>
  </si>
  <si>
    <t>45 15 01</t>
  </si>
  <si>
    <t>Operation and Maintenance of Food Manufacturing Equipment</t>
  </si>
  <si>
    <t>45 15 06</t>
  </si>
  <si>
    <t>Schedules for Food Manufacturing Equipment</t>
  </si>
  <si>
    <t>45 15 10 thru</t>
  </si>
  <si>
    <t>45 16 99</t>
  </si>
  <si>
    <t>45 17 00</t>
  </si>
  <si>
    <t>Beverage and Tobacco Manufacturing Equipment</t>
  </si>
  <si>
    <t>45 17 01</t>
  </si>
  <si>
    <t>Operation and Maintenance of Beverage and Tobacco Manufacturing Equipment</t>
  </si>
  <si>
    <t>45 17 06</t>
  </si>
  <si>
    <t>Schedules for Beverage and Tobacco Manufacturing Equipment</t>
  </si>
  <si>
    <t>45 17 10 thru</t>
  </si>
  <si>
    <t>45 18 99</t>
  </si>
  <si>
    <t>45 19 00</t>
  </si>
  <si>
    <t>Textiles and Apparel Manufacturing Equipment</t>
  </si>
  <si>
    <t>45 19 01</t>
  </si>
  <si>
    <t>Operation and Maintenance of Textiles and Apparel Manufacturing Equipment</t>
  </si>
  <si>
    <t>45 19 06</t>
  </si>
  <si>
    <t>Schedules for Textiles and Apparel Manufacturing Equipment</t>
  </si>
  <si>
    <t>45 19 10 thru</t>
  </si>
  <si>
    <t>45 20 99</t>
  </si>
  <si>
    <t>45 21 00</t>
  </si>
  <si>
    <t>Leather and Allied Product Manufacturing Equipment</t>
  </si>
  <si>
    <t>45 21 01</t>
  </si>
  <si>
    <t>Operation and Maintenance of Leather and Allied Product Manufacturing Equipment</t>
  </si>
  <si>
    <t>45 21 06</t>
  </si>
  <si>
    <t>Schedules for Leather and Allied Product Manufacturing Equipment</t>
  </si>
  <si>
    <t>45 21 10 thru</t>
  </si>
  <si>
    <t>45 22 99</t>
  </si>
  <si>
    <t>45 23 00</t>
  </si>
  <si>
    <t>Wood Product Manufacturing Equipment</t>
  </si>
  <si>
    <t>45 23 01</t>
  </si>
  <si>
    <t>Operation and Maintenance of Wood Product Manufacturing Equipment</t>
  </si>
  <si>
    <t>45 23 06</t>
  </si>
  <si>
    <t>Schedules for Wood Product Manufacturing Equipment</t>
  </si>
  <si>
    <t>45 23 10 thru</t>
  </si>
  <si>
    <t>45 24 99</t>
  </si>
  <si>
    <t>45 25 00</t>
  </si>
  <si>
    <t>Paper Manufacturing Equipment</t>
  </si>
  <si>
    <t>45 25 01</t>
  </si>
  <si>
    <t>Operation and Maintenance of Paper Manufacturing Equipment</t>
  </si>
  <si>
    <t>45 25 06</t>
  </si>
  <si>
    <t>Schedules for Paper Manufacturing Equipment</t>
  </si>
  <si>
    <t>45 25 10 thru</t>
  </si>
  <si>
    <t>45 26 99</t>
  </si>
  <si>
    <t>45 27 00</t>
  </si>
  <si>
    <t>Printing and Related Manufacturing Equipment</t>
  </si>
  <si>
    <t>45 27 01</t>
  </si>
  <si>
    <t>Operation and Maintenance of Printing and Related Manufacturing Equipment</t>
  </si>
  <si>
    <t>45 27 06</t>
  </si>
  <si>
    <t>Schedules for Printing and Related Manufacturing Equipment</t>
  </si>
  <si>
    <t>45 27 10 thru</t>
  </si>
  <si>
    <t>45 28 99</t>
  </si>
  <si>
    <t>45 29 00</t>
  </si>
  <si>
    <t>Petroleum and Coal Products Manufacturing Equipment</t>
  </si>
  <si>
    <t>45 29 01</t>
  </si>
  <si>
    <t>Operation and Maintenance of Petroleum and Coal Products Manufacturing Equipment</t>
  </si>
  <si>
    <t>45 29 06</t>
  </si>
  <si>
    <t>Schedules for Petroleum and Coal Products Manufacturing Equipment</t>
  </si>
  <si>
    <t>45 29 10 thru</t>
  </si>
  <si>
    <t>45 30 99</t>
  </si>
  <si>
    <t>45 31 00</t>
  </si>
  <si>
    <t>Chemical Manufacturing Equipment</t>
  </si>
  <si>
    <t>45 31 01</t>
  </si>
  <si>
    <t>Operation and Maintenance of Chemical Manufacturing Equipment</t>
  </si>
  <si>
    <t>45 31 06</t>
  </si>
  <si>
    <t>Schedules for Chemical Manufacturing Equipment</t>
  </si>
  <si>
    <t>45 31 10 thru</t>
  </si>
  <si>
    <t>45 32 99</t>
  </si>
  <si>
    <t>45 33 00</t>
  </si>
  <si>
    <t>Plastics and Rubber Manufacturing Equipment</t>
  </si>
  <si>
    <t>45 33 01</t>
  </si>
  <si>
    <t>Operation and Maintenance of Plastics and Rubber Manufacturing Equipment</t>
  </si>
  <si>
    <t>45 33 06</t>
  </si>
  <si>
    <t>Schedules for Plastics and Rubber Manufacturing Equipment</t>
  </si>
  <si>
    <t>45 33 10 thru</t>
  </si>
  <si>
    <t>45 34 99</t>
  </si>
  <si>
    <t>45 35 00</t>
  </si>
  <si>
    <t>Nonmetallic Mineral Product Manufacturing Equipment</t>
  </si>
  <si>
    <t>45 35 01</t>
  </si>
  <si>
    <t>Operation and Maintenance of Nonmetallic Mineral Product Manufacturing Equipment</t>
  </si>
  <si>
    <t>45 35 06</t>
  </si>
  <si>
    <t>Schedules for Nonmetallic Mineral Product Manufacturing Equipment</t>
  </si>
  <si>
    <t>45 35 10 thru</t>
  </si>
  <si>
    <t>45 36 99</t>
  </si>
  <si>
    <t>45 37 00</t>
  </si>
  <si>
    <t>Primary Metal Manufacturing Equipment</t>
  </si>
  <si>
    <t>45 37 01</t>
  </si>
  <si>
    <t>Operation and Maintenance of Primary Metal Manufacturing Equipment</t>
  </si>
  <si>
    <t>45 37 06</t>
  </si>
  <si>
    <t>Schedules for Primary Metal Manufacturing Equipment</t>
  </si>
  <si>
    <t>45 37 10 thru</t>
  </si>
  <si>
    <t>45 38 99</t>
  </si>
  <si>
    <t>45 39 00</t>
  </si>
  <si>
    <t>Fabricated Metal Product Manufacturing Equipment</t>
  </si>
  <si>
    <t>45 39 01</t>
  </si>
  <si>
    <t>Operation and Maintenance of Fabricated Metal Product Manufacturing Equipment</t>
  </si>
  <si>
    <t>45 39 06</t>
  </si>
  <si>
    <t>Schedules for Fabricated Metal Product Manufacturing Equipment</t>
  </si>
  <si>
    <t>45 39 10 thru</t>
  </si>
  <si>
    <t>45 40 99</t>
  </si>
  <si>
    <t>45 41 00</t>
  </si>
  <si>
    <t>Machinery Manufacturing Equipment</t>
  </si>
  <si>
    <t>45 41 01</t>
  </si>
  <si>
    <t>Operation and Maintenance of Machinery Manufacturing Equipment</t>
  </si>
  <si>
    <t>45 41 06</t>
  </si>
  <si>
    <t>Schedules for Machinery Manufacturing Equipment</t>
  </si>
  <si>
    <t>45 41 10 thru</t>
  </si>
  <si>
    <t>45 42 99</t>
  </si>
  <si>
    <t>45 43 00</t>
  </si>
  <si>
    <t>Computer and Electronic Product Manufacturing Equipment</t>
  </si>
  <si>
    <t>45 43 01</t>
  </si>
  <si>
    <t>Operation and Maintenance of Computer and Electronic Product Manufacturing Equipment</t>
  </si>
  <si>
    <t>45 43 06</t>
  </si>
  <si>
    <t>Schedules for Computer and Electronic Product Manufacturing Equipment</t>
  </si>
  <si>
    <t>45 43 10 thru</t>
  </si>
  <si>
    <t>45 44 99</t>
  </si>
  <si>
    <t>45 45 00</t>
  </si>
  <si>
    <t>Electrical Equipment, Appliance, and Component Manufacturing Equipment</t>
  </si>
  <si>
    <t>45 45 01</t>
  </si>
  <si>
    <t>Operation and Maintenance of Electrical Equipment, Appliance, and Component Manufacturing Equipment</t>
  </si>
  <si>
    <t>45 45 06</t>
  </si>
  <si>
    <t>Schedules for Electrical Equipment, Appliance, and Component Manufacturing Equipment</t>
  </si>
  <si>
    <t>45 45 10 thru</t>
  </si>
  <si>
    <t>45 46 99</t>
  </si>
  <si>
    <t>45 47 00</t>
  </si>
  <si>
    <t>Transportation Manufacturing Equipment</t>
  </si>
  <si>
    <t>45 47 01</t>
  </si>
  <si>
    <t>Operation and Maintenance of Transportation Manufacturing Equipment</t>
  </si>
  <si>
    <t>45 47 06</t>
  </si>
  <si>
    <t>Schedules for Transportation Manufacturing Equipment</t>
  </si>
  <si>
    <t>45 47 10 thru</t>
  </si>
  <si>
    <t>45 48 99</t>
  </si>
  <si>
    <t>45 49 00</t>
  </si>
  <si>
    <t>Furniture and Related Product Manufacturing Equipment</t>
  </si>
  <si>
    <t>45 49 01</t>
  </si>
  <si>
    <t>Operation and Maintenance of Furniture and Related Product Manufacturing Equipment</t>
  </si>
  <si>
    <t>45 49 06</t>
  </si>
  <si>
    <t>Schedules for Furniture and Related Product Manufacturing Equipment</t>
  </si>
  <si>
    <t>45 49 10 thru</t>
  </si>
  <si>
    <t>45 50 99</t>
  </si>
  <si>
    <t>45 51 00</t>
  </si>
  <si>
    <t>Other Manufacturing Equipment</t>
  </si>
  <si>
    <t>45 51 01</t>
  </si>
  <si>
    <t>Operation and Maintenance of Other Manufacturing Equipment</t>
  </si>
  <si>
    <t>45 51 06</t>
  </si>
  <si>
    <t>Schedules for Other Manufacturing Equipment</t>
  </si>
  <si>
    <t>45 51 10 thru</t>
  </si>
  <si>
    <t>45 52 99</t>
  </si>
  <si>
    <t>45 60 00</t>
  </si>
  <si>
    <t>45 70 00</t>
  </si>
  <si>
    <t>45 80 00</t>
  </si>
  <si>
    <t>45 90 00</t>
  </si>
  <si>
    <t>48 00 00</t>
  </si>
  <si>
    <t>Electrical Power Generation</t>
  </si>
  <si>
    <t>48 01 00</t>
  </si>
  <si>
    <t>Operation and Maintenance for Electrical Power Generation</t>
  </si>
  <si>
    <t>48 01 10</t>
  </si>
  <si>
    <t>Operation and Maintenance of Electrical Power Generation Equipment</t>
  </si>
  <si>
    <t>48 01 70</t>
  </si>
  <si>
    <t>Operation and Maintenance of Electrical Power Generation Testing</t>
  </si>
  <si>
    <t>48 05 00</t>
  </si>
  <si>
    <t>Common Work Results for Electrical Power Generation</t>
  </si>
  <si>
    <t>48 06 00</t>
  </si>
  <si>
    <t>Schedules for Electrical Power Generation</t>
  </si>
  <si>
    <t>48 06 10</t>
  </si>
  <si>
    <t>Schedules for Electrical Power Generation Equipment</t>
  </si>
  <si>
    <t>48 06 70</t>
  </si>
  <si>
    <t>Schedules for Electrical Power Generation Testing</t>
  </si>
  <si>
    <t>48 08 00</t>
  </si>
  <si>
    <t>Commissioning of Electrical Power Generation</t>
  </si>
  <si>
    <t>48 09 00</t>
  </si>
  <si>
    <t>Instrumentation and Control for Electrical Power Generation</t>
  </si>
  <si>
    <t>48 10 00</t>
  </si>
  <si>
    <t>Electrical Power Generation Equipment</t>
  </si>
  <si>
    <t>48 11 00</t>
  </si>
  <si>
    <t>Fossil Fuel Plant Electrical Power Generation Equipment</t>
  </si>
  <si>
    <t>48 11 13</t>
  </si>
  <si>
    <t>Fossil Fuel Electrical Power Plant Boilers</t>
  </si>
  <si>
    <t>48 11 16</t>
  </si>
  <si>
    <t>Fossil Fuel Electrical Power Plant Condensers</t>
  </si>
  <si>
    <t>48 11 19</t>
  </si>
  <si>
    <t>Fossil Fuel Electrical Power Plant Steam Turbines</t>
  </si>
  <si>
    <t>48 11 23</t>
  </si>
  <si>
    <t>Fossil Fuel Electrical Power Plant Gas Turbines</t>
  </si>
  <si>
    <t>48 11 26</t>
  </si>
  <si>
    <t>Fossil Fuel Electrical Power Plant Generators</t>
  </si>
  <si>
    <t>48 12 00</t>
  </si>
  <si>
    <t>Nuclear Fuel Plant Electrical Power Generation Equipment</t>
  </si>
  <si>
    <t>48 12 13</t>
  </si>
  <si>
    <t>Nuclear Fuel Reactors</t>
  </si>
  <si>
    <t>48 12 13.13</t>
  </si>
  <si>
    <t>Nuclear Fuel Fission Reactors</t>
  </si>
  <si>
    <t>48 12 13.16</t>
  </si>
  <si>
    <t>Nuclear Fuel Fusion Reactors</t>
  </si>
  <si>
    <t>48 12 23</t>
  </si>
  <si>
    <t>Nuclear Fuel Electrical Power Plant Steam Generators</t>
  </si>
  <si>
    <t>48 12 26</t>
  </si>
  <si>
    <t>Nuclear Fuel Electrical Power Plant Condensers</t>
  </si>
  <si>
    <t>48 12 29</t>
  </si>
  <si>
    <t>Nuclear Fuel Electrical Power Plant Turbines</t>
  </si>
  <si>
    <t>48 12 33</t>
  </si>
  <si>
    <t>Nuclear Fuel Electrical Power Generators</t>
  </si>
  <si>
    <t>48 13 00</t>
  </si>
  <si>
    <t>Hydroelectric Plant Electrical Power Generation Equipment</t>
  </si>
  <si>
    <t>48 13 13</t>
  </si>
  <si>
    <t>Hydroelectric Power Plant Water Turbines</t>
  </si>
  <si>
    <t>48 13 16</t>
  </si>
  <si>
    <t>Hydroelectric Power Plant Electrical Power Generators</t>
  </si>
  <si>
    <t>48 14 00</t>
  </si>
  <si>
    <t>Solar Energy Electrical Power Generation Equipment</t>
  </si>
  <si>
    <t>48 14 13</t>
  </si>
  <si>
    <t>Solar Energy Collectors</t>
  </si>
  <si>
    <t>48 14 13.13</t>
  </si>
  <si>
    <t>Amorphous Solar Energy Collectors</t>
  </si>
  <si>
    <t>48 14 13.16</t>
  </si>
  <si>
    <t>Plate Cell Solar Energy Collectors</t>
  </si>
  <si>
    <t>48 14 13.19</t>
  </si>
  <si>
    <t>Vacuum Tube Solar Energy Collectors</t>
  </si>
  <si>
    <t>48 15 00</t>
  </si>
  <si>
    <t>Wind Energy Electrical Power Generation Equipment</t>
  </si>
  <si>
    <t>48 15 13</t>
  </si>
  <si>
    <t>Windmills</t>
  </si>
  <si>
    <t>48 15 16</t>
  </si>
  <si>
    <t>Wind Energy Electrical Power Generators</t>
  </si>
  <si>
    <t>48 16 00</t>
  </si>
  <si>
    <t>Geothermal Energy Electrical Power Generation Equipment</t>
  </si>
  <si>
    <t>48 16 13</t>
  </si>
  <si>
    <t>Geothermal Energy Heat Pumps</t>
  </si>
  <si>
    <t>48 16 16</t>
  </si>
  <si>
    <t>Geothermal Energy Condensers</t>
  </si>
  <si>
    <t>48 16 19</t>
  </si>
  <si>
    <t>Geothermal Energy Steam Turbines</t>
  </si>
  <si>
    <t>48 16 23</t>
  </si>
  <si>
    <t>Geothermal Energy Electrical Power Generators</t>
  </si>
  <si>
    <t>48 17 00</t>
  </si>
  <si>
    <t>Electrochemical Energy Electrical Power Generation Equipment</t>
  </si>
  <si>
    <t>48 17 13</t>
  </si>
  <si>
    <t>Electrical Power Generation Batteries</t>
  </si>
  <si>
    <t>48 18 00</t>
  </si>
  <si>
    <t>Fuel Cell Electrical Power Generation Equipment</t>
  </si>
  <si>
    <t>48 18 13</t>
  </si>
  <si>
    <t>Electrical Power Generation Fuel Cells</t>
  </si>
  <si>
    <t>48 18 16</t>
  </si>
  <si>
    <t>Hydrogen Control Equipment</t>
  </si>
  <si>
    <t>48 19 00</t>
  </si>
  <si>
    <t>Electrical Power Control Equipment</t>
  </si>
  <si>
    <t>48 19 13</t>
  </si>
  <si>
    <t>Electrical Power Generation Battery Charging Equipment</t>
  </si>
  <si>
    <t>48 19 16</t>
  </si>
  <si>
    <t>Electrical Power Generation Inverters</t>
  </si>
  <si>
    <t>48 19 19</t>
  </si>
  <si>
    <t>Electrical Power Generation Solar Tracking Equipment</t>
  </si>
  <si>
    <t>48 19 23</t>
  </si>
  <si>
    <t>Electrical Power Generation Transformers</t>
  </si>
  <si>
    <t>48 19 26</t>
  </si>
  <si>
    <t>Electrical Power Generation Voltage Regulators</t>
  </si>
  <si>
    <t>48 20 00</t>
  </si>
  <si>
    <t>48 30 00</t>
  </si>
  <si>
    <t>48 40 00</t>
  </si>
  <si>
    <t>48 50 00</t>
  </si>
  <si>
    <t>48 60 00</t>
  </si>
  <si>
    <t>48 70 00</t>
  </si>
  <si>
    <t>Electrical Power Generation Testing</t>
  </si>
  <si>
    <t>48 71 00</t>
  </si>
  <si>
    <t>Electrical Power Generation Test Equipment</t>
  </si>
  <si>
    <t>48 71 13</t>
  </si>
  <si>
    <t>Electrical Power Generation Corona Test Equipment</t>
  </si>
  <si>
    <t>48 71 16</t>
  </si>
  <si>
    <t>Electrical Power Generation Current Test Equipment</t>
  </si>
  <si>
    <t>48 71 19</t>
  </si>
  <si>
    <t>Electrical Power Generation Power Test Equipment</t>
  </si>
  <si>
    <t>48 71 23</t>
  </si>
  <si>
    <t>Electrical Power Generation Resistance Test Equipment</t>
  </si>
  <si>
    <t>48 71 26</t>
  </si>
  <si>
    <t>Electrical Power Generation Voltage Test Equipment</t>
  </si>
  <si>
    <t>48 80 00</t>
  </si>
  <si>
    <t>48 90 00</t>
  </si>
  <si>
    <t>#</t>
  </si>
  <si>
    <t xml:space="preserve">Unit </t>
  </si>
  <si>
    <t>Rate $</t>
  </si>
  <si>
    <t>Amount $</t>
  </si>
  <si>
    <t>1. General Requirements &amp; Existing Conditions</t>
  </si>
  <si>
    <t>1.1.1</t>
  </si>
  <si>
    <t>“ Provide and install a steel signboard comprising four (4) panels (150 × 30 cm each) made from 1 mm thick steel sheets, fixed with 8 cm gaps on a frame of RHS 60 × 30 × 1.2 mm.
The frame shall be welded on two (2) steel pipe columns (75 mm dia, 3 mm thick) embedded in 50 × 50 × 50 cm concrete footings (1:4:8 mix), including excavation and backfilling.
All steel surfaces shall be cleaned, primed with anti-rust coating, and painted with three coats of oil paint (dark blue background with white lettering or vise-versa), as directed by the IOM Engineer.
The rate shall include all materials, fabrication, transport, installation, concreting, painting, labour, and necessary accessories for complete works.”</t>
  </si>
  <si>
    <t>No</t>
  </si>
  <si>
    <t>1.1.2</t>
  </si>
  <si>
    <t>Ditto but on piece with sides 80cm X 60cm fixed to wall inside the Hospital at visitor's facing walls and corridors.</t>
  </si>
  <si>
    <t>1.2.1</t>
  </si>
  <si>
    <r>
      <rPr>
        <sz val="12"/>
        <rFont val="Calibri Light"/>
        <family val="2"/>
        <scheme val="major"/>
      </rPr>
      <t xml:space="preserve"> Mobilization of equipment, manpower, and construction materials, including </t>
    </r>
    <r>
      <rPr>
        <b/>
        <sz val="12"/>
        <rFont val="Calibri Light"/>
        <family val="2"/>
        <scheme val="major"/>
      </rPr>
      <t>site clearance and leveling</t>
    </r>
    <r>
      <rPr>
        <sz val="12"/>
        <rFont val="Calibri Light"/>
        <family val="2"/>
        <scheme val="major"/>
      </rPr>
      <t xml:space="preserve"> before commencement and after project handover, and removal of all construction debris as approved by the Engineer. No payment shall be made if the contractor fails to complete the project 100%. </t>
    </r>
  </si>
  <si>
    <t>L.S</t>
  </si>
  <si>
    <t>1.3.1</t>
  </si>
  <si>
    <t xml:space="preserve"> Demobilization of equipment and manpower, including final site cleaning and restoration to original condition.</t>
  </si>
  <si>
    <t>Total Cost of General Requirements</t>
  </si>
  <si>
    <t>Set</t>
  </si>
  <si>
    <t>Remarks</t>
  </si>
  <si>
    <t>2. Plumbing Works</t>
  </si>
  <si>
    <t>Water Supply System</t>
  </si>
  <si>
    <t>2.1.1</t>
  </si>
  <si>
    <r>
      <rPr>
        <sz val="12"/>
        <rFont val="Calibri Light"/>
        <family val="2"/>
        <scheme val="major"/>
      </rPr>
      <t xml:space="preserve">Remove the existing PVC pipe 2” diameter (6 m length) connecting the current sewage well </t>
    </r>
    <r>
      <rPr>
        <b/>
        <sz val="12"/>
        <rFont val="Calibri Light"/>
        <family val="2"/>
        <scheme val="major"/>
      </rPr>
      <t>(Excavated outside the hospital grounds)</t>
    </r>
    <r>
      <rPr>
        <sz val="12"/>
        <rFont val="Calibri Light"/>
        <family val="2"/>
        <scheme val="major"/>
      </rPr>
      <t xml:space="preserve"> to the new septic tank Dimensions are 6.10 meters by 4.10 meters and 2.5 meters deep, including proper surface reinstatement.</t>
    </r>
  </si>
  <si>
    <t>2.1.2</t>
  </si>
  <si>
    <r>
      <rPr>
        <sz val="12"/>
        <rFont val="Calibri Light"/>
        <family val="2"/>
        <scheme val="major"/>
      </rPr>
      <t xml:space="preserve">Excavation and construction of a </t>
    </r>
    <r>
      <rPr>
        <b/>
        <sz val="12"/>
        <rFont val="Calibri Light"/>
        <family val="2"/>
        <scheme val="major"/>
      </rPr>
      <t xml:space="preserve">new sewage well (Hand Dug - Arab Well) </t>
    </r>
    <r>
      <rPr>
        <sz val="12"/>
        <rFont val="Calibri Light"/>
        <family val="2"/>
        <scheme val="major"/>
      </rPr>
      <t xml:space="preserve">, </t>
    </r>
    <r>
      <rPr>
        <b/>
        <sz val="12"/>
        <rFont val="Calibri Light"/>
        <family val="2"/>
        <scheme val="major"/>
      </rPr>
      <t>45–50 m</t>
    </r>
    <r>
      <rPr>
        <sz val="12"/>
        <rFont val="Calibri Light"/>
        <family val="2"/>
        <scheme val="major"/>
      </rPr>
      <t xml:space="preserve"> (</t>
    </r>
    <r>
      <rPr>
        <i/>
        <sz val="12"/>
        <rFont val="Calibri Light"/>
        <family val="2"/>
        <scheme val="major"/>
      </rPr>
      <t>depth to be decided on site according to groundwater table</t>
    </r>
    <r>
      <rPr>
        <sz val="12"/>
        <rFont val="Calibri Light"/>
        <family val="2"/>
        <scheme val="major"/>
      </rPr>
      <t xml:space="preserve"> ), diameter 2.0 m, connection to a new septic tank, including:   
• Brick lining (one-brick thick) from bottom to groundwater level and 700 mm above ground level, laid in cement mortar (1:6).
• Internal plastering with cement mortar (1:6) for waterproofing and smooth finish.
• RC cover slab 200 mm thick, 2.00 m diameter, concrete (1:2:4).
• Reinforcement: Ø12 mm @ 150 mm c/c both directions, top and bottom.
• Access opening 500 × 500 mm with RC cover slab 150 mm thick and steel lifting handle
• Supply and installation of 2.0 m PVC pipe Ø2 inches connecting septic tank dimensions are 6.10 meters by 4.10 meters and 2.5 meters deep to sewage well.
• Pumping test for minimum 2 hours after reaching groundwater level.</t>
    </r>
  </si>
  <si>
    <t>2.1.3</t>
  </si>
  <si>
    <t>Works for connection of the new sewage well to the new septic tank (6.10 m × 4.10 m × 2.50 m depth) using 2” diameter PVC pipe, 2.00 m length, including all required fittings and accessories, excavation, bedding, backfilling, jointing, testing, and complete installation.</t>
  </si>
  <si>
    <t xml:space="preserve"> hand wash basin</t>
  </si>
  <si>
    <t>2.2.1</t>
  </si>
  <si>
    <t>Supply  and installations of hand wash basin  including all fixing and accessories for complete operation. The scope includes to the water supply net workand the sanitary drainage system in accordance with technical standards and specifications.the type and brand shall be subject to the approval of the supervising engineer</t>
  </si>
  <si>
    <t>External Toilets for Companions</t>
  </si>
  <si>
    <t>2.3.1</t>
  </si>
  <si>
    <t>Dismantle and remove all sanitary equipment in the toilets, including (squat WC, centrifugal tank, faucets, shower, floor drain, and exhaust fan) and replace any damaged equipment with other high-quality equipment subject to the engineer’s approval. Rate includes all required connections and fittings such as elbows, valves, tees, nipples, and any other additional work such as proper installation and required testing..</t>
  </si>
  <si>
    <t>2.3.2</t>
  </si>
  <si>
    <t>Maintenance of steel door (0.70×1.75 m), including replacement of damaged hinges and locks, repainting, and proper fixing.</t>
  </si>
  <si>
    <t>Emergency Toilet</t>
  </si>
  <si>
    <t>2.4.1</t>
  </si>
  <si>
    <t>Supply and installation of exhaust fan including electrical connections.</t>
  </si>
  <si>
    <t>Cafeteria area</t>
  </si>
  <si>
    <t>2.5.1</t>
  </si>
  <si>
    <r>
      <rPr>
        <sz val="12"/>
        <rFont val="Calibri Light"/>
        <family val="2"/>
        <scheme val="major"/>
      </rPr>
      <t xml:space="preserve">Construction of Kitchen Grease TrapSupply all materials and provide all necessary manpower to construct a kitchen grease trap with overall dimensions of 2.20 m (L) × 1.20 m (W) × 1.30 m (H).
</t>
    </r>
    <r>
      <rPr>
        <b/>
        <sz val="12"/>
        <rFont val="Calibri Light"/>
        <family val="2"/>
        <scheme val="major"/>
      </rPr>
      <t>The works shall include:</t>
    </r>
    <r>
      <rPr>
        <sz val="12"/>
        <rFont val="Calibri Light"/>
        <family val="2"/>
        <scheme val="major"/>
      </rPr>
      <t xml:space="preserve">
Construction of side walls using ½ brick masonry (two sides).
Formation of a 150 mm thick reinforced concrete (RCC) base and partition walls, creating two compartments, including an internal buffer connected with a 6-inch PVC pipe.
Installation of 6-inch PVC pipes for both inlet and outlet connections.
Provision of two manhole covers, each measuring 0.60 m × 0.45 m.
Construction of top and bottom slabs in 150 mm thick RCC, including 100 mm thick plain concrete (PCC) blinding layer.
Complete internal and external plastering.
Application of an internal waterproofing coating layer to ensure watertight performance. (See attached drawings).</t>
    </r>
  </si>
  <si>
    <t>2.5.2</t>
  </si>
  <si>
    <t>Supply and installation of ventilation window (0.40×0.40m) fabricated from RHS steel sections (80×40 mm &amp; 60×30 mm, 2 mm thickness), including painting and fixing.</t>
  </si>
  <si>
    <t>General Manager Office Toilet</t>
  </si>
  <si>
    <t>2.6.1</t>
  </si>
  <si>
    <r>
      <rPr>
        <sz val="12"/>
        <rFont val="Calibri Light"/>
        <family val="2"/>
        <scheme val="major"/>
      </rPr>
      <t xml:space="preserve">Dismantle and remove all sanitary equipment in the toilets, including (squat WC, centrifugal tank, faucets, shower, floor drain, and exhaust fan) and replace any damaged equipment with other high-quality equipment subject to the engineer’s approval. Rate includes all required connections and fittings such as elbows, valves, tees, nipples, and any other additional work such as proper installation and required testing.The work include </t>
    </r>
    <r>
      <rPr>
        <b/>
        <sz val="12"/>
        <rFont val="Calibri Light"/>
        <family val="2"/>
        <scheme val="major"/>
      </rPr>
      <t>cleaning,and polishing to shine all remaining toilet hardware using suitable cleaning chemicals to the satisfaction of supervising engineer</t>
    </r>
  </si>
  <si>
    <t>2.6.2</t>
  </si>
  <si>
    <t>Supply and application of three coats of plastic emulsion (Bomastex) paint, to ceiling including repair works.</t>
  </si>
  <si>
    <r>
      <rPr>
        <sz val="11"/>
        <color theme="1"/>
        <rFont val="Calibri Light"/>
        <family val="2"/>
        <scheme val="major"/>
      </rPr>
      <t>M</t>
    </r>
    <r>
      <rPr>
        <vertAlign val="superscript"/>
        <sz val="10"/>
        <rFont val="Calibri Light"/>
        <family val="2"/>
        <scheme val="major"/>
      </rPr>
      <t>2</t>
    </r>
  </si>
  <si>
    <t>External Laboratory Toilets (3 Toilets)</t>
  </si>
  <si>
    <t>2.7.1</t>
  </si>
  <si>
    <t>Dismantle and remove all sanitary equipment in the toilets, including (squat WC, centrifugal tank, faucets, shower, floor drain, and exhaust fan) and replace any damaged equipment with other high-quality equipment subject to the engineer’s approval. Rate includes all required connections and fittings such as elbows, valves, tees, nipples, and any other additional work such as proper installation and required testing.</t>
  </si>
  <si>
    <t>2.7.2</t>
  </si>
  <si>
    <t>2.7.3</t>
  </si>
  <si>
    <t>Maintenance of steel doors (0.80×1.90 m), including replacement of damaged components and repainting.</t>
  </si>
  <si>
    <t>2.7.4</t>
  </si>
  <si>
    <t>Maintenance of main entrance steel door (0.95×1.75 m), including replacement of damaged components and repainting.</t>
  </si>
  <si>
    <t>Operation Room Toilets (Toilets)</t>
  </si>
  <si>
    <t>2.8.1</t>
  </si>
  <si>
    <t>2.8.2</t>
  </si>
  <si>
    <t>Removal of existing wooden doors (0.80×1.80m) and replacement with steel doors fabricated from RHS sections (2 mm thickness), including painting and fixing.</t>
  </si>
  <si>
    <t>2.8.3</t>
  </si>
  <si>
    <t>Supply and install  exhaust fan for  bathrooms , each with dimensions 40 cm × 40 cm. The item includes wall opening preparation, mounting, electrical connections, sealing, and testing to ensure proper operation as approved by the engineer.</t>
  </si>
  <si>
    <t>2.8.4</t>
  </si>
  <si>
    <t>Supply and installation of steel windows fabricated from square (RHS) steel pipes (8x4 and 6x3 wall thinckness 2mm), fitted with1.2mm steel sheets, and 40cm high fiberglass skylights (window size 0.7m*0.8m). All welding, grinding, priming and finishing to be done to professional engineering standards. Hinges: heavy duty welded type. Locks and accessories: contractor’s best quality, with mosquito net and X- PENDA in the eastren wall</t>
  </si>
  <si>
    <t>2.8.5</t>
  </si>
  <si>
    <t xml:space="preserve">Supply and installation of a mosquito net and X- PENDA  (window size 3m*1.8m) in the top opening area. </t>
  </si>
  <si>
    <t>2.8.6</t>
  </si>
  <si>
    <t xml:space="preserve">Supply and installation of a mosquito net and X- PENDA  (window size 5m*0.5m)  </t>
  </si>
  <si>
    <t>2.8.7</t>
  </si>
  <si>
    <t>Maintenance of the canopy and replacement the damage zinc sheet, measuring 3 cm by 3 meters, including all other damaged parts with new ones, proper installation, and repainting.</t>
  </si>
  <si>
    <t>2.8.8</t>
  </si>
  <si>
    <t>2.8.9</t>
  </si>
  <si>
    <t>Supply and application of three coats of plastic emulsion (Bomastex) paint, to walls and ceiling including repair works.</t>
  </si>
  <si>
    <t>2.8.10</t>
  </si>
  <si>
    <t>Complete the toilets partition walls with one brick, 20 cm thick, to close the gaps at the top, along with plastering and painting on both facades, with a height of 70 cm and a width of 1.75 meters.</t>
  </si>
  <si>
    <t>2.8.11</t>
  </si>
  <si>
    <t>Maintenance of the western toilets door, measuring 70 cm by 1.65 meters, including replacing damaged hinges, locks, and all other damaged parts with new ones, proper installation, and repainting.</t>
  </si>
  <si>
    <t>2.8.12</t>
  </si>
  <si>
    <t>Maintenance of the western toilet entrance door, measuring 1 meter by 2.20 meters, including replacing damaged hinges, locks, and all other damaged parts with new ones, proper installation, and repainting.</t>
  </si>
  <si>
    <t>Female Ward Toilets (4 Toilets)</t>
  </si>
  <si>
    <t>2.9.1</t>
  </si>
  <si>
    <t xml:space="preserve">Dismantle and remove all sanitary equipment in the toilets, including (squat WC, centrifugal tank, faucets, shower, floor drain, and exhaust fan) and replace any damaged equipment with other high-quality equipment subject to the engineer’s approval. Rate includes all required connections and fittings such as elbows, valves, tees, nipples, and any other additional work such as proper installation and required testing.the Scope should include one toilet equip with patient hand rial and western style toilet </t>
  </si>
  <si>
    <t>2.9.2</t>
  </si>
  <si>
    <t>Repair 60cm x 1.8m iron door, including replacing damaged hinges, locks, and all other faulty parts with new ones, proper installation, and repainting.</t>
  </si>
  <si>
    <t>2.9.3</t>
  </si>
  <si>
    <t>Completion of privacy partitions (20 cm thick), plastered and painted both sides (1.20×2.0 m).</t>
  </si>
  <si>
    <t>2.9.4</t>
  </si>
  <si>
    <t>Supply and apply interior plastering. The price includes remdying all existing repairs.</t>
  </si>
  <si>
    <t>2.9.5</t>
  </si>
  <si>
    <t>Supply and application of three coats of plastic emulsion (Bomastex) paint, including repair works.</t>
  </si>
  <si>
    <t>Repair washbasin. This includes replacing the existing faucet with a new one, clearing blockages, checking the drainage system, and ensuring proper installation.</t>
  </si>
  <si>
    <t>Children Ward Toilets (4 Toilets)</t>
  </si>
  <si>
    <t>2.10.1</t>
  </si>
  <si>
    <t>Rehabilitate the toilet units, rate includes cleaning, wiring, changing damaged pipes and installation of a new seats with all accessories, etc. as well as building, plastering ,painting works and shawar kits.includes repairing of the doors.</t>
  </si>
  <si>
    <t>2.10.2</t>
  </si>
  <si>
    <t>Completion of privacy partitions (20 cm thick), plastered and painted both sides (1.90×1.4 m).</t>
  </si>
  <si>
    <t>2.10.3</t>
  </si>
  <si>
    <t>2.10.4</t>
  </si>
  <si>
    <t>2.10.5</t>
  </si>
  <si>
    <t>Supply and install a complete ceramic washbasin unit in front of the internal  bathrooms, including basin, mixer tap, waste trap, brackets, connections to fresh water and wastewater lines, sealing, and all accessories required for a complete installation.</t>
  </si>
  <si>
    <t>2.10.6</t>
  </si>
  <si>
    <t>Repair the washbasin in the pediatric nursing office. This includes replacing the existing faucet with a new one, clearing blockages, checking the drainage, and ensuring proper installation</t>
  </si>
  <si>
    <t>Male Ward Toilets (4 Toilets)</t>
  </si>
  <si>
    <t>2.11.1</t>
  </si>
  <si>
    <t xml:space="preserve">Rehabilitate the toilet units, rate includes cleaning, wiring, changing damaged pipes and installation of a new seats with all accessories, etc. as well as building, plastering ,painting works, additional one tap and shawar kits.includes repairing of the doors.the Scope should include one toilet equip with patient hand rial and western style toilet </t>
  </si>
  <si>
    <t>2.11.2</t>
  </si>
  <si>
    <t>Supply and installation of steel doors (2.0m×0.80m) fabricated from RHS sections (2 mm thickness), including painting and fixing.</t>
  </si>
  <si>
    <t>2.11.3</t>
  </si>
  <si>
    <t>Supply and installation of ventilation windows (1.0×0.60m) fabricated from RHS steel sections (2 mm thickness).</t>
  </si>
  <si>
    <t>2.11.4</t>
  </si>
  <si>
    <t>2.11.5</t>
  </si>
  <si>
    <t>Repairing a vertical crack in the wall, 2.2 meters high. The repair includes installing X-Benda metal sheet and matching wall tiles.</t>
  </si>
  <si>
    <t>2.11.6</t>
  </si>
  <si>
    <r>
      <rPr>
        <sz val="12"/>
        <rFont val="Calibri Light"/>
        <family val="2"/>
        <scheme val="major"/>
      </rPr>
      <t>Repair the existing washbasin</t>
    </r>
    <r>
      <rPr>
        <b/>
        <sz val="12"/>
        <rFont val="Calibri Light"/>
        <family val="2"/>
        <scheme val="major"/>
      </rPr>
      <t xml:space="preserve"> (with the possibility of replacing it with a new one if necessary)</t>
    </r>
    <r>
      <rPr>
        <sz val="12"/>
        <rFont val="Calibri Light"/>
        <family val="2"/>
        <scheme val="major"/>
      </rPr>
      <t>. This includes installing a new faucet, clearing blockages, checking the drainage system and ensuring proper installation, as well as remedying any plastering or tile repairs under the basin.</t>
    </r>
  </si>
  <si>
    <t>Blood Bank</t>
  </si>
  <si>
    <t>2.12.1</t>
  </si>
  <si>
    <t>Repair the existing  washbasin (with the possibility of replacing it with a new one if necessary). Maintenance includes replacing any damaged components, clearing blockages, checking drainage, and reconnecting it to the hospital's sewage system with proper installation.</t>
  </si>
  <si>
    <t>Abu Kelewa Women &amp; Maternity Ward</t>
  </si>
  <si>
    <t>Abu Kelewa Bathrooms (4 Toilets)</t>
  </si>
  <si>
    <t>2.13.1</t>
  </si>
  <si>
    <t>2.13.2</t>
  </si>
  <si>
    <t>Completion of privacy partitions (20 cm thick), plastered and painted both sides (1.00×2.0 m).</t>
  </si>
  <si>
    <t>2.13.3</t>
  </si>
  <si>
    <t>Dismantle and remove the existing facial washbasin and supplying and installing a new one. Rate includes all water connections and the hospital's sewage system.</t>
  </si>
  <si>
    <t>Doctors &amp; Midwives Rest Room</t>
  </si>
  <si>
    <t>2.14.1</t>
  </si>
  <si>
    <t>Repair the existing washbasin (with the possibility of replacing it with a new one if necessary). This includes installing a new faucet, clearing blockages, checking the drainage, and ensuring proper installation.</t>
  </si>
  <si>
    <t>Operation Room Wash Basin</t>
  </si>
  <si>
    <t>2.15.1</t>
  </si>
  <si>
    <t>Repair the existing washbasin (with the possibility of replacing it with a new one if necessary). This includes installing a new faucet, replacing any damaged components, clearing blockages, checking drainage, and ensuring proper installation.</t>
  </si>
  <si>
    <t>Delivery Room</t>
  </si>
  <si>
    <t>2.16.1</t>
  </si>
  <si>
    <t>External Bathrooms for Companions – Women &amp; Maternity Department (4 Toilets)</t>
  </si>
  <si>
    <t>2.17.1</t>
  </si>
  <si>
    <t>2.17.2</t>
  </si>
  <si>
    <t>Supply and application of three coats of plastic emulsion (Bombastic) paint, to walls and ceiling including repair works.</t>
  </si>
  <si>
    <t>2.17.3</t>
  </si>
  <si>
    <t>Demolish and remove the existing ablution unit (4 taps) and construct new ablution unit with 5 taps, including all civil works.
Works include supply and installation of PVC/HDPE water supply pipes from main source, secure fixing to prevent leakage, installation of drainage pipe connected to approved sewer network. The construction of the unit includes building and plastering work to provide a solid base and suitable walls, along with finishing, painting, tiling, installing floor drain and pipe installation.</t>
  </si>
  <si>
    <t>Doctors Accommodation (Male)</t>
  </si>
  <si>
    <t>Toilets (3 Units)</t>
  </si>
  <si>
    <t>2.18.1</t>
  </si>
  <si>
    <t>Dismantle and remove all sanitary equipment in the toilets, including (squat WC, centrifugal tank, faucets, shower, floor drain, and exhaust fan) and replace any damaged equipment with other high-quality equipment subject to the engineer’s approval. Rate includes all required connections and fittings such as elbows, valves, tees, nipples, and any other additional work such as proper installation and required testing</t>
  </si>
  <si>
    <t>2.18.2</t>
  </si>
  <si>
    <t>Supply and application of three coats of plastic emulsion Bombastic paint to internal and exdternal walls, as well as ceilings, including repair works.</t>
  </si>
  <si>
    <t>2.18.3</t>
  </si>
  <si>
    <t>Removal of existing doors and supply and installation of new steel doors (2.0×0.80 m) fabricated from RHS sections (2 mm thickness), including painting and fixing.</t>
  </si>
  <si>
    <t>2.18.4</t>
  </si>
  <si>
    <t>Maintenance of existing ablution unit (2.0×1.0m, 4 taps) including replacement with brass taps, checking water supply and drainage connections, and repair of blockwork and ceramic finishes where required.</t>
  </si>
  <si>
    <t>2.18.5</t>
  </si>
  <si>
    <t>Supply and install new washbasin in front of the bathrooms. The price includes all plumbing and water connections, along with proper installation.</t>
  </si>
  <si>
    <t>Doctors Accommodation (Female)</t>
  </si>
  <si>
    <t>External Bathrooms (2 Units)</t>
  </si>
  <si>
    <t>2.19.1</t>
  </si>
  <si>
    <t>2.19.2</t>
  </si>
  <si>
    <t>Supply and application of three coats of plastic emulsion Bombastic paint to the internal and external walls as well as ceilings, including repair works.</t>
  </si>
  <si>
    <t>2.19.3</t>
  </si>
  <si>
    <t>Maintenance of steel doors (0.80×2.15 m) including replacement of damaged hinges and locks, repainting, and proper fixing.</t>
  </si>
  <si>
    <t>2.19.4</t>
  </si>
  <si>
    <t>Repair the existing ablution, measuring 77 cm by 1.75 meters, includes installing two taps, repairing all plastering, checking the drainage and water supply connections, and restoring any dilapidated buildings and ceramic tiles.</t>
  </si>
  <si>
    <t>2.20.</t>
  </si>
  <si>
    <t>Internal Bathroom – Female Doctors Accommodation (1 Bathroom)</t>
  </si>
  <si>
    <t>2.20.1</t>
  </si>
  <si>
    <t>2.20.2</t>
  </si>
  <si>
    <t>Supply and application of internal plaster to walls including remedy of all cracks and repair works.</t>
  </si>
  <si>
    <t>2.20.3</t>
  </si>
  <si>
    <t>Supply and application of three coats of plastic emulsion Bombastic paint to internal and external walls, including repair works.</t>
  </si>
  <si>
    <t>2.20.4</t>
  </si>
  <si>
    <t>Ditto but to ceiling including repairs.</t>
  </si>
  <si>
    <t>2.20.5</t>
  </si>
  <si>
    <t>Maintenance of existing steel door (1.05×1.8m) including replacement of damaged hinges, locks, repainting, and proper fixing.</t>
  </si>
  <si>
    <t>Old Operations Building (Large Operation)</t>
  </si>
  <si>
    <t>2.21.1</t>
  </si>
  <si>
    <t>Repair the existing washbasin (with the possibility of replacing it with a new one if necessary). This includes installing two new faucets, replacing any damaged components, clearing blockages, checking the drainage system, and ensuring proper installation.</t>
  </si>
  <si>
    <t>Total Cost of Plumbing Works</t>
  </si>
  <si>
    <t>3. Rehabilitation and Maintenance of of Hospital Departments</t>
  </si>
  <si>
    <t>Hospital Departments Buildings</t>
  </si>
  <si>
    <t>Rehabilitation of the main enterance &amp; reception rooms</t>
  </si>
  <si>
    <t>3.1.1</t>
  </si>
  <si>
    <t xml:space="preserve">Rehabilitate of the main enterance made of 6*3&amp;4*2 pipes includes replacement of  the damage one and  painting with oil paint ( 2.5 m*1,5m) including dismantil of the wall ceramic from the columns and replacing it with plaster and pinting (4 columns with dimentions o.3 m*o.3m *3m includes painting of the roof.  </t>
  </si>
  <si>
    <t>no</t>
  </si>
  <si>
    <t>3.1.2</t>
  </si>
  <si>
    <t>Supply and application of three coats of plastic emulsion Bombastic paint to the reception rooms,incldes 10ml from the fence both two ways,  including  repairing walls with plaster and any needed  works.</t>
  </si>
  <si>
    <t>3.2.1</t>
  </si>
  <si>
    <t>Supply and apply internal plastering to walls and ceilings including all works.</t>
  </si>
  <si>
    <t>3.2.2</t>
  </si>
  <si>
    <t>Supply and application of three coats of plastic emulsion Bombastic paint to walls, ceilings,  including all works.for ER unit and any needed area.</t>
  </si>
  <si>
    <t>3.2.3</t>
  </si>
  <si>
    <r>
      <rPr>
        <sz val="12"/>
        <rFont val="Calibri Light"/>
        <family val="2"/>
        <scheme val="major"/>
      </rPr>
      <t>Supply and install an office of prefabricated structure (</t>
    </r>
    <r>
      <rPr>
        <b/>
        <sz val="12"/>
        <rFont val="Calibri Light"/>
        <family val="2"/>
        <scheme val="major"/>
      </rPr>
      <t>3×3×3 m height</t>
    </r>
    <r>
      <rPr>
        <sz val="12"/>
        <rFont val="Calibri Light"/>
        <family val="2"/>
        <scheme val="major"/>
      </rPr>
      <t xml:space="preserve">), including galvanized steel frame, joists, fiber cement board with PVC roll finish, 80 mm PU sandwich roof panels and Floor isolated from ground using PVC or rubber isolators (min. 50mm high) to avoid ground contact covered with anti-slip vinyl sheet or aluminum checker plate, 50 mm PU wall panels, 1 PU insulated door size 1.0m x 2.0m, 1 glazed windows size 1.2m x 1.5m with screens/bars, complete electrical works with DB, wiring, sockets, switches, LED lighting, and installation of </t>
    </r>
    <r>
      <rPr>
        <b/>
        <sz val="12"/>
        <rFont val="Calibri Light"/>
        <family val="2"/>
        <scheme val="major"/>
      </rPr>
      <t>1× 6,000 BTU Nesma brand mobile air conditioner</t>
    </r>
    <r>
      <rPr>
        <sz val="12"/>
        <rFont val="Calibri Light"/>
        <family val="2"/>
        <scheme val="major"/>
      </rPr>
      <t xml:space="preserve">, 1 orient brand fan as well as connecting the office to the nearest power source in the hospital, zinc phosphate primer and standard paint, Flooring good finish and all skilled/unskilled labor, lifting, transport, and installation works. Outer Skin: Pre-painted galvanized steel (PPGI), .5mm thick. Core: Polyurethane (PU) or Expanded Polystyrene (EPS) for insulation, </t>
    </r>
    <r>
      <rPr>
        <b/>
        <sz val="12"/>
        <rFont val="Calibri Light"/>
        <family val="2"/>
        <scheme val="major"/>
      </rPr>
      <t>Structure supported on 4 reinforced</t>
    </r>
    <r>
      <rPr>
        <sz val="12"/>
        <rFont val="Calibri Light"/>
        <family val="2"/>
        <scheme val="major"/>
      </rPr>
      <t xml:space="preserve"> concrete footings (50×50 cm and 50 cm thick), reinforced with Ø12 mm bars @10 cm c/c both directions </t>
    </r>
    <r>
      <rPr>
        <b/>
        <sz val="12"/>
        <rFont val="Calibri Light"/>
        <family val="2"/>
        <scheme val="major"/>
      </rPr>
      <t>(on bottom layer only where the postive moment exist)</t>
    </r>
    <r>
      <rPr>
        <sz val="12"/>
        <rFont val="Calibri Light"/>
        <family val="2"/>
        <scheme val="major"/>
      </rPr>
      <t xml:space="preserve">. Rate includes excavation below the single </t>
    </r>
    <r>
      <rPr>
        <b/>
        <sz val="12"/>
        <rFont val="Calibri Light"/>
        <family val="2"/>
        <scheme val="major"/>
      </rPr>
      <t xml:space="preserve">R.C </t>
    </r>
    <r>
      <rPr>
        <sz val="12"/>
        <rFont val="Calibri Light"/>
        <family val="2"/>
        <scheme val="major"/>
      </rPr>
      <t xml:space="preserve">footing (0.90×0.90 and 0.50m depth), soil replacement with compacted improved fill </t>
    </r>
    <r>
      <rPr>
        <b/>
        <sz val="12"/>
        <rFont val="Calibri Light"/>
        <family val="2"/>
        <scheme val="major"/>
      </rPr>
      <t>(40 cm in two 20 cm layers)</t>
    </r>
    <r>
      <rPr>
        <sz val="12"/>
        <rFont val="Calibri Light"/>
        <family val="2"/>
        <scheme val="major"/>
      </rPr>
      <t>, 10 cm plain concrete blinding, and placing the footing above the plain concrete.</t>
    </r>
  </si>
  <si>
    <t>3.2.4</t>
  </si>
  <si>
    <r>
      <rPr>
        <sz val="11"/>
        <rFont val="Calibri Light"/>
        <family val="2"/>
        <scheme val="major"/>
      </rPr>
      <t xml:space="preserve">Supply and install a store of prefabricated structure </t>
    </r>
    <r>
      <rPr>
        <b/>
        <sz val="11"/>
        <rFont val="Calibri Light"/>
        <family val="2"/>
        <scheme val="major"/>
      </rPr>
      <t>(3m × 15m ×3m height)</t>
    </r>
    <r>
      <rPr>
        <sz val="11"/>
        <rFont val="Calibri Light"/>
        <family val="2"/>
        <scheme val="major"/>
      </rPr>
      <t xml:space="preserve"> on rooftop, including galvanized steel frame, joists, fiber cement board with PVC roll finish, 80 mm PU sandwich roof panels and Floor isolated from ground using PVC or rubber isolators (min. 50mm high) to avoid ground contact covered with anti-slip vinyl sheet or aluminum checker plate, 50 mm PU wall panels, insulated </t>
    </r>
    <r>
      <rPr>
        <b/>
        <sz val="11"/>
        <rFont val="Calibri Light"/>
        <family val="2"/>
        <scheme val="major"/>
      </rPr>
      <t>(2)</t>
    </r>
    <r>
      <rPr>
        <sz val="11"/>
        <rFont val="Calibri Light"/>
        <family val="2"/>
        <scheme val="major"/>
      </rPr>
      <t xml:space="preserve"> </t>
    </r>
    <r>
      <rPr>
        <b/>
        <sz val="11"/>
        <rFont val="Calibri Light"/>
        <family val="2"/>
        <scheme val="major"/>
      </rPr>
      <t>PU doors siz</t>
    </r>
    <r>
      <rPr>
        <sz val="11"/>
        <rFont val="Calibri Light"/>
        <family val="2"/>
        <scheme val="major"/>
      </rPr>
      <t xml:space="preserve">e 1.0x2.0m, </t>
    </r>
    <r>
      <rPr>
        <b/>
        <sz val="11"/>
        <rFont val="Calibri Light"/>
        <family val="2"/>
        <scheme val="major"/>
      </rPr>
      <t>(8)</t>
    </r>
    <r>
      <rPr>
        <sz val="11"/>
        <rFont val="Calibri Light"/>
        <family val="2"/>
        <scheme val="major"/>
      </rPr>
      <t xml:space="preserve"> glazed windows size 1.2x1.2m with screens/bars, complete electrical works with DB, wiring, </t>
    </r>
    <r>
      <rPr>
        <b/>
        <sz val="11"/>
        <rFont val="Calibri Light"/>
        <family val="2"/>
        <scheme val="major"/>
      </rPr>
      <t>8</t>
    </r>
    <r>
      <rPr>
        <sz val="11"/>
        <rFont val="Calibri Light"/>
        <family val="2"/>
        <scheme val="major"/>
      </rPr>
      <t xml:space="preserve"> sockets, </t>
    </r>
    <r>
      <rPr>
        <b/>
        <sz val="11"/>
        <rFont val="Calibri Light"/>
        <family val="2"/>
        <scheme val="major"/>
      </rPr>
      <t xml:space="preserve">8 </t>
    </r>
    <r>
      <rPr>
        <sz val="11"/>
        <rFont val="Calibri Light"/>
        <family val="2"/>
        <scheme val="major"/>
      </rPr>
      <t xml:space="preserve">switches,  </t>
    </r>
    <r>
      <rPr>
        <b/>
        <sz val="11"/>
        <rFont val="Calibri Light"/>
        <family val="2"/>
        <scheme val="major"/>
      </rPr>
      <t>8</t>
    </r>
    <r>
      <rPr>
        <sz val="11"/>
        <rFont val="Calibri Light"/>
        <family val="2"/>
        <scheme val="major"/>
      </rPr>
      <t xml:space="preserve">LED lighting, and installation of </t>
    </r>
    <r>
      <rPr>
        <b/>
        <sz val="11"/>
        <rFont val="Calibri Light"/>
        <family val="2"/>
        <scheme val="major"/>
      </rPr>
      <t>(4)</t>
    </r>
    <r>
      <rPr>
        <sz val="11"/>
        <rFont val="Calibri Light"/>
        <family val="2"/>
        <scheme val="major"/>
      </rPr>
      <t xml:space="preserve"> ×</t>
    </r>
    <r>
      <rPr>
        <b/>
        <sz val="11"/>
        <rFont val="Calibri Light"/>
        <family val="2"/>
        <scheme val="major"/>
      </rPr>
      <t xml:space="preserve"> 12,000 BTU LG brand air conditioner</t>
    </r>
    <r>
      <rPr>
        <sz val="11"/>
        <rFont val="Calibri Light"/>
        <family val="2"/>
        <scheme val="major"/>
      </rPr>
      <t xml:space="preserve">, </t>
    </r>
    <r>
      <rPr>
        <b/>
        <sz val="11"/>
        <rFont val="Calibri Light"/>
        <family val="2"/>
        <scheme val="major"/>
      </rPr>
      <t>(4)</t>
    </r>
    <r>
      <rPr>
        <sz val="11"/>
        <rFont val="Calibri Light"/>
        <family val="2"/>
        <scheme val="major"/>
      </rPr>
      <t xml:space="preserve"> orient brand fan as well as connecting the office to the nearest power source in the hospital, zinc phosphate primer and standard paint. Flooring good finish and all skilled/unskilled labor, lifting, transport, and installation works. Outer Skin: Pre-painted galvanized steel (PPGI), .5mm thick. Core: Polyurethane (PU) or Expanded Polystyrene (EPS) for insulation. Structure supported on </t>
    </r>
    <r>
      <rPr>
        <b/>
        <sz val="11"/>
        <rFont val="Calibri Light"/>
        <family val="2"/>
        <scheme val="major"/>
      </rPr>
      <t>9</t>
    </r>
    <r>
      <rPr>
        <sz val="11"/>
        <rFont val="Calibri Light"/>
        <family val="2"/>
        <scheme val="major"/>
      </rPr>
      <t xml:space="preserve"> reinforced concrete footings (</t>
    </r>
    <r>
      <rPr>
        <b/>
        <sz val="11"/>
        <rFont val="Calibri Light"/>
        <family val="2"/>
        <scheme val="major"/>
      </rPr>
      <t>50×50 cm and 50 cm thick</t>
    </r>
    <r>
      <rPr>
        <sz val="11"/>
        <rFont val="Calibri Light"/>
        <family val="2"/>
        <scheme val="major"/>
      </rPr>
      <t>), reinforced with Ø12 mm bars @10 cm c/c both directions (</t>
    </r>
    <r>
      <rPr>
        <b/>
        <sz val="11"/>
        <rFont val="Calibri Light"/>
        <family val="2"/>
        <scheme val="major"/>
      </rPr>
      <t>on bottom layer only where the postive moment exist</t>
    </r>
    <r>
      <rPr>
        <sz val="11"/>
        <rFont val="Calibri Light"/>
        <family val="2"/>
        <scheme val="major"/>
      </rPr>
      <t>). Rate includes excavation below the single R.C footing (</t>
    </r>
    <r>
      <rPr>
        <b/>
        <sz val="11"/>
        <rFont val="Calibri Light"/>
        <family val="2"/>
        <scheme val="major"/>
      </rPr>
      <t>0.90×0.90 and 0.50m depth)</t>
    </r>
    <r>
      <rPr>
        <sz val="11"/>
        <rFont val="Calibri Light"/>
        <family val="2"/>
        <scheme val="major"/>
      </rPr>
      <t>, soil replacement with compacted improved fill (40 cm in two 20 cm layers), 10 cm plain concrete blinding, and placing the footing above the plain concrete.</t>
    </r>
  </si>
  <si>
    <t>New Buildings under Construction- Western Side (Near Female Doctors’ Rest Area)</t>
  </si>
  <si>
    <t>3.3.1</t>
  </si>
  <si>
    <t>Supply and apply internal plastering to walls, ceilings and bathroom ceilings, including all works.</t>
  </si>
  <si>
    <t>3.3.2</t>
  </si>
  <si>
    <t xml:space="preserve">Ditto but, external plastering to walls, including parapet walls. </t>
  </si>
  <si>
    <t>3.3.3</t>
  </si>
  <si>
    <t>Supply and application of three coats of plastic emulsion Bombastic paint to walls, ceilings, and bathroom ceilings, including all works.</t>
  </si>
  <si>
    <t>3.3.4</t>
  </si>
  <si>
    <t>Ditto but, external paint to walls, including parapet walls.</t>
  </si>
  <si>
    <t>3.3.5</t>
  </si>
  <si>
    <t>Supply and apply an epoxy flooring system including preparation, treatment of tile joints and supply and lay well level sand cement screed layer not more than 5 mm, and surface fine finish as per engineer directions.</t>
  </si>
  <si>
    <t>3.3.6</t>
  </si>
  <si>
    <t xml:space="preserve">Ditto but apply and install epoxy skirting, 10 cm height. </t>
  </si>
  <si>
    <t>M.L</t>
  </si>
  <si>
    <t>3.3.7</t>
  </si>
  <si>
    <t>Supply and installation of Bathroom ceramic floor tiles, first class or equivelant, including surface preparation as per engineer’s recommendations</t>
  </si>
  <si>
    <t>3.3.8</t>
  </si>
  <si>
    <t>Ditto but for walls</t>
  </si>
  <si>
    <t>3.3.9</t>
  </si>
  <si>
    <t>Supply and installation of dual inverter12,000 BTU split A/C units including all electrical connections and proper fixing.</t>
  </si>
  <si>
    <t>3.3.10</t>
  </si>
  <si>
    <t>Supply and installation a glass sheet  for aluminum doors, size 1.2 × 2.2 m.</t>
  </si>
  <si>
    <t>3.3.11</t>
  </si>
  <si>
    <t>Supply and installation a glass sheet  for aluminum windows, size 1.8 × 1.5 m.</t>
  </si>
  <si>
    <t>3.3.12</t>
  </si>
  <si>
    <t>Supply and installation of 60W high-power LED lamps light fixtures, complete with all required electrical conduits and wiring</t>
  </si>
  <si>
    <t>3.3.13</t>
  </si>
  <si>
    <t>Supply and installation of 16-Amp socket outlets with switches, complete with all required electrical conduits and wiring</t>
  </si>
  <si>
    <t>3.3.14</t>
  </si>
  <si>
    <t>Supply and install wall tiles for the three operating rooms, including surface preparation as per engineer’s recommendations</t>
  </si>
  <si>
    <t>3.3.15</t>
  </si>
  <si>
    <t>Supply and install complete sanitary ware sets for bathrooms, including (squat toilets, WC units, flush tanks, mixers, showers, bib taps, and exhaust fans). All fixtures shall be high quality and subject to Engineer’s approval, Rate to include all plumbing connections, fittings (elbows, valves, tees, nipples), proper installation, testing, and any associated works.</t>
  </si>
  <si>
    <t>3.3.16</t>
  </si>
  <si>
    <t>Supply and install wash hand basins, including all accessories and complete water supply and sanitary drainage connections to the nearest manhole.</t>
  </si>
  <si>
    <t>3.3.17</t>
  </si>
  <si>
    <t>Supply and install large surgical scrub sinks with two taps, installed at 1.0 m above finished floor level, dimensions 1.0 m (L) × 0.5 m (W), internal depth 40–50 cm, Specifications and quality shall comply with the attached Excel sheet and be subject to inspection and approval by Hospital Management and the Supervising Engineer</t>
  </si>
  <si>
    <t>4.3.18</t>
  </si>
  <si>
    <t>Supply and apply waterproofing works using approved materials (membrane, prime coat, or flintkote), subject to Supervising Engineer’s approval, Rate includes surface preparation, crack treatment, Supply &amp; lay fine aggrigate plan concrete (Semsimia ) 1:3:6 to maintain good slope, and all necessary preparatory works prior to application as per engineer's directions.</t>
  </si>
  <si>
    <t>3.3.19</t>
  </si>
  <si>
    <t>Supply and install electrical cable, size 35 mm², as per Engineer’s specifications and approval.</t>
  </si>
  <si>
    <t>3.3.20</t>
  </si>
  <si>
    <r>
      <rPr>
        <sz val="12"/>
        <rFont val="Calibri Light"/>
        <family val="2"/>
        <scheme val="major"/>
      </rPr>
      <t xml:space="preserve">Supply and install electrical distribution boards (DBs) for  first floors, </t>
    </r>
    <r>
      <rPr>
        <b/>
        <sz val="12"/>
        <rFont val="Calibri Light"/>
        <family val="2"/>
        <scheme val="major"/>
      </rPr>
      <t>12-way</t>
    </r>
    <r>
      <rPr>
        <sz val="12"/>
        <rFont val="Calibri Light"/>
        <family val="2"/>
        <scheme val="major"/>
      </rPr>
      <t>, including all wiring and electrical connections.
Board make and quality shall be subject to Supervising Engineer’s approval.</t>
    </r>
  </si>
  <si>
    <t>3.3.21</t>
  </si>
  <si>
    <t>Supply and install high-quality granite stair finishes, including treads and landings for ground and first floors, Samples and quality to be approved by the Engineer prior to installation.
Rate includes proper fixing and workmanship.</t>
  </si>
  <si>
    <t>3.3.22</t>
  </si>
  <si>
    <t>Supply and install stair handrails for ground and first floors, made of stainless steel 3 mm thickness.
Steel quality to be inspected and approved by the Engineer. Rate includes painting, welding, concrete anchoring, and all associated requirements.</t>
  </si>
  <si>
    <t>3.3.23</t>
  </si>
  <si>
    <t>The work includes the final finishing of the ramp with the installation of handrails according to the drawings and specifications. It covers leveling and smoothing the ramp surface, applying a non-slip finish using roughened concrete or anti-slip tiles with expansion joints where necessary, finishing side walls (if any) with smooth plaster and weather-resistant paint, and supplying and installing handrails made of galvanized steel or stainless steel with a minimum height of 90 cm, securely fixed on both sides. The handrails are to be primed with anti-rust primer and finished with two coats of paint, designed safely with no sharp edges and optionally a double level for accessibility. The work also includes surface waterproofing where required using approved materials and inspection of quality before handover. Delivery will be carried out after ensuring the quality of the finishing, handrail stability, and compliance with drawings and specifications, subject to the supervising engineer’s approval.</t>
  </si>
  <si>
    <t>3.3.25</t>
  </si>
  <si>
    <t>Supply and construct parapet blockwork, thickness 20 cm, height 60 cm.</t>
  </si>
  <si>
    <t>3.3.26</t>
  </si>
  <si>
    <t>Supply and install PVC rainwater downpipes, 4" diameter, 10 m length, spaced at 2.5 m c/c, from roof level down to ground level, including proper fixing.</t>
  </si>
  <si>
    <t>3.3.27</t>
  </si>
  <si>
    <t>Supply, Connect and link all first-floor sanitary drainage systems (New Operating Theatre Building) to the existing ground-floor sanitary system (Obstetrics &amp; Gynecology Department), including interconnection of toilets and basins.
Scope includes all plumbing works using PVC pipes (4″ and 2″) with fittings (elbows, tees, couplings, unions, reducers) and cold welding.</t>
  </si>
  <si>
    <t>3.3.28</t>
  </si>
  <si>
    <t>Supply, Connect and link all first-floor water supply systems (New Operating Theatre Building) to the existing ground-floor water supply system (Obstetrics &amp; Gynecology Department), including interconnection of toilets and basins.
Scope includes all plumbing works using PPR pipes (1″ and ¾″) with fittings (elbows, tees, couplings, unions, reducers) and hot fusion welding.</t>
  </si>
  <si>
    <t>Rehabilitation Works – Remaining Hospital Buildings</t>
  </si>
  <si>
    <t>3.4.1</t>
  </si>
  <si>
    <t>3.4.2</t>
  </si>
  <si>
    <t>Supply and install floor ceramic  tiles size 40 × 40 cm  Tile type and quality shall be approved by the engineer based on a submitted sample. Work includes mortar bedding, grouting, leveling, and finishing</t>
  </si>
  <si>
    <t>3.4.3</t>
  </si>
  <si>
    <t xml:space="preserve">Supply  and install ceramic skirting, 10 cm height. </t>
  </si>
  <si>
    <t>Internal Medicine Ward (Male)</t>
  </si>
  <si>
    <t>3.5.1</t>
  </si>
  <si>
    <t>Supply and Maintenance of suspended ceiling (60×60 cm tiles) including replacement of damaged tiles and proper fixing.</t>
  </si>
  <si>
    <t>3.5.2</t>
  </si>
  <si>
    <t>Supply and installation of water A/C unit (Nesma or equivalent, 4,000 BTU) including electrical connections.</t>
  </si>
  <si>
    <t>3.5.3</t>
  </si>
  <si>
    <t xml:space="preserve"> inspecting all existing floor and wall tiles, assessing the condition of old tiles to ensure stability and integrity, and removing any damaged or loose tiles to replace them with new tiles matching the specifications . The work involves surface preparation with plaster or mortar as required before installation, ensuring level and even floors and walls free of cracks or voids. Grouting must be applied using moisture-resistant materials, and all surfaces should be thoroughly cleaned after installation. Colors, patterns, and finishes must conform to the specifications, ensuring smooth and even surfaces. All joints and final finishes must be inspected and approved by the supervising engineer prior to handover.</t>
  </si>
  <si>
    <t>3.5.4</t>
  </si>
  <si>
    <t>inspection and maintenance of all existing doors and windows, including checking their overall condition and ensuring the integrity of frames, hinges, and operating components. This involves repairing or replacing damaged parts such as hinges, locks, handles, glass panels, or other accessories as required. The work also includes adjusting and aligning doors and windows to ensure smooth operation, correcting any deformation or misalignment, sealing gaps with appropriate materials to prevent air or water leakage, and sanding surfaces followed by repainting using suitable coatings (oil-based or anti-rust paint depending on the material). All items shall be cleaned after maintenance and ensured to be fully functional, with final handover subject to the approval of the supervising engineer in terms of quality and finishing</t>
  </si>
  <si>
    <t>3.5.5</t>
  </si>
  <si>
    <t>Supply and installation of aluminum bed partitions (2.2×2.0 m height) including proper fixing.</t>
  </si>
  <si>
    <t>Surgical Ward (Male)</t>
  </si>
  <si>
    <t>3.6.1</t>
  </si>
  <si>
    <t>Female Surgical Ward</t>
  </si>
  <si>
    <t>3.7.1</t>
  </si>
  <si>
    <t>Supply and installation of water A/C unit (Nesma or equivalent, 6,000 BTU) including electrical connections.</t>
  </si>
  <si>
    <t>3.7.2</t>
  </si>
  <si>
    <t>3.7.3</t>
  </si>
  <si>
    <t>3.7.4</t>
  </si>
  <si>
    <t xml:space="preserve"> inspecting all existing floor tiles, assessing the condition of old tiles to ensure stability and integrity, and removing any damaged or loose tiles to replace them with new tiles matching the specifications . The work involves surface preparation with plaster or mortar as required before installation, ensuring level and even floors and walls free of cracks or voids. Grouting must be applied using moisture-resistant materials, and all surfaces should be thoroughly cleaned after installation. Colors, patterns, and finishes must conform to the specifications, ensuring smooth and even surfaces. All joints and final finishes must be inspected and approved by the supervising engineer prior to handover.</t>
  </si>
  <si>
    <t>3.7.5</t>
  </si>
  <si>
    <t>Door restoration,  Includes ,, replacing all locks with new ones and painting with oil-based paint</t>
  </si>
  <si>
    <t>Internal Medicine Ward (Female)</t>
  </si>
  <si>
    <t>Supply and application of waterproofing system to zinc roof including sealing of all gaps; approved material.</t>
  </si>
  <si>
    <t>3.8.2</t>
  </si>
  <si>
    <t>Replacement of entrance door ventilator fiber sheet with new fiber sheet including proper finishing.</t>
  </si>
  <si>
    <t>Nursing Department Rest Office</t>
  </si>
  <si>
    <t>3.9.1</t>
  </si>
  <si>
    <t>Maintenance of suspended ceiling (60×60 cm tiles) including replacement of damaged tiles and proper fixing.</t>
  </si>
  <si>
    <t>3.9.2</t>
  </si>
  <si>
    <t>Supply and installation of 4,000 BTU water A/C unit (Nesma or equivalent approved) including all electrical connections and proper fixing.</t>
  </si>
  <si>
    <t>3.10.</t>
  </si>
  <si>
    <t>X-RAY room</t>
  </si>
  <si>
    <t>3.10.1</t>
  </si>
  <si>
    <t>Supply and apply  plastering to walls, , including all works.</t>
  </si>
  <si>
    <t>3.10.2</t>
  </si>
  <si>
    <t>Supply and application of three coats of plastic emulsion Bombastic paint to walls,  including all works.</t>
  </si>
  <si>
    <t>3.10.3</t>
  </si>
  <si>
    <t>Remove the existing lead insulation material from the walls and supply and install new lead material with specific specifications, subject to the approval of the hospital administration and the site engineer, in accordance with medical standards.</t>
  </si>
  <si>
    <t>M2</t>
  </si>
  <si>
    <t>Old Operating Theatre Complex (Major OT)</t>
  </si>
  <si>
    <t>3.11.1</t>
  </si>
  <si>
    <t>Supply and apply of Cement Plastering includes  cement-sand(1:6) mortar ,for restoration walls , including surface preparation, mixing, application, leveling, finishing, curing, and all complete as per specifications.</t>
  </si>
  <si>
    <t>3.11.2</t>
  </si>
  <si>
    <t>Supply and application of three coats of plastic emulsion Bombastic paint to walls and ceilings including all works.</t>
  </si>
  <si>
    <t>3.11.3</t>
  </si>
  <si>
    <t>Supply and apply and install epoxy flooring system including preparation, treatment of tile joints and voids, and surface repairs.</t>
  </si>
  <si>
    <t>3.11.4</t>
  </si>
  <si>
    <t>3.11.5</t>
  </si>
  <si>
    <t>3.11.6</t>
  </si>
  <si>
    <t>3.11.7</t>
  </si>
  <si>
    <t>Supply and application of waterproofing system to concrete roof including remedy of existing roof depression and sealing of gaps; approved waterproofing material.</t>
  </si>
  <si>
    <r>
      <rPr>
        <sz val="11"/>
        <color theme="1"/>
        <rFont val="Calibri Light"/>
        <family val="2"/>
        <scheme val="major"/>
      </rPr>
      <t>M</t>
    </r>
    <r>
      <rPr>
        <vertAlign val="superscript"/>
        <sz val="10"/>
        <color theme="1"/>
        <rFont val="Calibri Light"/>
        <family val="2"/>
        <scheme val="major"/>
      </rPr>
      <t>2</t>
    </r>
  </si>
  <si>
    <t>3.11.8</t>
  </si>
  <si>
    <t>Removal of existing A/C units and supply and installation of 18,000 BTU split A/C units including all electrical connections and proper fixing.</t>
  </si>
  <si>
    <t>Total</t>
  </si>
  <si>
    <t>Construction of Medical Incinerator</t>
  </si>
  <si>
    <t>3.12.2</t>
  </si>
  <si>
    <t>Incinerator with bottom size of 2500x2500mm x 2720mm height above ground as dimensioned on the drawing. Incinerator is made of mass concrete foundation 650mm depth, and brick wall above ground with combustion chamber, chimney, metal grill, ash pit and concrete step all as per the drawing.</t>
  </si>
  <si>
    <t xml:space="preserve">Total  </t>
  </si>
  <si>
    <t xml:space="preserve">Total Cost </t>
  </si>
  <si>
    <t xml:space="preserve">5.  Oxygen plant </t>
  </si>
  <si>
    <t>4. A Oxygen plant building</t>
  </si>
  <si>
    <t>Oxeygen Plant Building</t>
  </si>
  <si>
    <t>5.1.1</t>
  </si>
  <si>
    <t>Excavation, and preparation of strip foundation trenches  with dimensions of 50 cm width and 100 cm depth, in accordance with approved drawings and engineer’s instructions.</t>
  </si>
  <si>
    <t>ML</t>
  </si>
  <si>
    <t>5.1.2</t>
  </si>
  <si>
    <t>Supply and Construction of Individual Footing and Short Column. includes excavation of soil to the required depth of 1.2 m to accommodate footings of size 1.0 m × 1.0 m x 0.4 thickness . The base of the excavation shall be properly compacted in layers to achieve the required stability.
, and where necessary, a lean concrete (blinding) layer shall be provided to ensure a clean and level surface for footing construction.
the Reinforced Concrete (RCC) Short Columns Dimensions: 200 mm × 200 mm cross-section, with verage height: 1.5 m measured from the top of the footing
with vertical Reinforcement # four (4) pcs of  high-yield deformed bars of 12 mm diameter
 &amp; 8mm Stirrups 20 cm c/c /links provided at standard spacing to securely hold the main reinforcement bars in position</t>
  </si>
  <si>
    <t>NO</t>
  </si>
  <si>
    <t>5.1.3</t>
  </si>
  <si>
    <r>
      <t xml:space="preserve">Supply and Construction of </t>
    </r>
    <r>
      <rPr>
        <sz val="12"/>
        <rFont val="Calibri Light"/>
        <family val="2"/>
      </rPr>
      <t>Reinforced</t>
    </r>
    <r>
      <rPr>
        <sz val="12"/>
        <color rgb="FFFF0000"/>
        <rFont val="Calibri Light"/>
        <family val="2"/>
      </rPr>
      <t xml:space="preserve"> </t>
    </r>
    <r>
      <rPr>
        <sz val="12"/>
        <color rgb="FF000000"/>
        <rFont val="Calibri Light"/>
        <family val="2"/>
      </rPr>
      <t xml:space="preserve">Concrete (RCC) Columns of Dimention of  0.3 m  × 0.3 m cross-section and 3.5 m H . measured from the top of the ground beam
with vertical Reinforcement no four (6) high-yield deformed bars of 12 mm diameter. with mix ration of 1:2:4
 Stirrups @20 cm c/c /links provided at standard spacing to securely hold the main reinforcement bars in position. </t>
    </r>
  </si>
  <si>
    <t>5.1.4</t>
  </si>
  <si>
    <t>Supply and Plaster the column with cement sand mortar with mix ration 1:4 , the Scope inculde Systematic water curing for a duration of three (3) consecutive days.</t>
  </si>
  <si>
    <t>m.l</t>
  </si>
  <si>
    <t>5.1.5</t>
  </si>
  <si>
    <t>Supply, place, and compact a 20 cm thick layer of clean, well-graded sand at the bottom of the trench, compacted to at least 95% of Standard Proctor density. . Includes all materials, labor, water, compaction equipment, and testing.</t>
  </si>
  <si>
    <t>m³</t>
  </si>
  <si>
    <t>5.1.6</t>
  </si>
  <si>
    <t>Supply and construct a strip stone foundation (50 cm thick, 80 cm high) from top of compacted sand layer up to natural ground level, using approved hard stone laid in cement mortar 1:6.. Includes leveling, bonding, compaction, curing.</t>
  </si>
  <si>
    <t>5.1.7</t>
  </si>
  <si>
    <t>Supply and place a plain concrete blinding layer (1:3:6 mix) of 10 cm thickness over the entire building footprint at natural ground level (after stone foundation).  Includes formwork, leveling, finishing smooth, curing.</t>
  </si>
  <si>
    <t>m²</t>
  </si>
  <si>
    <t>5.1.8</t>
  </si>
  <si>
    <r>
      <rPr>
        <sz val="12"/>
        <rFont val="Calibri Light"/>
        <family val="2"/>
      </rPr>
      <t xml:space="preserve">Provid and cast grade beam, with a section of (30×30 cm), main reinforcement steel 4T16 mm, and stirrups </t>
    </r>
    <r>
      <rPr>
        <sz val="12"/>
        <color rgb="FF1F1F1F"/>
        <rFont val="Calibri Light"/>
        <family val="2"/>
      </rPr>
      <t>Ø8mm at200 mm, and all technical tools. The item includes all materials, labor and workers necessary for full implementation and delivery.</t>
    </r>
  </si>
  <si>
    <t>m3</t>
  </si>
  <si>
    <t>5.1.9</t>
  </si>
  <si>
    <t>Provide and cast RC for lintel beams (30*20 ) cm, 1:2:4 with 4 bars of 12 mm diameter and 6 mm stirrups every 15 cm.</t>
  </si>
  <si>
    <t>5.1.10</t>
  </si>
  <si>
    <t>Supply and Construction of Masonry Walls  (1.5-Brick Thick) from the top of grade beam up to 3.5 m H ,with Cement Mortar1:6 :  includes, using approved bricks and cement mortar, complete with alignment, bonding, curing,  parapet and all necessary workmanship as per drawings.</t>
  </si>
  <si>
    <t>5.1.11</t>
  </si>
  <si>
    <t>Supply and Construction of Masonry Wall for parapet  (1.5-Brick Thick) with Cement Mortar1:6 :  includes, using approved bricks and cement mortar, complete with alignment, bonding, curing,  parapet and all necessary workmanship as per drawings.</t>
  </si>
  <si>
    <t>5.1.12</t>
  </si>
  <si>
    <t>Supply and apply Concrete Works (Slab &amp; Beam )Provide, mix, and cast in-situ RC concrete Grade 30 for slabs and beams, headbeam 30cm*20cm 6T12mm for beam and cm 13cm thick slab T10@150mm c/c BW  as per drawings. Rates shall include reinforcement as per drawings and specifications.</t>
  </si>
  <si>
    <t>5.1.13</t>
  </si>
  <si>
    <t>Supply and lay water proofing system for all concrete roofs  including 100mm thick (Khafgi), 20 mm cement screed 1:6 mix, 3 coats of rubberized emulsion bitumen paint  to the cement screed .(Khafja) Rate shall include removing any exisiting  waterproofing system and drainage pipes complete with fittings</t>
  </si>
  <si>
    <r>
      <rPr>
        <sz val="12"/>
        <color theme="1"/>
        <rFont val="Calibri Light"/>
        <family val="2"/>
      </rPr>
      <t>M</t>
    </r>
    <r>
      <rPr>
        <vertAlign val="superscript"/>
        <sz val="12"/>
        <rFont val="Calibri Light"/>
        <family val="2"/>
      </rPr>
      <t>2</t>
    </r>
  </si>
  <si>
    <t>5.1.14</t>
  </si>
  <si>
    <t>Supply and install zinc roofing sheets for the office with a minimum thickness of 0.5 mm (American zinc or equivalent approved brand), fixed to a supporting steel frame made of 4×8 cm and 3×6 cm square hollow sections (2 mm thickness). . The work includes all necessary overlaps, fasteners (screws, bolts, washers), sealants, anti-rust primer and two finishing coats of paint for all steel members, and installation in accordance with approved shop drawings and engineer's instructions.</t>
  </si>
  <si>
    <t>5.1.15</t>
  </si>
  <si>
    <t>Supply and apply waterproofing and thermal insulation to the zinc roof using high-quality, approved materials (such as bituminous membrane, acrylic coating, or polyurethane foam). Works include thorough cleaning of the zinc surface, removal of dust, oil, and rust, treatment of joints and screw penetrations with suitable sealant, application of a primer coat, followed by the insulation material, and final protective coating.</t>
  </si>
  <si>
    <t>5.1.16</t>
  </si>
  <si>
    <t>Supply and install a false ceiling made of gypsum board panels (12 mm thick) suspended from the zinc roof structure. The false ceiling shall be fixed to a galvanized steel grid system (T-bar or equivalent), and shall be level, durable, and finished with joint compound and tape. Includes all necessary hangers, screws, and accessories, as well as integration with lighting fixtures as per drawings.</t>
  </si>
  <si>
    <t>5.1.17</t>
  </si>
  <si>
    <t>Supply and installation of zinc roofing sheets with a minimum thickness of a 0.5 mm, fixed to fixed supports of 4*8 and 3*6 square pipes(2mm thickness) for the  roof structure, including overlaps, fasteners and accessories, according to specifications.with the use of 3-inch diameter circular posts, 2mm thick, fixed within concrete bases at a depth of no less than 50cm below ground level (for the conapy).The posts should be spaced no more than 2.5 meters apart and 3 meters high. They should then be coated with a rust-preventive primer and  painted..</t>
  </si>
  <si>
    <t>5.1.18</t>
  </si>
  <si>
    <t>Supply, excavate and fix chain-link for the canopy,  made of: Supports are from 2" circular steel pipes of 2mm thickness and height not less than 3.0m above ground, fixed in plain concrete (1:3:6) footing size (0.40m x 0.40m x 0.50m). Supports at the corners are from 4” steel pipes.  3mm GI Chain-link is fixed on the supports and tightened with steel wire (2mm) each 0.50m and diagonally between supports. Two 12mm steel bars are to be provided at top and bottom of fence . Struts are to be made of 2½” steel angles each 5m  and at corners fixed on 0.3x0.3x0.4 m plain concrete footings according to drawings.The price is inclusive of applying antirust paint  .</t>
  </si>
  <si>
    <t>ml</t>
  </si>
  <si>
    <t>5.1.19</t>
  </si>
  <si>
    <t>Supply and install a gate for conapy , size (2.0m x 3.0m) consists of 2 leafes. External frame from steel box section 4x8 cm and internal frames  of steel box section 3x6 cm. Leaf filling is with steel sections 2x4cm vertically and horizontally each 20cm. Gate supports are from steel sections 5x10 cm fixed on plain concrete footing (0.50m x 0.50m x 0.60m). All steel sections must be painted with red-oxide paint and 2 coats of approved oil paint</t>
  </si>
  <si>
    <t>5.1.20</t>
  </si>
  <si>
    <t>Supply and installation of 6-meter long PVC gutters, each 2.5 meter long, covering the entire height of the building down to ground level, with a diameter of 4 inches and proper fixing.</t>
  </si>
  <si>
    <t>5.1.21</t>
  </si>
  <si>
    <t>Supplying backfilling works  using selected soil, approved by the engineer, and implemented in multiple layers of  about (20-25 cm) before compaction, with compactionin under optimum moisture content all materials, labor and application necessary to complete the work completely and soundly ready.</t>
  </si>
  <si>
    <t>5.1.22</t>
  </si>
  <si>
    <t xml:space="preserve">Provide materials and cast plain concrete floor(10 cm thickness), including base preparation, compaction, formwork if required, leveling, finishing, curing, and all related works.(ratio 1:3:6). </t>
  </si>
  <si>
    <t>5.1.23</t>
  </si>
  <si>
    <t xml:space="preserve">Supply and install floor porcelain floors  60 cm by 60 cm Tile type and quality shall be approved by the engineer based on a submitted sample. Work includes mortar bedding, grouting, leveling, 10 cm height skirting  and finishing </t>
  </si>
  <si>
    <t>5.1.24</t>
  </si>
  <si>
    <t xml:space="preserve">Supply and install aluminum door measuring 1.2 m* 2.2 m </t>
  </si>
  <si>
    <t>5.1.25</t>
  </si>
  <si>
    <t>Supply and install aluminum window measuring 1.0m*1.5 m</t>
  </si>
  <si>
    <t>5.1.26</t>
  </si>
  <si>
    <r>
      <rPr>
        <sz val="12"/>
        <rFont val="Calibri Light"/>
        <family val="2"/>
      </rPr>
      <t xml:space="preserve">Supply materails and apply  Cement Plaster for roofs &amp; walls , cement-sand(1:6) mortar , including surface preparation, mixing, application </t>
    </r>
    <r>
      <rPr>
        <b/>
        <sz val="12"/>
        <rFont val="Calibri Light"/>
        <family val="2"/>
      </rPr>
      <t>of suitable putty,</t>
    </r>
    <r>
      <rPr>
        <sz val="12"/>
        <rFont val="Calibri Light"/>
        <family val="2"/>
      </rPr>
      <t xml:space="preserve"> leveling, finishing, curing, and all complete as per specifications.Rate shall includs  narrow width (sides of door , windows ,columns , beams, ramps, steps, foundation protection platform arches.,..etc</t>
    </r>
  </si>
  <si>
    <t>5.1.27</t>
  </si>
  <si>
    <t>Supply and apply  external painting for walls using three coats of high-quality PVA emulsion (Bomastic), including surface preparation, , sanding, and final finishing. The paint color depends on the main color used in the school</t>
  </si>
  <si>
    <t>5.1.28</t>
  </si>
  <si>
    <t>Supply and install but height quality ceiling fan air flow rate 700 cfm, 240 V, 1 PH , 50 Hz , 56 inches ,complete with regulating switch and controller, Oreint brand or equivalent</t>
  </si>
  <si>
    <t>5.1.29</t>
  </si>
  <si>
    <t xml:space="preserve">Supply and install height quality 1x36W, 240V , 50Hz , IP20 ,wall mounted , tubular fluorescent lighting fixture, complete with all required accessories same as nardeen SSL/1/36 – or equivalent </t>
  </si>
  <si>
    <t>5.1.30</t>
  </si>
  <si>
    <t xml:space="preserve">Supply and install16 AMP, 230 Volt, single socket wall mounted, Legrand or approved equal </t>
  </si>
  <si>
    <t>5.1.31</t>
  </si>
  <si>
    <t>Supply , installation ,testing and commissioning of split unit 24000 LG dual inverter comlete with indoor and outdoor units includes wiring ,wall brackects and all necessary accessories and delivery of manufacturers warranty</t>
  </si>
  <si>
    <t>5.1.32</t>
  </si>
  <si>
    <r>
      <t>Supply , installation ,testing and commissioning a new air  conditioning unit for the office, (</t>
    </r>
    <r>
      <rPr>
        <sz val="12"/>
        <color rgb="FFFF0000"/>
        <rFont val="Calibri Light"/>
        <family val="2"/>
      </rPr>
      <t xml:space="preserve"> </t>
    </r>
    <r>
      <rPr>
        <sz val="12"/>
        <rFont val="Calibri Light"/>
        <family val="2"/>
      </rPr>
      <t>18000 freon system) LG or equivalent  includes wiring ,wall brackects and all necessary accessories and delivery of manufacturers warranty</t>
    </r>
  </si>
  <si>
    <t>5.1.33</t>
  </si>
  <si>
    <t>Supply and installation of aluminuim skylights  size 0.4m*0.8m)</t>
  </si>
  <si>
    <t>5.1.34</t>
  </si>
  <si>
    <t>Supply and install a complete  washbasin unit cluding basin, mixer tap, waste trap, brackets, connections to fresh water and wastewater lines, sealing, and all accessories required for a complete installation.</t>
  </si>
  <si>
    <t>5.2  Oxygen Plant - Equipment</t>
  </si>
  <si>
    <r>
      <t>Supply, install, test, commission and hand over a PSA medical oxygen generation plant capable of filling 50-70 cylinders/day, complete with air compressors, dryers, oxygen generator, receiver tanks, booster compressor, filling manifold, controls, electrical works, training, O&amp;M manuals, spare parts, environmental and social safeguards, fire protection, safety systems, and all accessories for continuous operation at up to 55°C ambient temperature.
Key Requirements:
-</t>
    </r>
    <r>
      <rPr>
        <i/>
        <sz val="12"/>
        <color rgb="FF000000"/>
        <rFont val="Calibri Light"/>
        <family val="2"/>
      </rPr>
      <t>The oxygen generation plant shall be supplied as a complete turnkey PSA Oxygen Plant as per the standard ISO 80601-2-69.
-The plant shall be capable of continuous operation at full rated oxygen production capacity and specified oxygen purity under ambient temperatures up to +55°C.
-The oxygen plant, compressors, dryers, and all auxiliary equipment shall be protected against solar heat gain and dust ingress through the constructed building.
-Capacity ≥40 Nm³/hr.
-Oxygen purity: 93% ±3%.
-Cylinder filling pressure: 150-200 bar.
-24/7 continuous operation.
-PLC/HMI control system.
-Oxygen analyzer and safety alarms.</t>
    </r>
  </si>
  <si>
    <r>
      <rPr>
        <sz val="12"/>
        <color rgb="FF000000"/>
        <rFont val="Calibri Light"/>
        <family val="2"/>
      </rPr>
      <t>Electrical works:
The Contractor shall assess the electrical load requirements of the oxygen plant and provide a complete electrical installation solutions associated with the supplied equipment.
The scope shall include supply and installation of the following:
Load calculations</t>
    </r>
    <r>
      <rPr>
        <i/>
        <sz val="12"/>
        <color rgb="FF000000"/>
        <rFont val="Calibri Light"/>
        <family val="2"/>
      </rPr>
      <t xml:space="preserve">
-Main distribution board dedicated to the oxygen plant
-Motor starters and protection devices
-Earthing and bonding system
-Power and control cabling
-Internal equipment wiring
-Surge protection devices
-All accessories required for safe operation
-Electrical works shall comply with applicable national electrical standards and good engineering practice.</t>
    </r>
    <r>
      <rPr>
        <sz val="12"/>
        <color rgb="FF000000"/>
        <rFont val="Calibri Light"/>
        <family val="2"/>
      </rPr>
      <t xml:space="preserve">
The Contractor shall submit shop drawings ,Data sheet and flow chart diagrams for approval before supplying the factory.</t>
    </r>
    <r>
      <rPr>
        <i/>
        <sz val="12"/>
        <color rgb="FF000000"/>
        <rFont val="Calibri Light"/>
        <family val="2"/>
      </rPr>
      <t xml:space="preserve"> </t>
    </r>
  </si>
  <si>
    <t xml:space="preserve">-Firefighting equipment and emergency shutdown.
-Environmental, health, safety and social (EHSS) compliance.
-O&amp;M plan including preventive maintenance schedule.
-Spare parts for 6 months.
-Training for 10 staff.
-Defects Liability Period (DLP): 12 months minimum after commissioning.
-Warranty: 24 months minimum.
-As-built drawings, manuals and commissioning reports. </t>
  </si>
  <si>
    <t xml:space="preserve">Bill of Quantities of Solarisation works </t>
  </si>
  <si>
    <t>Bill of Quantities of Solarisation works  ( BOQ) 3</t>
  </si>
  <si>
    <t>Project  Name  : Sudan Integrated Social Sector Infrastructure Rehabilitation Project (SISSIRP)
Project  Type :  Health
Project Locations:  Algazira State, algazira, Tamboul Hospital				
Project Duration:        days</t>
  </si>
  <si>
    <t>Generall Specifications:</t>
  </si>
  <si>
    <t xml:space="preserve"> The contractor shall supply, install, test, and commission a complete Hybrid Solar Photovoltaic (PV) system integrated with the public electricity grid.</t>
  </si>
  <si>
    <t>The system shall provide reliable and continuous electricity to the facility under normal and grid outage conditions.</t>
  </si>
  <si>
    <t xml:space="preserve"> The system shall include high-efficiency mono-crystalline PV modules, hybrid inverters with MPPT, and Lithium Iron Phosphate (LiFePO₄) battery storage.</t>
  </si>
  <si>
    <t xml:space="preserve"> The system shall be designed to operate in both on-grid and off-grid modes with automatic transition.</t>
  </si>
  <si>
    <t xml:space="preserve"> All structural works shall include mounting systems installed on reinforced concrete foundations as per approved drawings without modification.</t>
  </si>
  <si>
    <t>The system shall include complete DC and AC protection systems, including breakers, isolators, and surge protection devices.</t>
  </si>
  <si>
    <t xml:space="preserve"> A full earthing and lightning protection system shall be provided for the entire installation.</t>
  </si>
  <si>
    <t xml:space="preserve"> The system shall include a complete monitoring and control system with remote access capability.</t>
  </si>
  <si>
    <t xml:space="preserve"> All materials and installations shall comply with IEC standards and be suitable for Sudan climatic conditions (up to 50°C, dust, humidity), including transport, installation, testing, commissioning, training, as-built drawings, O&amp;M manuals (Arabic &amp; English), and warranty documentation.</t>
  </si>
  <si>
    <t>Detailed Technical Specifications:</t>
  </si>
  <si>
    <t xml:space="preserve"> PV modules shall be Mono PERC type with efficiency ≥21%, minimum power ≥540 Wp, aluminum frame, IP68 junction box, and 25-year linear performance warranty.</t>
  </si>
  <si>
    <t xml:space="preserve"> Hybrid inverters shall be three-phase (or single-phase as required), with minimum dual MPPT, efficiency ≥97%, IP65 enclosure, operating temperature up to 60°C, and capable of on-grid/off-grid operation with lithium battery support.</t>
  </si>
  <si>
    <t>3. Battery system shall be LiFePO₄ type with minimum 80% depth of discharge, ≥6000 cycles at 25°C, integrated BMS, suitable system voltage (384V or 48V), and minimum 5-year warranty.</t>
  </si>
  <si>
    <t xml:space="preserve"> Mounting structures shall be hot-dip galvanized steel or anodized aluminum, installed on reinforced concrete foundations, tilt angle 15°–20°, wind resistance 40 m/s, front legs 1.2 m above ground, strictly as per approved drawings.</t>
  </si>
  <si>
    <t xml:space="preserve"> DC cables shall be PV1-F copper, UV-resistant, rated 1500V, complete with MC4 connectors. AC cables shall be NYY copper, rated 0.6/1 kV.</t>
  </si>
  <si>
    <t xml:space="preserve"> DC combiner boxes shall be IP65 rated and equipped with DC breakers and Type 2 surge protection devices (SPD).</t>
  </si>
  <si>
    <t xml:space="preserve"> AC distribution board shall include a 100A main breaker (4-pole), sub-breakers, and a bi-directional digital energy meter.</t>
  </si>
  <si>
    <t xml:space="preserve"> Earthing system shall include copper rods, conductors, and inspection pits, with total resistance not exceeding 1 ohm, including Type 1 + Type 2 SPDs.</t>
  </si>
  <si>
    <t xml:space="preserve"> Monitoring system shall include data logger, environmental sensors, local display, and web/mobile access with alarm notifications.</t>
  </si>
  <si>
    <t xml:space="preserve"> System operation shall follow hybrid logic: solar energy supplies loads first, excess energy charges batteries, battery supplies essential loads at night, and grid supports when needed. Priority shall be Solar → Load → Battery → Grid.</t>
  </si>
  <si>
    <t xml:space="preserve"> Testing and commissioning shall include insulation resistance tests, continuity tests, polarity checks, and 72-hour full-load operation, with submission of commissioning report.</t>
  </si>
  <si>
    <t>Training shall be provided for at least 3 staff for 3 days (theoretical and practical), including system operation, maintenance, and troubleshooting, with O&amp;M manuals in Arabic and English. Warranty shall be minimum 5 years for the system, with PV modules having 10-year product and 25-year performance warranty.</t>
  </si>
  <si>
    <r>
      <t>Note:</t>
    </r>
    <r>
      <rPr>
        <b/>
        <sz val="12"/>
        <rFont val="Calibri"/>
        <family val="2"/>
        <scheme val="minor"/>
      </rPr>
      <t xml:space="preserve">
This BOQ shall be read in conjunction with the Detailed Technical Specifications and Scope of Work.
All items shall comply fully with the requirements described in the specification</t>
    </r>
  </si>
  <si>
    <r>
      <t>4. Solar</t>
    </r>
    <r>
      <rPr>
        <b/>
        <sz val="14"/>
        <color rgb="FF1F1F1F"/>
        <rFont val="Calibri"/>
        <family val="2"/>
        <scheme val="minor"/>
      </rPr>
      <t xml:space="preserve"> System </t>
    </r>
  </si>
  <si>
    <t>Mobilization – All costs associated with site establishment, including: transportation of all materials and equipment from Port Sudan to Tambool Hospital site; customs clearance (with exemptions for donor-funded projects); unloading, lifting, and temporary storage on site. Site establishment includes: temporary offices for engineers and supervisors, worker accommodation, site security fencing and lighting, water and electricity supply for construction works, initial surveying and leveling, first aid facilities, and waste management.</t>
  </si>
  <si>
    <t>Job</t>
  </si>
  <si>
    <t>Supply, installation, testing, and commissioning of solar PV modules – Complete mono-crystalline (Mono PERC) PV array with total capacity not less than 50 kWp (peak) at STC, capable of generating minimum daily energy of 219 kWh at average peak sun hours of 5.5 hours/day in Tambool location. Each module shall have efficiency ≥21%, individual module power ≥540W (to minimize connections). Modules shall be dust and moisture resistant (IP68 junction box), aluminum frame, 25-year linear performance warranty (85% of rated power). Includes MC4 connectors and all mounting accessories. Modules shall be from approved international brands (Longi, Jinko, Trina, JA Solar or equivalent) subject to engineer's approval.</t>
  </si>
  <si>
    <t>System</t>
  </si>
  <si>
    <t>Supply, installation, testing, and commissioning of hybrid inverters – Total AC capacity not less than 40kW (e.g., 2 units × 20kW OR 3 units × 15kW, or equivalent configuration, subject to engineer's approval). Each inverter shall be three-phase hybrid type, with at least 2 MPPT inputs, maximum efficiency ≥97%, operate in on-grid and off-grid modes, support lithium batteries. Protection against reverse current, under-voltage, over-temperature, and short circuit. Equipped with LCD display, RS485/WiFi/GPRS communication ports for remote monitoring. IP65 enclosure suitable for desert conditions, operating temperature up to 60°C. Inverters shall be Deye, Growatt, Sofar or equivalent approved by engineer.</t>
  </si>
  <si>
    <r>
      <t>Supply, installation, testing, and commissioning of LiFePO₄ battery bank – Safe, non-explosive lithium iron phosphate battery system, total nominal capacity not less than 100 kWh (10 units × 10 kWh OR 5 units × 20 kWh, depending on available battery sizes), usable capacity not less than 80 kWh after 80% depth of discharge, sufficient to cover actual night loads of 61 kWh with safety margin for hospital loads. Cycle life ≥</t>
    </r>
    <r>
      <rPr>
        <sz val="12"/>
        <color rgb="FFFF0000"/>
        <rFont val="Calibri"/>
        <family val="2"/>
        <scheme val="minor"/>
      </rPr>
      <t>8000</t>
    </r>
    <r>
      <rPr>
        <sz val="12"/>
        <color rgb="FF000000"/>
        <rFont val="Calibri"/>
        <family val="2"/>
        <scheme val="minor"/>
      </rPr>
      <t xml:space="preserve"> cycles at 25°C, nominal system voltage ≥384V. Includes integrated BMS per battery module, metal rack, and interconnection cables. Warranty 5 years or</t>
    </r>
    <r>
      <rPr>
        <sz val="12"/>
        <color rgb="FFFF0000"/>
        <rFont val="Calibri"/>
        <family val="2"/>
        <scheme val="minor"/>
      </rPr>
      <t xml:space="preserve"> 8000</t>
    </r>
    <r>
      <rPr>
        <sz val="12"/>
        <color rgb="FF000000"/>
        <rFont val="Calibri"/>
        <family val="2"/>
        <scheme val="minor"/>
      </rPr>
      <t xml:space="preserve"> cycles. Unit may be 10 kWh or 20 kWh as long as total nominal capacity meets the requirement.</t>
    </r>
  </si>
  <si>
    <t>Design, supply, and installation of rooftop mounting support structure (Slab Mounting using Base Plates &amp; Anchor Bolts) – Includes: 
(A) Design, supply and installation of steel structure to support PV array mounted directly on the existing reinforced concrete rooftop (first-floor slab). The structure shall be fixed using pre-fabricated steel base plates (flanges) secured to the concrete slab via chemical anchors or heavy-duty mechanical expansion bolts (e.g., Fischer FHP or equivalent). All bolts shall be adequately sized to resist dead loads, live loads, and wind uplift forces (40 m/s) per structural calculations submitted for Engineer's approval. 
(B) Structure shall be hot-dip galvanized steel (min 2mm) or anodized aluminum with stainless steel clamps. Fixed tilt 20° facing south, front legs elevated approximately 1.2m above slab surface. 
(C) Waterproofing and Slab Protection: All core-drilled holes shall be sealed with polyurethane or bituminous sealant. EPDM or rubber protection pads shall be placed under all base plates to protect the existing roof membrane.
 (D) Cable trays and conduits for DC cables shall be installed on the rooftop surface with small brackets (no deep excavation or concrete foundations required). Cable penetration points shall be through designated service shafts or external conduits, properly sealed. Refer to attached structural drawings (no changes permitted without Engineer's approval).</t>
  </si>
  <si>
    <t>Supply, laying, and termination of DC cables – Supply, laying and connection of DC cables (single-core, black and red) from PV modules to combiner boxes and from combiner boxes to inverters. Cables shall be PV1-F type, copper, UV-resistant and high-temperature resistant (up to 90°C), rated voltage 1500V. Cross-sections (4mm², 6mm², 10mm²) as per design with voltage drop not exceeding 2%. Includes MC4 connectors and UV-resistant conduits or trunking. Quantity is estimated (109 linear meters) and will be subject to re-measurement based on actual as-built field routing; payment shall be based on executed quantities verified by the Engineer.</t>
  </si>
  <si>
    <t>Supply and installation of DC combiner boxes – Supply and installation of sufficient number of combiner boxes (minimum 2 boxes) to combine PV strings. Each box shall include DC miniature circuit breakers per string, DC Type 2 surge protection device (SPD) rated 1000V, and main DC breaker. Enclosure shall be UV-resistant plastic (IP65) or galvanized steel with coating, securely mounted on structure.</t>
  </si>
  <si>
    <t>Box</t>
  </si>
  <si>
    <t>Supply and installation of AC distribution board – Three-phase main distribution board including: 100A main breaker (4-pole) [or 125A as available], magnetic-thermal sub-breakers for main feeders to different hospital departments, spare breaker, and bidirectional digital energy meter to measure generated and consumed energy. Enclosure shall be lockable metal, dust-protected (IP54).</t>
  </si>
  <si>
    <t>Board</t>
  </si>
  <si>
    <t>Supply and laying of AC cables – Supply and laying of AC cables (4×25mm² + 16mm² earth, minimum; or 35mm² subject to contractor's detailed calculation submittal) type NYY or equivalent, copper, moisture and heat resistant, rated 0.6/1 kV. Includes cabling from inverters to main distribution board (estimated 40 meters) and from main board to sub-boards for each department (estimated 40 meters total). Total estimated length 80 linear meters. Includes conduits (PVC or metal) and rooftop/underground routing with proper protection.</t>
  </si>
  <si>
    <t>Supply and installation of earthing and lightning protection system – Complete system including: copper earthing rods (4 rods, length 3m, diameter 16mm), 16mm² bare copper earthing conductor, clamps, and inspection pit. Also includes Type 1 + Type 2 SPDs on DC and AC sides. Earth resistance shall be measured and not exceed 1 ohm.</t>
  </si>
  <si>
    <t>Installation, testing and commissioning – Transport all materials to Tambool Hospital site, install structures and PV modules, lay cables, connect inverters and batteries, program the system, perform performance tests (insulation test, continuity test, polarity test, 100% load operation for 72 consecutive hours with hospital critical loads), and submit final commissioning report signed by supervising engineer.</t>
  </si>
  <si>
    <t>Training – Training of hospital technicians (minimum 4 persons) for 3 working days (theoretical and practical) on: system operation, performance monitoring, routine maintenance (cleaning panels, checking cables and clamps, battery terminal tightening, inverter resetting), and common fault handling (fuse replacement, inverter restart). Includes delivery of Operation &amp; Maintenance Manual in Arabic and English, and instructional stickers on main panels.</t>
  </si>
  <si>
    <t>Spare parts and warranty – Supply of spare parts for first two years of operation including: 15 MC4 connectors, 10 DC fuses (various ratings), 5 DC miniature circuit breakers, 2 spare DC SPDs. Contractor shall provide comprehensive warranty on the entire system for 5 years (except PV modules: 10-year product warranty and 25-year linear performance warranty). Warranty covers replacement of any defective part due to manufacturing or installation during warranty period.</t>
  </si>
  <si>
    <t>Supply and installation of sub-distribution boards (protection and control) for hospital departments – Minimum 3 boards to distribute power to all equipment groups (HVAC, medical, lighting, critical care). Each board shall be a lockable metal enclosure (IP54), containing: main incoming breaker (100A, 4-pole), magnetic-thermal sub-breakers for individual circuits (fans, suction, phototherapy, ACs, oxygen concentrators, monitors, defibrillators, infusion pumps, ventilators, anesthesia machines, surgical lights, water pump, autoclave, washer/dryer, PCs, screens, ceiling lamps, exhaust fans, medical refrigerators), and 30mA RCD protection. Boards shall be labeled with single-line diagrams, mounted at 1.5m height.</t>
  </si>
  <si>
    <t>TOTAL</t>
  </si>
  <si>
    <t>Summary Sheet</t>
  </si>
  <si>
    <t>Amount ($)</t>
  </si>
  <si>
    <t xml:space="preserve"> General Requirements</t>
  </si>
  <si>
    <t xml:space="preserve"> Plumbing Works</t>
  </si>
  <si>
    <t xml:space="preserve"> Rehabilitation and Maintenance of of Hospital Departments</t>
  </si>
  <si>
    <t>Oxygen Plant</t>
  </si>
  <si>
    <t xml:space="preserve"> Utilities</t>
  </si>
  <si>
    <t>Solarization</t>
  </si>
  <si>
    <t>Grand Total</t>
  </si>
  <si>
    <r>
      <rPr>
        <b/>
        <sz val="10"/>
        <rFont val="Calibri Light"/>
        <family val="2"/>
        <scheme val="major"/>
      </rPr>
      <t xml:space="preserve"> Grand Total in Letters:</t>
    </r>
    <r>
      <rPr>
        <sz val="10"/>
        <rFont val="Calibri Light"/>
        <family val="2"/>
        <scheme val="major"/>
      </rPr>
      <t xml:space="preserve"> ….....................................................................................................................</t>
    </r>
  </si>
  <si>
    <t xml:space="preserve">         …................................................................................................................................................................................</t>
  </si>
  <si>
    <r>
      <rPr>
        <sz val="10"/>
        <rFont val="Calibri Light"/>
        <family val="2"/>
        <scheme val="major"/>
      </rPr>
      <t xml:space="preserve"> </t>
    </r>
    <r>
      <rPr>
        <b/>
        <sz val="10"/>
        <rFont val="Calibri Light"/>
        <family val="2"/>
        <scheme val="major"/>
      </rPr>
      <t xml:space="preserve">Authorized person :                           </t>
    </r>
    <r>
      <rPr>
        <sz val="10"/>
        <rFont val="Calibri Light"/>
        <family val="2"/>
        <scheme val="major"/>
      </rPr>
      <t xml:space="preserve">                                         </t>
    </r>
    <r>
      <rPr>
        <b/>
        <sz val="10"/>
        <rFont val="Calibri Light"/>
        <family val="2"/>
        <scheme val="major"/>
      </rPr>
      <t xml:space="preserve"> Date :</t>
    </r>
    <r>
      <rPr>
        <sz val="10"/>
        <rFont val="Calibri Light"/>
        <family val="2"/>
        <scheme val="major"/>
      </rPr>
      <t xml:space="preserve"> </t>
    </r>
  </si>
  <si>
    <r>
      <rPr>
        <sz val="10"/>
        <rFont val="Calibri Light"/>
        <family val="2"/>
        <scheme val="major"/>
      </rPr>
      <t xml:space="preserve"> </t>
    </r>
    <r>
      <rPr>
        <b/>
        <sz val="10"/>
        <rFont val="Calibri Light"/>
        <family val="2"/>
        <scheme val="major"/>
      </rPr>
      <t xml:space="preserve">Signature: </t>
    </r>
    <r>
      <rPr>
        <sz val="10"/>
        <rFont val="Calibri Light"/>
        <family val="2"/>
        <scheme val="major"/>
      </rPr>
      <t xml:space="preserve">                                                                                     </t>
    </r>
    <r>
      <rPr>
        <b/>
        <sz val="10"/>
        <rFont val="Calibri Light"/>
        <family val="2"/>
        <scheme val="major"/>
      </rPr>
      <t xml:space="preserve"> Stamp :</t>
    </r>
    <r>
      <rPr>
        <sz val="10"/>
        <rFont val="Calibri Light"/>
        <family val="2"/>
        <scheme val="major"/>
      </rPr>
      <t xml:space="preserve">                                                   </t>
    </r>
    <r>
      <rPr>
        <b/>
        <sz val="10"/>
        <rFont val="Calibri Light"/>
        <family val="2"/>
        <scheme val="major"/>
      </rPr>
      <t xml:space="preserve"> </t>
    </r>
  </si>
  <si>
    <t>Total Price (USD)</t>
  </si>
  <si>
    <t>03 00 00         Concrete</t>
  </si>
  <si>
    <t>03 30 53</t>
  </si>
  <si>
    <r>
      <rPr>
        <sz val="10"/>
        <color indexed="8"/>
        <rFont val="Calibri Light"/>
        <family val="2"/>
        <scheme val="major"/>
      </rPr>
      <t>50 mm Plain concrete under wall covering strip footing (mat layer) as per drawings and with 1:4:8 mix , with strength not less than 15 N/mm</t>
    </r>
    <r>
      <rPr>
        <vertAlign val="superscript"/>
        <sz val="10"/>
        <color indexed="8"/>
        <rFont val="Calibri Light"/>
        <family val="2"/>
        <scheme val="major"/>
      </rPr>
      <t>2</t>
    </r>
  </si>
  <si>
    <r>
      <rPr>
        <sz val="10"/>
        <color indexed="8"/>
        <rFont val="Calibri Light"/>
        <family val="2"/>
        <scheme val="major"/>
      </rPr>
      <t>M</t>
    </r>
    <r>
      <rPr>
        <vertAlign val="superscript"/>
        <sz val="10"/>
        <color indexed="8"/>
        <rFont val="Calibri Light"/>
        <family val="2"/>
        <scheme val="major"/>
      </rPr>
      <t>2</t>
    </r>
  </si>
  <si>
    <r>
      <rPr>
        <sz val="10"/>
        <color indexed="8"/>
        <rFont val="Calibri Light"/>
        <family val="2"/>
        <scheme val="major"/>
      </rPr>
      <t xml:space="preserve">Reinforced Concrete having a compressive strength </t>
    </r>
    <r>
      <rPr>
        <b/>
        <sz val="10"/>
        <color indexed="8"/>
        <rFont val="Calibri Light"/>
        <family val="2"/>
        <scheme val="major"/>
      </rPr>
      <t>30 N/mm</t>
    </r>
    <r>
      <rPr>
        <b/>
        <vertAlign val="superscript"/>
        <sz val="10"/>
        <color indexed="8"/>
        <rFont val="Calibri Light"/>
        <family val="2"/>
        <scheme val="major"/>
      </rPr>
      <t>2</t>
    </r>
    <r>
      <rPr>
        <sz val="10"/>
        <color indexed="8"/>
        <rFont val="Calibri Light"/>
        <family val="2"/>
        <scheme val="major"/>
      </rPr>
      <t>, steel reinforcement, formwork, labor and all necessary material and accessories, as per attached drawings</t>
    </r>
  </si>
  <si>
    <t>Oversite Concrete Slab</t>
  </si>
  <si>
    <r>
      <rPr>
        <b/>
        <sz val="10"/>
        <color indexed="8"/>
        <rFont val="Calibri Light"/>
        <family val="2"/>
        <scheme val="major"/>
      </rPr>
      <t>Oversite concrete slab to the strip footing</t>
    </r>
    <r>
      <rPr>
        <sz val="10"/>
        <color indexed="8"/>
        <rFont val="Calibri Light"/>
        <family val="2"/>
        <scheme val="major"/>
      </rPr>
      <t>, (0.60*0.20) m, 3T12 as reinforcement</t>
    </r>
  </si>
  <si>
    <r>
      <rPr>
        <sz val="10"/>
        <color indexed="8"/>
        <rFont val="Calibri Light"/>
        <family val="2"/>
        <scheme val="major"/>
      </rPr>
      <t>M</t>
    </r>
    <r>
      <rPr>
        <vertAlign val="superscript"/>
        <sz val="10"/>
        <color indexed="8"/>
        <rFont val="Calibri Light"/>
        <family val="2"/>
        <scheme val="major"/>
      </rPr>
      <t>3</t>
    </r>
  </si>
  <si>
    <t>Foundation Piles</t>
  </si>
  <si>
    <r>
      <rPr>
        <b/>
        <sz val="10"/>
        <color indexed="8"/>
        <rFont val="Calibri Light"/>
        <family val="2"/>
        <scheme val="major"/>
      </rPr>
      <t xml:space="preserve">P1, </t>
    </r>
    <r>
      <rPr>
        <sz val="10"/>
        <color indexed="8"/>
        <rFont val="Calibri Light"/>
        <family val="2"/>
        <scheme val="major"/>
      </rPr>
      <t>(0.6m diameter x 7m height), 6T16 with R8 @150mm c/c spiral stirrup as reinforcement</t>
    </r>
  </si>
  <si>
    <r>
      <rPr>
        <b/>
        <sz val="10"/>
        <color indexed="8"/>
        <rFont val="Calibri Light"/>
        <family val="2"/>
        <scheme val="major"/>
      </rPr>
      <t xml:space="preserve">P2, </t>
    </r>
    <r>
      <rPr>
        <sz val="10"/>
        <color indexed="8"/>
        <rFont val="Calibri Light"/>
        <family val="2"/>
        <scheme val="major"/>
      </rPr>
      <t>(0.8m diameter x 7m height), 10T16 with R8 @150mm c/c spiral stirrup as reinforcement</t>
    </r>
  </si>
  <si>
    <t>Foundation Pile Caps</t>
  </si>
  <si>
    <r>
      <rPr>
        <b/>
        <sz val="10"/>
        <color indexed="8"/>
        <rFont val="Calibri Light"/>
        <family val="2"/>
        <scheme val="major"/>
      </rPr>
      <t xml:space="preserve">PC1, </t>
    </r>
    <r>
      <rPr>
        <sz val="10"/>
        <color indexed="8"/>
        <rFont val="Calibri Light"/>
        <family val="2"/>
        <scheme val="major"/>
      </rPr>
      <t>(1.0x1.0x0.65), with T16@150mm cage reinforcement</t>
    </r>
  </si>
  <si>
    <r>
      <rPr>
        <b/>
        <sz val="10"/>
        <color indexed="8"/>
        <rFont val="Calibri Light"/>
        <family val="2"/>
        <scheme val="major"/>
      </rPr>
      <t xml:space="preserve">PC2, </t>
    </r>
    <r>
      <rPr>
        <sz val="10"/>
        <color indexed="8"/>
        <rFont val="Calibri Light"/>
        <family val="2"/>
        <scheme val="major"/>
      </rPr>
      <t>(2.8x1.0x0.65), with T16 as top and bottom reinforcement</t>
    </r>
  </si>
  <si>
    <t>Columns</t>
  </si>
  <si>
    <r>
      <rPr>
        <b/>
        <sz val="10"/>
        <color indexed="8"/>
        <rFont val="Calibri Light"/>
        <family val="2"/>
        <scheme val="major"/>
      </rPr>
      <t>Column C1</t>
    </r>
    <r>
      <rPr>
        <sz val="10"/>
        <color indexed="8"/>
        <rFont val="Calibri Light"/>
        <family val="2"/>
        <scheme val="major"/>
      </rPr>
      <t xml:space="preserve"> (0.30*0.20) m, 6T16 with R8 @150mm c/c as stirrups</t>
    </r>
  </si>
  <si>
    <r>
      <rPr>
        <b/>
        <sz val="10"/>
        <color indexed="8"/>
        <rFont val="Calibri Light"/>
        <family val="2"/>
        <scheme val="major"/>
      </rPr>
      <t>Column C2</t>
    </r>
    <r>
      <rPr>
        <sz val="10"/>
        <color indexed="8"/>
        <rFont val="Calibri Light"/>
        <family val="2"/>
        <scheme val="major"/>
      </rPr>
      <t xml:space="preserve"> (0.30*0.30) m, 8T16 with R8 @150mm c/c as stirrups</t>
    </r>
  </si>
  <si>
    <r>
      <rPr>
        <b/>
        <sz val="10"/>
        <color indexed="8"/>
        <rFont val="Calibri Light"/>
        <family val="2"/>
        <scheme val="major"/>
      </rPr>
      <t>Column C3</t>
    </r>
    <r>
      <rPr>
        <sz val="10"/>
        <color indexed="8"/>
        <rFont val="Calibri Light"/>
        <family val="2"/>
        <scheme val="major"/>
      </rPr>
      <t xml:space="preserve"> (0.50*0.25) m, 12T16 with R8 @150mm c/c as stirrups</t>
    </r>
  </si>
  <si>
    <r>
      <rPr>
        <b/>
        <sz val="10"/>
        <color indexed="8"/>
        <rFont val="Calibri Light"/>
        <family val="2"/>
        <scheme val="major"/>
      </rPr>
      <t>Column C4</t>
    </r>
    <r>
      <rPr>
        <sz val="10"/>
        <color indexed="8"/>
        <rFont val="Calibri Light"/>
        <family val="2"/>
        <scheme val="major"/>
      </rPr>
      <t xml:space="preserve"> (0.50*0.50) m, 12T16 with R8 @150mm c/c as stirrups</t>
    </r>
  </si>
  <si>
    <t>Beams</t>
  </si>
  <si>
    <r>
      <rPr>
        <b/>
        <sz val="10"/>
        <color indexed="8"/>
        <rFont val="Calibri Light"/>
        <family val="2"/>
        <scheme val="major"/>
      </rPr>
      <t xml:space="preserve">Grade Beams (GB1,GB2) </t>
    </r>
    <r>
      <rPr>
        <sz val="10"/>
        <color indexed="8"/>
        <rFont val="Calibri Light"/>
        <family val="2"/>
        <scheme val="major"/>
      </rPr>
      <t>(0.60*0.30) m, 8T16 with R8 @150mm c/c as stirrups</t>
    </r>
  </si>
  <si>
    <r>
      <rPr>
        <b/>
        <sz val="10"/>
        <color indexed="8"/>
        <rFont val="Calibri Light"/>
        <family val="2"/>
        <scheme val="major"/>
      </rPr>
      <t>B01</t>
    </r>
    <r>
      <rPr>
        <sz val="10"/>
        <color indexed="8"/>
        <rFont val="Calibri Light"/>
        <family val="2"/>
        <scheme val="major"/>
      </rPr>
      <t>, (0.75*0.30) m, 10T20 with R8 @125mm c/c as stirrups</t>
    </r>
  </si>
  <si>
    <r>
      <rPr>
        <b/>
        <sz val="10"/>
        <color indexed="8"/>
        <rFont val="Calibri Light"/>
        <family val="2"/>
        <scheme val="major"/>
      </rPr>
      <t>B02</t>
    </r>
    <r>
      <rPr>
        <sz val="10"/>
        <color indexed="8"/>
        <rFont val="Calibri Light"/>
        <family val="2"/>
        <scheme val="major"/>
      </rPr>
      <t>, (0.80*0.30) m, 16T20 with R8 @250mm c/c as stirrups</t>
    </r>
  </si>
  <si>
    <r>
      <rPr>
        <b/>
        <sz val="10"/>
        <color indexed="8"/>
        <rFont val="Calibri Light"/>
        <family val="2"/>
        <scheme val="major"/>
      </rPr>
      <t>B03</t>
    </r>
    <r>
      <rPr>
        <sz val="10"/>
        <color indexed="8"/>
        <rFont val="Calibri Light"/>
        <family val="2"/>
        <scheme val="major"/>
      </rPr>
      <t>, (0.50*0.30) m, 6T16 with R8 @200mm c/c as stirrups</t>
    </r>
  </si>
  <si>
    <r>
      <rPr>
        <b/>
        <sz val="10"/>
        <color indexed="8"/>
        <rFont val="Calibri Light"/>
        <family val="2"/>
        <scheme val="major"/>
      </rPr>
      <t>B04</t>
    </r>
    <r>
      <rPr>
        <sz val="10"/>
        <color indexed="8"/>
        <rFont val="Calibri Light"/>
        <family val="2"/>
        <scheme val="major"/>
      </rPr>
      <t>, (0.75*0.30) m, 10T10 with R8 @250mm c/c as stirrups</t>
    </r>
  </si>
  <si>
    <r>
      <rPr>
        <b/>
        <sz val="10"/>
        <color indexed="8"/>
        <rFont val="Calibri Light"/>
        <family val="2"/>
        <scheme val="major"/>
      </rPr>
      <t>B05</t>
    </r>
    <r>
      <rPr>
        <sz val="10"/>
        <color indexed="8"/>
        <rFont val="Calibri Light"/>
        <family val="2"/>
        <scheme val="major"/>
      </rPr>
      <t>, (0.80*0.30) m, 10T20 with R8 @250mm c/c as stirrups</t>
    </r>
  </si>
  <si>
    <r>
      <rPr>
        <b/>
        <sz val="10"/>
        <color indexed="8"/>
        <rFont val="Calibri Light"/>
        <family val="2"/>
        <scheme val="major"/>
      </rPr>
      <t>B06</t>
    </r>
    <r>
      <rPr>
        <sz val="10"/>
        <color indexed="8"/>
        <rFont val="Calibri Light"/>
        <family val="2"/>
        <scheme val="major"/>
      </rPr>
      <t>, (0.50*0.30) m, 6T16 with R8 @250mm c/c as stirrups</t>
    </r>
  </si>
  <si>
    <r>
      <rPr>
        <b/>
        <sz val="10"/>
        <color indexed="8"/>
        <rFont val="Calibri Light"/>
        <family val="2"/>
        <scheme val="major"/>
      </rPr>
      <t>B07</t>
    </r>
    <r>
      <rPr>
        <sz val="10"/>
        <color indexed="8"/>
        <rFont val="Calibri Light"/>
        <family val="2"/>
        <scheme val="major"/>
      </rPr>
      <t>, (0.60*0.30) m, 6T16 with R8 @200mm c/c as stirrups</t>
    </r>
  </si>
  <si>
    <r>
      <rPr>
        <b/>
        <sz val="10"/>
        <color indexed="8"/>
        <rFont val="Calibri Light"/>
        <family val="2"/>
        <scheme val="major"/>
      </rPr>
      <t>B08</t>
    </r>
    <r>
      <rPr>
        <sz val="10"/>
        <color indexed="8"/>
        <rFont val="Calibri Light"/>
        <family val="2"/>
        <scheme val="major"/>
      </rPr>
      <t>, (0.60*0.30) m, 6T16 with R8 @200mm c/c as stirrups</t>
    </r>
  </si>
  <si>
    <r>
      <rPr>
        <b/>
        <sz val="10"/>
        <color indexed="8"/>
        <rFont val="Calibri Light"/>
        <family val="2"/>
        <scheme val="major"/>
      </rPr>
      <t>B14</t>
    </r>
    <r>
      <rPr>
        <sz val="10"/>
        <color indexed="8"/>
        <rFont val="Calibri Light"/>
        <family val="2"/>
        <scheme val="major"/>
      </rPr>
      <t>, (0.40*0.20) m, 4T16 with R8 @150mm c/c as stirrups</t>
    </r>
  </si>
  <si>
    <t>Concrete slabs</t>
  </si>
  <si>
    <r>
      <rPr>
        <b/>
        <sz val="10"/>
        <color indexed="8"/>
        <rFont val="Calibri Light"/>
        <family val="2"/>
        <scheme val="major"/>
      </rPr>
      <t>Slab on grade</t>
    </r>
    <r>
      <rPr>
        <sz val="10"/>
        <color indexed="8"/>
        <rFont val="Calibri Light"/>
        <family val="2"/>
        <scheme val="major"/>
      </rPr>
      <t xml:space="preserve"> 150 mm in thickness with T8@200mm top mesh reinforcement; Washrooms</t>
    </r>
  </si>
  <si>
    <r>
      <rPr>
        <b/>
        <sz val="10"/>
        <color indexed="8"/>
        <rFont val="Calibri Light"/>
        <family val="2"/>
        <scheme val="major"/>
      </rPr>
      <t>Suspended Ground Floor slab</t>
    </r>
    <r>
      <rPr>
        <sz val="10"/>
        <color indexed="8"/>
        <rFont val="Calibri Light"/>
        <family val="2"/>
        <scheme val="major"/>
      </rPr>
      <t xml:space="preserve"> 200 mm in thickness with T12 as bottom reinforcement, T10 and T12 as top reinforcement; Mosque</t>
    </r>
  </si>
  <si>
    <r>
      <rPr>
        <b/>
        <sz val="10"/>
        <color indexed="8"/>
        <rFont val="Calibri Light"/>
        <family val="2"/>
        <scheme val="major"/>
      </rPr>
      <t>Interior Stair case</t>
    </r>
    <r>
      <rPr>
        <sz val="10"/>
        <color indexed="8"/>
        <rFont val="Calibri Light"/>
        <family val="2"/>
        <scheme val="major"/>
      </rPr>
      <t xml:space="preserve"> including 150mm thick landing, soffit, riser and tread, with T10  and T12 as top and bottom reinforcement</t>
    </r>
  </si>
  <si>
    <r>
      <rPr>
        <b/>
        <sz val="10"/>
        <color indexed="8"/>
        <rFont val="Calibri Light"/>
        <family val="2"/>
        <scheme val="major"/>
      </rPr>
      <t>Roof cover slab</t>
    </r>
    <r>
      <rPr>
        <sz val="10"/>
        <color indexed="8"/>
        <rFont val="Calibri Light"/>
        <family val="2"/>
        <scheme val="major"/>
      </rPr>
      <t xml:space="preserve"> 200 mm in thickness with reinforcement T12 bottom reinforcement, T10 and T12 as top reinforcement; Mosque</t>
    </r>
  </si>
  <si>
    <r>
      <rPr>
        <b/>
        <sz val="10"/>
        <color indexed="8"/>
        <rFont val="Calibri Light"/>
        <family val="2"/>
        <scheme val="major"/>
      </rPr>
      <t>Central roof cover slab</t>
    </r>
    <r>
      <rPr>
        <sz val="10"/>
        <color indexed="8"/>
        <rFont val="Calibri Light"/>
        <family val="2"/>
        <scheme val="major"/>
      </rPr>
      <t xml:space="preserve"> 230 mm in thickness with reinforcement T12 bottom reinforcement, T10 and T12 as top reinforcement; Mosque</t>
    </r>
  </si>
  <si>
    <r>
      <rPr>
        <b/>
        <sz val="10"/>
        <color indexed="8"/>
        <rFont val="Calibri Light"/>
        <family val="2"/>
        <scheme val="major"/>
      </rPr>
      <t>Roof cover slab</t>
    </r>
    <r>
      <rPr>
        <sz val="10"/>
        <color indexed="8"/>
        <rFont val="Calibri Light"/>
        <family val="2"/>
        <scheme val="major"/>
      </rPr>
      <t xml:space="preserve"> 200 mm in thickness with T10 as bottom and top reinforcement; Washrooms</t>
    </r>
  </si>
  <si>
    <t>Window cill</t>
  </si>
  <si>
    <t>375 x 75 - 50mm Weathered and throated cill; finished fair on all exposed surfaces  including 10mm diameter main reinforcing bars and 8mm stirrups; necessary chasing and bedding in cement and sand</t>
  </si>
  <si>
    <t>LM</t>
  </si>
  <si>
    <t xml:space="preserve">Collection of Div. 03 To Summary </t>
  </si>
  <si>
    <t>04 00 00        Masonry</t>
  </si>
  <si>
    <t>First class ordinary burnt red clay bricks  size (200 x100x50 mm), bedded and jointed in cement and sand mortar (1:6), tied to concrete columns and beams with necessary wall ties and mesh reinforcement, including compressible joint filler, allow for openings, recess &amp; arches on walls if required, complete all in accordance with the drawings and specifications.</t>
  </si>
  <si>
    <t>200 mm thick sleeper walls; Around the mosque</t>
  </si>
  <si>
    <r>
      <rPr>
        <sz val="10"/>
        <rFont val="Calibri Light"/>
        <family val="2"/>
        <scheme val="major"/>
      </rPr>
      <t>M</t>
    </r>
    <r>
      <rPr>
        <vertAlign val="superscript"/>
        <sz val="10"/>
        <rFont val="Calibri Light"/>
        <family val="2"/>
        <scheme val="major"/>
      </rPr>
      <t>2</t>
    </r>
  </si>
  <si>
    <t>200 mm thick arched brickwork; Around the mosque</t>
  </si>
  <si>
    <t>200 mm thick arched brickwork; Around the washrooms</t>
  </si>
  <si>
    <t>Hollow Cement Blockwork</t>
  </si>
  <si>
    <t>Standard Hollow Cement Blockwork, bedded and jointed in cement and sand mortar (1:6), tied to concrete columns and beams with necessary wall ties and mesh reinforcement, including compressible joint filler, allow for openings, recess &amp; arches on walls if required, complete all in accordance with the drawings and specifications.</t>
  </si>
  <si>
    <t>200 mm thick hollow block plinth walls; Washrooms</t>
  </si>
  <si>
    <t>300 mm thick hollow block plinth walls; Washrooms</t>
  </si>
  <si>
    <t>200 mm thick external and internal hollow block walls; Mosque</t>
  </si>
  <si>
    <t>200 mm thick external and internal hollow block walls; Washrooms</t>
  </si>
  <si>
    <t>150 mm thick external and internal hollow block walls; Washrooms</t>
  </si>
  <si>
    <t xml:space="preserve">200 mm thick hollow block parapet walls; Mosque </t>
  </si>
  <si>
    <t xml:space="preserve">200 mm thick hollow block parapet walls; Washrooms </t>
  </si>
  <si>
    <t>Entrance Steps</t>
  </si>
  <si>
    <t xml:space="preserve">Collection of Div. 04 To Summary </t>
  </si>
  <si>
    <t>05 00 00        Metals</t>
  </si>
  <si>
    <t xml:space="preserve">Supply and Fix CNC machine cast steel grilles with all the necessary accessories, as per specific designs shown in the architectural drawings; </t>
  </si>
  <si>
    <t>Steel Grilles; Mosque</t>
  </si>
  <si>
    <r>
      <rPr>
        <sz val="11"/>
        <rFont val="Calibri Light"/>
        <family val="2"/>
        <scheme val="major"/>
      </rPr>
      <t>M</t>
    </r>
    <r>
      <rPr>
        <vertAlign val="superscript"/>
        <sz val="11"/>
        <rFont val="Calibri Light"/>
        <family val="2"/>
        <scheme val="major"/>
      </rPr>
      <t>2</t>
    </r>
  </si>
  <si>
    <t>Steel Grilles; Washrooms</t>
  </si>
  <si>
    <t xml:space="preserve">Collection of Div. 05 To Summary </t>
  </si>
  <si>
    <t>07 00 00     Thermal and Moisture Protection</t>
  </si>
  <si>
    <t xml:space="preserve">07 10 00 </t>
  </si>
  <si>
    <t>Damp proofing and Waterproofing</t>
  </si>
  <si>
    <t>Substructure Treatment</t>
  </si>
  <si>
    <t>500 micron polyethylene sheets under slab</t>
  </si>
  <si>
    <r>
      <rPr>
        <sz val="10"/>
        <color theme="1"/>
        <rFont val="Calibri Light"/>
        <family val="2"/>
        <scheme val="major"/>
      </rPr>
      <t>M</t>
    </r>
    <r>
      <rPr>
        <vertAlign val="superscript"/>
        <sz val="10"/>
        <color theme="1"/>
        <rFont val="Calibri Light"/>
        <family val="2"/>
        <scheme val="major"/>
      </rPr>
      <t>2</t>
    </r>
  </si>
  <si>
    <t xml:space="preserve">Ditto but with sand cement screed  mortar with 50 mm thick for skirting  </t>
  </si>
  <si>
    <t xml:space="preserve">Roof Treatment </t>
  </si>
  <si>
    <t>Supply and lay fume concrete 70mm min. thickness to fall; Mosque</t>
  </si>
  <si>
    <t>Supply and lay fume concrete 70mm min. thickness to fall; Washrooms</t>
  </si>
  <si>
    <t>Supply and install waterproofing 4mm Thick modified APP membrane with mineral finish and polyester internal carrier: applied by an approved specialist strictly according to manafacturers printed instructions: Provide for a ten year guarantee or equevilant material approved by the engineer; Mosque</t>
  </si>
  <si>
    <t>Supply and install waterproofing 4mm Thick modified APP membrane with mineral finish and polyester internal carrier: applied by an approved specialist strictly according to manafacturers printed instructions: Provide for a ten year guarantee or equevilant material approved by the engineer; Washrooms</t>
  </si>
  <si>
    <t xml:space="preserve">Collection of Div. 07 To Summary </t>
  </si>
  <si>
    <t>08 00 00 Openings</t>
  </si>
  <si>
    <t xml:space="preserve"> Supply and fix in position the following doors including frames and all necessary materials and accessories as per drawings and approved by engineer.</t>
  </si>
  <si>
    <r>
      <rPr>
        <b/>
        <sz val="11"/>
        <color indexed="8"/>
        <rFont val="Calibri Light"/>
        <family val="2"/>
        <scheme val="major"/>
      </rPr>
      <t xml:space="preserve">D03, </t>
    </r>
    <r>
      <rPr>
        <sz val="11"/>
        <color indexed="8"/>
        <rFont val="Calibri Light"/>
        <family val="2"/>
        <scheme val="major"/>
      </rPr>
      <t xml:space="preserve">(1.0x2.1m), MS panel door </t>
    </r>
  </si>
  <si>
    <t>No.</t>
  </si>
  <si>
    <r>
      <rPr>
        <b/>
        <sz val="11"/>
        <color indexed="8"/>
        <rFont val="Calibri Light"/>
        <family val="2"/>
        <scheme val="major"/>
      </rPr>
      <t xml:space="preserve">D04, </t>
    </r>
    <r>
      <rPr>
        <sz val="11"/>
        <color indexed="8"/>
        <rFont val="Calibri Light"/>
        <family val="2"/>
        <scheme val="major"/>
      </rPr>
      <t xml:space="preserve">(0.75x2.1m), MS panel door </t>
    </r>
  </si>
  <si>
    <t>Timber Doors</t>
  </si>
  <si>
    <t>Supply and install solid timber wood frame door with 6mm thick MDF veneer cover stained to walnut finish</t>
  </si>
  <si>
    <r>
      <rPr>
        <b/>
        <sz val="11"/>
        <color indexed="8"/>
        <rFont val="Calibri Light"/>
        <family val="2"/>
        <scheme val="major"/>
      </rPr>
      <t xml:space="preserve">D01 </t>
    </r>
    <r>
      <rPr>
        <sz val="11"/>
        <color indexed="8"/>
        <rFont val="Calibri Light"/>
        <family val="2"/>
        <scheme val="major"/>
      </rPr>
      <t>(2.2x2.8m)</t>
    </r>
    <r>
      <rPr>
        <b/>
        <sz val="11"/>
        <color indexed="8"/>
        <rFont val="Calibri Light"/>
        <family val="2"/>
        <scheme val="major"/>
      </rPr>
      <t xml:space="preserve"> </t>
    </r>
    <r>
      <rPr>
        <sz val="11"/>
        <color indexed="8"/>
        <rFont val="Calibri Light"/>
        <family val="2"/>
        <scheme val="major"/>
      </rPr>
      <t>high</t>
    </r>
  </si>
  <si>
    <r>
      <rPr>
        <b/>
        <sz val="11"/>
        <color indexed="8"/>
        <rFont val="Calibri Light"/>
        <family val="2"/>
        <scheme val="major"/>
      </rPr>
      <t xml:space="preserve">D01 </t>
    </r>
    <r>
      <rPr>
        <sz val="11"/>
        <color indexed="8"/>
        <rFont val="Calibri Light"/>
        <family val="2"/>
        <scheme val="major"/>
      </rPr>
      <t>(1.0x2.1m)</t>
    </r>
    <r>
      <rPr>
        <b/>
        <sz val="11"/>
        <color indexed="8"/>
        <rFont val="Calibri Light"/>
        <family val="2"/>
        <scheme val="major"/>
      </rPr>
      <t xml:space="preserve"> </t>
    </r>
    <r>
      <rPr>
        <sz val="11"/>
        <color indexed="8"/>
        <rFont val="Calibri Light"/>
        <family val="2"/>
        <scheme val="major"/>
      </rPr>
      <t>high</t>
    </r>
  </si>
  <si>
    <r>
      <rPr>
        <sz val="11"/>
        <color indexed="8"/>
        <rFont val="Calibri Light"/>
        <family val="2"/>
        <scheme val="major"/>
      </rPr>
      <t xml:space="preserve"> Supply and fix </t>
    </r>
    <r>
      <rPr>
        <b/>
        <sz val="11"/>
        <color indexed="8"/>
        <rFont val="Calibri Light"/>
        <family val="2"/>
        <scheme val="major"/>
      </rPr>
      <t>PVC</t>
    </r>
    <r>
      <rPr>
        <sz val="11"/>
        <color indexed="8"/>
        <rFont val="Calibri Light"/>
        <family val="2"/>
        <scheme val="major"/>
      </rPr>
      <t xml:space="preserve">  glazed window, price to include  glass, gaskets, ironmongery, locks, double weather strips, external &amp; internal silicon filling around frame and all other accessories needed to complete work according to drawings an specifications approved by consultant</t>
    </r>
  </si>
  <si>
    <r>
      <rPr>
        <b/>
        <sz val="11"/>
        <color indexed="8"/>
        <rFont val="Calibri Light"/>
        <family val="2"/>
        <scheme val="major"/>
      </rPr>
      <t xml:space="preserve">W01, </t>
    </r>
    <r>
      <rPr>
        <sz val="11"/>
        <color indexed="8"/>
        <rFont val="Calibri Light"/>
        <family val="2"/>
        <scheme val="major"/>
      </rPr>
      <t>(1.1x2.0m), PVC with glazing 5mm clear glass, side hung (out wards)</t>
    </r>
  </si>
  <si>
    <r>
      <rPr>
        <b/>
        <sz val="11"/>
        <color indexed="8"/>
        <rFont val="Calibri Light"/>
        <family val="2"/>
        <scheme val="major"/>
      </rPr>
      <t xml:space="preserve">W02, </t>
    </r>
    <r>
      <rPr>
        <sz val="11"/>
        <color indexed="8"/>
        <rFont val="Calibri Light"/>
        <family val="2"/>
        <scheme val="major"/>
      </rPr>
      <t>(1.5x0.6m), PVC with glazing 5mm clear glass, side hung (out wards)</t>
    </r>
  </si>
  <si>
    <r>
      <rPr>
        <b/>
        <sz val="11"/>
        <color indexed="8"/>
        <rFont val="Calibri Light"/>
        <family val="2"/>
        <scheme val="major"/>
      </rPr>
      <t xml:space="preserve">W03, </t>
    </r>
    <r>
      <rPr>
        <sz val="11"/>
        <color indexed="8"/>
        <rFont val="Calibri Light"/>
        <family val="2"/>
        <scheme val="major"/>
      </rPr>
      <t>(0.6x0.6m), PVC with glazing 5mm clear glass, side hung (out wards)</t>
    </r>
  </si>
  <si>
    <t xml:space="preserve">Collection of Div. 08 To Summary </t>
  </si>
  <si>
    <t>09 00 00     Finishes</t>
  </si>
  <si>
    <t>Interior plaster</t>
  </si>
  <si>
    <t>15-20mm thick cement sand plaster mortar mix 1:6 , to masonry and reinforced concrete slabs including surface preparation, beads, joint strips, grooves, metal and fiber lath at junctions of different surfaces, etc... including all fixings and accessories, complete all in accordance with the drawings and specifications.</t>
  </si>
  <si>
    <t>Walls; Washrooms</t>
  </si>
  <si>
    <t>Walls; Mosque</t>
  </si>
  <si>
    <t>Ceiling; Washrooms</t>
  </si>
  <si>
    <t>Ceiling; Mosque</t>
  </si>
  <si>
    <t>Exterior plaster</t>
  </si>
  <si>
    <t>25mm thick cement sand plaster mortar mix 1:6 , to external masonry including surface preparation, beads, joint strips, grooves, metal and fiber lath at junctions of different surfaces, etc... including all fixings and accessories and decoration lines as shown in drawings , complete all in accordance with the drawings and specifications.</t>
  </si>
  <si>
    <t>Supply and install tiles, bedded in cement and sand mortar (1:4) including sand bed, zero joint,non- slip, heavy duty, grout to match tile refer to finishing schedule</t>
  </si>
  <si>
    <t>Internal Finish</t>
  </si>
  <si>
    <r>
      <rPr>
        <b/>
        <sz val="11"/>
        <color indexed="8"/>
        <rFont val="Calibri Light"/>
        <family val="2"/>
        <scheme val="major"/>
      </rPr>
      <t xml:space="preserve">300x300mm, </t>
    </r>
    <r>
      <rPr>
        <sz val="11"/>
        <color indexed="8"/>
        <rFont val="Calibri Light"/>
        <family val="2"/>
        <scheme val="major"/>
      </rPr>
      <t xml:space="preserve">ceramic floor tiles for toilets and wash basin area, color to be approved by the architect </t>
    </r>
  </si>
  <si>
    <t xml:space="preserve">20 x20 cm, cement floor tiles for toilets and wash basin area, color to be approved by the architect </t>
  </si>
  <si>
    <r>
      <rPr>
        <b/>
        <sz val="11"/>
        <color indexed="8"/>
        <rFont val="Calibri Light"/>
        <family val="2"/>
        <scheme val="major"/>
      </rPr>
      <t>300x300mm,</t>
    </r>
    <r>
      <rPr>
        <sz val="11"/>
        <color indexed="8"/>
        <rFont val="Calibri Light"/>
        <family val="2"/>
        <scheme val="major"/>
      </rPr>
      <t xml:space="preserve"> ceramic wall tiles, height 1.5m from floor level,  color to be approved by the architect for bathroom walls</t>
    </r>
  </si>
  <si>
    <t>External Finish</t>
  </si>
  <si>
    <r>
      <rPr>
        <b/>
        <sz val="11"/>
        <color indexed="8"/>
        <rFont val="Calibri Light"/>
        <family val="2"/>
        <scheme val="major"/>
      </rPr>
      <t xml:space="preserve">300x300mm, </t>
    </r>
    <r>
      <rPr>
        <sz val="11"/>
        <color indexed="8"/>
        <rFont val="Calibri Light"/>
        <family val="2"/>
        <scheme val="major"/>
      </rPr>
      <t xml:space="preserve">waterproof ceramic floor tiles for the entrance steps, color to be approved by the architect </t>
    </r>
  </si>
  <si>
    <t>Smooth Concrete finish</t>
  </si>
  <si>
    <t>Apply suitable hardener to the cured concrete surface and grind to produce as smooth concrete finish, as approved by the architect; In and around the ramp area</t>
  </si>
  <si>
    <t>To Collection</t>
  </si>
  <si>
    <t>Provide and install first class Egyptian Ceramic  tiles or equivalent , bedded in cement and sand mortor (1:4) including sand bed, zero joint,non- slip, heavy duty and laser cut , Grout to match tile (Refer to finishing schedule )</t>
  </si>
  <si>
    <r>
      <rPr>
        <b/>
        <sz val="11"/>
        <color indexed="8"/>
        <rFont val="Calibri Light"/>
        <family val="2"/>
        <scheme val="major"/>
      </rPr>
      <t>600x600mm</t>
    </r>
    <r>
      <rPr>
        <sz val="11"/>
        <color indexed="8"/>
        <rFont val="Calibri Light"/>
        <family val="2"/>
        <scheme val="major"/>
      </rPr>
      <t xml:space="preserve"> floor tiles, color to be approved by the architect , gloss finish; Externally around the Mosque</t>
    </r>
  </si>
  <si>
    <t>Ditto but for skirting 600x100x10 mm; Externally around the mosque</t>
  </si>
  <si>
    <r>
      <rPr>
        <b/>
        <sz val="11"/>
        <color indexed="8"/>
        <rFont val="Calibri Light"/>
        <family val="2"/>
        <scheme val="major"/>
      </rPr>
      <t xml:space="preserve">300x300mm, </t>
    </r>
    <r>
      <rPr>
        <sz val="11"/>
        <color indexed="8"/>
        <rFont val="Calibri Light"/>
        <family val="2"/>
        <scheme val="major"/>
      </rPr>
      <t>ceramic floor tiles for toilets and wash basin area, color to be approved by the architect; Washrooms</t>
    </r>
  </si>
  <si>
    <t>Ditto but for skirting 300x100x10 mm; Externally around the washrooms</t>
  </si>
  <si>
    <r>
      <rPr>
        <b/>
        <sz val="11"/>
        <color indexed="8"/>
        <rFont val="Calibri Light"/>
        <family val="2"/>
        <scheme val="major"/>
      </rPr>
      <t>300x300mm,</t>
    </r>
    <r>
      <rPr>
        <sz val="11"/>
        <color indexed="8"/>
        <rFont val="Calibri Light"/>
        <family val="2"/>
        <scheme val="major"/>
      </rPr>
      <t xml:space="preserve"> ceramic wall tiles, height 2.0m from floor level,  color to be approved by the architect for bathroom walls; Washrooms</t>
    </r>
  </si>
  <si>
    <t>Provide and install first class Textured External Stone tiles or equivalent, bedded in cement and sand mortor (1:4) including sand bed, zero joint,non- slip, heavy duty and laser cut, Grout to match tile (Refer to finishing schedule )</t>
  </si>
  <si>
    <r>
      <rPr>
        <b/>
        <sz val="11"/>
        <color indexed="8"/>
        <rFont val="Calibri Light"/>
        <family val="2"/>
        <scheme val="major"/>
      </rPr>
      <t>600x100m</t>
    </r>
    <r>
      <rPr>
        <sz val="11"/>
        <color indexed="8"/>
        <rFont val="Calibri Light"/>
        <family val="2"/>
        <scheme val="major"/>
      </rPr>
      <t xml:space="preserve"> stone wall tiles, color to be approved by the architect, textured finish; Mosque</t>
    </r>
  </si>
  <si>
    <r>
      <rPr>
        <b/>
        <sz val="11"/>
        <color indexed="8"/>
        <rFont val="Calibri Light"/>
        <family val="2"/>
        <scheme val="major"/>
      </rPr>
      <t>600x100m</t>
    </r>
    <r>
      <rPr>
        <sz val="11"/>
        <color indexed="8"/>
        <rFont val="Calibri Light"/>
        <family val="2"/>
        <scheme val="major"/>
      </rPr>
      <t xml:space="preserve"> stone wall tiles, color to be approved by the architect, textured finish; Washrooms</t>
    </r>
  </si>
  <si>
    <t>Provide for an open ceiling with 5.2m long steel pipes parallel to eachother at 250mm c/c spacing fixed to the roof slab, spaning across the width of the opening, as shown in the architectural drawing;</t>
  </si>
  <si>
    <t>Washrooms</t>
  </si>
  <si>
    <t>Supply and lay fume concrete 100mm min. thickness to fall; Mosque</t>
  </si>
  <si>
    <t>Ditto but for skirting 100mm high;</t>
  </si>
  <si>
    <t xml:space="preserve">Supply and fix high quality floor carpet with dense yarn: high fade resistance with solution dyed nylon suitable for heavy commercial usage: yarn weight, total weight and electrostatic propennsity  to Architect's approval:  allow for protection and mechanical cleaning on completion before handing over: allow for underlay where required by manudfacturer: prepare surface and lay as per manufacturers printed instructions complete with and including stainless steel knaplocks where required: on cement and sand screed (screed prepared by others) all to Architect's approval 
 </t>
  </si>
  <si>
    <t>Mosque</t>
  </si>
  <si>
    <t>Facing brickwork (Sibada)</t>
  </si>
  <si>
    <t>Supply and lay special design aesthetic burnt clay facing bricks onto selected plastered external wall surfaces in a stretcher bond pointed on either sides with a 20mm thick 1:4 Cement Sand Motar mix; as shown in the architectural drawings</t>
  </si>
  <si>
    <t>09 91 13</t>
  </si>
  <si>
    <t>Painting system including preparing, cleaning and making good to all concrete or plastered surfaces to receive paint, including two undercoat of emulsion  tinted paint to reach smooth finish (vertical &amp; horizontal) &amp; two coats of weather resistant paint  to architect approval, complete all in accordance with the drawings and specifications, selection good brand</t>
  </si>
  <si>
    <t>Weather proof wall paint</t>
  </si>
  <si>
    <t>Painting system including preparing, cleaning and making good to all concrete or plastered surfaces to receive paint, including one coat of adequate putty filler to reach smooth finish (vertical &amp; horizontal) &amp; two coats of emulsion  tinted paint  to architect approval, complete all in accordance with the drawings and specifications, selection good brand</t>
  </si>
  <si>
    <t>Generally</t>
  </si>
  <si>
    <t xml:space="preserve">Collection of Div. 09 To Summary </t>
  </si>
  <si>
    <t>21 00 00     Fire Suppression</t>
  </si>
  <si>
    <t xml:space="preserve">21 20 00 </t>
  </si>
  <si>
    <t>Supply, lift into position, install, test, set to work, and commission fire extinguisher hanger, nozzle, hose and all necessary accessories as specified .</t>
  </si>
  <si>
    <r>
      <rPr>
        <b/>
        <sz val="11"/>
        <rFont val="Calibri Light"/>
        <family val="2"/>
        <scheme val="major"/>
      </rPr>
      <t>FE</t>
    </r>
    <r>
      <rPr>
        <sz val="11"/>
        <rFont val="Calibri Light"/>
        <family val="2"/>
        <scheme val="major"/>
      </rPr>
      <t xml:space="preserve"> 4kg dry powder fire extinguisher</t>
    </r>
  </si>
  <si>
    <t xml:space="preserve">Collection of Div. 21 To Summary </t>
  </si>
  <si>
    <t>22 00 00   Plumbing</t>
  </si>
  <si>
    <t>Supply &amp; install manholes including covers with protection mesh as shown on drawings. The items shall include the excavation. concrete, brick work, plaster, water proof membrane, depth as shown on the drawings.</t>
  </si>
  <si>
    <t>Concrete manhole size 600 x 600 mm</t>
  </si>
  <si>
    <t>Ditto but Sewage gully trap  450x450 mm</t>
  </si>
  <si>
    <t xml:space="preserve">Supply and install test &amp; commisioning of floor cleanout and floor drain for toilets, kitchen, balcony drain ..etc. as per specification and according to the BS  standard. The floor cleanout shall be provided with adjustable head and concealed nickel bronze cover and the floor drain shall be provided with an adjustable head, chrome plated strainer and concealed chrome plated cover.  </t>
  </si>
  <si>
    <t>Floor drain Dia 50mm (UPVC)</t>
  </si>
  <si>
    <t>supply and install, test &amp; commisioning of cold water PPR pipes PN20  complete with all fittings, hangers, supports, valves (angle valve, water hammer arrestor, pressure reducing valve, isolating valve,....etc), and accessories  including any building work requirements on as detailed on the drawings and as specified.</t>
  </si>
  <si>
    <t>CWS Dia. 25mm (3/4")</t>
  </si>
  <si>
    <t>CWS Dia. 32mm (1")</t>
  </si>
  <si>
    <t>CWS Dia. 50mm (1 1/2")</t>
  </si>
  <si>
    <t>CWS Dia. 63mm (2")</t>
  </si>
  <si>
    <t>Supply, install, test commission UPVC pipes and fittings to BS4660 &amp; BS5255, for soil, waste and vent ,according to the BS standard. the pipes shall be stenciled with the thickness of pipe, date of production, standard and the pressure rating. The item shall include fittings, connections and all other accessories between pipes, galvanized steel pipe sleeves, packing, sealant and escutcheons for pipes that penetrating walls or slab ,hanger, supports, roof vent caps  (shall be provided with mesh screen) at the end of risers and cleanouts at the end of the suspended pipes.Under ground &amp; external pipes to be PN 16.</t>
  </si>
  <si>
    <t>Dia 50mm (2")</t>
  </si>
  <si>
    <t>Dia 100mm (4")</t>
  </si>
  <si>
    <t>Roof vent cap as per specification and according to the BS  standard. The roof vent cap shall be provided with mesh screen.</t>
  </si>
  <si>
    <t>Diam 50 mm (2")</t>
  </si>
  <si>
    <t>Diam 100 mm (4")</t>
  </si>
  <si>
    <t>Supply, install, test commission UPVC pipes and fittings to BS4660 &amp; BS5255, for storm drainage, according to the BS standard. the pipes shall be stenciled with the thickness of pipe, date of production, standard and the pressure rating. The item shall include fittings, connections and all other accessories between pipes,  galvanized steel pipe sleeves, packing, sealant and escutcheons for pipes that penetrating walls or slab ,hangers and supports.</t>
  </si>
  <si>
    <t>Supply, installation and testing &amp; commissioning of sanitary fixtures, including angle valves, mixers traps and waste accessories in accordance with specifications and associated drawings.</t>
  </si>
  <si>
    <t>Eastern Water Closet (EWC) (flush tank) P-trap with shuttaff</t>
  </si>
  <si>
    <t>Hand wash basin with mixer.</t>
  </si>
  <si>
    <t>Faucet (brass or chrome) tap for ablution area.</t>
  </si>
  <si>
    <t xml:space="preserve">Collection of Div. 22 To Summary </t>
  </si>
  <si>
    <t>23 00 00  Heating, Ventilating, and Air-Conditioning (HVAC)</t>
  </si>
  <si>
    <t>Supply , Installation, testing and  commissioning condensate drain, shall be U.P.V.C pipes as per specifications, complete with fittings, accessories, connected to the nearest drain.</t>
  </si>
  <si>
    <t>1- Condensate drain piping and fittings</t>
  </si>
  <si>
    <t>Supply, lift into position, install, test, set to work, test and commission the following air fans,complete with fixings, accessories and all respect ready to operate.fan static pressure shall be calculated as per approved standard.</t>
  </si>
  <si>
    <t>Wall-mounted Exhaust fan @ 100 cfm</t>
  </si>
  <si>
    <t>Supply,install,test and commission ceiling fan 56 inch complete with switch ,conduits ,wires and all accessories needed.</t>
  </si>
  <si>
    <t>Supply, lift into position, install, test, set to work, test and commission of wall-mounted split type A/C unit complete with all respect ready to operate.Outdoor units to be suitable for high outdoor temperatures up to 46c, complete with all accessories &amp; steel brackets support , copper pipe &amp;  insulation from indoor to outdoor as per drawings with a leak testing to carried out as per the recommendation complete in all respect.</t>
  </si>
  <si>
    <t>1- Free Stand type, A/C unit  10 TOR, nominal capacity</t>
  </si>
  <si>
    <t>2- Wall mounted type, A/C unit  1.5 TOR, nominal capacity</t>
  </si>
  <si>
    <t xml:space="preserve">Collection of Div. 23 To Summary </t>
  </si>
  <si>
    <t>26 00 00        Electrical</t>
  </si>
  <si>
    <t>Supply, install, test and commission 600/1000V XLPE/SWA/PVC multi core copper cables including glands, cable ties, labelling and all associated accessories, all shall be in accordance with the drawings, the codes of practice and highest prevailing standards of engineering for</t>
  </si>
  <si>
    <t>2(4Cx95+1Cx50mm2) XLPE/PVC</t>
  </si>
  <si>
    <t xml:space="preserve">4Cx300+1Cx150mm2 XLPE/PVC </t>
  </si>
  <si>
    <t>4x6+1x6mm2 XLPE/PVC/SWA</t>
  </si>
  <si>
    <t>Earthing:</t>
  </si>
  <si>
    <t xml:space="preserve">Supply , Install , Connect and Commission Earthing system. The system includes earth rods pits , test links joints, links between earthing ,ground enhancement material and all material that will achieve the ohmic resistance to all the system not more than 1 ohm with all necessary accessories and ancillary works. The system also shall include the earthing of the building itself, ground enhancement materials (GEM ) and all the work needed for the safety of people and building </t>
  </si>
  <si>
    <t>For Above Item</t>
  </si>
  <si>
    <t xml:space="preserve"> Supply , install , fix , connect , testing and commissioning of lighting fixtures , including conduits , wiring , boxes  and all other accessories to complete the job,10A , 240V , Legrand  or equally approved</t>
  </si>
  <si>
    <t xml:space="preserve">One gang one way switch  </t>
  </si>
  <si>
    <t>Ditto but waterproof</t>
  </si>
  <si>
    <t>Two gangs one way switch</t>
  </si>
  <si>
    <t xml:space="preserve">Ditto but waterproof </t>
  </si>
  <si>
    <t>Three gangs one way switch; but waterproof</t>
  </si>
  <si>
    <t>Dimmer switch</t>
  </si>
  <si>
    <t>8 ways grid switch</t>
  </si>
  <si>
    <t>Sockets Outlet</t>
  </si>
  <si>
    <t xml:space="preserve"> Supply , installation , testing and commissioning of socket outlets C/W conduits , wiring , boxes and all other accessories required, 240V, with indicator lamp and switch , 3 pin rectangular ,British general or equally approved </t>
  </si>
  <si>
    <t>Wall mounted single phase, single receptable 13A, switched, U.O.N</t>
  </si>
  <si>
    <t>Wall mounted single phase, deplux receptable 13A, switched, U.O.N</t>
  </si>
  <si>
    <t>Switchboards and Panel boards</t>
  </si>
  <si>
    <t xml:space="preserve">Main Distribution Boards </t>
  </si>
  <si>
    <t>Supply , installation , testing and commissioning of wall mounted (surface/flush type) panel boards, all panels shall be comply with the requirements of IEC439 , enclosure of IP43 , protection made from electro-galvanized sheet steel (min. thickness 1.50 mm), all panel boards shall include circuit breakers rated at 50ºC , bus bar , neutral terminal strip and earth terminal strip, all panel boards shall be for 415/240V , 50Hz , 3PH , 4 wires system, all components shall be capable to withstand short circuit interrupting capacity of 25 KA, all panel boards must be complete with an MCCB circuit breaker as main and MCB circuit breakers as branches , cables , wires and all other accessories as required , specified and approved by the Engineer, the outdoor panels should have IP degree not less than IP54 .</t>
  </si>
  <si>
    <t>FDB-AC-300A MCCB/ 415V, 36-WAY MAIN DISTRIBUTION BOARD (MDB)</t>
  </si>
  <si>
    <t>FDB-LP-32A MCCB/ 415V, 24-WAY MAIN DISTRIBUTION BOARD (MDB)</t>
  </si>
  <si>
    <t>Secondary Distributions Boards</t>
  </si>
  <si>
    <t>Distribution board shall be of metal clad pattern complete with all circuit breakers, casing together with bus bars protection equipment having sufficient connections for all circuits served by the boards, all in accordance with the requirements of the drawings &amp; codes at practice for</t>
  </si>
  <si>
    <t>SMDB-400A MCCB / 415V, 12-WAY DISTRIBUTION BOARD</t>
  </si>
  <si>
    <t>Lighting Point</t>
  </si>
  <si>
    <t>Supply, install, test and commission a complete lighting point including all conductors, cables, conduits, switches boxes and all other accessories, from appropriate distribution board to lighting point and detailed on drawings.</t>
  </si>
  <si>
    <t>Lighting Fixtures</t>
  </si>
  <si>
    <t>Supply, install, test and commission complete lighting fixture, including all supports, lamps, switches connections, suspensions, clamps, switchgears, internal conductors and/or cables, and all other accessories necessary to provide a complete fitting with all terminals, as shown on the drawings</t>
  </si>
  <si>
    <r>
      <rPr>
        <b/>
        <sz val="10"/>
        <color indexed="8"/>
        <rFont val="Calibri Light"/>
        <family val="2"/>
        <scheme val="major"/>
      </rPr>
      <t xml:space="preserve">S, </t>
    </r>
    <r>
      <rPr>
        <sz val="10"/>
        <color indexed="8"/>
        <rFont val="Calibri Light"/>
        <family val="2"/>
        <scheme val="major"/>
      </rPr>
      <t>42 WATT, LED PANEL SURFACE FLOURESCENT LIGHT FIXTURE, 60x60, IP20, AS FIBERIL OR EQUIVALENT</t>
    </r>
  </si>
  <si>
    <r>
      <rPr>
        <b/>
        <sz val="10"/>
        <color indexed="8"/>
        <rFont val="Calibri Light"/>
        <family val="2"/>
        <scheme val="major"/>
      </rPr>
      <t xml:space="preserve">CH, </t>
    </r>
    <r>
      <rPr>
        <sz val="10"/>
        <color indexed="8"/>
        <rFont val="Calibri Light"/>
        <family val="2"/>
        <scheme val="major"/>
      </rPr>
      <t>FANCY  LED GLASS CHANDERLIER, 4000K, 500W, 1P20</t>
    </r>
  </si>
  <si>
    <r>
      <rPr>
        <b/>
        <sz val="10"/>
        <color indexed="8"/>
        <rFont val="Calibri Light"/>
        <family val="2"/>
        <scheme val="major"/>
      </rPr>
      <t xml:space="preserve">T, </t>
    </r>
    <r>
      <rPr>
        <sz val="10"/>
        <color indexed="8"/>
        <rFont val="Calibri Light"/>
        <family val="2"/>
        <scheme val="major"/>
      </rPr>
      <t>31 WATT LED OUTDOOR LIGHT, 4500lm, 4000K NW COLOUR, IP65IK 10, CRI 80, L=1260mm, WALL.</t>
    </r>
  </si>
  <si>
    <r>
      <rPr>
        <b/>
        <sz val="10"/>
        <color indexed="8"/>
        <rFont val="Calibri Light"/>
        <family val="2"/>
        <scheme val="major"/>
      </rPr>
      <t xml:space="preserve">C1, </t>
    </r>
    <r>
      <rPr>
        <sz val="10"/>
        <color indexed="8"/>
        <rFont val="Calibri Light"/>
        <family val="2"/>
        <scheme val="major"/>
      </rPr>
      <t>18 WATT LED CIRCULAR SURFACE MOUNTED DOWN LIGHT, 4000K, IP44, AS PHILLIPS OR EQUIVALENT</t>
    </r>
  </si>
  <si>
    <r>
      <rPr>
        <b/>
        <sz val="10"/>
        <color indexed="8"/>
        <rFont val="Calibri Light"/>
        <family val="2"/>
        <scheme val="major"/>
      </rPr>
      <t xml:space="preserve">C2, </t>
    </r>
    <r>
      <rPr>
        <sz val="10"/>
        <color indexed="8"/>
        <rFont val="Calibri Light"/>
        <family val="2"/>
        <scheme val="major"/>
      </rPr>
      <t>45 WATT LED CIRCULAR SURFACE MOUNTED DOWN LIGHT, 4000K, IP44, AS PHILLIPS OR EQUIVALENT</t>
    </r>
  </si>
  <si>
    <r>
      <rPr>
        <b/>
        <sz val="10"/>
        <color indexed="8"/>
        <rFont val="Calibri Light"/>
        <family val="2"/>
        <scheme val="major"/>
      </rPr>
      <t xml:space="preserve">C3, </t>
    </r>
    <r>
      <rPr>
        <sz val="10"/>
        <color indexed="8"/>
        <rFont val="Calibri Light"/>
        <family val="2"/>
        <scheme val="major"/>
      </rPr>
      <t>18 WATT LED CIRCULAR SURFACE MOUNTED DOWN LIGHT, 4000K, IP44, AS PHILLIPS OR EQUIVALENT</t>
    </r>
  </si>
  <si>
    <r>
      <rPr>
        <b/>
        <sz val="10"/>
        <color indexed="8"/>
        <rFont val="Calibri Light"/>
        <family val="2"/>
        <scheme val="major"/>
      </rPr>
      <t xml:space="preserve">F1, </t>
    </r>
    <r>
      <rPr>
        <sz val="10"/>
        <color indexed="8"/>
        <rFont val="Calibri Light"/>
        <family val="2"/>
        <scheme val="major"/>
      </rPr>
      <t>1x36W SURFACE MOUNTED FLUORESCENT LIGHT, WITH COVER AND ELECTRONIC BALLAST IP56, AS PHILLIPS OR EQUIVALENT</t>
    </r>
  </si>
  <si>
    <r>
      <rPr>
        <b/>
        <sz val="10"/>
        <color indexed="8"/>
        <rFont val="Calibri Light"/>
        <family val="2"/>
        <scheme val="major"/>
      </rPr>
      <t xml:space="preserve">W, </t>
    </r>
    <r>
      <rPr>
        <sz val="10"/>
        <color indexed="8"/>
        <rFont val="Calibri Light"/>
        <family val="2"/>
        <scheme val="major"/>
      </rPr>
      <t>40 WATT WALL MOUNTED GLASS METAL FIXTURE, GOLD COLOR AS DENUBE HOME</t>
    </r>
  </si>
  <si>
    <r>
      <rPr>
        <b/>
        <sz val="10"/>
        <color indexed="8"/>
        <rFont val="Calibri Light"/>
        <family val="2"/>
        <scheme val="major"/>
      </rPr>
      <t xml:space="preserve">SH, </t>
    </r>
    <r>
      <rPr>
        <sz val="10"/>
        <color indexed="8"/>
        <rFont val="Calibri Light"/>
        <family val="2"/>
        <scheme val="major"/>
      </rPr>
      <t>LED WALL WASH FIXTURE, IP 67, CODE LPV-20-24, CONSTANT VOLTAGE 24V TYPE, 108001 HYDROLASER MICRO LED AS P.U.K OR EQUIVALENT</t>
    </r>
  </si>
  <si>
    <t xml:space="preserve">Collection of Div. 26 To Summary </t>
  </si>
  <si>
    <t>27 00 00     Communications</t>
  </si>
  <si>
    <t xml:space="preserve"> Supply, install, test and commission public address system complete  with conduits, wires and all accessories needed for the followings</t>
  </si>
  <si>
    <t>Wall mounted loud speaker, 6 watt</t>
  </si>
  <si>
    <t>Paging Microphone</t>
  </si>
  <si>
    <t>Power Amplifier 60W</t>
  </si>
  <si>
    <t>Outdoor loud horn horn speaker</t>
  </si>
  <si>
    <t xml:space="preserve">Collection of Div. 27 To Summary </t>
  </si>
  <si>
    <t>28 00 00     Electronic Safety and Security</t>
  </si>
  <si>
    <t>Supply, install, connect, label, test and commission a complete IP CCTV system including rigid conduits (EMT unlesss fully embedded under 2 inches of concrete), fixings, frames, programming, software suites, connections and all necessary accessories for a complete and perfect operation as specified and shown on drawings and to the satisfaction of the engineer</t>
  </si>
  <si>
    <t xml:space="preserve">IP Box type indoor fixed camera covering upto 20m(W/video analysis) with all accessories </t>
  </si>
  <si>
    <t xml:space="preserve">IP Box type outdoor waterproof fixed camera covering upto 20m(W/video analysis) with all accessories </t>
  </si>
  <si>
    <t xml:space="preserve">Channel Server  </t>
  </si>
  <si>
    <t>POE Switch 8 port CCTV Server</t>
  </si>
  <si>
    <t>Video Management software</t>
  </si>
  <si>
    <t>8 Channel Network video recorder (NVR)</t>
  </si>
  <si>
    <t>Rack 9U</t>
  </si>
  <si>
    <r>
      <rPr>
        <sz val="11"/>
        <color indexed="8"/>
        <rFont val="Calibri Light"/>
        <family val="2"/>
        <scheme val="major"/>
      </rPr>
      <t>Plasma screen (</t>
    </r>
    <r>
      <rPr>
        <b/>
        <sz val="11"/>
        <color indexed="8"/>
        <rFont val="Calibri Light"/>
        <family val="2"/>
        <scheme val="major"/>
      </rPr>
      <t>LED</t>
    </r>
    <r>
      <rPr>
        <sz val="11"/>
        <color indexed="8"/>
        <rFont val="Calibri Light"/>
        <family val="2"/>
        <scheme val="major"/>
      </rPr>
      <t>), 42" or suitable alternative; according to the MEP specialist's instructions</t>
    </r>
  </si>
  <si>
    <t>Supply, install, connect, test and put into operation complete with all fittings, terminations, accessories and all related ancillary works as shown on drawings</t>
  </si>
  <si>
    <t>Fire alarm control panel (FACP)</t>
  </si>
  <si>
    <t>Fire alarm Smoke detector</t>
  </si>
  <si>
    <t>Manual Call point</t>
  </si>
  <si>
    <t xml:space="preserve">Fire alarm sounder or horn </t>
  </si>
  <si>
    <t xml:space="preserve">Collection of Div. 28 To Summary </t>
  </si>
  <si>
    <t>31 00 00  Earthwork</t>
  </si>
  <si>
    <t xml:space="preserve">Excavation for Wall covering strip footing around building, depth more than 0.6 m (real depth should be decided on site), Rates shall include setting out, digging out, supporting the sides if any, disposing water if any, transporting away all excavated materials to locations as directed by the Engineer, levelling and clearing the bottom to receive backfilling materials </t>
  </si>
  <si>
    <r>
      <rPr>
        <sz val="11"/>
        <color theme="1"/>
        <rFont val="Calibri Light"/>
        <family val="2"/>
        <scheme val="major"/>
      </rPr>
      <t>M</t>
    </r>
    <r>
      <rPr>
        <vertAlign val="superscript"/>
        <sz val="11"/>
        <color theme="1"/>
        <rFont val="Calibri Light"/>
        <family val="2"/>
        <scheme val="major"/>
      </rPr>
      <t>3</t>
    </r>
  </si>
  <si>
    <t xml:space="preserve">Backfilling </t>
  </si>
  <si>
    <r>
      <rPr>
        <sz val="11"/>
        <color indexed="8"/>
        <rFont val="Calibri Light"/>
        <family val="2"/>
        <scheme val="major"/>
      </rPr>
      <t xml:space="preserve"> Backfill  with selected soil in layers under ground level around building  to proper grade and level in layers not exceeding 25 cm thickness using selected materials directly from excavation compacted to a minimum of 95% Modified Proctor test every 100 m</t>
    </r>
    <r>
      <rPr>
        <vertAlign val="superscript"/>
        <sz val="11"/>
        <color indexed="8"/>
        <rFont val="Calibri Light"/>
        <family val="2"/>
        <scheme val="major"/>
      </rPr>
      <t>2</t>
    </r>
    <r>
      <rPr>
        <sz val="11"/>
        <color indexed="8"/>
        <rFont val="Calibri Light"/>
        <family val="2"/>
        <scheme val="major"/>
      </rPr>
      <t xml:space="preserve">, price shall  include watering, ramming, compaction by manual, mechanical means .. etc. </t>
    </r>
  </si>
  <si>
    <t xml:space="preserve">Collection of Div. 31 To Summary </t>
  </si>
  <si>
    <t>32 00 00  Exterior Improvements</t>
  </si>
  <si>
    <t>Supply and install 80mm Thick concrete pavers, with 50mm thick compacted sand blinding</t>
  </si>
  <si>
    <r>
      <rPr>
        <sz val="11"/>
        <color indexed="8"/>
        <rFont val="Calibri Light"/>
        <family val="2"/>
        <scheme val="major"/>
      </rPr>
      <t xml:space="preserve">For external areas around the building </t>
    </r>
    <r>
      <rPr>
        <b/>
        <sz val="11"/>
        <color indexed="8"/>
        <rFont val="Calibri Light"/>
        <family val="2"/>
        <scheme val="major"/>
      </rPr>
      <t>(coloured)</t>
    </r>
  </si>
  <si>
    <t xml:space="preserve">Collection of Div. 32 To Summary </t>
  </si>
  <si>
    <t>Rate (SDG)</t>
  </si>
  <si>
    <t>Amount (SDG)</t>
  </si>
  <si>
    <t>1. Existing Conditions</t>
  </si>
  <si>
    <t>%</t>
  </si>
  <si>
    <t xml:space="preserve"> Carefully demolish/remove parts of the existing structure in preparation for new works, make good disturbed surfaces, carefully store any salvaged materials deemed suitable for re-use and cart away arising  debris from site comprising of the following items </t>
  </si>
  <si>
    <t>Unscrew of existing Ducts</t>
  </si>
  <si>
    <t>Unscrew of existing doors and windows</t>
  </si>
  <si>
    <t>Unscrew of existing glazing façade for ground and mezzanine floor</t>
  </si>
  <si>
    <r>
      <rPr>
        <sz val="11"/>
        <color theme="1"/>
        <rFont val="Calibri Light"/>
        <family val="2"/>
        <scheme val="major"/>
      </rPr>
      <t>M</t>
    </r>
    <r>
      <rPr>
        <vertAlign val="superscript"/>
        <sz val="11"/>
        <color theme="1"/>
        <rFont val="Calibri Light"/>
        <family val="2"/>
        <scheme val="major"/>
      </rPr>
      <t>2</t>
    </r>
  </si>
  <si>
    <t>Uninstall of existing sanitary fixtures</t>
  </si>
  <si>
    <t>Existing tiles in floors and walls</t>
  </si>
  <si>
    <t>Ditto but for staircase steps</t>
  </si>
  <si>
    <t>Existing Gypsum partitions</t>
  </si>
  <si>
    <t>Ditto but for ceiling</t>
  </si>
  <si>
    <t>Carefully scrub down existing finishes, patch up existing plastered surfaces in some areas, cart away arising debris all in preparation for new finishes comprising of the following</t>
  </si>
  <si>
    <t>Plastered wall surfaces and some existing brick walls</t>
  </si>
  <si>
    <t>Plastered ceiling surfaces</t>
  </si>
  <si>
    <t>Total Cost of  Existing Conditions</t>
  </si>
  <si>
    <t>2. Structural Works</t>
  </si>
  <si>
    <r>
      <rPr>
        <sz val="12"/>
        <color indexed="8"/>
        <rFont val="Calibri Light"/>
        <family val="2"/>
        <scheme val="major"/>
      </rPr>
      <t xml:space="preserve">  Supply and cast reinforced concrete having a compressive strength not less than 25 N/mm</t>
    </r>
    <r>
      <rPr>
        <vertAlign val="superscript"/>
        <sz val="12"/>
        <color indexed="8"/>
        <rFont val="Calibri Light"/>
        <family val="2"/>
        <scheme val="major"/>
      </rPr>
      <t xml:space="preserve">2 </t>
    </r>
    <r>
      <rPr>
        <sz val="12"/>
        <color indexed="8"/>
        <rFont val="Calibri Light"/>
        <family val="2"/>
        <scheme val="major"/>
      </rPr>
      <t>, steel reinforcement, plywood formwork, labor and all necessary materials and accessories; as per drawings.</t>
    </r>
  </si>
  <si>
    <t>Supply and apply pure epoxy resin based chemical anchor for structural loads, certified for threaded bar construction bars core drilled holes and CI seismic lodes of different diameter</t>
  </si>
  <si>
    <t>Complete suspended First floor cover slab by injection system, 200 mm in thickness, with T12@200 mm c/c, B.W as bottom reinforcement &amp; T16@150 mm c/c, B.W top reinforcement, including edge beam if required</t>
  </si>
  <si>
    <t>Total Cost of  Structural Works</t>
  </si>
  <si>
    <t>3. Architectural Works</t>
  </si>
  <si>
    <t xml:space="preserve">Masonry </t>
  </si>
  <si>
    <t xml:space="preserve"> Supply and applying new brick wall according to drawings, bedded and jointed in cement and sand mortar (1:6), tied to concrete columns and beams with necessary wall ties and mesh reinforcement, allow for openings on walls if required, complete all in accordance with the drawings</t>
  </si>
  <si>
    <t>10cm thick brick wall toilets for G,1st,2nd,3rd and 4th floor</t>
  </si>
  <si>
    <t>Ditto but cladding for interior walls to be as exposed brick walls</t>
  </si>
  <si>
    <t>20cm thick brick wall for G,1st,2nd,3rd and 4th floor</t>
  </si>
  <si>
    <t xml:space="preserve">Metals </t>
  </si>
  <si>
    <t xml:space="preserve"> Supply, fabrication and erection steel balustrading 90cm For Staircase Flight, height as per design, include anchors, RHS pipes with horizontal wire rope, with all necessary material and accessories; as per drawings</t>
  </si>
  <si>
    <t>Ditto but for roof balustrading</t>
  </si>
  <si>
    <r>
      <rPr>
        <sz val="12"/>
        <color indexed="8"/>
        <rFont val="Calibri Light"/>
        <family val="2"/>
        <scheme val="major"/>
      </rPr>
      <t xml:space="preserve"> Fabrication and erection </t>
    </r>
    <r>
      <rPr>
        <b/>
        <sz val="12"/>
        <color indexed="8"/>
        <rFont val="Calibri Light"/>
        <family val="2"/>
        <scheme val="major"/>
      </rPr>
      <t>Modern Steel Shed</t>
    </r>
    <r>
      <rPr>
        <sz val="12"/>
        <color indexed="8"/>
        <rFont val="Calibri Light"/>
        <family val="2"/>
        <scheme val="major"/>
      </rPr>
      <t>, polished galvanized steel panel, refer to drawings details, tied in to brick wall up-stand by special connection, galvanized steel RHS 12x6, (1.5-3)mm thickness fixed horizontally and vertically, price shall including welding, waterproofed pain and all accessories</t>
    </r>
  </si>
  <si>
    <t xml:space="preserve"> Moisture Protection</t>
  </si>
  <si>
    <t xml:space="preserve"> Supply and apply modified water proofing paint  with high surface adhesion and high resistance to abrasion for wet areas (walls and floors)</t>
  </si>
  <si>
    <t xml:space="preserve">Ditto but for roof slab </t>
  </si>
  <si>
    <t xml:space="preserve"> Supply and install curtain walls, as per drawings, maintenance openings where required, complete with fixation accessories and all details required</t>
  </si>
  <si>
    <t>Ground and first floor façade</t>
  </si>
  <si>
    <t xml:space="preserve"> Supply and fix new door, complete with all accessories, color according to design</t>
  </si>
  <si>
    <t>PVC door, size 0.7x2.15m</t>
  </si>
  <si>
    <t>PVC door, size 1.0x2.15m</t>
  </si>
  <si>
    <t xml:space="preserve"> Supply and fix toughened glass, fully tempered glass panel,10mm thick, as per drawings, maintenance openings where required, complete with fixation accessories and all details required</t>
  </si>
  <si>
    <r>
      <rPr>
        <b/>
        <sz val="12"/>
        <color indexed="8"/>
        <rFont val="Calibri Light"/>
        <family val="2"/>
        <scheme val="major"/>
      </rPr>
      <t>Partitions</t>
    </r>
    <r>
      <rPr>
        <sz val="12"/>
        <color indexed="8"/>
        <rFont val="Calibri Light"/>
        <family val="2"/>
        <scheme val="major"/>
      </rPr>
      <t>, frameless type included doors</t>
    </r>
  </si>
  <si>
    <t>Ditto but with main door, size 1.5x2.15m</t>
  </si>
  <si>
    <t>Sandblasted sticker glass partitions</t>
  </si>
  <si>
    <t xml:space="preserve">Plaster </t>
  </si>
  <si>
    <t xml:space="preserve"> Supply and apply 15-20mm thick cement sand plaster mortar mix 1:6 , including surface preparation, beads, joint strips of different surfaces.</t>
  </si>
  <si>
    <r>
      <rPr>
        <b/>
        <sz val="12"/>
        <rFont val="Calibri Light"/>
        <family val="2"/>
        <scheme val="major"/>
      </rPr>
      <t>Walls</t>
    </r>
    <r>
      <rPr>
        <sz val="12"/>
        <rFont val="Calibri Light"/>
        <family val="2"/>
        <scheme val="major"/>
      </rPr>
      <t>, new and replastering of plastered wall surfaces</t>
    </r>
  </si>
  <si>
    <r>
      <rPr>
        <b/>
        <sz val="12"/>
        <rFont val="Calibri Light"/>
        <family val="2"/>
        <scheme val="major"/>
      </rPr>
      <t>Ceiling</t>
    </r>
    <r>
      <rPr>
        <sz val="12"/>
        <rFont val="Calibri Light"/>
        <family val="2"/>
        <scheme val="major"/>
      </rPr>
      <t>, new and replastering of ceiling surfaces</t>
    </r>
  </si>
  <si>
    <t xml:space="preserve">Gypsum Board Work </t>
  </si>
  <si>
    <t>Supply and fix gypsum suspended ceilings, 12mm thickness board including suspension system, maintenance ceiling where required, complete with fixation accessories and all details required excluding painting  as per design</t>
  </si>
  <si>
    <r>
      <rPr>
        <b/>
        <sz val="12"/>
        <rFont val="Calibri Light"/>
        <family val="2"/>
        <scheme val="major"/>
      </rPr>
      <t>Mortar-Bed Tiling,</t>
    </r>
    <r>
      <rPr>
        <sz val="12"/>
        <rFont val="Calibri Light"/>
        <family val="2"/>
        <scheme val="major"/>
      </rPr>
      <t xml:space="preserve"> Supply and install first class porcelain/ceramic tiles or equivalent, bedded in cement sand mortar (1:4) including sand bed, zero joint, grout to match tile color</t>
    </r>
  </si>
  <si>
    <r>
      <rPr>
        <b/>
        <sz val="12"/>
        <rFont val="Calibri Light"/>
        <family val="2"/>
        <scheme val="major"/>
      </rPr>
      <t>Floors, T-2</t>
    </r>
    <r>
      <rPr>
        <sz val="12"/>
        <rFont val="Calibri Light"/>
        <family val="2"/>
        <scheme val="major"/>
      </rPr>
      <t xml:space="preserve"> 600x600x10mm floor tiles, gloss finish, concrete texture, non slip, heavy duty and laser cut, color to be selected from shots</t>
    </r>
  </si>
  <si>
    <t>Ditto but for skirting 600x100x10 mm</t>
  </si>
  <si>
    <r>
      <rPr>
        <b/>
        <sz val="12"/>
        <rFont val="Calibri Light"/>
        <family val="2"/>
        <scheme val="major"/>
      </rPr>
      <t xml:space="preserve">Toilet floors, </t>
    </r>
    <r>
      <rPr>
        <sz val="12"/>
        <rFont val="Calibri Light"/>
        <family val="2"/>
        <scheme val="major"/>
      </rPr>
      <t>600x300x10mm floor tiles, full body ceramic tiles, color to architect approval</t>
    </r>
  </si>
  <si>
    <r>
      <rPr>
        <b/>
        <sz val="12"/>
        <rFont val="Calibri Light"/>
        <family val="2"/>
        <scheme val="major"/>
      </rPr>
      <t xml:space="preserve">Toilet walls, </t>
    </r>
    <r>
      <rPr>
        <sz val="12"/>
        <rFont val="Calibri Light"/>
        <family val="2"/>
        <scheme val="major"/>
      </rPr>
      <t>600x300x10mm wall tiles, full body ceramic tiles, with special tiles for decoration to architect approval</t>
    </r>
  </si>
  <si>
    <t>Staircase and Soffits</t>
  </si>
  <si>
    <t>Marble tread and riser, 30&amp;20 mm thick of approximate width 330&amp;130 mm, with anti-slip groove, as per design drawings</t>
  </si>
  <si>
    <t xml:space="preserve">Ditto but for landing, 30mm thick </t>
  </si>
  <si>
    <t xml:space="preserve"> Supply and apply paint including preparing, cleaning and reviewing existing painted surfaces to receive new paint, including one or two coats of paint to engineer approval according to design </t>
  </si>
  <si>
    <t>All Ceiling and Walls</t>
  </si>
  <si>
    <r>
      <rPr>
        <b/>
        <sz val="12"/>
        <rFont val="Calibri Light"/>
        <family val="2"/>
        <scheme val="major"/>
      </rPr>
      <t>P-1</t>
    </r>
    <r>
      <rPr>
        <sz val="12"/>
        <rFont val="Calibri Light"/>
        <family val="2"/>
        <scheme val="major"/>
      </rPr>
      <t>, white paint half gloss</t>
    </r>
  </si>
  <si>
    <r>
      <rPr>
        <b/>
        <sz val="12"/>
        <rFont val="Calibri Light"/>
        <family val="2"/>
        <scheme val="major"/>
      </rPr>
      <t>P-2</t>
    </r>
    <r>
      <rPr>
        <sz val="12"/>
        <rFont val="Calibri Light"/>
        <family val="2"/>
        <scheme val="major"/>
      </rPr>
      <t>, concrete paint on columns</t>
    </r>
  </si>
  <si>
    <r>
      <rPr>
        <b/>
        <sz val="12"/>
        <rFont val="Calibri Light"/>
        <family val="2"/>
        <scheme val="major"/>
      </rPr>
      <t>P-3</t>
    </r>
    <r>
      <rPr>
        <sz val="12"/>
        <rFont val="Calibri Light"/>
        <family val="2"/>
        <scheme val="major"/>
      </rPr>
      <t>, gray paint matte on ceiling</t>
    </r>
  </si>
  <si>
    <r>
      <rPr>
        <b/>
        <sz val="12"/>
        <rFont val="Calibri Light"/>
        <family val="2"/>
        <scheme val="major"/>
      </rPr>
      <t>P-6</t>
    </r>
    <r>
      <rPr>
        <sz val="12"/>
        <rFont val="Calibri Light"/>
        <family val="2"/>
        <scheme val="major"/>
      </rPr>
      <t>, gray paint matte on ceiling</t>
    </r>
  </si>
  <si>
    <r>
      <rPr>
        <b/>
        <sz val="12"/>
        <rFont val="Calibri Light"/>
        <family val="2"/>
        <scheme val="major"/>
      </rPr>
      <t>P-8</t>
    </r>
    <r>
      <rPr>
        <sz val="12"/>
        <rFont val="Calibri Light"/>
        <family val="2"/>
        <scheme val="major"/>
      </rPr>
      <t>, white paint matte on ceiling</t>
    </r>
  </si>
  <si>
    <t>Gypsum Partitions</t>
  </si>
  <si>
    <r>
      <rPr>
        <b/>
        <sz val="12"/>
        <rFont val="Calibri Light"/>
        <family val="2"/>
        <scheme val="major"/>
      </rPr>
      <t>Wall Partitions</t>
    </r>
    <r>
      <rPr>
        <sz val="12"/>
        <rFont val="Calibri Light"/>
        <family val="2"/>
        <scheme val="major"/>
      </rPr>
      <t xml:space="preserve">, Supply and fix two layers of 12mm gypsum board for new partitions, 10cm thick including suspension system, maintenance ceiling where required, complete with fixation accessories and all details required excluding painting as per drawings </t>
    </r>
  </si>
  <si>
    <r>
      <rPr>
        <b/>
        <sz val="12"/>
        <rFont val="Calibri Light"/>
        <family val="2"/>
        <scheme val="major"/>
      </rPr>
      <t xml:space="preserve">Metal Storage Shelving, </t>
    </r>
    <r>
      <rPr>
        <sz val="12"/>
        <rFont val="Calibri Light"/>
        <family val="2"/>
        <scheme val="major"/>
      </rPr>
      <t>Fabrication and erection as per design</t>
    </r>
  </si>
  <si>
    <r>
      <rPr>
        <b/>
        <sz val="12"/>
        <rFont val="Calibri Light"/>
        <family val="2"/>
        <scheme val="major"/>
      </rPr>
      <t>Steel sheet</t>
    </r>
    <r>
      <rPr>
        <sz val="12"/>
        <rFont val="Calibri Light"/>
        <family val="2"/>
        <scheme val="major"/>
      </rPr>
      <t>, corrugated zinc sheet, fixing on ceiling and side wall with wooden subframe, for reception</t>
    </r>
  </si>
  <si>
    <t xml:space="preserve">Ditto but fixing around gypsum bulkhead </t>
  </si>
  <si>
    <t>L.M</t>
  </si>
  <si>
    <r>
      <rPr>
        <b/>
        <sz val="12"/>
        <rFont val="Calibri Light"/>
        <family val="2"/>
        <scheme val="major"/>
      </rPr>
      <t>Metal Mold</t>
    </r>
    <r>
      <rPr>
        <sz val="12"/>
        <rFont val="Calibri Light"/>
        <family val="2"/>
        <scheme val="major"/>
      </rPr>
      <t>, steel round plate on columns</t>
    </r>
  </si>
  <si>
    <r>
      <rPr>
        <b/>
        <sz val="12"/>
        <rFont val="Calibri Light"/>
        <family val="2"/>
        <scheme val="major"/>
      </rPr>
      <t>Hanging metal mesh</t>
    </r>
    <r>
      <rPr>
        <sz val="12"/>
        <rFont val="Calibri Light"/>
        <family val="2"/>
        <scheme val="major"/>
      </rPr>
      <t>, fabrication and erection as per design</t>
    </r>
  </si>
  <si>
    <r>
      <rPr>
        <b/>
        <sz val="12"/>
        <rFont val="Calibri Light"/>
        <family val="2"/>
        <scheme val="major"/>
      </rPr>
      <t xml:space="preserve">P-9, </t>
    </r>
    <r>
      <rPr>
        <sz val="12"/>
        <rFont val="Calibri Light"/>
        <family val="2"/>
        <scheme val="major"/>
      </rPr>
      <t>Mesh of reed fixing and wiring into steel pergola panel as per design</t>
    </r>
  </si>
  <si>
    <r>
      <rPr>
        <b/>
        <sz val="12"/>
        <rFont val="Calibri Light"/>
        <family val="2"/>
        <scheme val="major"/>
      </rPr>
      <t>PVC Pipe</t>
    </r>
    <r>
      <rPr>
        <sz val="12"/>
        <rFont val="Calibri Light"/>
        <family val="2"/>
        <scheme val="major"/>
      </rPr>
      <t>, Dia 150mm hang with U-clips on ceiling top of
pipe, including color as drawings and all accessories</t>
    </r>
  </si>
  <si>
    <t>Total Cost of  Architectural Works</t>
  </si>
  <si>
    <t>4. MEP Works</t>
  </si>
  <si>
    <t>Plumping</t>
  </si>
  <si>
    <t xml:space="preserve">  Supply, execute and test dry manhole complete, dry manhole will execute with one cast-iron grating Clark UK region, and it must be embedded in cement concrete with foundation thickness not less than 20cm and housed in a brick masonry chamber, the inside of brick manhole will be plastered with 2cm mortar cover</t>
  </si>
  <si>
    <t>Size 60x45cm</t>
  </si>
  <si>
    <t>Size 30x30cm</t>
  </si>
  <si>
    <t>Ditto but gully trap size 30x30cm</t>
  </si>
  <si>
    <t>Install and complete floor drain stainless steel cover 15x15cm Aqua Italy</t>
  </si>
  <si>
    <r>
      <rPr>
        <sz val="12"/>
        <rFont val="Calibri Light"/>
        <family val="2"/>
        <scheme val="major"/>
      </rPr>
      <t xml:space="preserve">  Supply, install and test </t>
    </r>
    <r>
      <rPr>
        <b/>
        <sz val="12"/>
        <rFont val="Calibri Light"/>
        <family val="2"/>
        <scheme val="major"/>
      </rPr>
      <t>Tekno PPR</t>
    </r>
    <r>
      <rPr>
        <sz val="12"/>
        <rFont val="Calibri Light"/>
        <family val="2"/>
        <scheme val="major"/>
      </rPr>
      <t xml:space="preserve"> pipes Oman region for cold and hot water supply as per ASTM F2389 specifications or according to pipe manufacturer instruction, the pipe installation shall including hanger, supporting, isolating valves installation, wall chipping and adaptors installation, ... etc.</t>
    </r>
  </si>
  <si>
    <t>CWS Dia. 50mm (2")</t>
  </si>
  <si>
    <t>CWS Dia. 25mm (1")</t>
  </si>
  <si>
    <t>CWS Dia. 20mm (3/4")</t>
  </si>
  <si>
    <t xml:space="preserve">  Supply, install and test Pedrollo pump Italy Region as per drawing requirement and specifications, rate include support, control panel with all necessary accessories, wiring from control panel up to the pumps, fittings, flexible connection, rubber pad, electric float, gate valves, check valves, strainer, dry running protection, face failure and all necessary accessories</t>
  </si>
  <si>
    <t xml:space="preserve">Transfer pump </t>
  </si>
  <si>
    <t>Booster pump</t>
  </si>
  <si>
    <t xml:space="preserve">  Supply, install GRP water tank as per specifications and according to the design requirement, the tank installation shall including tank supporting, mechanical floating valve installation, electrical switch valve, coupling installation, …etc.</t>
  </si>
  <si>
    <t>6000 liters GRP tank located at roof floor</t>
  </si>
  <si>
    <t>Ditto but Sand filters</t>
  </si>
  <si>
    <t xml:space="preserve">  Supply, install and test Fabco U-PVC pipes Saudi region for waste, soil and rainfall drainage as per ASTM D 2665-04 specifications or according to pipe manufacturer instruction, the pipe installation shall including excavation, bedding, thrust block, backfilling, hanger, pipe supporting, wall chipping and coupling installation, ... etc.</t>
  </si>
  <si>
    <t>Dia 150mm (6")</t>
  </si>
  <si>
    <t>Install and fix vertical electrical water heater (30L of water capacity). Ariston German with flex pipe Spanish connector 60- Mateu Spanish and angle valve-PEX &amp; accessories - PEX UK</t>
  </si>
  <si>
    <t xml:space="preserve">Plumbing Fixtures </t>
  </si>
  <si>
    <t>Install and test toilet fixtures and accessories according to specification, rate includes support. Install angle valves, traps, flexible connectors, …etc.</t>
  </si>
  <si>
    <t>Complete European wall mounted western WC E100 round Twyford UK with Gebrit concealed tank, hand spray-PEX shattaf chrome - vado UK and angle valve PEX and accessories- PEX UK</t>
  </si>
  <si>
    <t>Complete wall hung WHB E100 hung wash basin - Twyford UK with Iron basin mixer, Vado UK, seal plastic bottle trap-1.25 - MeAlpine UK and angle valve PEX and accessories- PEX UK</t>
  </si>
  <si>
    <t>Complete kitchen sink leisure double bowel - keblelight UK with chelsca kitchen mixer, Vado UK, seal plastic bottle trap-1.5 - MeAlpine UK and angle valve PEX and accessories- PEX UK</t>
  </si>
  <si>
    <t>Complete and full accessories including Geesa soap dispenser, square wall mirror - Vado UK</t>
  </si>
  <si>
    <t xml:space="preserve">Electrical </t>
  </si>
  <si>
    <t xml:space="preserve"> Supply materials and installation, testing and commissioning of outlets, electrical equipment and fixtures wiring and pipes if required to complete job for the main building, All items should be of high quality, the rate include all needs as switches, keys and requirement the job completely perfect as per required.</t>
  </si>
  <si>
    <r>
      <rPr>
        <b/>
        <sz val="12"/>
        <color indexed="8"/>
        <rFont val="Calibri Light"/>
        <family val="2"/>
        <scheme val="major"/>
      </rPr>
      <t>Lighting point,</t>
    </r>
    <r>
      <rPr>
        <sz val="12"/>
        <color indexed="8"/>
        <rFont val="Calibri Light"/>
        <family val="2"/>
        <scheme val="major"/>
      </rPr>
      <t xml:space="preserve"> Installation of Complete lighting point Including 1.5mm2 wire, conduit, termination unit, and all accessories needed… etc.</t>
    </r>
  </si>
  <si>
    <r>
      <rPr>
        <b/>
        <sz val="12"/>
        <color indexed="8"/>
        <rFont val="Calibri Light"/>
        <family val="2"/>
        <scheme val="major"/>
      </rPr>
      <t>Power point,</t>
    </r>
    <r>
      <rPr>
        <sz val="12"/>
        <color indexed="8"/>
        <rFont val="Calibri Light"/>
        <family val="2"/>
        <scheme val="major"/>
      </rPr>
      <t xml:space="preserve"> Installation of Complete Power point Including 2.5mm2 Wire and conduit, termination unit, and all accessories needed… etc.</t>
    </r>
  </si>
  <si>
    <t>Ditto but to complete AC point Including 4mm2 Wire and conduit, termination unit, and all accessories needed… etc.</t>
  </si>
  <si>
    <t>Single Receptacle 13A</t>
  </si>
  <si>
    <t>Lighting switch grid 6gang</t>
  </si>
  <si>
    <t>Lighting switch 2gang, 1way</t>
  </si>
  <si>
    <t>Lighting switch 1gang, 1way</t>
  </si>
  <si>
    <t>AC / Heater Socket 20A</t>
  </si>
  <si>
    <t>AC Switch 45 A</t>
  </si>
  <si>
    <t>Distribution board 18ways</t>
  </si>
  <si>
    <t xml:space="preserve">   Supply,install,test and commissioning the following air fans, including electrical connections, disconnect switches, complete with fixings, accessories, frame and all respect ready to operate. The fan static pressure shall be calculated as per standard</t>
  </si>
  <si>
    <t>Wall mounted exhaust fans, 10" for Toilets</t>
  </si>
  <si>
    <t>Wall mounted exhaust fans, 12" for Kitchen</t>
  </si>
  <si>
    <t>Total Cost of  MEP Works</t>
  </si>
  <si>
    <t xml:space="preserve">Summary Sheet </t>
  </si>
  <si>
    <t>Structural Works</t>
  </si>
  <si>
    <t>Architectural Works</t>
  </si>
  <si>
    <t>MEP Works</t>
  </si>
  <si>
    <t>All</t>
  </si>
  <si>
    <t>Area</t>
  </si>
  <si>
    <r>
      <rPr>
        <u/>
        <sz val="10"/>
        <rFont val="Calibri Light"/>
        <family val="2"/>
        <scheme val="major"/>
      </rPr>
      <t>Cost/m</t>
    </r>
    <r>
      <rPr>
        <u/>
        <vertAlign val="superscript"/>
        <sz val="10"/>
        <rFont val="Calibri Light"/>
        <family val="2"/>
        <scheme val="major"/>
      </rPr>
      <t>2</t>
    </r>
  </si>
  <si>
    <t>Total Cost</t>
  </si>
  <si>
    <t>Cost</t>
  </si>
  <si>
    <t>Offer</t>
  </si>
  <si>
    <t>Profit Amount</t>
  </si>
  <si>
    <t>Total Amount of Sinkat and Jabait - Rehabilitation Works of Dams</t>
  </si>
  <si>
    <t>Item</t>
  </si>
  <si>
    <t>Total Amount in USD</t>
  </si>
  <si>
    <t>Sinkat- Rehabilitation Works of Tawaye Dam</t>
  </si>
  <si>
    <t>Jabait - Rehabilitation Works of Jabait El-ashraf Dam</t>
  </si>
  <si>
    <t>Jabait- Rehabilitation Works of Habt Dam</t>
  </si>
  <si>
    <t>Total Amount in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</si>
</sst>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0.00_);_(&quot;$&quot;* \(#,##0.00\);_(&quot;$&quot;* &quot;-&quot;??_);_(@_)"/>
    <numFmt numFmtId="165" formatCode="_(* #,##0.00_);_(* \(#,##0.00\);_(* &quot;-&quot;??_);_(@_)"/>
    <numFmt numFmtId="166" formatCode="_-&quot;£&quot;* #,##0.00_-;\-&quot;£&quot;* #,##0.00_-;_-&quot;£&quot;* &quot;-&quot;??_-;_-@_-"/>
    <numFmt numFmtId="167" formatCode="&quot;$&quot;#,##0.00"/>
    <numFmt numFmtId="168" formatCode="_(* #,##0.0_);_(* \(#,##0.0\);_(* &quot;-&quot;??_);_(@_)"/>
    <numFmt numFmtId="169" formatCode="_-* #,##0.00\ _ر_._س_._‏_-;\-* #,##0.00\ _ر_._س_._‏_-;_-* &quot;-&quot;??\ _ر_._س_._‏_-;_-@_-"/>
    <numFmt numFmtId="170" formatCode="_(* #,##0_);_(* \(#,##0\);_(* &quot;-&quot;??_);_(@_)"/>
    <numFmt numFmtId="171" formatCode="0.0"/>
    <numFmt numFmtId="172" formatCode="_(* #,##0.0_);_(* \(#,##0.0\);_(* &quot;-&quot;?_);_(@_)"/>
  </numFmts>
  <fonts count="122">
    <font>
      <sz val="10"/>
      <name val="Arial"/>
      <charset val="134"/>
    </font>
    <font>
      <sz val="11"/>
      <color theme="1"/>
      <name val="Calibri"/>
      <family val="2"/>
      <scheme val="minor"/>
    </font>
    <font>
      <b/>
      <sz val="11"/>
      <color theme="1"/>
      <name val="Calibri"/>
      <family val="2"/>
      <scheme val="minor"/>
    </font>
    <font>
      <sz val="14"/>
      <name val="Calibri Light"/>
      <family val="2"/>
      <scheme val="major"/>
    </font>
    <font>
      <sz val="10"/>
      <name val="Calibri Light"/>
      <family val="2"/>
      <scheme val="major"/>
    </font>
    <font>
      <sz val="11"/>
      <name val="Calibri Light"/>
      <family val="2"/>
      <scheme val="major"/>
    </font>
    <font>
      <b/>
      <sz val="14"/>
      <color rgb="FFFFDC79"/>
      <name val="Calibri Light"/>
      <family val="2"/>
      <scheme val="major"/>
    </font>
    <font>
      <sz val="14"/>
      <color rgb="FFFF0000"/>
      <name val="Calibri Light"/>
      <family val="2"/>
      <scheme val="major"/>
    </font>
    <font>
      <sz val="11"/>
      <color indexed="8"/>
      <name val="Calibri Light"/>
      <family val="2"/>
      <scheme val="major"/>
    </font>
    <font>
      <sz val="10"/>
      <color rgb="FFFF0000"/>
      <name val="Calibri Light"/>
      <family val="2"/>
      <scheme val="major"/>
    </font>
    <font>
      <b/>
      <sz val="14"/>
      <name val="Calibri Light"/>
      <family val="2"/>
      <scheme val="major"/>
    </font>
    <font>
      <b/>
      <sz val="14"/>
      <color indexed="8"/>
      <name val="Calibri Light"/>
      <family val="2"/>
      <scheme val="major"/>
    </font>
    <font>
      <b/>
      <sz val="13"/>
      <color indexed="8"/>
      <name val="Calibri Light"/>
      <family val="2"/>
      <scheme val="major"/>
    </font>
    <font>
      <sz val="11"/>
      <color theme="1"/>
      <name val="Calibri Light"/>
      <family val="2"/>
      <scheme val="major"/>
    </font>
    <font>
      <b/>
      <sz val="12"/>
      <name val="Calibri Light"/>
      <family val="2"/>
      <scheme val="major"/>
    </font>
    <font>
      <b/>
      <u/>
      <sz val="12"/>
      <name val="Calibri Light"/>
      <family val="2"/>
      <scheme val="major"/>
    </font>
    <font>
      <sz val="11"/>
      <color theme="0"/>
      <name val="Calibri Light"/>
      <family val="2"/>
      <scheme val="major"/>
    </font>
    <font>
      <u/>
      <sz val="10"/>
      <color rgb="FFC00000"/>
      <name val="Calibri Light"/>
      <family val="2"/>
      <scheme val="major"/>
    </font>
    <font>
      <sz val="12"/>
      <name val="Calibri Light"/>
      <family val="2"/>
      <scheme val="major"/>
    </font>
    <font>
      <sz val="10"/>
      <color rgb="FFC00000"/>
      <name val="Calibri Light"/>
      <family val="2"/>
      <scheme val="major"/>
    </font>
    <font>
      <sz val="12"/>
      <color indexed="8"/>
      <name val="Calibri Light"/>
      <family val="2"/>
      <scheme val="major"/>
    </font>
    <font>
      <sz val="11"/>
      <color rgb="FFC00000"/>
      <name val="Calibri Light"/>
      <family val="2"/>
      <scheme val="major"/>
    </font>
    <font>
      <b/>
      <sz val="12"/>
      <color indexed="8"/>
      <name val="Calibri Light"/>
      <family val="2"/>
      <scheme val="major"/>
    </font>
    <font>
      <b/>
      <sz val="10"/>
      <color rgb="FFC00000"/>
      <name val="Calibri Light"/>
      <family val="2"/>
      <scheme val="major"/>
    </font>
    <font>
      <u/>
      <sz val="12"/>
      <name val="Calibri Light"/>
      <family val="2"/>
      <scheme val="major"/>
    </font>
    <font>
      <u/>
      <sz val="11"/>
      <color indexed="8"/>
      <name val="Calibri Light"/>
      <family val="2"/>
      <scheme val="major"/>
    </font>
    <font>
      <u/>
      <sz val="10"/>
      <name val="Calibri Light"/>
      <family val="2"/>
      <scheme val="major"/>
    </font>
    <font>
      <u/>
      <sz val="11"/>
      <name val="Calibri Light"/>
      <family val="2"/>
      <scheme val="major"/>
    </font>
    <font>
      <u/>
      <sz val="11"/>
      <color theme="0"/>
      <name val="Calibri Light"/>
      <family val="2"/>
      <scheme val="major"/>
    </font>
    <font>
      <b/>
      <u/>
      <sz val="11"/>
      <name val="Calibri Light"/>
      <family val="2"/>
      <scheme val="major"/>
    </font>
    <font>
      <b/>
      <sz val="11"/>
      <name val="Calibri Light"/>
      <family val="2"/>
      <scheme val="major"/>
    </font>
    <font>
      <i/>
      <u/>
      <sz val="10"/>
      <name val="Calibri Light"/>
      <family val="2"/>
      <scheme val="major"/>
    </font>
    <font>
      <i/>
      <u/>
      <sz val="10"/>
      <color rgb="FFFF0000"/>
      <name val="Calibri Light"/>
      <family val="2"/>
      <scheme val="major"/>
    </font>
    <font>
      <sz val="10"/>
      <color rgb="FF000000"/>
      <name val="Calibri Light"/>
      <family val="2"/>
      <scheme val="major"/>
    </font>
    <font>
      <b/>
      <sz val="10"/>
      <color rgb="FF000000"/>
      <name val="Calibri Light"/>
      <family val="2"/>
      <scheme val="major"/>
    </font>
    <font>
      <b/>
      <sz val="10"/>
      <name val="Calibri Light"/>
      <family val="2"/>
      <scheme val="major"/>
    </font>
    <font>
      <b/>
      <u/>
      <sz val="10"/>
      <name val="Calibri Light"/>
      <family val="2"/>
      <scheme val="major"/>
    </font>
    <font>
      <sz val="14"/>
      <name val="Arial"/>
      <family val="2"/>
    </font>
    <font>
      <sz val="10"/>
      <color theme="1"/>
      <name val="Calibri"/>
      <family val="2"/>
      <scheme val="minor"/>
    </font>
    <font>
      <b/>
      <sz val="9"/>
      <color indexed="8"/>
      <name val="Calibri Light"/>
      <family val="2"/>
      <scheme val="major"/>
    </font>
    <font>
      <i/>
      <sz val="13"/>
      <name val="Calibri Light"/>
      <family val="2"/>
      <scheme val="major"/>
    </font>
    <font>
      <b/>
      <u/>
      <sz val="9"/>
      <name val="Calibri Light"/>
      <family val="2"/>
      <scheme val="major"/>
    </font>
    <font>
      <sz val="9"/>
      <color indexed="8"/>
      <name val="Calibri Light"/>
      <family val="2"/>
      <scheme val="major"/>
    </font>
    <font>
      <sz val="14"/>
      <color indexed="8"/>
      <name val="Calibri Light"/>
      <family val="2"/>
      <scheme val="major"/>
    </font>
    <font>
      <sz val="9"/>
      <name val="Calibri Light"/>
      <family val="2"/>
      <scheme val="major"/>
    </font>
    <font>
      <sz val="10"/>
      <color indexed="8"/>
      <name val="Calibri Light"/>
      <family val="2"/>
      <scheme val="major"/>
    </font>
    <font>
      <b/>
      <u/>
      <sz val="9"/>
      <color indexed="8"/>
      <name val="Calibri Light"/>
      <family val="2"/>
      <scheme val="major"/>
    </font>
    <font>
      <b/>
      <u/>
      <sz val="11"/>
      <color indexed="8"/>
      <name val="Calibri Light"/>
      <family val="2"/>
      <scheme val="major"/>
    </font>
    <font>
      <sz val="10"/>
      <color theme="0"/>
      <name val="Calibri Light"/>
      <family val="2"/>
      <scheme val="major"/>
    </font>
    <font>
      <b/>
      <u/>
      <sz val="10"/>
      <color indexed="8"/>
      <name val="Calibri Light"/>
      <family val="2"/>
      <scheme val="major"/>
    </font>
    <font>
      <b/>
      <sz val="10"/>
      <color indexed="8"/>
      <name val="Calibri Light"/>
      <family val="2"/>
      <scheme val="major"/>
    </font>
    <font>
      <b/>
      <i/>
      <sz val="9"/>
      <color indexed="8"/>
      <name val="Calibri Light"/>
      <family val="2"/>
      <scheme val="major"/>
    </font>
    <font>
      <b/>
      <i/>
      <sz val="10"/>
      <color indexed="8"/>
      <name val="Calibri Light"/>
      <family val="2"/>
      <scheme val="major"/>
    </font>
    <font>
      <b/>
      <i/>
      <sz val="10"/>
      <color theme="0"/>
      <name val="Calibri Light"/>
      <family val="2"/>
      <scheme val="major"/>
    </font>
    <font>
      <i/>
      <sz val="10"/>
      <name val="Calibri Light"/>
      <family val="2"/>
      <scheme val="major"/>
    </font>
    <font>
      <b/>
      <i/>
      <sz val="11"/>
      <color indexed="8"/>
      <name val="Calibri Light"/>
      <family val="2"/>
      <scheme val="major"/>
    </font>
    <font>
      <b/>
      <i/>
      <sz val="11"/>
      <name val="Calibri Light"/>
      <family val="2"/>
      <scheme val="major"/>
    </font>
    <font>
      <sz val="10"/>
      <color theme="1"/>
      <name val="Calibri Light"/>
      <family val="2"/>
      <scheme val="major"/>
    </font>
    <font>
      <b/>
      <sz val="11"/>
      <color indexed="8"/>
      <name val="Calibri Light"/>
      <family val="2"/>
      <scheme val="major"/>
    </font>
    <font>
      <b/>
      <u/>
      <sz val="13"/>
      <color indexed="8"/>
      <name val="Calibri Light"/>
      <family val="2"/>
      <scheme val="major"/>
    </font>
    <font>
      <b/>
      <i/>
      <sz val="11"/>
      <color theme="0"/>
      <name val="Calibri Light"/>
      <family val="2"/>
      <scheme val="major"/>
    </font>
    <font>
      <u/>
      <sz val="9"/>
      <color indexed="8"/>
      <name val="Calibri Light"/>
      <family val="2"/>
      <scheme val="major"/>
    </font>
    <font>
      <b/>
      <sz val="9"/>
      <name val="Calibri Light"/>
      <family val="2"/>
      <scheme val="major"/>
    </font>
    <font>
      <b/>
      <u/>
      <sz val="14"/>
      <color indexed="8"/>
      <name val="Calibri Light"/>
      <family val="2"/>
      <scheme val="major"/>
    </font>
    <font>
      <u/>
      <sz val="9"/>
      <name val="Calibri Light"/>
      <family val="2"/>
      <scheme val="major"/>
    </font>
    <font>
      <i/>
      <u/>
      <sz val="13"/>
      <name val="Calibri Light"/>
      <family val="2"/>
      <scheme val="major"/>
    </font>
    <font>
      <b/>
      <u/>
      <sz val="14"/>
      <name val="Calibri Light"/>
      <family val="2"/>
      <scheme val="major"/>
    </font>
    <font>
      <sz val="14"/>
      <color theme="0"/>
      <name val="Calibri Light"/>
      <family val="2"/>
      <scheme val="major"/>
    </font>
    <font>
      <sz val="14"/>
      <color theme="1"/>
      <name val="Calibri Light"/>
      <family val="2"/>
      <scheme val="major"/>
    </font>
    <font>
      <b/>
      <u/>
      <sz val="16"/>
      <name val="Calibri Light"/>
      <family val="2"/>
      <scheme val="major"/>
    </font>
    <font>
      <b/>
      <sz val="14"/>
      <color theme="0"/>
      <name val="Calibri Light"/>
      <family val="2"/>
      <scheme val="major"/>
    </font>
    <font>
      <sz val="12"/>
      <color rgb="FFFF0000"/>
      <name val="Calibri Light"/>
      <family val="2"/>
      <scheme val="major"/>
    </font>
    <font>
      <sz val="12"/>
      <name val="Arial"/>
      <family val="2"/>
    </font>
    <font>
      <b/>
      <sz val="14"/>
      <name val="Times New Roman"/>
      <family val="1"/>
    </font>
    <font>
      <sz val="12"/>
      <name val="Times New Roman"/>
      <family val="1"/>
    </font>
    <font>
      <sz val="10"/>
      <name val="Times New Roman"/>
      <family val="1"/>
    </font>
    <font>
      <sz val="12"/>
      <color theme="1"/>
      <name val="Times New Roman"/>
      <family val="1"/>
    </font>
    <font>
      <sz val="12"/>
      <color theme="1"/>
      <name val="Calibri Light"/>
      <family val="2"/>
      <scheme val="major"/>
    </font>
    <font>
      <sz val="12"/>
      <color theme="1"/>
      <name val="Calibri"/>
      <family val="2"/>
      <scheme val="minor"/>
    </font>
    <font>
      <b/>
      <sz val="16"/>
      <name val="Calibri"/>
      <family val="2"/>
      <scheme val="minor"/>
    </font>
    <font>
      <b/>
      <sz val="14"/>
      <name val="Calibri"/>
      <family val="2"/>
      <scheme val="minor"/>
    </font>
    <font>
      <b/>
      <u/>
      <sz val="12"/>
      <name val="Calibri"/>
      <family val="2"/>
      <scheme val="minor"/>
    </font>
    <font>
      <sz val="12"/>
      <name val="Calibri"/>
      <family val="2"/>
      <scheme val="minor"/>
    </font>
    <font>
      <sz val="11"/>
      <name val="Calibri"/>
      <family val="2"/>
      <scheme val="minor"/>
    </font>
    <font>
      <b/>
      <sz val="14"/>
      <color rgb="FFFF0000"/>
      <name val="Calibri"/>
      <family val="2"/>
      <scheme val="minor"/>
    </font>
    <font>
      <b/>
      <sz val="14"/>
      <color rgb="FF1F1F1F"/>
      <name val="Calibri"/>
      <family val="2"/>
      <scheme val="minor"/>
    </font>
    <font>
      <b/>
      <sz val="12"/>
      <color theme="0"/>
      <name val="Calibri"/>
      <family val="2"/>
      <scheme val="minor"/>
    </font>
    <font>
      <sz val="12"/>
      <color rgb="FFFF0000"/>
      <name val="Calibri"/>
      <family val="2"/>
      <scheme val="minor"/>
    </font>
    <font>
      <sz val="12"/>
      <color rgb="FF000000"/>
      <name val="Calibri"/>
      <family val="2"/>
      <scheme val="minor"/>
    </font>
    <font>
      <b/>
      <sz val="12"/>
      <name val="Calibri"/>
      <family val="2"/>
      <scheme val="minor"/>
    </font>
    <font>
      <b/>
      <sz val="14"/>
      <name val="Calibri Light"/>
      <family val="2"/>
    </font>
    <font>
      <b/>
      <sz val="12"/>
      <name val="Calibri Light"/>
      <family val="2"/>
    </font>
    <font>
      <sz val="12"/>
      <color rgb="FFFF0000"/>
      <name val="Calibri Light"/>
      <family val="2"/>
    </font>
    <font>
      <b/>
      <sz val="12"/>
      <color theme="0"/>
      <name val="Calibri Light"/>
      <family val="2"/>
      <scheme val="major"/>
    </font>
    <font>
      <sz val="12"/>
      <name val="Calibri Light"/>
      <family val="2"/>
    </font>
    <font>
      <sz val="12"/>
      <color rgb="FF000000"/>
      <name val="Calibri Light"/>
      <family val="2"/>
    </font>
    <font>
      <sz val="12"/>
      <color theme="1"/>
      <name val="Calibri Light"/>
      <family val="2"/>
    </font>
    <font>
      <sz val="12"/>
      <color indexed="8"/>
      <name val="Calibri Light"/>
      <family val="2"/>
    </font>
    <font>
      <sz val="12"/>
      <color theme="0"/>
      <name val="Calibri Light"/>
      <family val="2"/>
      <scheme val="major"/>
    </font>
    <font>
      <sz val="12"/>
      <color rgb="FFFF0000"/>
      <name val="Calibri"/>
      <family val="2"/>
    </font>
    <font>
      <b/>
      <i/>
      <sz val="12"/>
      <color indexed="8"/>
      <name val="Calibri Light"/>
      <family val="2"/>
      <scheme val="major"/>
    </font>
    <font>
      <i/>
      <u/>
      <sz val="12"/>
      <name val="Calibri Light"/>
      <family val="2"/>
      <scheme val="major"/>
    </font>
    <font>
      <b/>
      <i/>
      <sz val="12"/>
      <name val="Calibri Light"/>
      <family val="2"/>
      <scheme val="major"/>
    </font>
    <font>
      <sz val="12"/>
      <color rgb="FF000000"/>
      <name val="Calibri Light"/>
      <family val="2"/>
      <scheme val="major"/>
    </font>
    <font>
      <b/>
      <u/>
      <sz val="12"/>
      <color theme="1"/>
      <name val="Calibri Light"/>
      <family val="2"/>
      <scheme val="major"/>
    </font>
    <font>
      <sz val="12"/>
      <color indexed="8"/>
      <name val="Calibri"/>
      <family val="2"/>
    </font>
    <font>
      <i/>
      <sz val="11"/>
      <color indexed="8"/>
      <name val="Calibri Light"/>
      <family val="2"/>
      <scheme val="major"/>
    </font>
    <font>
      <vertAlign val="superscript"/>
      <sz val="12"/>
      <name val="Calibri Light"/>
      <family val="2"/>
    </font>
    <font>
      <i/>
      <sz val="12"/>
      <color rgb="FF000000"/>
      <name val="Calibri Light"/>
      <family val="2"/>
    </font>
    <font>
      <vertAlign val="superscript"/>
      <sz val="10"/>
      <color indexed="8"/>
      <name val="Calibri Light"/>
      <family val="2"/>
      <scheme val="major"/>
    </font>
    <font>
      <vertAlign val="superscript"/>
      <sz val="11"/>
      <color theme="1"/>
      <name val="Calibri Light"/>
      <family val="2"/>
      <scheme val="major"/>
    </font>
    <font>
      <vertAlign val="superscript"/>
      <sz val="10"/>
      <color theme="1"/>
      <name val="Calibri Light"/>
      <family val="2"/>
      <scheme val="major"/>
    </font>
    <font>
      <sz val="12"/>
      <color rgb="FF1F1F1F"/>
      <name val="Calibri Light"/>
      <family val="2"/>
    </font>
    <font>
      <vertAlign val="superscript"/>
      <sz val="10"/>
      <name val="Calibri Light"/>
      <family val="2"/>
      <scheme val="major"/>
    </font>
    <font>
      <u/>
      <vertAlign val="superscript"/>
      <sz val="10"/>
      <name val="Calibri Light"/>
      <family val="2"/>
      <scheme val="major"/>
    </font>
    <font>
      <b/>
      <vertAlign val="superscript"/>
      <sz val="10"/>
      <color indexed="8"/>
      <name val="Calibri Light"/>
      <family val="2"/>
      <scheme val="major"/>
    </font>
    <font>
      <vertAlign val="superscript"/>
      <sz val="11"/>
      <color indexed="8"/>
      <name val="Calibri Light"/>
      <family val="2"/>
      <scheme val="major"/>
    </font>
    <font>
      <vertAlign val="superscript"/>
      <sz val="12"/>
      <color indexed="8"/>
      <name val="Calibri Light"/>
      <family val="2"/>
      <scheme val="major"/>
    </font>
    <font>
      <i/>
      <sz val="12"/>
      <name val="Calibri Light"/>
      <family val="2"/>
      <scheme val="major"/>
    </font>
    <font>
      <vertAlign val="superscript"/>
      <sz val="11"/>
      <name val="Calibri Light"/>
      <family val="2"/>
      <scheme val="major"/>
    </font>
    <font>
      <sz val="10"/>
      <name val="Arial"/>
      <family val="2"/>
    </font>
    <font>
      <sz val="11"/>
      <name val="Calibri Light"/>
      <family val="2"/>
    </font>
  </fonts>
  <fills count="25">
    <fill>
      <patternFill patternType="none"/>
    </fill>
    <fill>
      <patternFill patternType="gray125"/>
    </fill>
    <fill>
      <patternFill patternType="solid">
        <fgColor rgb="FF00B0F0"/>
        <bgColor indexed="64"/>
      </patternFill>
    </fill>
    <fill>
      <patternFill patternType="solid">
        <fgColor theme="6"/>
        <bgColor indexed="64"/>
      </patternFill>
    </fill>
    <fill>
      <patternFill patternType="solid">
        <fgColor rgb="FFEE0000"/>
        <bgColor indexed="64"/>
      </patternFill>
    </fill>
    <fill>
      <patternFill patternType="solid">
        <fgColor theme="9" tint="0.39994506668294322"/>
        <bgColor indexed="64"/>
      </patternFill>
    </fill>
    <fill>
      <patternFill patternType="solid">
        <fgColor theme="7"/>
        <bgColor indexed="64"/>
      </patternFill>
    </fill>
    <fill>
      <patternFill patternType="solid">
        <fgColor rgb="FFFFC000"/>
        <bgColor indexed="64"/>
      </patternFill>
    </fill>
    <fill>
      <patternFill patternType="solid">
        <fgColor theme="0"/>
        <bgColor indexed="64"/>
      </patternFill>
    </fill>
    <fill>
      <patternFill patternType="solid">
        <fgColor rgb="FFEBDEAF"/>
        <bgColor indexed="64"/>
      </patternFill>
    </fill>
    <fill>
      <patternFill patternType="solid">
        <fgColor theme="1"/>
        <bgColor indexed="64"/>
      </patternFill>
    </fill>
    <fill>
      <patternFill patternType="solid">
        <fgColor indexed="9"/>
        <bgColor indexed="64"/>
      </patternFill>
    </fill>
    <fill>
      <patternFill patternType="solid">
        <fgColor theme="7" tint="0.59999389629810485"/>
        <bgColor indexed="64"/>
      </patternFill>
    </fill>
    <fill>
      <patternFill patternType="solid">
        <fgColor theme="3" tint="0.79995117038483843"/>
        <bgColor indexed="64"/>
      </patternFill>
    </fill>
    <fill>
      <patternFill patternType="solid">
        <fgColor theme="2"/>
        <bgColor indexed="64"/>
      </patternFill>
    </fill>
    <fill>
      <patternFill patternType="solid">
        <fgColor theme="7" tint="0.59999389629810485"/>
        <bgColor rgb="FF000000"/>
      </patternFill>
    </fill>
    <fill>
      <patternFill patternType="solid">
        <fgColor rgb="FFFFFFFF"/>
        <bgColor rgb="FF000000"/>
      </patternFill>
    </fill>
    <fill>
      <patternFill patternType="solid">
        <fgColor theme="8" tint="0.39994506668294322"/>
        <bgColor indexed="64"/>
      </patternFill>
    </fill>
    <fill>
      <patternFill patternType="solid">
        <fgColor theme="8" tint="0.79995117038483843"/>
        <bgColor indexed="64"/>
      </patternFill>
    </fill>
    <fill>
      <patternFill patternType="solid">
        <fgColor theme="0"/>
        <bgColor indexed="64"/>
      </patternFill>
    </fill>
    <fill>
      <patternFill patternType="solid">
        <fgColor theme="0"/>
        <bgColor rgb="FF000000"/>
      </patternFill>
    </fill>
    <fill>
      <patternFill patternType="solid">
        <fgColor rgb="FFD9E1F2"/>
        <bgColor rgb="FF000000"/>
      </patternFill>
    </fill>
    <fill>
      <patternFill patternType="solid">
        <fgColor rgb="FFC2BA96"/>
        <bgColor indexed="64"/>
      </patternFill>
    </fill>
    <fill>
      <patternFill patternType="solid">
        <fgColor theme="7" tint="0.39994506668294322"/>
        <bgColor indexed="64"/>
      </patternFill>
    </fill>
    <fill>
      <patternFill patternType="solid">
        <fgColor theme="8" tint="0.59999389629810485"/>
        <bgColor indexed="64"/>
      </patternFill>
    </fill>
  </fills>
  <borders count="8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hair">
        <color theme="0"/>
      </right>
      <top style="medium">
        <color auto="1"/>
      </top>
      <bottom style="medium">
        <color auto="1"/>
      </bottom>
      <diagonal/>
    </border>
    <border>
      <left style="hair">
        <color theme="0"/>
      </left>
      <right style="hair">
        <color theme="0"/>
      </right>
      <top style="medium">
        <color auto="1"/>
      </top>
      <bottom style="medium">
        <color auto="1"/>
      </bottom>
      <diagonal/>
    </border>
    <border>
      <left style="hair">
        <color theme="0"/>
      </left>
      <right style="medium">
        <color auto="1"/>
      </right>
      <top style="medium">
        <color auto="1"/>
      </top>
      <bottom style="medium">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medium">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medium">
        <color auto="1"/>
      </top>
      <bottom/>
      <diagonal/>
    </border>
    <border>
      <left/>
      <right style="medium">
        <color auto="1"/>
      </right>
      <top style="medium">
        <color auto="1"/>
      </top>
      <bottom/>
      <diagonal/>
    </border>
    <border>
      <left style="hair">
        <color auto="1"/>
      </left>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style="medium">
        <color auto="1"/>
      </left>
      <right/>
      <top/>
      <bottom/>
      <diagonal/>
    </border>
    <border>
      <left style="medium">
        <color auto="1"/>
      </left>
      <right style="double">
        <color theme="0"/>
      </right>
      <top style="medium">
        <color auto="1"/>
      </top>
      <bottom style="medium">
        <color auto="1"/>
      </bottom>
      <diagonal/>
    </border>
    <border>
      <left style="double">
        <color theme="0"/>
      </left>
      <right style="double">
        <color theme="0"/>
      </right>
      <top style="medium">
        <color auto="1"/>
      </top>
      <bottom style="medium">
        <color auto="1"/>
      </bottom>
      <diagonal/>
    </border>
    <border>
      <left style="double">
        <color theme="0"/>
      </left>
      <right style="medium">
        <color auto="1"/>
      </right>
      <top style="medium">
        <color auto="1"/>
      </top>
      <bottom style="medium">
        <color auto="1"/>
      </bottom>
      <diagonal/>
    </border>
    <border>
      <left style="double">
        <color auto="1"/>
      </left>
      <right style="double">
        <color auto="1"/>
      </right>
      <top/>
      <bottom/>
      <diagonal/>
    </border>
    <border>
      <left/>
      <right style="medium">
        <color auto="1"/>
      </right>
      <top/>
      <bottom/>
      <diagonal/>
    </border>
    <border>
      <left style="double">
        <color auto="1"/>
      </left>
      <right style="medium">
        <color auto="1"/>
      </right>
      <top/>
      <bottom/>
      <diagonal/>
    </border>
    <border>
      <left style="medium">
        <color auto="1"/>
      </left>
      <right/>
      <top style="medium">
        <color auto="1"/>
      </top>
      <bottom style="medium">
        <color auto="1"/>
      </bottom>
      <diagonal/>
    </border>
    <border>
      <left/>
      <right style="double">
        <color theme="0"/>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right style="thin">
        <color rgb="FF000000"/>
      </right>
      <top style="thin">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style="hair">
        <color theme="0"/>
      </left>
      <right/>
      <top style="medium">
        <color auto="1"/>
      </top>
      <bottom style="medium">
        <color auto="1"/>
      </bottom>
      <diagonal/>
    </border>
    <border>
      <left style="medium">
        <color auto="1"/>
      </left>
      <right style="hair">
        <color auto="1"/>
      </right>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bottom style="medium">
        <color auto="1"/>
      </bottom>
      <diagonal/>
    </border>
    <border>
      <left style="hair">
        <color auto="1"/>
      </left>
      <right/>
      <top/>
      <bottom/>
      <diagonal/>
    </border>
    <border>
      <left/>
      <right/>
      <top style="thin">
        <color auto="1"/>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style="hair">
        <color auto="1"/>
      </left>
      <right style="medium">
        <color auto="1"/>
      </right>
      <top/>
      <bottom/>
      <diagonal/>
    </border>
  </borders>
  <cellStyleXfs count="17">
    <xf numFmtId="0" fontId="0" fillId="0" borderId="0"/>
    <xf numFmtId="165" fontId="120" fillId="0" borderId="0" applyFont="0" applyFill="0" applyBorder="0" applyAlignment="0" applyProtection="0"/>
    <xf numFmtId="164" fontId="120" fillId="0" borderId="0" applyFont="0" applyFill="0" applyBorder="0" applyAlignment="0" applyProtection="0"/>
    <xf numFmtId="165" fontId="120" fillId="0" borderId="0" applyFont="0" applyFill="0" applyBorder="0" applyAlignment="0" applyProtection="0"/>
    <xf numFmtId="165"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66" fontId="120" fillId="0" borderId="0" applyFont="0" applyFill="0" applyBorder="0" applyAlignment="0" applyProtection="0"/>
    <xf numFmtId="0" fontId="78" fillId="0" borderId="0"/>
    <xf numFmtId="0" fontId="1" fillId="0" borderId="0"/>
    <xf numFmtId="0" fontId="120" fillId="0" borderId="0"/>
    <xf numFmtId="0" fontId="120" fillId="0" borderId="0"/>
    <xf numFmtId="0" fontId="1" fillId="0" borderId="0"/>
    <xf numFmtId="0" fontId="1" fillId="0" borderId="0"/>
    <xf numFmtId="0" fontId="120" fillId="0" borderId="0"/>
    <xf numFmtId="0" fontId="120" fillId="0" borderId="0"/>
    <xf numFmtId="9" fontId="120" fillId="0" borderId="0" applyFont="0" applyFill="0" applyBorder="0" applyAlignment="0" applyProtection="0"/>
  </cellStyleXfs>
  <cellXfs count="881">
    <xf numFmtId="0" fontId="0" fillId="0" borderId="0" xfId="0"/>
    <xf numFmtId="0" fontId="1" fillId="0" borderId="0" xfId="9"/>
    <xf numFmtId="0" fontId="2" fillId="3" borderId="4" xfId="9" applyFont="1" applyFill="1" applyBorder="1" applyAlignment="1">
      <alignment horizontal="center"/>
    </xf>
    <xf numFmtId="0" fontId="2" fillId="3" borderId="4" xfId="9" applyFont="1" applyFill="1" applyBorder="1"/>
    <xf numFmtId="0" fontId="2" fillId="4" borderId="4" xfId="9" applyFont="1" applyFill="1" applyBorder="1" applyAlignment="1">
      <alignment horizontal="center" vertical="center"/>
    </xf>
    <xf numFmtId="0" fontId="2" fillId="5" borderId="4" xfId="9" applyFont="1" applyFill="1" applyBorder="1" applyAlignment="1">
      <alignment wrapText="1"/>
    </xf>
    <xf numFmtId="167" fontId="2" fillId="5" borderId="4" xfId="9" applyNumberFormat="1" applyFont="1" applyFill="1" applyBorder="1" applyAlignment="1">
      <alignment horizontal="center"/>
    </xf>
    <xf numFmtId="0" fontId="2" fillId="4" borderId="4" xfId="9" applyFont="1" applyFill="1" applyBorder="1" applyAlignment="1">
      <alignment horizontal="center"/>
    </xf>
    <xf numFmtId="0" fontId="2" fillId="5" borderId="4" xfId="9" applyFont="1" applyFill="1" applyBorder="1"/>
    <xf numFmtId="0" fontId="1" fillId="6" borderId="4" xfId="9" applyFill="1" applyBorder="1"/>
    <xf numFmtId="0" fontId="2" fillId="7" borderId="4" xfId="9" applyFont="1" applyFill="1" applyBorder="1" applyAlignment="1">
      <alignment horizontal="center"/>
    </xf>
    <xf numFmtId="167" fontId="2" fillId="7" borderId="4" xfId="9" applyNumberFormat="1" applyFont="1" applyFill="1" applyBorder="1" applyAlignment="1">
      <alignment horizontal="center"/>
    </xf>
    <xf numFmtId="0" fontId="3" fillId="0" borderId="0" xfId="10" applyFont="1"/>
    <xf numFmtId="0" fontId="4" fillId="0" borderId="0" xfId="14" applyFont="1"/>
    <xf numFmtId="0" fontId="5" fillId="0" borderId="0" xfId="14" applyFont="1" applyAlignment="1">
      <alignment vertical="center"/>
    </xf>
    <xf numFmtId="0" fontId="4" fillId="0" borderId="0" xfId="10" applyFont="1"/>
    <xf numFmtId="0" fontId="6" fillId="3" borderId="5" xfId="14" applyFont="1" applyFill="1" applyBorder="1" applyAlignment="1">
      <alignment horizontal="center" vertical="center"/>
    </xf>
    <xf numFmtId="0" fontId="6" fillId="3" borderId="6" xfId="14" applyFont="1" applyFill="1" applyBorder="1" applyAlignment="1">
      <alignment horizontal="center" vertical="center" wrapText="1"/>
    </xf>
    <xf numFmtId="0" fontId="6" fillId="3" borderId="6" xfId="14" applyFont="1" applyFill="1" applyBorder="1" applyAlignment="1">
      <alignment horizontal="center" vertical="center"/>
    </xf>
    <xf numFmtId="0" fontId="6" fillId="3" borderId="7" xfId="14" applyFont="1" applyFill="1" applyBorder="1" applyAlignment="1">
      <alignment horizontal="center" vertical="center" wrapText="1"/>
    </xf>
    <xf numFmtId="0" fontId="7" fillId="0" borderId="0" xfId="14" applyFont="1"/>
    <xf numFmtId="0" fontId="9" fillId="0" borderId="0" xfId="14" applyFont="1"/>
    <xf numFmtId="0" fontId="11" fillId="0" borderId="14" xfId="14" applyFont="1" applyBorder="1" applyAlignment="1">
      <alignment horizontal="center"/>
    </xf>
    <xf numFmtId="0" fontId="11" fillId="0" borderId="15" xfId="14" applyFont="1" applyBorder="1" applyAlignment="1">
      <alignment wrapText="1"/>
    </xf>
    <xf numFmtId="0" fontId="12" fillId="0" borderId="15" xfId="14" applyFont="1" applyBorder="1" applyAlignment="1">
      <alignment horizontal="center"/>
    </xf>
    <xf numFmtId="0" fontId="4" fillId="0" borderId="15" xfId="14" applyFont="1" applyBorder="1" applyAlignment="1">
      <alignment horizontal="center"/>
    </xf>
    <xf numFmtId="0" fontId="4" fillId="0" borderId="16" xfId="14" applyFont="1" applyBorder="1" applyAlignment="1">
      <alignment horizontal="center"/>
    </xf>
    <xf numFmtId="0" fontId="13" fillId="0" borderId="0" xfId="13" applyFont="1"/>
    <xf numFmtId="0" fontId="14" fillId="0" borderId="14" xfId="15" applyFont="1" applyBorder="1" applyAlignment="1">
      <alignment horizontal="center"/>
    </xf>
    <xf numFmtId="0" fontId="15" fillId="0" borderId="15" xfId="15" applyFont="1" applyBorder="1" applyAlignment="1">
      <alignment horizontal="left" wrapText="1"/>
    </xf>
    <xf numFmtId="0" fontId="8" fillId="0" borderId="15" xfId="14" applyFont="1" applyBorder="1" applyAlignment="1">
      <alignment horizontal="center"/>
    </xf>
    <xf numFmtId="165" fontId="5" fillId="0" borderId="15" xfId="3" applyFont="1" applyBorder="1" applyAlignment="1">
      <alignment horizontal="center"/>
    </xf>
    <xf numFmtId="165" fontId="16" fillId="0" borderId="16" xfId="3" applyFont="1" applyBorder="1" applyAlignment="1">
      <alignment horizontal="center"/>
    </xf>
    <xf numFmtId="165" fontId="17" fillId="0" borderId="0" xfId="3" applyFont="1" applyAlignment="1">
      <alignment horizontal="right" vertical="center"/>
    </xf>
    <xf numFmtId="0" fontId="11" fillId="0" borderId="14" xfId="14" applyFont="1" applyBorder="1" applyAlignment="1">
      <alignment horizontal="center" vertical="center"/>
    </xf>
    <xf numFmtId="0" fontId="18" fillId="0" borderId="15" xfId="15" applyFont="1" applyBorder="1" applyAlignment="1">
      <alignment horizontal="left" vertical="center" wrapText="1"/>
    </xf>
    <xf numFmtId="0" fontId="13" fillId="0" borderId="15" xfId="14" applyFont="1" applyBorder="1" applyAlignment="1">
      <alignment horizontal="center" vertical="center"/>
    </xf>
    <xf numFmtId="0" fontId="5" fillId="0" borderId="15" xfId="14" applyFont="1" applyBorder="1" applyAlignment="1">
      <alignment horizontal="center" vertical="center"/>
    </xf>
    <xf numFmtId="165" fontId="5" fillId="0" borderId="15" xfId="3" applyFont="1" applyBorder="1" applyAlignment="1">
      <alignment horizontal="center" vertical="center"/>
    </xf>
    <xf numFmtId="165" fontId="5" fillId="0" borderId="16" xfId="3" applyFont="1" applyBorder="1" applyAlignment="1">
      <alignment horizontal="center" vertical="center"/>
    </xf>
    <xf numFmtId="0" fontId="4" fillId="0" borderId="0" xfId="14" applyFont="1" applyAlignment="1">
      <alignment vertical="center"/>
    </xf>
    <xf numFmtId="0" fontId="19" fillId="0" borderId="0" xfId="14" applyFont="1" applyAlignment="1">
      <alignment vertical="center"/>
    </xf>
    <xf numFmtId="0" fontId="8" fillId="0" borderId="14" xfId="14" applyFont="1" applyBorder="1"/>
    <xf numFmtId="0" fontId="8" fillId="0" borderId="15" xfId="14" applyFont="1" applyBorder="1"/>
    <xf numFmtId="0" fontId="5" fillId="0" borderId="16" xfId="14" applyFont="1" applyBorder="1"/>
    <xf numFmtId="0" fontId="20" fillId="0" borderId="14" xfId="14" applyFont="1" applyBorder="1"/>
    <xf numFmtId="0" fontId="20" fillId="0" borderId="15" xfId="14" applyFont="1" applyBorder="1"/>
    <xf numFmtId="168" fontId="5" fillId="0" borderId="15" xfId="3" applyNumberFormat="1" applyFont="1" applyBorder="1" applyAlignment="1">
      <alignment horizontal="center" vertical="center"/>
    </xf>
    <xf numFmtId="168" fontId="5" fillId="0" borderId="16" xfId="3" applyNumberFormat="1" applyFont="1" applyBorder="1" applyAlignment="1">
      <alignment horizontal="center" vertical="center"/>
    </xf>
    <xf numFmtId="165" fontId="19" fillId="0" borderId="0" xfId="14" applyNumberFormat="1" applyFont="1"/>
    <xf numFmtId="168" fontId="19" fillId="0" borderId="0" xfId="10" applyNumberFormat="1" applyFont="1"/>
    <xf numFmtId="168" fontId="4" fillId="0" borderId="15" xfId="14" applyNumberFormat="1" applyFont="1" applyBorder="1" applyAlignment="1">
      <alignment horizontal="center"/>
    </xf>
    <xf numFmtId="168" fontId="4" fillId="0" borderId="16" xfId="14" applyNumberFormat="1" applyFont="1" applyBorder="1" applyAlignment="1">
      <alignment horizontal="center"/>
    </xf>
    <xf numFmtId="0" fontId="21" fillId="0" borderId="0" xfId="13" applyFont="1"/>
    <xf numFmtId="168" fontId="13" fillId="0" borderId="0" xfId="13" applyNumberFormat="1" applyFont="1"/>
    <xf numFmtId="0" fontId="20" fillId="0" borderId="15" xfId="14" applyFont="1" applyBorder="1" applyAlignment="1">
      <alignment wrapText="1"/>
    </xf>
    <xf numFmtId="165" fontId="19" fillId="0" borderId="0" xfId="14" applyNumberFormat="1" applyFont="1" applyAlignment="1">
      <alignment vertical="center"/>
    </xf>
    <xf numFmtId="168" fontId="19" fillId="0" borderId="0" xfId="10" applyNumberFormat="1" applyFont="1" applyAlignment="1">
      <alignment vertical="center"/>
    </xf>
    <xf numFmtId="0" fontId="19" fillId="0" borderId="0" xfId="14" applyFont="1"/>
    <xf numFmtId="168" fontId="4" fillId="0" borderId="0" xfId="14" applyNumberFormat="1" applyFont="1"/>
    <xf numFmtId="168" fontId="5" fillId="0" borderId="0" xfId="14" applyNumberFormat="1" applyFont="1" applyAlignment="1">
      <alignment vertical="center"/>
    </xf>
    <xf numFmtId="0" fontId="11" fillId="0" borderId="22" xfId="14" applyFont="1" applyBorder="1" applyAlignment="1">
      <alignment horizontal="center"/>
    </xf>
    <xf numFmtId="0" fontId="11" fillId="0" borderId="23" xfId="14" applyFont="1" applyBorder="1" applyAlignment="1">
      <alignment wrapText="1"/>
    </xf>
    <xf numFmtId="0" fontId="12" fillId="0" borderId="23" xfId="14" applyFont="1" applyBorder="1" applyAlignment="1">
      <alignment horizontal="center"/>
    </xf>
    <xf numFmtId="0" fontId="4" fillId="0" borderId="23" xfId="14" applyFont="1" applyBorder="1" applyAlignment="1">
      <alignment horizontal="center"/>
    </xf>
    <xf numFmtId="168" fontId="4" fillId="0" borderId="23" xfId="14" applyNumberFormat="1" applyFont="1" applyBorder="1" applyAlignment="1">
      <alignment horizontal="center"/>
    </xf>
    <xf numFmtId="168" fontId="4" fillId="0" borderId="24" xfId="14" applyNumberFormat="1" applyFont="1" applyBorder="1" applyAlignment="1">
      <alignment horizontal="center"/>
    </xf>
    <xf numFmtId="165" fontId="4" fillId="0" borderId="0" xfId="14" applyNumberFormat="1" applyFont="1"/>
    <xf numFmtId="168" fontId="5" fillId="0" borderId="15" xfId="3" applyNumberFormat="1" applyFont="1" applyBorder="1" applyAlignment="1">
      <alignment horizontal="center"/>
    </xf>
    <xf numFmtId="168" fontId="16" fillId="0" borderId="16" xfId="3" applyNumberFormat="1" applyFont="1" applyBorder="1" applyAlignment="1">
      <alignment horizontal="center"/>
    </xf>
    <xf numFmtId="165" fontId="19" fillId="0" borderId="0" xfId="3" applyFont="1" applyAlignment="1">
      <alignment vertical="center"/>
    </xf>
    <xf numFmtId="165" fontId="21" fillId="0" borderId="0" xfId="3" applyFont="1"/>
    <xf numFmtId="168" fontId="13" fillId="0" borderId="0" xfId="13" applyNumberFormat="1" applyFont="1" applyAlignment="1">
      <alignment vertical="center"/>
    </xf>
    <xf numFmtId="165" fontId="19" fillId="0" borderId="0" xfId="3" applyFont="1" applyAlignment="1"/>
    <xf numFmtId="168" fontId="4" fillId="0" borderId="0" xfId="10" applyNumberFormat="1" applyFont="1" applyAlignment="1">
      <alignment vertical="center"/>
    </xf>
    <xf numFmtId="0" fontId="20" fillId="0" borderId="14" xfId="14" applyFont="1" applyBorder="1" applyAlignment="1">
      <alignment vertical="center"/>
    </xf>
    <xf numFmtId="0" fontId="20" fillId="0" borderId="15" xfId="14" applyFont="1" applyBorder="1" applyAlignment="1">
      <alignment vertical="center" wrapText="1"/>
    </xf>
    <xf numFmtId="1" fontId="5" fillId="0" borderId="15" xfId="14" applyNumberFormat="1" applyFont="1" applyBorder="1" applyAlignment="1">
      <alignment horizontal="center" vertical="center"/>
    </xf>
    <xf numFmtId="165" fontId="5" fillId="0" borderId="0" xfId="14" applyNumberFormat="1" applyFont="1" applyAlignment="1">
      <alignment vertical="center"/>
    </xf>
    <xf numFmtId="168" fontId="5" fillId="0" borderId="16" xfId="3" applyNumberFormat="1" applyFont="1" applyBorder="1" applyAlignment="1">
      <alignment horizontal="center"/>
    </xf>
    <xf numFmtId="0" fontId="15" fillId="0" borderId="14" xfId="15" applyFont="1" applyBorder="1" applyAlignment="1">
      <alignment horizontal="center" vertical="center"/>
    </xf>
    <xf numFmtId="0" fontId="9" fillId="0" borderId="0" xfId="14" applyFont="1" applyAlignment="1">
      <alignment vertical="center"/>
    </xf>
    <xf numFmtId="0" fontId="4" fillId="0" borderId="0" xfId="14" applyFont="1" applyAlignment="1">
      <alignment wrapText="1"/>
    </xf>
    <xf numFmtId="169" fontId="4" fillId="0" borderId="0" xfId="14" applyNumberFormat="1" applyFont="1"/>
    <xf numFmtId="165" fontId="19" fillId="0" borderId="0" xfId="3" applyFont="1"/>
    <xf numFmtId="0" fontId="24" fillId="0" borderId="14" xfId="15" applyFont="1" applyBorder="1" applyAlignment="1">
      <alignment horizontal="center"/>
    </xf>
    <xf numFmtId="0" fontId="24" fillId="0" borderId="15" xfId="15" applyFont="1" applyBorder="1" applyAlignment="1">
      <alignment horizontal="left" wrapText="1"/>
    </xf>
    <xf numFmtId="0" fontId="25" fillId="0" borderId="15" xfId="14" applyFont="1" applyBorder="1" applyAlignment="1">
      <alignment horizontal="center"/>
    </xf>
    <xf numFmtId="0" fontId="26" fillId="0" borderId="15" xfId="14" applyFont="1" applyBorder="1" applyAlignment="1">
      <alignment horizontal="center"/>
    </xf>
    <xf numFmtId="168" fontId="27" fillId="0" borderId="15" xfId="3" applyNumberFormat="1" applyFont="1" applyBorder="1" applyAlignment="1">
      <alignment horizontal="center"/>
    </xf>
    <xf numFmtId="168" fontId="28" fillId="0" borderId="16" xfId="3" applyNumberFormat="1" applyFont="1" applyBorder="1" applyAlignment="1">
      <alignment horizontal="center"/>
    </xf>
    <xf numFmtId="165" fontId="17" fillId="0" borderId="0" xfId="3" applyFont="1"/>
    <xf numFmtId="0" fontId="11" fillId="0" borderId="14" xfId="15" applyFont="1" applyBorder="1" applyAlignment="1">
      <alignment horizontal="center" vertical="center"/>
    </xf>
    <xf numFmtId="0" fontId="20" fillId="0" borderId="15" xfId="15" applyFont="1" applyBorder="1" applyAlignment="1">
      <alignment horizontal="left" vertical="center" wrapText="1"/>
    </xf>
    <xf numFmtId="0" fontId="5" fillId="0" borderId="15" xfId="15" applyFont="1" applyBorder="1" applyAlignment="1">
      <alignment horizontal="center" vertical="center"/>
    </xf>
    <xf numFmtId="0" fontId="4" fillId="0" borderId="0" xfId="15" applyFont="1" applyAlignment="1">
      <alignment horizontal="center" vertical="center"/>
    </xf>
    <xf numFmtId="165" fontId="21" fillId="0" borderId="0" xfId="3" applyFont="1" applyAlignment="1">
      <alignment vertical="center"/>
    </xf>
    <xf numFmtId="165" fontId="4" fillId="0" borderId="0" xfId="14" applyNumberFormat="1" applyFont="1" applyAlignment="1">
      <alignment vertical="center"/>
    </xf>
    <xf numFmtId="168" fontId="27" fillId="0" borderId="16" xfId="3" applyNumberFormat="1" applyFont="1" applyBorder="1" applyAlignment="1">
      <alignment horizontal="center"/>
    </xf>
    <xf numFmtId="165" fontId="17" fillId="0" borderId="0" xfId="3" applyFont="1" applyAlignment="1"/>
    <xf numFmtId="0" fontId="14" fillId="0" borderId="15" xfId="15" applyFont="1" applyBorder="1" applyAlignment="1">
      <alignment horizontal="left" vertical="center" wrapText="1"/>
    </xf>
    <xf numFmtId="0" fontId="13" fillId="0" borderId="0" xfId="13" applyFont="1" applyAlignment="1">
      <alignment vertical="center"/>
    </xf>
    <xf numFmtId="0" fontId="4" fillId="0" borderId="0" xfId="10" applyFont="1" applyAlignment="1">
      <alignment vertical="center"/>
    </xf>
    <xf numFmtId="168" fontId="5" fillId="0" borderId="15" xfId="3" applyNumberFormat="1" applyFont="1" applyFill="1" applyBorder="1" applyAlignment="1">
      <alignment horizontal="center" vertical="center"/>
    </xf>
    <xf numFmtId="168" fontId="5" fillId="0" borderId="16" xfId="3" applyNumberFormat="1" applyFont="1" applyFill="1" applyBorder="1" applyAlignment="1">
      <alignment horizontal="center" vertical="center"/>
    </xf>
    <xf numFmtId="168" fontId="19" fillId="0" borderId="0" xfId="14" applyNumberFormat="1" applyFont="1" applyAlignment="1">
      <alignment vertical="center"/>
    </xf>
    <xf numFmtId="170" fontId="19" fillId="0" borderId="0" xfId="14" applyNumberFormat="1" applyFont="1" applyAlignment="1">
      <alignment vertical="center"/>
    </xf>
    <xf numFmtId="0" fontId="22" fillId="0" borderId="15" xfId="14" applyFont="1" applyBorder="1" applyAlignment="1">
      <alignment wrapText="1"/>
    </xf>
    <xf numFmtId="168" fontId="19" fillId="0" borderId="0" xfId="3" applyNumberFormat="1" applyFont="1" applyAlignment="1">
      <alignment vertical="center"/>
    </xf>
    <xf numFmtId="0" fontId="5" fillId="0" borderId="15" xfId="14" applyFont="1" applyBorder="1" applyAlignment="1">
      <alignment horizontal="center"/>
    </xf>
    <xf numFmtId="0" fontId="8" fillId="0" borderId="15" xfId="14" applyFont="1" applyBorder="1" applyAlignment="1">
      <alignment wrapText="1"/>
    </xf>
    <xf numFmtId="0" fontId="29" fillId="0" borderId="14" xfId="14" applyFont="1" applyBorder="1" applyAlignment="1">
      <alignment horizontal="center" vertical="center"/>
    </xf>
    <xf numFmtId="0" fontId="29" fillId="0" borderId="15" xfId="14" applyFont="1" applyBorder="1" applyAlignment="1">
      <alignment wrapText="1"/>
    </xf>
    <xf numFmtId="0" fontId="8" fillId="0" borderId="15" xfId="14" applyFont="1" applyBorder="1" applyAlignment="1">
      <alignment horizontal="center" vertical="center"/>
    </xf>
    <xf numFmtId="168" fontId="4" fillId="0" borderId="15" xfId="14" applyNumberFormat="1" applyFont="1" applyBorder="1" applyAlignment="1">
      <alignment horizontal="center" vertical="center"/>
    </xf>
    <xf numFmtId="168" fontId="30" fillId="0" borderId="16" xfId="14" applyNumberFormat="1" applyFont="1" applyBorder="1" applyAlignment="1">
      <alignment horizontal="center" vertical="center"/>
    </xf>
    <xf numFmtId="0" fontId="4" fillId="0" borderId="0" xfId="14" applyFont="1" applyAlignment="1">
      <alignment horizontal="center" vertical="center"/>
    </xf>
    <xf numFmtId="164" fontId="9" fillId="0" borderId="0" xfId="10" applyNumberFormat="1" applyFont="1"/>
    <xf numFmtId="165" fontId="4" fillId="0" borderId="0" xfId="10" applyNumberFormat="1" applyFont="1"/>
    <xf numFmtId="0" fontId="31" fillId="0" borderId="0" xfId="10" applyFont="1" applyAlignment="1">
      <alignment wrapText="1"/>
    </xf>
    <xf numFmtId="0" fontId="31" fillId="0" borderId="0" xfId="10" applyFont="1"/>
    <xf numFmtId="0" fontId="32" fillId="0" borderId="0" xfId="10" applyFont="1"/>
    <xf numFmtId="0" fontId="23" fillId="0" borderId="32" xfId="10" applyFont="1" applyBorder="1"/>
    <xf numFmtId="164" fontId="23" fillId="0" borderId="32" xfId="2" applyFont="1" applyBorder="1"/>
    <xf numFmtId="0" fontId="33" fillId="0" borderId="0" xfId="10" applyFont="1" applyAlignment="1">
      <alignment vertical="center"/>
    </xf>
    <xf numFmtId="0" fontId="34" fillId="0" borderId="0" xfId="10" applyFont="1" applyAlignment="1">
      <alignment vertical="center"/>
    </xf>
    <xf numFmtId="164" fontId="23" fillId="0" borderId="32" xfId="10" applyNumberFormat="1" applyFont="1" applyBorder="1"/>
    <xf numFmtId="0" fontId="35" fillId="0" borderId="0" xfId="10" applyFont="1" applyAlignment="1">
      <alignment vertical="center"/>
    </xf>
    <xf numFmtId="9" fontId="23" fillId="0" borderId="32" xfId="16" applyFont="1" applyBorder="1"/>
    <xf numFmtId="0" fontId="4" fillId="0" borderId="0" xfId="15" applyFont="1"/>
    <xf numFmtId="0" fontId="26" fillId="0" borderId="0" xfId="14" applyFont="1"/>
    <xf numFmtId="0" fontId="36" fillId="0" borderId="0" xfId="14" applyFont="1"/>
    <xf numFmtId="0" fontId="4" fillId="0" borderId="0" xfId="15" applyFont="1" applyAlignment="1">
      <alignment vertical="top"/>
    </xf>
    <xf numFmtId="0" fontId="4" fillId="0" borderId="0" xfId="15" applyFont="1" applyAlignment="1">
      <alignment vertical="center"/>
    </xf>
    <xf numFmtId="0" fontId="5" fillId="0" borderId="0" xfId="14" applyFont="1"/>
    <xf numFmtId="165" fontId="5" fillId="0" borderId="0" xfId="4" applyFont="1" applyFill="1"/>
    <xf numFmtId="165" fontId="5" fillId="0" borderId="0" xfId="4" applyFont="1"/>
    <xf numFmtId="165" fontId="5" fillId="0" borderId="0" xfId="4" applyFont="1" applyAlignment="1"/>
    <xf numFmtId="0" fontId="120" fillId="0" borderId="0" xfId="10"/>
    <xf numFmtId="0" fontId="5" fillId="0" borderId="0" xfId="15" applyFont="1"/>
    <xf numFmtId="0" fontId="4" fillId="0" borderId="0" xfId="15" applyFont="1" applyAlignment="1">
      <alignment horizontal="left" vertical="top"/>
    </xf>
    <xf numFmtId="0" fontId="37" fillId="0" borderId="0" xfId="9" applyFont="1"/>
    <xf numFmtId="0" fontId="0" fillId="0" borderId="0" xfId="9" applyFont="1"/>
    <xf numFmtId="0" fontId="1" fillId="0" borderId="0" xfId="9" applyAlignment="1">
      <alignment vertical="top"/>
    </xf>
    <xf numFmtId="0" fontId="38" fillId="0" borderId="0" xfId="9" applyFont="1"/>
    <xf numFmtId="0" fontId="39" fillId="0" borderId="39" xfId="15" applyFont="1" applyBorder="1" applyAlignment="1">
      <alignment horizontal="center" vertical="center"/>
    </xf>
    <xf numFmtId="0" fontId="11" fillId="0" borderId="39" xfId="15" applyFont="1" applyBorder="1" applyAlignment="1">
      <alignment wrapText="1"/>
    </xf>
    <xf numFmtId="0" fontId="8" fillId="0" borderId="39" xfId="15" applyFont="1" applyBorder="1" applyAlignment="1">
      <alignment horizontal="center" vertical="center"/>
    </xf>
    <xf numFmtId="0" fontId="4" fillId="0" borderId="39" xfId="15" applyFont="1" applyBorder="1" applyAlignment="1">
      <alignment horizontal="center" vertical="center"/>
    </xf>
    <xf numFmtId="0" fontId="12" fillId="0" borderId="39" xfId="15" applyFont="1" applyBorder="1" applyAlignment="1">
      <alignment horizontal="center" vertical="center"/>
    </xf>
    <xf numFmtId="0" fontId="40" fillId="0" borderId="39" xfId="15" applyFont="1" applyBorder="1" applyAlignment="1">
      <alignment horizontal="center" vertical="center"/>
    </xf>
    <xf numFmtId="165" fontId="5" fillId="0" borderId="39" xfId="4" applyFont="1" applyBorder="1" applyAlignment="1">
      <alignment horizontal="center" vertical="center"/>
    </xf>
    <xf numFmtId="0" fontId="41" fillId="0" borderId="39" xfId="15" applyFont="1" applyBorder="1" applyAlignment="1">
      <alignment horizontal="center" vertical="center"/>
    </xf>
    <xf numFmtId="0" fontId="15" fillId="0" borderId="39" xfId="15" applyFont="1" applyBorder="1" applyAlignment="1">
      <alignment horizontal="left" vertical="center" wrapText="1"/>
    </xf>
    <xf numFmtId="0" fontId="42" fillId="0" borderId="39" xfId="15" applyFont="1" applyBorder="1" applyAlignment="1">
      <alignment horizontal="center" vertical="center"/>
    </xf>
    <xf numFmtId="0" fontId="43" fillId="0" borderId="39" xfId="15" applyFont="1" applyBorder="1" applyAlignment="1">
      <alignment wrapText="1"/>
    </xf>
    <xf numFmtId="0" fontId="44" fillId="0" borderId="39" xfId="15" applyFont="1" applyBorder="1" applyAlignment="1">
      <alignment horizontal="center"/>
    </xf>
    <xf numFmtId="0" fontId="45" fillId="0" borderId="39" xfId="14" applyFont="1" applyBorder="1" applyAlignment="1">
      <alignment horizontal="left" vertical="top" wrapText="1"/>
    </xf>
    <xf numFmtId="0" fontId="45" fillId="0" borderId="39" xfId="15" applyFont="1" applyBorder="1" applyAlignment="1">
      <alignment horizontal="center" vertical="center" wrapText="1"/>
    </xf>
    <xf numFmtId="165" fontId="4" fillId="0" borderId="39" xfId="4" applyFont="1" applyBorder="1" applyAlignment="1">
      <alignment horizontal="center" vertical="center"/>
    </xf>
    <xf numFmtId="0" fontId="41" fillId="0" borderId="40" xfId="14" applyFont="1" applyBorder="1" applyAlignment="1">
      <alignment horizontal="center"/>
    </xf>
    <xf numFmtId="0" fontId="15" fillId="0" borderId="40" xfId="14" applyFont="1" applyBorder="1"/>
    <xf numFmtId="0" fontId="26" fillId="0" borderId="39" xfId="14" applyFont="1" applyBorder="1" applyAlignment="1">
      <alignment horizontal="center" vertical="center"/>
    </xf>
    <xf numFmtId="168" fontId="26" fillId="0" borderId="39" xfId="14" applyNumberFormat="1" applyFont="1" applyBorder="1" applyAlignment="1">
      <alignment horizontal="center" vertical="center"/>
    </xf>
    <xf numFmtId="0" fontId="46" fillId="0" borderId="40" xfId="14" applyFont="1" applyBorder="1" applyAlignment="1">
      <alignment horizontal="center"/>
    </xf>
    <xf numFmtId="0" fontId="47" fillId="0" borderId="40" xfId="14" applyFont="1" applyBorder="1"/>
    <xf numFmtId="0" fontId="47" fillId="0" borderId="39" xfId="14" applyFont="1" applyBorder="1" applyAlignment="1">
      <alignment horizontal="center" vertical="center"/>
    </xf>
    <xf numFmtId="0" fontId="36" fillId="0" borderId="39" xfId="14" applyFont="1" applyBorder="1" applyAlignment="1">
      <alignment horizontal="center" vertical="center"/>
    </xf>
    <xf numFmtId="168" fontId="36" fillId="0" borderId="39" xfId="14" applyNumberFormat="1" applyFont="1" applyBorder="1" applyAlignment="1">
      <alignment horizontal="center" vertical="center"/>
    </xf>
    <xf numFmtId="165" fontId="45" fillId="0" borderId="39" xfId="4" applyFont="1" applyFill="1" applyBorder="1" applyAlignment="1">
      <alignment horizontal="center" wrapText="1"/>
    </xf>
    <xf numFmtId="168" fontId="48" fillId="0" borderId="39" xfId="4" applyNumberFormat="1" applyFont="1" applyFill="1" applyBorder="1" applyAlignment="1">
      <alignment horizontal="center" vertical="center"/>
    </xf>
    <xf numFmtId="0" fontId="42" fillId="0" borderId="39" xfId="15" applyFont="1" applyBorder="1" applyAlignment="1">
      <alignment wrapText="1"/>
    </xf>
    <xf numFmtId="0" fontId="49" fillId="0" borderId="39" xfId="15" applyFont="1" applyBorder="1" applyAlignment="1">
      <alignment wrapText="1"/>
    </xf>
    <xf numFmtId="0" fontId="45" fillId="0" borderId="39" xfId="15" applyFont="1" applyBorder="1" applyAlignment="1">
      <alignment horizontal="center" wrapText="1"/>
    </xf>
    <xf numFmtId="165" fontId="48" fillId="0" borderId="39" xfId="4" applyFont="1" applyFill="1" applyBorder="1" applyAlignment="1">
      <alignment horizontal="center" vertical="center"/>
    </xf>
    <xf numFmtId="0" fontId="45" fillId="0" borderId="39" xfId="14" applyFont="1" applyBorder="1" applyAlignment="1">
      <alignment wrapText="1"/>
    </xf>
    <xf numFmtId="0" fontId="42" fillId="0" borderId="39" xfId="15" applyFont="1" applyBorder="1" applyAlignment="1">
      <alignment vertical="top" wrapText="1"/>
    </xf>
    <xf numFmtId="0" fontId="49" fillId="0" borderId="41" xfId="15" applyFont="1" applyBorder="1" applyAlignment="1">
      <alignment vertical="top" wrapText="1"/>
    </xf>
    <xf numFmtId="0" fontId="45" fillId="0" borderId="39" xfId="15" applyFont="1" applyBorder="1" applyAlignment="1">
      <alignment horizontal="center" vertical="top" wrapText="1"/>
    </xf>
    <xf numFmtId="1" fontId="45" fillId="0" borderId="39" xfId="15" applyNumberFormat="1" applyFont="1" applyBorder="1" applyAlignment="1">
      <alignment horizontal="center" vertical="top" wrapText="1"/>
    </xf>
    <xf numFmtId="165" fontId="45" fillId="0" borderId="39" xfId="4" applyFont="1" applyBorder="1" applyAlignment="1">
      <alignment vertical="top" wrapText="1"/>
    </xf>
    <xf numFmtId="165" fontId="48" fillId="0" borderId="39" xfId="4" applyFont="1" applyBorder="1" applyAlignment="1">
      <alignment horizontal="center" vertical="top"/>
    </xf>
    <xf numFmtId="0" fontId="42" fillId="0" borderId="39" xfId="15" applyFont="1" applyBorder="1" applyAlignment="1">
      <alignment horizontal="center" vertical="top"/>
    </xf>
    <xf numFmtId="0" fontId="50" fillId="0" borderId="41" xfId="14" applyFont="1" applyBorder="1" applyAlignment="1">
      <alignment horizontal="left" vertical="top" wrapText="1"/>
    </xf>
    <xf numFmtId="1" fontId="45" fillId="0" borderId="39" xfId="15" applyNumberFormat="1" applyFont="1" applyBorder="1" applyAlignment="1">
      <alignment horizontal="center" vertical="center" wrapText="1"/>
    </xf>
    <xf numFmtId="0" fontId="50" fillId="0" borderId="41" xfId="14" applyFont="1" applyBorder="1" applyAlignment="1">
      <alignment vertical="top" wrapText="1"/>
    </xf>
    <xf numFmtId="0" fontId="44" fillId="0" borderId="40" xfId="15" applyFont="1" applyBorder="1" applyAlignment="1">
      <alignment horizontal="center"/>
    </xf>
    <xf numFmtId="0" fontId="49" fillId="0" borderId="39" xfId="14" applyFont="1" applyBorder="1" applyAlignment="1">
      <alignment wrapText="1"/>
    </xf>
    <xf numFmtId="0" fontId="4" fillId="0" borderId="40" xfId="15" applyFont="1" applyBorder="1" applyAlignment="1">
      <alignment horizontal="center"/>
    </xf>
    <xf numFmtId="0" fontId="4" fillId="0" borderId="39" xfId="15" applyFont="1" applyBorder="1" applyAlignment="1">
      <alignment horizontal="center"/>
    </xf>
    <xf numFmtId="168" fontId="48" fillId="0" borderId="41" xfId="4" applyNumberFormat="1" applyFont="1" applyFill="1" applyBorder="1" applyAlignment="1">
      <alignment horizontal="center" vertical="center"/>
    </xf>
    <xf numFmtId="0" fontId="45" fillId="0" borderId="39" xfId="15" applyFont="1" applyBorder="1" applyAlignment="1">
      <alignment vertical="center" wrapText="1"/>
    </xf>
    <xf numFmtId="0" fontId="45" fillId="0" borderId="40" xfId="15" applyFont="1" applyBorder="1" applyAlignment="1">
      <alignment horizontal="center" vertical="center" wrapText="1"/>
    </xf>
    <xf numFmtId="0" fontId="51" fillId="0" borderId="39" xfId="15" applyFont="1" applyBorder="1" applyAlignment="1">
      <alignment horizontal="right" vertical="center"/>
    </xf>
    <xf numFmtId="0" fontId="49" fillId="0" borderId="39" xfId="15" applyFont="1" applyBorder="1" applyAlignment="1">
      <alignment horizontal="left" vertical="top"/>
    </xf>
    <xf numFmtId="0" fontId="52" fillId="0" borderId="39" xfId="15" applyFont="1" applyBorder="1" applyAlignment="1">
      <alignment horizontal="right" vertical="center"/>
    </xf>
    <xf numFmtId="0" fontId="52" fillId="0" borderId="40" xfId="15" applyFont="1" applyBorder="1" applyAlignment="1">
      <alignment horizontal="right" vertical="center"/>
    </xf>
    <xf numFmtId="0" fontId="53" fillId="0" borderId="39" xfId="15" applyFont="1" applyBorder="1" applyAlignment="1">
      <alignment horizontal="center" vertical="center"/>
    </xf>
    <xf numFmtId="0" fontId="45" fillId="0" borderId="39" xfId="15" applyFont="1" applyBorder="1" applyAlignment="1">
      <alignment wrapText="1"/>
    </xf>
    <xf numFmtId="0" fontId="54" fillId="0" borderId="39" xfId="15" applyFont="1" applyBorder="1" applyAlignment="1">
      <alignment horizontal="center" vertical="center"/>
    </xf>
    <xf numFmtId="0" fontId="4" fillId="0" borderId="40" xfId="15" applyFont="1" applyBorder="1" applyAlignment="1">
      <alignment horizontal="center" vertical="center"/>
    </xf>
    <xf numFmtId="165" fontId="4" fillId="0" borderId="0" xfId="15" applyNumberFormat="1" applyFont="1"/>
    <xf numFmtId="0" fontId="50" fillId="0" borderId="39" xfId="15" applyFont="1" applyBorder="1" applyAlignment="1">
      <alignment wrapText="1"/>
    </xf>
    <xf numFmtId="0" fontId="45" fillId="0" borderId="39" xfId="15" applyFont="1" applyBorder="1" applyAlignment="1">
      <alignment horizontal="center" vertical="center"/>
    </xf>
    <xf numFmtId="0" fontId="39" fillId="0" borderId="39" xfId="15" applyFont="1" applyBorder="1" applyAlignment="1">
      <alignment horizontal="center"/>
    </xf>
    <xf numFmtId="168" fontId="5" fillId="0" borderId="39" xfId="4" applyNumberFormat="1" applyFont="1" applyBorder="1" applyAlignment="1">
      <alignment horizontal="center"/>
    </xf>
    <xf numFmtId="168" fontId="16" fillId="0" borderId="39" xfId="4" applyNumberFormat="1" applyFont="1" applyBorder="1" applyAlignment="1">
      <alignment horizontal="center"/>
    </xf>
    <xf numFmtId="168" fontId="5" fillId="0" borderId="39" xfId="4" applyNumberFormat="1" applyFont="1" applyBorder="1" applyAlignment="1">
      <alignment horizontal="center" vertical="center"/>
    </xf>
    <xf numFmtId="168" fontId="16" fillId="0" borderId="39" xfId="4" applyNumberFormat="1" applyFont="1" applyBorder="1" applyAlignment="1">
      <alignment horizontal="center" vertical="center"/>
    </xf>
    <xf numFmtId="0" fontId="36" fillId="0" borderId="39" xfId="15" applyFont="1" applyBorder="1" applyAlignment="1">
      <alignment horizontal="left" vertical="center" wrapText="1"/>
    </xf>
    <xf numFmtId="168" fontId="4" fillId="0" borderId="39" xfId="4" applyNumberFormat="1" applyFont="1" applyBorder="1" applyAlignment="1">
      <alignment horizontal="center" vertical="center"/>
    </xf>
    <xf numFmtId="168" fontId="48" fillId="0" borderId="39" xfId="4" applyNumberFormat="1" applyFont="1" applyBorder="1" applyAlignment="1">
      <alignment horizontal="center" vertical="center"/>
    </xf>
    <xf numFmtId="0" fontId="45" fillId="0" borderId="39" xfId="15" applyFont="1" applyBorder="1" applyAlignment="1">
      <alignment horizontal="left" vertical="top" wrapText="1"/>
    </xf>
    <xf numFmtId="0" fontId="44" fillId="0" borderId="39" xfId="15" applyFont="1" applyBorder="1" applyAlignment="1">
      <alignment horizontal="center" vertical="center"/>
    </xf>
    <xf numFmtId="0" fontId="45" fillId="0" borderId="39" xfId="15" applyFont="1" applyBorder="1" applyAlignment="1">
      <alignment horizontal="left" vertical="center" wrapText="1"/>
    </xf>
    <xf numFmtId="165" fontId="35" fillId="0" borderId="0" xfId="4" applyFont="1" applyAlignment="1">
      <alignment vertical="center"/>
    </xf>
    <xf numFmtId="0" fontId="0" fillId="0" borderId="0" xfId="9" applyFont="1" applyAlignment="1">
      <alignment vertical="center"/>
    </xf>
    <xf numFmtId="0" fontId="45" fillId="0" borderId="0" xfId="14" applyFont="1" applyAlignment="1">
      <alignment vertical="center" wrapText="1"/>
    </xf>
    <xf numFmtId="0" fontId="45" fillId="0" borderId="0" xfId="14" applyFont="1" applyAlignment="1">
      <alignment horizontal="center" vertical="center"/>
    </xf>
    <xf numFmtId="0" fontId="4" fillId="0" borderId="39" xfId="15" applyFont="1" applyBorder="1" applyAlignment="1">
      <alignment horizontal="left" vertical="center" wrapText="1"/>
    </xf>
    <xf numFmtId="165" fontId="16" fillId="0" borderId="39" xfId="4" applyFont="1" applyBorder="1" applyAlignment="1">
      <alignment horizontal="center" vertical="center"/>
    </xf>
    <xf numFmtId="0" fontId="11" fillId="0" borderId="39" xfId="15" applyFont="1" applyBorder="1" applyAlignment="1">
      <alignment vertical="top" wrapText="1"/>
    </xf>
    <xf numFmtId="0" fontId="29" fillId="0" borderId="40" xfId="14" applyFont="1" applyBorder="1"/>
    <xf numFmtId="0" fontId="8" fillId="0" borderId="39" xfId="14" applyFont="1" applyBorder="1" applyAlignment="1">
      <alignment horizontal="center" vertical="center"/>
    </xf>
    <xf numFmtId="0" fontId="4" fillId="0" borderId="39" xfId="14" applyFont="1" applyBorder="1" applyAlignment="1">
      <alignment horizontal="center" vertical="center"/>
    </xf>
    <xf numFmtId="0" fontId="8" fillId="0" borderId="39" xfId="14" applyFont="1" applyBorder="1" applyAlignment="1">
      <alignment horizontal="left" vertical="top" wrapText="1"/>
    </xf>
    <xf numFmtId="0" fontId="4" fillId="0" borderId="39" xfId="9" applyFont="1" applyBorder="1" applyAlignment="1">
      <alignment vertical="center"/>
    </xf>
    <xf numFmtId="0" fontId="42" fillId="0" borderId="39" xfId="14" applyFont="1" applyBorder="1" applyAlignment="1">
      <alignment horizontal="center" vertical="center"/>
    </xf>
    <xf numFmtId="0" fontId="8" fillId="0" borderId="39" xfId="14" applyFont="1" applyBorder="1" applyAlignment="1">
      <alignment wrapText="1"/>
    </xf>
    <xf numFmtId="0" fontId="5" fillId="0" borderId="39" xfId="15" applyFont="1" applyBorder="1" applyAlignment="1">
      <alignment horizontal="center" vertical="center"/>
    </xf>
    <xf numFmtId="0" fontId="13" fillId="0" borderId="39" xfId="14" applyFont="1" applyBorder="1" applyAlignment="1">
      <alignment horizontal="center" vertical="center"/>
    </xf>
    <xf numFmtId="0" fontId="8" fillId="0" borderId="39" xfId="15" applyFont="1" applyBorder="1" applyAlignment="1">
      <alignment horizontal="justify" wrapText="1"/>
    </xf>
    <xf numFmtId="43" fontId="5" fillId="0" borderId="39" xfId="6" applyFont="1" applyBorder="1" applyAlignment="1">
      <alignment horizontal="center" vertical="center"/>
    </xf>
    <xf numFmtId="43" fontId="16" fillId="0" borderId="39" xfId="6" applyFont="1" applyBorder="1" applyAlignment="1">
      <alignment horizontal="center" vertical="center"/>
    </xf>
    <xf numFmtId="0" fontId="5" fillId="0" borderId="0" xfId="15" applyFont="1" applyAlignment="1">
      <alignment vertical="center"/>
    </xf>
    <xf numFmtId="0" fontId="8" fillId="0" borderId="0" xfId="15" applyFont="1" applyAlignment="1">
      <alignment horizontal="justify" wrapText="1"/>
    </xf>
    <xf numFmtId="0" fontId="11" fillId="0" borderId="39" xfId="15" applyFont="1" applyBorder="1"/>
    <xf numFmtId="0" fontId="8" fillId="0" borderId="39" xfId="15" applyFont="1" applyBorder="1" applyAlignment="1">
      <alignment horizontal="center"/>
    </xf>
    <xf numFmtId="0" fontId="29" fillId="0" borderId="39" xfId="15" applyFont="1" applyBorder="1"/>
    <xf numFmtId="165" fontId="48" fillId="0" borderId="39" xfId="4" applyFont="1" applyBorder="1" applyAlignment="1">
      <alignment horizontal="center" vertical="center"/>
    </xf>
    <xf numFmtId="0" fontId="45" fillId="0" borderId="39" xfId="14" applyFont="1" applyBorder="1" applyAlignment="1">
      <alignment vertical="top" wrapText="1"/>
    </xf>
    <xf numFmtId="0" fontId="57" fillId="0" borderId="39" xfId="14" applyFont="1" applyBorder="1" applyAlignment="1">
      <alignment horizontal="center" vertical="center"/>
    </xf>
    <xf numFmtId="0" fontId="45" fillId="0" borderId="0" xfId="15" applyFont="1" applyAlignment="1">
      <alignment horizontal="center" vertical="center" wrapText="1"/>
    </xf>
    <xf numFmtId="0" fontId="45" fillId="0" borderId="0" xfId="14" applyFont="1" applyAlignment="1">
      <alignment wrapText="1"/>
    </xf>
    <xf numFmtId="0" fontId="45" fillId="0" borderId="40" xfId="14" applyFont="1" applyBorder="1" applyAlignment="1">
      <alignment horizontal="center" vertical="center"/>
    </xf>
    <xf numFmtId="0" fontId="45" fillId="0" borderId="40" xfId="14" applyFont="1" applyBorder="1" applyAlignment="1">
      <alignment wrapText="1"/>
    </xf>
    <xf numFmtId="0" fontId="8" fillId="0" borderId="39" xfId="15" applyFont="1" applyBorder="1" applyAlignment="1">
      <alignment horizontal="center" vertical="center" wrapText="1"/>
    </xf>
    <xf numFmtId="0" fontId="8" fillId="0" borderId="0" xfId="15" applyFont="1" applyAlignment="1">
      <alignment horizontal="center" vertical="center" wrapText="1"/>
    </xf>
    <xf numFmtId="0" fontId="5" fillId="0" borderId="0" xfId="14" applyFont="1" applyAlignment="1">
      <alignment horizontal="center" vertical="center"/>
    </xf>
    <xf numFmtId="0" fontId="8" fillId="0" borderId="0" xfId="14" applyFont="1" applyAlignment="1">
      <alignment horizontal="center" vertical="center"/>
    </xf>
    <xf numFmtId="0" fontId="8" fillId="0" borderId="0" xfId="14" applyFont="1" applyAlignment="1">
      <alignment wrapText="1"/>
    </xf>
    <xf numFmtId="0" fontId="5" fillId="0" borderId="39" xfId="14" applyFont="1" applyBorder="1" applyAlignment="1">
      <alignment horizontal="center" vertical="center"/>
    </xf>
    <xf numFmtId="0" fontId="8" fillId="0" borderId="40" xfId="14" applyFont="1" applyBorder="1" applyAlignment="1">
      <alignment horizontal="center" vertical="center"/>
    </xf>
    <xf numFmtId="0" fontId="8" fillId="0" borderId="40" xfId="14" applyFont="1" applyBorder="1" applyAlignment="1">
      <alignment wrapText="1"/>
    </xf>
    <xf numFmtId="0" fontId="5" fillId="0" borderId="39" xfId="15" applyFont="1" applyBorder="1" applyAlignment="1">
      <alignment vertical="center" wrapText="1"/>
    </xf>
    <xf numFmtId="165" fontId="5" fillId="0" borderId="39" xfId="4" applyFont="1" applyBorder="1" applyAlignment="1">
      <alignment horizontal="center"/>
    </xf>
    <xf numFmtId="165" fontId="16" fillId="0" borderId="39" xfId="4" applyFont="1" applyBorder="1" applyAlignment="1">
      <alignment horizontal="center"/>
    </xf>
    <xf numFmtId="0" fontId="4" fillId="0" borderId="0" xfId="15" applyFont="1" applyAlignment="1">
      <alignment horizontal="center"/>
    </xf>
    <xf numFmtId="0" fontId="45" fillId="0" borderId="39" xfId="14" applyFont="1" applyBorder="1" applyAlignment="1">
      <alignment horizontal="left" vertical="center" wrapText="1"/>
    </xf>
    <xf numFmtId="0" fontId="45" fillId="0" borderId="40" xfId="14" applyFont="1" applyBorder="1" applyAlignment="1">
      <alignment vertical="center" wrapText="1"/>
    </xf>
    <xf numFmtId="0" fontId="57" fillId="0" borderId="39" xfId="14" applyFont="1" applyBorder="1" applyAlignment="1">
      <alignment horizontal="center" vertical="top"/>
    </xf>
    <xf numFmtId="0" fontId="14" fillId="0" borderId="39" xfId="15" applyFont="1" applyBorder="1" applyAlignment="1">
      <alignment horizontal="center" vertical="center"/>
    </xf>
    <xf numFmtId="0" fontId="29" fillId="0" borderId="39" xfId="15" applyFont="1" applyBorder="1" applyAlignment="1">
      <alignment wrapText="1"/>
    </xf>
    <xf numFmtId="0" fontId="13" fillId="0" borderId="39" xfId="15" applyFont="1" applyBorder="1" applyAlignment="1">
      <alignment horizontal="center" vertical="center"/>
    </xf>
    <xf numFmtId="0" fontId="15" fillId="0" borderId="39" xfId="14" applyFont="1" applyBorder="1" applyAlignment="1">
      <alignment horizontal="center" vertical="center"/>
    </xf>
    <xf numFmtId="0" fontId="8" fillId="0" borderId="39" xfId="15" applyFont="1" applyBorder="1" applyAlignment="1">
      <alignment horizontal="left" vertical="center" wrapText="1"/>
    </xf>
    <xf numFmtId="0" fontId="4" fillId="0" borderId="39" xfId="11" applyFont="1" applyBorder="1" applyAlignment="1">
      <alignment vertical="center"/>
    </xf>
    <xf numFmtId="0" fontId="58" fillId="0" borderId="39" xfId="15" applyFont="1" applyBorder="1" applyAlignment="1">
      <alignment horizontal="left" vertical="top" wrapText="1"/>
    </xf>
    <xf numFmtId="0" fontId="13" fillId="0" borderId="0" xfId="15" applyFont="1" applyAlignment="1">
      <alignment horizontal="center" vertical="center"/>
    </xf>
    <xf numFmtId="0" fontId="58" fillId="0" borderId="39" xfId="15" applyFont="1" applyBorder="1" applyAlignment="1">
      <alignment wrapText="1"/>
    </xf>
    <xf numFmtId="0" fontId="41" fillId="0" borderId="40" xfId="14" applyFont="1" applyBorder="1" applyAlignment="1">
      <alignment horizontal="center" vertical="center"/>
    </xf>
    <xf numFmtId="0" fontId="59" fillId="0" borderId="39" xfId="14" applyFont="1" applyBorder="1" applyAlignment="1">
      <alignment horizontal="center" vertical="center"/>
    </xf>
    <xf numFmtId="0" fontId="8" fillId="0" borderId="39" xfId="15" applyFont="1" applyBorder="1" applyAlignment="1">
      <alignment wrapText="1"/>
    </xf>
    <xf numFmtId="165" fontId="5" fillId="0" borderId="39" xfId="4" applyFont="1" applyFill="1" applyBorder="1" applyAlignment="1">
      <alignment horizontal="center"/>
    </xf>
    <xf numFmtId="0" fontId="8" fillId="0" borderId="39" xfId="15" applyFont="1" applyBorder="1" applyAlignment="1">
      <alignment horizontal="left" vertical="top" wrapText="1"/>
    </xf>
    <xf numFmtId="0" fontId="4" fillId="0" borderId="43" xfId="15" applyFont="1" applyBorder="1" applyAlignment="1">
      <alignment horizontal="center" vertical="center"/>
    </xf>
    <xf numFmtId="165" fontId="35" fillId="0" borderId="0" xfId="4" applyFont="1"/>
    <xf numFmtId="0" fontId="14" fillId="0" borderId="39" xfId="15" applyFont="1" applyBorder="1" applyAlignment="1">
      <alignment horizontal="center"/>
    </xf>
    <xf numFmtId="0" fontId="59" fillId="0" borderId="39" xfId="15" applyFont="1" applyBorder="1" applyAlignment="1">
      <alignment horizontal="center" vertical="center"/>
    </xf>
    <xf numFmtId="0" fontId="36" fillId="0" borderId="39" xfId="15" applyFont="1" applyBorder="1" applyAlignment="1">
      <alignment horizontal="center"/>
    </xf>
    <xf numFmtId="0" fontId="13" fillId="0" borderId="39" xfId="15" applyFont="1" applyBorder="1" applyAlignment="1">
      <alignment horizontal="center"/>
    </xf>
    <xf numFmtId="0" fontId="8" fillId="0" borderId="40" xfId="15" applyFont="1" applyBorder="1" applyAlignment="1">
      <alignment horizontal="center" vertical="center"/>
    </xf>
    <xf numFmtId="0" fontId="8" fillId="0" borderId="40" xfId="15" applyFont="1" applyBorder="1" applyAlignment="1">
      <alignment wrapText="1"/>
    </xf>
    <xf numFmtId="0" fontId="4" fillId="0" borderId="39" xfId="10" applyFont="1" applyBorder="1" applyAlignment="1">
      <alignment vertical="center"/>
    </xf>
    <xf numFmtId="0" fontId="4" fillId="0" borderId="39" xfId="10" applyFont="1" applyBorder="1"/>
    <xf numFmtId="0" fontId="55" fillId="0" borderId="39" xfId="15" applyFont="1" applyBorder="1" applyAlignment="1">
      <alignment horizontal="right" vertical="center"/>
    </xf>
    <xf numFmtId="165" fontId="60" fillId="0" borderId="39" xfId="4" applyFont="1" applyFill="1" applyBorder="1" applyAlignment="1">
      <alignment horizontal="center" vertical="center"/>
    </xf>
    <xf numFmtId="165" fontId="35" fillId="0" borderId="0" xfId="4" applyFont="1" applyFill="1"/>
    <xf numFmtId="0" fontId="50" fillId="0" borderId="39" xfId="15" applyFont="1" applyBorder="1" applyAlignment="1">
      <alignment horizontal="center"/>
    </xf>
    <xf numFmtId="165" fontId="35" fillId="0" borderId="0" xfId="4" applyFont="1" applyFill="1" applyAlignment="1"/>
    <xf numFmtId="0" fontId="35" fillId="0" borderId="39" xfId="15" applyFont="1" applyBorder="1" applyAlignment="1">
      <alignment horizontal="center" vertical="center"/>
    </xf>
    <xf numFmtId="0" fontId="14" fillId="0" borderId="39" xfId="15" applyFont="1" applyBorder="1" applyAlignment="1">
      <alignment wrapText="1"/>
    </xf>
    <xf numFmtId="0" fontId="36" fillId="0" borderId="39" xfId="15" applyFont="1" applyBorder="1" applyAlignment="1">
      <alignment horizontal="center" vertical="center"/>
    </xf>
    <xf numFmtId="0" fontId="5" fillId="0" borderId="39" xfId="15" applyFont="1" applyBorder="1" applyAlignment="1">
      <alignment horizontal="center"/>
    </xf>
    <xf numFmtId="0" fontId="47" fillId="0" borderId="39" xfId="15" applyFont="1" applyBorder="1" applyAlignment="1">
      <alignment horizontal="left" vertical="top" wrapText="1"/>
    </xf>
    <xf numFmtId="0" fontId="8" fillId="0" borderId="39" xfId="15" applyFont="1" applyBorder="1" applyAlignment="1">
      <alignment horizontal="justify" vertical="center" wrapText="1"/>
    </xf>
    <xf numFmtId="171" fontId="4" fillId="0" borderId="39" xfId="15" applyNumberFormat="1" applyFont="1" applyBorder="1" applyAlignment="1">
      <alignment horizontal="center" vertical="center"/>
    </xf>
    <xf numFmtId="0" fontId="4" fillId="0" borderId="0" xfId="15" applyFont="1" applyAlignment="1">
      <alignment wrapText="1"/>
    </xf>
    <xf numFmtId="165" fontId="35" fillId="0" borderId="0" xfId="4" applyFont="1" applyFill="1" applyAlignment="1">
      <alignment vertical="center"/>
    </xf>
    <xf numFmtId="0" fontId="45" fillId="0" borderId="39" xfId="14" applyFont="1" applyBorder="1" applyAlignment="1">
      <alignment horizontal="center" vertical="center"/>
    </xf>
    <xf numFmtId="0" fontId="47" fillId="0" borderId="39" xfId="14" applyFont="1" applyBorder="1" applyAlignment="1">
      <alignment wrapText="1"/>
    </xf>
    <xf numFmtId="0" fontId="13" fillId="0" borderId="39" xfId="14" applyFont="1" applyBorder="1" applyAlignment="1">
      <alignment horizontal="center"/>
    </xf>
    <xf numFmtId="165" fontId="8" fillId="0" borderId="39" xfId="4" applyFont="1" applyBorder="1" applyAlignment="1">
      <alignment wrapText="1"/>
    </xf>
    <xf numFmtId="0" fontId="35" fillId="0" borderId="40" xfId="15" applyFont="1" applyBorder="1" applyAlignment="1">
      <alignment horizontal="center" vertical="center"/>
    </xf>
    <xf numFmtId="0" fontId="4" fillId="0" borderId="39" xfId="10" applyFont="1" applyBorder="1" applyAlignment="1">
      <alignment horizontal="center" vertical="center"/>
    </xf>
    <xf numFmtId="0" fontId="46" fillId="0" borderId="40" xfId="14" applyFont="1" applyBorder="1" applyAlignment="1">
      <alignment horizontal="center" vertical="center"/>
    </xf>
    <xf numFmtId="0" fontId="39" fillId="0" borderId="40" xfId="14" applyFont="1" applyBorder="1" applyAlignment="1">
      <alignment horizontal="center"/>
    </xf>
    <xf numFmtId="0" fontId="12" fillId="0" borderId="40" xfId="14" applyFont="1" applyBorder="1"/>
    <xf numFmtId="0" fontId="42" fillId="0" borderId="40" xfId="14" applyFont="1" applyBorder="1" applyAlignment="1">
      <alignment horizontal="center"/>
    </xf>
    <xf numFmtId="0" fontId="8" fillId="0" borderId="40" xfId="14" applyFont="1" applyBorder="1"/>
    <xf numFmtId="0" fontId="61" fillId="0" borderId="40" xfId="14" applyFont="1" applyBorder="1" applyAlignment="1">
      <alignment horizontal="center"/>
    </xf>
    <xf numFmtId="0" fontId="25" fillId="0" borderId="40" xfId="14" applyFont="1" applyBorder="1"/>
    <xf numFmtId="0" fontId="45" fillId="0" borderId="40" xfId="14" applyFont="1" applyBorder="1" applyAlignment="1">
      <alignment horizontal="center"/>
    </xf>
    <xf numFmtId="165" fontId="48" fillId="0" borderId="39" xfId="15" applyNumberFormat="1" applyFont="1" applyBorder="1" applyAlignment="1">
      <alignment horizontal="center" vertical="center"/>
    </xf>
    <xf numFmtId="0" fontId="5" fillId="0" borderId="39" xfId="15" applyFont="1" applyBorder="1" applyAlignment="1">
      <alignment horizontal="left" vertical="top" wrapText="1"/>
    </xf>
    <xf numFmtId="0" fontId="48" fillId="0" borderId="39" xfId="15" applyFont="1" applyBorder="1" applyAlignment="1">
      <alignment horizontal="center" vertical="center"/>
    </xf>
    <xf numFmtId="0" fontId="39" fillId="0" borderId="40" xfId="14" applyFont="1" applyBorder="1"/>
    <xf numFmtId="0" fontId="14" fillId="0" borderId="39" xfId="14" applyFont="1" applyBorder="1" applyAlignment="1">
      <alignment horizontal="center" vertical="center"/>
    </xf>
    <xf numFmtId="0" fontId="62" fillId="0" borderId="40" xfId="14" applyFont="1" applyBorder="1"/>
    <xf numFmtId="0" fontId="14" fillId="0" borderId="40" xfId="14" applyFont="1" applyBorder="1"/>
    <xf numFmtId="0" fontId="42" fillId="0" borderId="40" xfId="14" applyFont="1" applyBorder="1"/>
    <xf numFmtId="0" fontId="45" fillId="0" borderId="40" xfId="14" applyFont="1" applyBorder="1"/>
    <xf numFmtId="0" fontId="8" fillId="0" borderId="40" xfId="14" applyFont="1" applyBorder="1" applyAlignment="1">
      <alignment horizontal="left" vertical="top" wrapText="1"/>
    </xf>
    <xf numFmtId="165" fontId="5" fillId="0" borderId="39" xfId="4" applyFont="1" applyFill="1" applyBorder="1" applyAlignment="1">
      <alignment horizontal="center" vertical="center"/>
    </xf>
    <xf numFmtId="0" fontId="5" fillId="0" borderId="39" xfId="15" applyFont="1" applyBorder="1" applyAlignment="1">
      <alignment wrapText="1"/>
    </xf>
    <xf numFmtId="0" fontId="41" fillId="0" borderId="39" xfId="15" applyFont="1" applyBorder="1" applyAlignment="1">
      <alignment horizontal="center"/>
    </xf>
    <xf numFmtId="165" fontId="35" fillId="0" borderId="0" xfId="4" applyFont="1" applyAlignment="1"/>
    <xf numFmtId="0" fontId="5" fillId="0" borderId="40" xfId="15" applyFont="1" applyBorder="1" applyAlignment="1">
      <alignment vertical="top" wrapText="1"/>
    </xf>
    <xf numFmtId="0" fontId="5" fillId="0" borderId="40" xfId="15" applyFont="1" applyBorder="1" applyAlignment="1">
      <alignment wrapText="1"/>
    </xf>
    <xf numFmtId="0" fontId="39" fillId="0" borderId="39" xfId="15" applyFont="1" applyBorder="1" applyAlignment="1">
      <alignment vertical="top" wrapText="1"/>
    </xf>
    <xf numFmtId="0" fontId="8" fillId="0" borderId="39" xfId="15" applyFont="1" applyBorder="1" applyAlignment="1">
      <alignment horizontal="center" vertical="top"/>
    </xf>
    <xf numFmtId="0" fontId="4" fillId="0" borderId="39" xfId="15" applyFont="1" applyBorder="1" applyAlignment="1">
      <alignment horizontal="center" vertical="top"/>
    </xf>
    <xf numFmtId="165" fontId="5" fillId="0" borderId="39" xfId="4" applyFont="1" applyBorder="1" applyAlignment="1">
      <alignment horizontal="center" vertical="top"/>
    </xf>
    <xf numFmtId="165" fontId="16" fillId="0" borderId="39" xfId="4" applyFont="1" applyBorder="1" applyAlignment="1">
      <alignment horizontal="center" vertical="top"/>
    </xf>
    <xf numFmtId="0" fontId="62" fillId="0" borderId="39" xfId="15" applyFont="1" applyBorder="1" applyAlignment="1">
      <alignment horizontal="center" vertical="center"/>
    </xf>
    <xf numFmtId="0" fontId="14" fillId="0" borderId="39" xfId="15" applyFont="1" applyBorder="1"/>
    <xf numFmtId="0" fontId="46" fillId="0" borderId="40" xfId="15" applyFont="1" applyBorder="1" applyAlignment="1">
      <alignment horizontal="center"/>
    </xf>
    <xf numFmtId="0" fontId="63" fillId="0" borderId="40" xfId="15" applyFont="1" applyBorder="1" applyAlignment="1">
      <alignment wrapText="1"/>
    </xf>
    <xf numFmtId="0" fontId="25" fillId="0" borderId="39" xfId="15" applyFont="1" applyBorder="1" applyAlignment="1">
      <alignment horizontal="center"/>
    </xf>
    <xf numFmtId="0" fontId="26" fillId="0" borderId="39" xfId="15" applyFont="1" applyBorder="1" applyAlignment="1">
      <alignment horizontal="center"/>
    </xf>
    <xf numFmtId="0" fontId="15" fillId="0" borderId="39" xfId="15" applyFont="1" applyBorder="1"/>
    <xf numFmtId="0" fontId="18" fillId="0" borderId="39" xfId="15" applyFont="1" applyBorder="1" applyAlignment="1">
      <alignment horizontal="center"/>
    </xf>
    <xf numFmtId="0" fontId="18" fillId="0" borderId="39" xfId="15" applyFont="1" applyBorder="1" applyAlignment="1">
      <alignment horizontal="center" vertical="center"/>
    </xf>
    <xf numFmtId="0" fontId="61" fillId="0" borderId="39" xfId="14" applyFont="1" applyBorder="1" applyAlignment="1">
      <alignment horizontal="center"/>
    </xf>
    <xf numFmtId="0" fontId="25" fillId="0" borderId="39" xfId="14" applyFont="1" applyBorder="1"/>
    <xf numFmtId="0" fontId="41" fillId="0" borderId="40" xfId="15" applyFont="1" applyBorder="1" applyAlignment="1">
      <alignment horizontal="center"/>
    </xf>
    <xf numFmtId="0" fontId="5" fillId="0" borderId="40" xfId="15" applyFont="1" applyBorder="1" applyAlignment="1">
      <alignment horizontal="left" wrapText="1"/>
    </xf>
    <xf numFmtId="0" fontId="5" fillId="0" borderId="40" xfId="15" applyFont="1" applyBorder="1" applyAlignment="1">
      <alignment horizontal="justify" vertical="top" wrapText="1"/>
    </xf>
    <xf numFmtId="0" fontId="64" fillId="0" borderId="39" xfId="15" applyFont="1" applyBorder="1" applyAlignment="1">
      <alignment horizontal="center" vertical="center"/>
    </xf>
    <xf numFmtId="0" fontId="25" fillId="0" borderId="39" xfId="14" applyFont="1" applyBorder="1" applyAlignment="1">
      <alignment horizontal="center" vertical="center"/>
    </xf>
    <xf numFmtId="0" fontId="36" fillId="0" borderId="40" xfId="15" applyFont="1" applyBorder="1" applyAlignment="1">
      <alignment horizontal="center"/>
    </xf>
    <xf numFmtId="0" fontId="41" fillId="0" borderId="40" xfId="15" applyFont="1" applyBorder="1" applyAlignment="1">
      <alignment horizontal="center" vertical="center"/>
    </xf>
    <xf numFmtId="0" fontId="29" fillId="0" borderId="40" xfId="15" applyFont="1" applyBorder="1"/>
    <xf numFmtId="0" fontId="40" fillId="0" borderId="39" xfId="15" applyFont="1" applyBorder="1" applyAlignment="1">
      <alignment horizontal="center"/>
    </xf>
    <xf numFmtId="0" fontId="65" fillId="0" borderId="39" xfId="14" applyFont="1" applyBorder="1" applyAlignment="1">
      <alignment horizontal="center" vertical="center"/>
    </xf>
    <xf numFmtId="0" fontId="5" fillId="0" borderId="40" xfId="15" applyFont="1" applyBorder="1" applyAlignment="1">
      <alignment horizontal="left" vertical="top" wrapText="1"/>
    </xf>
    <xf numFmtId="0" fontId="4" fillId="0" borderId="39" xfId="15" applyFont="1" applyBorder="1" applyAlignment="1">
      <alignment horizontal="right" vertical="center"/>
    </xf>
    <xf numFmtId="165" fontId="5" fillId="0" borderId="39" xfId="4" applyFont="1" applyBorder="1" applyAlignment="1">
      <alignment horizontal="right" vertical="center"/>
    </xf>
    <xf numFmtId="0" fontId="62" fillId="0" borderId="40" xfId="15" applyFont="1" applyBorder="1" applyAlignment="1">
      <alignment horizontal="center" vertical="center"/>
    </xf>
    <xf numFmtId="0" fontId="14" fillId="0" borderId="40" xfId="15" applyFont="1" applyBorder="1"/>
    <xf numFmtId="0" fontId="42" fillId="0" borderId="40" xfId="15" applyFont="1" applyBorder="1" applyAlignment="1">
      <alignment horizontal="center" vertical="center"/>
    </xf>
    <xf numFmtId="0" fontId="8" fillId="0" borderId="40" xfId="15" applyFont="1" applyBorder="1"/>
    <xf numFmtId="0" fontId="51" fillId="0" borderId="40" xfId="15" applyFont="1" applyBorder="1" applyAlignment="1">
      <alignment horizontal="right" vertical="center"/>
    </xf>
    <xf numFmtId="0" fontId="55" fillId="0" borderId="40" xfId="15" applyFont="1" applyBorder="1" applyAlignment="1">
      <alignment horizontal="right" vertical="center"/>
    </xf>
    <xf numFmtId="0" fontId="55" fillId="0" borderId="0" xfId="15" applyFont="1" applyAlignment="1">
      <alignment horizontal="right" vertical="center"/>
    </xf>
    <xf numFmtId="0" fontId="55" fillId="0" borderId="39" xfId="15" applyFont="1" applyBorder="1" applyAlignment="1">
      <alignment horizontal="center" vertical="center"/>
    </xf>
    <xf numFmtId="0" fontId="39" fillId="0" borderId="40" xfId="15" applyFont="1" applyBorder="1" applyAlignment="1">
      <alignment horizontal="center" vertical="center"/>
    </xf>
    <xf numFmtId="0" fontId="11" fillId="0" borderId="40" xfId="15" applyFont="1" applyBorder="1" applyAlignment="1">
      <alignment wrapText="1"/>
    </xf>
    <xf numFmtId="0" fontId="26" fillId="0" borderId="40" xfId="15" applyFont="1" applyBorder="1" applyAlignment="1">
      <alignment horizontal="center" vertical="center"/>
    </xf>
    <xf numFmtId="0" fontId="5" fillId="0" borderId="40" xfId="15" applyFont="1" applyBorder="1" applyAlignment="1">
      <alignment horizontal="justify" vertical="center" wrapText="1"/>
    </xf>
    <xf numFmtId="0" fontId="64" fillId="0" borderId="40" xfId="15" applyFont="1" applyBorder="1" applyAlignment="1">
      <alignment horizontal="center" vertical="center"/>
    </xf>
    <xf numFmtId="0" fontId="64" fillId="0" borderId="40" xfId="15" applyFont="1" applyBorder="1" applyAlignment="1">
      <alignment horizontal="center"/>
    </xf>
    <xf numFmtId="0" fontId="5" fillId="0" borderId="40" xfId="15" applyFont="1" applyBorder="1" applyAlignment="1">
      <alignment horizontal="justify" wrapText="1"/>
    </xf>
    <xf numFmtId="0" fontId="8" fillId="0" borderId="39" xfId="14" applyFont="1" applyBorder="1" applyAlignment="1">
      <alignment horizontal="center"/>
    </xf>
    <xf numFmtId="0" fontId="4" fillId="0" borderId="39" xfId="14" applyFont="1" applyBorder="1" applyAlignment="1">
      <alignment horizontal="center"/>
    </xf>
    <xf numFmtId="0" fontId="26" fillId="0" borderId="40" xfId="15" applyFont="1" applyBorder="1" applyAlignment="1">
      <alignment horizontal="center"/>
    </xf>
    <xf numFmtId="0" fontId="26" fillId="0" borderId="39" xfId="14" applyFont="1" applyBorder="1" applyAlignment="1">
      <alignment horizontal="center"/>
    </xf>
    <xf numFmtId="0" fontId="10" fillId="0" borderId="39" xfId="15" applyFont="1" applyBorder="1" applyAlignment="1">
      <alignment horizontal="center" vertical="center"/>
    </xf>
    <xf numFmtId="0" fontId="5" fillId="0" borderId="40" xfId="15" applyFont="1" applyBorder="1"/>
    <xf numFmtId="0" fontId="39" fillId="0" borderId="40" xfId="15" applyFont="1" applyBorder="1" applyAlignment="1">
      <alignment horizontal="center"/>
    </xf>
    <xf numFmtId="0" fontId="12" fillId="0" borderId="40" xfId="15" applyFont="1" applyBorder="1"/>
    <xf numFmtId="0" fontId="62" fillId="0" borderId="40" xfId="15" applyFont="1" applyBorder="1" applyAlignment="1">
      <alignment horizontal="center"/>
    </xf>
    <xf numFmtId="0" fontId="42" fillId="0" borderId="40" xfId="15" applyFont="1" applyBorder="1" applyAlignment="1">
      <alignment horizontal="center"/>
    </xf>
    <xf numFmtId="0" fontId="45" fillId="0" borderId="40" xfId="15" applyFont="1" applyBorder="1" applyAlignment="1">
      <alignment horizontal="center"/>
    </xf>
    <xf numFmtId="0" fontId="50" fillId="0" borderId="40" xfId="15" applyFont="1" applyBorder="1" applyAlignment="1">
      <alignment horizontal="left" vertical="top"/>
    </xf>
    <xf numFmtId="0" fontId="8" fillId="0" borderId="39" xfId="15" applyFont="1" applyBorder="1" applyAlignment="1">
      <alignment horizontal="left" vertical="top"/>
    </xf>
    <xf numFmtId="165" fontId="4" fillId="0" borderId="0" xfId="15" applyNumberFormat="1" applyFont="1" applyAlignment="1">
      <alignment horizontal="left" vertical="top"/>
    </xf>
    <xf numFmtId="0" fontId="66" fillId="0" borderId="39" xfId="15" applyFont="1" applyBorder="1" applyAlignment="1">
      <alignment horizontal="left" vertical="center" wrapText="1"/>
    </xf>
    <xf numFmtId="0" fontId="43" fillId="0" borderId="39" xfId="15" applyFont="1" applyBorder="1" applyAlignment="1">
      <alignment horizontal="center" vertical="center"/>
    </xf>
    <xf numFmtId="0" fontId="3" fillId="0" borderId="39" xfId="10" applyFont="1" applyBorder="1" applyAlignment="1">
      <alignment vertical="center"/>
    </xf>
    <xf numFmtId="165" fontId="67" fillId="0" borderId="39" xfId="4" applyFont="1" applyBorder="1" applyAlignment="1">
      <alignment horizontal="center" vertical="center"/>
    </xf>
    <xf numFmtId="0" fontId="5" fillId="0" borderId="39" xfId="15" applyFont="1" applyBorder="1" applyAlignment="1">
      <alignment horizontal="left" vertical="center" wrapText="1"/>
    </xf>
    <xf numFmtId="0" fontId="5" fillId="0" borderId="39" xfId="10" applyFont="1" applyBorder="1" applyAlignment="1">
      <alignment vertical="center"/>
    </xf>
    <xf numFmtId="0" fontId="5" fillId="0" borderId="39" xfId="10" applyFont="1" applyBorder="1" applyAlignment="1">
      <alignment horizontal="center" vertical="center"/>
    </xf>
    <xf numFmtId="0" fontId="29" fillId="0" borderId="39" xfId="15" applyFont="1" applyBorder="1" applyAlignment="1">
      <alignment horizontal="left" vertical="center" wrapText="1"/>
    </xf>
    <xf numFmtId="0" fontId="42" fillId="0" borderId="39" xfId="15" applyFont="1" applyBorder="1"/>
    <xf numFmtId="0" fontId="68" fillId="0" borderId="39" xfId="15" applyFont="1" applyBorder="1" applyAlignment="1">
      <alignment horizontal="center"/>
    </xf>
    <xf numFmtId="0" fontId="3" fillId="0" borderId="39" xfId="15" applyFont="1" applyBorder="1" applyAlignment="1">
      <alignment horizontal="center"/>
    </xf>
    <xf numFmtId="165" fontId="16" fillId="0" borderId="39" xfId="4" applyFont="1" applyFill="1" applyBorder="1" applyAlignment="1">
      <alignment horizontal="center"/>
    </xf>
    <xf numFmtId="0" fontId="41" fillId="0" borderId="40" xfId="15" applyFont="1" applyBorder="1"/>
    <xf numFmtId="0" fontId="15" fillId="0" borderId="40" xfId="15" applyFont="1" applyBorder="1"/>
    <xf numFmtId="0" fontId="25" fillId="0" borderId="39" xfId="15" applyFont="1" applyBorder="1" applyAlignment="1">
      <alignment horizontal="center" vertical="center"/>
    </xf>
    <xf numFmtId="0" fontId="26" fillId="0" borderId="39" xfId="15" applyFont="1" applyBorder="1" applyAlignment="1">
      <alignment horizontal="center" vertical="center"/>
    </xf>
    <xf numFmtId="0" fontId="5" fillId="0" borderId="39" xfId="15" applyFont="1" applyBorder="1" applyAlignment="1">
      <alignment horizontal="justify" vertical="center" wrapText="1"/>
    </xf>
    <xf numFmtId="0" fontId="68" fillId="0" borderId="39" xfId="15" applyFont="1" applyBorder="1" applyAlignment="1">
      <alignment horizontal="center" vertical="center"/>
    </xf>
    <xf numFmtId="0" fontId="3" fillId="0" borderId="39" xfId="15" applyFont="1" applyBorder="1" applyAlignment="1">
      <alignment horizontal="center" vertical="center"/>
    </xf>
    <xf numFmtId="0" fontId="50" fillId="0" borderId="39" xfId="15" applyFont="1" applyBorder="1" applyAlignment="1">
      <alignment horizontal="center" vertical="center"/>
    </xf>
    <xf numFmtId="0" fontId="29" fillId="0" borderId="39" xfId="15" applyFont="1" applyBorder="1" applyAlignment="1">
      <alignment horizontal="left" wrapText="1"/>
    </xf>
    <xf numFmtId="0" fontId="5" fillId="0" borderId="39" xfId="15" applyFont="1" applyBorder="1" applyAlignment="1">
      <alignment horizontal="center" vertical="center" wrapText="1"/>
    </xf>
    <xf numFmtId="0" fontId="5" fillId="0" borderId="39" xfId="15" applyFont="1" applyBorder="1" applyAlignment="1">
      <alignment horizontal="justify" vertical="top" wrapText="1"/>
    </xf>
    <xf numFmtId="0" fontId="43" fillId="0" borderId="39" xfId="15" applyFont="1" applyBorder="1" applyAlignment="1">
      <alignment horizontal="center"/>
    </xf>
    <xf numFmtId="0" fontId="4" fillId="0" borderId="39" xfId="15" applyFont="1" applyBorder="1" applyAlignment="1">
      <alignment horizontal="justify" vertical="center" wrapText="1"/>
    </xf>
    <xf numFmtId="43" fontId="4" fillId="0" borderId="39" xfId="5" applyFont="1" applyBorder="1" applyAlignment="1">
      <alignment horizontal="center" vertical="center"/>
    </xf>
    <xf numFmtId="43" fontId="48" fillId="0" borderId="39" xfId="5" applyFont="1" applyBorder="1" applyAlignment="1">
      <alignment horizontal="center" vertical="center"/>
    </xf>
    <xf numFmtId="0" fontId="41" fillId="0" borderId="40" xfId="15" applyFont="1" applyBorder="1" applyAlignment="1">
      <alignment horizontal="center" vertical="top"/>
    </xf>
    <xf numFmtId="0" fontId="15" fillId="0" borderId="40" xfId="15" applyFont="1" applyBorder="1" applyAlignment="1">
      <alignment vertical="top" wrapText="1"/>
    </xf>
    <xf numFmtId="0" fontId="26" fillId="0" borderId="39" xfId="15" applyFont="1" applyBorder="1" applyAlignment="1">
      <alignment horizontal="center" vertical="top"/>
    </xf>
    <xf numFmtId="0" fontId="47" fillId="0" borderId="40" xfId="15" applyFont="1" applyBorder="1"/>
    <xf numFmtId="0" fontId="61" fillId="0" borderId="40" xfId="15" applyFont="1" applyBorder="1" applyAlignment="1">
      <alignment horizontal="center"/>
    </xf>
    <xf numFmtId="0" fontId="35" fillId="0" borderId="39" xfId="15" applyFont="1" applyBorder="1" applyAlignment="1">
      <alignment horizontal="center"/>
    </xf>
    <xf numFmtId="0" fontId="10" fillId="0" borderId="39" xfId="15" applyFont="1" applyBorder="1" applyAlignment="1">
      <alignment horizontal="center"/>
    </xf>
    <xf numFmtId="0" fontId="11" fillId="0" borderId="39" xfId="15" applyFont="1" applyBorder="1" applyAlignment="1">
      <alignment horizontal="left" vertical="top" wrapText="1"/>
    </xf>
    <xf numFmtId="0" fontId="16" fillId="0" borderId="39" xfId="15" applyFont="1" applyBorder="1" applyAlignment="1">
      <alignment horizontal="center" vertical="center"/>
    </xf>
    <xf numFmtId="0" fontId="35" fillId="0" borderId="40" xfId="15" applyFont="1" applyBorder="1" applyAlignment="1">
      <alignment horizontal="center"/>
    </xf>
    <xf numFmtId="0" fontId="8" fillId="0" borderId="39" xfId="15" applyFont="1" applyBorder="1" applyAlignment="1">
      <alignment horizontal="justify" vertical="top" wrapText="1"/>
    </xf>
    <xf numFmtId="0" fontId="29" fillId="0" borderId="39" xfId="15" applyFont="1" applyBorder="1" applyAlignment="1">
      <alignment vertical="center" wrapText="1"/>
    </xf>
    <xf numFmtId="0" fontId="13" fillId="0" borderId="0" xfId="14" applyFont="1" applyAlignment="1">
      <alignment horizontal="center" vertical="center"/>
    </xf>
    <xf numFmtId="0" fontId="5" fillId="0" borderId="0" xfId="15" applyFont="1" applyAlignment="1">
      <alignment horizontal="center" vertical="center"/>
    </xf>
    <xf numFmtId="0" fontId="13" fillId="0" borderId="0" xfId="14" applyFont="1" applyAlignment="1">
      <alignment horizontal="center"/>
    </xf>
    <xf numFmtId="0" fontId="4" fillId="0" borderId="43" xfId="15" applyFont="1" applyBorder="1" applyAlignment="1">
      <alignment horizontal="center"/>
    </xf>
    <xf numFmtId="0" fontId="8" fillId="0" borderId="39" xfId="14" applyFont="1" applyBorder="1" applyAlignment="1">
      <alignment horizontal="justify" vertical="center" wrapText="1"/>
    </xf>
    <xf numFmtId="0" fontId="69" fillId="0" borderId="0" xfId="10" applyFont="1" applyAlignment="1">
      <alignment horizontal="center"/>
    </xf>
    <xf numFmtId="0" fontId="10" fillId="0" borderId="0" xfId="10" applyFont="1" applyAlignment="1">
      <alignment horizontal="center" vertical="center"/>
    </xf>
    <xf numFmtId="0" fontId="18" fillId="0" borderId="0" xfId="10" applyFont="1"/>
    <xf numFmtId="0" fontId="4" fillId="0" borderId="0" xfId="10" applyFont="1" applyAlignment="1">
      <alignment horizontal="left" vertical="center"/>
    </xf>
    <xf numFmtId="0" fontId="4" fillId="0" borderId="0" xfId="0" applyFont="1"/>
    <xf numFmtId="0" fontId="18" fillId="0" borderId="0" xfId="10" applyFont="1" applyAlignment="1">
      <alignment horizontal="center"/>
    </xf>
    <xf numFmtId="0" fontId="70" fillId="10" borderId="44" xfId="10" applyFont="1" applyFill="1" applyBorder="1" applyAlignment="1">
      <alignment horizontal="center" vertical="center"/>
    </xf>
    <xf numFmtId="0" fontId="70" fillId="10" borderId="45" xfId="10" applyFont="1" applyFill="1" applyBorder="1" applyAlignment="1">
      <alignment horizontal="center" vertical="center"/>
    </xf>
    <xf numFmtId="0" fontId="70" fillId="10" borderId="46" xfId="10" applyFont="1" applyFill="1" applyBorder="1" applyAlignment="1">
      <alignment horizontal="center" vertical="center"/>
    </xf>
    <xf numFmtId="0" fontId="18" fillId="0" borderId="43" xfId="10" applyFont="1" applyBorder="1" applyAlignment="1">
      <alignment horizontal="center"/>
    </xf>
    <xf numFmtId="0" fontId="18" fillId="0" borderId="47" xfId="10" applyFont="1" applyBorder="1"/>
    <xf numFmtId="0" fontId="18" fillId="0" borderId="48" xfId="10" applyFont="1" applyBorder="1" applyAlignment="1">
      <alignment horizontal="center"/>
    </xf>
    <xf numFmtId="0" fontId="35" fillId="0" borderId="43" xfId="10" applyFont="1" applyBorder="1" applyAlignment="1">
      <alignment horizontal="center"/>
    </xf>
    <xf numFmtId="165" fontId="18" fillId="0" borderId="48" xfId="10" applyNumberFormat="1" applyFont="1" applyBorder="1" applyAlignment="1">
      <alignment horizontal="center"/>
    </xf>
    <xf numFmtId="0" fontId="18" fillId="0" borderId="47" xfId="10" applyFont="1" applyBorder="1" applyAlignment="1">
      <alignment wrapText="1"/>
    </xf>
    <xf numFmtId="165" fontId="18" fillId="0" borderId="49" xfId="10" applyNumberFormat="1" applyFont="1" applyBorder="1" applyAlignment="1">
      <alignment horizontal="center" vertical="center"/>
    </xf>
    <xf numFmtId="165" fontId="18" fillId="0" borderId="48" xfId="10" applyNumberFormat="1" applyFont="1" applyBorder="1" applyAlignment="1">
      <alignment horizontal="center" vertical="center"/>
    </xf>
    <xf numFmtId="4" fontId="18" fillId="0" borderId="48" xfId="10" applyNumberFormat="1" applyFont="1" applyBorder="1" applyAlignment="1">
      <alignment horizontal="right"/>
    </xf>
    <xf numFmtId="165" fontId="70" fillId="10" borderId="46" xfId="1" applyFont="1" applyFill="1" applyBorder="1" applyAlignment="1">
      <alignment horizontal="center" vertical="center"/>
    </xf>
    <xf numFmtId="0" fontId="4" fillId="0" borderId="0" xfId="10" applyFont="1" applyAlignment="1">
      <alignment horizontal="left"/>
    </xf>
    <xf numFmtId="0" fontId="72" fillId="0" borderId="0" xfId="8" applyFont="1" applyAlignment="1">
      <alignment horizontal="center" wrapText="1"/>
    </xf>
    <xf numFmtId="0" fontId="73" fillId="0" borderId="0" xfId="8" applyFont="1" applyAlignment="1">
      <alignment horizontal="center" vertical="center" wrapText="1"/>
    </xf>
    <xf numFmtId="0" fontId="74" fillId="0" borderId="0" xfId="8" applyFont="1" applyAlignment="1">
      <alignment horizontal="center" vertical="center" wrapText="1"/>
    </xf>
    <xf numFmtId="0" fontId="75" fillId="11" borderId="0" xfId="8" applyFont="1" applyFill="1" applyAlignment="1">
      <alignment wrapText="1"/>
    </xf>
    <xf numFmtId="0" fontId="74" fillId="0" borderId="0" xfId="8" applyFont="1" applyAlignment="1">
      <alignment horizontal="center" wrapText="1"/>
    </xf>
    <xf numFmtId="0" fontId="76" fillId="0" borderId="0" xfId="8" applyFont="1" applyAlignment="1">
      <alignment vertical="center" wrapText="1"/>
    </xf>
    <xf numFmtId="0" fontId="75" fillId="0" borderId="0" xfId="11" applyFont="1" applyAlignment="1">
      <alignment horizontal="left" wrapText="1"/>
    </xf>
    <xf numFmtId="0" fontId="76" fillId="0" borderId="0" xfId="8" applyFont="1"/>
    <xf numFmtId="0" fontId="77" fillId="0" borderId="0" xfId="8" applyFont="1"/>
    <xf numFmtId="4" fontId="77" fillId="0" borderId="0" xfId="8" applyNumberFormat="1" applyFont="1"/>
    <xf numFmtId="0" fontId="78" fillId="0" borderId="0" xfId="8"/>
    <xf numFmtId="0" fontId="82" fillId="0" borderId="55" xfId="8" applyFont="1" applyBorder="1" applyAlignment="1">
      <alignment horizontal="center" vertical="top" wrapText="1"/>
    </xf>
    <xf numFmtId="0" fontId="83" fillId="0" borderId="55" xfId="8" applyFont="1" applyBorder="1" applyAlignment="1">
      <alignment horizontal="center" vertical="top" wrapText="1"/>
    </xf>
    <xf numFmtId="0" fontId="86" fillId="10" borderId="4" xfId="14" applyFont="1" applyFill="1" applyBorder="1" applyAlignment="1">
      <alignment horizontal="center" vertical="center"/>
    </xf>
    <xf numFmtId="0" fontId="86" fillId="10" borderId="4" xfId="14" applyFont="1" applyFill="1" applyBorder="1" applyAlignment="1">
      <alignment horizontal="center" vertical="center" wrapText="1"/>
    </xf>
    <xf numFmtId="0" fontId="86" fillId="10" borderId="1" xfId="14" applyFont="1" applyFill="1" applyBorder="1" applyAlignment="1">
      <alignment horizontal="center" vertical="center" wrapText="1"/>
    </xf>
    <xf numFmtId="0" fontId="82" fillId="16" borderId="4" xfId="8" applyFont="1" applyFill="1" applyBorder="1" applyAlignment="1">
      <alignment vertical="top" wrapText="1"/>
    </xf>
    <xf numFmtId="0" fontId="82" fillId="0" borderId="4" xfId="8" applyFont="1" applyBorder="1" applyAlignment="1">
      <alignment horizontal="center" vertical="center"/>
    </xf>
    <xf numFmtId="4" fontId="82" fillId="0" borderId="1" xfId="8" applyNumberFormat="1" applyFont="1" applyBorder="1" applyAlignment="1">
      <alignment horizontal="center" vertical="center"/>
    </xf>
    <xf numFmtId="4" fontId="82" fillId="0" borderId="4" xfId="8" applyNumberFormat="1" applyFont="1" applyBorder="1" applyAlignment="1">
      <alignment horizontal="center" vertical="center"/>
    </xf>
    <xf numFmtId="0" fontId="88" fillId="0" borderId="4" xfId="8" applyFont="1" applyBorder="1" applyAlignment="1">
      <alignment vertical="top" wrapText="1"/>
    </xf>
    <xf numFmtId="0" fontId="82" fillId="16" borderId="4" xfId="8" applyFont="1" applyFill="1" applyBorder="1" applyAlignment="1">
      <alignment horizontal="left" vertical="top" wrapText="1"/>
    </xf>
    <xf numFmtId="0" fontId="82" fillId="0" borderId="1" xfId="8" applyFont="1" applyBorder="1" applyAlignment="1">
      <alignment horizontal="center" vertical="center"/>
    </xf>
    <xf numFmtId="0" fontId="88" fillId="0" borderId="56" xfId="8" applyFont="1" applyBorder="1" applyAlignment="1">
      <alignment vertical="top" wrapText="1"/>
    </xf>
    <xf numFmtId="0" fontId="82" fillId="0" borderId="56" xfId="8" applyFont="1" applyBorder="1" applyAlignment="1">
      <alignment horizontal="center" vertical="center"/>
    </xf>
    <xf numFmtId="4" fontId="82" fillId="0" borderId="57" xfId="8" applyNumberFormat="1" applyFont="1" applyBorder="1" applyAlignment="1">
      <alignment horizontal="center" vertical="center"/>
    </xf>
    <xf numFmtId="4" fontId="89" fillId="14" borderId="60" xfId="8" applyNumberFormat="1" applyFont="1" applyFill="1" applyBorder="1" applyAlignment="1">
      <alignment horizontal="center" vertical="center"/>
    </xf>
    <xf numFmtId="4" fontId="78" fillId="0" borderId="0" xfId="8" applyNumberFormat="1"/>
    <xf numFmtId="0" fontId="93" fillId="10" borderId="4" xfId="14" applyFont="1" applyFill="1" applyBorder="1" applyAlignment="1">
      <alignment horizontal="center" vertical="center"/>
    </xf>
    <xf numFmtId="0" fontId="93" fillId="10" borderId="4" xfId="14" applyFont="1" applyFill="1" applyBorder="1" applyAlignment="1">
      <alignment horizontal="center" vertical="center" wrapText="1"/>
    </xf>
    <xf numFmtId="0" fontId="93" fillId="10" borderId="1" xfId="14" applyFont="1" applyFill="1" applyBorder="1" applyAlignment="1">
      <alignment horizontal="center" vertical="center" wrapText="1"/>
    </xf>
    <xf numFmtId="0" fontId="94" fillId="20" borderId="3" xfId="0" applyFont="1" applyFill="1" applyBorder="1" applyAlignment="1">
      <alignment horizontal="left" vertical="top" wrapText="1"/>
    </xf>
    <xf numFmtId="0" fontId="95" fillId="20" borderId="4" xfId="0" applyFont="1" applyFill="1" applyBorder="1" applyAlignment="1">
      <alignment horizontal="center" vertical="center"/>
    </xf>
    <xf numFmtId="0" fontId="94" fillId="20" borderId="4" xfId="0" applyFont="1" applyFill="1" applyBorder="1" applyAlignment="1">
      <alignment horizontal="center" vertical="center"/>
    </xf>
    <xf numFmtId="0" fontId="94" fillId="0" borderId="4" xfId="15" applyFont="1" applyBorder="1" applyAlignment="1">
      <alignment horizontal="left" vertical="top" wrapText="1"/>
    </xf>
    <xf numFmtId="0" fontId="96" fillId="0" borderId="4" xfId="15" applyFont="1" applyBorder="1" applyAlignment="1">
      <alignment horizontal="center" vertical="center"/>
    </xf>
    <xf numFmtId="0" fontId="94" fillId="0" borderId="4" xfId="15" applyFont="1" applyBorder="1" applyAlignment="1">
      <alignment horizontal="center" vertical="center"/>
    </xf>
    <xf numFmtId="0" fontId="94" fillId="0" borderId="4" xfId="3" applyNumberFormat="1" applyFont="1" applyBorder="1" applyAlignment="1">
      <alignment horizontal="center" vertical="center"/>
    </xf>
    <xf numFmtId="0" fontId="95" fillId="0" borderId="4" xfId="15" applyFont="1" applyBorder="1" applyAlignment="1">
      <alignment horizontal="left" vertical="top" wrapText="1"/>
    </xf>
    <xf numFmtId="0" fontId="94" fillId="0" borderId="4" xfId="3" applyNumberFormat="1" applyFont="1" applyFill="1" applyBorder="1" applyAlignment="1">
      <alignment horizontal="center" vertical="center"/>
    </xf>
    <xf numFmtId="0" fontId="94" fillId="20" borderId="3" xfId="0" applyFont="1" applyFill="1" applyBorder="1" applyAlignment="1">
      <alignment vertical="top" wrapText="1"/>
    </xf>
    <xf numFmtId="0" fontId="94" fillId="20" borderId="4" xfId="0" applyFont="1" applyFill="1" applyBorder="1" applyAlignment="1">
      <alignment horizontal="center" vertical="center" wrapText="1"/>
    </xf>
    <xf numFmtId="0" fontId="94" fillId="20" borderId="64" xfId="0" applyFont="1" applyFill="1" applyBorder="1" applyAlignment="1">
      <alignment horizontal="left" vertical="top" wrapText="1"/>
    </xf>
    <xf numFmtId="165" fontId="94" fillId="0" borderId="4" xfId="3" applyFont="1" applyBorder="1" applyAlignment="1">
      <alignment horizontal="center" vertical="center"/>
    </xf>
    <xf numFmtId="0" fontId="94" fillId="0" borderId="4" xfId="0" applyFont="1" applyBorder="1" applyAlignment="1">
      <alignment vertical="top" wrapText="1"/>
    </xf>
    <xf numFmtId="4" fontId="94" fillId="0" borderId="4" xfId="0" applyNumberFormat="1" applyFont="1" applyBorder="1" applyAlignment="1">
      <alignment horizontal="center" vertical="center" wrapText="1"/>
    </xf>
    <xf numFmtId="0" fontId="94" fillId="0" borderId="4" xfId="0" applyFont="1" applyBorder="1" applyAlignment="1">
      <alignment horizontal="center" vertical="center" wrapText="1"/>
    </xf>
    <xf numFmtId="0" fontId="94" fillId="0" borderId="4" xfId="0" applyFont="1" applyBorder="1" applyAlignment="1">
      <alignment horizontal="left" vertical="top" wrapText="1"/>
    </xf>
    <xf numFmtId="0" fontId="94" fillId="0" borderId="4" xfId="0" applyFont="1" applyBorder="1" applyAlignment="1">
      <alignment horizontal="center" vertical="center"/>
    </xf>
    <xf numFmtId="0" fontId="94" fillId="16" borderId="4" xfId="0" applyFont="1" applyFill="1" applyBorder="1" applyAlignment="1">
      <alignment vertical="top" wrapText="1"/>
    </xf>
    <xf numFmtId="0" fontId="94" fillId="16" borderId="4" xfId="0" applyFont="1" applyFill="1" applyBorder="1" applyAlignment="1">
      <alignment horizontal="center" vertical="center" wrapText="1"/>
    </xf>
    <xf numFmtId="0" fontId="94" fillId="0" borderId="4" xfId="0" applyFont="1" applyBorder="1" applyAlignment="1">
      <alignment horizontal="justify" vertical="top" wrapText="1"/>
    </xf>
    <xf numFmtId="0" fontId="94" fillId="20" borderId="3" xfId="0" applyFont="1" applyFill="1" applyBorder="1" applyAlignment="1">
      <alignment horizontal="left" vertical="center" wrapText="1"/>
    </xf>
    <xf numFmtId="4" fontId="94" fillId="20" borderId="4" xfId="0" applyNumberFormat="1" applyFont="1" applyFill="1" applyBorder="1" applyAlignment="1">
      <alignment horizontal="center" vertical="center"/>
    </xf>
    <xf numFmtId="0" fontId="96" fillId="0" borderId="4" xfId="0" applyFont="1" applyBorder="1"/>
    <xf numFmtId="0" fontId="94" fillId="20" borderId="1" xfId="0" applyFont="1" applyFill="1" applyBorder="1"/>
    <xf numFmtId="0" fontId="94" fillId="20" borderId="2" xfId="0" applyFont="1" applyFill="1" applyBorder="1"/>
    <xf numFmtId="0" fontId="94" fillId="20" borderId="3" xfId="0" applyFont="1" applyFill="1" applyBorder="1"/>
    <xf numFmtId="0" fontId="91" fillId="21" borderId="66" xfId="0" applyFont="1" applyFill="1" applyBorder="1"/>
    <xf numFmtId="0" fontId="0" fillId="0" borderId="74" xfId="0" applyBorder="1"/>
    <xf numFmtId="0" fontId="18" fillId="0" borderId="0" xfId="0" applyFont="1"/>
    <xf numFmtId="0" fontId="4" fillId="8" borderId="0" xfId="14" applyFont="1" applyFill="1"/>
    <xf numFmtId="0" fontId="4" fillId="8" borderId="0" xfId="0" applyFont="1" applyFill="1"/>
    <xf numFmtId="0" fontId="35" fillId="0" borderId="0" xfId="10" applyFont="1"/>
    <xf numFmtId="0" fontId="98" fillId="10" borderId="5" xfId="14" applyFont="1" applyFill="1" applyBorder="1" applyAlignment="1">
      <alignment horizontal="center" vertical="center"/>
    </xf>
    <xf numFmtId="0" fontId="20" fillId="0" borderId="22" xfId="14" applyFont="1" applyBorder="1" applyAlignment="1">
      <alignment horizontal="center"/>
    </xf>
    <xf numFmtId="0" fontId="13" fillId="0" borderId="0" xfId="12" applyFont="1"/>
    <xf numFmtId="0" fontId="20" fillId="0" borderId="14" xfId="14" applyFont="1" applyBorder="1" applyAlignment="1">
      <alignment horizontal="center"/>
    </xf>
    <xf numFmtId="171" fontId="18" fillId="0" borderId="14" xfId="15" applyNumberFormat="1" applyFont="1" applyBorder="1" applyAlignment="1">
      <alignment horizontal="center" vertical="center"/>
    </xf>
    <xf numFmtId="0" fontId="20" fillId="0" borderId="4" xfId="14" applyFont="1" applyBorder="1" applyAlignment="1">
      <alignment horizontal="center" vertical="center"/>
    </xf>
    <xf numFmtId="0" fontId="13" fillId="0" borderId="4" xfId="14" applyFont="1" applyBorder="1" applyAlignment="1">
      <alignment horizontal="center" vertical="center"/>
    </xf>
    <xf numFmtId="0" fontId="5" fillId="0" borderId="4" xfId="14" applyFont="1" applyBorder="1" applyAlignment="1">
      <alignment horizontal="center" vertical="center"/>
    </xf>
    <xf numFmtId="168" fontId="5" fillId="0" borderId="4" xfId="3" applyNumberFormat="1" applyFont="1" applyBorder="1" applyAlignment="1">
      <alignment horizontal="center" vertical="center"/>
    </xf>
    <xf numFmtId="0" fontId="20" fillId="0" borderId="4" xfId="14" applyFont="1" applyBorder="1" applyAlignment="1">
      <alignment horizontal="center"/>
    </xf>
    <xf numFmtId="0" fontId="11" fillId="0" borderId="4" xfId="14" applyFont="1" applyBorder="1" applyAlignment="1">
      <alignment wrapText="1"/>
    </xf>
    <xf numFmtId="0" fontId="12" fillId="0" borderId="4" xfId="14" applyFont="1" applyBorder="1" applyAlignment="1">
      <alignment horizontal="center"/>
    </xf>
    <xf numFmtId="0" fontId="4" fillId="0" borderId="4" xfId="14" applyFont="1" applyBorder="1" applyAlignment="1">
      <alignment horizontal="center"/>
    </xf>
    <xf numFmtId="168" fontId="4" fillId="0" borderId="4" xfId="14" applyNumberFormat="1" applyFont="1" applyBorder="1" applyAlignment="1">
      <alignment horizontal="center"/>
    </xf>
    <xf numFmtId="0" fontId="20" fillId="0" borderId="4" xfId="14" applyFont="1" applyBorder="1" applyAlignment="1">
      <alignment vertical="center" wrapText="1"/>
    </xf>
    <xf numFmtId="0" fontId="18" fillId="0" borderId="4" xfId="15" applyFont="1" applyBorder="1" applyAlignment="1">
      <alignment horizontal="left" vertical="center" wrapText="1"/>
    </xf>
    <xf numFmtId="0" fontId="15" fillId="0" borderId="4" xfId="15" applyFont="1" applyBorder="1" applyAlignment="1">
      <alignment horizontal="left" vertical="center" wrapText="1"/>
    </xf>
    <xf numFmtId="168" fontId="4" fillId="0" borderId="4" xfId="14" applyNumberFormat="1" applyFont="1" applyBorder="1" applyAlignment="1">
      <alignment horizontal="center" vertical="center"/>
    </xf>
    <xf numFmtId="168" fontId="13" fillId="0" borderId="4" xfId="3" applyNumberFormat="1" applyFont="1" applyBorder="1" applyAlignment="1">
      <alignment horizontal="center" vertical="center"/>
    </xf>
    <xf numFmtId="171" fontId="18" fillId="0" borderId="4" xfId="15" applyNumberFormat="1" applyFont="1" applyBorder="1" applyAlignment="1">
      <alignment horizontal="center"/>
    </xf>
    <xf numFmtId="165" fontId="5" fillId="0" borderId="4" xfId="3" applyFont="1" applyBorder="1" applyAlignment="1">
      <alignment horizontal="center" vertical="center"/>
    </xf>
    <xf numFmtId="0" fontId="4" fillId="0" borderId="1" xfId="14" applyFont="1" applyBorder="1" applyAlignment="1">
      <alignment horizontal="center"/>
    </xf>
    <xf numFmtId="0" fontId="18" fillId="0" borderId="0" xfId="10" applyFont="1" applyAlignment="1">
      <alignment horizontal="right"/>
    </xf>
    <xf numFmtId="0" fontId="4" fillId="0" borderId="0" xfId="10" applyFont="1" applyAlignment="1">
      <alignment horizontal="left" wrapText="1"/>
    </xf>
    <xf numFmtId="0" fontId="101" fillId="0" borderId="0" xfId="10" applyFont="1" applyAlignment="1">
      <alignment wrapText="1"/>
    </xf>
    <xf numFmtId="0" fontId="103" fillId="0" borderId="0" xfId="10" applyFont="1" applyAlignment="1">
      <alignment vertical="center"/>
    </xf>
    <xf numFmtId="0" fontId="18" fillId="0" borderId="0" xfId="10" applyFont="1" applyAlignment="1">
      <alignment vertical="center"/>
    </xf>
    <xf numFmtId="0" fontId="71" fillId="0" borderId="4" xfId="0" applyFont="1" applyBorder="1" applyAlignment="1">
      <alignment horizontal="center" vertical="center"/>
    </xf>
    <xf numFmtId="0" fontId="4" fillId="0" borderId="4" xfId="0" applyFont="1" applyBorder="1"/>
    <xf numFmtId="0" fontId="4" fillId="0" borderId="4" xfId="14" applyFont="1" applyBorder="1"/>
    <xf numFmtId="0" fontId="4" fillId="0" borderId="4" xfId="14" applyFont="1" applyBorder="1" applyAlignment="1">
      <alignment vertical="center"/>
    </xf>
    <xf numFmtId="165" fontId="4" fillId="0" borderId="4" xfId="14" applyNumberFormat="1" applyFont="1" applyBorder="1"/>
    <xf numFmtId="0" fontId="4" fillId="0" borderId="81" xfId="10" applyFont="1" applyBorder="1" applyAlignment="1">
      <alignment horizontal="left"/>
    </xf>
    <xf numFmtId="0" fontId="18" fillId="0" borderId="0" xfId="10" applyFont="1" applyAlignment="1">
      <alignment horizontal="right" vertical="center"/>
    </xf>
    <xf numFmtId="168" fontId="4" fillId="0" borderId="0" xfId="14" applyNumberFormat="1" applyFont="1" applyAlignment="1">
      <alignment horizontal="center"/>
    </xf>
    <xf numFmtId="0" fontId="10" fillId="0" borderId="0" xfId="15" applyFont="1" applyAlignment="1">
      <alignment horizontal="center"/>
    </xf>
    <xf numFmtId="0" fontId="4" fillId="0" borderId="0" xfId="14" applyFont="1" applyAlignment="1">
      <alignment horizontal="center"/>
    </xf>
    <xf numFmtId="165" fontId="16" fillId="0" borderId="0" xfId="3" applyFont="1" applyBorder="1" applyAlignment="1">
      <alignment horizontal="center"/>
    </xf>
    <xf numFmtId="168" fontId="5" fillId="0" borderId="0" xfId="3" applyNumberFormat="1" applyFont="1" applyBorder="1" applyAlignment="1">
      <alignment horizontal="center" vertical="center"/>
    </xf>
    <xf numFmtId="165" fontId="14" fillId="0" borderId="0" xfId="1" applyFont="1" applyAlignment="1">
      <alignment vertical="center"/>
    </xf>
    <xf numFmtId="0" fontId="10" fillId="0" borderId="50" xfId="14" applyFont="1" applyBorder="1" applyAlignment="1">
      <alignment horizontal="center"/>
    </xf>
    <xf numFmtId="0" fontId="10" fillId="0" borderId="58" xfId="14" applyFont="1" applyBorder="1" applyAlignment="1">
      <alignment horizontal="center"/>
    </xf>
    <xf numFmtId="0" fontId="10" fillId="0" borderId="82" xfId="14" applyFont="1" applyBorder="1" applyAlignment="1">
      <alignment horizontal="center"/>
    </xf>
    <xf numFmtId="0" fontId="11" fillId="0" borderId="83" xfId="14" applyFont="1" applyBorder="1" applyAlignment="1">
      <alignment horizontal="center" vertical="center"/>
    </xf>
    <xf numFmtId="0" fontId="11" fillId="0" borderId="84" xfId="14" applyFont="1" applyBorder="1" applyAlignment="1">
      <alignment horizontal="center" vertical="center"/>
    </xf>
    <xf numFmtId="0" fontId="11" fillId="0" borderId="58" xfId="14" applyFont="1" applyBorder="1" applyAlignment="1">
      <alignment horizontal="center" vertical="center" wrapText="1"/>
    </xf>
    <xf numFmtId="0" fontId="11" fillId="0" borderId="85" xfId="14" applyFont="1" applyBorder="1" applyAlignment="1">
      <alignment horizontal="center" vertical="center"/>
    </xf>
    <xf numFmtId="0" fontId="8" fillId="0" borderId="22" xfId="14" applyFont="1" applyBorder="1"/>
    <xf numFmtId="0" fontId="11" fillId="0" borderId="34" xfId="14" applyFont="1" applyBorder="1" applyAlignment="1">
      <alignment horizontal="center" vertical="center"/>
    </xf>
    <xf numFmtId="0" fontId="4" fillId="0" borderId="34" xfId="14" applyFont="1" applyBorder="1" applyAlignment="1">
      <alignment horizontal="center" vertical="center"/>
    </xf>
    <xf numFmtId="0" fontId="29" fillId="0" borderId="39" xfId="14" applyFont="1" applyBorder="1" applyAlignment="1">
      <alignment horizontal="center" vertical="center"/>
    </xf>
    <xf numFmtId="0" fontId="8" fillId="0" borderId="39" xfId="14" applyFont="1" applyBorder="1" applyAlignment="1">
      <alignment horizontal="center" vertical="center" wrapText="1"/>
    </xf>
    <xf numFmtId="0" fontId="4" fillId="0" borderId="40" xfId="14" applyFont="1" applyBorder="1"/>
    <xf numFmtId="0" fontId="58" fillId="0" borderId="39" xfId="14" applyFont="1" applyBorder="1" applyAlignment="1">
      <alignment horizontal="center" vertical="center"/>
    </xf>
    <xf numFmtId="0" fontId="55" fillId="22" borderId="84" xfId="14" applyFont="1" applyFill="1" applyBorder="1" applyAlignment="1">
      <alignment horizontal="right" vertical="center"/>
    </xf>
    <xf numFmtId="0" fontId="55" fillId="22" borderId="23" xfId="14" applyFont="1" applyFill="1" applyBorder="1" applyAlignment="1">
      <alignment horizontal="right" vertical="center"/>
    </xf>
    <xf numFmtId="0" fontId="55" fillId="22" borderId="29" xfId="14" applyFont="1" applyFill="1" applyBorder="1" applyAlignment="1">
      <alignment horizontal="right" vertical="center"/>
    </xf>
    <xf numFmtId="0" fontId="55" fillId="22" borderId="84" xfId="14" applyFont="1" applyFill="1" applyBorder="1" applyAlignment="1">
      <alignment horizontal="center" vertical="center"/>
    </xf>
    <xf numFmtId="0" fontId="55" fillId="22" borderId="29" xfId="14" applyFont="1" applyFill="1" applyBorder="1" applyAlignment="1">
      <alignment horizontal="center" vertical="center"/>
    </xf>
    <xf numFmtId="0" fontId="55" fillId="22" borderId="85" xfId="14" applyFont="1" applyFill="1" applyBorder="1" applyAlignment="1">
      <alignment horizontal="right" vertical="center"/>
    </xf>
    <xf numFmtId="0" fontId="55" fillId="22" borderId="86" xfId="14" applyFont="1" applyFill="1" applyBorder="1" applyAlignment="1">
      <alignment horizontal="right" vertical="center"/>
    </xf>
    <xf numFmtId="0" fontId="55" fillId="22" borderId="31" xfId="14" applyFont="1" applyFill="1" applyBorder="1" applyAlignment="1">
      <alignment horizontal="right" vertical="center"/>
    </xf>
    <xf numFmtId="0" fontId="55" fillId="22" borderId="85" xfId="14" applyFont="1" applyFill="1" applyBorder="1" applyAlignment="1">
      <alignment horizontal="center" vertical="center"/>
    </xf>
    <xf numFmtId="0" fontId="55" fillId="22" borderId="31" xfId="14" applyFont="1" applyFill="1" applyBorder="1" applyAlignment="1">
      <alignment horizontal="center" vertical="center"/>
    </xf>
    <xf numFmtId="0" fontId="12" fillId="0" borderId="39" xfId="14" applyFont="1" applyBorder="1" applyAlignment="1">
      <alignment horizontal="center" vertical="center"/>
    </xf>
    <xf numFmtId="0" fontId="40" fillId="0" borderId="40" xfId="14" applyFont="1" applyBorder="1"/>
    <xf numFmtId="0" fontId="10" fillId="0" borderId="40" xfId="14" applyFont="1" applyBorder="1"/>
    <xf numFmtId="0" fontId="10" fillId="0" borderId="39" xfId="14" applyFont="1" applyBorder="1" applyAlignment="1">
      <alignment horizontal="center" vertical="center"/>
    </xf>
    <xf numFmtId="0" fontId="40" fillId="0" borderId="39" xfId="14" applyFont="1" applyBorder="1" applyAlignment="1">
      <alignment horizontal="center" vertical="center"/>
    </xf>
    <xf numFmtId="0" fontId="14" fillId="23" borderId="40" xfId="14" applyFont="1" applyFill="1" applyBorder="1"/>
    <xf numFmtId="0" fontId="8" fillId="23" borderId="39" xfId="14" applyFont="1" applyFill="1" applyBorder="1" applyAlignment="1">
      <alignment horizontal="center" vertical="center"/>
    </xf>
    <xf numFmtId="0" fontId="4" fillId="23" borderId="39" xfId="14" applyFont="1" applyFill="1" applyBorder="1" applyAlignment="1">
      <alignment horizontal="center" vertical="center"/>
    </xf>
    <xf numFmtId="0" fontId="8" fillId="23" borderId="40" xfId="14" applyFont="1" applyFill="1" applyBorder="1"/>
    <xf numFmtId="0" fontId="14" fillId="23" borderId="39" xfId="14" applyFont="1" applyFill="1" applyBorder="1" applyAlignment="1">
      <alignment horizontal="center" vertical="center"/>
    </xf>
    <xf numFmtId="0" fontId="14" fillId="24" borderId="40" xfId="14" applyFont="1" applyFill="1" applyBorder="1"/>
    <xf numFmtId="0" fontId="8" fillId="24" borderId="39" xfId="14" applyFont="1" applyFill="1" applyBorder="1" applyAlignment="1">
      <alignment horizontal="center" vertical="center"/>
    </xf>
    <xf numFmtId="0" fontId="4" fillId="24" borderId="39" xfId="14" applyFont="1" applyFill="1" applyBorder="1" applyAlignment="1">
      <alignment horizontal="center" vertical="center"/>
    </xf>
    <xf numFmtId="0" fontId="8" fillId="24" borderId="40" xfId="14" applyFont="1" applyFill="1" applyBorder="1"/>
    <xf numFmtId="0" fontId="4" fillId="24" borderId="40" xfId="14" applyFont="1" applyFill="1" applyBorder="1"/>
    <xf numFmtId="0" fontId="106" fillId="0" borderId="39" xfId="14" applyFont="1" applyBorder="1" applyAlignment="1">
      <alignment horizontal="center" vertical="center"/>
    </xf>
    <xf numFmtId="0" fontId="106" fillId="0" borderId="40" xfId="14" applyFont="1" applyBorder="1"/>
    <xf numFmtId="0" fontId="9" fillId="19" borderId="4" xfId="14" applyFont="1" applyFill="1" applyBorder="1" applyAlignment="1">
      <alignment horizontal="center" vertical="center"/>
    </xf>
    <xf numFmtId="0" fontId="13" fillId="0" borderId="56" xfId="12" applyFont="1" applyBorder="1"/>
    <xf numFmtId="165" fontId="14" fillId="0" borderId="64" xfId="1" applyFont="1" applyBorder="1" applyAlignment="1">
      <alignment vertical="center"/>
    </xf>
    <xf numFmtId="0" fontId="13" fillId="0" borderId="4" xfId="14" applyFont="1" applyBorder="1" applyAlignment="1">
      <alignment vertical="center"/>
    </xf>
    <xf numFmtId="0" fontId="4" fillId="0" borderId="4" xfId="14" applyFont="1" applyBorder="1" applyAlignment="1">
      <alignment horizontal="center" vertical="center"/>
    </xf>
    <xf numFmtId="0" fontId="105" fillId="0" borderId="4" xfId="14" applyFont="1" applyBorder="1" applyAlignment="1">
      <alignment horizontal="center" vertical="center" wrapText="1"/>
    </xf>
    <xf numFmtId="0" fontId="4" fillId="0" borderId="4" xfId="15" applyFont="1" applyBorder="1" applyAlignment="1">
      <alignment horizontal="left" vertical="center" wrapText="1"/>
    </xf>
    <xf numFmtId="0" fontId="18" fillId="19" borderId="4" xfId="0" applyFont="1" applyFill="1" applyBorder="1" applyAlignment="1">
      <alignment vertical="top" wrapText="1"/>
    </xf>
    <xf numFmtId="0" fontId="5" fillId="19" borderId="4" xfId="14" applyFont="1" applyFill="1" applyBorder="1" applyAlignment="1">
      <alignment horizontal="center" vertical="center"/>
    </xf>
    <xf numFmtId="0" fontId="20" fillId="0" borderId="4" xfId="14" applyFont="1" applyBorder="1"/>
    <xf numFmtId="171" fontId="18" fillId="0" borderId="4" xfId="15" applyNumberFormat="1" applyFont="1" applyBorder="1" applyAlignment="1">
      <alignment horizontal="center" vertical="center"/>
    </xf>
    <xf numFmtId="168" fontId="5" fillId="0" borderId="4" xfId="3" applyNumberFormat="1" applyFont="1" applyFill="1" applyBorder="1" applyAlignment="1">
      <alignment horizontal="center" vertical="center"/>
    </xf>
    <xf numFmtId="0" fontId="13" fillId="0" borderId="1" xfId="14" applyFont="1" applyBorder="1" applyAlignment="1">
      <alignment horizontal="center" vertical="center"/>
    </xf>
    <xf numFmtId="0" fontId="5" fillId="0" borderId="2" xfId="14" applyFont="1" applyBorder="1" applyAlignment="1">
      <alignment horizontal="center" vertical="center"/>
    </xf>
    <xf numFmtId="168" fontId="5" fillId="0" borderId="2" xfId="3" applyNumberFormat="1" applyFont="1" applyBorder="1" applyAlignment="1">
      <alignment horizontal="center" vertical="center"/>
    </xf>
    <xf numFmtId="0" fontId="4" fillId="0" borderId="3" xfId="14" applyFont="1" applyBorder="1" applyAlignment="1">
      <alignment vertical="center"/>
    </xf>
    <xf numFmtId="0" fontId="15" fillId="0" borderId="1" xfId="15" applyFont="1" applyBorder="1" applyAlignment="1">
      <alignment horizontal="left" vertical="center" wrapText="1"/>
    </xf>
    <xf numFmtId="0" fontId="13" fillId="0" borderId="2" xfId="14" applyFont="1" applyBorder="1" applyAlignment="1">
      <alignment horizontal="center" vertical="center"/>
    </xf>
    <xf numFmtId="0" fontId="4" fillId="0" borderId="2" xfId="14" applyFont="1" applyBorder="1" applyAlignment="1">
      <alignment horizontal="center"/>
    </xf>
    <xf numFmtId="168" fontId="5" fillId="0" borderId="2" xfId="3" applyNumberFormat="1" applyFont="1" applyBorder="1" applyAlignment="1">
      <alignment horizontal="center"/>
    </xf>
    <xf numFmtId="168" fontId="16" fillId="0" borderId="2" xfId="3" applyNumberFormat="1" applyFont="1" applyBorder="1" applyAlignment="1">
      <alignment horizontal="center"/>
    </xf>
    <xf numFmtId="0" fontId="4" fillId="0" borderId="3" xfId="0" applyFont="1" applyBorder="1"/>
    <xf numFmtId="0" fontId="4" fillId="0" borderId="3" xfId="14" applyFont="1" applyBorder="1"/>
    <xf numFmtId="0" fontId="18" fillId="0" borderId="4" xfId="14" applyFont="1" applyBorder="1" applyAlignment="1">
      <alignment horizontal="center" vertical="center"/>
    </xf>
    <xf numFmtId="0" fontId="18" fillId="0" borderId="4" xfId="14" applyFont="1" applyBorder="1" applyAlignment="1">
      <alignment horizontal="center"/>
    </xf>
    <xf numFmtId="0" fontId="18" fillId="0" borderId="4" xfId="14" applyFont="1" applyBorder="1" applyAlignment="1">
      <alignment vertical="center" wrapText="1"/>
    </xf>
    <xf numFmtId="0" fontId="11" fillId="0" borderId="4" xfId="14" applyFont="1" applyBorder="1" applyAlignment="1">
      <alignment vertical="top" wrapText="1"/>
    </xf>
    <xf numFmtId="0" fontId="71" fillId="0" borderId="4" xfId="14" applyFont="1" applyBorder="1" applyAlignment="1">
      <alignment vertical="top" wrapText="1"/>
    </xf>
    <xf numFmtId="0" fontId="71" fillId="0" borderId="4" xfId="14" applyFont="1" applyBorder="1" applyAlignment="1">
      <alignment vertical="top"/>
    </xf>
    <xf numFmtId="0" fontId="20" fillId="0" borderId="14" xfId="14" applyFont="1" applyBorder="1" applyAlignment="1">
      <alignment vertical="top" wrapText="1"/>
    </xf>
    <xf numFmtId="0" fontId="13" fillId="0" borderId="15" xfId="14" applyFont="1" applyBorder="1" applyAlignment="1">
      <alignment vertical="top"/>
    </xf>
    <xf numFmtId="0" fontId="5" fillId="0" borderId="15" xfId="14" applyFont="1" applyBorder="1" applyAlignment="1">
      <alignment vertical="top"/>
    </xf>
    <xf numFmtId="0" fontId="20" fillId="0" borderId="4" xfId="14" applyFont="1" applyBorder="1" applyAlignment="1">
      <alignment vertical="top"/>
    </xf>
    <xf numFmtId="0" fontId="5" fillId="0" borderId="4" xfId="15" applyFont="1" applyBorder="1" applyAlignment="1">
      <alignment vertical="top" wrapText="1"/>
    </xf>
    <xf numFmtId="0" fontId="13" fillId="0" borderId="4" xfId="14" applyFont="1" applyBorder="1" applyAlignment="1">
      <alignment vertical="top"/>
    </xf>
    <xf numFmtId="0" fontId="5" fillId="0" borderId="4" xfId="14" applyFont="1" applyBorder="1" applyAlignment="1">
      <alignment vertical="top"/>
    </xf>
    <xf numFmtId="0" fontId="12" fillId="0" borderId="4" xfId="14" applyFont="1" applyBorder="1" applyAlignment="1">
      <alignment vertical="top"/>
    </xf>
    <xf numFmtId="0" fontId="4" fillId="0" borderId="4" xfId="14" applyFont="1" applyBorder="1" applyAlignment="1">
      <alignment vertical="top"/>
    </xf>
    <xf numFmtId="0" fontId="18" fillId="0" borderId="4" xfId="15" applyFont="1" applyBorder="1" applyAlignment="1">
      <alignment vertical="top" wrapText="1"/>
    </xf>
    <xf numFmtId="0" fontId="77" fillId="0" borderId="4" xfId="15" applyFont="1" applyBorder="1" applyAlignment="1">
      <alignment vertical="top" wrapText="1"/>
    </xf>
    <xf numFmtId="0" fontId="99" fillId="0" borderId="4" xfId="14" applyFont="1" applyBorder="1" applyAlignment="1">
      <alignment vertical="top" wrapText="1"/>
    </xf>
    <xf numFmtId="0" fontId="95" fillId="0" borderId="68" xfId="0" applyFont="1" applyBorder="1" applyAlignment="1">
      <alignment horizontal="left" vertical="top" wrapText="1"/>
    </xf>
    <xf numFmtId="0" fontId="11" fillId="0" borderId="40" xfId="14" applyFont="1" applyBorder="1" applyAlignment="1">
      <alignment horizontal="center"/>
    </xf>
    <xf numFmtId="171" fontId="35" fillId="0" borderId="40" xfId="15" applyNumberFormat="1" applyFont="1" applyBorder="1" applyAlignment="1">
      <alignment horizontal="center"/>
    </xf>
    <xf numFmtId="171" fontId="44" fillId="0" borderId="40" xfId="15" applyNumberFormat="1" applyFont="1" applyBorder="1" applyAlignment="1">
      <alignment horizontal="center" vertical="center"/>
    </xf>
    <xf numFmtId="0" fontId="8" fillId="0" borderId="4" xfId="14" applyFont="1" applyBorder="1"/>
    <xf numFmtId="0" fontId="5" fillId="0" borderId="4" xfId="14" applyFont="1" applyBorder="1"/>
    <xf numFmtId="165" fontId="5" fillId="0" borderId="2" xfId="3" applyFont="1" applyBorder="1" applyAlignment="1">
      <alignment horizontal="center"/>
    </xf>
    <xf numFmtId="165" fontId="16" fillId="0" borderId="3" xfId="3" applyFont="1" applyBorder="1" applyAlignment="1">
      <alignment horizontal="center"/>
    </xf>
    <xf numFmtId="0" fontId="8" fillId="0" borderId="2" xfId="14" applyFont="1" applyBorder="1" applyAlignment="1">
      <alignment horizontal="center"/>
    </xf>
    <xf numFmtId="0" fontId="15" fillId="0" borderId="1" xfId="15" applyFont="1" applyBorder="1" applyAlignment="1">
      <alignment horizontal="center" vertical="center" wrapText="1"/>
    </xf>
    <xf numFmtId="0" fontId="12" fillId="0" borderId="2" xfId="14" applyFont="1" applyBorder="1" applyAlignment="1">
      <alignment horizontal="center"/>
    </xf>
    <xf numFmtId="168" fontId="5" fillId="0" borderId="4" xfId="3" applyNumberFormat="1" applyFont="1" applyBorder="1" applyAlignment="1">
      <alignment vertical="center"/>
    </xf>
    <xf numFmtId="0" fontId="104" fillId="0" borderId="1" xfId="15" applyFont="1" applyBorder="1" applyAlignment="1">
      <alignment horizontal="center" vertical="center" wrapText="1"/>
    </xf>
    <xf numFmtId="0" fontId="77" fillId="0" borderId="4" xfId="14" applyFont="1" applyBorder="1" applyAlignment="1">
      <alignment vertical="top" wrapText="1"/>
    </xf>
    <xf numFmtId="0" fontId="15" fillId="0" borderId="4" xfId="15" applyFont="1" applyBorder="1" applyAlignment="1">
      <alignment horizontal="center" vertical="center" wrapText="1"/>
    </xf>
    <xf numFmtId="0" fontId="18" fillId="0" borderId="4" xfId="15" applyFont="1" applyBorder="1" applyAlignment="1">
      <alignment horizontal="left" vertical="top" wrapText="1"/>
    </xf>
    <xf numFmtId="168" fontId="5" fillId="0" borderId="3" xfId="3" applyNumberFormat="1" applyFont="1" applyBorder="1" applyAlignment="1">
      <alignment horizontal="center" vertical="center"/>
    </xf>
    <xf numFmtId="0" fontId="12" fillId="0" borderId="4" xfId="14" applyFont="1" applyBorder="1" applyAlignment="1">
      <alignment horizontal="center" vertical="center"/>
    </xf>
    <xf numFmtId="0" fontId="57" fillId="0" borderId="4" xfId="14" applyFont="1" applyBorder="1" applyAlignment="1">
      <alignment horizontal="center" vertical="center"/>
    </xf>
    <xf numFmtId="0" fontId="11" fillId="0" borderId="56" xfId="14" applyFont="1" applyBorder="1" applyAlignment="1">
      <alignment vertical="top" wrapText="1"/>
    </xf>
    <xf numFmtId="0" fontId="12" fillId="0" borderId="56" xfId="14" applyFont="1" applyBorder="1" applyAlignment="1">
      <alignment horizontal="center" vertical="center"/>
    </xf>
    <xf numFmtId="0" fontId="4" fillId="0" borderId="56" xfId="14" applyFont="1" applyBorder="1" applyAlignment="1">
      <alignment horizontal="center" vertical="center"/>
    </xf>
    <xf numFmtId="0" fontId="4" fillId="0" borderId="56" xfId="14" applyFont="1" applyBorder="1" applyAlignment="1">
      <alignment horizontal="center"/>
    </xf>
    <xf numFmtId="0" fontId="18" fillId="0" borderId="64" xfId="15" applyFont="1" applyBorder="1" applyAlignment="1">
      <alignment vertical="top" wrapText="1"/>
    </xf>
    <xf numFmtId="0" fontId="13" fillId="0" borderId="64" xfId="14" applyFont="1" applyBorder="1" applyAlignment="1">
      <alignment horizontal="center" vertical="center"/>
    </xf>
    <xf numFmtId="168" fontId="5" fillId="0" borderId="64" xfId="3" applyNumberFormat="1" applyFont="1" applyBorder="1" applyAlignment="1">
      <alignment horizontal="center" vertical="center"/>
    </xf>
    <xf numFmtId="0" fontId="18" fillId="0" borderId="4" xfId="14" applyFont="1" applyBorder="1" applyAlignment="1">
      <alignment vertical="top"/>
    </xf>
    <xf numFmtId="0" fontId="18" fillId="0" borderId="4" xfId="14" applyFont="1" applyBorder="1" applyAlignment="1">
      <alignment vertical="top" wrapText="1"/>
    </xf>
    <xf numFmtId="0" fontId="13" fillId="0" borderId="2" xfId="14" applyFont="1" applyBorder="1" applyAlignment="1">
      <alignment vertical="top"/>
    </xf>
    <xf numFmtId="0" fontId="5" fillId="0" borderId="2" xfId="14" applyFont="1" applyBorder="1" applyAlignment="1">
      <alignment vertical="top"/>
    </xf>
    <xf numFmtId="0" fontId="121" fillId="0" borderId="4" xfId="0" applyFont="1" applyBorder="1" applyAlignment="1">
      <alignment horizontal="center" vertical="center"/>
    </xf>
    <xf numFmtId="0" fontId="83" fillId="16" borderId="55" xfId="8" applyFont="1" applyFill="1" applyBorder="1" applyAlignment="1">
      <alignment horizontal="center" vertical="center"/>
    </xf>
    <xf numFmtId="0" fontId="93" fillId="10" borderId="5" xfId="14" applyFont="1" applyFill="1" applyBorder="1" applyAlignment="1">
      <alignment horizontal="center" vertical="center"/>
    </xf>
    <xf numFmtId="0" fontId="93" fillId="10" borderId="6" xfId="14" applyFont="1" applyFill="1" applyBorder="1" applyAlignment="1">
      <alignment horizontal="center" vertical="center" wrapText="1"/>
    </xf>
    <xf numFmtId="0" fontId="93" fillId="10" borderId="6" xfId="14" applyFont="1" applyFill="1" applyBorder="1" applyAlignment="1">
      <alignment horizontal="center" vertical="center"/>
    </xf>
    <xf numFmtId="0" fontId="93" fillId="10" borderId="7" xfId="14" applyFont="1" applyFill="1" applyBorder="1" applyAlignment="1">
      <alignment horizontal="center" vertical="center" wrapText="1"/>
    </xf>
    <xf numFmtId="0" fontId="93" fillId="10" borderId="0" xfId="14" applyFont="1" applyFill="1" applyAlignment="1">
      <alignment horizontal="center" vertical="center" wrapText="1"/>
    </xf>
    <xf numFmtId="164" fontId="14" fillId="19" borderId="0" xfId="2" applyFont="1" applyFill="1" applyBorder="1" applyAlignment="1">
      <alignment horizontal="center" vertical="center"/>
    </xf>
    <xf numFmtId="0" fontId="93" fillId="10" borderId="75" xfId="14" applyFont="1" applyFill="1" applyBorder="1" applyAlignment="1">
      <alignment horizontal="center" vertical="center" wrapText="1"/>
    </xf>
    <xf numFmtId="0" fontId="20" fillId="19" borderId="4" xfId="14" applyFont="1" applyFill="1" applyBorder="1" applyAlignment="1">
      <alignment horizontal="center"/>
    </xf>
    <xf numFmtId="0" fontId="20" fillId="19" borderId="4" xfId="14" applyFont="1" applyFill="1" applyBorder="1"/>
    <xf numFmtId="0" fontId="18" fillId="19" borderId="4" xfId="15" applyFont="1" applyFill="1" applyBorder="1" applyAlignment="1">
      <alignment horizontal="left" vertical="center" wrapText="1"/>
    </xf>
    <xf numFmtId="0" fontId="13" fillId="19" borderId="4" xfId="14" applyFont="1" applyFill="1" applyBorder="1" applyAlignment="1">
      <alignment horizontal="center" vertical="center"/>
    </xf>
    <xf numFmtId="165" fontId="5" fillId="19" borderId="4" xfId="3" applyFont="1" applyFill="1" applyBorder="1" applyAlignment="1">
      <alignment horizontal="center" vertical="center"/>
    </xf>
    <xf numFmtId="0" fontId="4" fillId="19" borderId="4" xfId="14" applyFont="1" applyFill="1" applyBorder="1"/>
    <xf numFmtId="168" fontId="5" fillId="19" borderId="4" xfId="3" applyNumberFormat="1" applyFont="1" applyFill="1" applyBorder="1" applyAlignment="1">
      <alignment horizontal="center" vertical="center"/>
    </xf>
    <xf numFmtId="0" fontId="11" fillId="19" borderId="4" xfId="14" applyFont="1" applyFill="1" applyBorder="1" applyAlignment="1">
      <alignment wrapText="1"/>
    </xf>
    <xf numFmtId="0" fontId="12" fillId="19" borderId="4" xfId="14" applyFont="1" applyFill="1" applyBorder="1" applyAlignment="1">
      <alignment horizontal="center"/>
    </xf>
    <xf numFmtId="0" fontId="4" fillId="19" borderId="4" xfId="14" applyFont="1" applyFill="1" applyBorder="1" applyAlignment="1">
      <alignment horizontal="center"/>
    </xf>
    <xf numFmtId="0" fontId="18" fillId="19" borderId="4" xfId="15" applyFont="1" applyFill="1" applyBorder="1" applyAlignment="1">
      <alignment horizontal="left" vertical="top" wrapText="1"/>
    </xf>
    <xf numFmtId="0" fontId="4" fillId="19" borderId="4" xfId="14" applyFont="1" applyFill="1" applyBorder="1" applyAlignment="1">
      <alignment horizontal="center" vertical="center"/>
    </xf>
    <xf numFmtId="0" fontId="88" fillId="20" borderId="4" xfId="0" applyFont="1" applyFill="1" applyBorder="1" applyAlignment="1">
      <alignment vertical="top" wrapText="1"/>
    </xf>
    <xf numFmtId="0" fontId="15" fillId="0" borderId="15" xfId="15" applyFont="1" applyBorder="1" applyAlignment="1">
      <alignment vertical="top" wrapText="1"/>
    </xf>
    <xf numFmtId="0" fontId="20" fillId="19" borderId="40" xfId="14" applyFont="1" applyFill="1" applyBorder="1" applyAlignment="1">
      <alignment vertical="top"/>
    </xf>
    <xf numFmtId="0" fontId="82" fillId="19" borderId="4" xfId="0" applyFont="1" applyFill="1" applyBorder="1" applyAlignment="1">
      <alignment vertical="top" wrapText="1"/>
    </xf>
    <xf numFmtId="0" fontId="82" fillId="19" borderId="4" xfId="0" applyFont="1" applyFill="1" applyBorder="1" applyAlignment="1">
      <alignment horizontal="center" vertical="center"/>
    </xf>
    <xf numFmtId="0" fontId="82" fillId="20" borderId="4" xfId="0" applyFont="1" applyFill="1" applyBorder="1" applyAlignment="1">
      <alignment horizontal="center" vertical="center"/>
    </xf>
    <xf numFmtId="0" fontId="4" fillId="19" borderId="0" xfId="14" applyFont="1" applyFill="1"/>
    <xf numFmtId="0" fontId="15" fillId="0" borderId="15" xfId="15" applyFont="1" applyBorder="1" applyAlignment="1">
      <alignment horizontal="left" vertical="center" wrapText="1"/>
    </xf>
    <xf numFmtId="0" fontId="18" fillId="19" borderId="4" xfId="15" applyFont="1" applyFill="1" applyBorder="1" applyAlignment="1">
      <alignment vertical="top" wrapText="1"/>
    </xf>
    <xf numFmtId="0" fontId="4" fillId="19" borderId="0" xfId="0" applyFont="1" applyFill="1"/>
    <xf numFmtId="0" fontId="18" fillId="19" borderId="56" xfId="15" applyFont="1" applyFill="1" applyBorder="1" applyAlignment="1">
      <alignment vertical="top" wrapText="1"/>
    </xf>
    <xf numFmtId="0" fontId="13" fillId="19" borderId="56" xfId="14" applyFont="1" applyFill="1" applyBorder="1" applyAlignment="1">
      <alignment horizontal="center" vertical="center"/>
    </xf>
    <xf numFmtId="0" fontId="5" fillId="19" borderId="56" xfId="14" applyFont="1" applyFill="1" applyBorder="1" applyAlignment="1">
      <alignment horizontal="center" vertical="center"/>
    </xf>
    <xf numFmtId="168" fontId="5" fillId="19" borderId="56" xfId="3" applyNumberFormat="1" applyFont="1" applyFill="1" applyBorder="1" applyAlignment="1">
      <alignment horizontal="center" vertical="center"/>
    </xf>
    <xf numFmtId="0" fontId="15" fillId="19" borderId="1" xfId="15" applyFont="1" applyFill="1" applyBorder="1" applyAlignment="1">
      <alignment vertical="top" wrapText="1"/>
    </xf>
    <xf numFmtId="0" fontId="18" fillId="19" borderId="4" xfId="14" applyFont="1" applyFill="1" applyBorder="1" applyAlignment="1">
      <alignment vertical="top"/>
    </xf>
    <xf numFmtId="172" fontId="4" fillId="19" borderId="0" xfId="0" applyNumberFormat="1" applyFont="1" applyFill="1"/>
    <xf numFmtId="0" fontId="71" fillId="19" borderId="4" xfId="14" applyFont="1" applyFill="1" applyBorder="1" applyAlignment="1">
      <alignment vertical="top"/>
    </xf>
    <xf numFmtId="0" fontId="20" fillId="19" borderId="4" xfId="14" applyFont="1" applyFill="1" applyBorder="1" applyAlignment="1">
      <alignment vertical="top"/>
    </xf>
    <xf numFmtId="0" fontId="11" fillId="19" borderId="4" xfId="14" applyFont="1" applyFill="1" applyBorder="1" applyAlignment="1">
      <alignment vertical="top" wrapText="1"/>
    </xf>
    <xf numFmtId="0" fontId="12" fillId="19" borderId="4" xfId="14" applyFont="1" applyFill="1" applyBorder="1" applyAlignment="1">
      <alignment horizontal="center" vertical="center"/>
    </xf>
    <xf numFmtId="168" fontId="4" fillId="19" borderId="4" xfId="14" applyNumberFormat="1" applyFont="1" applyFill="1" applyBorder="1" applyAlignment="1">
      <alignment horizontal="center"/>
    </xf>
    <xf numFmtId="0" fontId="99" fillId="19" borderId="4" xfId="14" applyFont="1" applyFill="1" applyBorder="1" applyAlignment="1">
      <alignment vertical="top" wrapText="1"/>
    </xf>
    <xf numFmtId="0" fontId="15" fillId="19" borderId="1" xfId="15" applyFont="1" applyFill="1" applyBorder="1" applyAlignment="1">
      <alignment horizontal="center" vertical="center" wrapText="1"/>
    </xf>
    <xf numFmtId="0" fontId="13" fillId="19" borderId="2" xfId="14" applyFont="1" applyFill="1" applyBorder="1" applyAlignment="1">
      <alignment horizontal="center" vertical="center"/>
    </xf>
    <xf numFmtId="0" fontId="5" fillId="19" borderId="2" xfId="14" applyFont="1" applyFill="1" applyBorder="1" applyAlignment="1">
      <alignment horizontal="center" vertical="center"/>
    </xf>
    <xf numFmtId="168" fontId="5" fillId="19" borderId="2" xfId="3" applyNumberFormat="1" applyFont="1" applyFill="1" applyBorder="1" applyAlignment="1">
      <alignment horizontal="center" vertical="center"/>
    </xf>
    <xf numFmtId="168" fontId="5" fillId="19" borderId="3" xfId="3" applyNumberFormat="1" applyFont="1" applyFill="1" applyBorder="1" applyAlignment="1">
      <alignment horizontal="center" vertical="center"/>
    </xf>
    <xf numFmtId="0" fontId="15" fillId="19" borderId="4" xfId="15" applyFont="1" applyFill="1" applyBorder="1" applyAlignment="1">
      <alignment horizontal="center" vertical="center" wrapText="1"/>
    </xf>
    <xf numFmtId="0" fontId="15" fillId="0" borderId="1" xfId="15" applyFont="1" applyBorder="1" applyAlignment="1">
      <alignment vertical="top" wrapText="1"/>
    </xf>
    <xf numFmtId="0" fontId="14" fillId="19" borderId="4" xfId="14" applyFont="1" applyFill="1" applyBorder="1" applyAlignment="1">
      <alignment horizontal="center" vertical="center"/>
    </xf>
    <xf numFmtId="0" fontId="14" fillId="19" borderId="3" xfId="14" applyFont="1" applyFill="1" applyBorder="1" applyAlignment="1">
      <alignment horizontal="center" vertical="center" wrapText="1"/>
    </xf>
    <xf numFmtId="0" fontId="93" fillId="19" borderId="4" xfId="14" applyFont="1" applyFill="1" applyBorder="1" applyAlignment="1">
      <alignment horizontal="center" vertical="center" wrapText="1"/>
    </xf>
    <xf numFmtId="0" fontId="93" fillId="19" borderId="4" xfId="14" applyFont="1" applyFill="1" applyBorder="1" applyAlignment="1">
      <alignment horizontal="center" vertical="center"/>
    </xf>
    <xf numFmtId="0" fontId="94" fillId="16" borderId="15" xfId="0" applyFont="1" applyFill="1" applyBorder="1" applyAlignment="1">
      <alignment vertical="top" wrapText="1"/>
    </xf>
    <xf numFmtId="0" fontId="97" fillId="19" borderId="4" xfId="15" applyFont="1" applyFill="1" applyBorder="1" applyAlignment="1">
      <alignment vertical="top" wrapText="1"/>
    </xf>
    <xf numFmtId="0" fontId="97" fillId="19" borderId="4" xfId="15" applyFont="1" applyFill="1" applyBorder="1" applyAlignment="1">
      <alignment horizontal="center" vertical="center"/>
    </xf>
    <xf numFmtId="0" fontId="94" fillId="19" borderId="4" xfId="15" applyFont="1" applyFill="1" applyBorder="1" applyAlignment="1">
      <alignment horizontal="center" vertical="center"/>
    </xf>
    <xf numFmtId="168" fontId="94" fillId="19" borderId="4" xfId="15" applyNumberFormat="1" applyFont="1" applyFill="1" applyBorder="1" applyAlignment="1">
      <alignment horizontal="center" vertical="center"/>
    </xf>
    <xf numFmtId="0" fontId="97" fillId="19" borderId="4" xfId="15" applyFont="1" applyFill="1" applyBorder="1" applyAlignment="1">
      <alignment wrapText="1"/>
    </xf>
    <xf numFmtId="0" fontId="96" fillId="19" borderId="4" xfId="15" applyFont="1" applyFill="1" applyBorder="1" applyAlignment="1">
      <alignment horizontal="center" vertical="center"/>
    </xf>
    <xf numFmtId="0" fontId="94" fillId="19" borderId="4" xfId="3" applyNumberFormat="1" applyFont="1" applyFill="1" applyBorder="1" applyAlignment="1">
      <alignment horizontal="center" vertical="center"/>
    </xf>
    <xf numFmtId="4" fontId="91" fillId="20" borderId="4" xfId="0" applyNumberFormat="1" applyFont="1" applyFill="1" applyBorder="1"/>
    <xf numFmtId="0" fontId="94" fillId="0" borderId="72" xfId="0" quotePrefix="1" applyFont="1" applyBorder="1" applyAlignment="1">
      <alignment horizontal="left" vertical="top" wrapText="1"/>
    </xf>
    <xf numFmtId="0" fontId="94" fillId="0" borderId="73" xfId="0" applyFont="1" applyBorder="1"/>
    <xf numFmtId="0" fontId="94" fillId="0" borderId="61" xfId="0" quotePrefix="1" applyFont="1" applyBorder="1" applyAlignment="1">
      <alignment horizontal="center" vertical="top" wrapText="1"/>
    </xf>
    <xf numFmtId="0" fontId="94" fillId="0" borderId="62" xfId="0" applyFont="1" applyBorder="1" applyAlignment="1">
      <alignment horizontal="center" vertical="center"/>
    </xf>
    <xf numFmtId="3" fontId="94" fillId="19" borderId="74" xfId="0" applyNumberFormat="1" applyFont="1" applyFill="1" applyBorder="1" applyAlignment="1">
      <alignment horizontal="center" vertical="center"/>
    </xf>
    <xf numFmtId="0" fontId="78" fillId="14" borderId="50" xfId="8" applyFill="1" applyBorder="1" applyAlignment="1">
      <alignment horizontal="center"/>
    </xf>
    <xf numFmtId="0" fontId="78" fillId="14" borderId="58" xfId="8" applyFill="1" applyBorder="1" applyAlignment="1">
      <alignment horizontal="center"/>
    </xf>
    <xf numFmtId="0" fontId="78" fillId="14" borderId="59" xfId="8" applyFill="1" applyBorder="1" applyAlignment="1">
      <alignment horizontal="center"/>
    </xf>
    <xf numFmtId="0" fontId="69" fillId="0" borderId="0" xfId="10" applyFont="1" applyAlignment="1">
      <alignment horizontal="center"/>
    </xf>
    <xf numFmtId="0" fontId="70" fillId="10" borderId="50" xfId="10" applyFont="1" applyFill="1" applyBorder="1" applyAlignment="1">
      <alignment horizontal="center" vertical="center"/>
    </xf>
    <xf numFmtId="0" fontId="70" fillId="10" borderId="51" xfId="10" applyFont="1" applyFill="1" applyBorder="1" applyAlignment="1">
      <alignment horizontal="center" vertical="center"/>
    </xf>
    <xf numFmtId="0" fontId="4" fillId="0" borderId="0" xfId="10" applyFont="1" applyAlignment="1">
      <alignment horizontal="left"/>
    </xf>
    <xf numFmtId="0" fontId="10" fillId="0" borderId="11" xfId="15" applyFont="1" applyBorder="1" applyAlignment="1">
      <alignment horizontal="center"/>
    </xf>
    <xf numFmtId="0" fontId="10" fillId="0" borderId="12" xfId="15" applyFont="1" applyBorder="1" applyAlignment="1">
      <alignment horizontal="center"/>
    </xf>
    <xf numFmtId="0" fontId="10" fillId="0" borderId="13" xfId="15" applyFont="1" applyBorder="1" applyAlignment="1">
      <alignment horizontal="center"/>
    </xf>
    <xf numFmtId="0" fontId="22" fillId="19" borderId="17" xfId="14" applyFont="1" applyFill="1" applyBorder="1" applyAlignment="1">
      <alignment horizontal="center" vertical="center"/>
    </xf>
    <xf numFmtId="0" fontId="22" fillId="19" borderId="15" xfId="14" applyFont="1" applyFill="1" applyBorder="1" applyAlignment="1">
      <alignment horizontal="center" vertical="center"/>
    </xf>
    <xf numFmtId="0" fontId="22" fillId="19" borderId="19" xfId="14" applyFont="1" applyFill="1" applyBorder="1" applyAlignment="1">
      <alignment horizontal="center" vertical="center"/>
    </xf>
    <xf numFmtId="0" fontId="22" fillId="19" borderId="20" xfId="14" applyFont="1" applyFill="1" applyBorder="1" applyAlignment="1">
      <alignment horizontal="center" vertical="center"/>
    </xf>
    <xf numFmtId="164" fontId="14" fillId="19" borderId="15" xfId="2" applyFont="1" applyFill="1" applyBorder="1" applyAlignment="1">
      <alignment horizontal="center" vertical="center"/>
    </xf>
    <xf numFmtId="164" fontId="14" fillId="19" borderId="87" xfId="2" applyFont="1" applyFill="1" applyBorder="1" applyAlignment="1">
      <alignment horizontal="center" vertical="center"/>
    </xf>
    <xf numFmtId="164" fontId="14" fillId="19" borderId="20" xfId="2" applyFont="1" applyFill="1" applyBorder="1" applyAlignment="1">
      <alignment horizontal="center" vertical="center"/>
    </xf>
    <xf numFmtId="164" fontId="14" fillId="19" borderId="21" xfId="2" applyFont="1" applyFill="1" applyBorder="1" applyAlignment="1">
      <alignment horizontal="center" vertical="center"/>
    </xf>
    <xf numFmtId="0" fontId="10" fillId="0" borderId="4" xfId="14" applyFont="1" applyBorder="1" applyAlignment="1">
      <alignment horizontal="center"/>
    </xf>
    <xf numFmtId="0" fontId="102" fillId="0" borderId="0" xfId="10" applyFont="1" applyAlignment="1">
      <alignment horizontal="left" vertical="center" wrapText="1"/>
    </xf>
    <xf numFmtId="0" fontId="93" fillId="10" borderId="76" xfId="14" applyFont="1" applyFill="1" applyBorder="1" applyAlignment="1">
      <alignment horizontal="right" vertical="center"/>
    </xf>
    <xf numFmtId="0" fontId="93" fillId="10" borderId="15" xfId="14" applyFont="1" applyFill="1" applyBorder="1" applyAlignment="1">
      <alignment horizontal="right" vertical="center"/>
    </xf>
    <xf numFmtId="164" fontId="93" fillId="10" borderId="15" xfId="2" applyFont="1" applyFill="1" applyBorder="1" applyAlignment="1">
      <alignment horizontal="center" vertical="center"/>
    </xf>
    <xf numFmtId="164" fontId="93" fillId="10" borderId="80" xfId="2" applyFont="1" applyFill="1" applyBorder="1" applyAlignment="1">
      <alignment horizontal="center" vertical="center"/>
    </xf>
    <xf numFmtId="0" fontId="10" fillId="0" borderId="25" xfId="14" applyFont="1" applyBorder="1" applyAlignment="1">
      <alignment horizontal="center" vertical="center" wrapText="1"/>
    </xf>
    <xf numFmtId="0" fontId="10" fillId="0" borderId="26" xfId="14" applyFont="1" applyBorder="1" applyAlignment="1">
      <alignment horizontal="center" vertical="center" wrapText="1"/>
    </xf>
    <xf numFmtId="0" fontId="10" fillId="0" borderId="27" xfId="14" applyFont="1" applyBorder="1" applyAlignment="1">
      <alignment horizontal="center" vertical="center" wrapText="1"/>
    </xf>
    <xf numFmtId="0" fontId="70" fillId="10" borderId="50" xfId="10" applyFont="1" applyFill="1" applyBorder="1" applyAlignment="1">
      <alignment horizontal="center" wrapText="1"/>
    </xf>
    <xf numFmtId="0" fontId="70" fillId="10" borderId="58" xfId="10" applyFont="1" applyFill="1" applyBorder="1" applyAlignment="1">
      <alignment horizontal="center" wrapText="1"/>
    </xf>
    <xf numFmtId="164" fontId="93" fillId="10" borderId="75" xfId="10" applyNumberFormat="1" applyFont="1" applyFill="1" applyBorder="1" applyAlignment="1">
      <alignment horizontal="center"/>
    </xf>
    <xf numFmtId="164" fontId="93" fillId="10" borderId="58" xfId="10" applyNumberFormat="1" applyFont="1" applyFill="1" applyBorder="1" applyAlignment="1">
      <alignment horizontal="center"/>
    </xf>
    <xf numFmtId="0" fontId="100" fillId="19" borderId="4" xfId="14" applyFont="1" applyFill="1" applyBorder="1" applyAlignment="1">
      <alignment vertical="top"/>
    </xf>
    <xf numFmtId="164" fontId="14" fillId="19" borderId="4" xfId="2" applyFont="1" applyFill="1" applyBorder="1" applyAlignment="1">
      <alignment horizontal="center" vertical="center"/>
    </xf>
    <xf numFmtId="0" fontId="100" fillId="19" borderId="76" xfId="14" applyFont="1" applyFill="1" applyBorder="1" applyAlignment="1">
      <alignment horizontal="center" vertical="center"/>
    </xf>
    <xf numFmtId="0" fontId="100" fillId="19" borderId="15" xfId="14" applyFont="1" applyFill="1" applyBorder="1" applyAlignment="1">
      <alignment horizontal="center" vertical="center"/>
    </xf>
    <xf numFmtId="0" fontId="100" fillId="19" borderId="19" xfId="14" applyFont="1" applyFill="1" applyBorder="1" applyAlignment="1">
      <alignment horizontal="center" vertical="center"/>
    </xf>
    <xf numFmtId="0" fontId="100" fillId="19" borderId="20" xfId="14" applyFont="1" applyFill="1" applyBorder="1" applyAlignment="1">
      <alignment horizontal="center" vertical="center"/>
    </xf>
    <xf numFmtId="164" fontId="14" fillId="19" borderId="77" xfId="2" applyFont="1" applyFill="1" applyBorder="1" applyAlignment="1">
      <alignment horizontal="center" vertical="center"/>
    </xf>
    <xf numFmtId="164" fontId="14" fillId="19" borderId="78" xfId="2" applyFont="1" applyFill="1" applyBorder="1" applyAlignment="1">
      <alignment horizontal="center" vertical="center"/>
    </xf>
    <xf numFmtId="164" fontId="14" fillId="19" borderId="79" xfId="2" applyFont="1" applyFill="1" applyBorder="1" applyAlignment="1">
      <alignment horizontal="center" vertical="center"/>
    </xf>
    <xf numFmtId="0" fontId="90" fillId="17" borderId="61" xfId="0" applyFont="1" applyFill="1" applyBorder="1" applyAlignment="1">
      <alignment horizontal="center" wrapText="1"/>
    </xf>
    <xf numFmtId="0" fontId="90" fillId="17" borderId="62" xfId="0" applyFont="1" applyFill="1" applyBorder="1" applyAlignment="1">
      <alignment horizontal="center" wrapText="1"/>
    </xf>
    <xf numFmtId="0" fontId="90" fillId="17" borderId="63" xfId="0" applyFont="1" applyFill="1" applyBorder="1" applyAlignment="1">
      <alignment horizontal="center" wrapText="1"/>
    </xf>
    <xf numFmtId="0" fontId="91" fillId="18" borderId="61" xfId="0" applyFont="1" applyFill="1" applyBorder="1" applyAlignment="1">
      <alignment horizontal="center"/>
    </xf>
    <xf numFmtId="0" fontId="91" fillId="18" borderId="62" xfId="0" applyFont="1" applyFill="1" applyBorder="1" applyAlignment="1">
      <alignment horizontal="center"/>
    </xf>
    <xf numFmtId="0" fontId="91" fillId="18" borderId="63" xfId="0" applyFont="1" applyFill="1" applyBorder="1" applyAlignment="1">
      <alignment horizontal="center"/>
    </xf>
    <xf numFmtId="0" fontId="91" fillId="21" borderId="65" xfId="0" applyFont="1" applyFill="1" applyBorder="1" applyAlignment="1">
      <alignment horizontal="center"/>
    </xf>
    <xf numFmtId="0" fontId="91" fillId="21" borderId="62" xfId="0" applyFont="1" applyFill="1" applyBorder="1" applyAlignment="1">
      <alignment horizontal="center"/>
    </xf>
    <xf numFmtId="0" fontId="91" fillId="21" borderId="63" xfId="0" applyFont="1" applyFill="1" applyBorder="1" applyAlignment="1">
      <alignment horizontal="center"/>
    </xf>
    <xf numFmtId="0" fontId="94" fillId="0" borderId="67" xfId="0" applyFont="1" applyBorder="1" applyAlignment="1">
      <alignment horizontal="center" vertical="center"/>
    </xf>
    <xf numFmtId="0" fontId="94" fillId="0" borderId="71" xfId="0" applyFont="1" applyBorder="1" applyAlignment="1">
      <alignment horizontal="center" vertical="center"/>
    </xf>
    <xf numFmtId="0" fontId="94" fillId="0" borderId="68" xfId="0" applyFont="1" applyBorder="1" applyAlignment="1">
      <alignment horizontal="center" vertical="center"/>
    </xf>
    <xf numFmtId="0" fontId="94" fillId="0" borderId="69" xfId="0" applyFont="1" applyBorder="1" applyAlignment="1">
      <alignment horizontal="center" vertical="center"/>
    </xf>
    <xf numFmtId="3" fontId="94" fillId="0" borderId="69" xfId="0" applyNumberFormat="1" applyFont="1" applyBorder="1" applyAlignment="1">
      <alignment horizontal="center" vertical="center"/>
    </xf>
    <xf numFmtId="3" fontId="94" fillId="0" borderId="70" xfId="0" applyNumberFormat="1" applyFont="1" applyBorder="1" applyAlignment="1">
      <alignment horizontal="center" vertical="center"/>
    </xf>
    <xf numFmtId="0" fontId="94" fillId="0" borderId="70" xfId="0" applyFont="1" applyBorder="1" applyAlignment="1">
      <alignment horizontal="center" vertical="center"/>
    </xf>
    <xf numFmtId="0" fontId="80" fillId="0" borderId="1" xfId="11" applyFont="1" applyBorder="1" applyAlignment="1">
      <alignment horizontal="left" vertical="top" wrapText="1"/>
    </xf>
    <xf numFmtId="0" fontId="82" fillId="0" borderId="2" xfId="11" applyFont="1" applyBorder="1" applyAlignment="1">
      <alignment horizontal="left" vertical="top" wrapText="1"/>
    </xf>
    <xf numFmtId="0" fontId="82" fillId="0" borderId="3" xfId="11" applyFont="1" applyBorder="1" applyAlignment="1">
      <alignment horizontal="left" vertical="top" wrapText="1"/>
    </xf>
    <xf numFmtId="0" fontId="84" fillId="15" borderId="54" xfId="8" applyFont="1" applyFill="1" applyBorder="1" applyAlignment="1">
      <alignment horizontal="center" vertical="center"/>
    </xf>
    <xf numFmtId="0" fontId="85" fillId="15" borderId="2" xfId="8" applyFont="1" applyFill="1" applyBorder="1" applyAlignment="1">
      <alignment horizontal="center" vertical="center"/>
    </xf>
    <xf numFmtId="0" fontId="85" fillId="15" borderId="3" xfId="8" applyFont="1" applyFill="1" applyBorder="1" applyAlignment="1">
      <alignment horizontal="center" vertical="center"/>
    </xf>
    <xf numFmtId="0" fontId="78" fillId="19" borderId="1" xfId="8" applyFill="1" applyBorder="1" applyAlignment="1">
      <alignment horizontal="left" vertical="top" wrapText="1"/>
    </xf>
    <xf numFmtId="0" fontId="78" fillId="19" borderId="2" xfId="8" applyFill="1" applyBorder="1" applyAlignment="1">
      <alignment horizontal="left" vertical="top" wrapText="1"/>
    </xf>
    <xf numFmtId="0" fontId="78" fillId="19" borderId="3" xfId="8" applyFill="1" applyBorder="1" applyAlignment="1">
      <alignment horizontal="left" vertical="top" wrapText="1"/>
    </xf>
    <xf numFmtId="0" fontId="82" fillId="0" borderId="1" xfId="11" applyFont="1" applyBorder="1" applyAlignment="1">
      <alignment horizontal="left" vertical="top" wrapText="1"/>
    </xf>
    <xf numFmtId="0" fontId="83" fillId="0" borderId="1" xfId="8" applyFont="1" applyBorder="1" applyAlignment="1">
      <alignment horizontal="left" vertical="top" wrapText="1"/>
    </xf>
    <xf numFmtId="0" fontId="83" fillId="0" borderId="2" xfId="8" applyFont="1" applyBorder="1" applyAlignment="1">
      <alignment horizontal="left" vertical="top" wrapText="1"/>
    </xf>
    <xf numFmtId="0" fontId="83" fillId="0" borderId="3" xfId="8" applyFont="1" applyBorder="1" applyAlignment="1">
      <alignment horizontal="left" vertical="top" wrapText="1"/>
    </xf>
    <xf numFmtId="0" fontId="82" fillId="19" borderId="1" xfId="8" applyFont="1" applyFill="1" applyBorder="1" applyAlignment="1">
      <alignment horizontal="left" vertical="top" wrapText="1"/>
    </xf>
    <xf numFmtId="0" fontId="82" fillId="19" borderId="2" xfId="8" applyFont="1" applyFill="1" applyBorder="1" applyAlignment="1">
      <alignment horizontal="left" vertical="top" wrapText="1"/>
    </xf>
    <xf numFmtId="0" fontId="82" fillId="19" borderId="3" xfId="8" applyFont="1" applyFill="1" applyBorder="1" applyAlignment="1">
      <alignment horizontal="left" vertical="top" wrapText="1"/>
    </xf>
    <xf numFmtId="0" fontId="81" fillId="14" borderId="54" xfId="8" applyFont="1" applyFill="1" applyBorder="1" applyAlignment="1">
      <alignment horizontal="left" vertical="top" wrapText="1"/>
    </xf>
    <xf numFmtId="0" fontId="81" fillId="14" borderId="2" xfId="8" applyFont="1" applyFill="1" applyBorder="1" applyAlignment="1">
      <alignment horizontal="left" vertical="top" wrapText="1"/>
    </xf>
    <xf numFmtId="0" fontId="81" fillId="14" borderId="3" xfId="8" applyFont="1" applyFill="1" applyBorder="1" applyAlignment="1">
      <alignment horizontal="left" vertical="top" wrapText="1"/>
    </xf>
    <xf numFmtId="0" fontId="82" fillId="19" borderId="1" xfId="8" applyFont="1" applyFill="1" applyBorder="1" applyAlignment="1">
      <alignment horizontal="left" vertical="top" wrapText="1" readingOrder="1"/>
    </xf>
    <xf numFmtId="0" fontId="82" fillId="19" borderId="2" xfId="8" applyFont="1" applyFill="1" applyBorder="1" applyAlignment="1">
      <alignment horizontal="left" vertical="top" wrapText="1" readingOrder="1"/>
    </xf>
    <xf numFmtId="0" fontId="82" fillId="19" borderId="3" xfId="8" applyFont="1" applyFill="1" applyBorder="1" applyAlignment="1">
      <alignment horizontal="left" vertical="top" wrapText="1" readingOrder="1"/>
    </xf>
    <xf numFmtId="0" fontId="82" fillId="0" borderId="1" xfId="8" applyFont="1" applyBorder="1" applyAlignment="1">
      <alignment horizontal="left" vertical="top" wrapText="1"/>
    </xf>
    <xf numFmtId="0" fontId="82" fillId="0" borderId="2" xfId="8" applyFont="1" applyBorder="1" applyAlignment="1">
      <alignment horizontal="left" vertical="top" wrapText="1"/>
    </xf>
    <xf numFmtId="0" fontId="82" fillId="0" borderId="3" xfId="8" applyFont="1" applyBorder="1" applyAlignment="1">
      <alignment horizontal="left" vertical="top" wrapText="1"/>
    </xf>
    <xf numFmtId="0" fontId="79" fillId="0" borderId="52" xfId="8" applyFont="1" applyBorder="1" applyAlignment="1">
      <alignment horizontal="center" vertical="center" wrapText="1"/>
    </xf>
    <xf numFmtId="0" fontId="79" fillId="0" borderId="53" xfId="8" applyFont="1" applyBorder="1" applyAlignment="1">
      <alignment horizontal="center" vertical="center" wrapText="1"/>
    </xf>
    <xf numFmtId="0" fontId="80" fillId="12" borderId="54" xfId="8" applyFont="1" applyFill="1" applyBorder="1" applyAlignment="1">
      <alignment horizontal="left" vertical="center" wrapText="1"/>
    </xf>
    <xf numFmtId="0" fontId="80" fillId="12" borderId="2" xfId="8" applyFont="1" applyFill="1" applyBorder="1" applyAlignment="1">
      <alignment horizontal="left" vertical="center" wrapText="1"/>
    </xf>
    <xf numFmtId="0" fontId="80" fillId="12" borderId="3" xfId="8" applyFont="1" applyFill="1" applyBorder="1" applyAlignment="1">
      <alignment horizontal="left" vertical="center" wrapText="1"/>
    </xf>
    <xf numFmtId="0" fontId="81" fillId="13" borderId="55" xfId="8" applyFont="1" applyFill="1" applyBorder="1" applyAlignment="1">
      <alignment horizontal="left" vertical="center" wrapText="1"/>
    </xf>
    <xf numFmtId="0" fontId="81" fillId="13" borderId="4" xfId="8" applyFont="1" applyFill="1" applyBorder="1" applyAlignment="1">
      <alignment horizontal="left" vertical="center" wrapText="1"/>
    </xf>
    <xf numFmtId="0" fontId="82" fillId="19" borderId="1" xfId="8" applyFont="1" applyFill="1" applyBorder="1" applyAlignment="1">
      <alignment vertical="top" wrapText="1"/>
    </xf>
    <xf numFmtId="0" fontId="82" fillId="19" borderId="2" xfId="8" applyFont="1" applyFill="1" applyBorder="1" applyAlignment="1">
      <alignment vertical="top" wrapText="1"/>
    </xf>
    <xf numFmtId="0" fontId="82" fillId="19" borderId="3" xfId="8" applyFont="1" applyFill="1" applyBorder="1" applyAlignment="1">
      <alignment vertical="top" wrapText="1"/>
    </xf>
    <xf numFmtId="0" fontId="55" fillId="9" borderId="33" xfId="15" applyFont="1" applyFill="1" applyBorder="1" applyAlignment="1">
      <alignment horizontal="right" vertical="center"/>
    </xf>
    <xf numFmtId="0" fontId="55" fillId="9" borderId="34" xfId="15" applyFont="1" applyFill="1" applyBorder="1" applyAlignment="1">
      <alignment horizontal="right" vertical="center"/>
    </xf>
    <xf numFmtId="0" fontId="55" fillId="9" borderId="36" xfId="15" applyFont="1" applyFill="1" applyBorder="1" applyAlignment="1">
      <alignment horizontal="right" vertical="center"/>
    </xf>
    <xf numFmtId="0" fontId="55" fillId="9" borderId="37" xfId="15" applyFont="1" applyFill="1" applyBorder="1" applyAlignment="1">
      <alignment horizontal="right" vertical="center"/>
    </xf>
    <xf numFmtId="165" fontId="56" fillId="9" borderId="22" xfId="4" applyFont="1" applyFill="1" applyBorder="1" applyAlignment="1">
      <alignment horizontal="center" vertical="center"/>
    </xf>
    <xf numFmtId="165" fontId="56" fillId="9" borderId="29" xfId="4" applyFont="1" applyFill="1" applyBorder="1" applyAlignment="1">
      <alignment horizontal="center" vertical="center"/>
    </xf>
    <xf numFmtId="165" fontId="56" fillId="9" borderId="42" xfId="4" applyFont="1" applyFill="1" applyBorder="1" applyAlignment="1">
      <alignment horizontal="center" vertical="center"/>
    </xf>
    <xf numFmtId="165" fontId="56" fillId="9" borderId="31" xfId="4" applyFont="1" applyFill="1" applyBorder="1" applyAlignment="1">
      <alignment horizontal="center" vertical="center"/>
    </xf>
    <xf numFmtId="0" fontId="10" fillId="0" borderId="4" xfId="15" applyFont="1" applyBorder="1" applyAlignment="1">
      <alignment horizontal="center"/>
    </xf>
    <xf numFmtId="0" fontId="8" fillId="0" borderId="34" xfId="14" applyFont="1" applyBorder="1" applyAlignment="1">
      <alignment horizontal="center"/>
    </xf>
    <xf numFmtId="0" fontId="8" fillId="0" borderId="34" xfId="15" applyFont="1" applyBorder="1" applyAlignment="1">
      <alignment horizontal="center"/>
    </xf>
    <xf numFmtId="0" fontId="11" fillId="9" borderId="35" xfId="15" applyFont="1" applyFill="1" applyBorder="1" applyAlignment="1">
      <alignment horizontal="center" vertical="center" wrapText="1"/>
    </xf>
    <xf numFmtId="0" fontId="11" fillId="9" borderId="38" xfId="15" applyFont="1" applyFill="1" applyBorder="1" applyAlignment="1">
      <alignment horizontal="center" vertical="center" wrapText="1"/>
    </xf>
    <xf numFmtId="0" fontId="11" fillId="9" borderId="33" xfId="15" applyFont="1" applyFill="1" applyBorder="1" applyAlignment="1">
      <alignment horizontal="center" vertical="center"/>
    </xf>
    <xf numFmtId="0" fontId="11" fillId="9" borderId="36" xfId="15" applyFont="1" applyFill="1" applyBorder="1" applyAlignment="1">
      <alignment horizontal="center" vertical="center"/>
    </xf>
    <xf numFmtId="0" fontId="11" fillId="9" borderId="34" xfId="15" applyFont="1" applyFill="1" applyBorder="1" applyAlignment="1">
      <alignment horizontal="center" vertical="center" wrapText="1"/>
    </xf>
    <xf numFmtId="0" fontId="11" fillId="9" borderId="37" xfId="15" applyFont="1" applyFill="1" applyBorder="1" applyAlignment="1">
      <alignment horizontal="center" vertical="center" wrapText="1"/>
    </xf>
    <xf numFmtId="0" fontId="11" fillId="9" borderId="34" xfId="15" applyFont="1" applyFill="1" applyBorder="1" applyAlignment="1">
      <alignment horizontal="center" vertical="center"/>
    </xf>
    <xf numFmtId="0" fontId="11" fillId="9" borderId="37" xfId="15" applyFont="1" applyFill="1" applyBorder="1" applyAlignment="1">
      <alignment horizontal="center" vertical="center"/>
    </xf>
    <xf numFmtId="0" fontId="10" fillId="0" borderId="1" xfId="15" applyFont="1" applyBorder="1" applyAlignment="1">
      <alignment horizontal="center"/>
    </xf>
    <xf numFmtId="0" fontId="10" fillId="0" borderId="2" xfId="15" applyFont="1" applyBorder="1" applyAlignment="1">
      <alignment horizontal="center"/>
    </xf>
    <xf numFmtId="0" fontId="10" fillId="0" borderId="3" xfId="15" applyFont="1" applyBorder="1" applyAlignment="1">
      <alignment horizontal="center"/>
    </xf>
    <xf numFmtId="0" fontId="55" fillId="19" borderId="34" xfId="15" applyFont="1" applyFill="1" applyBorder="1" applyAlignment="1">
      <alignment horizontal="right" vertical="center"/>
    </xf>
    <xf numFmtId="0" fontId="55" fillId="19" borderId="37" xfId="15" applyFont="1" applyFill="1" applyBorder="1" applyAlignment="1">
      <alignment horizontal="right" vertical="center"/>
    </xf>
    <xf numFmtId="165" fontId="60" fillId="19" borderId="34" xfId="4" applyFont="1" applyFill="1" applyBorder="1" applyAlignment="1">
      <alignment horizontal="center" vertical="center"/>
    </xf>
    <xf numFmtId="165" fontId="60" fillId="19" borderId="37" xfId="4" applyFont="1" applyFill="1" applyBorder="1" applyAlignment="1">
      <alignment horizontal="center" vertical="center"/>
    </xf>
    <xf numFmtId="168" fontId="6" fillId="3" borderId="28" xfId="3" applyNumberFormat="1" applyFont="1" applyFill="1" applyBorder="1" applyAlignment="1">
      <alignment horizontal="center" vertical="center"/>
    </xf>
    <xf numFmtId="168" fontId="6" fillId="3" borderId="29" xfId="3" applyNumberFormat="1" applyFont="1" applyFill="1" applyBorder="1" applyAlignment="1">
      <alignment horizontal="center" vertical="center"/>
    </xf>
    <xf numFmtId="168" fontId="6" fillId="3" borderId="30" xfId="3" applyNumberFormat="1" applyFont="1" applyFill="1" applyBorder="1" applyAlignment="1">
      <alignment horizontal="center" vertical="center"/>
    </xf>
    <xf numFmtId="168" fontId="6" fillId="3" borderId="31" xfId="3" applyNumberFormat="1" applyFont="1" applyFill="1" applyBorder="1" applyAlignment="1">
      <alignment horizontal="center" vertical="center"/>
    </xf>
    <xf numFmtId="0" fontId="26" fillId="0" borderId="0" xfId="14" applyFont="1" applyAlignment="1">
      <alignment horizontal="center"/>
    </xf>
    <xf numFmtId="165" fontId="23" fillId="0" borderId="0" xfId="14" applyNumberFormat="1" applyFont="1" applyAlignment="1">
      <alignment horizontal="center" vertical="center"/>
    </xf>
    <xf numFmtId="0" fontId="23" fillId="0" borderId="0" xfId="14" applyFont="1" applyAlignment="1">
      <alignment horizontal="center" vertical="center"/>
    </xf>
    <xf numFmtId="0" fontId="4" fillId="0" borderId="0" xfId="14" applyFont="1" applyAlignment="1">
      <alignment horizontal="center" vertical="center"/>
    </xf>
    <xf numFmtId="165" fontId="19" fillId="0" borderId="0" xfId="14" applyNumberFormat="1" applyFont="1" applyAlignment="1">
      <alignment horizontal="center" vertical="center"/>
    </xf>
    <xf numFmtId="0" fontId="19" fillId="0" borderId="0" xfId="14" applyFont="1" applyAlignment="1">
      <alignment horizontal="center" vertical="center"/>
    </xf>
    <xf numFmtId="0" fontId="10" fillId="0" borderId="25" xfId="14" applyFont="1" applyBorder="1" applyAlignment="1">
      <alignment horizontal="center"/>
    </xf>
    <xf numFmtId="0" fontId="10" fillId="0" borderId="26" xfId="14" applyFont="1" applyBorder="1" applyAlignment="1">
      <alignment horizontal="center"/>
    </xf>
    <xf numFmtId="0" fontId="10" fillId="0" borderId="27" xfId="14" applyFont="1" applyBorder="1" applyAlignment="1">
      <alignment horizontal="center"/>
    </xf>
    <xf numFmtId="0" fontId="22" fillId="19" borderId="9" xfId="14" applyFont="1" applyFill="1" applyBorder="1" applyAlignment="1">
      <alignment horizontal="center" vertical="center"/>
    </xf>
    <xf numFmtId="168" fontId="14" fillId="19" borderId="9" xfId="3" applyNumberFormat="1" applyFont="1" applyFill="1" applyBorder="1" applyAlignment="1">
      <alignment horizontal="center" vertical="center"/>
    </xf>
    <xf numFmtId="168" fontId="14" fillId="19" borderId="18" xfId="3" applyNumberFormat="1" applyFont="1" applyFill="1" applyBorder="1" applyAlignment="1">
      <alignment horizontal="center" vertical="center"/>
    </xf>
    <xf numFmtId="168" fontId="14" fillId="19" borderId="20" xfId="3" applyNumberFormat="1" applyFont="1" applyFill="1" applyBorder="1" applyAlignment="1">
      <alignment horizontal="center" vertical="center"/>
    </xf>
    <xf numFmtId="168" fontId="14" fillId="19" borderId="21" xfId="3" applyNumberFormat="1" applyFont="1" applyFill="1" applyBorder="1" applyAlignment="1">
      <alignment horizontal="center" vertical="center"/>
    </xf>
    <xf numFmtId="0" fontId="6" fillId="3" borderId="17" xfId="14" applyFont="1" applyFill="1" applyBorder="1" applyAlignment="1">
      <alignment horizontal="center" vertical="center"/>
    </xf>
    <xf numFmtId="0" fontId="6" fillId="3" borderId="9" xfId="14" applyFont="1" applyFill="1" applyBorder="1" applyAlignment="1">
      <alignment horizontal="center" vertical="center"/>
    </xf>
    <xf numFmtId="0" fontId="6" fillId="3" borderId="19" xfId="14" applyFont="1" applyFill="1" applyBorder="1" applyAlignment="1">
      <alignment horizontal="center" vertical="center"/>
    </xf>
    <xf numFmtId="0" fontId="6" fillId="3" borderId="20" xfId="14" applyFont="1" applyFill="1" applyBorder="1" applyAlignment="1">
      <alignment horizontal="center" vertical="center"/>
    </xf>
    <xf numFmtId="0" fontId="8" fillId="0" borderId="8" xfId="14" applyFont="1" applyBorder="1" applyAlignment="1">
      <alignment horizontal="center"/>
    </xf>
    <xf numFmtId="0" fontId="8" fillId="0" borderId="9" xfId="14" applyFont="1" applyBorder="1" applyAlignment="1">
      <alignment horizontal="center"/>
    </xf>
    <xf numFmtId="0" fontId="8" fillId="0" borderId="10" xfId="14" applyFont="1" applyBorder="1" applyAlignment="1">
      <alignment horizontal="center"/>
    </xf>
    <xf numFmtId="0" fontId="2" fillId="2" borderId="1" xfId="9" applyFont="1" applyFill="1" applyBorder="1"/>
    <xf numFmtId="0" fontId="2" fillId="2" borderId="2" xfId="9" applyFont="1" applyFill="1" applyBorder="1"/>
    <xf numFmtId="0" fontId="2" fillId="2" borderId="3" xfId="9" applyFont="1" applyFill="1" applyBorder="1"/>
  </cellXfs>
  <cellStyles count="17">
    <cellStyle name="Comma" xfId="1" builtinId="3"/>
    <cellStyle name="Comma 2" xfId="3" xr:uid="{00000000-0005-0000-0000-000031000000}"/>
    <cellStyle name="Comma 2 2" xfId="4" xr:uid="{00000000-0005-0000-0000-000032000000}"/>
    <cellStyle name="Comma 2 2 2" xfId="5" xr:uid="{00000000-0005-0000-0000-000033000000}"/>
    <cellStyle name="Comma 2 3" xfId="6" xr:uid="{00000000-0005-0000-0000-000034000000}"/>
    <cellStyle name="Currency" xfId="2" builtinId="4"/>
    <cellStyle name="Currency 2" xfId="7" xr:uid="{00000000-0005-0000-0000-000035000000}"/>
    <cellStyle name="Normal" xfId="0" builtinId="0"/>
    <cellStyle name="Normal 2" xfId="8" xr:uid="{00000000-0005-0000-0000-000036000000}"/>
    <cellStyle name="Normal 2 2" xfId="9" xr:uid="{00000000-0005-0000-0000-000037000000}"/>
    <cellStyle name="Normal 2 2 2" xfId="10" xr:uid="{00000000-0005-0000-0000-000038000000}"/>
    <cellStyle name="Normal 3" xfId="11" xr:uid="{00000000-0005-0000-0000-000039000000}"/>
    <cellStyle name="Normal 9 2" xfId="12" xr:uid="{00000000-0005-0000-0000-00003A000000}"/>
    <cellStyle name="Normal 9 4" xfId="13" xr:uid="{00000000-0005-0000-0000-00003B000000}"/>
    <cellStyle name="Normal_Numbers and Titles July 2004 2" xfId="14" xr:uid="{00000000-0005-0000-0000-00003C000000}"/>
    <cellStyle name="Normal_Numbers and Titles July 2004 2 2" xfId="15" xr:uid="{00000000-0005-0000-0000-00003D000000}"/>
    <cellStyle name="Percent 2" xfId="16" xr:uid="{00000000-0005-0000-0000-00003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1</xdr:col>
      <xdr:colOff>1598083</xdr:colOff>
      <xdr:row>0</xdr:row>
      <xdr:rowOff>1026372</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email"/>
        <a:stretch>
          <a:fillRect/>
        </a:stretch>
      </xdr:blipFill>
      <xdr:spPr>
        <a:xfrm>
          <a:off x="76200" y="133350"/>
          <a:ext cx="2113915" cy="8928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ffices/Novara%20Sudan/CampC-%20GSK%20Contracting/Original%20BOQ/A19005-%20Mosque-%20Block%20S.xlsx" TargetMode="External"/><Relationship Id="rId1" Type="http://schemas.openxmlformats.org/officeDocument/2006/relationships/externalLinkPath" Target="/Offices/Novara%20Sudan/CampC-%20GSK%20Contracting/Original%20BOQ/A19005-%20Mosque-%20Block%20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Kholoud%20Works\Offices\Novara%20Sudan\AJMAC\Quotation\Ajmac%20Quot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1)"/>
      <sheetName val="Cover (2)"/>
      <sheetName val="1"/>
      <sheetName val="Cover "/>
      <sheetName val="Table of Content."/>
      <sheetName val="Summary Sheet"/>
      <sheetName val="BOQ Div 00"/>
      <sheetName val="BOQ Div 01"/>
      <sheetName val="BOQ Div 02"/>
      <sheetName val="BOQ Div 03"/>
      <sheetName val="BOQ Div 04"/>
      <sheetName val="BOQ Div 05"/>
      <sheetName val="BOQ Div 07"/>
      <sheetName val="BOQ Div 08"/>
      <sheetName val="BOQ Div 09"/>
      <sheetName val="BOQ Div 22"/>
      <sheetName val="BOQ Div 21"/>
      <sheetName val="BOQ Div 23"/>
      <sheetName val="BOQ Div 26"/>
      <sheetName val="BOQ Div 27"/>
      <sheetName val="BOQ Div 28"/>
      <sheetName val="BOQ Div 31"/>
      <sheetName val="BOQ Div 32"/>
      <sheetName val="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Cover "/>
      <sheetName val="Summary Sheet"/>
      <sheetName val="BOQ Div 08"/>
      <sheetName val="Quotation "/>
      <sheetName val=" Generator offer"/>
      <sheetName val=" Phase 2 sdg"/>
      <sheetName val="Cash Receipt"/>
      <sheetName val="Other Work .."/>
      <sheetName val="Sheet1"/>
      <sheetName val="Elec.(detail)"/>
      <sheetName val="Materials List"/>
      <sheetName val="General Furniture List"/>
      <sheetName val="List with picture"/>
      <sheetName val="Furniture Invoice Arabic"/>
      <sheetName val="Elec.new"/>
      <sheetName val="Offer $"/>
      <sheetName val="Breakdown"/>
      <sheetName val="Analysis"/>
      <sheetName val="منصرفات"/>
      <sheetName val="Tables of BUILd QTYs"/>
      <sheetName val="Reinforc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5">
          <cell r="E5">
            <v>18900</v>
          </cell>
        </row>
        <row r="10">
          <cell r="E10">
            <v>45150</v>
          </cell>
        </row>
        <row r="15">
          <cell r="E15">
            <v>2730</v>
          </cell>
        </row>
        <row r="19">
          <cell r="E19">
            <v>21000</v>
          </cell>
        </row>
        <row r="24">
          <cell r="E24">
            <v>4180.05</v>
          </cell>
        </row>
        <row r="29">
          <cell r="E29">
            <v>2609.25</v>
          </cell>
        </row>
        <row r="34">
          <cell r="E34">
            <v>3675</v>
          </cell>
        </row>
        <row r="47">
          <cell r="E47">
            <v>199933.125</v>
          </cell>
        </row>
        <row r="58">
          <cell r="E58">
            <v>3898.125</v>
          </cell>
        </row>
        <row r="68">
          <cell r="E68">
            <v>5565</v>
          </cell>
        </row>
        <row r="77">
          <cell r="E77">
            <v>2186.625</v>
          </cell>
        </row>
        <row r="88">
          <cell r="E88">
            <v>9658.9500000000007</v>
          </cell>
        </row>
        <row r="99">
          <cell r="E99">
            <v>10183.950000000001</v>
          </cell>
        </row>
        <row r="110">
          <cell r="E110">
            <v>9133.9500000000007</v>
          </cell>
        </row>
        <row r="121">
          <cell r="E121">
            <v>10183.950000000001</v>
          </cell>
        </row>
        <row r="129">
          <cell r="E129">
            <v>5011.125</v>
          </cell>
        </row>
        <row r="137">
          <cell r="E137">
            <v>6070.625</v>
          </cell>
        </row>
      </sheetData>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844"/>
  <sheetViews>
    <sheetView topLeftCell="A4985" workbookViewId="0">
      <selection activeCell="B4997" sqref="B4997"/>
    </sheetView>
  </sheetViews>
  <sheetFormatPr defaultColWidth="9" defaultRowHeight="12.5"/>
  <cols>
    <col min="2" max="2" width="57" customWidth="1"/>
  </cols>
  <sheetData>
    <row r="1" spans="1:6" ht="18.5">
      <c r="A1" s="555" t="s">
        <v>0</v>
      </c>
      <c r="B1" s="556"/>
      <c r="C1" s="556"/>
      <c r="D1" s="556"/>
      <c r="E1" s="556"/>
      <c r="F1" s="557"/>
    </row>
    <row r="2" spans="1:6" ht="55.5">
      <c r="A2" s="558" t="s">
        <v>1</v>
      </c>
      <c r="B2" s="558" t="s">
        <v>2</v>
      </c>
      <c r="C2" s="559" t="s">
        <v>3</v>
      </c>
      <c r="D2" s="558" t="s">
        <v>4</v>
      </c>
      <c r="E2" s="560" t="s">
        <v>5</v>
      </c>
      <c r="F2" s="560" t="s">
        <v>6</v>
      </c>
    </row>
    <row r="3" spans="1:6" ht="18.5">
      <c r="A3" s="558"/>
      <c r="B3" s="558"/>
      <c r="C3" s="561"/>
      <c r="D3" s="558"/>
      <c r="E3" s="560"/>
      <c r="F3" s="560"/>
    </row>
    <row r="4" spans="1:6" ht="18.5">
      <c r="A4" s="562" t="s">
        <v>7</v>
      </c>
      <c r="B4" s="562" t="s">
        <v>8</v>
      </c>
      <c r="C4" s="563"/>
      <c r="D4" s="564"/>
      <c r="E4" s="564"/>
      <c r="F4" s="564"/>
    </row>
    <row r="5" spans="1:6" ht="14.5">
      <c r="A5" s="309" t="s">
        <v>9</v>
      </c>
      <c r="B5" s="309" t="s">
        <v>10</v>
      </c>
      <c r="C5" s="565"/>
      <c r="D5" s="251"/>
      <c r="E5" s="251"/>
      <c r="F5" s="251"/>
    </row>
    <row r="6" spans="1:6" ht="14.5">
      <c r="A6" s="309" t="s">
        <v>11</v>
      </c>
      <c r="B6" s="309" t="s">
        <v>12</v>
      </c>
      <c r="C6" s="565"/>
      <c r="D6" s="251"/>
      <c r="E6" s="251"/>
      <c r="F6" s="251"/>
    </row>
    <row r="7" spans="1:6" ht="14.5">
      <c r="A7" s="309" t="s">
        <v>13</v>
      </c>
      <c r="B7" s="309" t="s">
        <v>14</v>
      </c>
      <c r="C7" s="223"/>
      <c r="D7" s="251"/>
      <c r="E7" s="251"/>
      <c r="F7" s="251"/>
    </row>
    <row r="8" spans="1:6" ht="14.5">
      <c r="A8" s="309" t="s">
        <v>15</v>
      </c>
      <c r="B8" s="309" t="s">
        <v>16</v>
      </c>
      <c r="C8" s="223"/>
      <c r="D8" s="251"/>
      <c r="E8" s="251"/>
      <c r="F8" s="251"/>
    </row>
    <row r="9" spans="1:6" ht="14.5">
      <c r="A9" s="309" t="s">
        <v>17</v>
      </c>
      <c r="B9" s="309" t="s">
        <v>18</v>
      </c>
      <c r="C9" s="566"/>
      <c r="D9" s="251"/>
      <c r="E9" s="251"/>
      <c r="F9" s="251"/>
    </row>
    <row r="10" spans="1:6" ht="17">
      <c r="A10" s="307" t="s">
        <v>19</v>
      </c>
      <c r="B10" s="307" t="s">
        <v>20</v>
      </c>
      <c r="C10" s="566"/>
      <c r="D10" s="251"/>
      <c r="E10" s="251"/>
      <c r="F10" s="251"/>
    </row>
    <row r="11" spans="1:6" ht="15.5">
      <c r="A11" s="319" t="s">
        <v>21</v>
      </c>
      <c r="B11" s="319" t="s">
        <v>22</v>
      </c>
      <c r="C11" s="566"/>
      <c r="D11" s="251"/>
      <c r="E11" s="251"/>
      <c r="F11" s="251"/>
    </row>
    <row r="12" spans="1:6" ht="14.5">
      <c r="A12" s="309" t="s">
        <v>23</v>
      </c>
      <c r="B12" s="309" t="s">
        <v>24</v>
      </c>
      <c r="C12" s="566"/>
      <c r="D12" s="251"/>
      <c r="E12" s="251"/>
      <c r="F12" s="251"/>
    </row>
    <row r="13" spans="1:6" ht="14.5">
      <c r="A13" s="309" t="s">
        <v>25</v>
      </c>
      <c r="B13" s="309" t="s">
        <v>26</v>
      </c>
      <c r="C13" s="223"/>
      <c r="D13" s="251"/>
      <c r="E13" s="251"/>
      <c r="F13" s="251"/>
    </row>
    <row r="14" spans="1:6" ht="14.5">
      <c r="A14" s="309" t="s">
        <v>27</v>
      </c>
      <c r="B14" s="309" t="s">
        <v>28</v>
      </c>
      <c r="C14" s="223"/>
      <c r="D14" s="251"/>
      <c r="E14" s="251"/>
      <c r="F14" s="251"/>
    </row>
    <row r="15" spans="1:6" ht="14.5">
      <c r="A15" s="309" t="s">
        <v>29</v>
      </c>
      <c r="B15" s="309" t="s">
        <v>30</v>
      </c>
      <c r="C15" s="223"/>
      <c r="D15" s="251"/>
      <c r="E15" s="251"/>
      <c r="F15" s="251"/>
    </row>
    <row r="16" spans="1:6" ht="17">
      <c r="A16" s="307" t="s">
        <v>31</v>
      </c>
      <c r="B16" s="307" t="s">
        <v>32</v>
      </c>
      <c r="C16" s="223"/>
      <c r="D16" s="251"/>
      <c r="E16" s="251"/>
      <c r="F16" s="251"/>
    </row>
    <row r="17" spans="1:6" ht="15.5">
      <c r="A17" s="319" t="s">
        <v>33</v>
      </c>
      <c r="B17" s="319" t="s">
        <v>34</v>
      </c>
      <c r="C17" s="565"/>
      <c r="D17" s="251"/>
      <c r="E17" s="251"/>
      <c r="F17" s="251"/>
    </row>
    <row r="18" spans="1:6" ht="14.5">
      <c r="A18" s="309" t="s">
        <v>35</v>
      </c>
      <c r="B18" s="309" t="s">
        <v>36</v>
      </c>
      <c r="C18" s="565"/>
      <c r="D18" s="251"/>
      <c r="E18" s="251"/>
      <c r="F18" s="251"/>
    </row>
    <row r="19" spans="1:6" ht="14.5">
      <c r="A19" s="309" t="s">
        <v>37</v>
      </c>
      <c r="B19" s="309" t="s">
        <v>38</v>
      </c>
      <c r="C19" s="223"/>
      <c r="D19" s="251"/>
      <c r="E19" s="251"/>
      <c r="F19" s="251"/>
    </row>
    <row r="20" spans="1:6" ht="15.5">
      <c r="A20" s="319" t="s">
        <v>39</v>
      </c>
      <c r="B20" s="319" t="s">
        <v>40</v>
      </c>
      <c r="C20" s="223"/>
      <c r="D20" s="251"/>
      <c r="E20" s="251"/>
      <c r="F20" s="251"/>
    </row>
    <row r="21" spans="1:6" ht="14.5">
      <c r="A21" s="309" t="s">
        <v>41</v>
      </c>
      <c r="B21" s="309" t="s">
        <v>42</v>
      </c>
      <c r="C21" s="223"/>
      <c r="D21" s="251"/>
      <c r="E21" s="251"/>
      <c r="F21" s="251"/>
    </row>
    <row r="22" spans="1:6" ht="14.5">
      <c r="A22" s="309" t="s">
        <v>43</v>
      </c>
      <c r="B22" s="309" t="s">
        <v>44</v>
      </c>
      <c r="C22" s="223"/>
      <c r="D22" s="251"/>
      <c r="E22" s="251"/>
      <c r="F22" s="251"/>
    </row>
    <row r="23" spans="1:6" ht="15.5">
      <c r="A23" s="319" t="s">
        <v>45</v>
      </c>
      <c r="B23" s="319" t="s">
        <v>46</v>
      </c>
      <c r="C23" s="223"/>
      <c r="D23" s="251"/>
      <c r="E23" s="251"/>
      <c r="F23" s="251"/>
    </row>
    <row r="24" spans="1:6" ht="15.5">
      <c r="A24" s="319" t="s">
        <v>47</v>
      </c>
      <c r="B24" s="319" t="s">
        <v>48</v>
      </c>
      <c r="C24" s="223"/>
      <c r="D24" s="251"/>
      <c r="E24" s="251"/>
      <c r="F24" s="251"/>
    </row>
    <row r="25" spans="1:6" ht="14.5">
      <c r="A25" s="309" t="s">
        <v>49</v>
      </c>
      <c r="B25" s="309" t="s">
        <v>50</v>
      </c>
      <c r="C25" s="565"/>
      <c r="D25" s="251"/>
      <c r="E25" s="251"/>
      <c r="F25" s="251"/>
    </row>
    <row r="26" spans="1:6" ht="14.5">
      <c r="A26" s="567" t="s">
        <v>51</v>
      </c>
      <c r="B26" s="567" t="s">
        <v>52</v>
      </c>
      <c r="C26" s="565"/>
      <c r="D26" s="251"/>
      <c r="E26" s="251"/>
      <c r="F26" s="251"/>
    </row>
    <row r="27" spans="1:6" ht="14.5">
      <c r="A27" s="567" t="s">
        <v>53</v>
      </c>
      <c r="B27" s="567" t="s">
        <v>54</v>
      </c>
      <c r="C27" s="223"/>
      <c r="D27" s="251"/>
      <c r="E27" s="251"/>
      <c r="F27" s="251"/>
    </row>
    <row r="28" spans="1:6" ht="14.5">
      <c r="A28" s="309" t="s">
        <v>55</v>
      </c>
      <c r="B28" s="309" t="s">
        <v>56</v>
      </c>
      <c r="C28" s="223"/>
      <c r="D28" s="251"/>
      <c r="E28" s="251"/>
      <c r="F28" s="251"/>
    </row>
    <row r="29" spans="1:6" ht="14.5">
      <c r="A29" s="567" t="s">
        <v>57</v>
      </c>
      <c r="B29" s="567" t="s">
        <v>58</v>
      </c>
      <c r="C29" s="223"/>
      <c r="D29" s="251"/>
      <c r="E29" s="251"/>
      <c r="F29" s="251"/>
    </row>
    <row r="30" spans="1:6" ht="14.5">
      <c r="A30" s="567" t="s">
        <v>59</v>
      </c>
      <c r="B30" s="567" t="s">
        <v>60</v>
      </c>
      <c r="C30" s="223"/>
      <c r="D30" s="251"/>
      <c r="E30" s="251"/>
      <c r="F30" s="251"/>
    </row>
    <row r="31" spans="1:6" ht="15.5">
      <c r="A31" s="319" t="s">
        <v>61</v>
      </c>
      <c r="B31" s="319" t="s">
        <v>62</v>
      </c>
      <c r="C31" s="223"/>
      <c r="D31" s="251"/>
      <c r="E31" s="251"/>
      <c r="F31" s="251"/>
    </row>
    <row r="32" spans="1:6" ht="14.5">
      <c r="A32" s="309" t="s">
        <v>63</v>
      </c>
      <c r="B32" s="309" t="s">
        <v>64</v>
      </c>
      <c r="C32" s="223"/>
      <c r="D32" s="251"/>
      <c r="E32" s="251"/>
      <c r="F32" s="251"/>
    </row>
    <row r="33" spans="1:13" ht="14.5">
      <c r="A33" s="309" t="s">
        <v>65</v>
      </c>
      <c r="B33" s="309" t="s">
        <v>66</v>
      </c>
      <c r="C33" s="565"/>
      <c r="D33" s="251"/>
      <c r="E33" s="251"/>
      <c r="F33" s="251"/>
    </row>
    <row r="34" spans="1:13" ht="15.5">
      <c r="A34" s="319" t="s">
        <v>67</v>
      </c>
      <c r="B34" s="319" t="s">
        <v>68</v>
      </c>
      <c r="C34" s="565"/>
      <c r="D34" s="251"/>
      <c r="E34" s="251"/>
      <c r="F34" s="251"/>
    </row>
    <row r="35" spans="1:13" ht="17">
      <c r="A35" s="307" t="s">
        <v>69</v>
      </c>
      <c r="B35" s="307" t="s">
        <v>70</v>
      </c>
      <c r="C35" s="568"/>
      <c r="D35" s="251"/>
      <c r="E35" s="251"/>
      <c r="F35" s="568"/>
    </row>
    <row r="36" spans="1:13" ht="15.5">
      <c r="A36" s="319" t="s">
        <v>71</v>
      </c>
      <c r="B36" s="319" t="s">
        <v>72</v>
      </c>
      <c r="C36" s="565"/>
      <c r="D36" s="251"/>
      <c r="E36" s="251"/>
      <c r="F36" s="251"/>
    </row>
    <row r="37" spans="1:13" ht="14.5">
      <c r="A37" s="309" t="s">
        <v>73</v>
      </c>
      <c r="B37" s="309" t="s">
        <v>74</v>
      </c>
      <c r="C37" s="565"/>
      <c r="D37" s="251"/>
      <c r="E37" s="251"/>
      <c r="F37" s="251"/>
    </row>
    <row r="38" spans="1:13" ht="14.5">
      <c r="A38" s="567" t="s">
        <v>75</v>
      </c>
      <c r="B38" s="567" t="s">
        <v>76</v>
      </c>
      <c r="C38" s="223"/>
      <c r="D38" s="251"/>
      <c r="E38" s="251"/>
      <c r="F38" s="251"/>
    </row>
    <row r="39" spans="1:13" ht="14.5">
      <c r="A39" s="567" t="s">
        <v>77</v>
      </c>
      <c r="B39" s="567" t="s">
        <v>78</v>
      </c>
      <c r="C39" s="223"/>
      <c r="D39" s="251"/>
      <c r="E39" s="251"/>
      <c r="F39" s="251"/>
    </row>
    <row r="40" spans="1:13" ht="14.5">
      <c r="A40" s="567" t="s">
        <v>79</v>
      </c>
      <c r="B40" s="567" t="s">
        <v>80</v>
      </c>
      <c r="C40" s="223"/>
      <c r="D40" s="251"/>
      <c r="E40" s="251"/>
      <c r="F40" s="251"/>
    </row>
    <row r="41" spans="1:13" ht="14.5">
      <c r="A41" s="567" t="s">
        <v>81</v>
      </c>
      <c r="B41" s="567" t="s">
        <v>82</v>
      </c>
      <c r="C41" s="223"/>
      <c r="D41" s="251"/>
      <c r="E41" s="251"/>
      <c r="F41" s="251"/>
    </row>
    <row r="42" spans="1:13" ht="14.5">
      <c r="A42" s="567" t="s">
        <v>83</v>
      </c>
      <c r="B42" s="567" t="s">
        <v>84</v>
      </c>
      <c r="C42" s="223"/>
      <c r="D42" s="251"/>
      <c r="E42" s="251"/>
      <c r="F42" s="251"/>
    </row>
    <row r="43" spans="1:13" ht="14.5">
      <c r="A43" s="309" t="s">
        <v>85</v>
      </c>
      <c r="B43" s="309" t="s">
        <v>86</v>
      </c>
      <c r="C43" s="251"/>
      <c r="D43" s="251"/>
      <c r="E43" s="251"/>
      <c r="F43" s="251"/>
    </row>
    <row r="44" spans="1:13" ht="14.5">
      <c r="A44" s="309" t="s">
        <v>87</v>
      </c>
      <c r="B44" s="309" t="s">
        <v>88</v>
      </c>
      <c r="C44" s="251"/>
      <c r="D44" s="251"/>
      <c r="E44" s="251"/>
      <c r="F44" s="251"/>
      <c r="H44" s="569"/>
      <c r="I44" s="570"/>
      <c r="J44" s="570"/>
      <c r="K44" s="571"/>
      <c r="L44" s="572"/>
      <c r="M44" s="573"/>
    </row>
    <row r="45" spans="1:13" ht="14.5">
      <c r="A45" s="567" t="s">
        <v>89</v>
      </c>
      <c r="B45" s="567" t="s">
        <v>90</v>
      </c>
      <c r="C45" s="251"/>
      <c r="D45" s="251"/>
      <c r="E45" s="251"/>
      <c r="F45" s="251"/>
      <c r="H45" s="574"/>
      <c r="I45" s="575"/>
      <c r="J45" s="575"/>
      <c r="K45" s="576"/>
      <c r="L45" s="577"/>
      <c r="M45" s="578"/>
    </row>
    <row r="46" spans="1:13" ht="14.5">
      <c r="A46" s="567" t="s">
        <v>91</v>
      </c>
      <c r="B46" s="567" t="s">
        <v>92</v>
      </c>
      <c r="C46" s="251"/>
      <c r="D46" s="251"/>
      <c r="E46" s="251"/>
      <c r="F46" s="251"/>
    </row>
    <row r="47" spans="1:13" ht="14.5">
      <c r="A47" s="567" t="s">
        <v>93</v>
      </c>
      <c r="B47" s="567" t="s">
        <v>94</v>
      </c>
      <c r="C47" s="251"/>
      <c r="D47" s="251"/>
      <c r="E47" s="251"/>
      <c r="F47" s="251"/>
    </row>
    <row r="48" spans="1:13" ht="14.5">
      <c r="A48" s="309" t="s">
        <v>95</v>
      </c>
      <c r="B48" s="309" t="s">
        <v>96</v>
      </c>
      <c r="C48" s="251"/>
      <c r="D48" s="251"/>
      <c r="E48" s="251"/>
      <c r="F48" s="251"/>
    </row>
    <row r="49" spans="1:6" ht="14.5">
      <c r="A49" s="567" t="s">
        <v>97</v>
      </c>
      <c r="B49" s="567" t="s">
        <v>98</v>
      </c>
      <c r="C49" s="251"/>
      <c r="D49" s="251"/>
      <c r="E49" s="251"/>
      <c r="F49" s="251"/>
    </row>
    <row r="50" spans="1:6" ht="14.5">
      <c r="A50" s="567" t="s">
        <v>99</v>
      </c>
      <c r="B50" s="567" t="s">
        <v>100</v>
      </c>
      <c r="C50" s="251"/>
      <c r="D50" s="251"/>
      <c r="E50" s="251"/>
      <c r="F50" s="251"/>
    </row>
    <row r="51" spans="1:6" ht="14.5">
      <c r="A51" s="567" t="s">
        <v>101</v>
      </c>
      <c r="B51" s="567" t="s">
        <v>102</v>
      </c>
      <c r="C51" s="251"/>
      <c r="D51" s="251"/>
      <c r="E51" s="251"/>
      <c r="F51" s="251"/>
    </row>
    <row r="52" spans="1:6" ht="14.5">
      <c r="A52" s="309" t="s">
        <v>103</v>
      </c>
      <c r="B52" s="309" t="s">
        <v>104</v>
      </c>
      <c r="C52" s="251"/>
      <c r="D52" s="251"/>
      <c r="E52" s="251"/>
      <c r="F52" s="251"/>
    </row>
    <row r="53" spans="1:6" ht="14.5">
      <c r="A53" s="567" t="s">
        <v>105</v>
      </c>
      <c r="B53" s="567" t="s">
        <v>106</v>
      </c>
      <c r="C53" s="251"/>
      <c r="D53" s="251"/>
      <c r="E53" s="251"/>
      <c r="F53" s="251"/>
    </row>
    <row r="54" spans="1:6" ht="14.5">
      <c r="A54" s="567" t="s">
        <v>107</v>
      </c>
      <c r="B54" s="567" t="s">
        <v>108</v>
      </c>
      <c r="C54" s="223"/>
      <c r="D54" s="251"/>
      <c r="E54" s="251"/>
      <c r="F54" s="251"/>
    </row>
    <row r="55" spans="1:6" ht="14.5">
      <c r="A55" s="567" t="s">
        <v>109</v>
      </c>
      <c r="B55" s="567" t="s">
        <v>110</v>
      </c>
      <c r="C55" s="565"/>
      <c r="D55" s="251"/>
      <c r="E55" s="251"/>
      <c r="F55" s="251"/>
    </row>
    <row r="56" spans="1:6" ht="14.5">
      <c r="A56" s="567" t="s">
        <v>111</v>
      </c>
      <c r="B56" s="567" t="s">
        <v>112</v>
      </c>
      <c r="C56" s="565"/>
      <c r="D56" s="251"/>
      <c r="E56" s="251"/>
      <c r="F56" s="251"/>
    </row>
    <row r="57" spans="1:6" ht="14.5">
      <c r="A57" s="567" t="s">
        <v>113</v>
      </c>
      <c r="B57" s="567" t="s">
        <v>114</v>
      </c>
      <c r="C57" s="223"/>
      <c r="D57" s="251"/>
      <c r="E57" s="251"/>
      <c r="F57" s="251"/>
    </row>
    <row r="58" spans="1:6" ht="14.5">
      <c r="A58" s="309" t="s">
        <v>115</v>
      </c>
      <c r="B58" s="309" t="s">
        <v>116</v>
      </c>
      <c r="C58" s="223"/>
      <c r="D58" s="251"/>
      <c r="E58" s="251"/>
      <c r="F58" s="251"/>
    </row>
    <row r="59" spans="1:6" ht="14.5">
      <c r="A59" s="567" t="s">
        <v>117</v>
      </c>
      <c r="B59" s="567" t="s">
        <v>118</v>
      </c>
      <c r="C59" s="223"/>
      <c r="D59" s="251"/>
      <c r="E59" s="251"/>
      <c r="F59" s="251"/>
    </row>
    <row r="60" spans="1:6" ht="14.5">
      <c r="A60" s="567" t="s">
        <v>119</v>
      </c>
      <c r="B60" s="567" t="s">
        <v>120</v>
      </c>
      <c r="C60" s="223"/>
      <c r="D60" s="251"/>
      <c r="E60" s="251"/>
      <c r="F60" s="251"/>
    </row>
    <row r="61" spans="1:6" ht="14.5">
      <c r="A61" s="567" t="s">
        <v>121</v>
      </c>
      <c r="B61" s="567" t="s">
        <v>122</v>
      </c>
      <c r="C61" s="565"/>
      <c r="D61" s="251"/>
      <c r="E61" s="251"/>
      <c r="F61" s="251"/>
    </row>
    <row r="62" spans="1:6" ht="14.5">
      <c r="A62" s="567" t="s">
        <v>123</v>
      </c>
      <c r="B62" s="567" t="s">
        <v>124</v>
      </c>
      <c r="C62" s="565"/>
      <c r="D62" s="251"/>
      <c r="E62" s="251"/>
      <c r="F62" s="251"/>
    </row>
    <row r="63" spans="1:6" ht="14.5">
      <c r="A63" s="567" t="s">
        <v>125</v>
      </c>
      <c r="B63" s="567" t="s">
        <v>126</v>
      </c>
      <c r="C63" s="565"/>
      <c r="D63" s="251"/>
      <c r="E63" s="251"/>
      <c r="F63" s="251"/>
    </row>
    <row r="64" spans="1:6" ht="14.5">
      <c r="A64" s="309" t="s">
        <v>127</v>
      </c>
      <c r="B64" s="309" t="s">
        <v>128</v>
      </c>
      <c r="C64" s="565"/>
      <c r="D64" s="251"/>
      <c r="E64" s="251"/>
      <c r="F64" s="251"/>
    </row>
    <row r="65" spans="1:6" ht="14.5">
      <c r="A65" s="567" t="s">
        <v>129</v>
      </c>
      <c r="B65" s="567" t="s">
        <v>130</v>
      </c>
      <c r="C65" s="223"/>
      <c r="D65" s="251"/>
      <c r="E65" s="251"/>
      <c r="F65" s="251"/>
    </row>
    <row r="66" spans="1:6" ht="14.5">
      <c r="A66" s="567" t="s">
        <v>131</v>
      </c>
      <c r="B66" s="567" t="s">
        <v>132</v>
      </c>
      <c r="C66" s="565"/>
      <c r="D66" s="251"/>
      <c r="E66" s="251"/>
      <c r="F66" s="251"/>
    </row>
    <row r="67" spans="1:6" ht="14.5">
      <c r="A67" s="567" t="s">
        <v>133</v>
      </c>
      <c r="B67" s="567" t="s">
        <v>134</v>
      </c>
      <c r="C67" s="565"/>
      <c r="D67" s="251"/>
      <c r="E67" s="251"/>
      <c r="F67" s="251"/>
    </row>
    <row r="68" spans="1:6" ht="14.5">
      <c r="A68" s="567" t="s">
        <v>135</v>
      </c>
      <c r="B68" s="567" t="s">
        <v>136</v>
      </c>
      <c r="C68" s="251"/>
      <c r="D68" s="251"/>
      <c r="E68" s="251"/>
      <c r="F68" s="251"/>
    </row>
    <row r="69" spans="1:6" ht="14.5">
      <c r="A69" s="567" t="s">
        <v>137</v>
      </c>
      <c r="B69" s="567" t="s">
        <v>138</v>
      </c>
      <c r="C69" s="251"/>
      <c r="D69" s="251"/>
      <c r="E69" s="251"/>
      <c r="F69" s="251"/>
    </row>
    <row r="70" spans="1:6" ht="14.5">
      <c r="A70" s="309" t="s">
        <v>139</v>
      </c>
      <c r="B70" s="309" t="s">
        <v>140</v>
      </c>
      <c r="C70" s="251"/>
      <c r="D70" s="251"/>
      <c r="E70" s="251"/>
      <c r="F70" s="251"/>
    </row>
    <row r="71" spans="1:6" ht="14.5">
      <c r="A71" s="567" t="s">
        <v>141</v>
      </c>
      <c r="B71" s="567" t="s">
        <v>142</v>
      </c>
      <c r="C71" s="251"/>
      <c r="D71" s="251"/>
      <c r="E71" s="251"/>
      <c r="F71" s="251"/>
    </row>
    <row r="72" spans="1:6" ht="14.5">
      <c r="A72" s="567" t="s">
        <v>143</v>
      </c>
      <c r="B72" s="567" t="s">
        <v>144</v>
      </c>
      <c r="C72" s="251"/>
      <c r="D72" s="251"/>
      <c r="E72" s="251"/>
      <c r="F72" s="251"/>
    </row>
    <row r="73" spans="1:6" ht="14.5">
      <c r="A73" s="567" t="s">
        <v>145</v>
      </c>
      <c r="B73" s="567" t="s">
        <v>146</v>
      </c>
      <c r="C73" s="251"/>
      <c r="D73" s="251"/>
      <c r="E73" s="251"/>
      <c r="F73" s="251"/>
    </row>
    <row r="74" spans="1:6" ht="14.5">
      <c r="A74" s="567" t="s">
        <v>147</v>
      </c>
      <c r="B74" s="567" t="s">
        <v>148</v>
      </c>
      <c r="C74" s="251"/>
      <c r="D74" s="251"/>
      <c r="E74" s="251"/>
      <c r="F74" s="251"/>
    </row>
    <row r="75" spans="1:6" ht="13">
      <c r="A75" s="567" t="s">
        <v>149</v>
      </c>
      <c r="B75" s="567" t="s">
        <v>150</v>
      </c>
      <c r="C75" s="167"/>
    </row>
    <row r="76" spans="1:6" ht="14.5">
      <c r="A76" s="567" t="s">
        <v>151</v>
      </c>
      <c r="B76" s="567" t="s">
        <v>152</v>
      </c>
      <c r="C76" s="223"/>
    </row>
    <row r="77" spans="1:6" ht="14.5">
      <c r="A77" s="309" t="s">
        <v>153</v>
      </c>
      <c r="B77" s="309" t="s">
        <v>154</v>
      </c>
      <c r="C77" s="223"/>
    </row>
    <row r="78" spans="1:6" ht="13">
      <c r="A78" s="567" t="s">
        <v>155</v>
      </c>
      <c r="B78" s="567" t="s">
        <v>156</v>
      </c>
      <c r="C78" s="167"/>
    </row>
    <row r="79" spans="1:6" ht="14.5">
      <c r="A79" s="567" t="s">
        <v>157</v>
      </c>
      <c r="B79" s="567" t="s">
        <v>158</v>
      </c>
      <c r="C79" s="223"/>
    </row>
    <row r="80" spans="1:6" ht="14.5">
      <c r="A80" s="567" t="s">
        <v>159</v>
      </c>
      <c r="B80" s="567" t="s">
        <v>160</v>
      </c>
      <c r="C80" s="223"/>
    </row>
    <row r="81" spans="1:3" ht="14.5">
      <c r="A81" s="567" t="s">
        <v>161</v>
      </c>
      <c r="B81" s="567" t="s">
        <v>162</v>
      </c>
      <c r="C81" s="223"/>
    </row>
    <row r="82" spans="1:3" ht="14.5">
      <c r="A82" s="309" t="s">
        <v>163</v>
      </c>
      <c r="B82" s="309" t="s">
        <v>164</v>
      </c>
      <c r="C82" s="223"/>
    </row>
    <row r="83" spans="1:3" ht="17">
      <c r="A83" s="307" t="s">
        <v>165</v>
      </c>
      <c r="B83" s="307" t="s">
        <v>166</v>
      </c>
      <c r="C83" s="223"/>
    </row>
    <row r="84" spans="1:3" ht="15.5">
      <c r="A84" s="319" t="s">
        <v>167</v>
      </c>
      <c r="B84" s="319" t="s">
        <v>168</v>
      </c>
      <c r="C84" s="223"/>
    </row>
    <row r="85" spans="1:3" ht="14.5">
      <c r="A85" s="309" t="s">
        <v>169</v>
      </c>
      <c r="B85" s="309" t="s">
        <v>170</v>
      </c>
      <c r="C85" s="223"/>
    </row>
    <row r="86" spans="1:3" ht="14.5">
      <c r="A86" s="309" t="s">
        <v>171</v>
      </c>
      <c r="B86" s="309" t="s">
        <v>172</v>
      </c>
      <c r="C86" s="223"/>
    </row>
    <row r="87" spans="1:3" ht="14.5">
      <c r="A87" s="309" t="s">
        <v>173</v>
      </c>
      <c r="B87" s="309" t="s">
        <v>174</v>
      </c>
      <c r="C87" s="223"/>
    </row>
    <row r="88" spans="1:3" ht="14.5">
      <c r="A88" s="309" t="s">
        <v>175</v>
      </c>
      <c r="B88" s="309" t="s">
        <v>176</v>
      </c>
      <c r="C88" s="223"/>
    </row>
    <row r="89" spans="1:3" ht="14.5">
      <c r="A89" s="309" t="s">
        <v>177</v>
      </c>
      <c r="B89" s="309" t="s">
        <v>178</v>
      </c>
      <c r="C89" s="223"/>
    </row>
    <row r="90" spans="1:3" ht="14.5">
      <c r="A90" s="309" t="s">
        <v>179</v>
      </c>
      <c r="B90" s="309" t="s">
        <v>180</v>
      </c>
    </row>
    <row r="91" spans="1:3" ht="14.5">
      <c r="A91" s="309" t="s">
        <v>181</v>
      </c>
      <c r="B91" s="309" t="s">
        <v>182</v>
      </c>
    </row>
    <row r="92" spans="1:3" ht="14.5">
      <c r="A92" s="309" t="s">
        <v>183</v>
      </c>
      <c r="B92" s="309" t="s">
        <v>184</v>
      </c>
    </row>
    <row r="93" spans="1:3" ht="14.5">
      <c r="A93" s="309" t="s">
        <v>185</v>
      </c>
      <c r="B93" s="309" t="s">
        <v>186</v>
      </c>
    </row>
    <row r="94" spans="1:3" ht="14.5">
      <c r="A94" s="309" t="s">
        <v>187</v>
      </c>
      <c r="B94" s="309" t="s">
        <v>188</v>
      </c>
    </row>
    <row r="95" spans="1:3" ht="14.5">
      <c r="A95" s="309" t="s">
        <v>189</v>
      </c>
      <c r="B95" s="309" t="s">
        <v>190</v>
      </c>
    </row>
    <row r="96" spans="1:3" ht="15.5">
      <c r="A96" s="319" t="s">
        <v>191</v>
      </c>
      <c r="B96" s="319" t="s">
        <v>192</v>
      </c>
    </row>
    <row r="97" spans="1:3" ht="14.5">
      <c r="A97" s="309" t="s">
        <v>193</v>
      </c>
      <c r="B97" s="309" t="s">
        <v>194</v>
      </c>
    </row>
    <row r="98" spans="1:3" ht="14.5">
      <c r="A98" s="309" t="s">
        <v>195</v>
      </c>
      <c r="B98" s="309" t="s">
        <v>196</v>
      </c>
    </row>
    <row r="99" spans="1:3" ht="14.5">
      <c r="A99" s="309" t="s">
        <v>197</v>
      </c>
      <c r="B99" s="309" t="s">
        <v>198</v>
      </c>
      <c r="C99" s="223"/>
    </row>
    <row r="100" spans="1:3" ht="14.5">
      <c r="A100" s="309" t="s">
        <v>199</v>
      </c>
      <c r="B100" s="309" t="s">
        <v>200</v>
      </c>
      <c r="C100" s="223"/>
    </row>
    <row r="101" spans="1:3" ht="14.5">
      <c r="A101" s="309" t="s">
        <v>201</v>
      </c>
      <c r="B101" s="309" t="s">
        <v>202</v>
      </c>
      <c r="C101" s="223"/>
    </row>
    <row r="102" spans="1:3" ht="14.5">
      <c r="A102" s="309" t="s">
        <v>203</v>
      </c>
      <c r="B102" s="309" t="s">
        <v>204</v>
      </c>
    </row>
    <row r="103" spans="1:3" ht="14.5">
      <c r="A103" s="309" t="s">
        <v>205</v>
      </c>
      <c r="B103" s="309" t="s">
        <v>206</v>
      </c>
    </row>
    <row r="104" spans="1:3" ht="14.5">
      <c r="A104" s="309" t="s">
        <v>207</v>
      </c>
      <c r="B104" s="309" t="s">
        <v>208</v>
      </c>
    </row>
    <row r="105" spans="1:3" ht="14.5">
      <c r="A105" s="309" t="s">
        <v>209</v>
      </c>
      <c r="B105" s="309" t="s">
        <v>210</v>
      </c>
    </row>
    <row r="106" spans="1:3" ht="14.5">
      <c r="A106" s="309" t="s">
        <v>211</v>
      </c>
      <c r="B106" s="309" t="s">
        <v>212</v>
      </c>
      <c r="C106" s="223"/>
    </row>
    <row r="107" spans="1:3" ht="15.5">
      <c r="A107" s="309" t="s">
        <v>213</v>
      </c>
      <c r="B107" s="309" t="s">
        <v>214</v>
      </c>
      <c r="C107" s="317"/>
    </row>
    <row r="108" spans="1:3" ht="15.5">
      <c r="A108" s="319" t="s">
        <v>215</v>
      </c>
      <c r="B108" s="319" t="s">
        <v>216</v>
      </c>
      <c r="C108" s="223"/>
    </row>
    <row r="109" spans="1:3" ht="14.5">
      <c r="A109" s="309" t="s">
        <v>217</v>
      </c>
      <c r="B109" s="309" t="s">
        <v>218</v>
      </c>
      <c r="C109" s="223"/>
    </row>
    <row r="110" spans="1:3" ht="14.5">
      <c r="A110" s="309" t="s">
        <v>219</v>
      </c>
      <c r="B110" s="309" t="s">
        <v>220</v>
      </c>
    </row>
    <row r="111" spans="1:3" ht="14.5">
      <c r="A111" s="309" t="s">
        <v>221</v>
      </c>
      <c r="B111" s="309" t="s">
        <v>222</v>
      </c>
      <c r="C111" s="223"/>
    </row>
    <row r="112" spans="1:3" ht="14.5">
      <c r="A112" s="309" t="s">
        <v>223</v>
      </c>
      <c r="B112" s="309" t="s">
        <v>224</v>
      </c>
      <c r="C112" s="223"/>
    </row>
    <row r="113" spans="1:3" ht="14.5">
      <c r="A113" s="309" t="s">
        <v>225</v>
      </c>
      <c r="B113" s="309" t="s">
        <v>226</v>
      </c>
      <c r="C113" s="223"/>
    </row>
    <row r="114" spans="1:3" ht="14.5">
      <c r="A114" s="309" t="s">
        <v>227</v>
      </c>
      <c r="B114" s="309" t="s">
        <v>228</v>
      </c>
      <c r="C114" s="223"/>
    </row>
    <row r="115" spans="1:3" ht="14.5">
      <c r="A115" s="309" t="s">
        <v>229</v>
      </c>
      <c r="B115" s="309" t="s">
        <v>230</v>
      </c>
      <c r="C115" s="223"/>
    </row>
    <row r="116" spans="1:3" ht="14.5">
      <c r="A116" s="309" t="s">
        <v>231</v>
      </c>
      <c r="B116" s="309" t="s">
        <v>232</v>
      </c>
      <c r="C116" s="223"/>
    </row>
    <row r="117" spans="1:3" ht="15.5">
      <c r="A117" s="309" t="s">
        <v>233</v>
      </c>
      <c r="B117" s="309" t="s">
        <v>234</v>
      </c>
      <c r="C117" s="317"/>
    </row>
    <row r="118" spans="1:3" ht="14.5">
      <c r="A118" s="309" t="s">
        <v>235</v>
      </c>
      <c r="B118" s="309" t="s">
        <v>236</v>
      </c>
      <c r="C118" s="223"/>
    </row>
    <row r="119" spans="1:3" ht="14.5">
      <c r="A119" s="309" t="s">
        <v>237</v>
      </c>
      <c r="B119" s="309" t="s">
        <v>238</v>
      </c>
      <c r="C119" s="223"/>
    </row>
    <row r="120" spans="1:3" ht="14.5">
      <c r="A120" s="309" t="s">
        <v>239</v>
      </c>
      <c r="B120" s="309" t="s">
        <v>240</v>
      </c>
      <c r="C120" s="223"/>
    </row>
    <row r="121" spans="1:3" ht="14.5">
      <c r="A121" s="309" t="s">
        <v>241</v>
      </c>
      <c r="B121" s="309" t="s">
        <v>242</v>
      </c>
      <c r="C121" s="223"/>
    </row>
    <row r="122" spans="1:3" ht="14.5">
      <c r="A122" s="309" t="s">
        <v>243</v>
      </c>
      <c r="B122" s="309" t="s">
        <v>244</v>
      </c>
      <c r="C122" s="223"/>
    </row>
    <row r="123" spans="1:3" ht="15.5">
      <c r="A123" s="319" t="s">
        <v>245</v>
      </c>
      <c r="B123" s="319" t="s">
        <v>246</v>
      </c>
      <c r="C123" s="223"/>
    </row>
    <row r="124" spans="1:3" ht="15.5">
      <c r="A124" s="309" t="s">
        <v>247</v>
      </c>
      <c r="B124" s="309" t="s">
        <v>248</v>
      </c>
      <c r="C124" s="317"/>
    </row>
    <row r="125" spans="1:3" ht="14.5">
      <c r="A125" s="309" t="s">
        <v>249</v>
      </c>
      <c r="B125" s="309" t="s">
        <v>250</v>
      </c>
      <c r="C125" s="223"/>
    </row>
    <row r="126" spans="1:3" ht="14.5">
      <c r="A126" s="309" t="s">
        <v>251</v>
      </c>
      <c r="B126" s="309" t="s">
        <v>252</v>
      </c>
    </row>
    <row r="127" spans="1:3" ht="14.5">
      <c r="A127" s="309" t="s">
        <v>253</v>
      </c>
      <c r="B127" s="309" t="s">
        <v>254</v>
      </c>
    </row>
    <row r="128" spans="1:3" ht="14.5">
      <c r="A128" s="309" t="s">
        <v>255</v>
      </c>
      <c r="B128" s="309" t="s">
        <v>256</v>
      </c>
    </row>
    <row r="129" spans="1:3" ht="14.5">
      <c r="A129" s="309" t="s">
        <v>257</v>
      </c>
      <c r="B129" s="309" t="s">
        <v>258</v>
      </c>
    </row>
    <row r="130" spans="1:3" ht="14.5">
      <c r="A130" s="309" t="s">
        <v>259</v>
      </c>
      <c r="B130" s="309" t="s">
        <v>260</v>
      </c>
      <c r="C130" s="223"/>
    </row>
    <row r="131" spans="1:3" ht="14.5">
      <c r="A131" s="309" t="s">
        <v>261</v>
      </c>
      <c r="B131" s="309" t="s">
        <v>262</v>
      </c>
      <c r="C131" s="223"/>
    </row>
    <row r="132" spans="1:3" ht="14.5">
      <c r="A132" s="309" t="s">
        <v>263</v>
      </c>
      <c r="B132" s="309" t="s">
        <v>264</v>
      </c>
      <c r="C132" s="223"/>
    </row>
    <row r="133" spans="1:3" ht="14.5">
      <c r="A133" s="309" t="s">
        <v>265</v>
      </c>
      <c r="B133" s="309" t="s">
        <v>266</v>
      </c>
      <c r="C133" s="223"/>
    </row>
    <row r="134" spans="1:3" ht="17">
      <c r="A134" s="307" t="s">
        <v>267</v>
      </c>
      <c r="B134" s="307" t="s">
        <v>268</v>
      </c>
    </row>
    <row r="135" spans="1:3" ht="15.5">
      <c r="A135" s="319" t="s">
        <v>269</v>
      </c>
      <c r="B135" s="319" t="s">
        <v>270</v>
      </c>
      <c r="C135" s="223"/>
    </row>
    <row r="136" spans="1:3" ht="15.5">
      <c r="A136" s="319" t="s">
        <v>271</v>
      </c>
      <c r="B136" s="319" t="s">
        <v>272</v>
      </c>
      <c r="C136" s="223"/>
    </row>
    <row r="137" spans="1:3" ht="14.5">
      <c r="A137" s="309" t="s">
        <v>273</v>
      </c>
      <c r="B137" s="309" t="s">
        <v>274</v>
      </c>
    </row>
    <row r="138" spans="1:3" ht="14.5">
      <c r="A138" s="309" t="s">
        <v>275</v>
      </c>
      <c r="B138" s="309" t="s">
        <v>276</v>
      </c>
    </row>
    <row r="139" spans="1:3" ht="14.5">
      <c r="A139" s="309" t="s">
        <v>277</v>
      </c>
      <c r="B139" s="309" t="s">
        <v>278</v>
      </c>
      <c r="C139" s="223"/>
    </row>
    <row r="140" spans="1:3" ht="14.5">
      <c r="A140" s="309" t="s">
        <v>279</v>
      </c>
      <c r="B140" s="309" t="s">
        <v>280</v>
      </c>
      <c r="C140" s="223"/>
    </row>
    <row r="141" spans="1:3" ht="17">
      <c r="A141" s="309" t="s">
        <v>281</v>
      </c>
      <c r="B141" s="309" t="s">
        <v>282</v>
      </c>
      <c r="C141" s="579"/>
    </row>
    <row r="142" spans="1:3" ht="15.5">
      <c r="A142" s="309" t="s">
        <v>283</v>
      </c>
      <c r="B142" s="309" t="s">
        <v>284</v>
      </c>
      <c r="C142" s="317"/>
    </row>
    <row r="143" spans="1:3" ht="14.5">
      <c r="A143" s="309" t="s">
        <v>285</v>
      </c>
      <c r="B143" s="309" t="s">
        <v>286</v>
      </c>
      <c r="C143" s="223"/>
    </row>
    <row r="144" spans="1:3" ht="14.5">
      <c r="A144" s="309" t="s">
        <v>287</v>
      </c>
      <c r="B144" s="309" t="s">
        <v>288</v>
      </c>
      <c r="C144" s="223"/>
    </row>
    <row r="145" spans="1:3" ht="14.5">
      <c r="A145" s="309" t="s">
        <v>289</v>
      </c>
      <c r="B145" s="309" t="s">
        <v>290</v>
      </c>
      <c r="C145" s="223"/>
    </row>
    <row r="146" spans="1:3" ht="14.5">
      <c r="A146" s="309" t="s">
        <v>291</v>
      </c>
      <c r="B146" s="309" t="s">
        <v>292</v>
      </c>
      <c r="C146" s="223"/>
    </row>
    <row r="147" spans="1:3" ht="14.5">
      <c r="A147" s="309" t="s">
        <v>293</v>
      </c>
      <c r="B147" s="309" t="s">
        <v>294</v>
      </c>
      <c r="C147" s="223"/>
    </row>
    <row r="148" spans="1:3" ht="15.5">
      <c r="A148" s="319" t="s">
        <v>295</v>
      </c>
      <c r="B148" s="319" t="s">
        <v>296</v>
      </c>
      <c r="C148" s="317"/>
    </row>
    <row r="149" spans="1:3" ht="14.5">
      <c r="A149" s="309" t="s">
        <v>297</v>
      </c>
      <c r="B149" s="309" t="s">
        <v>298</v>
      </c>
      <c r="C149" s="223"/>
    </row>
    <row r="150" spans="1:3" ht="14.5">
      <c r="A150" s="309" t="s">
        <v>299</v>
      </c>
      <c r="B150" s="309" t="s">
        <v>300</v>
      </c>
      <c r="C150" s="223"/>
    </row>
    <row r="151" spans="1:3" ht="14.5">
      <c r="A151" s="309" t="s">
        <v>301</v>
      </c>
      <c r="B151" s="309" t="s">
        <v>302</v>
      </c>
      <c r="C151" s="223"/>
    </row>
    <row r="152" spans="1:3" ht="15.5">
      <c r="A152" s="319" t="s">
        <v>303</v>
      </c>
      <c r="B152" s="319" t="s">
        <v>304</v>
      </c>
      <c r="C152" s="317"/>
    </row>
    <row r="153" spans="1:3" ht="17">
      <c r="A153" s="307" t="s">
        <v>305</v>
      </c>
      <c r="B153" s="307" t="s">
        <v>306</v>
      </c>
      <c r="C153" s="223"/>
    </row>
    <row r="154" spans="1:3" ht="15.5">
      <c r="A154" s="319" t="s">
        <v>307</v>
      </c>
      <c r="B154" s="319" t="s">
        <v>308</v>
      </c>
      <c r="C154" s="223"/>
    </row>
    <row r="155" spans="1:3" ht="14.5">
      <c r="A155" s="309" t="s">
        <v>309</v>
      </c>
      <c r="B155" s="309" t="s">
        <v>310</v>
      </c>
      <c r="C155" s="223"/>
    </row>
    <row r="156" spans="1:3" ht="14.5">
      <c r="A156" s="567" t="s">
        <v>311</v>
      </c>
      <c r="B156" s="567" t="s">
        <v>312</v>
      </c>
      <c r="C156" s="223"/>
    </row>
    <row r="157" spans="1:3" ht="14.5">
      <c r="A157" s="567" t="s">
        <v>313</v>
      </c>
      <c r="B157" s="567" t="s">
        <v>314</v>
      </c>
      <c r="C157" s="223"/>
    </row>
    <row r="158" spans="1:3" ht="14.5">
      <c r="A158" s="309" t="s">
        <v>315</v>
      </c>
      <c r="B158" s="309" t="s">
        <v>316</v>
      </c>
      <c r="C158" s="223"/>
    </row>
    <row r="159" spans="1:3" ht="14.5">
      <c r="A159" s="309" t="s">
        <v>317</v>
      </c>
      <c r="B159" s="309" t="s">
        <v>318</v>
      </c>
      <c r="C159" s="223"/>
    </row>
    <row r="160" spans="1:3" ht="14.5">
      <c r="A160" s="309" t="s">
        <v>319</v>
      </c>
      <c r="B160" s="309" t="s">
        <v>320</v>
      </c>
      <c r="C160" s="223"/>
    </row>
    <row r="161" spans="1:3" ht="14.5">
      <c r="A161" s="309" t="s">
        <v>321</v>
      </c>
      <c r="B161" s="309" t="s">
        <v>322</v>
      </c>
      <c r="C161" s="223"/>
    </row>
    <row r="162" spans="1:3" ht="15.5">
      <c r="A162" s="319" t="s">
        <v>323</v>
      </c>
      <c r="B162" s="319" t="s">
        <v>324</v>
      </c>
      <c r="C162" s="317"/>
    </row>
    <row r="163" spans="1:3" ht="14.5">
      <c r="A163" s="309" t="s">
        <v>325</v>
      </c>
      <c r="B163" s="309" t="s">
        <v>326</v>
      </c>
      <c r="C163" s="223"/>
    </row>
    <row r="164" spans="1:3" ht="14.5">
      <c r="A164" s="309" t="s">
        <v>327</v>
      </c>
      <c r="B164" s="309" t="s">
        <v>328</v>
      </c>
      <c r="C164" s="223"/>
    </row>
    <row r="165" spans="1:3" ht="14.5">
      <c r="A165" s="309" t="s">
        <v>329</v>
      </c>
      <c r="B165" s="309" t="s">
        <v>330</v>
      </c>
    </row>
    <row r="166" spans="1:3" ht="14.5">
      <c r="A166" s="309" t="s">
        <v>331</v>
      </c>
      <c r="B166" s="309" t="s">
        <v>332</v>
      </c>
      <c r="C166" s="223"/>
    </row>
    <row r="167" spans="1:3" ht="14.5">
      <c r="A167" s="309" t="s">
        <v>333</v>
      </c>
      <c r="B167" s="309" t="s">
        <v>334</v>
      </c>
      <c r="C167" s="223"/>
    </row>
    <row r="168" spans="1:3" ht="14.5">
      <c r="A168" s="309" t="s">
        <v>335</v>
      </c>
      <c r="B168" s="309" t="s">
        <v>336</v>
      </c>
      <c r="C168" s="223"/>
    </row>
    <row r="169" spans="1:3" ht="14.5">
      <c r="A169" s="309" t="s">
        <v>337</v>
      </c>
      <c r="B169" s="309" t="s">
        <v>338</v>
      </c>
      <c r="C169" s="223"/>
    </row>
    <row r="170" spans="1:3" ht="17">
      <c r="A170" s="309" t="s">
        <v>339</v>
      </c>
      <c r="B170" s="309" t="s">
        <v>340</v>
      </c>
      <c r="C170" s="579"/>
    </row>
    <row r="171" spans="1:3" ht="15.5">
      <c r="A171" s="309" t="s">
        <v>341</v>
      </c>
      <c r="B171" s="309" t="s">
        <v>342</v>
      </c>
      <c r="C171" s="317"/>
    </row>
    <row r="172" spans="1:3" ht="14.5">
      <c r="A172" s="567" t="s">
        <v>343</v>
      </c>
      <c r="B172" s="567" t="s">
        <v>344</v>
      </c>
      <c r="C172" s="223"/>
    </row>
    <row r="173" spans="1:3" ht="14.5">
      <c r="A173" s="567" t="s">
        <v>345</v>
      </c>
      <c r="B173" s="567" t="s">
        <v>346</v>
      </c>
      <c r="C173" s="223"/>
    </row>
    <row r="174" spans="1:3" ht="14.5">
      <c r="A174" s="309" t="s">
        <v>347</v>
      </c>
      <c r="B174" s="309" t="s">
        <v>348</v>
      </c>
      <c r="C174" s="223"/>
    </row>
    <row r="175" spans="1:3" ht="14.5">
      <c r="A175" s="309" t="s">
        <v>349</v>
      </c>
      <c r="B175" s="309" t="s">
        <v>350</v>
      </c>
      <c r="C175" s="223"/>
    </row>
    <row r="176" spans="1:3" ht="14.5">
      <c r="A176" s="309" t="s">
        <v>351</v>
      </c>
      <c r="B176" s="309" t="s">
        <v>352</v>
      </c>
      <c r="C176" s="223"/>
    </row>
    <row r="177" spans="1:3" ht="14.5">
      <c r="A177" s="309" t="s">
        <v>353</v>
      </c>
      <c r="B177" s="309" t="s">
        <v>354</v>
      </c>
      <c r="C177" s="223"/>
    </row>
    <row r="178" spans="1:3" ht="15.5">
      <c r="A178" s="319" t="s">
        <v>355</v>
      </c>
      <c r="B178" s="319" t="s">
        <v>356</v>
      </c>
      <c r="C178" s="223"/>
    </row>
    <row r="179" spans="1:3" ht="14.5">
      <c r="A179" s="309" t="s">
        <v>357</v>
      </c>
      <c r="B179" s="309" t="s">
        <v>358</v>
      </c>
      <c r="C179" s="223"/>
    </row>
    <row r="180" spans="1:3" ht="15.5">
      <c r="A180" s="309" t="s">
        <v>359</v>
      </c>
      <c r="B180" s="309" t="s">
        <v>360</v>
      </c>
      <c r="C180" s="317"/>
    </row>
    <row r="181" spans="1:3" ht="14.5">
      <c r="A181" s="309" t="s">
        <v>361</v>
      </c>
      <c r="B181" s="309" t="s">
        <v>362</v>
      </c>
      <c r="C181" s="223"/>
    </row>
    <row r="182" spans="1:3" ht="14.5">
      <c r="A182" s="309" t="s">
        <v>363</v>
      </c>
      <c r="B182" s="309" t="s">
        <v>364</v>
      </c>
      <c r="C182" s="223"/>
    </row>
    <row r="183" spans="1:3" ht="14.5">
      <c r="A183" s="309" t="s">
        <v>365</v>
      </c>
      <c r="B183" s="309" t="s">
        <v>366</v>
      </c>
      <c r="C183" s="223"/>
    </row>
    <row r="184" spans="1:3" ht="15.5">
      <c r="A184" s="309" t="s">
        <v>367</v>
      </c>
      <c r="B184" s="309" t="s">
        <v>368</v>
      </c>
      <c r="C184" s="317"/>
    </row>
    <row r="185" spans="1:3" ht="14.5">
      <c r="A185" s="309" t="s">
        <v>369</v>
      </c>
      <c r="B185" s="309" t="s">
        <v>370</v>
      </c>
      <c r="C185" s="223"/>
    </row>
    <row r="186" spans="1:3" ht="14.5">
      <c r="A186" s="309" t="s">
        <v>371</v>
      </c>
      <c r="B186" s="309" t="s">
        <v>372</v>
      </c>
      <c r="C186" s="223"/>
    </row>
    <row r="187" spans="1:3" ht="14.5">
      <c r="A187" s="309" t="s">
        <v>373</v>
      </c>
      <c r="B187" s="309" t="s">
        <v>374</v>
      </c>
      <c r="C187" s="223"/>
    </row>
    <row r="188" spans="1:3" ht="14.5">
      <c r="A188" s="309" t="s">
        <v>375</v>
      </c>
      <c r="B188" s="309" t="s">
        <v>376</v>
      </c>
      <c r="C188" s="223"/>
    </row>
    <row r="189" spans="1:3" ht="14.5">
      <c r="A189" s="309" t="s">
        <v>377</v>
      </c>
      <c r="B189" s="309" t="s">
        <v>378</v>
      </c>
      <c r="C189" s="223"/>
    </row>
    <row r="190" spans="1:3" ht="15.5">
      <c r="A190" s="309" t="s">
        <v>379</v>
      </c>
      <c r="B190" s="309" t="s">
        <v>380</v>
      </c>
      <c r="C190" s="317"/>
    </row>
    <row r="191" spans="1:3" ht="14.5">
      <c r="A191" s="309" t="s">
        <v>381</v>
      </c>
      <c r="B191" s="309" t="s">
        <v>382</v>
      </c>
      <c r="C191" s="223"/>
    </row>
    <row r="192" spans="1:3" ht="15.5">
      <c r="A192" s="319" t="s">
        <v>383</v>
      </c>
      <c r="B192" s="319" t="s">
        <v>384</v>
      </c>
      <c r="C192" s="223"/>
    </row>
    <row r="193" spans="1:3" ht="14.5">
      <c r="A193" s="309" t="s">
        <v>385</v>
      </c>
      <c r="B193" s="309" t="s">
        <v>386</v>
      </c>
      <c r="C193" s="223"/>
    </row>
    <row r="194" spans="1:3" ht="14.5">
      <c r="A194" s="309" t="s">
        <v>387</v>
      </c>
      <c r="B194" s="309" t="s">
        <v>388</v>
      </c>
      <c r="C194" s="223"/>
    </row>
    <row r="195" spans="1:3" ht="14.5">
      <c r="A195" s="309" t="s">
        <v>389</v>
      </c>
      <c r="B195" s="309" t="s">
        <v>390</v>
      </c>
      <c r="C195" s="223"/>
    </row>
    <row r="196" spans="1:3" ht="15.5">
      <c r="A196" s="567" t="s">
        <v>391</v>
      </c>
      <c r="B196" s="567" t="s">
        <v>392</v>
      </c>
      <c r="C196" s="317"/>
    </row>
    <row r="197" spans="1:3" ht="14.5">
      <c r="A197" s="567" t="s">
        <v>393</v>
      </c>
      <c r="B197" s="567" t="s">
        <v>394</v>
      </c>
      <c r="C197" s="223"/>
    </row>
    <row r="198" spans="1:3" ht="14.5">
      <c r="A198" s="567" t="s">
        <v>395</v>
      </c>
      <c r="B198" s="567" t="s">
        <v>396</v>
      </c>
      <c r="C198" s="223"/>
    </row>
    <row r="199" spans="1:3" ht="14.5">
      <c r="A199" s="567" t="s">
        <v>397</v>
      </c>
      <c r="B199" s="567" t="s">
        <v>398</v>
      </c>
      <c r="C199" s="223"/>
    </row>
    <row r="200" spans="1:3" ht="14.5">
      <c r="A200" s="567" t="s">
        <v>399</v>
      </c>
      <c r="B200" s="567" t="s">
        <v>400</v>
      </c>
      <c r="C200" s="223"/>
    </row>
    <row r="201" spans="1:3" ht="14.5">
      <c r="A201" s="309" t="s">
        <v>401</v>
      </c>
      <c r="B201" s="309" t="s">
        <v>402</v>
      </c>
      <c r="C201" s="223"/>
    </row>
    <row r="202" spans="1:3" ht="14.5">
      <c r="A202" s="309" t="s">
        <v>403</v>
      </c>
      <c r="B202" s="309" t="s">
        <v>404</v>
      </c>
      <c r="C202" s="223"/>
    </row>
    <row r="203" spans="1:3" ht="17">
      <c r="A203" s="307" t="s">
        <v>405</v>
      </c>
      <c r="B203" s="307" t="s">
        <v>406</v>
      </c>
      <c r="C203" s="317"/>
    </row>
    <row r="204" spans="1:3" ht="15.5">
      <c r="A204" s="319" t="s">
        <v>407</v>
      </c>
      <c r="B204" s="319" t="s">
        <v>408</v>
      </c>
      <c r="C204" s="223"/>
    </row>
    <row r="205" spans="1:3" ht="15.5">
      <c r="A205" s="319" t="s">
        <v>409</v>
      </c>
      <c r="B205" s="319" t="s">
        <v>410</v>
      </c>
      <c r="C205" s="223"/>
    </row>
    <row r="206" spans="1:3" ht="14.5">
      <c r="A206" s="309" t="s">
        <v>411</v>
      </c>
      <c r="B206" s="309" t="s">
        <v>412</v>
      </c>
      <c r="C206" s="223"/>
    </row>
    <row r="207" spans="1:3" ht="14.5">
      <c r="A207" s="309" t="s">
        <v>413</v>
      </c>
      <c r="B207" s="309" t="s">
        <v>414</v>
      </c>
      <c r="C207" s="223"/>
    </row>
    <row r="208" spans="1:3" ht="14.5">
      <c r="A208" s="309" t="s">
        <v>415</v>
      </c>
      <c r="B208" s="309" t="s">
        <v>416</v>
      </c>
      <c r="C208" s="223"/>
    </row>
    <row r="209" spans="1:3" ht="14.5">
      <c r="A209" s="309" t="s">
        <v>417</v>
      </c>
      <c r="B209" s="309" t="s">
        <v>418</v>
      </c>
      <c r="C209" s="223"/>
    </row>
    <row r="210" spans="1:3" ht="14.5">
      <c r="A210" s="309" t="s">
        <v>419</v>
      </c>
      <c r="B210" s="309" t="s">
        <v>420</v>
      </c>
      <c r="C210" s="223"/>
    </row>
    <row r="211" spans="1:3" ht="14.5">
      <c r="A211" s="309" t="s">
        <v>421</v>
      </c>
      <c r="B211" s="309" t="s">
        <v>422</v>
      </c>
      <c r="C211" s="223"/>
    </row>
    <row r="212" spans="1:3" ht="14.5">
      <c r="A212" s="309" t="s">
        <v>423</v>
      </c>
      <c r="B212" s="309" t="s">
        <v>424</v>
      </c>
      <c r="C212" s="223"/>
    </row>
    <row r="213" spans="1:3" ht="15.5">
      <c r="A213" s="309" t="s">
        <v>425</v>
      </c>
      <c r="B213" s="309" t="s">
        <v>426</v>
      </c>
      <c r="C213" s="317"/>
    </row>
    <row r="214" spans="1:3" ht="14.5">
      <c r="A214" s="309" t="s">
        <v>427</v>
      </c>
      <c r="B214" s="309" t="s">
        <v>428</v>
      </c>
      <c r="C214" s="223"/>
    </row>
    <row r="215" spans="1:3" ht="14.5">
      <c r="A215" s="309" t="s">
        <v>429</v>
      </c>
      <c r="B215" s="309" t="s">
        <v>430</v>
      </c>
      <c r="C215" s="223"/>
    </row>
    <row r="216" spans="1:3" ht="15.5">
      <c r="A216" s="319" t="s">
        <v>431</v>
      </c>
      <c r="B216" s="319" t="s">
        <v>432</v>
      </c>
      <c r="C216" s="223"/>
    </row>
    <row r="217" spans="1:3" ht="14.5">
      <c r="A217" s="309" t="s">
        <v>433</v>
      </c>
      <c r="B217" s="309" t="s">
        <v>434</v>
      </c>
      <c r="C217" s="223"/>
    </row>
    <row r="218" spans="1:3" ht="15.5">
      <c r="A218" s="309" t="s">
        <v>435</v>
      </c>
      <c r="B218" s="309" t="s">
        <v>436</v>
      </c>
      <c r="C218" s="317"/>
    </row>
    <row r="219" spans="1:3" ht="14.5">
      <c r="A219" s="309" t="s">
        <v>437</v>
      </c>
      <c r="B219" s="309" t="s">
        <v>438</v>
      </c>
      <c r="C219" s="223"/>
    </row>
    <row r="220" spans="1:3" ht="14.5">
      <c r="A220" s="309" t="s">
        <v>439</v>
      </c>
      <c r="B220" s="309" t="s">
        <v>440</v>
      </c>
      <c r="C220" s="223"/>
    </row>
    <row r="221" spans="1:3" ht="17">
      <c r="A221" s="309" t="s">
        <v>441</v>
      </c>
      <c r="B221" s="309" t="s">
        <v>442</v>
      </c>
      <c r="C221" s="579"/>
    </row>
    <row r="222" spans="1:3" ht="15.5">
      <c r="A222" s="309" t="s">
        <v>443</v>
      </c>
      <c r="B222" s="309" t="s">
        <v>444</v>
      </c>
      <c r="C222" s="317"/>
    </row>
    <row r="223" spans="1:3" ht="14.5">
      <c r="A223" s="309" t="s">
        <v>445</v>
      </c>
      <c r="B223" s="309" t="s">
        <v>446</v>
      </c>
      <c r="C223" s="223"/>
    </row>
    <row r="224" spans="1:3" ht="15.5">
      <c r="A224" s="309" t="s">
        <v>447</v>
      </c>
      <c r="B224" s="309" t="s">
        <v>448</v>
      </c>
      <c r="C224" s="317"/>
    </row>
    <row r="225" spans="1:3" ht="15.5">
      <c r="A225" s="309" t="s">
        <v>449</v>
      </c>
      <c r="B225" s="309" t="s">
        <v>450</v>
      </c>
      <c r="C225" s="317"/>
    </row>
    <row r="226" spans="1:3" ht="15.5">
      <c r="A226" s="309" t="s">
        <v>451</v>
      </c>
      <c r="B226" s="309" t="s">
        <v>452</v>
      </c>
      <c r="C226" s="317"/>
    </row>
    <row r="227" spans="1:3" ht="15.5">
      <c r="A227" s="309" t="s">
        <v>453</v>
      </c>
      <c r="B227" s="309" t="s">
        <v>454</v>
      </c>
      <c r="C227" s="317"/>
    </row>
    <row r="228" spans="1:3" ht="14.5">
      <c r="A228" s="309" t="s">
        <v>455</v>
      </c>
      <c r="B228" s="309" t="s">
        <v>456</v>
      </c>
      <c r="C228" s="223"/>
    </row>
    <row r="229" spans="1:3" ht="17">
      <c r="A229" s="580" t="s">
        <v>457</v>
      </c>
      <c r="B229" s="580" t="s">
        <v>458</v>
      </c>
      <c r="C229" s="223"/>
    </row>
    <row r="230" spans="1:3" ht="17">
      <c r="A230" s="307" t="s">
        <v>459</v>
      </c>
      <c r="B230" s="307" t="s">
        <v>460</v>
      </c>
      <c r="C230" s="579"/>
    </row>
    <row r="231" spans="1:3" ht="15.5">
      <c r="A231" s="319" t="s">
        <v>461</v>
      </c>
      <c r="B231" s="319" t="s">
        <v>462</v>
      </c>
      <c r="C231" s="317"/>
    </row>
    <row r="232" spans="1:3" ht="14.5">
      <c r="A232" s="309" t="s">
        <v>463</v>
      </c>
      <c r="B232" s="309" t="s">
        <v>464</v>
      </c>
      <c r="C232" s="223"/>
    </row>
    <row r="233" spans="1:3" ht="14.5">
      <c r="A233" s="309" t="s">
        <v>465</v>
      </c>
      <c r="B233" s="309" t="s">
        <v>466</v>
      </c>
      <c r="C233" s="223"/>
    </row>
    <row r="234" spans="1:3" ht="14.5">
      <c r="A234" s="309" t="s">
        <v>467</v>
      </c>
      <c r="B234" s="309" t="s">
        <v>468</v>
      </c>
      <c r="C234" s="223"/>
    </row>
    <row r="235" spans="1:3" ht="15.5">
      <c r="A235" s="319" t="s">
        <v>469</v>
      </c>
      <c r="B235" s="319" t="s">
        <v>470</v>
      </c>
    </row>
    <row r="236" spans="1:3" ht="14.5">
      <c r="A236" s="309" t="s">
        <v>471</v>
      </c>
      <c r="B236" s="309" t="s">
        <v>472</v>
      </c>
    </row>
    <row r="237" spans="1:3" ht="14.5">
      <c r="A237" s="309" t="s">
        <v>473</v>
      </c>
      <c r="B237" s="309" t="s">
        <v>474</v>
      </c>
      <c r="C237" s="223"/>
    </row>
    <row r="238" spans="1:3" ht="15.5">
      <c r="A238" s="309" t="s">
        <v>475</v>
      </c>
      <c r="B238" s="309" t="s">
        <v>476</v>
      </c>
      <c r="C238" s="317"/>
    </row>
    <row r="239" spans="1:3" ht="14.5">
      <c r="A239" s="309" t="s">
        <v>477</v>
      </c>
      <c r="B239" s="309" t="s">
        <v>478</v>
      </c>
      <c r="C239" s="223"/>
    </row>
    <row r="240" spans="1:3" ht="14.5">
      <c r="A240" s="309" t="s">
        <v>479</v>
      </c>
      <c r="B240" s="309" t="s">
        <v>480</v>
      </c>
      <c r="C240" s="223"/>
    </row>
    <row r="241" spans="1:3" ht="15.5">
      <c r="A241" s="319" t="s">
        <v>481</v>
      </c>
      <c r="B241" s="319" t="s">
        <v>482</v>
      </c>
      <c r="C241" s="223"/>
    </row>
    <row r="242" spans="1:3" ht="14.5">
      <c r="A242" s="309" t="s">
        <v>483</v>
      </c>
      <c r="B242" s="309" t="s">
        <v>484</v>
      </c>
      <c r="C242" s="223"/>
    </row>
    <row r="243" spans="1:3" ht="14.5">
      <c r="A243" s="309" t="s">
        <v>485</v>
      </c>
      <c r="B243" s="309" t="s">
        <v>486</v>
      </c>
      <c r="C243" s="223"/>
    </row>
    <row r="244" spans="1:3" ht="14.5">
      <c r="A244" s="309" t="s">
        <v>487</v>
      </c>
      <c r="B244" s="309" t="s">
        <v>488</v>
      </c>
      <c r="C244" s="223"/>
    </row>
    <row r="245" spans="1:3" ht="15.5">
      <c r="A245" s="309" t="s">
        <v>489</v>
      </c>
      <c r="B245" s="309" t="s">
        <v>490</v>
      </c>
      <c r="C245" s="317"/>
    </row>
    <row r="246" spans="1:3" ht="14.5">
      <c r="A246" s="309" t="s">
        <v>491</v>
      </c>
      <c r="B246" s="309" t="s">
        <v>492</v>
      </c>
      <c r="C246" s="223"/>
    </row>
    <row r="247" spans="1:3" ht="14.5">
      <c r="A247" s="309" t="s">
        <v>493</v>
      </c>
      <c r="B247" s="309" t="s">
        <v>494</v>
      </c>
      <c r="C247" s="223"/>
    </row>
    <row r="248" spans="1:3" ht="14.5">
      <c r="A248" s="309" t="s">
        <v>495</v>
      </c>
      <c r="B248" s="309" t="s">
        <v>496</v>
      </c>
      <c r="C248" s="223"/>
    </row>
    <row r="249" spans="1:3" ht="18.5">
      <c r="A249" s="581" t="s">
        <v>497</v>
      </c>
      <c r="B249" s="581" t="s">
        <v>498</v>
      </c>
      <c r="C249" s="223"/>
    </row>
    <row r="250" spans="1:3" ht="17">
      <c r="A250" s="307" t="s">
        <v>499</v>
      </c>
      <c r="B250" s="307" t="s">
        <v>500</v>
      </c>
      <c r="C250" s="317"/>
    </row>
    <row r="251" spans="1:3" ht="15.5">
      <c r="A251" s="319" t="s">
        <v>501</v>
      </c>
      <c r="B251" s="319" t="s">
        <v>502</v>
      </c>
      <c r="C251" s="223"/>
    </row>
    <row r="252" spans="1:3" ht="14.5">
      <c r="A252" s="309" t="s">
        <v>503</v>
      </c>
      <c r="B252" s="309" t="s">
        <v>504</v>
      </c>
      <c r="C252" s="223"/>
    </row>
    <row r="253" spans="1:3" ht="15.5">
      <c r="A253" s="309" t="s">
        <v>505</v>
      </c>
      <c r="B253" s="309" t="s">
        <v>506</v>
      </c>
      <c r="C253" s="317"/>
    </row>
    <row r="254" spans="1:3" ht="15.5">
      <c r="A254" s="309" t="s">
        <v>507</v>
      </c>
      <c r="B254" s="309" t="s">
        <v>438</v>
      </c>
      <c r="C254" s="317"/>
    </row>
    <row r="255" spans="1:3" ht="15.5">
      <c r="A255" s="319" t="s">
        <v>508</v>
      </c>
      <c r="B255" s="319" t="s">
        <v>509</v>
      </c>
      <c r="C255" s="223"/>
    </row>
    <row r="256" spans="1:3" ht="14.5">
      <c r="A256" s="309" t="s">
        <v>510</v>
      </c>
      <c r="B256" s="309" t="s">
        <v>511</v>
      </c>
      <c r="C256" s="223"/>
    </row>
    <row r="257" spans="1:3" ht="14.5">
      <c r="A257" s="309" t="s">
        <v>512</v>
      </c>
      <c r="B257" s="309" t="s">
        <v>513</v>
      </c>
      <c r="C257" s="223"/>
    </row>
    <row r="258" spans="1:3" ht="15.5">
      <c r="A258" s="309" t="s">
        <v>514</v>
      </c>
      <c r="B258" s="309" t="s">
        <v>515</v>
      </c>
      <c r="C258" s="317"/>
    </row>
    <row r="259" spans="1:3" ht="15.5">
      <c r="A259" s="319" t="s">
        <v>516</v>
      </c>
      <c r="B259" s="319" t="s">
        <v>517</v>
      </c>
      <c r="C259" s="223"/>
    </row>
    <row r="260" spans="1:3" ht="14.5">
      <c r="A260" s="309" t="s">
        <v>518</v>
      </c>
      <c r="B260" s="309" t="s">
        <v>519</v>
      </c>
      <c r="C260" s="223"/>
    </row>
    <row r="261" spans="1:3" ht="14.5">
      <c r="A261" s="309" t="s">
        <v>520</v>
      </c>
      <c r="B261" s="309" t="s">
        <v>521</v>
      </c>
      <c r="C261" s="223"/>
    </row>
    <row r="262" spans="1:3" ht="14.5">
      <c r="A262" s="309" t="s">
        <v>522</v>
      </c>
      <c r="B262" s="309" t="s">
        <v>523</v>
      </c>
    </row>
    <row r="263" spans="1:3" ht="15.5">
      <c r="A263" s="319" t="s">
        <v>524</v>
      </c>
      <c r="B263" s="319" t="s">
        <v>525</v>
      </c>
    </row>
    <row r="264" spans="1:3" ht="17">
      <c r="A264" s="307" t="s">
        <v>526</v>
      </c>
      <c r="B264" s="307" t="s">
        <v>527</v>
      </c>
    </row>
    <row r="265" spans="1:3" ht="15.5">
      <c r="A265" s="319" t="s">
        <v>528</v>
      </c>
      <c r="B265" s="319" t="s">
        <v>529</v>
      </c>
      <c r="C265" s="223"/>
    </row>
    <row r="266" spans="1:3" ht="14.5">
      <c r="A266" s="309" t="s">
        <v>530</v>
      </c>
      <c r="B266" s="309" t="s">
        <v>531</v>
      </c>
      <c r="C266" s="223"/>
    </row>
    <row r="267" spans="1:3" ht="14.5">
      <c r="A267" s="309" t="s">
        <v>532</v>
      </c>
      <c r="B267" s="309" t="s">
        <v>533</v>
      </c>
      <c r="C267" s="223"/>
    </row>
    <row r="268" spans="1:3" ht="14.5">
      <c r="A268" s="309" t="s">
        <v>534</v>
      </c>
      <c r="B268" s="309" t="s">
        <v>535</v>
      </c>
      <c r="C268" s="223"/>
    </row>
    <row r="269" spans="1:3" ht="14.5">
      <c r="A269" s="309" t="s">
        <v>536</v>
      </c>
      <c r="B269" s="309" t="s">
        <v>537</v>
      </c>
      <c r="C269" s="223"/>
    </row>
    <row r="270" spans="1:3" ht="14.5">
      <c r="A270" s="309" t="s">
        <v>538</v>
      </c>
      <c r="B270" s="309" t="s">
        <v>539</v>
      </c>
      <c r="C270" s="223"/>
    </row>
    <row r="271" spans="1:3" ht="14.5">
      <c r="A271" s="309" t="s">
        <v>540</v>
      </c>
      <c r="B271" s="309" t="s">
        <v>541</v>
      </c>
      <c r="C271" s="223"/>
    </row>
    <row r="272" spans="1:3" ht="15.5">
      <c r="A272" s="309" t="s">
        <v>542</v>
      </c>
      <c r="B272" s="309" t="s">
        <v>543</v>
      </c>
      <c r="C272" s="317"/>
    </row>
    <row r="273" spans="1:3" ht="17">
      <c r="A273" s="319" t="s">
        <v>544</v>
      </c>
      <c r="B273" s="319" t="s">
        <v>545</v>
      </c>
      <c r="C273" s="579"/>
    </row>
    <row r="274" spans="1:3" ht="15.5">
      <c r="A274" s="309" t="s">
        <v>546</v>
      </c>
      <c r="B274" s="309" t="s">
        <v>547</v>
      </c>
      <c r="C274" s="317"/>
    </row>
    <row r="275" spans="1:3" ht="14.5">
      <c r="A275" s="309" t="s">
        <v>548</v>
      </c>
      <c r="B275" s="309" t="s">
        <v>549</v>
      </c>
      <c r="C275" s="223"/>
    </row>
    <row r="276" spans="1:3" ht="15.5">
      <c r="A276" s="319" t="s">
        <v>550</v>
      </c>
      <c r="B276" s="319" t="s">
        <v>551</v>
      </c>
      <c r="C276" s="223"/>
    </row>
    <row r="277" spans="1:3" ht="15.5">
      <c r="A277" s="319" t="s">
        <v>552</v>
      </c>
      <c r="B277" s="319" t="s">
        <v>553</v>
      </c>
      <c r="C277" s="223"/>
    </row>
    <row r="278" spans="1:3" ht="15.5">
      <c r="A278" s="309" t="s">
        <v>554</v>
      </c>
      <c r="B278" s="309" t="s">
        <v>555</v>
      </c>
      <c r="C278" s="317"/>
    </row>
    <row r="279" spans="1:3" ht="15.5">
      <c r="A279" s="319" t="s">
        <v>556</v>
      </c>
      <c r="B279" s="319" t="s">
        <v>557</v>
      </c>
      <c r="C279" s="223"/>
    </row>
    <row r="280" spans="1:3" ht="14.5">
      <c r="A280" s="309" t="s">
        <v>558</v>
      </c>
      <c r="B280" s="309" t="s">
        <v>559</v>
      </c>
      <c r="C280" s="223"/>
    </row>
    <row r="281" spans="1:3" ht="15.5">
      <c r="A281" s="309" t="s">
        <v>560</v>
      </c>
      <c r="B281" s="309" t="s">
        <v>561</v>
      </c>
      <c r="C281" s="317"/>
    </row>
    <row r="282" spans="1:3" ht="15.5">
      <c r="A282" s="319" t="s">
        <v>562</v>
      </c>
      <c r="B282" s="319" t="s">
        <v>563</v>
      </c>
      <c r="C282" s="223"/>
    </row>
    <row r="283" spans="1:3" ht="14.5">
      <c r="A283" s="309" t="s">
        <v>564</v>
      </c>
      <c r="B283" s="309" t="s">
        <v>565</v>
      </c>
      <c r="C283" s="223"/>
    </row>
    <row r="284" spans="1:3" ht="14.5">
      <c r="A284" s="309" t="s">
        <v>566</v>
      </c>
      <c r="B284" s="309" t="s">
        <v>567</v>
      </c>
      <c r="C284" s="223"/>
    </row>
    <row r="285" spans="1:3" ht="15.5">
      <c r="A285" s="309" t="s">
        <v>568</v>
      </c>
      <c r="B285" s="309" t="s">
        <v>569</v>
      </c>
      <c r="C285" s="317"/>
    </row>
    <row r="286" spans="1:3" ht="14.5">
      <c r="A286" s="309" t="s">
        <v>570</v>
      </c>
      <c r="B286" s="309" t="s">
        <v>571</v>
      </c>
      <c r="C286" s="223"/>
    </row>
    <row r="287" spans="1:3" ht="14.5">
      <c r="A287" s="309" t="s">
        <v>572</v>
      </c>
      <c r="B287" s="309" t="s">
        <v>573</v>
      </c>
      <c r="C287" s="223"/>
    </row>
    <row r="288" spans="1:3" ht="14.5">
      <c r="A288" s="309" t="s">
        <v>574</v>
      </c>
      <c r="B288" s="309" t="s">
        <v>575</v>
      </c>
      <c r="C288" s="223"/>
    </row>
    <row r="289" spans="1:3" ht="15.5">
      <c r="A289" s="309" t="s">
        <v>576</v>
      </c>
      <c r="B289" s="309" t="s">
        <v>577</v>
      </c>
      <c r="C289" s="317"/>
    </row>
    <row r="290" spans="1:3" ht="15.5">
      <c r="A290" s="309" t="s">
        <v>578</v>
      </c>
      <c r="B290" s="309" t="s">
        <v>579</v>
      </c>
      <c r="C290" s="317"/>
    </row>
    <row r="291" spans="1:3" ht="14.5">
      <c r="A291" s="309" t="s">
        <v>580</v>
      </c>
      <c r="B291" s="309" t="s">
        <v>581</v>
      </c>
      <c r="C291" s="223"/>
    </row>
    <row r="292" spans="1:3" ht="14.5">
      <c r="A292" s="309" t="s">
        <v>582</v>
      </c>
      <c r="B292" s="309" t="s">
        <v>583</v>
      </c>
      <c r="C292" s="223"/>
    </row>
    <row r="293" spans="1:3" ht="14.5">
      <c r="A293" s="309" t="s">
        <v>584</v>
      </c>
      <c r="B293" s="309" t="s">
        <v>585</v>
      </c>
      <c r="C293" s="223"/>
    </row>
    <row r="294" spans="1:3" ht="14.5">
      <c r="A294" s="309" t="s">
        <v>586</v>
      </c>
      <c r="B294" s="309" t="s">
        <v>587</v>
      </c>
      <c r="C294" s="223"/>
    </row>
    <row r="295" spans="1:3" ht="15.5">
      <c r="A295" s="319" t="s">
        <v>588</v>
      </c>
      <c r="B295" s="319" t="s">
        <v>589</v>
      </c>
      <c r="C295" s="223"/>
    </row>
    <row r="296" spans="1:3" ht="14.5">
      <c r="A296" s="309" t="s">
        <v>590</v>
      </c>
      <c r="B296" s="309" t="s">
        <v>591</v>
      </c>
      <c r="C296" s="223"/>
    </row>
    <row r="297" spans="1:3" ht="14.5">
      <c r="A297" s="309" t="s">
        <v>592</v>
      </c>
      <c r="B297" s="309" t="s">
        <v>593</v>
      </c>
      <c r="C297" s="223"/>
    </row>
    <row r="298" spans="1:3" ht="15.5">
      <c r="A298" s="309" t="s">
        <v>594</v>
      </c>
      <c r="B298" s="309" t="s">
        <v>595</v>
      </c>
      <c r="C298" s="317"/>
    </row>
    <row r="299" spans="1:3" ht="17">
      <c r="A299" s="307" t="s">
        <v>596</v>
      </c>
      <c r="B299" s="307" t="s">
        <v>597</v>
      </c>
      <c r="C299" s="223"/>
    </row>
    <row r="300" spans="1:3" ht="15.5">
      <c r="A300" s="319" t="s">
        <v>598</v>
      </c>
      <c r="B300" s="319" t="s">
        <v>599</v>
      </c>
      <c r="C300" s="223"/>
    </row>
    <row r="301" spans="1:3" ht="15.5">
      <c r="A301" s="309" t="s">
        <v>600</v>
      </c>
      <c r="B301" s="309" t="s">
        <v>601</v>
      </c>
      <c r="C301" s="317"/>
    </row>
    <row r="302" spans="1:3" ht="14.5">
      <c r="A302" s="309" t="s">
        <v>602</v>
      </c>
      <c r="B302" s="309" t="s">
        <v>603</v>
      </c>
      <c r="C302" s="223"/>
    </row>
    <row r="303" spans="1:3" ht="14.5">
      <c r="A303" s="309" t="s">
        <v>604</v>
      </c>
      <c r="B303" s="309" t="s">
        <v>605</v>
      </c>
      <c r="C303" s="223"/>
    </row>
    <row r="304" spans="1:3" ht="15.5">
      <c r="A304" s="567" t="s">
        <v>606</v>
      </c>
      <c r="B304" s="567" t="s">
        <v>607</v>
      </c>
      <c r="C304" s="317"/>
    </row>
    <row r="305" spans="1:3" ht="14.5">
      <c r="A305" s="567" t="s">
        <v>608</v>
      </c>
      <c r="B305" s="567" t="s">
        <v>609</v>
      </c>
      <c r="C305" s="223"/>
    </row>
    <row r="306" spans="1:3" ht="14.5">
      <c r="A306" s="567" t="s">
        <v>610</v>
      </c>
      <c r="B306" s="567" t="s">
        <v>611</v>
      </c>
      <c r="C306" s="223"/>
    </row>
    <row r="307" spans="1:3" ht="14.5">
      <c r="A307" s="567" t="s">
        <v>612</v>
      </c>
      <c r="B307" s="567" t="s">
        <v>613</v>
      </c>
      <c r="C307" s="223"/>
    </row>
    <row r="308" spans="1:3" ht="14.5">
      <c r="A308" s="309" t="s">
        <v>614</v>
      </c>
      <c r="B308" s="309" t="s">
        <v>615</v>
      </c>
      <c r="C308" s="223"/>
    </row>
    <row r="309" spans="1:3" ht="15.5">
      <c r="A309" s="319" t="s">
        <v>616</v>
      </c>
      <c r="B309" s="319" t="s">
        <v>617</v>
      </c>
      <c r="C309" s="223"/>
    </row>
    <row r="310" spans="1:3" ht="14.5">
      <c r="A310" s="309" t="s">
        <v>618</v>
      </c>
      <c r="B310" s="309" t="s">
        <v>619</v>
      </c>
      <c r="C310" s="223"/>
    </row>
    <row r="311" spans="1:3" ht="17">
      <c r="A311" s="309" t="s">
        <v>620</v>
      </c>
      <c r="B311" s="309" t="s">
        <v>621</v>
      </c>
      <c r="C311" s="579"/>
    </row>
    <row r="312" spans="1:3" ht="15.5">
      <c r="A312" s="567" t="s">
        <v>622</v>
      </c>
      <c r="B312" s="567" t="s">
        <v>623</v>
      </c>
      <c r="C312" s="317"/>
    </row>
    <row r="313" spans="1:3" ht="14.5">
      <c r="A313" s="309" t="s">
        <v>624</v>
      </c>
      <c r="B313" s="309" t="s">
        <v>625</v>
      </c>
      <c r="C313" s="223"/>
    </row>
    <row r="314" spans="1:3" ht="14.5">
      <c r="A314" s="309" t="s">
        <v>626</v>
      </c>
      <c r="B314" s="309" t="s">
        <v>627</v>
      </c>
      <c r="C314" s="223"/>
    </row>
    <row r="315" spans="1:3" ht="14.5">
      <c r="A315" s="309" t="s">
        <v>628</v>
      </c>
      <c r="B315" s="309" t="s">
        <v>629</v>
      </c>
    </row>
    <row r="316" spans="1:3" ht="14.5">
      <c r="A316" s="309" t="s">
        <v>630</v>
      </c>
      <c r="B316" s="309" t="s">
        <v>631</v>
      </c>
    </row>
    <row r="317" spans="1:3" ht="14.5">
      <c r="A317" s="309" t="s">
        <v>632</v>
      </c>
      <c r="B317" s="309" t="s">
        <v>633</v>
      </c>
      <c r="C317" s="223"/>
    </row>
    <row r="318" spans="1:3" ht="14.5">
      <c r="A318" s="309" t="s">
        <v>634</v>
      </c>
      <c r="B318" s="309" t="s">
        <v>635</v>
      </c>
    </row>
    <row r="319" spans="1:3" ht="15.5">
      <c r="A319" s="319" t="s">
        <v>636</v>
      </c>
      <c r="B319" s="319" t="s">
        <v>637</v>
      </c>
    </row>
    <row r="320" spans="1:3" ht="14.5">
      <c r="A320" s="309" t="s">
        <v>638</v>
      </c>
      <c r="B320" s="309" t="s">
        <v>639</v>
      </c>
    </row>
    <row r="321" spans="1:3" ht="14.5">
      <c r="A321" s="309" t="s">
        <v>640</v>
      </c>
      <c r="B321" s="309" t="s">
        <v>641</v>
      </c>
      <c r="C321" s="223"/>
    </row>
    <row r="322" spans="1:3" ht="14.5">
      <c r="A322" s="309" t="s">
        <v>642</v>
      </c>
      <c r="B322" s="309" t="s">
        <v>643</v>
      </c>
    </row>
    <row r="323" spans="1:3" ht="14.5">
      <c r="A323" s="309" t="s">
        <v>644</v>
      </c>
      <c r="B323" s="309" t="s">
        <v>645</v>
      </c>
    </row>
    <row r="324" spans="1:3" ht="14.5">
      <c r="A324" s="309" t="s">
        <v>646</v>
      </c>
      <c r="B324" s="309" t="s">
        <v>647</v>
      </c>
    </row>
    <row r="325" spans="1:3" ht="15.5">
      <c r="A325" s="309" t="s">
        <v>648</v>
      </c>
      <c r="B325" s="309" t="s">
        <v>649</v>
      </c>
      <c r="C325" s="317"/>
    </row>
    <row r="326" spans="1:3" ht="15.5">
      <c r="A326" s="319" t="s">
        <v>650</v>
      </c>
      <c r="B326" s="319" t="s">
        <v>651</v>
      </c>
      <c r="C326" s="223"/>
    </row>
    <row r="327" spans="1:3" ht="15.5">
      <c r="A327" s="309" t="s">
        <v>652</v>
      </c>
      <c r="B327" s="309" t="s">
        <v>653</v>
      </c>
      <c r="C327" s="317"/>
    </row>
    <row r="328" spans="1:3" ht="14.5">
      <c r="A328" s="567" t="s">
        <v>654</v>
      </c>
      <c r="B328" s="567" t="s">
        <v>655</v>
      </c>
      <c r="C328" s="223"/>
    </row>
    <row r="329" spans="1:3" ht="14.5">
      <c r="A329" s="567" t="s">
        <v>656</v>
      </c>
      <c r="B329" s="567" t="s">
        <v>657</v>
      </c>
      <c r="C329" s="223"/>
    </row>
    <row r="330" spans="1:3" ht="15.5">
      <c r="A330" s="567" t="s">
        <v>658</v>
      </c>
      <c r="B330" s="567" t="s">
        <v>659</v>
      </c>
      <c r="C330" s="317"/>
    </row>
    <row r="331" spans="1:3" ht="14.5">
      <c r="A331" s="567" t="s">
        <v>660</v>
      </c>
      <c r="B331" s="567" t="s">
        <v>661</v>
      </c>
      <c r="C331" s="223"/>
    </row>
    <row r="332" spans="1:3" ht="18.5">
      <c r="A332" s="309" t="s">
        <v>662</v>
      </c>
      <c r="B332" s="309" t="s">
        <v>663</v>
      </c>
      <c r="C332" s="582"/>
    </row>
    <row r="333" spans="1:3" ht="15.5">
      <c r="A333" s="309" t="s">
        <v>664</v>
      </c>
      <c r="B333" s="309" t="s">
        <v>665</v>
      </c>
      <c r="C333" s="317"/>
    </row>
    <row r="334" spans="1:3" ht="14.5">
      <c r="A334" s="309" t="s">
        <v>666</v>
      </c>
      <c r="B334" s="309" t="s">
        <v>667</v>
      </c>
      <c r="C334" s="223"/>
    </row>
    <row r="335" spans="1:3" ht="14.5">
      <c r="A335" s="309" t="s">
        <v>668</v>
      </c>
      <c r="B335" s="309" t="s">
        <v>669</v>
      </c>
      <c r="C335" s="223"/>
    </row>
    <row r="336" spans="1:3" ht="14.5">
      <c r="A336" s="567" t="s">
        <v>670</v>
      </c>
      <c r="B336" s="567" t="s">
        <v>671</v>
      </c>
      <c r="C336" s="223"/>
    </row>
    <row r="337" spans="1:3" ht="14.5">
      <c r="A337" s="309" t="s">
        <v>672</v>
      </c>
      <c r="B337" s="309" t="s">
        <v>673</v>
      </c>
      <c r="C337" s="223"/>
    </row>
    <row r="338" spans="1:3" ht="15.5">
      <c r="A338" s="309" t="s">
        <v>674</v>
      </c>
      <c r="B338" s="309" t="s">
        <v>675</v>
      </c>
      <c r="C338" s="317"/>
    </row>
    <row r="339" spans="1:3" ht="14.5">
      <c r="A339" s="567" t="s">
        <v>676</v>
      </c>
      <c r="B339" s="567" t="s">
        <v>677</v>
      </c>
      <c r="C339" s="223"/>
    </row>
    <row r="340" spans="1:3" ht="13">
      <c r="A340" s="567" t="s">
        <v>678</v>
      </c>
      <c r="B340" s="567" t="s">
        <v>679</v>
      </c>
    </row>
    <row r="341" spans="1:3" ht="14.5">
      <c r="A341" s="309" t="s">
        <v>680</v>
      </c>
      <c r="B341" s="309" t="s">
        <v>681</v>
      </c>
    </row>
    <row r="342" spans="1:3" ht="14.5">
      <c r="A342" s="309" t="s">
        <v>682</v>
      </c>
      <c r="B342" s="309" t="s">
        <v>683</v>
      </c>
    </row>
    <row r="343" spans="1:3" ht="17">
      <c r="A343" s="307" t="s">
        <v>684</v>
      </c>
      <c r="B343" s="307" t="s">
        <v>685</v>
      </c>
      <c r="C343" s="317"/>
    </row>
    <row r="344" spans="1:3" ht="15.5">
      <c r="A344" s="319" t="s">
        <v>686</v>
      </c>
      <c r="B344" s="319" t="s">
        <v>687</v>
      </c>
      <c r="C344" s="223"/>
    </row>
    <row r="345" spans="1:3" ht="14.5">
      <c r="A345" s="309" t="s">
        <v>688</v>
      </c>
      <c r="B345" s="309" t="s">
        <v>689</v>
      </c>
    </row>
    <row r="346" spans="1:3" ht="14.5">
      <c r="A346" s="309" t="s">
        <v>690</v>
      </c>
      <c r="B346" s="309" t="s">
        <v>691</v>
      </c>
      <c r="C346" s="223"/>
    </row>
    <row r="347" spans="1:3" ht="14.5">
      <c r="A347" s="309" t="s">
        <v>692</v>
      </c>
      <c r="B347" s="309" t="s">
        <v>693</v>
      </c>
      <c r="C347" s="223"/>
    </row>
    <row r="348" spans="1:3" ht="14.5">
      <c r="A348" s="309" t="s">
        <v>694</v>
      </c>
      <c r="B348" s="309" t="s">
        <v>695</v>
      </c>
      <c r="C348" s="223"/>
    </row>
    <row r="349" spans="1:3" ht="14.5">
      <c r="A349" s="309" t="s">
        <v>696</v>
      </c>
      <c r="B349" s="309" t="s">
        <v>697</v>
      </c>
      <c r="C349" s="223"/>
    </row>
    <row r="350" spans="1:3" ht="15.5">
      <c r="A350" s="319" t="s">
        <v>698</v>
      </c>
      <c r="B350" s="319" t="s">
        <v>699</v>
      </c>
      <c r="C350" s="317"/>
    </row>
    <row r="351" spans="1:3" ht="17">
      <c r="A351" s="309" t="s">
        <v>700</v>
      </c>
      <c r="B351" s="309" t="s">
        <v>701</v>
      </c>
      <c r="C351" s="583"/>
    </row>
    <row r="352" spans="1:3" ht="17">
      <c r="A352" s="309" t="s">
        <v>702</v>
      </c>
      <c r="B352" s="309" t="s">
        <v>703</v>
      </c>
      <c r="C352" s="579"/>
    </row>
    <row r="353" spans="1:3" ht="15.5">
      <c r="A353" s="309" t="s">
        <v>704</v>
      </c>
      <c r="B353" s="309" t="s">
        <v>705</v>
      </c>
      <c r="C353" s="317"/>
    </row>
    <row r="354" spans="1:3" ht="15.5">
      <c r="A354" s="319" t="s">
        <v>706</v>
      </c>
      <c r="B354" s="319" t="s">
        <v>707</v>
      </c>
      <c r="C354" s="223"/>
    </row>
    <row r="355" spans="1:3" ht="14.5">
      <c r="A355" s="309" t="s">
        <v>708</v>
      </c>
      <c r="B355" s="309" t="s">
        <v>709</v>
      </c>
    </row>
    <row r="356" spans="1:3" ht="14.5">
      <c r="A356" s="309" t="s">
        <v>710</v>
      </c>
      <c r="B356" s="309" t="s">
        <v>711</v>
      </c>
      <c r="C356" s="223"/>
    </row>
    <row r="357" spans="1:3" ht="15.5">
      <c r="A357" s="309" t="s">
        <v>712</v>
      </c>
      <c r="B357" s="309" t="s">
        <v>713</v>
      </c>
      <c r="C357" s="317"/>
    </row>
    <row r="358" spans="1:3" ht="14.5">
      <c r="A358" s="309" t="s">
        <v>714</v>
      </c>
      <c r="B358" s="309" t="s">
        <v>715</v>
      </c>
      <c r="C358" s="223"/>
    </row>
    <row r="359" spans="1:3" ht="14.5">
      <c r="A359" s="309" t="s">
        <v>716</v>
      </c>
      <c r="B359" s="309" t="s">
        <v>717</v>
      </c>
      <c r="C359" s="223"/>
    </row>
    <row r="360" spans="1:3" ht="14.5">
      <c r="A360" s="309" t="s">
        <v>718</v>
      </c>
      <c r="B360" s="309" t="s">
        <v>719</v>
      </c>
      <c r="C360" s="223"/>
    </row>
    <row r="361" spans="1:3" ht="14.5">
      <c r="A361" s="309" t="s">
        <v>720</v>
      </c>
      <c r="B361" s="309" t="s">
        <v>721</v>
      </c>
      <c r="C361" s="223"/>
    </row>
    <row r="362" spans="1:3" ht="15.5">
      <c r="A362" s="309" t="s">
        <v>722</v>
      </c>
      <c r="B362" s="309" t="s">
        <v>723</v>
      </c>
      <c r="C362" s="317"/>
    </row>
    <row r="363" spans="1:3" ht="14.5">
      <c r="A363" s="309" t="s">
        <v>724</v>
      </c>
      <c r="B363" s="309" t="s">
        <v>725</v>
      </c>
      <c r="C363" s="223"/>
    </row>
    <row r="364" spans="1:3" ht="15.5">
      <c r="A364" s="319" t="s">
        <v>726</v>
      </c>
      <c r="B364" s="319" t="s">
        <v>727</v>
      </c>
    </row>
    <row r="365" spans="1:3" ht="14.5">
      <c r="A365" s="309" t="s">
        <v>728</v>
      </c>
      <c r="B365" s="309" t="s">
        <v>729</v>
      </c>
    </row>
    <row r="366" spans="1:3" ht="14.5">
      <c r="A366" s="309" t="s">
        <v>730</v>
      </c>
      <c r="B366" s="309" t="s">
        <v>731</v>
      </c>
    </row>
    <row r="367" spans="1:3" ht="14.5">
      <c r="A367" s="567" t="s">
        <v>732</v>
      </c>
      <c r="B367" s="567" t="s">
        <v>733</v>
      </c>
      <c r="C367" s="223"/>
    </row>
    <row r="368" spans="1:3" ht="14.5">
      <c r="A368" s="309" t="s">
        <v>734</v>
      </c>
      <c r="B368" s="309" t="s">
        <v>735</v>
      </c>
      <c r="C368" s="223"/>
    </row>
    <row r="369" spans="1:3" ht="15.5">
      <c r="A369" s="309" t="s">
        <v>736</v>
      </c>
      <c r="B369" s="309" t="s">
        <v>737</v>
      </c>
      <c r="C369" s="317"/>
    </row>
    <row r="370" spans="1:3" ht="14.5">
      <c r="A370" s="309" t="s">
        <v>738</v>
      </c>
      <c r="B370" s="309" t="s">
        <v>739</v>
      </c>
      <c r="C370" s="223"/>
    </row>
    <row r="371" spans="1:3" ht="14.5">
      <c r="A371" s="309" t="s">
        <v>740</v>
      </c>
      <c r="B371" s="309" t="s">
        <v>741</v>
      </c>
    </row>
    <row r="372" spans="1:3" ht="17">
      <c r="A372" s="307" t="s">
        <v>742</v>
      </c>
      <c r="B372" s="307" t="s">
        <v>743</v>
      </c>
      <c r="C372" s="223"/>
    </row>
    <row r="373" spans="1:3" ht="15.5">
      <c r="A373" s="319" t="s">
        <v>744</v>
      </c>
      <c r="B373" s="319" t="s">
        <v>745</v>
      </c>
    </row>
    <row r="374" spans="1:3" ht="14.5">
      <c r="A374" s="309" t="s">
        <v>746</v>
      </c>
      <c r="B374" s="309" t="s">
        <v>747</v>
      </c>
      <c r="C374" s="223"/>
    </row>
    <row r="375" spans="1:3" ht="14.5">
      <c r="A375" s="309" t="s">
        <v>748</v>
      </c>
      <c r="B375" s="309" t="s">
        <v>749</v>
      </c>
    </row>
    <row r="376" spans="1:3" ht="14.5">
      <c r="A376" s="309" t="s">
        <v>750</v>
      </c>
      <c r="B376" s="309" t="s">
        <v>751</v>
      </c>
      <c r="C376" s="223"/>
    </row>
    <row r="377" spans="1:3" ht="14.5">
      <c r="A377" s="309" t="s">
        <v>752</v>
      </c>
      <c r="B377" s="309" t="s">
        <v>753</v>
      </c>
      <c r="C377" s="223"/>
    </row>
    <row r="378" spans="1:3" ht="14.5">
      <c r="A378" s="309" t="s">
        <v>754</v>
      </c>
      <c r="B378" s="309" t="s">
        <v>755</v>
      </c>
    </row>
    <row r="379" spans="1:3" ht="14.5">
      <c r="A379" s="309" t="s">
        <v>756</v>
      </c>
      <c r="B379" s="309" t="s">
        <v>757</v>
      </c>
    </row>
    <row r="380" spans="1:3" ht="15.5">
      <c r="A380" s="309" t="s">
        <v>758</v>
      </c>
      <c r="B380" s="309" t="s">
        <v>759</v>
      </c>
      <c r="C380" s="317"/>
    </row>
    <row r="381" spans="1:3" ht="14.5">
      <c r="A381" s="309" t="s">
        <v>760</v>
      </c>
      <c r="B381" s="309" t="s">
        <v>761</v>
      </c>
      <c r="C381" s="223"/>
    </row>
    <row r="382" spans="1:3" ht="15.5">
      <c r="A382" s="319" t="s">
        <v>762</v>
      </c>
      <c r="B382" s="319" t="s">
        <v>763</v>
      </c>
      <c r="C382" s="223"/>
    </row>
    <row r="383" spans="1:3" ht="14.5">
      <c r="A383" s="309" t="s">
        <v>764</v>
      </c>
      <c r="B383" s="309" t="s">
        <v>765</v>
      </c>
      <c r="C383" s="223"/>
    </row>
    <row r="384" spans="1:3" ht="14.5">
      <c r="A384" s="309" t="s">
        <v>766</v>
      </c>
      <c r="B384" s="309" t="s">
        <v>767</v>
      </c>
      <c r="C384" s="223"/>
    </row>
    <row r="385" spans="1:3" ht="14.5">
      <c r="A385" s="309" t="s">
        <v>768</v>
      </c>
      <c r="B385" s="309" t="s">
        <v>769</v>
      </c>
    </row>
    <row r="386" spans="1:3" ht="15.5">
      <c r="A386" s="319" t="s">
        <v>770</v>
      </c>
      <c r="B386" s="319" t="s">
        <v>771</v>
      </c>
      <c r="C386" s="223"/>
    </row>
    <row r="387" spans="1:3" ht="17">
      <c r="A387" s="309" t="s">
        <v>772</v>
      </c>
      <c r="B387" s="309" t="s">
        <v>773</v>
      </c>
      <c r="C387" s="579"/>
    </row>
    <row r="388" spans="1:3" ht="15.5">
      <c r="A388" s="309" t="s">
        <v>774</v>
      </c>
      <c r="B388" s="309" t="s">
        <v>775</v>
      </c>
      <c r="C388" s="317"/>
    </row>
    <row r="389" spans="1:3" ht="14.5">
      <c r="A389" s="309" t="s">
        <v>776</v>
      </c>
      <c r="B389" s="309" t="s">
        <v>777</v>
      </c>
      <c r="C389" s="223"/>
    </row>
    <row r="390" spans="1:3" ht="14.5">
      <c r="A390" s="309" t="s">
        <v>778</v>
      </c>
      <c r="B390" s="309" t="s">
        <v>779</v>
      </c>
      <c r="C390" s="223"/>
    </row>
    <row r="391" spans="1:3" ht="14.5">
      <c r="A391" s="309" t="s">
        <v>780</v>
      </c>
      <c r="B391" s="309" t="s">
        <v>781</v>
      </c>
      <c r="C391" s="223"/>
    </row>
    <row r="392" spans="1:3" ht="15.5">
      <c r="A392" s="319" t="s">
        <v>782</v>
      </c>
      <c r="B392" s="319" t="s">
        <v>783</v>
      </c>
      <c r="C392" s="223"/>
    </row>
    <row r="393" spans="1:3" ht="14.5">
      <c r="A393" s="309" t="s">
        <v>784</v>
      </c>
      <c r="B393" s="309" t="s">
        <v>785</v>
      </c>
      <c r="C393" s="223"/>
    </row>
    <row r="394" spans="1:3" ht="14.5">
      <c r="A394" s="309" t="s">
        <v>786</v>
      </c>
      <c r="B394" s="309" t="s">
        <v>787</v>
      </c>
      <c r="C394" s="223"/>
    </row>
    <row r="395" spans="1:3" ht="15.5">
      <c r="A395" s="309" t="s">
        <v>788</v>
      </c>
      <c r="B395" s="309" t="s">
        <v>789</v>
      </c>
      <c r="C395" s="317"/>
    </row>
    <row r="396" spans="1:3" ht="14.5">
      <c r="A396" s="309" t="s">
        <v>790</v>
      </c>
      <c r="B396" s="309" t="s">
        <v>791</v>
      </c>
      <c r="C396" s="223"/>
    </row>
    <row r="397" spans="1:3" ht="14.5">
      <c r="A397" s="309" t="s">
        <v>792</v>
      </c>
      <c r="B397" s="309" t="s">
        <v>793</v>
      </c>
      <c r="C397" s="223"/>
    </row>
    <row r="398" spans="1:3" ht="15.5">
      <c r="A398" s="319" t="s">
        <v>794</v>
      </c>
      <c r="B398" s="319" t="s">
        <v>795</v>
      </c>
      <c r="C398" s="223"/>
    </row>
    <row r="399" spans="1:3" ht="14.5">
      <c r="A399" s="309" t="s">
        <v>796</v>
      </c>
      <c r="B399" s="309" t="s">
        <v>797</v>
      </c>
      <c r="C399" s="223"/>
    </row>
    <row r="400" spans="1:3" ht="14.5">
      <c r="A400" s="309" t="s">
        <v>798</v>
      </c>
      <c r="B400" s="309" t="s">
        <v>799</v>
      </c>
    </row>
    <row r="401" spans="1:3" ht="17">
      <c r="A401" s="309" t="s">
        <v>800</v>
      </c>
      <c r="B401" s="309" t="s">
        <v>801</v>
      </c>
      <c r="C401" s="579"/>
    </row>
    <row r="402" spans="1:3" ht="15.5">
      <c r="A402" s="309" t="s">
        <v>802</v>
      </c>
      <c r="B402" s="309" t="s">
        <v>803</v>
      </c>
      <c r="C402" s="317"/>
    </row>
    <row r="403" spans="1:3" ht="14.5">
      <c r="A403" s="309" t="s">
        <v>804</v>
      </c>
      <c r="B403" s="309" t="s">
        <v>805</v>
      </c>
      <c r="C403" s="223"/>
    </row>
    <row r="404" spans="1:3" ht="14.5">
      <c r="A404" s="309" t="s">
        <v>806</v>
      </c>
      <c r="B404" s="309" t="s">
        <v>807</v>
      </c>
    </row>
    <row r="405" spans="1:3" ht="15.5">
      <c r="A405" s="319" t="s">
        <v>808</v>
      </c>
      <c r="B405" s="319" t="s">
        <v>809</v>
      </c>
    </row>
    <row r="406" spans="1:3" ht="14.5">
      <c r="A406" s="309" t="s">
        <v>810</v>
      </c>
      <c r="B406" s="309" t="s">
        <v>811</v>
      </c>
    </row>
    <row r="407" spans="1:3" ht="14.5">
      <c r="A407" s="309" t="s">
        <v>812</v>
      </c>
      <c r="B407" s="309" t="s">
        <v>813</v>
      </c>
      <c r="C407" s="223"/>
    </row>
    <row r="408" spans="1:3" ht="14.5">
      <c r="A408" s="309" t="s">
        <v>814</v>
      </c>
      <c r="B408" s="309" t="s">
        <v>815</v>
      </c>
    </row>
    <row r="409" spans="1:3" ht="14.5">
      <c r="A409" s="309" t="s">
        <v>816</v>
      </c>
      <c r="B409" s="309" t="s">
        <v>817</v>
      </c>
    </row>
    <row r="410" spans="1:3" ht="14.5">
      <c r="A410" s="309" t="s">
        <v>818</v>
      </c>
      <c r="B410" s="309" t="s">
        <v>819</v>
      </c>
    </row>
    <row r="411" spans="1:3" ht="14.5">
      <c r="A411" s="309" t="s">
        <v>820</v>
      </c>
      <c r="B411" s="309" t="s">
        <v>821</v>
      </c>
    </row>
    <row r="412" spans="1:3" ht="14.5">
      <c r="A412" s="309" t="s">
        <v>822</v>
      </c>
      <c r="B412" s="309" t="s">
        <v>823</v>
      </c>
      <c r="C412" s="223"/>
    </row>
    <row r="413" spans="1:3" ht="14.5">
      <c r="A413" s="309" t="s">
        <v>824</v>
      </c>
      <c r="B413" s="309" t="s">
        <v>825</v>
      </c>
    </row>
    <row r="414" spans="1:3" ht="14.5">
      <c r="A414" s="309" t="s">
        <v>826</v>
      </c>
      <c r="B414" s="309" t="s">
        <v>827</v>
      </c>
      <c r="C414" s="223"/>
    </row>
    <row r="415" spans="1:3" ht="15.5">
      <c r="A415" s="319" t="s">
        <v>828</v>
      </c>
      <c r="B415" s="319" t="s">
        <v>829</v>
      </c>
      <c r="C415" s="317"/>
    </row>
    <row r="416" spans="1:3" ht="14.5">
      <c r="A416" s="309" t="s">
        <v>830</v>
      </c>
      <c r="B416" s="309" t="s">
        <v>831</v>
      </c>
      <c r="C416" s="223"/>
    </row>
    <row r="417" spans="1:3" ht="15.5">
      <c r="A417" s="309" t="s">
        <v>832</v>
      </c>
      <c r="B417" s="309" t="s">
        <v>833</v>
      </c>
      <c r="C417" s="317"/>
    </row>
    <row r="418" spans="1:3" ht="14.5">
      <c r="A418" s="309" t="s">
        <v>834</v>
      </c>
      <c r="B418" s="309" t="s">
        <v>835</v>
      </c>
      <c r="C418" s="223"/>
    </row>
    <row r="419" spans="1:3" ht="14.5">
      <c r="A419" s="309" t="s">
        <v>836</v>
      </c>
      <c r="B419" s="309" t="s">
        <v>837</v>
      </c>
    </row>
    <row r="420" spans="1:3" ht="15.5">
      <c r="A420" s="319" t="s">
        <v>838</v>
      </c>
      <c r="B420" s="319" t="s">
        <v>839</v>
      </c>
      <c r="C420" s="223"/>
    </row>
    <row r="421" spans="1:3" ht="14.5">
      <c r="A421" s="309" t="s">
        <v>840</v>
      </c>
      <c r="B421" s="309" t="s">
        <v>841</v>
      </c>
    </row>
    <row r="422" spans="1:3" ht="17">
      <c r="A422" s="309" t="s">
        <v>842</v>
      </c>
      <c r="B422" s="309" t="s">
        <v>843</v>
      </c>
      <c r="C422" s="579"/>
    </row>
    <row r="423" spans="1:3" ht="17">
      <c r="A423" s="307" t="s">
        <v>844</v>
      </c>
      <c r="B423" s="307" t="s">
        <v>845</v>
      </c>
      <c r="C423" s="317"/>
    </row>
    <row r="424" spans="1:3" ht="15.5">
      <c r="A424" s="319" t="s">
        <v>846</v>
      </c>
      <c r="B424" s="319" t="s">
        <v>847</v>
      </c>
      <c r="C424" s="223"/>
    </row>
    <row r="425" spans="1:3" ht="14.5">
      <c r="A425" s="309" t="s">
        <v>848</v>
      </c>
      <c r="B425" s="309" t="s">
        <v>849</v>
      </c>
      <c r="C425" s="223"/>
    </row>
    <row r="426" spans="1:3" ht="15.5">
      <c r="A426" s="319" t="s">
        <v>850</v>
      </c>
      <c r="B426" s="319" t="s">
        <v>851</v>
      </c>
      <c r="C426" s="223"/>
    </row>
    <row r="427" spans="1:3" ht="15.5">
      <c r="A427" s="319" t="s">
        <v>852</v>
      </c>
      <c r="B427" s="319" t="s">
        <v>853</v>
      </c>
      <c r="C427" s="223"/>
    </row>
    <row r="428" spans="1:3" ht="15.5">
      <c r="A428" s="319" t="s">
        <v>854</v>
      </c>
      <c r="B428" s="319" t="s">
        <v>855</v>
      </c>
      <c r="C428" s="223"/>
    </row>
    <row r="429" spans="1:3" ht="15.5">
      <c r="A429" s="319" t="s">
        <v>856</v>
      </c>
      <c r="B429" s="319" t="s">
        <v>857</v>
      </c>
      <c r="C429" s="223"/>
    </row>
    <row r="430" spans="1:3" ht="14.5">
      <c r="A430" s="309" t="s">
        <v>858</v>
      </c>
      <c r="B430" s="309" t="s">
        <v>859</v>
      </c>
    </row>
    <row r="431" spans="1:3" ht="14.5">
      <c r="A431" s="309" t="s">
        <v>860</v>
      </c>
      <c r="B431" s="309" t="s">
        <v>861</v>
      </c>
    </row>
    <row r="432" spans="1:3" ht="17">
      <c r="A432" s="307" t="s">
        <v>862</v>
      </c>
      <c r="B432" s="307" t="s">
        <v>863</v>
      </c>
      <c r="C432" s="223"/>
    </row>
    <row r="433" spans="1:3" ht="15.5">
      <c r="A433" s="319" t="s">
        <v>864</v>
      </c>
      <c r="B433" s="319" t="s">
        <v>865</v>
      </c>
    </row>
    <row r="434" spans="1:3" ht="14.5">
      <c r="A434" s="309" t="s">
        <v>866</v>
      </c>
      <c r="B434" s="309" t="s">
        <v>867</v>
      </c>
    </row>
    <row r="435" spans="1:3" ht="14.5">
      <c r="A435" s="309" t="s">
        <v>868</v>
      </c>
      <c r="B435" s="309" t="s">
        <v>869</v>
      </c>
    </row>
    <row r="436" spans="1:3" ht="15.5">
      <c r="A436" s="309" t="s">
        <v>870</v>
      </c>
      <c r="B436" s="309" t="s">
        <v>871</v>
      </c>
      <c r="C436" s="317"/>
    </row>
    <row r="437" spans="1:3" ht="14.5">
      <c r="A437" s="567" t="s">
        <v>872</v>
      </c>
      <c r="B437" s="567" t="s">
        <v>873</v>
      </c>
      <c r="C437" s="223"/>
    </row>
    <row r="438" spans="1:3" ht="14.5">
      <c r="A438" s="567" t="s">
        <v>874</v>
      </c>
      <c r="B438" s="567" t="s">
        <v>875</v>
      </c>
      <c r="C438" s="223"/>
    </row>
    <row r="439" spans="1:3" ht="14.5">
      <c r="A439" s="309" t="s">
        <v>876</v>
      </c>
      <c r="B439" s="309" t="s">
        <v>877</v>
      </c>
      <c r="C439" s="223"/>
    </row>
    <row r="440" spans="1:3" ht="15.5">
      <c r="A440" s="319" t="s">
        <v>878</v>
      </c>
      <c r="B440" s="319" t="s">
        <v>879</v>
      </c>
      <c r="C440" s="317"/>
    </row>
    <row r="441" spans="1:3" ht="14.5">
      <c r="A441" s="309" t="s">
        <v>880</v>
      </c>
      <c r="B441" s="309" t="s">
        <v>881</v>
      </c>
      <c r="C441" s="223"/>
    </row>
    <row r="442" spans="1:3" ht="14.5">
      <c r="A442" s="309" t="s">
        <v>882</v>
      </c>
      <c r="B442" s="309" t="s">
        <v>883</v>
      </c>
    </row>
    <row r="443" spans="1:3" ht="14.5">
      <c r="A443" s="309" t="s">
        <v>884</v>
      </c>
      <c r="B443" s="309" t="s">
        <v>885</v>
      </c>
      <c r="C443" s="223"/>
    </row>
    <row r="444" spans="1:3" ht="14.5">
      <c r="A444" s="309" t="s">
        <v>886</v>
      </c>
      <c r="B444" s="309" t="s">
        <v>887</v>
      </c>
    </row>
    <row r="445" spans="1:3" ht="14.5">
      <c r="A445" s="309" t="s">
        <v>888</v>
      </c>
      <c r="B445" s="309" t="s">
        <v>889</v>
      </c>
      <c r="C445" s="223"/>
    </row>
    <row r="446" spans="1:3" ht="15.5">
      <c r="A446" s="309" t="s">
        <v>890</v>
      </c>
      <c r="B446" s="309" t="s">
        <v>891</v>
      </c>
      <c r="C446" s="317"/>
    </row>
    <row r="447" spans="1:3" ht="15.5">
      <c r="A447" s="319" t="s">
        <v>892</v>
      </c>
      <c r="B447" s="319" t="s">
        <v>893</v>
      </c>
      <c r="C447" s="223"/>
    </row>
    <row r="448" spans="1:3" ht="14.5">
      <c r="A448" s="309" t="s">
        <v>894</v>
      </c>
      <c r="B448" s="309" t="s">
        <v>895</v>
      </c>
      <c r="C448" s="223"/>
    </row>
    <row r="449" spans="1:3" ht="14.5">
      <c r="A449" s="309" t="s">
        <v>896</v>
      </c>
      <c r="B449" s="309" t="s">
        <v>897</v>
      </c>
      <c r="C449" s="223"/>
    </row>
    <row r="450" spans="1:3" ht="14.5">
      <c r="A450" s="309" t="s">
        <v>898</v>
      </c>
      <c r="B450" s="309" t="s">
        <v>899</v>
      </c>
    </row>
    <row r="451" spans="1:3" ht="14.5">
      <c r="A451" s="309" t="s">
        <v>900</v>
      </c>
      <c r="B451" s="309" t="s">
        <v>901</v>
      </c>
    </row>
    <row r="452" spans="1:3" ht="15.5">
      <c r="A452" s="319" t="s">
        <v>902</v>
      </c>
      <c r="B452" s="319" t="s">
        <v>903</v>
      </c>
    </row>
    <row r="453" spans="1:3" ht="14.5">
      <c r="A453" s="309" t="s">
        <v>904</v>
      </c>
      <c r="B453" s="309" t="s">
        <v>905</v>
      </c>
      <c r="C453" s="223"/>
    </row>
    <row r="454" spans="1:3" ht="14.5">
      <c r="A454" s="309" t="s">
        <v>906</v>
      </c>
      <c r="B454" s="309" t="s">
        <v>907</v>
      </c>
      <c r="C454" s="223"/>
    </row>
    <row r="455" spans="1:3" ht="15.5">
      <c r="A455" s="319" t="s">
        <v>908</v>
      </c>
      <c r="B455" s="319" t="s">
        <v>909</v>
      </c>
      <c r="C455" s="317"/>
    </row>
    <row r="456" spans="1:3" ht="15.5">
      <c r="A456" s="319" t="s">
        <v>910</v>
      </c>
      <c r="B456" s="319" t="s">
        <v>911</v>
      </c>
      <c r="C456" s="317"/>
    </row>
    <row r="457" spans="1:3" ht="14.5">
      <c r="A457" s="309" t="s">
        <v>912</v>
      </c>
      <c r="B457" s="309" t="s">
        <v>913</v>
      </c>
      <c r="C457" s="223"/>
    </row>
    <row r="458" spans="1:3" ht="14.5">
      <c r="A458" s="309" t="s">
        <v>914</v>
      </c>
      <c r="B458" s="309" t="s">
        <v>915</v>
      </c>
    </row>
    <row r="459" spans="1:3" ht="14.5">
      <c r="A459" s="309" t="s">
        <v>916</v>
      </c>
      <c r="B459" s="309" t="s">
        <v>917</v>
      </c>
      <c r="C459" s="223"/>
    </row>
    <row r="460" spans="1:3" ht="15.5">
      <c r="A460" s="319" t="s">
        <v>918</v>
      </c>
      <c r="B460" s="319" t="s">
        <v>919</v>
      </c>
    </row>
    <row r="461" spans="1:3" ht="15.5">
      <c r="A461" s="309" t="s">
        <v>920</v>
      </c>
      <c r="B461" s="309" t="s">
        <v>921</v>
      </c>
      <c r="C461" s="317"/>
    </row>
    <row r="462" spans="1:3" ht="14.5">
      <c r="A462" s="309" t="s">
        <v>922</v>
      </c>
      <c r="B462" s="309" t="s">
        <v>923</v>
      </c>
      <c r="C462" s="223"/>
    </row>
    <row r="463" spans="1:3" ht="14.5">
      <c r="A463" s="309" t="s">
        <v>924</v>
      </c>
      <c r="B463" s="309" t="s">
        <v>925</v>
      </c>
    </row>
    <row r="464" spans="1:3" ht="13">
      <c r="A464" s="567" t="s">
        <v>926</v>
      </c>
      <c r="B464" s="567" t="s">
        <v>927</v>
      </c>
    </row>
    <row r="465" spans="1:3" ht="14.5">
      <c r="A465" s="567" t="s">
        <v>928</v>
      </c>
      <c r="B465" s="567" t="s">
        <v>929</v>
      </c>
      <c r="C465" s="223"/>
    </row>
    <row r="466" spans="1:3" ht="15.5">
      <c r="A466" s="567" t="s">
        <v>930</v>
      </c>
      <c r="B466" s="567" t="s">
        <v>931</v>
      </c>
      <c r="C466" s="317"/>
    </row>
    <row r="467" spans="1:3" ht="14.5">
      <c r="A467" s="309" t="s">
        <v>932</v>
      </c>
      <c r="B467" s="309" t="s">
        <v>933</v>
      </c>
      <c r="C467" s="223"/>
    </row>
    <row r="468" spans="1:3" ht="14.5">
      <c r="A468" s="309" t="s">
        <v>934</v>
      </c>
      <c r="B468" s="309" t="s">
        <v>935</v>
      </c>
      <c r="C468" s="223"/>
    </row>
    <row r="469" spans="1:3" ht="17">
      <c r="A469" s="309" t="s">
        <v>936</v>
      </c>
      <c r="B469" s="309" t="s">
        <v>937</v>
      </c>
      <c r="C469" s="579"/>
    </row>
    <row r="470" spans="1:3" ht="15.5">
      <c r="A470" s="309" t="s">
        <v>938</v>
      </c>
      <c r="B470" s="309" t="s">
        <v>939</v>
      </c>
      <c r="C470" s="317"/>
    </row>
    <row r="471" spans="1:3" ht="14.5">
      <c r="A471" s="309" t="s">
        <v>940</v>
      </c>
      <c r="B471" s="309" t="s">
        <v>941</v>
      </c>
      <c r="C471" s="223"/>
    </row>
    <row r="472" spans="1:3" ht="14.5">
      <c r="A472" s="309" t="s">
        <v>942</v>
      </c>
      <c r="B472" s="309" t="s">
        <v>943</v>
      </c>
      <c r="C472" s="223"/>
    </row>
    <row r="473" spans="1:3" ht="14.5">
      <c r="A473" s="309" t="s">
        <v>944</v>
      </c>
      <c r="B473" s="309" t="s">
        <v>945</v>
      </c>
      <c r="C473" s="223"/>
    </row>
    <row r="474" spans="1:3" ht="15.5">
      <c r="A474" s="319" t="s">
        <v>946</v>
      </c>
      <c r="B474" s="319" t="s">
        <v>947</v>
      </c>
      <c r="C474" s="223"/>
    </row>
    <row r="475" spans="1:3" ht="17">
      <c r="A475" s="307" t="s">
        <v>948</v>
      </c>
      <c r="B475" s="307" t="s">
        <v>949</v>
      </c>
      <c r="C475" s="317"/>
    </row>
    <row r="476" spans="1:3" ht="15.5">
      <c r="A476" s="319" t="s">
        <v>950</v>
      </c>
      <c r="B476" s="319" t="s">
        <v>951</v>
      </c>
      <c r="C476" s="223"/>
    </row>
    <row r="477" spans="1:3" ht="14.5">
      <c r="A477" s="309" t="s">
        <v>952</v>
      </c>
      <c r="B477" s="309" t="s">
        <v>953</v>
      </c>
      <c r="C477" s="223"/>
    </row>
    <row r="478" spans="1:3" ht="14.5">
      <c r="A478" s="309" t="s">
        <v>954</v>
      </c>
      <c r="B478" s="309" t="s">
        <v>955</v>
      </c>
      <c r="C478" s="223"/>
    </row>
    <row r="479" spans="1:3" ht="15.5">
      <c r="A479" s="309" t="s">
        <v>956</v>
      </c>
      <c r="B479" s="309" t="s">
        <v>957</v>
      </c>
      <c r="C479" s="317"/>
    </row>
    <row r="480" spans="1:3" ht="15.5">
      <c r="A480" s="319" t="s">
        <v>958</v>
      </c>
      <c r="B480" s="319" t="s">
        <v>959</v>
      </c>
      <c r="C480" s="317"/>
    </row>
    <row r="481" spans="1:3" ht="17">
      <c r="A481" s="309" t="s">
        <v>960</v>
      </c>
      <c r="B481" s="309" t="s">
        <v>961</v>
      </c>
      <c r="C481" s="579"/>
    </row>
    <row r="482" spans="1:3" ht="15.5">
      <c r="A482" s="309" t="s">
        <v>962</v>
      </c>
      <c r="B482" s="309" t="s">
        <v>963</v>
      </c>
      <c r="C482" s="317"/>
    </row>
    <row r="483" spans="1:3" ht="15.5">
      <c r="A483" s="319" t="s">
        <v>964</v>
      </c>
      <c r="B483" s="319" t="s">
        <v>965</v>
      </c>
      <c r="C483" s="317"/>
    </row>
    <row r="484" spans="1:3" ht="14.5">
      <c r="A484" s="309" t="s">
        <v>966</v>
      </c>
      <c r="B484" s="309" t="s">
        <v>967</v>
      </c>
      <c r="C484" s="223"/>
    </row>
    <row r="485" spans="1:3" ht="14.5">
      <c r="A485" s="309" t="s">
        <v>968</v>
      </c>
      <c r="B485" s="309" t="s">
        <v>969</v>
      </c>
      <c r="C485" s="223"/>
    </row>
    <row r="486" spans="1:3" ht="14.5">
      <c r="A486" s="309" t="s">
        <v>970</v>
      </c>
      <c r="B486" s="309" t="s">
        <v>971</v>
      </c>
      <c r="C486" s="223"/>
    </row>
    <row r="487" spans="1:3" ht="17">
      <c r="A487" s="319" t="s">
        <v>972</v>
      </c>
      <c r="B487" s="319" t="s">
        <v>973</v>
      </c>
      <c r="C487" s="579"/>
    </row>
    <row r="488" spans="1:3" ht="15.5">
      <c r="A488" s="309" t="s">
        <v>974</v>
      </c>
      <c r="B488" s="309" t="s">
        <v>975</v>
      </c>
      <c r="C488" s="317"/>
    </row>
    <row r="489" spans="1:3" ht="15.5">
      <c r="A489" s="309" t="s">
        <v>976</v>
      </c>
      <c r="B489" s="309" t="s">
        <v>977</v>
      </c>
      <c r="C489" s="317"/>
    </row>
    <row r="490" spans="1:3" ht="14.5">
      <c r="A490" s="309" t="s">
        <v>978</v>
      </c>
      <c r="B490" s="309" t="s">
        <v>979</v>
      </c>
      <c r="C490" s="223"/>
    </row>
    <row r="491" spans="1:3" ht="15.5">
      <c r="A491" s="319" t="s">
        <v>980</v>
      </c>
      <c r="B491" s="319" t="s">
        <v>981</v>
      </c>
    </row>
    <row r="492" spans="1:3" ht="15.5">
      <c r="A492" s="319" t="s">
        <v>982</v>
      </c>
      <c r="B492" s="319" t="s">
        <v>983</v>
      </c>
    </row>
    <row r="493" spans="1:3" ht="14.5">
      <c r="A493" s="309" t="s">
        <v>984</v>
      </c>
      <c r="B493" s="309" t="s">
        <v>985</v>
      </c>
    </row>
    <row r="494" spans="1:3" ht="14.5">
      <c r="A494" s="309" t="s">
        <v>986</v>
      </c>
      <c r="B494" s="309" t="s">
        <v>987</v>
      </c>
      <c r="C494" s="223"/>
    </row>
    <row r="495" spans="1:3" ht="14.5">
      <c r="A495" s="309" t="s">
        <v>988</v>
      </c>
      <c r="B495" s="309" t="s">
        <v>989</v>
      </c>
      <c r="C495" s="223"/>
    </row>
    <row r="496" spans="1:3" ht="15.5">
      <c r="A496" s="309" t="s">
        <v>990</v>
      </c>
      <c r="B496" s="309" t="s">
        <v>991</v>
      </c>
      <c r="C496" s="317"/>
    </row>
    <row r="497" spans="1:3" ht="14.5">
      <c r="A497" s="309" t="s">
        <v>992</v>
      </c>
      <c r="B497" s="309" t="s">
        <v>993</v>
      </c>
      <c r="C497" s="223"/>
    </row>
    <row r="498" spans="1:3" ht="14.5">
      <c r="A498" s="309" t="s">
        <v>994</v>
      </c>
      <c r="B498" s="309" t="s">
        <v>995</v>
      </c>
      <c r="C498" s="223"/>
    </row>
    <row r="499" spans="1:3" ht="14.5">
      <c r="A499" s="309" t="s">
        <v>996</v>
      </c>
      <c r="B499" s="309" t="s">
        <v>997</v>
      </c>
    </row>
    <row r="500" spans="1:3" ht="15.5">
      <c r="A500" s="319" t="s">
        <v>998</v>
      </c>
      <c r="B500" s="319" t="s">
        <v>999</v>
      </c>
      <c r="C500" s="223"/>
    </row>
    <row r="501" spans="1:3" ht="14.5">
      <c r="A501" s="309" t="s">
        <v>1000</v>
      </c>
      <c r="B501" s="309" t="s">
        <v>1001</v>
      </c>
    </row>
    <row r="502" spans="1:3" ht="15.5">
      <c r="A502" s="309" t="s">
        <v>1002</v>
      </c>
      <c r="B502" s="309" t="s">
        <v>1003</v>
      </c>
      <c r="C502" s="317"/>
    </row>
    <row r="503" spans="1:3" ht="15.5">
      <c r="A503" s="319" t="s">
        <v>1004</v>
      </c>
      <c r="B503" s="319" t="s">
        <v>1005</v>
      </c>
      <c r="C503" s="223"/>
    </row>
    <row r="504" spans="1:3" ht="14.5">
      <c r="A504" s="309" t="s">
        <v>1006</v>
      </c>
      <c r="B504" s="309" t="s">
        <v>1007</v>
      </c>
      <c r="C504" s="223"/>
    </row>
    <row r="505" spans="1:3" ht="15.5">
      <c r="A505" s="309" t="s">
        <v>1008</v>
      </c>
      <c r="B505" s="309" t="s">
        <v>1009</v>
      </c>
      <c r="C505" s="317"/>
    </row>
    <row r="506" spans="1:3" ht="15.5">
      <c r="A506" s="319" t="s">
        <v>1010</v>
      </c>
      <c r="B506" s="319" t="s">
        <v>1011</v>
      </c>
      <c r="C506" s="223"/>
    </row>
    <row r="507" spans="1:3" ht="14.5">
      <c r="A507" s="309" t="s">
        <v>1012</v>
      </c>
      <c r="B507" s="309" t="s">
        <v>1013</v>
      </c>
      <c r="C507" s="223"/>
    </row>
    <row r="508" spans="1:3" ht="14.5">
      <c r="A508" s="309" t="s">
        <v>1014</v>
      </c>
      <c r="B508" s="309" t="s">
        <v>1015</v>
      </c>
      <c r="C508" s="223"/>
    </row>
    <row r="509" spans="1:3" ht="14.5">
      <c r="A509" s="309" t="s">
        <v>1016</v>
      </c>
      <c r="B509" s="309" t="s">
        <v>1017</v>
      </c>
      <c r="C509" s="223"/>
    </row>
    <row r="510" spans="1:3" ht="15.5">
      <c r="A510" s="309" t="s">
        <v>1018</v>
      </c>
      <c r="B510" s="309" t="s">
        <v>1019</v>
      </c>
      <c r="C510" s="317"/>
    </row>
    <row r="511" spans="1:3" ht="17">
      <c r="A511" s="309" t="s">
        <v>1020</v>
      </c>
      <c r="B511" s="309" t="s">
        <v>1021</v>
      </c>
      <c r="C511" s="583"/>
    </row>
    <row r="512" spans="1:3" ht="18.5">
      <c r="A512" s="309" t="s">
        <v>1022</v>
      </c>
      <c r="B512" s="309" t="s">
        <v>1023</v>
      </c>
      <c r="C512" s="582"/>
    </row>
    <row r="513" spans="1:3" ht="17">
      <c r="A513" s="307" t="s">
        <v>1024</v>
      </c>
      <c r="B513" s="307" t="s">
        <v>1025</v>
      </c>
      <c r="C513" s="317"/>
    </row>
    <row r="514" spans="1:3" ht="15.5">
      <c r="A514" s="319" t="s">
        <v>1026</v>
      </c>
      <c r="B514" s="319" t="s">
        <v>1027</v>
      </c>
      <c r="C514" s="223"/>
    </row>
    <row r="515" spans="1:3" ht="14.5">
      <c r="A515" s="309" t="s">
        <v>1028</v>
      </c>
      <c r="B515" s="309" t="s">
        <v>1029</v>
      </c>
      <c r="C515" s="223"/>
    </row>
    <row r="516" spans="1:3" ht="14.5">
      <c r="A516" s="309" t="s">
        <v>1030</v>
      </c>
      <c r="B516" s="309" t="s">
        <v>1031</v>
      </c>
      <c r="C516" s="223"/>
    </row>
    <row r="517" spans="1:3" ht="14.5">
      <c r="A517" s="567" t="s">
        <v>1032</v>
      </c>
      <c r="B517" s="567" t="s">
        <v>1033</v>
      </c>
      <c r="C517" s="223"/>
    </row>
    <row r="518" spans="1:3" ht="13">
      <c r="A518" s="567" t="s">
        <v>1034</v>
      </c>
      <c r="B518" s="567" t="s">
        <v>1035</v>
      </c>
    </row>
    <row r="519" spans="1:3" ht="14.5">
      <c r="A519" s="309" t="s">
        <v>1036</v>
      </c>
      <c r="B519" s="309" t="s">
        <v>1037</v>
      </c>
    </row>
    <row r="520" spans="1:3" ht="13">
      <c r="A520" s="567" t="s">
        <v>1038</v>
      </c>
      <c r="B520" s="567" t="s">
        <v>1039</v>
      </c>
    </row>
    <row r="521" spans="1:3" ht="13">
      <c r="A521" s="567" t="s">
        <v>1040</v>
      </c>
      <c r="B521" s="567" t="s">
        <v>1041</v>
      </c>
    </row>
    <row r="522" spans="1:3" ht="14.5">
      <c r="A522" s="567" t="s">
        <v>1042</v>
      </c>
      <c r="B522" s="567" t="s">
        <v>1043</v>
      </c>
      <c r="C522" s="223"/>
    </row>
    <row r="523" spans="1:3" ht="14.5">
      <c r="A523" s="309" t="s">
        <v>1044</v>
      </c>
      <c r="B523" s="309" t="s">
        <v>1045</v>
      </c>
    </row>
    <row r="524" spans="1:3" ht="13">
      <c r="A524" s="567" t="s">
        <v>1046</v>
      </c>
      <c r="B524" s="567" t="s">
        <v>1047</v>
      </c>
    </row>
    <row r="525" spans="1:3" ht="13">
      <c r="A525" s="567" t="s">
        <v>1048</v>
      </c>
      <c r="B525" s="567" t="s">
        <v>1049</v>
      </c>
    </row>
    <row r="526" spans="1:3" ht="13">
      <c r="A526" s="567" t="s">
        <v>1050</v>
      </c>
      <c r="B526" s="567" t="s">
        <v>1051</v>
      </c>
    </row>
    <row r="527" spans="1:3" ht="15.5">
      <c r="A527" s="319" t="s">
        <v>1052</v>
      </c>
      <c r="B527" s="319" t="s">
        <v>1053</v>
      </c>
      <c r="C527" s="223"/>
    </row>
    <row r="528" spans="1:3" ht="14.5">
      <c r="A528" s="309" t="s">
        <v>1054</v>
      </c>
      <c r="B528" s="309" t="s">
        <v>1055</v>
      </c>
    </row>
    <row r="529" spans="1:3" ht="15.5">
      <c r="A529" s="319" t="s">
        <v>1056</v>
      </c>
      <c r="B529" s="319" t="s">
        <v>1057</v>
      </c>
    </row>
    <row r="530" spans="1:3" ht="14.5">
      <c r="A530" s="309" t="s">
        <v>1058</v>
      </c>
      <c r="B530" s="309" t="s">
        <v>1059</v>
      </c>
    </row>
    <row r="531" spans="1:3" ht="14.5">
      <c r="A531" s="309" t="s">
        <v>1060</v>
      </c>
      <c r="B531" s="309" t="s">
        <v>1061</v>
      </c>
    </row>
    <row r="532" spans="1:3" ht="15.5">
      <c r="A532" s="319" t="s">
        <v>1062</v>
      </c>
      <c r="B532" s="319" t="s">
        <v>1063</v>
      </c>
      <c r="C532" s="223"/>
    </row>
    <row r="533" spans="1:3" ht="14.5">
      <c r="A533" s="309" t="s">
        <v>1064</v>
      </c>
      <c r="B533" s="309" t="s">
        <v>1065</v>
      </c>
      <c r="C533" s="223"/>
    </row>
    <row r="534" spans="1:3" ht="18.5">
      <c r="A534" s="581" t="s">
        <v>1066</v>
      </c>
      <c r="B534" s="581" t="s">
        <v>1067</v>
      </c>
      <c r="C534" s="223"/>
    </row>
    <row r="535" spans="1:3" ht="15.5">
      <c r="A535" s="319" t="s">
        <v>1068</v>
      </c>
      <c r="B535" s="319" t="s">
        <v>1069</v>
      </c>
      <c r="C535" s="317"/>
    </row>
    <row r="536" spans="1:3" ht="15.5">
      <c r="A536" s="309" t="s">
        <v>1070</v>
      </c>
      <c r="B536" s="309" t="s">
        <v>1071</v>
      </c>
      <c r="C536" s="317"/>
    </row>
    <row r="537" spans="1:3" ht="14.5">
      <c r="A537" s="309" t="s">
        <v>1072</v>
      </c>
      <c r="B537" s="309" t="s">
        <v>1073</v>
      </c>
      <c r="C537" s="223"/>
    </row>
    <row r="538" spans="1:3" ht="14.5">
      <c r="A538" s="309" t="s">
        <v>1074</v>
      </c>
      <c r="B538" s="309" t="s">
        <v>1075</v>
      </c>
      <c r="C538" s="223"/>
    </row>
    <row r="539" spans="1:3" ht="14.5">
      <c r="A539" s="309" t="s">
        <v>1076</v>
      </c>
      <c r="B539" s="309" t="s">
        <v>1077</v>
      </c>
    </row>
    <row r="540" spans="1:3" ht="15.5">
      <c r="A540" s="319" t="s">
        <v>1078</v>
      </c>
      <c r="B540" s="319" t="s">
        <v>1079</v>
      </c>
    </row>
    <row r="541" spans="1:3" ht="14.5">
      <c r="A541" s="309" t="s">
        <v>1080</v>
      </c>
      <c r="B541" s="309" t="s">
        <v>1081</v>
      </c>
      <c r="C541" s="223"/>
    </row>
    <row r="542" spans="1:3" ht="13">
      <c r="A542" s="567" t="s">
        <v>1082</v>
      </c>
      <c r="B542" s="567" t="s">
        <v>1083</v>
      </c>
    </row>
    <row r="543" spans="1:3" ht="13">
      <c r="A543" s="567" t="s">
        <v>1084</v>
      </c>
      <c r="B543" s="567" t="s">
        <v>1085</v>
      </c>
    </row>
    <row r="544" spans="1:3" ht="13">
      <c r="A544" s="567" t="s">
        <v>1086</v>
      </c>
      <c r="B544" s="567" t="s">
        <v>1087</v>
      </c>
    </row>
    <row r="545" spans="1:3" ht="15.5">
      <c r="A545" s="319" t="s">
        <v>1088</v>
      </c>
      <c r="B545" s="319" t="s">
        <v>1089</v>
      </c>
    </row>
    <row r="546" spans="1:3" ht="14.5">
      <c r="A546" s="309" t="s">
        <v>1090</v>
      </c>
      <c r="B546" s="309" t="s">
        <v>1091</v>
      </c>
    </row>
    <row r="547" spans="1:3" ht="14.5">
      <c r="A547" s="567" t="s">
        <v>1092</v>
      </c>
      <c r="B547" s="567" t="s">
        <v>1093</v>
      </c>
      <c r="C547" s="223"/>
    </row>
    <row r="548" spans="1:3" ht="14.5">
      <c r="A548" s="309" t="s">
        <v>1094</v>
      </c>
      <c r="B548" s="309" t="s">
        <v>1095</v>
      </c>
    </row>
    <row r="549" spans="1:3" ht="14.5">
      <c r="A549" s="309" t="s">
        <v>1096</v>
      </c>
      <c r="B549" s="309" t="s">
        <v>1097</v>
      </c>
      <c r="C549" s="223"/>
    </row>
    <row r="550" spans="1:3" ht="14.5">
      <c r="A550" s="309" t="s">
        <v>1098</v>
      </c>
      <c r="B550" s="309" t="s">
        <v>1099</v>
      </c>
      <c r="C550" s="223"/>
    </row>
    <row r="551" spans="1:3" ht="14.5">
      <c r="A551" s="309" t="s">
        <v>1100</v>
      </c>
      <c r="B551" s="309" t="s">
        <v>1101</v>
      </c>
      <c r="C551" s="223"/>
    </row>
    <row r="552" spans="1:3" ht="15.5">
      <c r="A552" s="319" t="s">
        <v>1102</v>
      </c>
      <c r="B552" s="319" t="s">
        <v>1103</v>
      </c>
      <c r="C552" s="223"/>
    </row>
    <row r="553" spans="1:3" ht="17">
      <c r="A553" s="580" t="s">
        <v>1104</v>
      </c>
      <c r="B553" s="580" t="s">
        <v>458</v>
      </c>
      <c r="C553" s="317"/>
    </row>
    <row r="554" spans="1:3" ht="17">
      <c r="A554" s="307" t="s">
        <v>1105</v>
      </c>
      <c r="B554" s="307" t="s">
        <v>1106</v>
      </c>
      <c r="C554" s="579"/>
    </row>
    <row r="555" spans="1:3" ht="15.5">
      <c r="A555" s="319" t="s">
        <v>1107</v>
      </c>
      <c r="B555" s="319" t="s">
        <v>1108</v>
      </c>
      <c r="C555" s="317"/>
    </row>
    <row r="556" spans="1:3" ht="14.5">
      <c r="A556" s="309" t="s">
        <v>1109</v>
      </c>
      <c r="B556" s="309" t="s">
        <v>1110</v>
      </c>
      <c r="C556" s="223"/>
    </row>
    <row r="557" spans="1:3" ht="13">
      <c r="A557" s="567" t="s">
        <v>1111</v>
      </c>
      <c r="B557" s="567" t="s">
        <v>1112</v>
      </c>
    </row>
    <row r="558" spans="1:3" ht="14.5">
      <c r="A558" s="309" t="s">
        <v>1113</v>
      </c>
      <c r="B558" s="309" t="s">
        <v>1114</v>
      </c>
    </row>
    <row r="559" spans="1:3" ht="15.5">
      <c r="A559" s="319" t="s">
        <v>1115</v>
      </c>
      <c r="B559" s="319" t="s">
        <v>1116</v>
      </c>
    </row>
    <row r="560" spans="1:3" ht="14.5">
      <c r="A560" s="309" t="s">
        <v>1117</v>
      </c>
      <c r="B560" s="309" t="s">
        <v>1118</v>
      </c>
      <c r="C560" s="223"/>
    </row>
    <row r="561" spans="1:3" ht="14.5">
      <c r="A561" s="309" t="s">
        <v>1119</v>
      </c>
      <c r="B561" s="309" t="s">
        <v>1120</v>
      </c>
    </row>
    <row r="562" spans="1:3" ht="14.5">
      <c r="A562" s="309" t="s">
        <v>1121</v>
      </c>
      <c r="B562" s="309" t="s">
        <v>1122</v>
      </c>
      <c r="C562" s="223"/>
    </row>
    <row r="563" spans="1:3" ht="14.5">
      <c r="A563" s="309" t="s">
        <v>1123</v>
      </c>
      <c r="B563" s="309" t="s">
        <v>1124</v>
      </c>
      <c r="C563" s="223"/>
    </row>
    <row r="564" spans="1:3" ht="15.5">
      <c r="A564" s="319" t="s">
        <v>1125</v>
      </c>
      <c r="B564" s="319" t="s">
        <v>1126</v>
      </c>
      <c r="C564" s="317"/>
    </row>
    <row r="565" spans="1:3" ht="14.5">
      <c r="A565" s="309" t="s">
        <v>1127</v>
      </c>
      <c r="B565" s="309" t="s">
        <v>1128</v>
      </c>
      <c r="C565" s="223"/>
    </row>
    <row r="566" spans="1:3" ht="17">
      <c r="A566" s="567" t="s">
        <v>1129</v>
      </c>
      <c r="B566" s="567" t="s">
        <v>1130</v>
      </c>
      <c r="C566" s="579"/>
    </row>
    <row r="567" spans="1:3" ht="15.5">
      <c r="A567" s="567" t="s">
        <v>1131</v>
      </c>
      <c r="B567" s="567" t="s">
        <v>1132</v>
      </c>
      <c r="C567" s="317"/>
    </row>
    <row r="568" spans="1:3" ht="14.5">
      <c r="A568" s="567" t="s">
        <v>1133</v>
      </c>
      <c r="B568" s="567" t="s">
        <v>1134</v>
      </c>
      <c r="C568" s="223"/>
    </row>
    <row r="569" spans="1:3" ht="14.5">
      <c r="A569" s="309" t="s">
        <v>1135</v>
      </c>
      <c r="B569" s="309" t="s">
        <v>1136</v>
      </c>
      <c r="C569" s="223"/>
    </row>
    <row r="570" spans="1:3" ht="15.5">
      <c r="A570" s="309" t="s">
        <v>1137</v>
      </c>
      <c r="B570" s="309" t="s">
        <v>1138</v>
      </c>
      <c r="C570" s="317"/>
    </row>
    <row r="571" spans="1:3" ht="15.5">
      <c r="A571" s="319" t="s">
        <v>1139</v>
      </c>
      <c r="B571" s="319" t="s">
        <v>1140</v>
      </c>
      <c r="C571" s="223"/>
    </row>
    <row r="572" spans="1:3" ht="14.5">
      <c r="A572" s="309" t="s">
        <v>1141</v>
      </c>
      <c r="B572" s="309" t="s">
        <v>1142</v>
      </c>
      <c r="C572" s="223"/>
    </row>
    <row r="573" spans="1:3" ht="15.5">
      <c r="A573" s="567" t="s">
        <v>1143</v>
      </c>
      <c r="B573" s="567" t="s">
        <v>1144</v>
      </c>
      <c r="C573" s="317"/>
    </row>
    <row r="574" spans="1:3" ht="15.5">
      <c r="A574" s="309" t="s">
        <v>1145</v>
      </c>
      <c r="B574" s="309" t="s">
        <v>1146</v>
      </c>
      <c r="C574" s="317"/>
    </row>
    <row r="575" spans="1:3" ht="17">
      <c r="A575" s="567" t="s">
        <v>1147</v>
      </c>
      <c r="B575" s="567" t="s">
        <v>1148</v>
      </c>
      <c r="C575" s="579"/>
    </row>
    <row r="576" spans="1:3" ht="14.5">
      <c r="A576" s="309" t="s">
        <v>1149</v>
      </c>
      <c r="B576" s="309" t="s">
        <v>1150</v>
      </c>
      <c r="C576" s="223"/>
    </row>
    <row r="577" spans="1:3" ht="15.5">
      <c r="A577" s="567" t="s">
        <v>1151</v>
      </c>
      <c r="B577" s="567" t="s">
        <v>1152</v>
      </c>
      <c r="C577" s="317"/>
    </row>
    <row r="578" spans="1:3" ht="14.5">
      <c r="A578" s="309" t="s">
        <v>1153</v>
      </c>
      <c r="B578" s="309" t="s">
        <v>1154</v>
      </c>
      <c r="C578" s="223"/>
    </row>
    <row r="579" spans="1:3" ht="14.5">
      <c r="A579" s="309" t="s">
        <v>1155</v>
      </c>
      <c r="B579" s="309" t="s">
        <v>1156</v>
      </c>
      <c r="C579" s="223"/>
    </row>
    <row r="580" spans="1:3" ht="14.5">
      <c r="A580" s="567" t="s">
        <v>1157</v>
      </c>
      <c r="B580" s="567" t="s">
        <v>1158</v>
      </c>
      <c r="C580" s="223"/>
    </row>
    <row r="581" spans="1:3" ht="14.5">
      <c r="A581" s="567" t="s">
        <v>1159</v>
      </c>
      <c r="B581" s="567" t="s">
        <v>1160</v>
      </c>
      <c r="C581" s="223"/>
    </row>
    <row r="582" spans="1:3" ht="15.5">
      <c r="A582" s="319" t="s">
        <v>1161</v>
      </c>
      <c r="B582" s="319" t="s">
        <v>1162</v>
      </c>
      <c r="C582" s="223"/>
    </row>
    <row r="583" spans="1:3" ht="15.5">
      <c r="A583" s="309" t="s">
        <v>1163</v>
      </c>
      <c r="B583" s="309" t="s">
        <v>1164</v>
      </c>
      <c r="C583" s="317"/>
    </row>
    <row r="584" spans="1:3" ht="14.5">
      <c r="A584" s="309" t="s">
        <v>1165</v>
      </c>
      <c r="B584" s="309" t="s">
        <v>1166</v>
      </c>
      <c r="C584" s="223"/>
    </row>
    <row r="585" spans="1:3" ht="14.5">
      <c r="A585" s="309" t="s">
        <v>1167</v>
      </c>
      <c r="B585" s="309" t="s">
        <v>1168</v>
      </c>
      <c r="C585" s="223"/>
    </row>
    <row r="586" spans="1:3" ht="15.5">
      <c r="A586" s="309" t="s">
        <v>1169</v>
      </c>
      <c r="B586" s="309" t="s">
        <v>1170</v>
      </c>
      <c r="C586" s="317"/>
    </row>
    <row r="587" spans="1:3" ht="15.5">
      <c r="A587" s="567" t="s">
        <v>1171</v>
      </c>
      <c r="B587" s="567" t="s">
        <v>1172</v>
      </c>
      <c r="C587" s="317"/>
    </row>
    <row r="588" spans="1:3" ht="14.5">
      <c r="A588" s="309" t="s">
        <v>1173</v>
      </c>
      <c r="B588" s="309" t="s">
        <v>1174</v>
      </c>
      <c r="C588" s="223"/>
    </row>
    <row r="589" spans="1:3" ht="17">
      <c r="A589" s="307" t="s">
        <v>1175</v>
      </c>
      <c r="B589" s="307" t="s">
        <v>1176</v>
      </c>
      <c r="C589" s="223"/>
    </row>
    <row r="590" spans="1:3" ht="15.5">
      <c r="A590" s="319" t="s">
        <v>1177</v>
      </c>
      <c r="B590" s="319" t="s">
        <v>1178</v>
      </c>
      <c r="C590" s="223"/>
    </row>
    <row r="591" spans="1:3" ht="14.5">
      <c r="A591" s="309" t="s">
        <v>1179</v>
      </c>
      <c r="B591" s="309" t="s">
        <v>1180</v>
      </c>
      <c r="C591" s="223"/>
    </row>
    <row r="592" spans="1:3" ht="14.5">
      <c r="A592" s="309" t="s">
        <v>1181</v>
      </c>
      <c r="B592" s="309" t="s">
        <v>1182</v>
      </c>
      <c r="C592" s="223"/>
    </row>
    <row r="593" spans="1:3" ht="14.5">
      <c r="A593" s="309" t="s">
        <v>1183</v>
      </c>
      <c r="B593" s="309" t="s">
        <v>1184</v>
      </c>
      <c r="C593" s="223"/>
    </row>
    <row r="594" spans="1:3" ht="14.5">
      <c r="A594" s="309" t="s">
        <v>1185</v>
      </c>
      <c r="B594" s="309" t="s">
        <v>1186</v>
      </c>
      <c r="C594" s="223"/>
    </row>
    <row r="595" spans="1:3" ht="15.5">
      <c r="A595" s="309" t="s">
        <v>1187</v>
      </c>
      <c r="B595" s="309" t="s">
        <v>1188</v>
      </c>
      <c r="C595" s="317"/>
    </row>
    <row r="596" spans="1:3" ht="14.5">
      <c r="A596" s="309" t="s">
        <v>1189</v>
      </c>
      <c r="B596" s="309" t="s">
        <v>1190</v>
      </c>
      <c r="C596" s="223"/>
    </row>
    <row r="597" spans="1:3" ht="15.5">
      <c r="A597" s="319" t="s">
        <v>1191</v>
      </c>
      <c r="B597" s="319" t="s">
        <v>1192</v>
      </c>
      <c r="C597" s="223"/>
    </row>
    <row r="598" spans="1:3" ht="14.5">
      <c r="A598" s="309" t="s">
        <v>1193</v>
      </c>
      <c r="B598" s="309" t="s">
        <v>1194</v>
      </c>
      <c r="C598" s="223"/>
    </row>
    <row r="599" spans="1:3" ht="14.5">
      <c r="A599" s="309" t="s">
        <v>1195</v>
      </c>
      <c r="B599" s="309" t="s">
        <v>1196</v>
      </c>
      <c r="C599" s="223"/>
    </row>
    <row r="600" spans="1:3" ht="14.5">
      <c r="A600" s="309" t="s">
        <v>1197</v>
      </c>
      <c r="B600" s="309" t="s">
        <v>1198</v>
      </c>
      <c r="C600" s="223"/>
    </row>
    <row r="601" spans="1:3" ht="15.5">
      <c r="A601" s="309" t="s">
        <v>1199</v>
      </c>
      <c r="B601" s="309" t="s">
        <v>1200</v>
      </c>
      <c r="C601" s="317"/>
    </row>
    <row r="602" spans="1:3" ht="14.5">
      <c r="A602" s="567" t="s">
        <v>1201</v>
      </c>
      <c r="B602" s="567" t="s">
        <v>1202</v>
      </c>
      <c r="C602" s="223"/>
    </row>
    <row r="603" spans="1:3" ht="17">
      <c r="A603" s="307" t="s">
        <v>1203</v>
      </c>
      <c r="B603" s="307" t="s">
        <v>1204</v>
      </c>
      <c r="C603" s="223"/>
    </row>
    <row r="604" spans="1:3" ht="15.5">
      <c r="A604" s="319" t="s">
        <v>1205</v>
      </c>
      <c r="B604" s="319" t="s">
        <v>1206</v>
      </c>
      <c r="C604" s="223"/>
    </row>
    <row r="605" spans="1:3" ht="15.5">
      <c r="A605" s="309" t="s">
        <v>1207</v>
      </c>
      <c r="B605" s="309" t="s">
        <v>1208</v>
      </c>
      <c r="C605" s="317"/>
    </row>
    <row r="606" spans="1:3" ht="14.5">
      <c r="A606" s="567" t="s">
        <v>1209</v>
      </c>
      <c r="B606" s="567" t="s">
        <v>1210</v>
      </c>
      <c r="C606" s="223"/>
    </row>
    <row r="607" spans="1:3" ht="14.5">
      <c r="A607" s="567" t="s">
        <v>1211</v>
      </c>
      <c r="B607" s="567" t="s">
        <v>1212</v>
      </c>
      <c r="C607" s="223"/>
    </row>
    <row r="608" spans="1:3" ht="14.5">
      <c r="A608" s="567" t="s">
        <v>1213</v>
      </c>
      <c r="B608" s="567" t="s">
        <v>1214</v>
      </c>
      <c r="C608" s="223"/>
    </row>
    <row r="609" spans="1:3" ht="14.5">
      <c r="A609" s="309" t="s">
        <v>1215</v>
      </c>
      <c r="B609" s="309" t="s">
        <v>1216</v>
      </c>
    </row>
    <row r="610" spans="1:3" ht="13">
      <c r="A610" s="567" t="s">
        <v>1217</v>
      </c>
      <c r="B610" s="567" t="s">
        <v>1218</v>
      </c>
    </row>
    <row r="611" spans="1:3" ht="17">
      <c r="A611" s="567" t="s">
        <v>1219</v>
      </c>
      <c r="B611" s="567" t="s">
        <v>1220</v>
      </c>
      <c r="C611" s="579"/>
    </row>
    <row r="612" spans="1:3" ht="15.5">
      <c r="A612" s="567" t="s">
        <v>1221</v>
      </c>
      <c r="B612" s="567" t="s">
        <v>1222</v>
      </c>
      <c r="C612" s="317"/>
    </row>
    <row r="613" spans="1:3" ht="14.5">
      <c r="A613" s="567" t="s">
        <v>1223</v>
      </c>
      <c r="B613" s="567" t="s">
        <v>1224</v>
      </c>
      <c r="C613" s="223"/>
    </row>
    <row r="614" spans="1:3" ht="14.5">
      <c r="A614" s="309" t="s">
        <v>1225</v>
      </c>
      <c r="B614" s="309" t="s">
        <v>1226</v>
      </c>
      <c r="C614" s="223"/>
    </row>
    <row r="615" spans="1:3" ht="14.5">
      <c r="A615" s="567" t="s">
        <v>1227</v>
      </c>
      <c r="B615" s="567" t="s">
        <v>1228</v>
      </c>
      <c r="C615" s="223"/>
    </row>
    <row r="616" spans="1:3" ht="14.5">
      <c r="A616" s="309" t="s">
        <v>1229</v>
      </c>
      <c r="B616" s="309" t="s">
        <v>1230</v>
      </c>
      <c r="C616" s="223"/>
    </row>
    <row r="617" spans="1:3" ht="15.5">
      <c r="A617" s="319" t="s">
        <v>1231</v>
      </c>
      <c r="B617" s="319" t="s">
        <v>1232</v>
      </c>
      <c r="C617" s="223"/>
    </row>
    <row r="618" spans="1:3" ht="15.5">
      <c r="A618" s="309" t="s">
        <v>1233</v>
      </c>
      <c r="B618" s="309" t="s">
        <v>1234</v>
      </c>
      <c r="C618" s="317"/>
    </row>
    <row r="619" spans="1:3" ht="15.5">
      <c r="A619" s="319" t="s">
        <v>1235</v>
      </c>
      <c r="B619" s="319" t="s">
        <v>1236</v>
      </c>
      <c r="C619" s="223"/>
    </row>
    <row r="620" spans="1:3" ht="14.5">
      <c r="A620" s="309" t="s">
        <v>1237</v>
      </c>
      <c r="B620" s="309" t="s">
        <v>1238</v>
      </c>
      <c r="C620" s="223"/>
    </row>
    <row r="621" spans="1:3" ht="14.5">
      <c r="A621" s="567" t="s">
        <v>1239</v>
      </c>
      <c r="B621" s="567" t="s">
        <v>1240</v>
      </c>
      <c r="C621" s="223"/>
    </row>
    <row r="622" spans="1:3" ht="15.5">
      <c r="A622" s="309" t="s">
        <v>1241</v>
      </c>
      <c r="B622" s="309" t="s">
        <v>1242</v>
      </c>
      <c r="C622" s="317"/>
    </row>
    <row r="623" spans="1:3" ht="14.5">
      <c r="A623" s="567" t="s">
        <v>1243</v>
      </c>
      <c r="B623" s="567" t="s">
        <v>1244</v>
      </c>
      <c r="C623" s="223"/>
    </row>
    <row r="624" spans="1:3" ht="17">
      <c r="A624" s="307" t="s">
        <v>1245</v>
      </c>
      <c r="B624" s="307" t="s">
        <v>1246</v>
      </c>
      <c r="C624" s="223"/>
    </row>
    <row r="625" spans="1:3" ht="15.5">
      <c r="A625" s="319" t="s">
        <v>1247</v>
      </c>
      <c r="B625" s="319" t="s">
        <v>1248</v>
      </c>
      <c r="C625" s="317"/>
    </row>
    <row r="626" spans="1:3" ht="14.5">
      <c r="A626" s="309" t="s">
        <v>1249</v>
      </c>
      <c r="B626" s="309" t="s">
        <v>1250</v>
      </c>
      <c r="C626" s="223"/>
    </row>
    <row r="627" spans="1:3" ht="14.5">
      <c r="A627" s="309" t="s">
        <v>1251</v>
      </c>
      <c r="B627" s="309" t="s">
        <v>1252</v>
      </c>
      <c r="C627" s="223"/>
    </row>
    <row r="628" spans="1:3" ht="14.5">
      <c r="A628" s="309" t="s">
        <v>1253</v>
      </c>
      <c r="B628" s="309" t="s">
        <v>1254</v>
      </c>
      <c r="C628" s="223"/>
    </row>
    <row r="629" spans="1:3" ht="14.5">
      <c r="A629" s="309" t="s">
        <v>1255</v>
      </c>
      <c r="B629" s="309" t="s">
        <v>1256</v>
      </c>
      <c r="C629" s="223"/>
    </row>
    <row r="630" spans="1:3" ht="15.5">
      <c r="A630" s="309" t="s">
        <v>1257</v>
      </c>
      <c r="B630" s="309" t="s">
        <v>1258</v>
      </c>
      <c r="C630" s="317"/>
    </row>
    <row r="631" spans="1:3" ht="14.5">
      <c r="A631" s="309" t="s">
        <v>1259</v>
      </c>
      <c r="B631" s="309" t="s">
        <v>1260</v>
      </c>
      <c r="C631" s="223"/>
    </row>
    <row r="632" spans="1:3" ht="14.5">
      <c r="A632" s="567" t="s">
        <v>1261</v>
      </c>
      <c r="B632" s="567" t="s">
        <v>1262</v>
      </c>
      <c r="C632" s="223"/>
    </row>
    <row r="633" spans="1:3" ht="14.5">
      <c r="A633" s="567" t="s">
        <v>1263</v>
      </c>
      <c r="B633" s="567" t="s">
        <v>1264</v>
      </c>
      <c r="C633" s="223"/>
    </row>
    <row r="634" spans="1:3" ht="17">
      <c r="A634" s="309" t="s">
        <v>1265</v>
      </c>
      <c r="B634" s="309" t="s">
        <v>1266</v>
      </c>
      <c r="C634" s="579"/>
    </row>
    <row r="635" spans="1:3" ht="15.5">
      <c r="A635" s="567" t="s">
        <v>1267</v>
      </c>
      <c r="B635" s="567" t="s">
        <v>1268</v>
      </c>
      <c r="C635" s="317"/>
    </row>
    <row r="636" spans="1:3" ht="14.5">
      <c r="A636" s="567" t="s">
        <v>1269</v>
      </c>
      <c r="B636" s="567" t="s">
        <v>1270</v>
      </c>
      <c r="C636" s="223"/>
    </row>
    <row r="637" spans="1:3" ht="14.5">
      <c r="A637" s="567" t="s">
        <v>1271</v>
      </c>
      <c r="B637" s="567" t="s">
        <v>1272</v>
      </c>
      <c r="C637" s="223"/>
    </row>
    <row r="638" spans="1:3" ht="15.5">
      <c r="A638" s="319" t="s">
        <v>1273</v>
      </c>
      <c r="B638" s="319" t="s">
        <v>1274</v>
      </c>
      <c r="C638" s="317"/>
    </row>
    <row r="639" spans="1:3" ht="14.5">
      <c r="A639" s="309" t="s">
        <v>1275</v>
      </c>
      <c r="B639" s="309" t="s">
        <v>1276</v>
      </c>
      <c r="C639" s="223"/>
    </row>
    <row r="640" spans="1:3" ht="14.5">
      <c r="A640" s="309" t="s">
        <v>1277</v>
      </c>
      <c r="B640" s="309" t="s">
        <v>1278</v>
      </c>
      <c r="C640" s="223"/>
    </row>
    <row r="641" spans="1:3" ht="14.5">
      <c r="A641" s="309" t="s">
        <v>1279</v>
      </c>
      <c r="B641" s="309" t="s">
        <v>1280</v>
      </c>
    </row>
    <row r="642" spans="1:3" ht="15.5">
      <c r="A642" s="319" t="s">
        <v>1281</v>
      </c>
      <c r="B642" s="319" t="s">
        <v>1282</v>
      </c>
    </row>
    <row r="643" spans="1:3" ht="15.5">
      <c r="A643" s="309" t="s">
        <v>1283</v>
      </c>
      <c r="B643" s="309" t="s">
        <v>1284</v>
      </c>
      <c r="C643" s="317"/>
    </row>
    <row r="644" spans="1:3" ht="14.5">
      <c r="A644" s="567" t="s">
        <v>1285</v>
      </c>
      <c r="B644" s="567" t="s">
        <v>1286</v>
      </c>
      <c r="C644" s="223"/>
    </row>
    <row r="645" spans="1:3" ht="14.5">
      <c r="A645" s="309" t="s">
        <v>1287</v>
      </c>
      <c r="B645" s="309" t="s">
        <v>1288</v>
      </c>
      <c r="C645" s="223"/>
    </row>
    <row r="646" spans="1:3" ht="15.5">
      <c r="A646" s="567" t="s">
        <v>1289</v>
      </c>
      <c r="B646" s="567" t="s">
        <v>1290</v>
      </c>
      <c r="C646" s="317"/>
    </row>
    <row r="647" spans="1:3" ht="14.5">
      <c r="A647" s="309" t="s">
        <v>1291</v>
      </c>
      <c r="B647" s="309" t="s">
        <v>1292</v>
      </c>
      <c r="C647" s="223"/>
    </row>
    <row r="648" spans="1:3" ht="15.5">
      <c r="A648" s="319" t="s">
        <v>1293</v>
      </c>
      <c r="B648" s="319" t="s">
        <v>1294</v>
      </c>
      <c r="C648" s="223"/>
    </row>
    <row r="649" spans="1:3" ht="17">
      <c r="A649" s="309" t="s">
        <v>1295</v>
      </c>
      <c r="B649" s="309" t="s">
        <v>1296</v>
      </c>
      <c r="C649" s="579"/>
    </row>
    <row r="650" spans="1:3" ht="15.5">
      <c r="A650" s="309" t="s">
        <v>1297</v>
      </c>
      <c r="B650" s="309" t="s">
        <v>1298</v>
      </c>
      <c r="C650" s="317"/>
    </row>
    <row r="651" spans="1:3" ht="14.5">
      <c r="A651" s="309" t="s">
        <v>1299</v>
      </c>
      <c r="B651" s="309" t="s">
        <v>1300</v>
      </c>
      <c r="C651" s="223"/>
    </row>
    <row r="652" spans="1:3" ht="15.5">
      <c r="A652" s="567" t="s">
        <v>1301</v>
      </c>
      <c r="B652" s="567" t="s">
        <v>1302</v>
      </c>
      <c r="C652" s="317"/>
    </row>
    <row r="653" spans="1:3" ht="14.5">
      <c r="A653" s="567" t="s">
        <v>1303</v>
      </c>
      <c r="B653" s="567" t="s">
        <v>1304</v>
      </c>
      <c r="C653" s="223"/>
    </row>
    <row r="654" spans="1:3" ht="14.5">
      <c r="A654" s="567" t="s">
        <v>1305</v>
      </c>
      <c r="B654" s="567" t="s">
        <v>1306</v>
      </c>
      <c r="C654" s="223"/>
    </row>
    <row r="655" spans="1:3" ht="15.5">
      <c r="A655" s="309" t="s">
        <v>1307</v>
      </c>
      <c r="B655" s="309" t="s">
        <v>1308</v>
      </c>
      <c r="C655" s="317"/>
    </row>
    <row r="656" spans="1:3" ht="15.5">
      <c r="A656" s="309" t="s">
        <v>1309</v>
      </c>
      <c r="B656" s="309" t="s">
        <v>1310</v>
      </c>
      <c r="C656" s="317"/>
    </row>
    <row r="657" spans="1:3" ht="15.5">
      <c r="A657" s="319" t="s">
        <v>1311</v>
      </c>
      <c r="B657" s="319" t="s">
        <v>1312</v>
      </c>
      <c r="C657" s="223"/>
    </row>
    <row r="658" spans="1:3" ht="17">
      <c r="A658" s="319" t="s">
        <v>1313</v>
      </c>
      <c r="B658" s="319" t="s">
        <v>1314</v>
      </c>
      <c r="C658" s="579"/>
    </row>
    <row r="659" spans="1:3" ht="15.5">
      <c r="A659" s="309" t="s">
        <v>1315</v>
      </c>
      <c r="B659" s="309" t="s">
        <v>1316</v>
      </c>
      <c r="C659" s="317"/>
    </row>
    <row r="660" spans="1:3" ht="15.5">
      <c r="A660" s="567" t="s">
        <v>1317</v>
      </c>
      <c r="B660" s="567" t="s">
        <v>1318</v>
      </c>
      <c r="C660" s="317"/>
    </row>
    <row r="661" spans="1:3" ht="17">
      <c r="A661" s="309" t="s">
        <v>1319</v>
      </c>
      <c r="B661" s="309" t="s">
        <v>1320</v>
      </c>
      <c r="C661" s="579"/>
    </row>
    <row r="662" spans="1:3" ht="15.5">
      <c r="A662" s="567" t="s">
        <v>1321</v>
      </c>
      <c r="B662" s="567" t="s">
        <v>1322</v>
      </c>
      <c r="C662" s="317"/>
    </row>
    <row r="663" spans="1:3" ht="15.5">
      <c r="A663" s="319" t="s">
        <v>1323</v>
      </c>
      <c r="B663" s="319" t="s">
        <v>1324</v>
      </c>
      <c r="C663" s="223"/>
    </row>
    <row r="664" spans="1:3" ht="14.5">
      <c r="A664" s="309" t="s">
        <v>1325</v>
      </c>
      <c r="B664" s="309" t="s">
        <v>1326</v>
      </c>
      <c r="C664" s="223"/>
    </row>
    <row r="665" spans="1:3" ht="14.5">
      <c r="A665" s="567" t="s">
        <v>1327</v>
      </c>
      <c r="B665" s="567" t="s">
        <v>1328</v>
      </c>
      <c r="C665" s="223"/>
    </row>
    <row r="666" spans="1:3" ht="14.5">
      <c r="A666" s="567" t="s">
        <v>1329</v>
      </c>
      <c r="B666" s="567" t="s">
        <v>1330</v>
      </c>
      <c r="C666" s="223"/>
    </row>
    <row r="667" spans="1:3" ht="14.5">
      <c r="A667" s="309" t="s">
        <v>1331</v>
      </c>
      <c r="B667" s="309" t="s">
        <v>1332</v>
      </c>
      <c r="C667" s="223"/>
    </row>
    <row r="668" spans="1:3" ht="15.5">
      <c r="A668" s="319" t="s">
        <v>1333</v>
      </c>
      <c r="B668" s="319" t="s">
        <v>1334</v>
      </c>
      <c r="C668" s="317"/>
    </row>
    <row r="669" spans="1:3" ht="14.5">
      <c r="A669" s="309" t="s">
        <v>1335</v>
      </c>
      <c r="B669" s="309" t="s">
        <v>1336</v>
      </c>
      <c r="C669" s="223"/>
    </row>
    <row r="670" spans="1:3" ht="17">
      <c r="A670" s="309" t="s">
        <v>1337</v>
      </c>
      <c r="B670" s="309" t="s">
        <v>1338</v>
      </c>
      <c r="C670" s="583"/>
    </row>
    <row r="671" spans="1:3" ht="18.5">
      <c r="A671" s="307" t="s">
        <v>1339</v>
      </c>
      <c r="B671" s="307" t="s">
        <v>1340</v>
      </c>
      <c r="C671" s="582"/>
    </row>
    <row r="672" spans="1:3" ht="15.5">
      <c r="A672" s="319" t="s">
        <v>1341</v>
      </c>
      <c r="B672" s="319" t="s">
        <v>1342</v>
      </c>
      <c r="C672" s="317"/>
    </row>
    <row r="673" spans="1:3" ht="14.5">
      <c r="A673" s="309" t="s">
        <v>1343</v>
      </c>
      <c r="B673" s="309" t="s">
        <v>1344</v>
      </c>
      <c r="C673" s="223"/>
    </row>
    <row r="674" spans="1:3" ht="14.5">
      <c r="A674" s="309" t="s">
        <v>1345</v>
      </c>
      <c r="B674" s="309" t="s">
        <v>1346</v>
      </c>
    </row>
    <row r="675" spans="1:3" ht="14.5">
      <c r="A675" s="309" t="s">
        <v>1347</v>
      </c>
      <c r="B675" s="309" t="s">
        <v>1348</v>
      </c>
    </row>
    <row r="676" spans="1:3" ht="14.5">
      <c r="A676" s="309" t="s">
        <v>1349</v>
      </c>
      <c r="B676" s="309" t="s">
        <v>1350</v>
      </c>
    </row>
    <row r="677" spans="1:3" ht="15.5">
      <c r="A677" s="319" t="s">
        <v>1351</v>
      </c>
      <c r="B677" s="319" t="s">
        <v>1352</v>
      </c>
    </row>
    <row r="678" spans="1:3" ht="14.5">
      <c r="A678" s="309" t="s">
        <v>1353</v>
      </c>
      <c r="B678" s="309" t="s">
        <v>1354</v>
      </c>
      <c r="C678" s="223"/>
    </row>
    <row r="679" spans="1:3" ht="14.5">
      <c r="A679" s="309" t="s">
        <v>1355</v>
      </c>
      <c r="B679" s="309" t="s">
        <v>1356</v>
      </c>
    </row>
    <row r="680" spans="1:3" ht="14.5">
      <c r="A680" s="309" t="s">
        <v>1357</v>
      </c>
      <c r="B680" s="309" t="s">
        <v>1358</v>
      </c>
    </row>
    <row r="681" spans="1:3" ht="15.5">
      <c r="A681" s="319" t="s">
        <v>1359</v>
      </c>
      <c r="B681" s="319" t="s">
        <v>1360</v>
      </c>
    </row>
    <row r="682" spans="1:3" ht="15.5">
      <c r="A682" s="319" t="s">
        <v>1361</v>
      </c>
      <c r="B682" s="319" t="s">
        <v>1362</v>
      </c>
      <c r="C682" s="223"/>
    </row>
    <row r="683" spans="1:3" ht="17">
      <c r="A683" s="307" t="s">
        <v>1363</v>
      </c>
      <c r="B683" s="307" t="s">
        <v>1364</v>
      </c>
      <c r="C683" s="223"/>
    </row>
    <row r="684" spans="1:3" ht="15.5">
      <c r="A684" s="319" t="s">
        <v>1365</v>
      </c>
      <c r="B684" s="319" t="s">
        <v>1366</v>
      </c>
      <c r="C684" s="223"/>
    </row>
    <row r="685" spans="1:3" ht="15.5">
      <c r="A685" s="319" t="s">
        <v>1367</v>
      </c>
      <c r="B685" s="319" t="s">
        <v>1368</v>
      </c>
      <c r="C685" s="317"/>
    </row>
    <row r="686" spans="1:3" ht="14.5">
      <c r="A686" s="309" t="s">
        <v>1369</v>
      </c>
      <c r="B686" s="309" t="s">
        <v>1370</v>
      </c>
      <c r="C686" s="223"/>
    </row>
    <row r="687" spans="1:3" ht="14.5">
      <c r="A687" s="309" t="s">
        <v>1371</v>
      </c>
      <c r="B687" s="309" t="s">
        <v>1372</v>
      </c>
    </row>
    <row r="688" spans="1:3" ht="14.5">
      <c r="A688" s="309" t="s">
        <v>1373</v>
      </c>
      <c r="B688" s="309" t="s">
        <v>1374</v>
      </c>
    </row>
    <row r="689" spans="1:3" ht="17">
      <c r="A689" s="307" t="s">
        <v>1375</v>
      </c>
      <c r="B689" s="307" t="s">
        <v>1376</v>
      </c>
    </row>
    <row r="690" spans="1:3" ht="15.5">
      <c r="A690" s="319" t="s">
        <v>1377</v>
      </c>
      <c r="B690" s="319" t="s">
        <v>1378</v>
      </c>
    </row>
    <row r="691" spans="1:3" ht="15.5">
      <c r="A691" s="319" t="s">
        <v>1379</v>
      </c>
      <c r="B691" s="319" t="s">
        <v>1380</v>
      </c>
    </row>
    <row r="692" spans="1:3" ht="14.5">
      <c r="A692" s="309" t="s">
        <v>1381</v>
      </c>
      <c r="B692" s="309" t="s">
        <v>1382</v>
      </c>
    </row>
    <row r="693" spans="1:3" ht="14.5">
      <c r="A693" s="567" t="s">
        <v>1383</v>
      </c>
      <c r="B693" s="567" t="s">
        <v>1384</v>
      </c>
      <c r="C693" s="223"/>
    </row>
    <row r="694" spans="1:3" ht="13">
      <c r="A694" s="567" t="s">
        <v>1385</v>
      </c>
      <c r="B694" s="567" t="s">
        <v>1386</v>
      </c>
    </row>
    <row r="695" spans="1:3" ht="13">
      <c r="A695" s="567" t="s">
        <v>1387</v>
      </c>
      <c r="B695" s="567" t="s">
        <v>1388</v>
      </c>
    </row>
    <row r="696" spans="1:3" ht="14.5">
      <c r="A696" s="309" t="s">
        <v>1389</v>
      </c>
      <c r="B696" s="309" t="s">
        <v>1390</v>
      </c>
      <c r="C696" s="223"/>
    </row>
    <row r="697" spans="1:3" ht="14.5">
      <c r="A697" s="309" t="s">
        <v>1391</v>
      </c>
      <c r="B697" s="309" t="s">
        <v>1392</v>
      </c>
    </row>
    <row r="698" spans="1:3" ht="15.5">
      <c r="A698" s="319" t="s">
        <v>1393</v>
      </c>
      <c r="B698" s="319" t="s">
        <v>1394</v>
      </c>
    </row>
    <row r="699" spans="1:3" ht="14.5">
      <c r="A699" s="309" t="s">
        <v>1395</v>
      </c>
      <c r="B699" s="309" t="s">
        <v>1396</v>
      </c>
    </row>
    <row r="700" spans="1:3" ht="14.5">
      <c r="A700" s="309" t="s">
        <v>1397</v>
      </c>
      <c r="B700" s="309" t="s">
        <v>1398</v>
      </c>
    </row>
    <row r="701" spans="1:3" ht="14.5">
      <c r="A701" s="567" t="s">
        <v>1399</v>
      </c>
      <c r="B701" s="567" t="s">
        <v>1400</v>
      </c>
      <c r="C701" s="223"/>
    </row>
    <row r="702" spans="1:3" ht="14.5">
      <c r="A702" s="309" t="s">
        <v>1401</v>
      </c>
      <c r="B702" s="309" t="s">
        <v>1402</v>
      </c>
    </row>
    <row r="703" spans="1:3" ht="13">
      <c r="A703" s="567" t="s">
        <v>1403</v>
      </c>
      <c r="B703" s="567" t="s">
        <v>1404</v>
      </c>
    </row>
    <row r="704" spans="1:3" ht="15.5">
      <c r="A704" s="319" t="s">
        <v>1405</v>
      </c>
      <c r="B704" s="319" t="s">
        <v>1406</v>
      </c>
    </row>
    <row r="705" spans="1:3" ht="15.5">
      <c r="A705" s="309" t="s">
        <v>1407</v>
      </c>
      <c r="B705" s="309" t="s">
        <v>1408</v>
      </c>
      <c r="C705" s="317"/>
    </row>
    <row r="706" spans="1:3" ht="14.5">
      <c r="A706" s="309" t="s">
        <v>1409</v>
      </c>
      <c r="B706" s="309" t="s">
        <v>1410</v>
      </c>
      <c r="C706" s="223"/>
    </row>
    <row r="707" spans="1:3" ht="15.5">
      <c r="A707" s="319" t="s">
        <v>1411</v>
      </c>
      <c r="B707" s="319" t="s">
        <v>1412</v>
      </c>
    </row>
    <row r="708" spans="1:3" ht="14.5">
      <c r="A708" s="309" t="s">
        <v>1413</v>
      </c>
      <c r="B708" s="309" t="s">
        <v>1414</v>
      </c>
      <c r="C708" s="223"/>
    </row>
    <row r="709" spans="1:3" ht="14.5">
      <c r="A709" s="309" t="s">
        <v>1415</v>
      </c>
      <c r="B709" s="309" t="s">
        <v>1416</v>
      </c>
      <c r="C709" s="223"/>
    </row>
    <row r="710" spans="1:3" ht="14.5">
      <c r="A710" s="309" t="s">
        <v>1417</v>
      </c>
      <c r="B710" s="309" t="s">
        <v>1418</v>
      </c>
      <c r="C710" s="223"/>
    </row>
    <row r="711" spans="1:3" ht="14.5">
      <c r="A711" s="309" t="s">
        <v>1419</v>
      </c>
      <c r="B711" s="309" t="s">
        <v>1420</v>
      </c>
      <c r="C711" s="223"/>
    </row>
    <row r="712" spans="1:3" ht="15.5">
      <c r="A712" s="319" t="s">
        <v>1421</v>
      </c>
      <c r="B712" s="319" t="s">
        <v>1422</v>
      </c>
      <c r="C712" s="317"/>
    </row>
    <row r="713" spans="1:3" ht="17">
      <c r="A713" s="580" t="s">
        <v>1423</v>
      </c>
      <c r="B713" s="580" t="s">
        <v>458</v>
      </c>
      <c r="C713" s="583"/>
    </row>
    <row r="714" spans="1:3" ht="18.5">
      <c r="A714" s="581" t="s">
        <v>1424</v>
      </c>
      <c r="B714" s="581" t="s">
        <v>1425</v>
      </c>
      <c r="C714" s="579"/>
    </row>
    <row r="715" spans="1:3" ht="15.5">
      <c r="A715" s="319" t="s">
        <v>1426</v>
      </c>
      <c r="B715" s="319" t="s">
        <v>1427</v>
      </c>
      <c r="C715" s="317"/>
    </row>
    <row r="716" spans="1:3" ht="14.5">
      <c r="A716" s="309" t="s">
        <v>1428</v>
      </c>
      <c r="B716" s="309" t="s">
        <v>1429</v>
      </c>
      <c r="C716" s="223"/>
    </row>
    <row r="717" spans="1:3" ht="14.5">
      <c r="A717" s="309" t="s">
        <v>1430</v>
      </c>
      <c r="B717" s="309" t="s">
        <v>1431</v>
      </c>
    </row>
    <row r="718" spans="1:3" ht="14.5">
      <c r="A718" s="309" t="s">
        <v>1432</v>
      </c>
      <c r="B718" s="309" t="s">
        <v>1433</v>
      </c>
    </row>
    <row r="719" spans="1:3" ht="14.5">
      <c r="A719" s="309" t="s">
        <v>1434</v>
      </c>
      <c r="B719" s="309" t="s">
        <v>1435</v>
      </c>
      <c r="C719" s="223"/>
    </row>
    <row r="720" spans="1:3" ht="14.5">
      <c r="A720" s="567" t="s">
        <v>1436</v>
      </c>
      <c r="B720" s="567" t="s">
        <v>1437</v>
      </c>
      <c r="C720" s="223"/>
    </row>
    <row r="721" spans="1:3" ht="14.5">
      <c r="A721" s="567" t="s">
        <v>1438</v>
      </c>
      <c r="B721" s="567" t="s">
        <v>1439</v>
      </c>
      <c r="C721" s="223"/>
    </row>
    <row r="722" spans="1:3" ht="14.5">
      <c r="A722" s="567" t="s">
        <v>1440</v>
      </c>
      <c r="B722" s="567" t="s">
        <v>1441</v>
      </c>
      <c r="C722" s="223"/>
    </row>
    <row r="723" spans="1:3" ht="14.5">
      <c r="A723" s="567" t="s">
        <v>1442</v>
      </c>
      <c r="B723" s="567" t="s">
        <v>1443</v>
      </c>
      <c r="C723" s="223"/>
    </row>
    <row r="724" spans="1:3" ht="15.5">
      <c r="A724" s="309" t="s">
        <v>1444</v>
      </c>
      <c r="B724" s="309" t="s">
        <v>1445</v>
      </c>
      <c r="C724" s="317"/>
    </row>
    <row r="725" spans="1:3" ht="13">
      <c r="A725" s="567" t="s">
        <v>1446</v>
      </c>
      <c r="B725" s="567" t="s">
        <v>1447</v>
      </c>
    </row>
    <row r="726" spans="1:3" ht="13">
      <c r="A726" s="567" t="s">
        <v>1448</v>
      </c>
      <c r="B726" s="567" t="s">
        <v>1449</v>
      </c>
    </row>
    <row r="727" spans="1:3" ht="14.5">
      <c r="A727" s="567" t="s">
        <v>1450</v>
      </c>
      <c r="B727" s="567" t="s">
        <v>1451</v>
      </c>
      <c r="C727" s="223"/>
    </row>
    <row r="728" spans="1:3" ht="14.5">
      <c r="A728" s="567" t="s">
        <v>1452</v>
      </c>
      <c r="B728" s="567" t="s">
        <v>1453</v>
      </c>
      <c r="C728" s="223"/>
    </row>
    <row r="729" spans="1:3" ht="14.5">
      <c r="A729" s="309" t="s">
        <v>1454</v>
      </c>
      <c r="B729" s="309" t="s">
        <v>1455</v>
      </c>
    </row>
    <row r="730" spans="1:3" ht="13">
      <c r="A730" s="567" t="s">
        <v>1456</v>
      </c>
      <c r="B730" s="567" t="s">
        <v>1457</v>
      </c>
    </row>
    <row r="731" spans="1:3" ht="13">
      <c r="A731" s="567" t="s">
        <v>1458</v>
      </c>
      <c r="B731" s="567" t="s">
        <v>1459</v>
      </c>
    </row>
    <row r="732" spans="1:3" ht="13">
      <c r="A732" s="567" t="s">
        <v>1460</v>
      </c>
      <c r="B732" s="567" t="s">
        <v>1461</v>
      </c>
    </row>
    <row r="733" spans="1:3" ht="13">
      <c r="A733" s="567" t="s">
        <v>1462</v>
      </c>
      <c r="B733" s="567" t="s">
        <v>1463</v>
      </c>
    </row>
    <row r="734" spans="1:3" ht="14.5">
      <c r="A734" s="309" t="s">
        <v>1464</v>
      </c>
      <c r="B734" s="309" t="s">
        <v>1465</v>
      </c>
    </row>
    <row r="735" spans="1:3" ht="14.5">
      <c r="A735" s="309" t="s">
        <v>1466</v>
      </c>
      <c r="B735" s="309" t="s">
        <v>1467</v>
      </c>
      <c r="C735" s="223"/>
    </row>
    <row r="736" spans="1:3" ht="15.5">
      <c r="A736" s="309" t="s">
        <v>1468</v>
      </c>
      <c r="B736" s="309" t="s">
        <v>1469</v>
      </c>
      <c r="C736" s="317"/>
    </row>
    <row r="737" spans="1:3" ht="15.5">
      <c r="A737" s="319" t="s">
        <v>1470</v>
      </c>
      <c r="B737" s="319" t="s">
        <v>1471</v>
      </c>
      <c r="C737" s="223"/>
    </row>
    <row r="738" spans="1:3" ht="15.5">
      <c r="A738" s="319" t="s">
        <v>1472</v>
      </c>
      <c r="B738" s="319" t="s">
        <v>1473</v>
      </c>
      <c r="C738" s="223"/>
    </row>
    <row r="739" spans="1:3" ht="14.5">
      <c r="A739" s="309" t="s">
        <v>1474</v>
      </c>
      <c r="B739" s="309" t="s">
        <v>1475</v>
      </c>
      <c r="C739" s="223"/>
    </row>
    <row r="740" spans="1:3" ht="15.5">
      <c r="A740" s="309" t="s">
        <v>1476</v>
      </c>
      <c r="B740" s="309" t="s">
        <v>1477</v>
      </c>
      <c r="C740" s="317"/>
    </row>
    <row r="741" spans="1:3" ht="14.5">
      <c r="A741" s="567" t="s">
        <v>1478</v>
      </c>
      <c r="B741" s="567" t="s">
        <v>1479</v>
      </c>
      <c r="C741" s="223"/>
    </row>
    <row r="742" spans="1:3" ht="14.5">
      <c r="A742" s="567" t="s">
        <v>1480</v>
      </c>
      <c r="B742" s="567" t="s">
        <v>1481</v>
      </c>
      <c r="C742" s="223"/>
    </row>
    <row r="743" spans="1:3" ht="15.5">
      <c r="A743" s="309" t="s">
        <v>1482</v>
      </c>
      <c r="B743" s="309" t="s">
        <v>1483</v>
      </c>
      <c r="C743" s="317"/>
    </row>
    <row r="744" spans="1:3" ht="14.5">
      <c r="A744" s="567" t="s">
        <v>1484</v>
      </c>
      <c r="B744" s="567" t="s">
        <v>1485</v>
      </c>
      <c r="C744" s="223"/>
    </row>
    <row r="745" spans="1:3" ht="15.5">
      <c r="A745" s="567" t="s">
        <v>1486</v>
      </c>
      <c r="B745" s="567" t="s">
        <v>1487</v>
      </c>
      <c r="C745" s="317"/>
    </row>
    <row r="746" spans="1:3" ht="14.5">
      <c r="A746" s="567" t="s">
        <v>1488</v>
      </c>
      <c r="B746" s="567" t="s">
        <v>1489</v>
      </c>
      <c r="C746" s="223"/>
    </row>
    <row r="747" spans="1:3" ht="14.5">
      <c r="A747" s="567" t="s">
        <v>1490</v>
      </c>
      <c r="B747" s="567" t="s">
        <v>1491</v>
      </c>
      <c r="C747" s="223"/>
    </row>
    <row r="748" spans="1:3" ht="15.5">
      <c r="A748" s="567" t="s">
        <v>1492</v>
      </c>
      <c r="B748" s="567" t="s">
        <v>1493</v>
      </c>
      <c r="C748" s="317"/>
    </row>
    <row r="749" spans="1:3" ht="14.5">
      <c r="A749" s="309" t="s">
        <v>1494</v>
      </c>
      <c r="B749" s="309" t="s">
        <v>1495</v>
      </c>
      <c r="C749" s="223"/>
    </row>
    <row r="750" spans="1:3" ht="14.5">
      <c r="A750" s="567" t="s">
        <v>1496</v>
      </c>
      <c r="B750" s="567" t="s">
        <v>1497</v>
      </c>
      <c r="C750" s="223"/>
    </row>
    <row r="751" spans="1:3" ht="17">
      <c r="A751" s="309" t="s">
        <v>1498</v>
      </c>
      <c r="B751" s="309" t="s">
        <v>1499</v>
      </c>
      <c r="C751" s="583"/>
    </row>
    <row r="752" spans="1:3" ht="17">
      <c r="A752" s="309" t="s">
        <v>1500</v>
      </c>
      <c r="B752" s="309" t="s">
        <v>1501</v>
      </c>
      <c r="C752" s="579"/>
    </row>
    <row r="753" spans="1:3" ht="15.5">
      <c r="A753" s="309" t="s">
        <v>1502</v>
      </c>
      <c r="B753" s="309" t="s">
        <v>1503</v>
      </c>
      <c r="C753" s="317"/>
    </row>
    <row r="754" spans="1:3" ht="15.5">
      <c r="A754" s="309" t="s">
        <v>1504</v>
      </c>
      <c r="B754" s="309" t="s">
        <v>1505</v>
      </c>
      <c r="C754" s="317"/>
    </row>
    <row r="755" spans="1:3" ht="15.5">
      <c r="A755" s="319" t="s">
        <v>1506</v>
      </c>
      <c r="B755" s="319" t="s">
        <v>1507</v>
      </c>
      <c r="C755" s="223"/>
    </row>
    <row r="756" spans="1:3" ht="17">
      <c r="A756" s="307" t="s">
        <v>1508</v>
      </c>
      <c r="B756" s="307" t="s">
        <v>1509</v>
      </c>
      <c r="C756" s="223"/>
    </row>
    <row r="757" spans="1:3" ht="15.5">
      <c r="A757" s="319" t="s">
        <v>1510</v>
      </c>
      <c r="B757" s="319" t="s">
        <v>1511</v>
      </c>
      <c r="C757" s="223"/>
    </row>
    <row r="758" spans="1:3" ht="14.5">
      <c r="A758" s="309" t="s">
        <v>1512</v>
      </c>
      <c r="B758" s="309" t="s">
        <v>1513</v>
      </c>
      <c r="C758" s="223"/>
    </row>
    <row r="759" spans="1:3" ht="14.5">
      <c r="A759" s="567" t="s">
        <v>1514</v>
      </c>
      <c r="B759" s="567" t="s">
        <v>1515</v>
      </c>
      <c r="C759" s="223"/>
    </row>
    <row r="760" spans="1:3" ht="14.5">
      <c r="A760" s="567" t="s">
        <v>1516</v>
      </c>
      <c r="B760" s="567" t="s">
        <v>1517</v>
      </c>
      <c r="C760" s="223"/>
    </row>
    <row r="761" spans="1:3" ht="15.5">
      <c r="A761" s="567" t="s">
        <v>1518</v>
      </c>
      <c r="B761" s="567" t="s">
        <v>1519</v>
      </c>
      <c r="C761" s="317"/>
    </row>
    <row r="762" spans="1:3" ht="17">
      <c r="A762" s="309" t="s">
        <v>1520</v>
      </c>
      <c r="B762" s="309" t="s">
        <v>1521</v>
      </c>
      <c r="C762" s="579"/>
    </row>
    <row r="763" spans="1:3" ht="15.5">
      <c r="A763" s="567" t="s">
        <v>1522</v>
      </c>
      <c r="B763" s="567" t="s">
        <v>1523</v>
      </c>
      <c r="C763" s="317"/>
    </row>
    <row r="764" spans="1:3" ht="15.5">
      <c r="A764" s="309" t="s">
        <v>1524</v>
      </c>
      <c r="B764" s="309" t="s">
        <v>1525</v>
      </c>
      <c r="C764" s="317"/>
    </row>
    <row r="765" spans="1:3" ht="15.5">
      <c r="A765" s="309" t="s">
        <v>1526</v>
      </c>
      <c r="B765" s="309" t="s">
        <v>1527</v>
      </c>
      <c r="C765" s="317"/>
    </row>
    <row r="766" spans="1:3" ht="15.5">
      <c r="A766" s="319" t="s">
        <v>1528</v>
      </c>
      <c r="B766" s="319" t="s">
        <v>1529</v>
      </c>
      <c r="C766" s="317"/>
    </row>
    <row r="767" spans="1:3" ht="15.5">
      <c r="A767" s="309" t="s">
        <v>1530</v>
      </c>
      <c r="B767" s="309" t="s">
        <v>1531</v>
      </c>
      <c r="C767" s="317"/>
    </row>
    <row r="768" spans="1:3" ht="17">
      <c r="A768" s="307" t="s">
        <v>1532</v>
      </c>
      <c r="B768" s="307" t="s">
        <v>1533</v>
      </c>
      <c r="C768" s="579"/>
    </row>
    <row r="769" spans="1:3" ht="15.5">
      <c r="A769" s="319" t="s">
        <v>1534</v>
      </c>
      <c r="B769" s="319" t="s">
        <v>1535</v>
      </c>
      <c r="C769" s="317"/>
    </row>
    <row r="770" spans="1:3" ht="15.5">
      <c r="A770" s="309" t="s">
        <v>1536</v>
      </c>
      <c r="B770" s="309" t="s">
        <v>1537</v>
      </c>
      <c r="C770" s="317"/>
    </row>
    <row r="771" spans="1:3" ht="17">
      <c r="A771" s="309" t="s">
        <v>1538</v>
      </c>
      <c r="B771" s="309" t="s">
        <v>1539</v>
      </c>
      <c r="C771" s="579"/>
    </row>
    <row r="772" spans="1:3" ht="15.5">
      <c r="A772" s="319" t="s">
        <v>1540</v>
      </c>
      <c r="B772" s="319" t="s">
        <v>1541</v>
      </c>
      <c r="C772" s="317"/>
    </row>
    <row r="773" spans="1:3" ht="14.5">
      <c r="A773" s="309" t="s">
        <v>1542</v>
      </c>
      <c r="B773" s="309" t="s">
        <v>1543</v>
      </c>
      <c r="C773" s="223"/>
    </row>
    <row r="774" spans="1:3" ht="15.5">
      <c r="A774" s="309" t="s">
        <v>1544</v>
      </c>
      <c r="B774" s="309" t="s">
        <v>1545</v>
      </c>
      <c r="C774" s="317"/>
    </row>
    <row r="775" spans="1:3" ht="15.5">
      <c r="A775" s="319" t="s">
        <v>1546</v>
      </c>
      <c r="B775" s="319" t="s">
        <v>1547</v>
      </c>
      <c r="C775" s="317"/>
    </row>
    <row r="776" spans="1:3" ht="15.5">
      <c r="A776" s="319" t="s">
        <v>1548</v>
      </c>
      <c r="B776" s="319" t="s">
        <v>1549</v>
      </c>
      <c r="C776" s="223"/>
    </row>
    <row r="777" spans="1:3" ht="17">
      <c r="A777" s="307" t="s">
        <v>1550</v>
      </c>
      <c r="B777" s="307" t="s">
        <v>1551</v>
      </c>
      <c r="C777" s="583"/>
    </row>
    <row r="778" spans="1:3" ht="17">
      <c r="A778" s="309" t="s">
        <v>1552</v>
      </c>
      <c r="B778" s="309" t="s">
        <v>1553</v>
      </c>
      <c r="C778" s="583"/>
    </row>
    <row r="779" spans="1:3" ht="18.5">
      <c r="A779" s="319" t="s">
        <v>1554</v>
      </c>
      <c r="B779" s="319" t="s">
        <v>1555</v>
      </c>
      <c r="C779" s="582"/>
    </row>
    <row r="780" spans="1:3" ht="15.5">
      <c r="A780" s="309" t="s">
        <v>1556</v>
      </c>
      <c r="B780" s="309" t="s">
        <v>1557</v>
      </c>
      <c r="C780" s="317"/>
    </row>
    <row r="781" spans="1:3" ht="14.5">
      <c r="A781" s="309" t="s">
        <v>1558</v>
      </c>
      <c r="B781" s="309" t="s">
        <v>1559</v>
      </c>
      <c r="C781" s="223"/>
    </row>
    <row r="782" spans="1:3" ht="14.5">
      <c r="A782" s="309" t="s">
        <v>1560</v>
      </c>
      <c r="B782" s="309" t="s">
        <v>1561</v>
      </c>
      <c r="C782" s="223"/>
    </row>
    <row r="783" spans="1:3" ht="14.5">
      <c r="A783" s="309" t="s">
        <v>1562</v>
      </c>
      <c r="B783" s="309" t="s">
        <v>1563</v>
      </c>
      <c r="C783" s="223"/>
    </row>
    <row r="784" spans="1:3" ht="14.5">
      <c r="A784" s="309" t="s">
        <v>1564</v>
      </c>
      <c r="B784" s="309" t="s">
        <v>1565</v>
      </c>
      <c r="C784" s="223"/>
    </row>
    <row r="785" spans="1:3" ht="15.5">
      <c r="A785" s="319" t="s">
        <v>1566</v>
      </c>
      <c r="B785" s="319" t="s">
        <v>1567</v>
      </c>
      <c r="C785" s="223"/>
    </row>
    <row r="786" spans="1:3" ht="14.5">
      <c r="A786" s="309" t="s">
        <v>1568</v>
      </c>
      <c r="B786" s="309" t="s">
        <v>1569</v>
      </c>
      <c r="C786" s="223"/>
    </row>
    <row r="787" spans="1:3" ht="14.5">
      <c r="A787" s="309" t="s">
        <v>1570</v>
      </c>
      <c r="B787" s="309" t="s">
        <v>1571</v>
      </c>
    </row>
    <row r="788" spans="1:3" ht="15.5">
      <c r="A788" s="319" t="s">
        <v>1572</v>
      </c>
      <c r="B788" s="319" t="s">
        <v>1573</v>
      </c>
      <c r="C788" s="317"/>
    </row>
    <row r="789" spans="1:3" ht="15.5">
      <c r="A789" s="319" t="s">
        <v>1574</v>
      </c>
      <c r="B789" s="319" t="s">
        <v>1575</v>
      </c>
      <c r="C789" s="223"/>
    </row>
    <row r="790" spans="1:3" ht="14.5">
      <c r="A790" s="309" t="s">
        <v>1576</v>
      </c>
      <c r="B790" s="309" t="s">
        <v>1577</v>
      </c>
      <c r="C790" s="223"/>
    </row>
    <row r="791" spans="1:3" ht="14.5">
      <c r="A791" s="309" t="s">
        <v>1578</v>
      </c>
      <c r="B791" s="309" t="s">
        <v>1579</v>
      </c>
      <c r="C791" s="223"/>
    </row>
    <row r="792" spans="1:3" ht="15.5">
      <c r="A792" s="309" t="s">
        <v>1580</v>
      </c>
      <c r="B792" s="309" t="s">
        <v>1581</v>
      </c>
      <c r="C792" s="317"/>
    </row>
    <row r="793" spans="1:3" ht="14.5">
      <c r="A793" s="309" t="s">
        <v>1582</v>
      </c>
      <c r="B793" s="309" t="s">
        <v>1583</v>
      </c>
      <c r="C793" s="223"/>
    </row>
    <row r="794" spans="1:3" ht="14.5">
      <c r="A794" s="309" t="s">
        <v>1584</v>
      </c>
      <c r="B794" s="309" t="s">
        <v>1585</v>
      </c>
    </row>
    <row r="795" spans="1:3" ht="14.5">
      <c r="A795" s="309" t="s">
        <v>1586</v>
      </c>
      <c r="B795" s="309" t="s">
        <v>1587</v>
      </c>
    </row>
    <row r="796" spans="1:3" ht="14.5">
      <c r="A796" s="309" t="s">
        <v>1588</v>
      </c>
      <c r="B796" s="309" t="s">
        <v>1589</v>
      </c>
      <c r="C796" s="223"/>
    </row>
    <row r="797" spans="1:3" ht="15.5">
      <c r="A797" s="319" t="s">
        <v>1590</v>
      </c>
      <c r="B797" s="319" t="s">
        <v>1591</v>
      </c>
    </row>
    <row r="798" spans="1:3" ht="14.5">
      <c r="A798" s="309" t="s">
        <v>1592</v>
      </c>
      <c r="B798" s="309" t="s">
        <v>1593</v>
      </c>
      <c r="C798" s="223"/>
    </row>
    <row r="799" spans="1:3" ht="14.5">
      <c r="A799" s="309" t="s">
        <v>1594</v>
      </c>
      <c r="B799" s="309" t="s">
        <v>1595</v>
      </c>
      <c r="C799" s="223"/>
    </row>
    <row r="800" spans="1:3" ht="14.5">
      <c r="A800" s="309" t="s">
        <v>1596</v>
      </c>
      <c r="B800" s="309" t="s">
        <v>1597</v>
      </c>
      <c r="C800" s="223"/>
    </row>
    <row r="801" spans="1:3" ht="14.5">
      <c r="A801" s="309" t="s">
        <v>1598</v>
      </c>
      <c r="B801" s="309" t="s">
        <v>1599</v>
      </c>
      <c r="C801" s="223"/>
    </row>
    <row r="802" spans="1:3" ht="15.5">
      <c r="A802" s="309" t="s">
        <v>1600</v>
      </c>
      <c r="B802" s="309" t="s">
        <v>1601</v>
      </c>
      <c r="C802" s="317"/>
    </row>
    <row r="803" spans="1:3" ht="17">
      <c r="A803" s="319" t="s">
        <v>1602</v>
      </c>
      <c r="B803" s="319" t="s">
        <v>1603</v>
      </c>
      <c r="C803" s="579"/>
    </row>
    <row r="804" spans="1:3" ht="15.5">
      <c r="A804" s="309" t="s">
        <v>1604</v>
      </c>
      <c r="B804" s="309" t="s">
        <v>1605</v>
      </c>
      <c r="C804" s="317"/>
    </row>
    <row r="805" spans="1:3" ht="14.5">
      <c r="A805" s="309" t="s">
        <v>1606</v>
      </c>
      <c r="B805" s="309" t="s">
        <v>1607</v>
      </c>
      <c r="C805" s="223"/>
    </row>
    <row r="806" spans="1:3" ht="14.5">
      <c r="A806" s="309" t="s">
        <v>1608</v>
      </c>
      <c r="B806" s="309" t="s">
        <v>1609</v>
      </c>
      <c r="C806" s="223"/>
    </row>
    <row r="807" spans="1:3" ht="15.5">
      <c r="A807" s="319" t="s">
        <v>1610</v>
      </c>
      <c r="B807" s="319" t="s">
        <v>1611</v>
      </c>
      <c r="C807" s="223"/>
    </row>
    <row r="808" spans="1:3" ht="14.5">
      <c r="A808" s="309" t="s">
        <v>1612</v>
      </c>
      <c r="B808" s="309" t="s">
        <v>1613</v>
      </c>
      <c r="C808" s="223"/>
    </row>
    <row r="809" spans="1:3" ht="15.5">
      <c r="A809" s="309" t="s">
        <v>1614</v>
      </c>
      <c r="B809" s="309" t="s">
        <v>1615</v>
      </c>
      <c r="C809" s="317"/>
    </row>
    <row r="810" spans="1:3" ht="15.5">
      <c r="A810" s="309" t="s">
        <v>1616</v>
      </c>
      <c r="B810" s="309" t="s">
        <v>1617</v>
      </c>
      <c r="C810" s="317"/>
    </row>
    <row r="811" spans="1:3" ht="14.5">
      <c r="A811" s="567" t="s">
        <v>1618</v>
      </c>
      <c r="B811" s="567" t="s">
        <v>1619</v>
      </c>
      <c r="C811" s="223"/>
    </row>
    <row r="812" spans="1:3" ht="15.5">
      <c r="A812" s="567" t="s">
        <v>1620</v>
      </c>
      <c r="B812" s="567" t="s">
        <v>1621</v>
      </c>
      <c r="C812" s="317"/>
    </row>
    <row r="813" spans="1:3" ht="17">
      <c r="A813" s="307" t="s">
        <v>1622</v>
      </c>
      <c r="B813" s="307" t="s">
        <v>1623</v>
      </c>
      <c r="C813" s="223"/>
    </row>
    <row r="814" spans="1:3" ht="15.5">
      <c r="A814" s="319" t="s">
        <v>1624</v>
      </c>
      <c r="B814" s="319" t="s">
        <v>1625</v>
      </c>
      <c r="C814" s="223"/>
    </row>
    <row r="815" spans="1:3" ht="14.5">
      <c r="A815" s="309" t="s">
        <v>1626</v>
      </c>
      <c r="B815" s="309" t="s">
        <v>1627</v>
      </c>
      <c r="C815" s="223"/>
    </row>
    <row r="816" spans="1:3" ht="15.5">
      <c r="A816" s="309" t="s">
        <v>1628</v>
      </c>
      <c r="B816" s="309" t="s">
        <v>1629</v>
      </c>
      <c r="C816" s="317"/>
    </row>
    <row r="817" spans="1:3" ht="14.5">
      <c r="A817" s="309" t="s">
        <v>1630</v>
      </c>
      <c r="B817" s="309" t="s">
        <v>1631</v>
      </c>
      <c r="C817" s="223"/>
    </row>
    <row r="818" spans="1:3" ht="17">
      <c r="A818" s="309" t="s">
        <v>1632</v>
      </c>
      <c r="B818" s="309" t="s">
        <v>1633</v>
      </c>
      <c r="C818" s="579"/>
    </row>
    <row r="819" spans="1:3" ht="15.5">
      <c r="A819" s="309" t="s">
        <v>1634</v>
      </c>
      <c r="B819" s="309" t="s">
        <v>1635</v>
      </c>
      <c r="C819" s="317"/>
    </row>
    <row r="820" spans="1:3" ht="15.5">
      <c r="A820" s="319" t="s">
        <v>1636</v>
      </c>
      <c r="B820" s="319" t="s">
        <v>1637</v>
      </c>
      <c r="C820" s="223"/>
    </row>
    <row r="821" spans="1:3" ht="14.5">
      <c r="A821" s="309" t="s">
        <v>1638</v>
      </c>
      <c r="B821" s="309" t="s">
        <v>1639</v>
      </c>
      <c r="C821" s="223"/>
    </row>
    <row r="822" spans="1:3" ht="14.5">
      <c r="A822" s="309" t="s">
        <v>1640</v>
      </c>
      <c r="B822" s="309" t="s">
        <v>1641</v>
      </c>
      <c r="C822" s="223"/>
    </row>
    <row r="823" spans="1:3" ht="14.5">
      <c r="A823" s="309" t="s">
        <v>1642</v>
      </c>
      <c r="B823" s="309" t="s">
        <v>1643</v>
      </c>
      <c r="C823" s="223"/>
    </row>
    <row r="824" spans="1:3" ht="15.5">
      <c r="A824" s="319" t="s">
        <v>1644</v>
      </c>
      <c r="B824" s="319" t="s">
        <v>1645</v>
      </c>
      <c r="C824" s="317"/>
    </row>
    <row r="825" spans="1:3" ht="17">
      <c r="A825" s="309" t="s">
        <v>1646</v>
      </c>
      <c r="B825" s="309" t="s">
        <v>1647</v>
      </c>
      <c r="C825" s="579"/>
    </row>
    <row r="826" spans="1:3" ht="15.5">
      <c r="A826" s="309" t="s">
        <v>1648</v>
      </c>
      <c r="B826" s="309" t="s">
        <v>1649</v>
      </c>
      <c r="C826" s="317"/>
    </row>
    <row r="827" spans="1:3" ht="15.5">
      <c r="A827" s="319" t="s">
        <v>1650</v>
      </c>
      <c r="B827" s="319" t="s">
        <v>1651</v>
      </c>
      <c r="C827" s="223"/>
    </row>
    <row r="828" spans="1:3" ht="14.5">
      <c r="A828" s="309" t="s">
        <v>1652</v>
      </c>
      <c r="B828" s="309" t="s">
        <v>1653</v>
      </c>
      <c r="C828" s="223"/>
    </row>
    <row r="829" spans="1:3" ht="14.5">
      <c r="A829" s="309" t="s">
        <v>1654</v>
      </c>
      <c r="B829" s="309" t="s">
        <v>1655</v>
      </c>
      <c r="C829" s="223"/>
    </row>
    <row r="830" spans="1:3" ht="15.5">
      <c r="A830" s="309" t="s">
        <v>1656</v>
      </c>
      <c r="B830" s="309" t="s">
        <v>1657</v>
      </c>
      <c r="C830" s="317"/>
    </row>
    <row r="831" spans="1:3" ht="14.5">
      <c r="A831" s="309" t="s">
        <v>1658</v>
      </c>
      <c r="B831" s="309" t="s">
        <v>1659</v>
      </c>
      <c r="C831" s="223"/>
    </row>
    <row r="832" spans="1:3" ht="15.5">
      <c r="A832" s="319" t="s">
        <v>1660</v>
      </c>
      <c r="B832" s="319" t="s">
        <v>1661</v>
      </c>
      <c r="C832" s="223"/>
    </row>
    <row r="833" spans="1:3" ht="15.5">
      <c r="A833" s="309" t="s">
        <v>1662</v>
      </c>
      <c r="B833" s="309" t="s">
        <v>1663</v>
      </c>
      <c r="C833" s="317"/>
    </row>
    <row r="834" spans="1:3" ht="15.5">
      <c r="A834" s="309" t="s">
        <v>1664</v>
      </c>
      <c r="B834" s="309" t="s">
        <v>1665</v>
      </c>
      <c r="C834" s="317"/>
    </row>
    <row r="835" spans="1:3" ht="15.5">
      <c r="A835" s="309" t="s">
        <v>1666</v>
      </c>
      <c r="B835" s="309" t="s">
        <v>1667</v>
      </c>
      <c r="C835" s="317"/>
    </row>
    <row r="836" spans="1:3" ht="17">
      <c r="A836" s="307" t="s">
        <v>1668</v>
      </c>
      <c r="B836" s="307" t="s">
        <v>1669</v>
      </c>
      <c r="C836" s="223"/>
    </row>
    <row r="837" spans="1:3" ht="17">
      <c r="A837" s="319" t="s">
        <v>1670</v>
      </c>
      <c r="B837" s="319" t="s">
        <v>1671</v>
      </c>
      <c r="C837" s="579"/>
    </row>
    <row r="838" spans="1:3" ht="15.5">
      <c r="A838" s="309" t="s">
        <v>1672</v>
      </c>
      <c r="B838" s="309" t="s">
        <v>1673</v>
      </c>
      <c r="C838" s="317"/>
    </row>
    <row r="839" spans="1:3" ht="15.5">
      <c r="A839" s="309" t="s">
        <v>1674</v>
      </c>
      <c r="B839" s="309" t="s">
        <v>1675</v>
      </c>
      <c r="C839" s="317"/>
    </row>
    <row r="840" spans="1:3" ht="15.5">
      <c r="A840" s="319" t="s">
        <v>1676</v>
      </c>
      <c r="B840" s="319" t="s">
        <v>1677</v>
      </c>
      <c r="C840" s="223"/>
    </row>
    <row r="841" spans="1:3" ht="14.5">
      <c r="A841" s="309" t="s">
        <v>1678</v>
      </c>
      <c r="B841" s="309" t="s">
        <v>1679</v>
      </c>
      <c r="C841" s="223"/>
    </row>
    <row r="842" spans="1:3" ht="15.5">
      <c r="A842" s="309" t="s">
        <v>1680</v>
      </c>
      <c r="B842" s="309" t="s">
        <v>1681</v>
      </c>
      <c r="C842" s="317"/>
    </row>
    <row r="843" spans="1:3" ht="15.5">
      <c r="A843" s="567" t="s">
        <v>1682</v>
      </c>
      <c r="B843" s="567" t="s">
        <v>1683</v>
      </c>
      <c r="C843" s="317"/>
    </row>
    <row r="844" spans="1:3" ht="15.5">
      <c r="A844" s="567" t="s">
        <v>1684</v>
      </c>
      <c r="B844" s="567" t="s">
        <v>1685</v>
      </c>
      <c r="C844" s="317"/>
    </row>
    <row r="845" spans="1:3" ht="15.5">
      <c r="A845" s="319" t="s">
        <v>1686</v>
      </c>
      <c r="B845" s="319" t="s">
        <v>1687</v>
      </c>
      <c r="C845" s="223"/>
    </row>
    <row r="846" spans="1:3" ht="14.5">
      <c r="A846" s="309" t="s">
        <v>1688</v>
      </c>
      <c r="B846" s="309" t="s">
        <v>1689</v>
      </c>
      <c r="C846" s="223"/>
    </row>
    <row r="847" spans="1:3" ht="14.5">
      <c r="A847" s="309" t="s">
        <v>1690</v>
      </c>
      <c r="B847" s="309" t="s">
        <v>1691</v>
      </c>
      <c r="C847" s="223"/>
    </row>
    <row r="848" spans="1:3" ht="15.5">
      <c r="A848" s="319" t="s">
        <v>1692</v>
      </c>
      <c r="B848" s="319" t="s">
        <v>1693</v>
      </c>
      <c r="C848" s="223"/>
    </row>
    <row r="849" spans="1:3" ht="17">
      <c r="A849" s="309" t="s">
        <v>1694</v>
      </c>
      <c r="B849" s="309" t="s">
        <v>1695</v>
      </c>
      <c r="C849" s="579"/>
    </row>
    <row r="850" spans="1:3" ht="15.5">
      <c r="A850" s="309" t="s">
        <v>1696</v>
      </c>
      <c r="B850" s="309" t="s">
        <v>1697</v>
      </c>
      <c r="C850" s="317"/>
    </row>
    <row r="851" spans="1:3" ht="17">
      <c r="A851" s="307" t="s">
        <v>1698</v>
      </c>
      <c r="B851" s="307" t="s">
        <v>1699</v>
      </c>
      <c r="C851" s="223"/>
    </row>
    <row r="852" spans="1:3" ht="15.5">
      <c r="A852" s="319" t="s">
        <v>1700</v>
      </c>
      <c r="B852" s="319" t="s">
        <v>1701</v>
      </c>
      <c r="C852" s="223"/>
    </row>
    <row r="853" spans="1:3" ht="14.5">
      <c r="A853" s="309" t="s">
        <v>1702</v>
      </c>
      <c r="B853" s="309" t="s">
        <v>1703</v>
      </c>
      <c r="C853" s="223"/>
    </row>
    <row r="854" spans="1:3" ht="15.5">
      <c r="A854" s="319" t="s">
        <v>1704</v>
      </c>
      <c r="B854" s="319" t="s">
        <v>1705</v>
      </c>
      <c r="C854" s="223"/>
    </row>
    <row r="855" spans="1:3" ht="14.5">
      <c r="A855" s="309" t="s">
        <v>1706</v>
      </c>
      <c r="B855" s="309" t="s">
        <v>1707</v>
      </c>
      <c r="C855" s="223"/>
    </row>
    <row r="856" spans="1:3" ht="14.5">
      <c r="A856" s="309" t="s">
        <v>1708</v>
      </c>
      <c r="B856" s="309" t="s">
        <v>1709</v>
      </c>
    </row>
    <row r="857" spans="1:3" ht="15.5">
      <c r="A857" s="319" t="s">
        <v>1710</v>
      </c>
      <c r="B857" s="319" t="s">
        <v>1711</v>
      </c>
    </row>
    <row r="858" spans="1:3" ht="15.5">
      <c r="A858" s="319" t="s">
        <v>1712</v>
      </c>
      <c r="B858" s="319" t="s">
        <v>1713</v>
      </c>
    </row>
    <row r="859" spans="1:3" ht="14.5">
      <c r="A859" s="309" t="s">
        <v>1714</v>
      </c>
      <c r="B859" s="309" t="s">
        <v>1715</v>
      </c>
      <c r="C859" s="223"/>
    </row>
    <row r="860" spans="1:3" ht="17">
      <c r="A860" s="307" t="s">
        <v>1716</v>
      </c>
      <c r="B860" s="307" t="s">
        <v>1717</v>
      </c>
    </row>
    <row r="861" spans="1:3" ht="15.5">
      <c r="A861" s="319" t="s">
        <v>1718</v>
      </c>
      <c r="B861" s="319" t="s">
        <v>1719</v>
      </c>
      <c r="C861" s="317"/>
    </row>
    <row r="862" spans="1:3" ht="15.5">
      <c r="A862" s="319" t="s">
        <v>1720</v>
      </c>
      <c r="B862" s="319" t="s">
        <v>1721</v>
      </c>
      <c r="C862" s="223"/>
    </row>
    <row r="863" spans="1:3" ht="17">
      <c r="A863" s="307" t="s">
        <v>1722</v>
      </c>
      <c r="B863" s="307" t="s">
        <v>1723</v>
      </c>
      <c r="C863" s="317"/>
    </row>
    <row r="864" spans="1:3" ht="15.5">
      <c r="A864" s="319" t="s">
        <v>1724</v>
      </c>
      <c r="B864" s="319" t="s">
        <v>1725</v>
      </c>
      <c r="C864" s="317"/>
    </row>
    <row r="865" spans="1:3" ht="15.5">
      <c r="A865" s="309" t="s">
        <v>1726</v>
      </c>
      <c r="B865" s="309" t="s">
        <v>1727</v>
      </c>
      <c r="C865" s="317"/>
    </row>
    <row r="866" spans="1:3" ht="14.5">
      <c r="A866" s="309" t="s">
        <v>1728</v>
      </c>
      <c r="B866" s="309" t="s">
        <v>1729</v>
      </c>
      <c r="C866" s="223"/>
    </row>
    <row r="867" spans="1:3" ht="14.5">
      <c r="A867" s="309" t="s">
        <v>1730</v>
      </c>
      <c r="B867" s="309" t="s">
        <v>1731</v>
      </c>
      <c r="C867" s="223"/>
    </row>
    <row r="868" spans="1:3" ht="15.5">
      <c r="A868" s="309" t="s">
        <v>1732</v>
      </c>
      <c r="B868" s="309" t="s">
        <v>1733</v>
      </c>
      <c r="C868" s="317"/>
    </row>
    <row r="869" spans="1:3" ht="15.5">
      <c r="A869" s="309" t="s">
        <v>1734</v>
      </c>
      <c r="B869" s="309" t="s">
        <v>1735</v>
      </c>
      <c r="C869" s="317"/>
    </row>
    <row r="870" spans="1:3" ht="15.5">
      <c r="A870" s="319" t="s">
        <v>1736</v>
      </c>
      <c r="B870" s="319" t="s">
        <v>1737</v>
      </c>
      <c r="C870" s="223"/>
    </row>
    <row r="871" spans="1:3" ht="14.5">
      <c r="A871" s="309" t="s">
        <v>1738</v>
      </c>
      <c r="B871" s="309" t="s">
        <v>1739</v>
      </c>
      <c r="C871" s="223"/>
    </row>
    <row r="872" spans="1:3" ht="17">
      <c r="A872" s="580" t="s">
        <v>1740</v>
      </c>
      <c r="B872" s="580" t="s">
        <v>458</v>
      </c>
      <c r="C872" s="223"/>
    </row>
    <row r="873" spans="1:3" ht="18.5">
      <c r="A873" s="581" t="s">
        <v>1741</v>
      </c>
      <c r="B873" s="581" t="s">
        <v>1742</v>
      </c>
      <c r="C873" s="317"/>
    </row>
    <row r="874" spans="1:3" ht="15.5">
      <c r="A874" s="319" t="s">
        <v>1743</v>
      </c>
      <c r="B874" s="319" t="s">
        <v>1744</v>
      </c>
      <c r="C874" s="223"/>
    </row>
    <row r="875" spans="1:3" ht="17">
      <c r="A875" s="309" t="s">
        <v>1745</v>
      </c>
      <c r="B875" s="309" t="s">
        <v>1746</v>
      </c>
      <c r="C875" s="583"/>
    </row>
    <row r="876" spans="1:3" ht="17">
      <c r="A876" s="567" t="s">
        <v>1747</v>
      </c>
      <c r="B876" s="567" t="s">
        <v>1748</v>
      </c>
      <c r="C876" s="579"/>
    </row>
    <row r="877" spans="1:3" ht="15.5">
      <c r="A877" s="567" t="s">
        <v>1749</v>
      </c>
      <c r="B877" s="567" t="s">
        <v>1750</v>
      </c>
      <c r="C877" s="317"/>
    </row>
    <row r="878" spans="1:3" ht="14.5">
      <c r="A878" s="567" t="s">
        <v>1751</v>
      </c>
      <c r="B878" s="567" t="s">
        <v>1752</v>
      </c>
      <c r="C878" s="223"/>
    </row>
    <row r="879" spans="1:3" ht="15.5">
      <c r="A879" s="567" t="s">
        <v>1753</v>
      </c>
      <c r="B879" s="567" t="s">
        <v>1754</v>
      </c>
      <c r="C879" s="317"/>
    </row>
    <row r="880" spans="1:3" ht="14.5">
      <c r="A880" s="309" t="s">
        <v>1755</v>
      </c>
      <c r="B880" s="309" t="s">
        <v>1756</v>
      </c>
      <c r="C880" s="223"/>
    </row>
    <row r="881" spans="1:3" ht="14.5">
      <c r="A881" s="567" t="s">
        <v>1757</v>
      </c>
      <c r="B881" s="567" t="s">
        <v>1758</v>
      </c>
      <c r="C881" s="223"/>
    </row>
    <row r="882" spans="1:3" ht="15.5">
      <c r="A882" s="567" t="s">
        <v>1759</v>
      </c>
      <c r="B882" s="567" t="s">
        <v>1760</v>
      </c>
      <c r="C882" s="317"/>
    </row>
    <row r="883" spans="1:3" ht="15.5">
      <c r="A883" s="567" t="s">
        <v>1761</v>
      </c>
      <c r="B883" s="567" t="s">
        <v>1762</v>
      </c>
      <c r="C883" s="317"/>
    </row>
    <row r="884" spans="1:3" ht="15.5">
      <c r="A884" s="309" t="s">
        <v>1763</v>
      </c>
      <c r="B884" s="309" t="s">
        <v>1764</v>
      </c>
      <c r="C884" s="317"/>
    </row>
    <row r="885" spans="1:3" ht="17">
      <c r="A885" s="309" t="s">
        <v>1765</v>
      </c>
      <c r="B885" s="309" t="s">
        <v>1766</v>
      </c>
      <c r="C885" s="583"/>
    </row>
    <row r="886" spans="1:3" ht="17">
      <c r="A886" s="309" t="s">
        <v>1767</v>
      </c>
      <c r="B886" s="309" t="s">
        <v>1768</v>
      </c>
      <c r="C886" s="583"/>
    </row>
    <row r="887" spans="1:3" ht="18.5">
      <c r="A887" s="319" t="s">
        <v>1769</v>
      </c>
      <c r="B887" s="319" t="s">
        <v>1770</v>
      </c>
      <c r="C887" s="582"/>
    </row>
    <row r="888" spans="1:3" ht="15.5">
      <c r="A888" s="309" t="s">
        <v>1771</v>
      </c>
      <c r="B888" s="309" t="s">
        <v>1772</v>
      </c>
      <c r="C888" s="317"/>
    </row>
    <row r="889" spans="1:3" ht="14.5">
      <c r="A889" s="567" t="s">
        <v>1773</v>
      </c>
      <c r="B889" s="567" t="s">
        <v>1774</v>
      </c>
      <c r="C889" s="223"/>
    </row>
    <row r="890" spans="1:3" ht="13">
      <c r="A890" s="567" t="s">
        <v>1775</v>
      </c>
      <c r="B890" s="567" t="s">
        <v>1776</v>
      </c>
    </row>
    <row r="891" spans="1:3" ht="13">
      <c r="A891" s="567" t="s">
        <v>1777</v>
      </c>
      <c r="B891" s="567" t="s">
        <v>1778</v>
      </c>
    </row>
    <row r="892" spans="1:3" ht="13">
      <c r="A892" s="567" t="s">
        <v>1779</v>
      </c>
      <c r="B892" s="567" t="s">
        <v>1780</v>
      </c>
    </row>
    <row r="893" spans="1:3" ht="14.5">
      <c r="A893" s="567" t="s">
        <v>1781</v>
      </c>
      <c r="B893" s="567" t="s">
        <v>1782</v>
      </c>
      <c r="C893" s="223"/>
    </row>
    <row r="894" spans="1:3" ht="13">
      <c r="A894" s="567" t="s">
        <v>1783</v>
      </c>
      <c r="B894" s="567" t="s">
        <v>1784</v>
      </c>
    </row>
    <row r="895" spans="1:3" ht="14.5">
      <c r="A895" s="309" t="s">
        <v>1785</v>
      </c>
      <c r="B895" s="309" t="s">
        <v>1786</v>
      </c>
    </row>
    <row r="896" spans="1:3" ht="13">
      <c r="A896" s="567" t="s">
        <v>1787</v>
      </c>
      <c r="B896" s="567" t="s">
        <v>1788</v>
      </c>
    </row>
    <row r="897" spans="1:3" ht="14.5">
      <c r="A897" s="567" t="s">
        <v>1789</v>
      </c>
      <c r="B897" s="567" t="s">
        <v>1790</v>
      </c>
      <c r="C897" s="223"/>
    </row>
    <row r="898" spans="1:3" ht="14.5">
      <c r="A898" s="309" t="s">
        <v>1791</v>
      </c>
      <c r="B898" s="309" t="s">
        <v>1792</v>
      </c>
    </row>
    <row r="899" spans="1:3" ht="13">
      <c r="A899" s="567" t="s">
        <v>1793</v>
      </c>
      <c r="B899" s="567" t="s">
        <v>1794</v>
      </c>
    </row>
    <row r="900" spans="1:3" ht="13">
      <c r="A900" s="567" t="s">
        <v>1795</v>
      </c>
      <c r="B900" s="567" t="s">
        <v>1796</v>
      </c>
    </row>
    <row r="901" spans="1:3" ht="14.5">
      <c r="A901" s="567" t="s">
        <v>1797</v>
      </c>
      <c r="B901" s="567" t="s">
        <v>1798</v>
      </c>
      <c r="C901" s="223"/>
    </row>
    <row r="902" spans="1:3" ht="14.5">
      <c r="A902" s="567" t="s">
        <v>1799</v>
      </c>
      <c r="B902" s="567" t="s">
        <v>1800</v>
      </c>
      <c r="C902" s="223"/>
    </row>
    <row r="903" spans="1:3" ht="14.5">
      <c r="A903" s="309" t="s">
        <v>1801</v>
      </c>
      <c r="B903" s="309" t="s">
        <v>1802</v>
      </c>
    </row>
    <row r="904" spans="1:3" ht="13">
      <c r="A904" s="567" t="s">
        <v>1803</v>
      </c>
      <c r="B904" s="567" t="s">
        <v>1804</v>
      </c>
    </row>
    <row r="905" spans="1:3" ht="13">
      <c r="A905" s="567" t="s">
        <v>1805</v>
      </c>
      <c r="B905" s="567" t="s">
        <v>1806</v>
      </c>
    </row>
    <row r="906" spans="1:3" ht="13">
      <c r="A906" s="567" t="s">
        <v>1807</v>
      </c>
      <c r="B906" s="567" t="s">
        <v>1808</v>
      </c>
    </row>
    <row r="907" spans="1:3" ht="15.5">
      <c r="A907" s="319" t="s">
        <v>1809</v>
      </c>
      <c r="B907" s="319" t="s">
        <v>1810</v>
      </c>
      <c r="C907" s="223"/>
    </row>
    <row r="908" spans="1:3" ht="14.5">
      <c r="A908" s="309" t="s">
        <v>1811</v>
      </c>
      <c r="B908" s="309" t="s">
        <v>1812</v>
      </c>
      <c r="C908" s="223"/>
    </row>
    <row r="909" spans="1:3" ht="13">
      <c r="A909" s="567" t="s">
        <v>1813</v>
      </c>
      <c r="B909" s="567" t="s">
        <v>1814</v>
      </c>
    </row>
    <row r="910" spans="1:3" ht="14.5">
      <c r="A910" s="309" t="s">
        <v>1815</v>
      </c>
      <c r="B910" s="309" t="s">
        <v>1816</v>
      </c>
    </row>
    <row r="911" spans="1:3" ht="14.5">
      <c r="A911" s="309" t="s">
        <v>1817</v>
      </c>
      <c r="B911" s="309" t="s">
        <v>1818</v>
      </c>
    </row>
    <row r="912" spans="1:3" ht="14.5">
      <c r="A912" s="309" t="s">
        <v>1819</v>
      </c>
      <c r="B912" s="309" t="s">
        <v>1820</v>
      </c>
    </row>
    <row r="913" spans="1:3" ht="15.5">
      <c r="A913" s="309" t="s">
        <v>1821</v>
      </c>
      <c r="B913" s="309" t="s">
        <v>1822</v>
      </c>
      <c r="C913" s="317"/>
    </row>
    <row r="914" spans="1:3" ht="15.5">
      <c r="A914" s="319" t="s">
        <v>1823</v>
      </c>
      <c r="B914" s="319" t="s">
        <v>1824</v>
      </c>
      <c r="C914" s="223"/>
    </row>
    <row r="915" spans="1:3" ht="17">
      <c r="A915" s="580" t="s">
        <v>1825</v>
      </c>
      <c r="B915" s="580" t="s">
        <v>458</v>
      </c>
      <c r="C915" s="223"/>
    </row>
    <row r="916" spans="1:3" ht="17">
      <c r="A916" s="307" t="s">
        <v>1826</v>
      </c>
      <c r="B916" s="307" t="s">
        <v>1827</v>
      </c>
    </row>
    <row r="917" spans="1:3" ht="15.5">
      <c r="A917" s="319" t="s">
        <v>1828</v>
      </c>
      <c r="B917" s="319" t="s">
        <v>1829</v>
      </c>
    </row>
    <row r="918" spans="1:3" ht="14.5">
      <c r="A918" s="309" t="s">
        <v>1830</v>
      </c>
      <c r="B918" s="309" t="s">
        <v>1831</v>
      </c>
    </row>
    <row r="919" spans="1:3" ht="13">
      <c r="A919" s="567" t="s">
        <v>1832</v>
      </c>
      <c r="B919" s="567" t="s">
        <v>1833</v>
      </c>
    </row>
    <row r="920" spans="1:3" ht="13">
      <c r="A920" s="567" t="s">
        <v>1834</v>
      </c>
      <c r="B920" s="567" t="s">
        <v>1835</v>
      </c>
    </row>
    <row r="921" spans="1:3" ht="14.5">
      <c r="A921" s="309" t="s">
        <v>1836</v>
      </c>
      <c r="B921" s="309" t="s">
        <v>1837</v>
      </c>
      <c r="C921" s="223"/>
    </row>
    <row r="922" spans="1:3" ht="15.5">
      <c r="A922" s="309" t="s">
        <v>1838</v>
      </c>
      <c r="B922" s="309" t="s">
        <v>1839</v>
      </c>
      <c r="C922" s="317"/>
    </row>
    <row r="923" spans="1:3" ht="14.5">
      <c r="A923" s="309" t="s">
        <v>1840</v>
      </c>
      <c r="B923" s="309" t="s">
        <v>1841</v>
      </c>
      <c r="C923" s="223"/>
    </row>
    <row r="924" spans="1:3" ht="14.5">
      <c r="A924" s="309" t="s">
        <v>1842</v>
      </c>
      <c r="B924" s="309" t="s">
        <v>1843</v>
      </c>
    </row>
    <row r="925" spans="1:3" ht="14.5">
      <c r="A925" s="309" t="s">
        <v>1844</v>
      </c>
      <c r="B925" s="309" t="s">
        <v>1845</v>
      </c>
    </row>
    <row r="926" spans="1:3" ht="15.5">
      <c r="A926" s="319" t="s">
        <v>1846</v>
      </c>
      <c r="B926" s="319" t="s">
        <v>1847</v>
      </c>
    </row>
    <row r="927" spans="1:3" ht="13">
      <c r="A927" s="567" t="s">
        <v>1848</v>
      </c>
      <c r="B927" s="567" t="s">
        <v>1849</v>
      </c>
    </row>
    <row r="928" spans="1:3" ht="13">
      <c r="A928" s="567" t="s">
        <v>1850</v>
      </c>
      <c r="B928" s="567" t="s">
        <v>1851</v>
      </c>
    </row>
    <row r="929" spans="1:3" ht="14.5">
      <c r="A929" s="309" t="s">
        <v>1852</v>
      </c>
      <c r="B929" s="309" t="s">
        <v>1853</v>
      </c>
      <c r="C929" s="223"/>
    </row>
    <row r="930" spans="1:3" ht="14.5">
      <c r="A930" s="309" t="s">
        <v>1854</v>
      </c>
      <c r="B930" s="309" t="s">
        <v>1855</v>
      </c>
      <c r="C930" s="223"/>
    </row>
    <row r="931" spans="1:3" ht="14.5">
      <c r="A931" s="567" t="s">
        <v>1856</v>
      </c>
      <c r="B931" s="567" t="s">
        <v>1857</v>
      </c>
      <c r="C931" s="223"/>
    </row>
    <row r="932" spans="1:3" ht="14.5">
      <c r="A932" s="567" t="s">
        <v>1858</v>
      </c>
      <c r="B932" s="567" t="s">
        <v>1859</v>
      </c>
      <c r="C932" s="223"/>
    </row>
    <row r="933" spans="1:3" ht="14.5">
      <c r="A933" s="567" t="s">
        <v>1860</v>
      </c>
      <c r="B933" s="567" t="s">
        <v>1861</v>
      </c>
      <c r="C933" s="223"/>
    </row>
    <row r="934" spans="1:3" ht="14.5">
      <c r="A934" s="567" t="s">
        <v>1862</v>
      </c>
      <c r="B934" s="567" t="s">
        <v>1863</v>
      </c>
      <c r="C934" s="223"/>
    </row>
    <row r="935" spans="1:3" ht="15.5">
      <c r="A935" s="567" t="s">
        <v>1864</v>
      </c>
      <c r="B935" s="567" t="s">
        <v>1865</v>
      </c>
      <c r="C935" s="317"/>
    </row>
    <row r="936" spans="1:3" ht="17">
      <c r="A936" s="567" t="s">
        <v>1866</v>
      </c>
      <c r="B936" s="567" t="s">
        <v>1867</v>
      </c>
      <c r="C936" s="579"/>
    </row>
    <row r="937" spans="1:3" ht="14.5">
      <c r="A937" s="309" t="s">
        <v>1868</v>
      </c>
      <c r="B937" s="309" t="s">
        <v>1869</v>
      </c>
      <c r="C937" s="223"/>
    </row>
    <row r="938" spans="1:3" ht="15.5">
      <c r="A938" s="319" t="s">
        <v>1870</v>
      </c>
      <c r="B938" s="319" t="s">
        <v>1871</v>
      </c>
      <c r="C938" s="223"/>
    </row>
    <row r="939" spans="1:3" ht="15.5">
      <c r="A939" s="309" t="s">
        <v>1872</v>
      </c>
      <c r="B939" s="309" t="s">
        <v>1873</v>
      </c>
      <c r="C939" s="317"/>
    </row>
    <row r="940" spans="1:3" ht="14.5">
      <c r="A940" s="309" t="s">
        <v>1874</v>
      </c>
      <c r="B940" s="309" t="s">
        <v>1875</v>
      </c>
      <c r="C940" s="223"/>
    </row>
    <row r="941" spans="1:3" ht="14.5">
      <c r="A941" s="309" t="s">
        <v>1876</v>
      </c>
      <c r="B941" s="309" t="s">
        <v>1877</v>
      </c>
      <c r="C941" s="223"/>
    </row>
    <row r="942" spans="1:3" ht="15.5">
      <c r="A942" s="319" t="s">
        <v>1878</v>
      </c>
      <c r="B942" s="319" t="s">
        <v>1879</v>
      </c>
      <c r="C942" s="317"/>
    </row>
    <row r="943" spans="1:3" ht="14.5">
      <c r="A943" s="309" t="s">
        <v>1880</v>
      </c>
      <c r="B943" s="309" t="s">
        <v>1881</v>
      </c>
      <c r="C943" s="223"/>
    </row>
    <row r="944" spans="1:3" ht="14.5">
      <c r="A944" s="309" t="s">
        <v>1882</v>
      </c>
      <c r="B944" s="309" t="s">
        <v>1883</v>
      </c>
      <c r="C944" s="223"/>
    </row>
    <row r="945" spans="1:3" ht="15.5">
      <c r="A945" s="319" t="s">
        <v>1884</v>
      </c>
      <c r="B945" s="319" t="s">
        <v>1885</v>
      </c>
      <c r="C945" s="317"/>
    </row>
    <row r="946" spans="1:3" ht="14.5">
      <c r="A946" s="309" t="s">
        <v>1886</v>
      </c>
      <c r="B946" s="309" t="s">
        <v>1887</v>
      </c>
      <c r="C946" s="223"/>
    </row>
    <row r="947" spans="1:3" ht="15.5">
      <c r="A947" s="319" t="s">
        <v>1888</v>
      </c>
      <c r="B947" s="319" t="s">
        <v>1889</v>
      </c>
    </row>
    <row r="948" spans="1:3" ht="14.5">
      <c r="A948" s="309" t="s">
        <v>1890</v>
      </c>
      <c r="B948" s="309" t="s">
        <v>1891</v>
      </c>
      <c r="C948" s="223"/>
    </row>
    <row r="949" spans="1:3" ht="14.5">
      <c r="A949" s="309" t="s">
        <v>1892</v>
      </c>
      <c r="B949" s="309" t="s">
        <v>1893</v>
      </c>
      <c r="C949" s="223"/>
    </row>
    <row r="950" spans="1:3" ht="15.5">
      <c r="A950" s="319" t="s">
        <v>1894</v>
      </c>
      <c r="B950" s="319" t="s">
        <v>1895</v>
      </c>
      <c r="C950" s="223"/>
    </row>
    <row r="951" spans="1:3" ht="15.5">
      <c r="A951" s="309" t="s">
        <v>1896</v>
      </c>
      <c r="B951" s="309" t="s">
        <v>1897</v>
      </c>
      <c r="C951" s="317"/>
    </row>
    <row r="952" spans="1:3" ht="15.5">
      <c r="A952" s="309" t="s">
        <v>1898</v>
      </c>
      <c r="B952" s="309" t="s">
        <v>1899</v>
      </c>
      <c r="C952" s="317"/>
    </row>
    <row r="953" spans="1:3" ht="17">
      <c r="A953" s="580" t="s">
        <v>1900</v>
      </c>
      <c r="B953" s="580" t="s">
        <v>458</v>
      </c>
      <c r="C953" s="223"/>
    </row>
    <row r="954" spans="1:3" ht="17">
      <c r="A954" s="307" t="s">
        <v>1901</v>
      </c>
      <c r="B954" s="307" t="s">
        <v>1902</v>
      </c>
    </row>
    <row r="955" spans="1:3" ht="15.5">
      <c r="A955" s="319" t="s">
        <v>1903</v>
      </c>
      <c r="B955" s="319" t="s">
        <v>1904</v>
      </c>
      <c r="C955" s="223"/>
    </row>
    <row r="956" spans="1:3" ht="15.5">
      <c r="A956" s="319" t="s">
        <v>1905</v>
      </c>
      <c r="B956" s="319" t="s">
        <v>1906</v>
      </c>
      <c r="C956" s="223"/>
    </row>
    <row r="957" spans="1:3" ht="14.5">
      <c r="A957" s="309" t="s">
        <v>1907</v>
      </c>
      <c r="B957" s="309" t="s">
        <v>1908</v>
      </c>
      <c r="C957" s="223"/>
    </row>
    <row r="958" spans="1:3" ht="14.5">
      <c r="A958" s="309" t="s">
        <v>1909</v>
      </c>
      <c r="B958" s="309" t="s">
        <v>1910</v>
      </c>
      <c r="C958" s="223"/>
    </row>
    <row r="959" spans="1:3" ht="15.5">
      <c r="A959" s="309" t="s">
        <v>1911</v>
      </c>
      <c r="B959" s="309" t="s">
        <v>1912</v>
      </c>
      <c r="C959" s="317"/>
    </row>
    <row r="960" spans="1:3" ht="14.5">
      <c r="A960" s="309" t="s">
        <v>1913</v>
      </c>
      <c r="B960" s="309" t="s">
        <v>1914</v>
      </c>
      <c r="C960" s="223"/>
    </row>
    <row r="961" spans="1:3" ht="14.5">
      <c r="A961" s="309" t="s">
        <v>1915</v>
      </c>
      <c r="B961" s="309" t="s">
        <v>1916</v>
      </c>
      <c r="C961" s="223"/>
    </row>
    <row r="962" spans="1:3" ht="14.5">
      <c r="A962" s="309" t="s">
        <v>1917</v>
      </c>
      <c r="B962" s="309" t="s">
        <v>1918</v>
      </c>
      <c r="C962" s="223"/>
    </row>
    <row r="963" spans="1:3" ht="15.5">
      <c r="A963" s="319" t="s">
        <v>1919</v>
      </c>
      <c r="B963" s="319" t="s">
        <v>1920</v>
      </c>
      <c r="C963" s="223"/>
    </row>
    <row r="964" spans="1:3" ht="17">
      <c r="A964" s="307" t="s">
        <v>1921</v>
      </c>
      <c r="B964" s="307" t="s">
        <v>1922</v>
      </c>
      <c r="C964" s="223"/>
    </row>
    <row r="965" spans="1:3" ht="15.5">
      <c r="A965" s="319" t="s">
        <v>1923</v>
      </c>
      <c r="B965" s="319" t="s">
        <v>1924</v>
      </c>
      <c r="C965" s="223"/>
    </row>
    <row r="966" spans="1:3" ht="15.5">
      <c r="A966" s="319" t="s">
        <v>1925</v>
      </c>
      <c r="B966" s="319" t="s">
        <v>1926</v>
      </c>
      <c r="C966" s="223"/>
    </row>
    <row r="967" spans="1:3" ht="15.5">
      <c r="A967" s="319" t="s">
        <v>1927</v>
      </c>
      <c r="B967" s="319" t="s">
        <v>1928</v>
      </c>
      <c r="C967" s="223"/>
    </row>
    <row r="968" spans="1:3" ht="15.5">
      <c r="A968" s="319" t="s">
        <v>1929</v>
      </c>
      <c r="B968" s="319" t="s">
        <v>1930</v>
      </c>
      <c r="C968" s="223"/>
    </row>
    <row r="969" spans="1:3" ht="15.5">
      <c r="A969" s="319" t="s">
        <v>1931</v>
      </c>
      <c r="B969" s="319" t="s">
        <v>1932</v>
      </c>
      <c r="C969" s="317"/>
    </row>
    <row r="970" spans="1:3" ht="17">
      <c r="A970" s="307" t="s">
        <v>1933</v>
      </c>
      <c r="B970" s="307" t="s">
        <v>1934</v>
      </c>
      <c r="C970" s="223"/>
    </row>
    <row r="971" spans="1:3" ht="15.5">
      <c r="A971" s="319" t="s">
        <v>1935</v>
      </c>
      <c r="B971" s="319" t="s">
        <v>1936</v>
      </c>
      <c r="C971" s="223"/>
    </row>
    <row r="972" spans="1:3" ht="15.5">
      <c r="A972" s="319" t="s">
        <v>1937</v>
      </c>
      <c r="B972" s="319" t="s">
        <v>1938</v>
      </c>
      <c r="C972" s="223"/>
    </row>
    <row r="973" spans="1:3" ht="17">
      <c r="A973" s="307" t="s">
        <v>1939</v>
      </c>
      <c r="B973" s="307" t="s">
        <v>1940</v>
      </c>
      <c r="C973" s="223"/>
    </row>
    <row r="974" spans="1:3" ht="15.5">
      <c r="A974" s="319" t="s">
        <v>1941</v>
      </c>
      <c r="B974" s="319" t="s">
        <v>1942</v>
      </c>
      <c r="C974" s="223"/>
    </row>
    <row r="975" spans="1:3" ht="14.5">
      <c r="A975" s="309" t="s">
        <v>1943</v>
      </c>
      <c r="B975" s="309" t="s">
        <v>1944</v>
      </c>
      <c r="C975" s="223"/>
    </row>
    <row r="976" spans="1:3" ht="15.5">
      <c r="A976" s="319" t="s">
        <v>1945</v>
      </c>
      <c r="B976" s="319" t="s">
        <v>1946</v>
      </c>
      <c r="C976" s="317"/>
    </row>
    <row r="977" spans="1:3" ht="15.5">
      <c r="A977" s="319" t="s">
        <v>1947</v>
      </c>
      <c r="B977" s="319" t="s">
        <v>1948</v>
      </c>
      <c r="C977" s="223"/>
    </row>
    <row r="978" spans="1:3" ht="14.5">
      <c r="A978" s="309" t="s">
        <v>1949</v>
      </c>
      <c r="B978" s="309" t="s">
        <v>1950</v>
      </c>
      <c r="C978" s="223"/>
    </row>
    <row r="979" spans="1:3" ht="17">
      <c r="A979" s="580" t="s">
        <v>1951</v>
      </c>
      <c r="B979" s="580" t="s">
        <v>458</v>
      </c>
      <c r="C979" s="579"/>
    </row>
    <row r="980" spans="1:3" ht="17">
      <c r="A980" s="580" t="s">
        <v>1952</v>
      </c>
      <c r="B980" s="580" t="s">
        <v>458</v>
      </c>
      <c r="C980" s="223"/>
    </row>
    <row r="981" spans="1:3" ht="18.5">
      <c r="A981" s="581" t="s">
        <v>1953</v>
      </c>
      <c r="B981" s="581" t="s">
        <v>1954</v>
      </c>
      <c r="C981" s="223"/>
    </row>
    <row r="982" spans="1:3" ht="15.5">
      <c r="A982" s="319" t="s">
        <v>1955</v>
      </c>
      <c r="B982" s="319" t="s">
        <v>1956</v>
      </c>
      <c r="C982" s="317"/>
    </row>
    <row r="983" spans="1:3" ht="14.5">
      <c r="A983" s="309" t="s">
        <v>1957</v>
      </c>
      <c r="B983" s="309" t="s">
        <v>1958</v>
      </c>
      <c r="C983" s="223"/>
    </row>
    <row r="984" spans="1:3" ht="15.5">
      <c r="A984" s="309" t="s">
        <v>1959</v>
      </c>
      <c r="B984" s="309" t="s">
        <v>1960</v>
      </c>
      <c r="C984" s="317"/>
    </row>
    <row r="985" spans="1:3" ht="14.5">
      <c r="A985" s="309" t="s">
        <v>1961</v>
      </c>
      <c r="B985" s="309" t="s">
        <v>1962</v>
      </c>
      <c r="C985" s="223"/>
    </row>
    <row r="986" spans="1:3" ht="14.5">
      <c r="A986" s="309" t="s">
        <v>1963</v>
      </c>
      <c r="B986" s="309" t="s">
        <v>1964</v>
      </c>
      <c r="C986" s="223"/>
    </row>
    <row r="987" spans="1:3" ht="15.5">
      <c r="A987" s="309" t="s">
        <v>1965</v>
      </c>
      <c r="B987" s="309" t="s">
        <v>1966</v>
      </c>
      <c r="C987" s="317"/>
    </row>
    <row r="988" spans="1:3" ht="14.5">
      <c r="A988" s="309" t="s">
        <v>1967</v>
      </c>
      <c r="B988" s="309" t="s">
        <v>1968</v>
      </c>
      <c r="C988" s="223"/>
    </row>
    <row r="989" spans="1:3" ht="17">
      <c r="A989" s="567" t="s">
        <v>1969</v>
      </c>
      <c r="B989" s="567" t="s">
        <v>1970</v>
      </c>
      <c r="C989" s="583"/>
    </row>
    <row r="990" spans="1:3" ht="17">
      <c r="A990" s="319" t="s">
        <v>1971</v>
      </c>
      <c r="B990" s="319" t="s">
        <v>1972</v>
      </c>
      <c r="C990" s="579"/>
    </row>
    <row r="991" spans="1:3" ht="14.5">
      <c r="A991" s="309" t="s">
        <v>1973</v>
      </c>
      <c r="B991" s="309" t="s">
        <v>1974</v>
      </c>
      <c r="C991" s="223"/>
    </row>
    <row r="992" spans="1:3" ht="14.5">
      <c r="A992" s="309" t="s">
        <v>1975</v>
      </c>
      <c r="B992" s="309" t="s">
        <v>1976</v>
      </c>
      <c r="C992" s="223"/>
    </row>
    <row r="993" spans="1:3" ht="15.5">
      <c r="A993" s="309" t="s">
        <v>1977</v>
      </c>
      <c r="B993" s="309" t="s">
        <v>1978</v>
      </c>
      <c r="C993" s="317"/>
    </row>
    <row r="994" spans="1:3" ht="15.5">
      <c r="A994" s="319" t="s">
        <v>1979</v>
      </c>
      <c r="B994" s="319" t="s">
        <v>1980</v>
      </c>
      <c r="C994" s="223"/>
    </row>
    <row r="995" spans="1:3" ht="14.5">
      <c r="A995" s="309" t="s">
        <v>1981</v>
      </c>
      <c r="B995" s="309" t="s">
        <v>1982</v>
      </c>
      <c r="C995" s="223"/>
    </row>
    <row r="996" spans="1:3" ht="15.5">
      <c r="A996" s="567" t="s">
        <v>1983</v>
      </c>
      <c r="B996" s="567" t="s">
        <v>1984</v>
      </c>
      <c r="C996" s="317"/>
    </row>
    <row r="997" spans="1:3" ht="14.5">
      <c r="A997" s="567" t="s">
        <v>1985</v>
      </c>
      <c r="B997" s="567" t="s">
        <v>1986</v>
      </c>
      <c r="C997" s="223"/>
    </row>
    <row r="998" spans="1:3" ht="14.5">
      <c r="A998" s="309" t="s">
        <v>1987</v>
      </c>
      <c r="B998" s="309" t="s">
        <v>1988</v>
      </c>
      <c r="C998" s="223"/>
    </row>
    <row r="999" spans="1:3" ht="14.5">
      <c r="A999" s="567" t="s">
        <v>1989</v>
      </c>
      <c r="B999" s="567" t="s">
        <v>1990</v>
      </c>
      <c r="C999" s="223"/>
    </row>
    <row r="1000" spans="1:3" ht="15.5">
      <c r="A1000" s="309" t="s">
        <v>1991</v>
      </c>
      <c r="B1000" s="309" t="s">
        <v>1992</v>
      </c>
      <c r="C1000" s="317"/>
    </row>
    <row r="1001" spans="1:3" ht="14.5">
      <c r="A1001" s="309" t="s">
        <v>1993</v>
      </c>
      <c r="B1001" s="309" t="s">
        <v>1994</v>
      </c>
      <c r="C1001" s="223"/>
    </row>
    <row r="1002" spans="1:3" ht="14.5">
      <c r="A1002" s="309" t="s">
        <v>1995</v>
      </c>
      <c r="B1002" s="309" t="s">
        <v>1996</v>
      </c>
      <c r="C1002" s="223"/>
    </row>
    <row r="1003" spans="1:3" ht="15.5">
      <c r="A1003" s="309" t="s">
        <v>1997</v>
      </c>
      <c r="B1003" s="309" t="s">
        <v>1998</v>
      </c>
      <c r="C1003" s="317"/>
    </row>
    <row r="1004" spans="1:3" ht="15.5">
      <c r="A1004" s="319" t="s">
        <v>1999</v>
      </c>
      <c r="B1004" s="319" t="s">
        <v>2000</v>
      </c>
      <c r="C1004" s="223"/>
    </row>
    <row r="1005" spans="1:3" ht="17">
      <c r="A1005" s="307" t="s">
        <v>2001</v>
      </c>
      <c r="B1005" s="307" t="s">
        <v>2002</v>
      </c>
      <c r="C1005" s="223"/>
    </row>
    <row r="1006" spans="1:3" ht="15.5">
      <c r="A1006" s="319" t="s">
        <v>2003</v>
      </c>
      <c r="B1006" s="319" t="s">
        <v>2004</v>
      </c>
      <c r="C1006" s="223"/>
    </row>
    <row r="1007" spans="1:3" ht="14.5">
      <c r="A1007" s="309" t="s">
        <v>2005</v>
      </c>
      <c r="B1007" s="309" t="s">
        <v>2006</v>
      </c>
      <c r="C1007" s="223"/>
    </row>
    <row r="1008" spans="1:3" ht="14.5">
      <c r="A1008" s="309" t="s">
        <v>2007</v>
      </c>
      <c r="B1008" s="309" t="s">
        <v>2008</v>
      </c>
      <c r="C1008" s="223"/>
    </row>
    <row r="1009" spans="1:3" ht="14.5">
      <c r="A1009" s="309" t="s">
        <v>2009</v>
      </c>
      <c r="B1009" s="309" t="s">
        <v>2010</v>
      </c>
      <c r="C1009" s="223"/>
    </row>
    <row r="1010" spans="1:3" ht="14.5">
      <c r="A1010" s="309" t="s">
        <v>2011</v>
      </c>
      <c r="B1010" s="309" t="s">
        <v>2012</v>
      </c>
      <c r="C1010" s="223"/>
    </row>
    <row r="1011" spans="1:3" ht="15.5">
      <c r="A1011" s="319" t="s">
        <v>2013</v>
      </c>
      <c r="B1011" s="319" t="s">
        <v>2014</v>
      </c>
      <c r="C1011" s="223"/>
    </row>
    <row r="1012" spans="1:3" ht="15.5">
      <c r="A1012" s="319" t="s">
        <v>2015</v>
      </c>
      <c r="B1012" s="319" t="s">
        <v>2016</v>
      </c>
      <c r="C1012" s="223"/>
    </row>
    <row r="1013" spans="1:3" ht="15.5">
      <c r="A1013" s="309" t="s">
        <v>2017</v>
      </c>
      <c r="B1013" s="309" t="s">
        <v>2018</v>
      </c>
      <c r="C1013" s="317"/>
    </row>
    <row r="1014" spans="1:3" ht="15.5">
      <c r="A1014" s="319" t="s">
        <v>2019</v>
      </c>
      <c r="B1014" s="319" t="s">
        <v>2020</v>
      </c>
      <c r="C1014" s="223"/>
    </row>
    <row r="1015" spans="1:3" ht="14.5">
      <c r="A1015" s="309" t="s">
        <v>2021</v>
      </c>
      <c r="B1015" s="309" t="s">
        <v>2022</v>
      </c>
      <c r="C1015" s="223"/>
    </row>
    <row r="1016" spans="1:3" ht="14.5">
      <c r="A1016" s="309" t="s">
        <v>2023</v>
      </c>
      <c r="B1016" s="309" t="s">
        <v>2024</v>
      </c>
      <c r="C1016" s="223"/>
    </row>
    <row r="1017" spans="1:3" ht="14.5">
      <c r="A1017" s="309" t="s">
        <v>2025</v>
      </c>
      <c r="B1017" s="309" t="s">
        <v>2026</v>
      </c>
      <c r="C1017" s="223"/>
    </row>
    <row r="1018" spans="1:3" ht="15.5">
      <c r="A1018" s="319" t="s">
        <v>2027</v>
      </c>
      <c r="B1018" s="319" t="s">
        <v>2028</v>
      </c>
      <c r="C1018" s="223"/>
    </row>
    <row r="1019" spans="1:3" ht="14.5">
      <c r="A1019" s="309" t="s">
        <v>2029</v>
      </c>
      <c r="B1019" s="309" t="s">
        <v>2030</v>
      </c>
      <c r="C1019" s="223"/>
    </row>
    <row r="1020" spans="1:3" ht="17">
      <c r="A1020" s="307" t="s">
        <v>2031</v>
      </c>
      <c r="B1020" s="307" t="s">
        <v>2032</v>
      </c>
      <c r="C1020" s="223"/>
    </row>
    <row r="1021" spans="1:3" ht="15.5">
      <c r="A1021" s="319" t="s">
        <v>2033</v>
      </c>
      <c r="B1021" s="319" t="s">
        <v>2034</v>
      </c>
      <c r="C1021" s="223"/>
    </row>
    <row r="1022" spans="1:3" ht="15.5">
      <c r="A1022" s="309" t="s">
        <v>2035</v>
      </c>
      <c r="B1022" s="309" t="s">
        <v>2036</v>
      </c>
      <c r="C1022" s="317"/>
    </row>
    <row r="1023" spans="1:3" ht="14.5">
      <c r="A1023" s="309" t="s">
        <v>2037</v>
      </c>
      <c r="B1023" s="309" t="s">
        <v>2038</v>
      </c>
      <c r="C1023" s="223"/>
    </row>
    <row r="1024" spans="1:3" ht="14.5">
      <c r="A1024" s="309" t="s">
        <v>2039</v>
      </c>
      <c r="B1024" s="309" t="s">
        <v>2040</v>
      </c>
      <c r="C1024" s="223"/>
    </row>
    <row r="1025" spans="1:3" ht="14.5">
      <c r="A1025" s="309" t="s">
        <v>2041</v>
      </c>
      <c r="B1025" s="309" t="s">
        <v>2042</v>
      </c>
      <c r="C1025" s="223"/>
    </row>
    <row r="1026" spans="1:3" ht="15.5">
      <c r="A1026" s="319" t="s">
        <v>2043</v>
      </c>
      <c r="B1026" s="319" t="s">
        <v>2044</v>
      </c>
      <c r="C1026" s="223"/>
    </row>
    <row r="1027" spans="1:3" ht="17">
      <c r="A1027" s="307" t="s">
        <v>2045</v>
      </c>
      <c r="B1027" s="307" t="s">
        <v>2046</v>
      </c>
      <c r="C1027" s="223"/>
    </row>
    <row r="1028" spans="1:3" ht="15.5">
      <c r="A1028" s="319" t="s">
        <v>2047</v>
      </c>
      <c r="B1028" s="319" t="s">
        <v>2048</v>
      </c>
      <c r="C1028" s="317"/>
    </row>
    <row r="1029" spans="1:3" ht="14.5">
      <c r="A1029" s="309" t="s">
        <v>2049</v>
      </c>
      <c r="B1029" s="309" t="s">
        <v>2050</v>
      </c>
      <c r="C1029" s="223"/>
    </row>
    <row r="1030" spans="1:3" ht="14.5">
      <c r="A1030" s="309" t="s">
        <v>2051</v>
      </c>
      <c r="B1030" s="309" t="s">
        <v>2052</v>
      </c>
      <c r="C1030" s="223"/>
    </row>
    <row r="1031" spans="1:3" ht="14.5">
      <c r="A1031" s="309" t="s">
        <v>2053</v>
      </c>
      <c r="B1031" s="309" t="s">
        <v>2054</v>
      </c>
      <c r="C1031" s="223"/>
    </row>
    <row r="1032" spans="1:3" ht="17">
      <c r="A1032" s="319" t="s">
        <v>2055</v>
      </c>
      <c r="B1032" s="319" t="s">
        <v>2056</v>
      </c>
      <c r="C1032" s="579"/>
    </row>
    <row r="1033" spans="1:3" ht="15.5">
      <c r="A1033" s="309" t="s">
        <v>2057</v>
      </c>
      <c r="B1033" s="309" t="s">
        <v>2058</v>
      </c>
      <c r="C1033" s="317"/>
    </row>
    <row r="1034" spans="1:3" ht="14.5">
      <c r="A1034" s="309" t="s">
        <v>2059</v>
      </c>
      <c r="B1034" s="309" t="s">
        <v>2060</v>
      </c>
      <c r="C1034" s="223"/>
    </row>
    <row r="1035" spans="1:3" ht="15.5">
      <c r="A1035" s="319" t="s">
        <v>2061</v>
      </c>
      <c r="B1035" s="319" t="s">
        <v>2062</v>
      </c>
      <c r="C1035" s="317"/>
    </row>
    <row r="1036" spans="1:3" ht="15.5">
      <c r="A1036" s="319" t="s">
        <v>2063</v>
      </c>
      <c r="B1036" s="319" t="s">
        <v>2064</v>
      </c>
      <c r="C1036" s="317"/>
    </row>
    <row r="1037" spans="1:3" ht="15.5">
      <c r="A1037" s="319" t="s">
        <v>2065</v>
      </c>
      <c r="B1037" s="319" t="s">
        <v>2066</v>
      </c>
      <c r="C1037" s="223"/>
    </row>
    <row r="1038" spans="1:3" ht="17">
      <c r="A1038" s="309" t="s">
        <v>2067</v>
      </c>
      <c r="B1038" s="309" t="s">
        <v>2068</v>
      </c>
      <c r="C1038" s="579"/>
    </row>
    <row r="1039" spans="1:3" ht="17">
      <c r="A1039" s="307" t="s">
        <v>2069</v>
      </c>
      <c r="B1039" s="307" t="s">
        <v>2070</v>
      </c>
      <c r="C1039" s="317"/>
    </row>
    <row r="1040" spans="1:3" ht="15.5">
      <c r="A1040" s="319" t="s">
        <v>2071</v>
      </c>
      <c r="B1040" s="319" t="s">
        <v>2072</v>
      </c>
      <c r="C1040" s="223"/>
    </row>
    <row r="1041" spans="1:3" ht="15.5">
      <c r="A1041" s="319" t="s">
        <v>2073</v>
      </c>
      <c r="B1041" s="319" t="s">
        <v>2074</v>
      </c>
      <c r="C1041" s="223"/>
    </row>
    <row r="1042" spans="1:3" ht="14.5">
      <c r="A1042" s="309" t="s">
        <v>2075</v>
      </c>
      <c r="B1042" s="309" t="s">
        <v>2076</v>
      </c>
      <c r="C1042" s="223"/>
    </row>
    <row r="1043" spans="1:3" ht="15.5">
      <c r="A1043" s="309" t="s">
        <v>2077</v>
      </c>
      <c r="B1043" s="309" t="s">
        <v>2078</v>
      </c>
      <c r="C1043" s="317"/>
    </row>
    <row r="1044" spans="1:3" ht="15.5">
      <c r="A1044" s="319" t="s">
        <v>2079</v>
      </c>
      <c r="B1044" s="319" t="s">
        <v>2080</v>
      </c>
      <c r="C1044" s="317"/>
    </row>
    <row r="1045" spans="1:3" ht="15.5">
      <c r="A1045" s="319" t="s">
        <v>2081</v>
      </c>
      <c r="B1045" s="319" t="s">
        <v>2082</v>
      </c>
      <c r="C1045" s="317"/>
    </row>
    <row r="1046" spans="1:3" ht="15.5">
      <c r="A1046" s="319" t="s">
        <v>2083</v>
      </c>
      <c r="B1046" s="319" t="s">
        <v>2084</v>
      </c>
      <c r="C1046" s="317"/>
    </row>
    <row r="1047" spans="1:3" ht="17">
      <c r="A1047" s="309" t="s">
        <v>2085</v>
      </c>
      <c r="B1047" s="309" t="s">
        <v>2086</v>
      </c>
      <c r="C1047" s="579"/>
    </row>
    <row r="1048" spans="1:3" ht="15.5">
      <c r="A1048" s="309" t="s">
        <v>2087</v>
      </c>
      <c r="B1048" s="309" t="s">
        <v>2088</v>
      </c>
      <c r="C1048" s="317"/>
    </row>
    <row r="1049" spans="1:3" ht="14.5">
      <c r="A1049" s="309" t="s">
        <v>2089</v>
      </c>
      <c r="B1049" s="309" t="s">
        <v>2090</v>
      </c>
      <c r="C1049" s="223"/>
    </row>
    <row r="1050" spans="1:3" ht="15.5">
      <c r="A1050" s="309" t="s">
        <v>2091</v>
      </c>
      <c r="B1050" s="309" t="s">
        <v>2092</v>
      </c>
      <c r="C1050" s="317"/>
    </row>
    <row r="1051" spans="1:3" ht="17">
      <c r="A1051" s="307" t="s">
        <v>2093</v>
      </c>
      <c r="B1051" s="307" t="s">
        <v>2094</v>
      </c>
      <c r="C1051" s="223"/>
    </row>
    <row r="1052" spans="1:3" ht="15.5">
      <c r="A1052" s="319" t="s">
        <v>2095</v>
      </c>
      <c r="B1052" s="319" t="s">
        <v>2096</v>
      </c>
      <c r="C1052" s="317"/>
    </row>
    <row r="1053" spans="1:3" ht="14.5">
      <c r="A1053" s="309" t="s">
        <v>2097</v>
      </c>
      <c r="B1053" s="309" t="s">
        <v>2098</v>
      </c>
      <c r="C1053" s="223"/>
    </row>
    <row r="1054" spans="1:3" ht="17">
      <c r="A1054" s="309" t="s">
        <v>2099</v>
      </c>
      <c r="B1054" s="309" t="s">
        <v>2100</v>
      </c>
      <c r="C1054" s="579"/>
    </row>
    <row r="1055" spans="1:3" ht="15.5">
      <c r="A1055" s="309" t="s">
        <v>2101</v>
      </c>
      <c r="B1055" s="309" t="s">
        <v>2102</v>
      </c>
      <c r="C1055" s="317"/>
    </row>
    <row r="1056" spans="1:3" ht="15.5">
      <c r="A1056" s="309" t="s">
        <v>2103</v>
      </c>
      <c r="B1056" s="309" t="s">
        <v>2104</v>
      </c>
      <c r="C1056" s="317"/>
    </row>
    <row r="1057" spans="1:3" ht="17">
      <c r="A1057" s="309" t="s">
        <v>2105</v>
      </c>
      <c r="B1057" s="309" t="s">
        <v>2106</v>
      </c>
      <c r="C1057" s="583"/>
    </row>
    <row r="1058" spans="1:3" ht="18.5">
      <c r="A1058" s="567" t="s">
        <v>2107</v>
      </c>
      <c r="B1058" s="567" t="s">
        <v>2108</v>
      </c>
      <c r="C1058" s="582"/>
    </row>
    <row r="1059" spans="1:3" ht="15.5">
      <c r="A1059" s="567" t="s">
        <v>2109</v>
      </c>
      <c r="B1059" s="567" t="s">
        <v>2110</v>
      </c>
      <c r="C1059" s="317"/>
    </row>
    <row r="1060" spans="1:3" ht="14.5">
      <c r="A1060" s="567" t="s">
        <v>2111</v>
      </c>
      <c r="B1060" s="567" t="s">
        <v>2112</v>
      </c>
      <c r="C1060" s="223"/>
    </row>
    <row r="1061" spans="1:3" ht="14.5">
      <c r="A1061" s="309" t="s">
        <v>2113</v>
      </c>
      <c r="B1061" s="309" t="s">
        <v>2114</v>
      </c>
    </row>
    <row r="1062" spans="1:3" ht="14.5">
      <c r="A1062" s="567" t="s">
        <v>2115</v>
      </c>
      <c r="B1062" s="567" t="s">
        <v>2116</v>
      </c>
      <c r="C1062" s="223"/>
    </row>
    <row r="1063" spans="1:3" ht="15.5">
      <c r="A1063" s="319" t="s">
        <v>2117</v>
      </c>
      <c r="B1063" s="319" t="s">
        <v>2118</v>
      </c>
      <c r="C1063" s="223"/>
    </row>
    <row r="1064" spans="1:3" ht="14.5">
      <c r="A1064" s="309" t="s">
        <v>2119</v>
      </c>
      <c r="B1064" s="309" t="s">
        <v>2120</v>
      </c>
      <c r="C1064" s="223"/>
    </row>
    <row r="1065" spans="1:3" ht="15.5">
      <c r="A1065" s="319" t="s">
        <v>2121</v>
      </c>
      <c r="B1065" s="319" t="s">
        <v>2122</v>
      </c>
      <c r="C1065" s="223"/>
    </row>
    <row r="1066" spans="1:3" ht="15.5">
      <c r="A1066" s="319" t="s">
        <v>2123</v>
      </c>
      <c r="B1066" s="319" t="s">
        <v>2124</v>
      </c>
    </row>
    <row r="1067" spans="1:3" ht="15.5">
      <c r="A1067" s="319" t="s">
        <v>2125</v>
      </c>
      <c r="B1067" s="319" t="s">
        <v>2126</v>
      </c>
    </row>
    <row r="1068" spans="1:3" ht="14.5">
      <c r="A1068" s="309" t="s">
        <v>2127</v>
      </c>
      <c r="B1068" s="309" t="s">
        <v>2128</v>
      </c>
    </row>
    <row r="1069" spans="1:3" ht="14.5">
      <c r="A1069" s="309" t="s">
        <v>2129</v>
      </c>
      <c r="B1069" s="309" t="s">
        <v>2130</v>
      </c>
    </row>
    <row r="1070" spans="1:3" ht="15.5">
      <c r="A1070" s="319" t="s">
        <v>2131</v>
      </c>
      <c r="B1070" s="319" t="s">
        <v>2132</v>
      </c>
    </row>
    <row r="1071" spans="1:3" ht="15.5">
      <c r="A1071" s="319" t="s">
        <v>2133</v>
      </c>
      <c r="B1071" s="319" t="s">
        <v>2134</v>
      </c>
    </row>
    <row r="1072" spans="1:3" ht="14.5">
      <c r="A1072" s="309" t="s">
        <v>2135</v>
      </c>
      <c r="B1072" s="309" t="s">
        <v>2136</v>
      </c>
    </row>
    <row r="1073" spans="1:3" ht="14.5">
      <c r="A1073" s="309" t="s">
        <v>2137</v>
      </c>
      <c r="B1073" s="309" t="s">
        <v>2138</v>
      </c>
      <c r="C1073" s="223"/>
    </row>
    <row r="1074" spans="1:3" ht="14.5">
      <c r="A1074" s="309" t="s">
        <v>2139</v>
      </c>
      <c r="B1074" s="309" t="s">
        <v>2140</v>
      </c>
    </row>
    <row r="1075" spans="1:3" ht="15.5">
      <c r="A1075" s="319" t="s">
        <v>2141</v>
      </c>
      <c r="B1075" s="319" t="s">
        <v>2142</v>
      </c>
    </row>
    <row r="1076" spans="1:3" ht="14.5">
      <c r="A1076" s="309" t="s">
        <v>2143</v>
      </c>
      <c r="B1076" s="309" t="s">
        <v>2144</v>
      </c>
    </row>
    <row r="1077" spans="1:3" ht="17">
      <c r="A1077" s="580" t="s">
        <v>2145</v>
      </c>
      <c r="B1077" s="580" t="s">
        <v>458</v>
      </c>
      <c r="C1077" s="223"/>
    </row>
    <row r="1078" spans="1:3" ht="17">
      <c r="A1078" s="307" t="s">
        <v>2146</v>
      </c>
      <c r="B1078" s="307" t="s">
        <v>2147</v>
      </c>
      <c r="C1078" s="223"/>
    </row>
    <row r="1079" spans="1:3" ht="15.5">
      <c r="A1079" s="319" t="s">
        <v>2148</v>
      </c>
      <c r="B1079" s="319" t="s">
        <v>2149</v>
      </c>
      <c r="C1079" s="223"/>
    </row>
    <row r="1080" spans="1:3" ht="14.5">
      <c r="A1080" s="309" t="s">
        <v>2150</v>
      </c>
      <c r="B1080" s="309" t="s">
        <v>2151</v>
      </c>
    </row>
    <row r="1081" spans="1:3" ht="15.5">
      <c r="A1081" s="319" t="s">
        <v>2152</v>
      </c>
      <c r="B1081" s="319" t="s">
        <v>2153</v>
      </c>
    </row>
    <row r="1082" spans="1:3" ht="15.5">
      <c r="A1082" s="309" t="s">
        <v>2154</v>
      </c>
      <c r="B1082" s="309" t="s">
        <v>2155</v>
      </c>
      <c r="C1082" s="317"/>
    </row>
    <row r="1083" spans="1:3" ht="15.5">
      <c r="A1083" s="309" t="s">
        <v>2156</v>
      </c>
      <c r="B1083" s="309" t="s">
        <v>2157</v>
      </c>
      <c r="C1083" s="317"/>
    </row>
    <row r="1084" spans="1:3" ht="15.5">
      <c r="A1084" s="319" t="s">
        <v>2158</v>
      </c>
      <c r="B1084" s="319" t="s">
        <v>2159</v>
      </c>
      <c r="C1084" s="223"/>
    </row>
    <row r="1085" spans="1:3" ht="15.5">
      <c r="A1085" s="319" t="s">
        <v>2160</v>
      </c>
      <c r="B1085" s="319" t="s">
        <v>2161</v>
      </c>
      <c r="C1085" s="223"/>
    </row>
    <row r="1086" spans="1:3" ht="15.5">
      <c r="A1086" s="319" t="s">
        <v>2162</v>
      </c>
      <c r="B1086" s="319" t="s">
        <v>2163</v>
      </c>
      <c r="C1086" s="223"/>
    </row>
    <row r="1087" spans="1:3" ht="17">
      <c r="A1087" s="580" t="s">
        <v>2164</v>
      </c>
      <c r="B1087" s="580" t="s">
        <v>458</v>
      </c>
      <c r="C1087" s="223"/>
    </row>
    <row r="1088" spans="1:3" ht="17">
      <c r="A1088" s="580" t="s">
        <v>2165</v>
      </c>
      <c r="B1088" s="580" t="s">
        <v>458</v>
      </c>
      <c r="C1088" s="223"/>
    </row>
    <row r="1089" spans="1:3" ht="18.5">
      <c r="A1089" s="581" t="s">
        <v>2166</v>
      </c>
      <c r="B1089" s="581" t="s">
        <v>2167</v>
      </c>
      <c r="C1089" s="223"/>
    </row>
    <row r="1090" spans="1:3" ht="15.5">
      <c r="A1090" s="319" t="s">
        <v>2168</v>
      </c>
      <c r="B1090" s="319" t="s">
        <v>2169</v>
      </c>
      <c r="C1090" s="223"/>
    </row>
    <row r="1091" spans="1:3" ht="14.5">
      <c r="A1091" s="309" t="s">
        <v>2170</v>
      </c>
      <c r="B1091" s="309" t="s">
        <v>2171</v>
      </c>
      <c r="C1091" s="223"/>
    </row>
    <row r="1092" spans="1:3" ht="13">
      <c r="A1092" s="567" t="s">
        <v>2172</v>
      </c>
      <c r="B1092" s="567" t="s">
        <v>2173</v>
      </c>
    </row>
    <row r="1093" spans="1:3" ht="13">
      <c r="A1093" s="567" t="s">
        <v>2174</v>
      </c>
      <c r="B1093" s="567" t="s">
        <v>2175</v>
      </c>
    </row>
    <row r="1094" spans="1:3" ht="14.5">
      <c r="A1094" s="567" t="s">
        <v>2176</v>
      </c>
      <c r="B1094" s="567" t="s">
        <v>2177</v>
      </c>
      <c r="C1094" s="223"/>
    </row>
    <row r="1095" spans="1:3" ht="14.5">
      <c r="A1095" s="309" t="s">
        <v>2178</v>
      </c>
      <c r="B1095" s="309" t="s">
        <v>2179</v>
      </c>
    </row>
    <row r="1096" spans="1:3" ht="15.5">
      <c r="A1096" s="567" t="s">
        <v>2180</v>
      </c>
      <c r="B1096" s="567" t="s">
        <v>2181</v>
      </c>
      <c r="C1096" s="317"/>
    </row>
    <row r="1097" spans="1:3" ht="17">
      <c r="A1097" s="567" t="s">
        <v>2182</v>
      </c>
      <c r="B1097" s="567" t="s">
        <v>2183</v>
      </c>
      <c r="C1097" s="579"/>
    </row>
    <row r="1098" spans="1:3" ht="15.5">
      <c r="A1098" s="567" t="s">
        <v>2184</v>
      </c>
      <c r="B1098" s="567" t="s">
        <v>2185</v>
      </c>
      <c r="C1098" s="317"/>
    </row>
    <row r="1099" spans="1:3" ht="14.5">
      <c r="A1099" s="309" t="s">
        <v>2186</v>
      </c>
      <c r="B1099" s="309" t="s">
        <v>2187</v>
      </c>
      <c r="C1099" s="223"/>
    </row>
    <row r="1100" spans="1:3" ht="14.5">
      <c r="A1100" s="567" t="s">
        <v>2188</v>
      </c>
      <c r="B1100" s="567" t="s">
        <v>2189</v>
      </c>
      <c r="C1100" s="223"/>
    </row>
    <row r="1101" spans="1:3" ht="14.5">
      <c r="A1101" s="567" t="s">
        <v>2190</v>
      </c>
      <c r="B1101" s="567" t="s">
        <v>2191</v>
      </c>
      <c r="C1101" s="223"/>
    </row>
    <row r="1102" spans="1:3" ht="15.5">
      <c r="A1102" s="567" t="s">
        <v>2192</v>
      </c>
      <c r="B1102" s="567" t="s">
        <v>2193</v>
      </c>
      <c r="C1102" s="317"/>
    </row>
    <row r="1103" spans="1:3" ht="14.5">
      <c r="A1103" s="309" t="s">
        <v>2194</v>
      </c>
      <c r="B1103" s="309" t="s">
        <v>2195</v>
      </c>
      <c r="C1103" s="223"/>
    </row>
    <row r="1104" spans="1:3" ht="14.5">
      <c r="A1104" s="309" t="s">
        <v>2196</v>
      </c>
      <c r="B1104" s="309" t="s">
        <v>2197</v>
      </c>
      <c r="C1104" s="223"/>
    </row>
    <row r="1105" spans="1:3" ht="15.5">
      <c r="A1105" s="567" t="s">
        <v>2198</v>
      </c>
      <c r="B1105" s="567" t="s">
        <v>2199</v>
      </c>
      <c r="C1105" s="317"/>
    </row>
    <row r="1106" spans="1:3" ht="14.5">
      <c r="A1106" s="567" t="s">
        <v>2200</v>
      </c>
      <c r="B1106" s="567" t="s">
        <v>2201</v>
      </c>
      <c r="C1106" s="223"/>
    </row>
    <row r="1107" spans="1:3" ht="14.5">
      <c r="A1107" s="567" t="s">
        <v>2202</v>
      </c>
      <c r="B1107" s="567" t="s">
        <v>2203</v>
      </c>
      <c r="C1107" s="223"/>
    </row>
    <row r="1108" spans="1:3" ht="14.5">
      <c r="A1108" s="567" t="s">
        <v>2204</v>
      </c>
      <c r="B1108" s="567" t="s">
        <v>2205</v>
      </c>
      <c r="C1108" s="223"/>
    </row>
    <row r="1109" spans="1:3" ht="14.5">
      <c r="A1109" s="309" t="s">
        <v>2206</v>
      </c>
      <c r="B1109" s="309" t="s">
        <v>2207</v>
      </c>
      <c r="C1109" s="223"/>
    </row>
    <row r="1110" spans="1:3" ht="14.5">
      <c r="A1110" s="309" t="s">
        <v>2208</v>
      </c>
      <c r="B1110" s="309" t="s">
        <v>2209</v>
      </c>
      <c r="C1110" s="223"/>
    </row>
    <row r="1111" spans="1:3" ht="15.5">
      <c r="A1111" s="567" t="s">
        <v>2210</v>
      </c>
      <c r="B1111" s="567" t="s">
        <v>2211</v>
      </c>
      <c r="C1111" s="317"/>
    </row>
    <row r="1112" spans="1:3" ht="14.5">
      <c r="A1112" s="567" t="s">
        <v>2212</v>
      </c>
      <c r="B1112" s="567" t="s">
        <v>2213</v>
      </c>
      <c r="C1112" s="223"/>
    </row>
    <row r="1113" spans="1:3" ht="14.5">
      <c r="A1113" s="567" t="s">
        <v>2214</v>
      </c>
      <c r="B1113" s="567" t="s">
        <v>2215</v>
      </c>
      <c r="C1113" s="223"/>
    </row>
    <row r="1114" spans="1:3" ht="15.5">
      <c r="A1114" s="567" t="s">
        <v>2216</v>
      </c>
      <c r="B1114" s="567" t="s">
        <v>2217</v>
      </c>
      <c r="C1114" s="317"/>
    </row>
    <row r="1115" spans="1:3" ht="15.5">
      <c r="A1115" s="319" t="s">
        <v>2218</v>
      </c>
      <c r="B1115" s="319" t="s">
        <v>2219</v>
      </c>
      <c r="C1115" s="317"/>
    </row>
    <row r="1116" spans="1:3" ht="14.5">
      <c r="A1116" s="309" t="s">
        <v>2220</v>
      </c>
      <c r="B1116" s="309" t="s">
        <v>2221</v>
      </c>
      <c r="C1116" s="223"/>
    </row>
    <row r="1117" spans="1:3" ht="14.5">
      <c r="A1117" s="309" t="s">
        <v>2222</v>
      </c>
      <c r="B1117" s="309" t="s">
        <v>2223</v>
      </c>
      <c r="C1117" s="223"/>
    </row>
    <row r="1118" spans="1:3" ht="14.5">
      <c r="A1118" s="567" t="s">
        <v>2224</v>
      </c>
      <c r="B1118" s="567" t="s">
        <v>2225</v>
      </c>
      <c r="C1118" s="223"/>
    </row>
    <row r="1119" spans="1:3" ht="15.5">
      <c r="A1119" s="567" t="s">
        <v>2226</v>
      </c>
      <c r="B1119" s="567" t="s">
        <v>2227</v>
      </c>
      <c r="C1119" s="317"/>
    </row>
    <row r="1120" spans="1:3" ht="14.5">
      <c r="A1120" s="567" t="s">
        <v>2228</v>
      </c>
      <c r="B1120" s="567" t="s">
        <v>2229</v>
      </c>
      <c r="C1120" s="223"/>
    </row>
    <row r="1121" spans="1:3" ht="14.5">
      <c r="A1121" s="567" t="s">
        <v>2230</v>
      </c>
      <c r="B1121" s="567" t="s">
        <v>2231</v>
      </c>
      <c r="C1121" s="223"/>
    </row>
    <row r="1122" spans="1:3" ht="15.5">
      <c r="A1122" s="567" t="s">
        <v>2232</v>
      </c>
      <c r="B1122" s="567" t="s">
        <v>2233</v>
      </c>
      <c r="C1122" s="317"/>
    </row>
    <row r="1123" spans="1:3" ht="14.5">
      <c r="A1123" s="309" t="s">
        <v>2234</v>
      </c>
      <c r="B1123" s="309" t="s">
        <v>2235</v>
      </c>
      <c r="C1123" s="223"/>
    </row>
    <row r="1124" spans="1:3" ht="15.5">
      <c r="A1124" s="319" t="s">
        <v>2236</v>
      </c>
      <c r="B1124" s="319" t="s">
        <v>2237</v>
      </c>
      <c r="C1124" s="223"/>
    </row>
    <row r="1125" spans="1:3" ht="15.5">
      <c r="A1125" s="309" t="s">
        <v>2238</v>
      </c>
      <c r="B1125" s="309" t="s">
        <v>2239</v>
      </c>
      <c r="C1125" s="317"/>
    </row>
    <row r="1126" spans="1:3" ht="14.5">
      <c r="A1126" s="567" t="s">
        <v>2240</v>
      </c>
      <c r="B1126" s="567" t="s">
        <v>2241</v>
      </c>
      <c r="C1126" s="223"/>
    </row>
    <row r="1127" spans="1:3" ht="14.5">
      <c r="A1127" s="567" t="s">
        <v>2242</v>
      </c>
      <c r="B1127" s="567" t="s">
        <v>2243</v>
      </c>
      <c r="C1127" s="223"/>
    </row>
    <row r="1128" spans="1:3" ht="14.5">
      <c r="A1128" s="567" t="s">
        <v>2244</v>
      </c>
      <c r="B1128" s="567" t="s">
        <v>2245</v>
      </c>
      <c r="C1128" s="223"/>
    </row>
    <row r="1129" spans="1:3" ht="14.5">
      <c r="A1129" s="567" t="s">
        <v>2246</v>
      </c>
      <c r="B1129" s="567" t="s">
        <v>2247</v>
      </c>
      <c r="C1129" s="223"/>
    </row>
    <row r="1130" spans="1:3" ht="14.5">
      <c r="A1130" s="567" t="s">
        <v>2248</v>
      </c>
      <c r="B1130" s="567" t="s">
        <v>2249</v>
      </c>
      <c r="C1130" s="223"/>
    </row>
    <row r="1131" spans="1:3" ht="17">
      <c r="A1131" s="309" t="s">
        <v>2250</v>
      </c>
      <c r="B1131" s="309" t="s">
        <v>2251</v>
      </c>
      <c r="C1131" s="579"/>
    </row>
    <row r="1132" spans="1:3" ht="15.5">
      <c r="A1132" s="309" t="s">
        <v>2252</v>
      </c>
      <c r="B1132" s="309" t="s">
        <v>2253</v>
      </c>
      <c r="C1132" s="317"/>
    </row>
    <row r="1133" spans="1:3" ht="14.5">
      <c r="A1133" s="309" t="s">
        <v>2254</v>
      </c>
      <c r="B1133" s="309" t="s">
        <v>2255</v>
      </c>
      <c r="C1133" s="223"/>
    </row>
    <row r="1134" spans="1:3" ht="14.5">
      <c r="A1134" s="309" t="s">
        <v>2256</v>
      </c>
      <c r="B1134" s="309" t="s">
        <v>2257</v>
      </c>
    </row>
    <row r="1135" spans="1:3" ht="14.5">
      <c r="A1135" s="309" t="s">
        <v>2258</v>
      </c>
      <c r="B1135" s="309" t="s">
        <v>2259</v>
      </c>
    </row>
    <row r="1136" spans="1:3" ht="14.5">
      <c r="A1136" s="309" t="s">
        <v>2260</v>
      </c>
      <c r="B1136" s="309" t="s">
        <v>2261</v>
      </c>
    </row>
    <row r="1137" spans="1:3" ht="15.5">
      <c r="A1137" s="319" t="s">
        <v>2262</v>
      </c>
      <c r="B1137" s="319" t="s">
        <v>2263</v>
      </c>
      <c r="C1137" s="223"/>
    </row>
    <row r="1138" spans="1:3" ht="17">
      <c r="A1138" s="307" t="s">
        <v>2264</v>
      </c>
      <c r="B1138" s="307" t="s">
        <v>2265</v>
      </c>
      <c r="C1138" s="223"/>
    </row>
    <row r="1139" spans="1:3" ht="14.5">
      <c r="A1139" s="309" t="s">
        <v>2266</v>
      </c>
      <c r="B1139" s="309" t="s">
        <v>2267</v>
      </c>
      <c r="C1139" s="223"/>
    </row>
    <row r="1140" spans="1:3" ht="14.5">
      <c r="A1140" s="309" t="s">
        <v>2268</v>
      </c>
      <c r="B1140" s="309" t="s">
        <v>2269</v>
      </c>
      <c r="C1140" s="223"/>
    </row>
    <row r="1141" spans="1:3" ht="15.5">
      <c r="A1141" s="319" t="s">
        <v>2270</v>
      </c>
      <c r="B1141" s="319" t="s">
        <v>2271</v>
      </c>
      <c r="C1141" s="223"/>
    </row>
    <row r="1142" spans="1:3" ht="15.5">
      <c r="A1142" s="309" t="s">
        <v>2272</v>
      </c>
      <c r="B1142" s="309" t="s">
        <v>2273</v>
      </c>
      <c r="C1142" s="317"/>
    </row>
    <row r="1143" spans="1:3" ht="14.5">
      <c r="A1143" s="309" t="s">
        <v>2274</v>
      </c>
      <c r="B1143" s="309" t="s">
        <v>2275</v>
      </c>
      <c r="C1143" s="223"/>
    </row>
    <row r="1144" spans="1:3" ht="15.5">
      <c r="A1144" s="319" t="s">
        <v>2276</v>
      </c>
      <c r="B1144" s="319" t="s">
        <v>2277</v>
      </c>
      <c r="C1144" s="223"/>
    </row>
    <row r="1145" spans="1:3" ht="15.5">
      <c r="A1145" s="309" t="s">
        <v>2278</v>
      </c>
      <c r="B1145" s="309" t="s">
        <v>2279</v>
      </c>
      <c r="C1145" s="317"/>
    </row>
    <row r="1146" spans="1:3" ht="14.5">
      <c r="A1146" s="309" t="s">
        <v>2280</v>
      </c>
      <c r="B1146" s="309" t="s">
        <v>2281</v>
      </c>
      <c r="C1146" s="223"/>
    </row>
    <row r="1147" spans="1:3" ht="15.5">
      <c r="A1147" s="319" t="s">
        <v>2282</v>
      </c>
      <c r="B1147" s="319" t="s">
        <v>2283</v>
      </c>
      <c r="C1147" s="223"/>
    </row>
    <row r="1148" spans="1:3" ht="14.5">
      <c r="A1148" s="309" t="s">
        <v>2284</v>
      </c>
      <c r="B1148" s="309" t="s">
        <v>2285</v>
      </c>
      <c r="C1148" s="223"/>
    </row>
    <row r="1149" spans="1:3" ht="17">
      <c r="A1149" s="567" t="s">
        <v>2286</v>
      </c>
      <c r="B1149" s="567" t="s">
        <v>2287</v>
      </c>
      <c r="C1149" s="579"/>
    </row>
    <row r="1150" spans="1:3" ht="15.5">
      <c r="A1150" s="309" t="s">
        <v>2288</v>
      </c>
      <c r="B1150" s="309" t="s">
        <v>2289</v>
      </c>
      <c r="C1150" s="317"/>
    </row>
    <row r="1151" spans="1:3" ht="14.5">
      <c r="A1151" s="309" t="s">
        <v>2290</v>
      </c>
      <c r="B1151" s="309" t="s">
        <v>2291</v>
      </c>
      <c r="C1151" s="223"/>
    </row>
    <row r="1152" spans="1:3" ht="14.5">
      <c r="A1152" s="309" t="s">
        <v>2292</v>
      </c>
      <c r="B1152" s="309" t="s">
        <v>2293</v>
      </c>
      <c r="C1152" s="223"/>
    </row>
    <row r="1153" spans="1:3" ht="15.5">
      <c r="A1153" s="319" t="s">
        <v>2294</v>
      </c>
      <c r="B1153" s="319" t="s">
        <v>2295</v>
      </c>
      <c r="C1153" s="223"/>
    </row>
    <row r="1154" spans="1:3" ht="15.5">
      <c r="A1154" s="319" t="s">
        <v>2296</v>
      </c>
      <c r="B1154" s="319" t="s">
        <v>2297</v>
      </c>
      <c r="C1154" s="317"/>
    </row>
    <row r="1155" spans="1:3" ht="14.5">
      <c r="A1155" s="309" t="s">
        <v>2298</v>
      </c>
      <c r="B1155" s="309" t="s">
        <v>2299</v>
      </c>
      <c r="C1155" s="223"/>
    </row>
    <row r="1156" spans="1:3" ht="14.5">
      <c r="A1156" s="567" t="s">
        <v>2300</v>
      </c>
      <c r="B1156" s="567" t="s">
        <v>2301</v>
      </c>
      <c r="C1156" s="223"/>
    </row>
    <row r="1157" spans="1:3" ht="14.5">
      <c r="A1157" s="309" t="s">
        <v>2302</v>
      </c>
      <c r="B1157" s="309" t="s">
        <v>2303</v>
      </c>
      <c r="C1157" s="223"/>
    </row>
    <row r="1158" spans="1:3" ht="14.5">
      <c r="A1158" s="309" t="s">
        <v>2304</v>
      </c>
      <c r="B1158" s="309" t="s">
        <v>2305</v>
      </c>
      <c r="C1158" s="223"/>
    </row>
    <row r="1159" spans="1:3" ht="14.5">
      <c r="A1159" s="309" t="s">
        <v>2306</v>
      </c>
      <c r="B1159" s="309" t="s">
        <v>2307</v>
      </c>
      <c r="C1159" s="223"/>
    </row>
    <row r="1160" spans="1:3" ht="17">
      <c r="A1160" s="309" t="s">
        <v>2308</v>
      </c>
      <c r="B1160" s="309" t="s">
        <v>2309</v>
      </c>
      <c r="C1160" s="579"/>
    </row>
    <row r="1161" spans="1:3" ht="15.5">
      <c r="A1161" s="319" t="s">
        <v>2310</v>
      </c>
      <c r="B1161" s="319" t="s">
        <v>2311</v>
      </c>
      <c r="C1161" s="223"/>
    </row>
    <row r="1162" spans="1:3" ht="15.5">
      <c r="A1162" s="309" t="s">
        <v>2312</v>
      </c>
      <c r="B1162" s="309" t="s">
        <v>2313</v>
      </c>
      <c r="C1162" s="317"/>
    </row>
    <row r="1163" spans="1:3" ht="14.5">
      <c r="A1163" s="309" t="s">
        <v>2314</v>
      </c>
      <c r="B1163" s="309" t="s">
        <v>2315</v>
      </c>
      <c r="C1163" s="223"/>
    </row>
    <row r="1164" spans="1:3" ht="14.5">
      <c r="A1164" s="309" t="s">
        <v>2316</v>
      </c>
      <c r="B1164" s="309" t="s">
        <v>2317</v>
      </c>
    </row>
    <row r="1165" spans="1:3" ht="14.5">
      <c r="A1165" s="309" t="s">
        <v>2318</v>
      </c>
      <c r="B1165" s="309" t="s">
        <v>2319</v>
      </c>
      <c r="C1165" s="223"/>
    </row>
    <row r="1166" spans="1:3" ht="14.5">
      <c r="A1166" s="309" t="s">
        <v>2320</v>
      </c>
      <c r="B1166" s="309" t="s">
        <v>2321</v>
      </c>
      <c r="C1166" s="223"/>
    </row>
    <row r="1167" spans="1:3" ht="14.5">
      <c r="A1167" s="309" t="s">
        <v>2322</v>
      </c>
      <c r="B1167" s="309" t="s">
        <v>2323</v>
      </c>
      <c r="C1167" s="223"/>
    </row>
    <row r="1168" spans="1:3" ht="14.5">
      <c r="A1168" s="309" t="s">
        <v>2324</v>
      </c>
      <c r="B1168" s="309" t="s">
        <v>2325</v>
      </c>
      <c r="C1168" s="223"/>
    </row>
    <row r="1169" spans="1:3" ht="14.5">
      <c r="A1169" s="309" t="s">
        <v>2326</v>
      </c>
      <c r="B1169" s="309" t="s">
        <v>2327</v>
      </c>
      <c r="C1169" s="223"/>
    </row>
    <row r="1170" spans="1:3" ht="14.5">
      <c r="A1170" s="309" t="s">
        <v>2328</v>
      </c>
      <c r="B1170" s="309" t="s">
        <v>2329</v>
      </c>
    </row>
    <row r="1171" spans="1:3" ht="15.5">
      <c r="A1171" s="319" t="s">
        <v>2330</v>
      </c>
      <c r="B1171" s="319" t="s">
        <v>2331</v>
      </c>
    </row>
    <row r="1172" spans="1:3" ht="14.5">
      <c r="A1172" s="309" t="s">
        <v>2332</v>
      </c>
      <c r="B1172" s="309" t="s">
        <v>2333</v>
      </c>
      <c r="C1172" s="223"/>
    </row>
    <row r="1173" spans="1:3" ht="14.5">
      <c r="A1173" s="309" t="s">
        <v>2334</v>
      </c>
      <c r="B1173" s="309" t="s">
        <v>2335</v>
      </c>
      <c r="C1173" s="223"/>
    </row>
    <row r="1174" spans="1:3" ht="15.5">
      <c r="A1174" s="309" t="s">
        <v>2336</v>
      </c>
      <c r="B1174" s="309" t="s">
        <v>2337</v>
      </c>
      <c r="C1174" s="317"/>
    </row>
    <row r="1175" spans="1:3" ht="14.5">
      <c r="A1175" s="309" t="s">
        <v>2338</v>
      </c>
      <c r="B1175" s="309" t="s">
        <v>2339</v>
      </c>
      <c r="C1175" s="223"/>
    </row>
    <row r="1176" spans="1:3" ht="14.5">
      <c r="A1176" s="309" t="s">
        <v>2340</v>
      </c>
      <c r="B1176" s="309" t="s">
        <v>2341</v>
      </c>
      <c r="C1176" s="223"/>
    </row>
    <row r="1177" spans="1:3" ht="14.5">
      <c r="A1177" s="309" t="s">
        <v>2342</v>
      </c>
      <c r="B1177" s="309" t="s">
        <v>2343</v>
      </c>
      <c r="C1177" s="223"/>
    </row>
    <row r="1178" spans="1:3" ht="15.5">
      <c r="A1178" s="319" t="s">
        <v>2344</v>
      </c>
      <c r="B1178" s="319" t="s">
        <v>2345</v>
      </c>
      <c r="C1178" s="223"/>
    </row>
    <row r="1179" spans="1:3" ht="14.5">
      <c r="A1179" s="309" t="s">
        <v>2346</v>
      </c>
      <c r="B1179" s="309" t="s">
        <v>2347</v>
      </c>
      <c r="C1179" s="223"/>
    </row>
    <row r="1180" spans="1:3" ht="14.5">
      <c r="A1180" s="309" t="s">
        <v>2348</v>
      </c>
      <c r="B1180" s="309" t="s">
        <v>2349</v>
      </c>
      <c r="C1180" s="223"/>
    </row>
    <row r="1181" spans="1:3" ht="17">
      <c r="A1181" s="307" t="s">
        <v>2350</v>
      </c>
      <c r="B1181" s="307" t="s">
        <v>2351</v>
      </c>
      <c r="C1181" s="317"/>
    </row>
    <row r="1182" spans="1:3" ht="14.5">
      <c r="A1182" s="309" t="s">
        <v>2352</v>
      </c>
      <c r="B1182" s="309" t="s">
        <v>2353</v>
      </c>
      <c r="C1182" s="223"/>
    </row>
    <row r="1183" spans="1:3" ht="14.5">
      <c r="A1183" s="309" t="s">
        <v>2354</v>
      </c>
      <c r="B1183" s="309" t="s">
        <v>2355</v>
      </c>
      <c r="C1183" s="223"/>
    </row>
    <row r="1184" spans="1:3" ht="15.5">
      <c r="A1184" s="319" t="s">
        <v>2356</v>
      </c>
      <c r="B1184" s="319" t="s">
        <v>2357</v>
      </c>
      <c r="C1184" s="223"/>
    </row>
    <row r="1185" spans="1:3" ht="17">
      <c r="A1185" s="309" t="s">
        <v>2358</v>
      </c>
      <c r="B1185" s="309" t="s">
        <v>2359</v>
      </c>
      <c r="C1185" s="579"/>
    </row>
    <row r="1186" spans="1:3" ht="15.5">
      <c r="A1186" s="319" t="s">
        <v>2360</v>
      </c>
      <c r="B1186" s="319" t="s">
        <v>2361</v>
      </c>
      <c r="C1186" s="317"/>
    </row>
    <row r="1187" spans="1:3" ht="14.5">
      <c r="A1187" s="309" t="s">
        <v>2362</v>
      </c>
      <c r="B1187" s="309" t="s">
        <v>2363</v>
      </c>
      <c r="C1187" s="223"/>
    </row>
    <row r="1188" spans="1:3" ht="14.5">
      <c r="A1188" s="309" t="s">
        <v>2364</v>
      </c>
      <c r="B1188" s="309" t="s">
        <v>2365</v>
      </c>
      <c r="C1188" s="223"/>
    </row>
    <row r="1189" spans="1:3" ht="15.5">
      <c r="A1189" s="319" t="s">
        <v>2366</v>
      </c>
      <c r="B1189" s="319" t="s">
        <v>2367</v>
      </c>
      <c r="C1189" s="223"/>
    </row>
    <row r="1190" spans="1:3" ht="14.5">
      <c r="A1190" s="309" t="s">
        <v>2368</v>
      </c>
      <c r="B1190" s="309" t="s">
        <v>2369</v>
      </c>
      <c r="C1190" s="223"/>
    </row>
    <row r="1191" spans="1:3" ht="17">
      <c r="A1191" s="580" t="s">
        <v>2370</v>
      </c>
      <c r="B1191" s="580" t="s">
        <v>458</v>
      </c>
      <c r="C1191" s="223"/>
    </row>
    <row r="1192" spans="1:3" ht="17">
      <c r="A1192" s="307" t="s">
        <v>2371</v>
      </c>
      <c r="B1192" s="307" t="s">
        <v>2372</v>
      </c>
      <c r="C1192" s="317"/>
    </row>
    <row r="1193" spans="1:3" ht="14.5">
      <c r="A1193" s="309" t="s">
        <v>2373</v>
      </c>
      <c r="B1193" s="309" t="s">
        <v>2374</v>
      </c>
      <c r="C1193" s="223"/>
    </row>
    <row r="1194" spans="1:3" ht="14.5">
      <c r="A1194" s="309" t="s">
        <v>2375</v>
      </c>
      <c r="B1194" s="309" t="s">
        <v>2376</v>
      </c>
      <c r="C1194" s="223"/>
    </row>
    <row r="1195" spans="1:3" ht="15.5">
      <c r="A1195" s="319" t="s">
        <v>2377</v>
      </c>
      <c r="B1195" s="319" t="s">
        <v>2378</v>
      </c>
      <c r="C1195" s="223"/>
    </row>
    <row r="1196" spans="1:3" ht="14.5">
      <c r="A1196" s="309" t="s">
        <v>2379</v>
      </c>
      <c r="B1196" s="309" t="s">
        <v>2380</v>
      </c>
      <c r="C1196" s="223"/>
    </row>
    <row r="1197" spans="1:3" ht="14.5">
      <c r="A1197" s="309" t="s">
        <v>2381</v>
      </c>
      <c r="B1197" s="309" t="s">
        <v>2382</v>
      </c>
      <c r="C1197" s="223"/>
    </row>
    <row r="1198" spans="1:3" ht="15.5">
      <c r="A1198" s="319" t="s">
        <v>2383</v>
      </c>
      <c r="B1198" s="319" t="s">
        <v>2384</v>
      </c>
      <c r="C1198" s="317"/>
    </row>
    <row r="1199" spans="1:3" ht="14.5">
      <c r="A1199" s="309" t="s">
        <v>2385</v>
      </c>
      <c r="B1199" s="309" t="s">
        <v>2386</v>
      </c>
      <c r="C1199" s="223"/>
    </row>
    <row r="1200" spans="1:3" ht="14.5">
      <c r="A1200" s="309" t="s">
        <v>2387</v>
      </c>
      <c r="B1200" s="309" t="s">
        <v>2388</v>
      </c>
      <c r="C1200" s="223"/>
    </row>
    <row r="1201" spans="1:3" ht="14.5">
      <c r="A1201" s="309" t="s">
        <v>2389</v>
      </c>
      <c r="B1201" s="309" t="s">
        <v>2390</v>
      </c>
      <c r="C1201" s="223"/>
    </row>
    <row r="1202" spans="1:3" ht="15.5">
      <c r="A1202" s="319" t="s">
        <v>2391</v>
      </c>
      <c r="B1202" s="319" t="s">
        <v>2392</v>
      </c>
      <c r="C1202" s="223"/>
    </row>
    <row r="1203" spans="1:3" ht="14.5">
      <c r="A1203" s="309" t="s">
        <v>2393</v>
      </c>
      <c r="B1203" s="309" t="s">
        <v>2394</v>
      </c>
      <c r="C1203" s="223"/>
    </row>
    <row r="1204" spans="1:3" ht="14.5">
      <c r="A1204" s="309" t="s">
        <v>2395</v>
      </c>
      <c r="B1204" s="309" t="s">
        <v>2396</v>
      </c>
      <c r="C1204" s="223"/>
    </row>
    <row r="1205" spans="1:3" ht="15.5">
      <c r="A1205" s="319" t="s">
        <v>2397</v>
      </c>
      <c r="B1205" s="319" t="s">
        <v>2398</v>
      </c>
      <c r="C1205" s="223"/>
    </row>
    <row r="1206" spans="1:3" ht="15.5">
      <c r="A1206" s="309" t="s">
        <v>2399</v>
      </c>
      <c r="B1206" s="309" t="s">
        <v>2400</v>
      </c>
      <c r="C1206" s="317"/>
    </row>
    <row r="1207" spans="1:3" ht="14.5">
      <c r="A1207" s="309" t="s">
        <v>2401</v>
      </c>
      <c r="B1207" s="309" t="s">
        <v>2402</v>
      </c>
      <c r="C1207" s="223"/>
    </row>
    <row r="1208" spans="1:3" ht="14.5">
      <c r="A1208" s="309" t="s">
        <v>2403</v>
      </c>
      <c r="B1208" s="309" t="s">
        <v>2404</v>
      </c>
      <c r="C1208" s="223"/>
    </row>
    <row r="1209" spans="1:3" ht="14.5">
      <c r="A1209" s="309" t="s">
        <v>2405</v>
      </c>
      <c r="B1209" s="309" t="s">
        <v>2406</v>
      </c>
      <c r="C1209" s="223"/>
    </row>
    <row r="1210" spans="1:3" ht="14.5">
      <c r="A1210" s="309" t="s">
        <v>2407</v>
      </c>
      <c r="B1210" s="309" t="s">
        <v>2408</v>
      </c>
      <c r="C1210" s="223"/>
    </row>
    <row r="1211" spans="1:3" ht="14.5">
      <c r="A1211" s="309" t="s">
        <v>2409</v>
      </c>
      <c r="B1211" s="309" t="s">
        <v>2410</v>
      </c>
      <c r="C1211" s="223"/>
    </row>
    <row r="1212" spans="1:3" ht="14.5">
      <c r="A1212" s="309" t="s">
        <v>2411</v>
      </c>
      <c r="B1212" s="309" t="s">
        <v>2412</v>
      </c>
      <c r="C1212" s="223"/>
    </row>
    <row r="1213" spans="1:3" ht="14.5">
      <c r="A1213" s="309" t="s">
        <v>2413</v>
      </c>
      <c r="B1213" s="309" t="s">
        <v>2414</v>
      </c>
      <c r="C1213" s="223"/>
    </row>
    <row r="1214" spans="1:3" ht="14.5">
      <c r="A1214" s="309" t="s">
        <v>2415</v>
      </c>
      <c r="B1214" s="309" t="s">
        <v>2416</v>
      </c>
      <c r="C1214" s="223"/>
    </row>
    <row r="1215" spans="1:3" ht="15.5">
      <c r="A1215" s="319" t="s">
        <v>2417</v>
      </c>
      <c r="B1215" s="319" t="s">
        <v>2418</v>
      </c>
      <c r="C1215" s="223"/>
    </row>
    <row r="1216" spans="1:3" ht="17">
      <c r="A1216" s="309" t="s">
        <v>2419</v>
      </c>
      <c r="B1216" s="309" t="s">
        <v>2420</v>
      </c>
      <c r="C1216" s="579"/>
    </row>
    <row r="1217" spans="1:3" ht="15.5">
      <c r="A1217" s="309" t="s">
        <v>2421</v>
      </c>
      <c r="B1217" s="309" t="s">
        <v>2422</v>
      </c>
      <c r="C1217" s="317"/>
    </row>
    <row r="1218" spans="1:3" ht="14.5">
      <c r="A1218" s="309" t="s">
        <v>2423</v>
      </c>
      <c r="B1218" s="309" t="s">
        <v>2424</v>
      </c>
      <c r="C1218" s="223"/>
    </row>
    <row r="1219" spans="1:3" ht="14.5">
      <c r="A1219" s="309" t="s">
        <v>2425</v>
      </c>
      <c r="B1219" s="309" t="s">
        <v>2426</v>
      </c>
    </row>
    <row r="1220" spans="1:3" ht="14.5">
      <c r="A1220" s="309" t="s">
        <v>2427</v>
      </c>
      <c r="B1220" s="309" t="s">
        <v>2428</v>
      </c>
      <c r="C1220" s="223"/>
    </row>
    <row r="1221" spans="1:3" ht="14.5">
      <c r="A1221" s="309" t="s">
        <v>2429</v>
      </c>
      <c r="B1221" s="309" t="s">
        <v>2430</v>
      </c>
      <c r="C1221" s="223"/>
    </row>
    <row r="1222" spans="1:3" ht="15.5">
      <c r="A1222" s="309" t="s">
        <v>2431</v>
      </c>
      <c r="B1222" s="309" t="s">
        <v>2432</v>
      </c>
      <c r="C1222" s="317"/>
    </row>
    <row r="1223" spans="1:3" ht="14.5">
      <c r="A1223" s="309" t="s">
        <v>2433</v>
      </c>
      <c r="B1223" s="309" t="s">
        <v>2434</v>
      </c>
      <c r="C1223" s="223"/>
    </row>
    <row r="1224" spans="1:3" ht="15.5">
      <c r="A1224" s="319" t="s">
        <v>2435</v>
      </c>
      <c r="B1224" s="319" t="s">
        <v>2436</v>
      </c>
      <c r="C1224" s="223"/>
    </row>
    <row r="1225" spans="1:3" ht="14.5">
      <c r="A1225" s="309" t="s">
        <v>2437</v>
      </c>
      <c r="B1225" s="309" t="s">
        <v>2438</v>
      </c>
      <c r="C1225" s="223"/>
    </row>
    <row r="1226" spans="1:3" ht="15.5">
      <c r="A1226" s="309" t="s">
        <v>2439</v>
      </c>
      <c r="B1226" s="309" t="s">
        <v>2440</v>
      </c>
      <c r="C1226" s="317"/>
    </row>
    <row r="1227" spans="1:3" ht="14.5">
      <c r="A1227" s="309" t="s">
        <v>2441</v>
      </c>
      <c r="B1227" s="309" t="s">
        <v>2442</v>
      </c>
      <c r="C1227" s="223"/>
    </row>
    <row r="1228" spans="1:3" ht="14.5">
      <c r="A1228" s="309" t="s">
        <v>2443</v>
      </c>
      <c r="B1228" s="309" t="s">
        <v>2444</v>
      </c>
      <c r="C1228" s="223"/>
    </row>
    <row r="1229" spans="1:3" ht="14.5">
      <c r="A1229" s="309" t="s">
        <v>2445</v>
      </c>
      <c r="B1229" s="309" t="s">
        <v>2446</v>
      </c>
      <c r="C1229" s="223"/>
    </row>
    <row r="1230" spans="1:3" ht="15.5">
      <c r="A1230" s="319" t="s">
        <v>2447</v>
      </c>
      <c r="B1230" s="319" t="s">
        <v>2448</v>
      </c>
      <c r="C1230" s="223"/>
    </row>
    <row r="1231" spans="1:3" ht="15.5">
      <c r="A1231" s="309" t="s">
        <v>2449</v>
      </c>
      <c r="B1231" s="309" t="s">
        <v>2450</v>
      </c>
      <c r="C1231" s="317"/>
    </row>
    <row r="1232" spans="1:3" ht="14.5">
      <c r="A1232" s="309" t="s">
        <v>2451</v>
      </c>
      <c r="B1232" s="309" t="s">
        <v>2452</v>
      </c>
      <c r="C1232" s="223"/>
    </row>
    <row r="1233" spans="1:3" ht="14.5">
      <c r="A1233" s="309" t="s">
        <v>2453</v>
      </c>
      <c r="B1233" s="309" t="s">
        <v>2454</v>
      </c>
      <c r="C1233" s="223"/>
    </row>
    <row r="1234" spans="1:3" ht="17">
      <c r="A1234" s="307" t="s">
        <v>2455</v>
      </c>
      <c r="B1234" s="307" t="s">
        <v>2456</v>
      </c>
      <c r="C1234" s="223"/>
    </row>
    <row r="1235" spans="1:3" ht="15.5">
      <c r="A1235" s="319" t="s">
        <v>2457</v>
      </c>
      <c r="B1235" s="319" t="s">
        <v>2458</v>
      </c>
      <c r="C1235" s="223"/>
    </row>
    <row r="1236" spans="1:3" ht="14.5">
      <c r="A1236" s="309" t="s">
        <v>2459</v>
      </c>
      <c r="B1236" s="309" t="s">
        <v>2460</v>
      </c>
      <c r="C1236" s="223"/>
    </row>
    <row r="1237" spans="1:3" ht="15.5">
      <c r="A1237" s="319" t="s">
        <v>2461</v>
      </c>
      <c r="B1237" s="319" t="s">
        <v>2462</v>
      </c>
      <c r="C1237" s="317"/>
    </row>
    <row r="1238" spans="1:3" ht="15.5">
      <c r="A1238" s="319" t="s">
        <v>2463</v>
      </c>
      <c r="B1238" s="319" t="s">
        <v>2464</v>
      </c>
      <c r="C1238" s="223"/>
    </row>
    <row r="1239" spans="1:3" ht="14.5">
      <c r="A1239" s="309" t="s">
        <v>2465</v>
      </c>
      <c r="B1239" s="309" t="s">
        <v>2466</v>
      </c>
      <c r="C1239" s="223"/>
    </row>
    <row r="1240" spans="1:3" ht="17">
      <c r="A1240" s="307" t="s">
        <v>2467</v>
      </c>
      <c r="B1240" s="307" t="s">
        <v>2468</v>
      </c>
      <c r="C1240" s="223"/>
    </row>
    <row r="1241" spans="1:3" ht="15.5">
      <c r="A1241" s="319" t="s">
        <v>2469</v>
      </c>
      <c r="B1241" s="319" t="s">
        <v>2470</v>
      </c>
      <c r="C1241" s="223"/>
    </row>
    <row r="1242" spans="1:3" ht="14.5">
      <c r="A1242" s="309" t="s">
        <v>2471</v>
      </c>
      <c r="B1242" s="309" t="s">
        <v>2472</v>
      </c>
      <c r="C1242" s="223"/>
    </row>
    <row r="1243" spans="1:3" ht="14.5">
      <c r="A1243" s="309" t="s">
        <v>2473</v>
      </c>
      <c r="B1243" s="309" t="s">
        <v>2474</v>
      </c>
    </row>
    <row r="1244" spans="1:3" ht="14.5">
      <c r="A1244" s="309" t="s">
        <v>2475</v>
      </c>
      <c r="B1244" s="309" t="s">
        <v>2476</v>
      </c>
      <c r="C1244" s="223"/>
    </row>
    <row r="1245" spans="1:3" ht="15.5">
      <c r="A1245" s="319" t="s">
        <v>2477</v>
      </c>
      <c r="B1245" s="319" t="s">
        <v>2478</v>
      </c>
      <c r="C1245" s="317"/>
    </row>
    <row r="1246" spans="1:3" ht="15.5">
      <c r="A1246" s="319" t="s">
        <v>2479</v>
      </c>
      <c r="B1246" s="319" t="s">
        <v>2480</v>
      </c>
      <c r="C1246" s="317"/>
    </row>
    <row r="1247" spans="1:3" ht="15.5">
      <c r="A1247" s="319" t="s">
        <v>2481</v>
      </c>
      <c r="B1247" s="319" t="s">
        <v>2482</v>
      </c>
      <c r="C1247" s="223"/>
    </row>
    <row r="1248" spans="1:3" ht="15.5">
      <c r="A1248" s="319" t="s">
        <v>2483</v>
      </c>
      <c r="B1248" s="319" t="s">
        <v>2484</v>
      </c>
      <c r="C1248" s="317"/>
    </row>
    <row r="1249" spans="1:3" ht="17">
      <c r="A1249" s="307" t="s">
        <v>2485</v>
      </c>
      <c r="B1249" s="307" t="s">
        <v>2486</v>
      </c>
      <c r="C1249" s="579"/>
    </row>
    <row r="1250" spans="1:3" ht="15.5">
      <c r="A1250" s="319" t="s">
        <v>2487</v>
      </c>
      <c r="B1250" s="319" t="s">
        <v>2488</v>
      </c>
      <c r="C1250" s="317"/>
    </row>
    <row r="1251" spans="1:3" ht="14.5">
      <c r="A1251" s="309" t="s">
        <v>2489</v>
      </c>
      <c r="B1251" s="309" t="s">
        <v>2490</v>
      </c>
      <c r="C1251" s="223"/>
    </row>
    <row r="1252" spans="1:3" ht="15.5">
      <c r="A1252" s="319" t="s">
        <v>2491</v>
      </c>
      <c r="B1252" s="319" t="s">
        <v>2492</v>
      </c>
      <c r="C1252" s="223"/>
    </row>
    <row r="1253" spans="1:3" ht="14.5">
      <c r="A1253" s="309" t="s">
        <v>2493</v>
      </c>
      <c r="B1253" s="309" t="s">
        <v>2494</v>
      </c>
      <c r="C1253" s="223"/>
    </row>
    <row r="1254" spans="1:3" ht="15.5">
      <c r="A1254" s="319" t="s">
        <v>2495</v>
      </c>
      <c r="B1254" s="319" t="s">
        <v>2496</v>
      </c>
      <c r="C1254" s="223"/>
    </row>
    <row r="1255" spans="1:3" ht="15.5">
      <c r="A1255" s="309" t="s">
        <v>2497</v>
      </c>
      <c r="B1255" s="309" t="s">
        <v>2498</v>
      </c>
      <c r="C1255" s="317"/>
    </row>
    <row r="1256" spans="1:3" ht="17">
      <c r="A1256" s="307" t="s">
        <v>2499</v>
      </c>
      <c r="B1256" s="307" t="s">
        <v>2500</v>
      </c>
      <c r="C1256" s="317"/>
    </row>
    <row r="1257" spans="1:3" ht="15.5">
      <c r="A1257" s="319" t="s">
        <v>2501</v>
      </c>
      <c r="B1257" s="319" t="s">
        <v>2502</v>
      </c>
      <c r="C1257" s="317"/>
    </row>
    <row r="1258" spans="1:3" ht="15.5">
      <c r="A1258" s="319" t="s">
        <v>2503</v>
      </c>
      <c r="B1258" s="319" t="s">
        <v>2504</v>
      </c>
      <c r="C1258" s="223"/>
    </row>
    <row r="1259" spans="1:3" ht="17">
      <c r="A1259" s="580" t="s">
        <v>2505</v>
      </c>
      <c r="B1259" s="580" t="s">
        <v>458</v>
      </c>
      <c r="C1259" s="223"/>
    </row>
    <row r="1260" spans="1:3" ht="18.5">
      <c r="A1260" s="581" t="s">
        <v>2506</v>
      </c>
      <c r="B1260" s="581" t="s">
        <v>2507</v>
      </c>
      <c r="C1260" s="223"/>
    </row>
    <row r="1261" spans="1:3" ht="15.5">
      <c r="A1261" s="319" t="s">
        <v>2508</v>
      </c>
      <c r="B1261" s="319" t="s">
        <v>2509</v>
      </c>
      <c r="C1261" s="223"/>
    </row>
    <row r="1262" spans="1:3" ht="14.5">
      <c r="A1262" s="309" t="s">
        <v>2510</v>
      </c>
      <c r="B1262" s="309" t="s">
        <v>2511</v>
      </c>
      <c r="C1262" s="223"/>
    </row>
    <row r="1263" spans="1:3" ht="17">
      <c r="A1263" s="567" t="s">
        <v>2512</v>
      </c>
      <c r="B1263" s="567" t="s">
        <v>2513</v>
      </c>
      <c r="C1263" s="579"/>
    </row>
    <row r="1264" spans="1:3" ht="15.5">
      <c r="A1264" s="309" t="s">
        <v>2514</v>
      </c>
      <c r="B1264" s="309" t="s">
        <v>2515</v>
      </c>
      <c r="C1264" s="317"/>
    </row>
    <row r="1265" spans="1:3" ht="14.5">
      <c r="A1265" s="309" t="s">
        <v>2516</v>
      </c>
      <c r="B1265" s="309" t="s">
        <v>2517</v>
      </c>
      <c r="C1265" s="223"/>
    </row>
    <row r="1266" spans="1:3" ht="14.5">
      <c r="A1266" s="309" t="s">
        <v>2518</v>
      </c>
      <c r="B1266" s="309" t="s">
        <v>2519</v>
      </c>
      <c r="C1266" s="223"/>
    </row>
    <row r="1267" spans="1:3" ht="14.5">
      <c r="A1267" s="309" t="s">
        <v>2520</v>
      </c>
      <c r="B1267" s="309" t="s">
        <v>2521</v>
      </c>
      <c r="C1267" s="223"/>
    </row>
    <row r="1268" spans="1:3" ht="14.5">
      <c r="A1268" s="567" t="s">
        <v>2522</v>
      </c>
      <c r="B1268" s="567" t="s">
        <v>2523</v>
      </c>
      <c r="C1268" s="223"/>
    </row>
    <row r="1269" spans="1:3" ht="14.5">
      <c r="A1269" s="567" t="s">
        <v>2524</v>
      </c>
      <c r="B1269" s="567" t="s">
        <v>2525</v>
      </c>
      <c r="C1269" s="223"/>
    </row>
    <row r="1270" spans="1:3" ht="14.5">
      <c r="A1270" s="567" t="s">
        <v>2526</v>
      </c>
      <c r="B1270" s="567" t="s">
        <v>2527</v>
      </c>
      <c r="C1270" s="223"/>
    </row>
    <row r="1271" spans="1:3" ht="14.5">
      <c r="A1271" s="567" t="s">
        <v>2528</v>
      </c>
      <c r="B1271" s="567" t="s">
        <v>2529</v>
      </c>
      <c r="C1271" s="223"/>
    </row>
    <row r="1272" spans="1:3" ht="15.5">
      <c r="A1272" s="567" t="s">
        <v>2530</v>
      </c>
      <c r="B1272" s="567" t="s">
        <v>2531</v>
      </c>
      <c r="C1272" s="317"/>
    </row>
    <row r="1273" spans="1:3" ht="14.5">
      <c r="A1273" s="567" t="s">
        <v>2532</v>
      </c>
      <c r="B1273" s="567" t="s">
        <v>2533</v>
      </c>
      <c r="C1273" s="223"/>
    </row>
    <row r="1274" spans="1:3" ht="14.5">
      <c r="A1274" s="567" t="s">
        <v>2534</v>
      </c>
      <c r="B1274" s="567" t="s">
        <v>2535</v>
      </c>
      <c r="C1274" s="223"/>
    </row>
    <row r="1275" spans="1:3" ht="14.5">
      <c r="A1275" s="309" t="s">
        <v>2536</v>
      </c>
      <c r="B1275" s="309" t="s">
        <v>2537</v>
      </c>
      <c r="C1275" s="223"/>
    </row>
    <row r="1276" spans="1:3" ht="14.5">
      <c r="A1276" s="567" t="s">
        <v>2538</v>
      </c>
      <c r="B1276" s="567" t="s">
        <v>2539</v>
      </c>
      <c r="C1276" s="223"/>
    </row>
    <row r="1277" spans="1:3" ht="14.5">
      <c r="A1277" s="567" t="s">
        <v>2540</v>
      </c>
      <c r="B1277" s="567" t="s">
        <v>2541</v>
      </c>
      <c r="C1277" s="223"/>
    </row>
    <row r="1278" spans="1:3" ht="14.5">
      <c r="A1278" s="567" t="s">
        <v>2542</v>
      </c>
      <c r="B1278" s="567" t="s">
        <v>2543</v>
      </c>
      <c r="C1278" s="223"/>
    </row>
    <row r="1279" spans="1:3" ht="14.5">
      <c r="A1279" s="309" t="s">
        <v>2544</v>
      </c>
      <c r="B1279" s="309" t="s">
        <v>2545</v>
      </c>
      <c r="C1279" s="223"/>
    </row>
    <row r="1280" spans="1:3" ht="14.5">
      <c r="A1280" s="309" t="s">
        <v>2546</v>
      </c>
      <c r="B1280" s="309" t="s">
        <v>2547</v>
      </c>
      <c r="C1280" s="223"/>
    </row>
    <row r="1281" spans="1:3" ht="14.5">
      <c r="A1281" s="309" t="s">
        <v>2548</v>
      </c>
      <c r="B1281" s="309" t="s">
        <v>2549</v>
      </c>
      <c r="C1281" s="223"/>
    </row>
    <row r="1282" spans="1:3" ht="15.5">
      <c r="A1282" s="567" t="s">
        <v>2550</v>
      </c>
      <c r="B1282" s="567" t="s">
        <v>2551</v>
      </c>
      <c r="C1282" s="317"/>
    </row>
    <row r="1283" spans="1:3" ht="14.5">
      <c r="A1283" s="567" t="s">
        <v>2552</v>
      </c>
      <c r="B1283" s="567" t="s">
        <v>2553</v>
      </c>
      <c r="C1283" s="223"/>
    </row>
    <row r="1284" spans="1:3" ht="15.5">
      <c r="A1284" s="319" t="s">
        <v>2554</v>
      </c>
      <c r="B1284" s="319" t="s">
        <v>2555</v>
      </c>
      <c r="C1284" s="223"/>
    </row>
    <row r="1285" spans="1:3" ht="15.5">
      <c r="A1285" s="319" t="s">
        <v>2556</v>
      </c>
      <c r="B1285" s="319" t="s">
        <v>2557</v>
      </c>
      <c r="C1285" s="317"/>
    </row>
    <row r="1286" spans="1:3" ht="17">
      <c r="A1286" s="309" t="s">
        <v>2558</v>
      </c>
      <c r="B1286" s="309" t="s">
        <v>2559</v>
      </c>
      <c r="C1286" s="579"/>
    </row>
    <row r="1287" spans="1:3" ht="15.5">
      <c r="A1287" s="309" t="s">
        <v>2560</v>
      </c>
      <c r="B1287" s="309" t="s">
        <v>2561</v>
      </c>
      <c r="C1287" s="317"/>
    </row>
    <row r="1288" spans="1:3" ht="14.5">
      <c r="A1288" s="309" t="s">
        <v>2562</v>
      </c>
      <c r="B1288" s="309" t="s">
        <v>2563</v>
      </c>
      <c r="C1288" s="223"/>
    </row>
    <row r="1289" spans="1:3" ht="14.5">
      <c r="A1289" s="309" t="s">
        <v>2564</v>
      </c>
      <c r="B1289" s="309" t="s">
        <v>2565</v>
      </c>
      <c r="C1289" s="223"/>
    </row>
    <row r="1290" spans="1:3" ht="14.5">
      <c r="A1290" s="309" t="s">
        <v>2566</v>
      </c>
      <c r="B1290" s="309" t="s">
        <v>2567</v>
      </c>
      <c r="C1290" s="223"/>
    </row>
    <row r="1291" spans="1:3" ht="14.5">
      <c r="A1291" s="309" t="s">
        <v>2568</v>
      </c>
      <c r="B1291" s="309" t="s">
        <v>2569</v>
      </c>
      <c r="C1291" s="223"/>
    </row>
    <row r="1292" spans="1:3" ht="14.5">
      <c r="A1292" s="309" t="s">
        <v>2570</v>
      </c>
      <c r="B1292" s="309" t="s">
        <v>2571</v>
      </c>
      <c r="C1292" s="223"/>
    </row>
    <row r="1293" spans="1:3" ht="14.5">
      <c r="A1293" s="309" t="s">
        <v>2572</v>
      </c>
      <c r="B1293" s="309" t="s">
        <v>2573</v>
      </c>
      <c r="C1293" s="223"/>
    </row>
    <row r="1294" spans="1:3" ht="14.5">
      <c r="A1294" s="567" t="s">
        <v>2574</v>
      </c>
      <c r="B1294" s="567" t="s">
        <v>2575</v>
      </c>
      <c r="C1294" s="223"/>
    </row>
    <row r="1295" spans="1:3" ht="15.5">
      <c r="A1295" s="567" t="s">
        <v>2576</v>
      </c>
      <c r="B1295" s="567" t="s">
        <v>2577</v>
      </c>
      <c r="C1295" s="317"/>
    </row>
    <row r="1296" spans="1:3" ht="14.5">
      <c r="A1296" s="309" t="s">
        <v>2578</v>
      </c>
      <c r="B1296" s="309" t="s">
        <v>2579</v>
      </c>
      <c r="C1296" s="223"/>
    </row>
    <row r="1297" spans="1:3" ht="14.5">
      <c r="A1297" s="567" t="s">
        <v>2580</v>
      </c>
      <c r="B1297" s="567" t="s">
        <v>2581</v>
      </c>
      <c r="C1297" s="223"/>
    </row>
    <row r="1298" spans="1:3" ht="15.5">
      <c r="A1298" s="319" t="s">
        <v>2582</v>
      </c>
      <c r="B1298" s="319" t="s">
        <v>2583</v>
      </c>
      <c r="C1298" s="317"/>
    </row>
    <row r="1299" spans="1:3" ht="17">
      <c r="A1299" s="307" t="s">
        <v>2584</v>
      </c>
      <c r="B1299" s="307" t="s">
        <v>2585</v>
      </c>
      <c r="C1299" s="223"/>
    </row>
    <row r="1300" spans="1:3" ht="15.5">
      <c r="A1300" s="319" t="s">
        <v>2586</v>
      </c>
      <c r="B1300" s="319" t="s">
        <v>2587</v>
      </c>
    </row>
    <row r="1301" spans="1:3" ht="14.5">
      <c r="A1301" s="309" t="s">
        <v>2588</v>
      </c>
      <c r="B1301" s="309" t="s">
        <v>2589</v>
      </c>
    </row>
    <row r="1302" spans="1:3" ht="14.5">
      <c r="A1302" s="309" t="s">
        <v>2590</v>
      </c>
      <c r="B1302" s="309" t="s">
        <v>2591</v>
      </c>
      <c r="C1302" s="223"/>
    </row>
    <row r="1303" spans="1:3" ht="14.5">
      <c r="A1303" s="309" t="s">
        <v>2592</v>
      </c>
      <c r="B1303" s="309" t="s">
        <v>2593</v>
      </c>
      <c r="C1303" s="223"/>
    </row>
    <row r="1304" spans="1:3" ht="15.5">
      <c r="A1304" s="319" t="s">
        <v>2594</v>
      </c>
      <c r="B1304" s="319" t="s">
        <v>2595</v>
      </c>
      <c r="C1304" s="223"/>
    </row>
    <row r="1305" spans="1:3" ht="14.5">
      <c r="A1305" s="309" t="s">
        <v>2596</v>
      </c>
      <c r="B1305" s="309" t="s">
        <v>2597</v>
      </c>
      <c r="C1305" s="223"/>
    </row>
    <row r="1306" spans="1:3" ht="14.5">
      <c r="A1306" s="309" t="s">
        <v>2598</v>
      </c>
      <c r="B1306" s="309" t="s">
        <v>2599</v>
      </c>
      <c r="C1306" s="223"/>
    </row>
    <row r="1307" spans="1:3" ht="15.5">
      <c r="A1307" s="319" t="s">
        <v>2600</v>
      </c>
      <c r="B1307" s="319" t="s">
        <v>2601</v>
      </c>
      <c r="C1307" s="223"/>
    </row>
    <row r="1308" spans="1:3" ht="14.5">
      <c r="A1308" s="309" t="s">
        <v>2602</v>
      </c>
      <c r="B1308" s="309" t="s">
        <v>2603</v>
      </c>
    </row>
    <row r="1309" spans="1:3" ht="15.5">
      <c r="A1309" s="309" t="s">
        <v>2604</v>
      </c>
      <c r="B1309" s="309" t="s">
        <v>2605</v>
      </c>
      <c r="C1309" s="317"/>
    </row>
    <row r="1310" spans="1:3" ht="15.5">
      <c r="A1310" s="309" t="s">
        <v>2606</v>
      </c>
      <c r="B1310" s="309" t="s">
        <v>2607</v>
      </c>
      <c r="C1310" s="317"/>
    </row>
    <row r="1311" spans="1:3" ht="17">
      <c r="A1311" s="309" t="s">
        <v>2608</v>
      </c>
      <c r="B1311" s="309" t="s">
        <v>2609</v>
      </c>
      <c r="C1311" s="579"/>
    </row>
    <row r="1312" spans="1:3" ht="15.5">
      <c r="A1312" s="309" t="s">
        <v>2610</v>
      </c>
      <c r="B1312" s="309" t="s">
        <v>2611</v>
      </c>
      <c r="C1312" s="317"/>
    </row>
    <row r="1313" spans="1:3" ht="15.5">
      <c r="A1313" s="319" t="s">
        <v>2612</v>
      </c>
      <c r="B1313" s="319" t="s">
        <v>2613</v>
      </c>
      <c r="C1313" s="223"/>
    </row>
    <row r="1314" spans="1:3" ht="14.5">
      <c r="A1314" s="309" t="s">
        <v>2614</v>
      </c>
      <c r="B1314" s="309" t="s">
        <v>2615</v>
      </c>
      <c r="C1314" s="223"/>
    </row>
    <row r="1315" spans="1:3" ht="14.5">
      <c r="A1315" s="309" t="s">
        <v>2616</v>
      </c>
      <c r="B1315" s="309" t="s">
        <v>2617</v>
      </c>
      <c r="C1315" s="223"/>
    </row>
    <row r="1316" spans="1:3" ht="15.5">
      <c r="A1316" s="319" t="s">
        <v>2618</v>
      </c>
      <c r="B1316" s="319" t="s">
        <v>2619</v>
      </c>
      <c r="C1316" s="223"/>
    </row>
    <row r="1317" spans="1:3" ht="15.5">
      <c r="A1317" s="319" t="s">
        <v>2620</v>
      </c>
      <c r="B1317" s="319" t="s">
        <v>2621</v>
      </c>
      <c r="C1317" s="317"/>
    </row>
    <row r="1318" spans="1:3" ht="14.5">
      <c r="A1318" s="309" t="s">
        <v>2622</v>
      </c>
      <c r="B1318" s="309" t="s">
        <v>2623</v>
      </c>
      <c r="C1318" s="223"/>
    </row>
    <row r="1319" spans="1:3" ht="14.5">
      <c r="A1319" s="309" t="s">
        <v>2624</v>
      </c>
      <c r="B1319" s="309" t="s">
        <v>2625</v>
      </c>
      <c r="C1319" s="223"/>
    </row>
    <row r="1320" spans="1:3" ht="14.5">
      <c r="A1320" s="309" t="s">
        <v>2626</v>
      </c>
      <c r="B1320" s="309" t="s">
        <v>2627</v>
      </c>
      <c r="C1320" s="223"/>
    </row>
    <row r="1321" spans="1:3" ht="15.5">
      <c r="A1321" s="319" t="s">
        <v>2628</v>
      </c>
      <c r="B1321" s="319" t="s">
        <v>2629</v>
      </c>
      <c r="C1321" s="317"/>
    </row>
    <row r="1322" spans="1:3" ht="14.5">
      <c r="A1322" s="309" t="s">
        <v>2630</v>
      </c>
      <c r="B1322" s="309" t="s">
        <v>2631</v>
      </c>
      <c r="C1322" s="223"/>
    </row>
    <row r="1323" spans="1:3" ht="14.5">
      <c r="A1323" s="309" t="s">
        <v>2632</v>
      </c>
      <c r="B1323" s="309" t="s">
        <v>2633</v>
      </c>
      <c r="C1323" s="223"/>
    </row>
    <row r="1324" spans="1:3" ht="15.5">
      <c r="A1324" s="319" t="s">
        <v>2634</v>
      </c>
      <c r="B1324" s="319" t="s">
        <v>2635</v>
      </c>
      <c r="C1324" s="223"/>
    </row>
    <row r="1325" spans="1:3" ht="18.5">
      <c r="A1325" s="309" t="s">
        <v>2636</v>
      </c>
      <c r="B1325" s="309" t="s">
        <v>2637</v>
      </c>
      <c r="C1325" s="582"/>
    </row>
    <row r="1326" spans="1:3" ht="15.5">
      <c r="A1326" s="309" t="s">
        <v>2638</v>
      </c>
      <c r="B1326" s="309" t="s">
        <v>2639</v>
      </c>
      <c r="C1326" s="317"/>
    </row>
    <row r="1327" spans="1:3" ht="15.5">
      <c r="A1327" s="319" t="s">
        <v>2640</v>
      </c>
      <c r="B1327" s="319" t="s">
        <v>2641</v>
      </c>
      <c r="C1327" s="223"/>
    </row>
    <row r="1328" spans="1:3" ht="14.5">
      <c r="A1328" s="309" t="s">
        <v>2642</v>
      </c>
      <c r="B1328" s="309" t="s">
        <v>2643</v>
      </c>
      <c r="C1328" s="223"/>
    </row>
    <row r="1329" spans="1:3" ht="14.5">
      <c r="A1329" s="309" t="s">
        <v>2644</v>
      </c>
      <c r="B1329" s="309" t="s">
        <v>2645</v>
      </c>
      <c r="C1329" s="223"/>
    </row>
    <row r="1330" spans="1:3" ht="14.5">
      <c r="A1330" s="309" t="s">
        <v>2646</v>
      </c>
      <c r="B1330" s="309" t="s">
        <v>2647</v>
      </c>
      <c r="C1330" s="223"/>
    </row>
    <row r="1331" spans="1:3" ht="14.5">
      <c r="A1331" s="309" t="s">
        <v>2648</v>
      </c>
      <c r="B1331" s="309" t="s">
        <v>2649</v>
      </c>
      <c r="C1331" s="223"/>
    </row>
    <row r="1332" spans="1:3" ht="14.5">
      <c r="A1332" s="309" t="s">
        <v>2650</v>
      </c>
      <c r="B1332" s="309" t="s">
        <v>2651</v>
      </c>
      <c r="C1332" s="223"/>
    </row>
    <row r="1333" spans="1:3" ht="17">
      <c r="A1333" s="307" t="s">
        <v>2652</v>
      </c>
      <c r="B1333" s="307" t="s">
        <v>2653</v>
      </c>
      <c r="C1333" s="223"/>
    </row>
    <row r="1334" spans="1:3" ht="15.5">
      <c r="A1334" s="319" t="s">
        <v>2654</v>
      </c>
      <c r="B1334" s="319" t="s">
        <v>2655</v>
      </c>
      <c r="C1334" s="223"/>
    </row>
    <row r="1335" spans="1:3" ht="14.5">
      <c r="A1335" s="309" t="s">
        <v>2656</v>
      </c>
      <c r="B1335" s="309" t="s">
        <v>2657</v>
      </c>
      <c r="C1335" s="223"/>
    </row>
    <row r="1336" spans="1:3" ht="14.5">
      <c r="A1336" s="567" t="s">
        <v>2658</v>
      </c>
      <c r="B1336" s="567" t="s">
        <v>2659</v>
      </c>
      <c r="C1336" s="223"/>
    </row>
    <row r="1337" spans="1:3" ht="14.5">
      <c r="A1337" s="567" t="s">
        <v>2660</v>
      </c>
      <c r="B1337" s="567" t="s">
        <v>2661</v>
      </c>
      <c r="C1337" s="223"/>
    </row>
    <row r="1338" spans="1:3" ht="14.5">
      <c r="A1338" s="567" t="s">
        <v>2662</v>
      </c>
      <c r="B1338" s="567" t="s">
        <v>2663</v>
      </c>
      <c r="C1338" s="223"/>
    </row>
    <row r="1339" spans="1:3" ht="14.5">
      <c r="A1339" s="309" t="s">
        <v>2664</v>
      </c>
      <c r="B1339" s="309" t="s">
        <v>2665</v>
      </c>
      <c r="C1339" s="223"/>
    </row>
    <row r="1340" spans="1:3" ht="14.5">
      <c r="A1340" s="309" t="s">
        <v>2666</v>
      </c>
      <c r="B1340" s="309" t="s">
        <v>2667</v>
      </c>
      <c r="C1340" s="223"/>
    </row>
    <row r="1341" spans="1:3" ht="14.5">
      <c r="A1341" s="309" t="s">
        <v>2668</v>
      </c>
      <c r="B1341" s="309" t="s">
        <v>2669</v>
      </c>
      <c r="C1341" s="223"/>
    </row>
    <row r="1342" spans="1:3" ht="14.5">
      <c r="A1342" s="309" t="s">
        <v>2670</v>
      </c>
      <c r="B1342" s="309" t="s">
        <v>2671</v>
      </c>
      <c r="C1342" s="223"/>
    </row>
    <row r="1343" spans="1:3" ht="14.5">
      <c r="A1343" s="309" t="s">
        <v>2672</v>
      </c>
      <c r="B1343" s="309" t="s">
        <v>2673</v>
      </c>
      <c r="C1343" s="223"/>
    </row>
    <row r="1344" spans="1:3" ht="15.5">
      <c r="A1344" s="319" t="s">
        <v>2674</v>
      </c>
      <c r="B1344" s="319" t="s">
        <v>2675</v>
      </c>
      <c r="C1344" s="223"/>
    </row>
    <row r="1345" spans="1:3" ht="14.5">
      <c r="A1345" s="309" t="s">
        <v>2676</v>
      </c>
      <c r="B1345" s="309" t="s">
        <v>2677</v>
      </c>
      <c r="C1345" s="223"/>
    </row>
    <row r="1346" spans="1:3" ht="14.5">
      <c r="A1346" s="309" t="s">
        <v>2678</v>
      </c>
      <c r="B1346" s="309" t="s">
        <v>2679</v>
      </c>
      <c r="C1346" s="223"/>
    </row>
    <row r="1347" spans="1:3" ht="15.5">
      <c r="A1347" s="319" t="s">
        <v>2680</v>
      </c>
      <c r="B1347" s="319" t="s">
        <v>2681</v>
      </c>
    </row>
    <row r="1348" spans="1:3" ht="14.5">
      <c r="A1348" s="309" t="s">
        <v>2682</v>
      </c>
      <c r="B1348" s="309" t="s">
        <v>2683</v>
      </c>
    </row>
    <row r="1349" spans="1:3" ht="14.5">
      <c r="A1349" s="309" t="s">
        <v>2684</v>
      </c>
      <c r="B1349" s="309" t="s">
        <v>2685</v>
      </c>
    </row>
    <row r="1350" spans="1:3" ht="14.5">
      <c r="A1350" s="309" t="s">
        <v>2686</v>
      </c>
      <c r="B1350" s="309" t="s">
        <v>2687</v>
      </c>
    </row>
    <row r="1351" spans="1:3" ht="17">
      <c r="A1351" s="307" t="s">
        <v>2688</v>
      </c>
      <c r="B1351" s="307" t="s">
        <v>2689</v>
      </c>
    </row>
    <row r="1352" spans="1:3" ht="15.5">
      <c r="A1352" s="319" t="s">
        <v>2690</v>
      </c>
      <c r="B1352" s="319" t="s">
        <v>2691</v>
      </c>
      <c r="C1352" s="223"/>
    </row>
    <row r="1353" spans="1:3" ht="14.5">
      <c r="A1353" s="309" t="s">
        <v>2692</v>
      </c>
      <c r="B1353" s="309" t="s">
        <v>2693</v>
      </c>
      <c r="C1353" s="223"/>
    </row>
    <row r="1354" spans="1:3" ht="14.5">
      <c r="A1354" s="309" t="s">
        <v>2694</v>
      </c>
      <c r="B1354" s="309" t="s">
        <v>2695</v>
      </c>
      <c r="C1354" s="223"/>
    </row>
    <row r="1355" spans="1:3" ht="14.5">
      <c r="A1355" s="309" t="s">
        <v>2696</v>
      </c>
      <c r="B1355" s="309" t="s">
        <v>2697</v>
      </c>
      <c r="C1355" s="223"/>
    </row>
    <row r="1356" spans="1:3" ht="15.5">
      <c r="A1356" s="319" t="s">
        <v>2698</v>
      </c>
      <c r="B1356" s="319" t="s">
        <v>2699</v>
      </c>
      <c r="C1356" s="223"/>
    </row>
    <row r="1357" spans="1:3" ht="14.5">
      <c r="A1357" s="309" t="s">
        <v>2700</v>
      </c>
      <c r="B1357" s="309" t="s">
        <v>2701</v>
      </c>
      <c r="C1357" s="223"/>
    </row>
    <row r="1358" spans="1:3" ht="14.5">
      <c r="A1358" s="309" t="s">
        <v>2702</v>
      </c>
      <c r="B1358" s="309" t="s">
        <v>2703</v>
      </c>
      <c r="C1358" s="223"/>
    </row>
    <row r="1359" spans="1:3" ht="14.5">
      <c r="A1359" s="309" t="s">
        <v>2704</v>
      </c>
      <c r="B1359" s="309" t="s">
        <v>2705</v>
      </c>
      <c r="C1359" s="223"/>
    </row>
    <row r="1360" spans="1:3" ht="14.5">
      <c r="A1360" s="309" t="s">
        <v>2706</v>
      </c>
      <c r="B1360" s="309" t="s">
        <v>2707</v>
      </c>
      <c r="C1360" s="223"/>
    </row>
    <row r="1361" spans="1:3" ht="14.5">
      <c r="A1361" s="309" t="s">
        <v>2708</v>
      </c>
      <c r="B1361" s="309" t="s">
        <v>2709</v>
      </c>
      <c r="C1361" s="223"/>
    </row>
    <row r="1362" spans="1:3" ht="17">
      <c r="A1362" s="307" t="s">
        <v>2710</v>
      </c>
      <c r="B1362" s="307" t="s">
        <v>2711</v>
      </c>
      <c r="C1362" s="223"/>
    </row>
    <row r="1363" spans="1:3" ht="14.5">
      <c r="A1363" s="309" t="s">
        <v>2712</v>
      </c>
      <c r="B1363" s="309" t="s">
        <v>2713</v>
      </c>
      <c r="C1363" s="223"/>
    </row>
    <row r="1364" spans="1:3" ht="15.5">
      <c r="A1364" s="319" t="s">
        <v>2714</v>
      </c>
      <c r="B1364" s="319" t="s">
        <v>2715</v>
      </c>
      <c r="C1364" s="223"/>
    </row>
    <row r="1365" spans="1:3" ht="14.5">
      <c r="A1365" s="309" t="s">
        <v>2716</v>
      </c>
      <c r="B1365" s="309" t="s">
        <v>2717</v>
      </c>
      <c r="C1365" s="223"/>
    </row>
    <row r="1366" spans="1:3" ht="14.5">
      <c r="A1366" s="567" t="s">
        <v>2718</v>
      </c>
      <c r="B1366" s="567" t="s">
        <v>2719</v>
      </c>
      <c r="C1366" s="223"/>
    </row>
    <row r="1367" spans="1:3" ht="14.5">
      <c r="A1367" s="309" t="s">
        <v>2720</v>
      </c>
      <c r="B1367" s="309" t="s">
        <v>2721</v>
      </c>
      <c r="C1367" s="223"/>
    </row>
    <row r="1368" spans="1:3" ht="14.5">
      <c r="A1368" s="309" t="s">
        <v>2722</v>
      </c>
      <c r="B1368" s="309" t="s">
        <v>2723</v>
      </c>
      <c r="C1368" s="223"/>
    </row>
    <row r="1369" spans="1:3" ht="14.5">
      <c r="A1369" s="309" t="s">
        <v>2724</v>
      </c>
      <c r="B1369" s="309" t="s">
        <v>2725</v>
      </c>
      <c r="C1369" s="223"/>
    </row>
    <row r="1370" spans="1:3" ht="14.5">
      <c r="A1370" s="309" t="s">
        <v>2726</v>
      </c>
      <c r="B1370" s="309" t="s">
        <v>2727</v>
      </c>
      <c r="C1370" s="223"/>
    </row>
    <row r="1371" spans="1:3" ht="14.5">
      <c r="A1371" s="309" t="s">
        <v>2728</v>
      </c>
      <c r="B1371" s="309" t="s">
        <v>2729</v>
      </c>
      <c r="C1371" s="223"/>
    </row>
    <row r="1372" spans="1:3" ht="15.5">
      <c r="A1372" s="567" t="s">
        <v>2730</v>
      </c>
      <c r="B1372" s="567" t="s">
        <v>2731</v>
      </c>
      <c r="C1372" s="317"/>
    </row>
    <row r="1373" spans="1:3" ht="15.5">
      <c r="A1373" s="567" t="s">
        <v>2732</v>
      </c>
      <c r="B1373" s="567" t="s">
        <v>2733</v>
      </c>
      <c r="C1373" s="317"/>
    </row>
    <row r="1374" spans="1:3" ht="14.5">
      <c r="A1374" s="309" t="s">
        <v>2734</v>
      </c>
      <c r="B1374" s="309" t="s">
        <v>2735</v>
      </c>
      <c r="C1374" s="223"/>
    </row>
    <row r="1375" spans="1:3" ht="14.5">
      <c r="A1375" s="309" t="s">
        <v>2736</v>
      </c>
      <c r="B1375" s="309" t="s">
        <v>2737</v>
      </c>
    </row>
    <row r="1376" spans="1:3" ht="15.5">
      <c r="A1376" s="319" t="s">
        <v>2738</v>
      </c>
      <c r="B1376" s="319" t="s">
        <v>2739</v>
      </c>
    </row>
    <row r="1377" spans="1:3" ht="14.5">
      <c r="A1377" s="309" t="s">
        <v>2740</v>
      </c>
      <c r="B1377" s="309" t="s">
        <v>2741</v>
      </c>
      <c r="C1377" s="223"/>
    </row>
    <row r="1378" spans="1:3" ht="14.5">
      <c r="A1378" s="309" t="s">
        <v>2742</v>
      </c>
      <c r="B1378" s="309" t="s">
        <v>2743</v>
      </c>
      <c r="C1378" s="223"/>
    </row>
    <row r="1379" spans="1:3" ht="14.5">
      <c r="A1379" s="309" t="s">
        <v>2744</v>
      </c>
      <c r="B1379" s="309" t="s">
        <v>2745</v>
      </c>
      <c r="C1379" s="223"/>
    </row>
    <row r="1380" spans="1:3" ht="14.5">
      <c r="A1380" s="309" t="s">
        <v>2746</v>
      </c>
      <c r="B1380" s="309" t="s">
        <v>2747</v>
      </c>
      <c r="C1380" s="223"/>
    </row>
    <row r="1381" spans="1:3" ht="14.5">
      <c r="A1381" s="309" t="s">
        <v>2748</v>
      </c>
      <c r="B1381" s="309" t="s">
        <v>2749</v>
      </c>
      <c r="C1381" s="223"/>
    </row>
    <row r="1382" spans="1:3" ht="14.5">
      <c r="A1382" s="309" t="s">
        <v>2750</v>
      </c>
      <c r="B1382" s="309" t="s">
        <v>2751</v>
      </c>
      <c r="C1382" s="223"/>
    </row>
    <row r="1383" spans="1:3" ht="15.5">
      <c r="A1383" s="319" t="s">
        <v>2752</v>
      </c>
      <c r="B1383" s="319" t="s">
        <v>2753</v>
      </c>
      <c r="C1383" s="223"/>
    </row>
    <row r="1384" spans="1:3" ht="14.5">
      <c r="A1384" s="309" t="s">
        <v>2754</v>
      </c>
      <c r="B1384" s="309" t="s">
        <v>2755</v>
      </c>
      <c r="C1384" s="223"/>
    </row>
    <row r="1385" spans="1:3" ht="14.5">
      <c r="A1385" s="309" t="s">
        <v>2756</v>
      </c>
      <c r="B1385" s="309" t="s">
        <v>2757</v>
      </c>
      <c r="C1385" s="223"/>
    </row>
    <row r="1386" spans="1:3" ht="15.5">
      <c r="A1386" s="309" t="s">
        <v>2758</v>
      </c>
      <c r="B1386" s="309" t="s">
        <v>2759</v>
      </c>
      <c r="C1386" s="317"/>
    </row>
    <row r="1387" spans="1:3" ht="17">
      <c r="A1387" s="307" t="s">
        <v>2760</v>
      </c>
      <c r="B1387" s="307" t="s">
        <v>2761</v>
      </c>
      <c r="C1387" s="579"/>
    </row>
    <row r="1388" spans="1:3" ht="15.5">
      <c r="A1388" s="319" t="s">
        <v>2762</v>
      </c>
      <c r="B1388" s="319" t="s">
        <v>2763</v>
      </c>
      <c r="C1388" s="317"/>
    </row>
    <row r="1389" spans="1:3" ht="14.5">
      <c r="A1389" s="309" t="s">
        <v>2764</v>
      </c>
      <c r="B1389" s="309" t="s">
        <v>2765</v>
      </c>
      <c r="C1389" s="223"/>
    </row>
    <row r="1390" spans="1:3" ht="14.5">
      <c r="A1390" s="309" t="s">
        <v>2766</v>
      </c>
      <c r="B1390" s="309" t="s">
        <v>2767</v>
      </c>
    </row>
    <row r="1391" spans="1:3" ht="14.5">
      <c r="A1391" s="309" t="s">
        <v>2768</v>
      </c>
      <c r="B1391" s="309" t="s">
        <v>2769</v>
      </c>
    </row>
    <row r="1392" spans="1:3" ht="14.5">
      <c r="A1392" s="309" t="s">
        <v>2770</v>
      </c>
      <c r="B1392" s="309" t="s">
        <v>2771</v>
      </c>
      <c r="C1392" s="223"/>
    </row>
    <row r="1393" spans="1:3" ht="14.5">
      <c r="A1393" s="309" t="s">
        <v>2772</v>
      </c>
      <c r="B1393" s="309" t="s">
        <v>2773</v>
      </c>
      <c r="C1393" s="223"/>
    </row>
    <row r="1394" spans="1:3" ht="15.5">
      <c r="A1394" s="319" t="s">
        <v>2774</v>
      </c>
      <c r="B1394" s="319" t="s">
        <v>2775</v>
      </c>
      <c r="C1394" s="223"/>
    </row>
    <row r="1395" spans="1:3" ht="14.5">
      <c r="A1395" s="309" t="s">
        <v>2776</v>
      </c>
      <c r="B1395" s="309" t="s">
        <v>2777</v>
      </c>
      <c r="C1395" s="223"/>
    </row>
    <row r="1396" spans="1:3" ht="14.5">
      <c r="A1396" s="309" t="s">
        <v>2778</v>
      </c>
      <c r="B1396" s="309" t="s">
        <v>2779</v>
      </c>
    </row>
    <row r="1397" spans="1:3" ht="14.5">
      <c r="A1397" s="309" t="s">
        <v>2780</v>
      </c>
      <c r="B1397" s="309" t="s">
        <v>2781</v>
      </c>
    </row>
    <row r="1398" spans="1:3" ht="14.5">
      <c r="A1398" s="309" t="s">
        <v>2782</v>
      </c>
      <c r="B1398" s="309" t="s">
        <v>2783</v>
      </c>
      <c r="C1398" s="223"/>
    </row>
    <row r="1399" spans="1:3" ht="14.5">
      <c r="A1399" s="309" t="s">
        <v>2784</v>
      </c>
      <c r="B1399" s="309" t="s">
        <v>2785</v>
      </c>
    </row>
    <row r="1400" spans="1:3" ht="15.5">
      <c r="A1400" s="319" t="s">
        <v>2786</v>
      </c>
      <c r="B1400" s="319" t="s">
        <v>2787</v>
      </c>
    </row>
    <row r="1401" spans="1:3" ht="14.5">
      <c r="A1401" s="309" t="s">
        <v>2788</v>
      </c>
      <c r="B1401" s="309" t="s">
        <v>2789</v>
      </c>
      <c r="C1401" s="223"/>
    </row>
    <row r="1402" spans="1:3" ht="14.5">
      <c r="A1402" s="309" t="s">
        <v>2790</v>
      </c>
      <c r="B1402" s="309" t="s">
        <v>2791</v>
      </c>
    </row>
    <row r="1403" spans="1:3" ht="14.5">
      <c r="A1403" s="309" t="s">
        <v>2792</v>
      </c>
      <c r="B1403" s="309" t="s">
        <v>2793</v>
      </c>
    </row>
    <row r="1404" spans="1:3" ht="14.5">
      <c r="A1404" s="309" t="s">
        <v>2794</v>
      </c>
      <c r="B1404" s="309" t="s">
        <v>2795</v>
      </c>
      <c r="C1404" s="223"/>
    </row>
    <row r="1405" spans="1:3" ht="14.5">
      <c r="A1405" s="309" t="s">
        <v>2796</v>
      </c>
      <c r="B1405" s="309" t="s">
        <v>2797</v>
      </c>
      <c r="C1405" s="223"/>
    </row>
    <row r="1406" spans="1:3" ht="15.5">
      <c r="A1406" s="309" t="s">
        <v>2798</v>
      </c>
      <c r="B1406" s="309" t="s">
        <v>2799</v>
      </c>
      <c r="C1406" s="317"/>
    </row>
    <row r="1407" spans="1:3" ht="14.5">
      <c r="A1407" s="309" t="s">
        <v>2800</v>
      </c>
      <c r="B1407" s="309" t="s">
        <v>2801</v>
      </c>
      <c r="C1407" s="223"/>
    </row>
    <row r="1408" spans="1:3" ht="15.5">
      <c r="A1408" s="319" t="s">
        <v>2802</v>
      </c>
      <c r="B1408" s="319" t="s">
        <v>2803</v>
      </c>
    </row>
    <row r="1409" spans="1:3" ht="14.5">
      <c r="A1409" s="309" t="s">
        <v>2804</v>
      </c>
      <c r="B1409" s="309" t="s">
        <v>2805</v>
      </c>
    </row>
    <row r="1410" spans="1:3" ht="14.5">
      <c r="A1410" s="309" t="s">
        <v>2806</v>
      </c>
      <c r="B1410" s="309" t="s">
        <v>2807</v>
      </c>
      <c r="C1410" s="223"/>
    </row>
    <row r="1411" spans="1:3" ht="14.5">
      <c r="A1411" s="309" t="s">
        <v>2808</v>
      </c>
      <c r="B1411" s="309" t="s">
        <v>2809</v>
      </c>
      <c r="C1411" s="223"/>
    </row>
    <row r="1412" spans="1:3" ht="14.5">
      <c r="A1412" s="309" t="s">
        <v>2810</v>
      </c>
      <c r="B1412" s="309" t="s">
        <v>2811</v>
      </c>
      <c r="C1412" s="223"/>
    </row>
    <row r="1413" spans="1:3" ht="15.5">
      <c r="A1413" s="309" t="s">
        <v>2812</v>
      </c>
      <c r="B1413" s="309" t="s">
        <v>2813</v>
      </c>
      <c r="C1413" s="317"/>
    </row>
    <row r="1414" spans="1:3" ht="14.5">
      <c r="A1414" s="309" t="s">
        <v>2814</v>
      </c>
      <c r="B1414" s="309" t="s">
        <v>2815</v>
      </c>
      <c r="C1414" s="223"/>
    </row>
    <row r="1415" spans="1:3" ht="14.5">
      <c r="A1415" s="309" t="s">
        <v>2816</v>
      </c>
      <c r="B1415" s="309" t="s">
        <v>2817</v>
      </c>
    </row>
    <row r="1416" spans="1:3" ht="14.5">
      <c r="A1416" s="309" t="s">
        <v>2818</v>
      </c>
      <c r="B1416" s="309" t="s">
        <v>2819</v>
      </c>
    </row>
    <row r="1417" spans="1:3" ht="14.5">
      <c r="A1417" s="309" t="s">
        <v>2820</v>
      </c>
      <c r="B1417" s="309" t="s">
        <v>2821</v>
      </c>
      <c r="C1417" s="223"/>
    </row>
    <row r="1418" spans="1:3" ht="17">
      <c r="A1418" s="307" t="s">
        <v>2822</v>
      </c>
      <c r="B1418" s="307" t="s">
        <v>2823</v>
      </c>
      <c r="C1418" s="223"/>
    </row>
    <row r="1419" spans="1:3" ht="15.5">
      <c r="A1419" s="319" t="s">
        <v>2824</v>
      </c>
      <c r="B1419" s="319" t="s">
        <v>2825</v>
      </c>
      <c r="C1419" s="223"/>
    </row>
    <row r="1420" spans="1:3" ht="14.5">
      <c r="A1420" s="309" t="s">
        <v>2826</v>
      </c>
      <c r="B1420" s="309" t="s">
        <v>2827</v>
      </c>
      <c r="C1420" s="223"/>
    </row>
    <row r="1421" spans="1:3" ht="14.5">
      <c r="A1421" s="567" t="s">
        <v>2828</v>
      </c>
      <c r="B1421" s="567" t="s">
        <v>2829</v>
      </c>
      <c r="C1421" s="223"/>
    </row>
    <row r="1422" spans="1:3" ht="15.5">
      <c r="A1422" s="309" t="s">
        <v>2830</v>
      </c>
      <c r="B1422" s="309" t="s">
        <v>2831</v>
      </c>
      <c r="C1422" s="317"/>
    </row>
    <row r="1423" spans="1:3" ht="14.5">
      <c r="A1423" s="309" t="s">
        <v>2832</v>
      </c>
      <c r="B1423" s="309" t="s">
        <v>2833</v>
      </c>
      <c r="C1423" s="223"/>
    </row>
    <row r="1424" spans="1:3" ht="15.5">
      <c r="A1424" s="319" t="s">
        <v>2834</v>
      </c>
      <c r="B1424" s="319" t="s">
        <v>2835</v>
      </c>
      <c r="C1424" s="223"/>
    </row>
    <row r="1425" spans="1:3" ht="14.5">
      <c r="A1425" s="309" t="s">
        <v>2836</v>
      </c>
      <c r="B1425" s="309" t="s">
        <v>2837</v>
      </c>
      <c r="C1425" s="223"/>
    </row>
    <row r="1426" spans="1:3" ht="14.5">
      <c r="A1426" s="309" t="s">
        <v>2838</v>
      </c>
      <c r="B1426" s="309" t="s">
        <v>2839</v>
      </c>
    </row>
    <row r="1427" spans="1:3" ht="14.5">
      <c r="A1427" s="309" t="s">
        <v>2840</v>
      </c>
      <c r="B1427" s="309" t="s">
        <v>2841</v>
      </c>
    </row>
    <row r="1428" spans="1:3" ht="15.5">
      <c r="A1428" s="319" t="s">
        <v>2842</v>
      </c>
      <c r="B1428" s="319" t="s">
        <v>2843</v>
      </c>
    </row>
    <row r="1429" spans="1:3" ht="14.5">
      <c r="A1429" s="309" t="s">
        <v>2844</v>
      </c>
      <c r="B1429" s="309" t="s">
        <v>2845</v>
      </c>
      <c r="C1429" s="223"/>
    </row>
    <row r="1430" spans="1:3" ht="14.5">
      <c r="A1430" s="309" t="s">
        <v>2846</v>
      </c>
      <c r="B1430" s="309" t="s">
        <v>2847</v>
      </c>
      <c r="C1430" s="223"/>
    </row>
    <row r="1431" spans="1:3" ht="14.5">
      <c r="A1431" s="309" t="s">
        <v>2848</v>
      </c>
      <c r="B1431" s="309" t="s">
        <v>2849</v>
      </c>
      <c r="C1431" s="223"/>
    </row>
    <row r="1432" spans="1:3" ht="14.5">
      <c r="A1432" s="309" t="s">
        <v>2850</v>
      </c>
      <c r="B1432" s="309" t="s">
        <v>2851</v>
      </c>
      <c r="C1432" s="223"/>
    </row>
    <row r="1433" spans="1:3" ht="15.5">
      <c r="A1433" s="319" t="s">
        <v>2852</v>
      </c>
      <c r="B1433" s="319" t="s">
        <v>2853</v>
      </c>
      <c r="C1433" s="223"/>
    </row>
    <row r="1434" spans="1:3" ht="14.5">
      <c r="A1434" s="309" t="s">
        <v>2854</v>
      </c>
      <c r="B1434" s="309" t="s">
        <v>2855</v>
      </c>
      <c r="C1434" s="223"/>
    </row>
    <row r="1435" spans="1:3" ht="15.5">
      <c r="A1435" s="309" t="s">
        <v>2856</v>
      </c>
      <c r="B1435" s="309" t="s">
        <v>2857</v>
      </c>
      <c r="C1435" s="317"/>
    </row>
    <row r="1436" spans="1:3" ht="14.5">
      <c r="A1436" s="309" t="s">
        <v>2858</v>
      </c>
      <c r="B1436" s="309" t="s">
        <v>2859</v>
      </c>
      <c r="C1436" s="223"/>
    </row>
    <row r="1437" spans="1:3" ht="14.5">
      <c r="A1437" s="309" t="s">
        <v>2860</v>
      </c>
      <c r="B1437" s="309" t="s">
        <v>2861</v>
      </c>
      <c r="C1437" s="223"/>
    </row>
    <row r="1438" spans="1:3" ht="14.5">
      <c r="A1438" s="309" t="s">
        <v>2862</v>
      </c>
      <c r="B1438" s="309" t="s">
        <v>2863</v>
      </c>
      <c r="C1438" s="223"/>
    </row>
    <row r="1439" spans="1:3" ht="15.5">
      <c r="A1439" s="319" t="s">
        <v>2864</v>
      </c>
      <c r="B1439" s="319" t="s">
        <v>2865</v>
      </c>
      <c r="C1439" s="223"/>
    </row>
    <row r="1440" spans="1:3" ht="14.5">
      <c r="A1440" s="309" t="s">
        <v>2866</v>
      </c>
      <c r="B1440" s="309" t="s">
        <v>2867</v>
      </c>
      <c r="C1440" s="223"/>
    </row>
    <row r="1441" spans="1:3" ht="14.5">
      <c r="A1441" s="309" t="s">
        <v>2868</v>
      </c>
      <c r="B1441" s="309" t="s">
        <v>2869</v>
      </c>
      <c r="C1441" s="223"/>
    </row>
    <row r="1442" spans="1:3" ht="15.5">
      <c r="A1442" s="309" t="s">
        <v>2870</v>
      </c>
      <c r="B1442" s="309" t="s">
        <v>2871</v>
      </c>
      <c r="C1442" s="317"/>
    </row>
    <row r="1443" spans="1:3" ht="14.5">
      <c r="A1443" s="309" t="s">
        <v>2872</v>
      </c>
      <c r="B1443" s="309" t="s">
        <v>2873</v>
      </c>
      <c r="C1443" s="223"/>
    </row>
    <row r="1444" spans="1:3" ht="14.5">
      <c r="A1444" s="309" t="s">
        <v>2874</v>
      </c>
      <c r="B1444" s="309" t="s">
        <v>2875</v>
      </c>
      <c r="C1444" s="223"/>
    </row>
    <row r="1445" spans="1:3" ht="14.5">
      <c r="A1445" s="567" t="s">
        <v>2876</v>
      </c>
      <c r="B1445" s="567" t="s">
        <v>2877</v>
      </c>
      <c r="C1445" s="223"/>
    </row>
    <row r="1446" spans="1:3" ht="15.5">
      <c r="A1446" s="309" t="s">
        <v>2878</v>
      </c>
      <c r="B1446" s="309" t="s">
        <v>2879</v>
      </c>
      <c r="C1446" s="317"/>
    </row>
    <row r="1447" spans="1:3" ht="15.5">
      <c r="A1447" s="319" t="s">
        <v>2880</v>
      </c>
      <c r="B1447" s="319" t="s">
        <v>2881</v>
      </c>
      <c r="C1447" s="223"/>
    </row>
    <row r="1448" spans="1:3" ht="15.5">
      <c r="A1448" s="319" t="s">
        <v>2882</v>
      </c>
      <c r="B1448" s="319" t="s">
        <v>2883</v>
      </c>
      <c r="C1448" s="223"/>
    </row>
    <row r="1449" spans="1:3" ht="14.5">
      <c r="A1449" s="309" t="s">
        <v>2884</v>
      </c>
      <c r="B1449" s="309" t="s">
        <v>2885</v>
      </c>
      <c r="C1449" s="223"/>
    </row>
    <row r="1450" spans="1:3" ht="15.5">
      <c r="A1450" s="319" t="s">
        <v>2886</v>
      </c>
      <c r="B1450" s="319" t="s">
        <v>2887</v>
      </c>
      <c r="C1450" s="223"/>
    </row>
    <row r="1451" spans="1:3" ht="17">
      <c r="A1451" s="307" t="s">
        <v>2888</v>
      </c>
      <c r="B1451" s="307" t="s">
        <v>2889</v>
      </c>
      <c r="C1451" s="583"/>
    </row>
    <row r="1452" spans="1:3" ht="17">
      <c r="A1452" s="319" t="s">
        <v>2890</v>
      </c>
      <c r="B1452" s="319" t="s">
        <v>2891</v>
      </c>
      <c r="C1452" s="579"/>
    </row>
    <row r="1453" spans="1:3" ht="15.5">
      <c r="A1453" s="309" t="s">
        <v>2892</v>
      </c>
      <c r="B1453" s="309" t="s">
        <v>2893</v>
      </c>
      <c r="C1453" s="317"/>
    </row>
    <row r="1454" spans="1:3" ht="14.5">
      <c r="A1454" s="309" t="s">
        <v>2894</v>
      </c>
      <c r="B1454" s="309" t="s">
        <v>2895</v>
      </c>
      <c r="C1454" s="223"/>
    </row>
    <row r="1455" spans="1:3" ht="14.5">
      <c r="A1455" s="309" t="s">
        <v>2896</v>
      </c>
      <c r="B1455" s="309" t="s">
        <v>2897</v>
      </c>
    </row>
    <row r="1456" spans="1:3" ht="14.5">
      <c r="A1456" s="309" t="s">
        <v>2898</v>
      </c>
      <c r="B1456" s="309" t="s">
        <v>2899</v>
      </c>
      <c r="C1456" s="223"/>
    </row>
    <row r="1457" spans="1:3" ht="15.5">
      <c r="A1457" s="319" t="s">
        <v>2900</v>
      </c>
      <c r="B1457" s="319" t="s">
        <v>2901</v>
      </c>
      <c r="C1457" s="317"/>
    </row>
    <row r="1458" spans="1:3" ht="15.5">
      <c r="A1458" s="319" t="s">
        <v>2902</v>
      </c>
      <c r="B1458" s="319" t="s">
        <v>2903</v>
      </c>
      <c r="C1458" s="223"/>
    </row>
    <row r="1459" spans="1:3" ht="15.5">
      <c r="A1459" s="319" t="s">
        <v>2904</v>
      </c>
      <c r="B1459" s="319" t="s">
        <v>2905</v>
      </c>
      <c r="C1459" s="223"/>
    </row>
    <row r="1460" spans="1:3" ht="14.5">
      <c r="A1460" s="309" t="s">
        <v>2906</v>
      </c>
      <c r="B1460" s="309" t="s">
        <v>2907</v>
      </c>
      <c r="C1460" s="223"/>
    </row>
    <row r="1461" spans="1:3" ht="15.5">
      <c r="A1461" s="309" t="s">
        <v>2908</v>
      </c>
      <c r="B1461" s="309" t="s">
        <v>2909</v>
      </c>
      <c r="C1461" s="317"/>
    </row>
    <row r="1462" spans="1:3" ht="14.5">
      <c r="A1462" s="309" t="s">
        <v>2910</v>
      </c>
      <c r="B1462" s="309" t="s">
        <v>2911</v>
      </c>
      <c r="C1462" s="223"/>
    </row>
    <row r="1463" spans="1:3" ht="14.5">
      <c r="A1463" s="309" t="s">
        <v>2912</v>
      </c>
      <c r="B1463" s="309" t="s">
        <v>2913</v>
      </c>
      <c r="C1463" s="223"/>
    </row>
    <row r="1464" spans="1:3" ht="14.5">
      <c r="A1464" s="309" t="s">
        <v>2914</v>
      </c>
      <c r="B1464" s="309" t="s">
        <v>2915</v>
      </c>
      <c r="C1464" s="223"/>
    </row>
    <row r="1465" spans="1:3" ht="17">
      <c r="A1465" s="307" t="s">
        <v>2916</v>
      </c>
      <c r="B1465" s="307" t="s">
        <v>2917</v>
      </c>
      <c r="C1465" s="223"/>
    </row>
    <row r="1466" spans="1:3" ht="15.5">
      <c r="A1466" s="319" t="s">
        <v>2918</v>
      </c>
      <c r="B1466" s="319" t="s">
        <v>2919</v>
      </c>
      <c r="C1466" s="223"/>
    </row>
    <row r="1467" spans="1:3" ht="14.5">
      <c r="A1467" s="309" t="s">
        <v>2920</v>
      </c>
      <c r="B1467" s="309" t="s">
        <v>2921</v>
      </c>
      <c r="C1467" s="223"/>
    </row>
    <row r="1468" spans="1:3" ht="15.5">
      <c r="A1468" s="309" t="s">
        <v>2922</v>
      </c>
      <c r="B1468" s="309" t="s">
        <v>2923</v>
      </c>
      <c r="C1468" s="317"/>
    </row>
    <row r="1469" spans="1:3" ht="14.5">
      <c r="A1469" s="309" t="s">
        <v>2924</v>
      </c>
      <c r="B1469" s="309" t="s">
        <v>2925</v>
      </c>
      <c r="C1469" s="223"/>
    </row>
    <row r="1470" spans="1:3" ht="14.5">
      <c r="A1470" s="309" t="s">
        <v>2926</v>
      </c>
      <c r="B1470" s="309" t="s">
        <v>2927</v>
      </c>
      <c r="C1470" s="223"/>
    </row>
    <row r="1471" spans="1:3" ht="14.5">
      <c r="A1471" s="309" t="s">
        <v>2928</v>
      </c>
      <c r="B1471" s="309" t="s">
        <v>2929</v>
      </c>
      <c r="C1471" s="223"/>
    </row>
    <row r="1472" spans="1:3" ht="14.5">
      <c r="A1472" s="309" t="s">
        <v>2930</v>
      </c>
      <c r="B1472" s="309" t="s">
        <v>2931</v>
      </c>
      <c r="C1472" s="223"/>
    </row>
    <row r="1473" spans="1:3" ht="14.5">
      <c r="A1473" s="309" t="s">
        <v>2932</v>
      </c>
      <c r="B1473" s="309" t="s">
        <v>2933</v>
      </c>
      <c r="C1473" s="223"/>
    </row>
    <row r="1474" spans="1:3" ht="15.5">
      <c r="A1474" s="319" t="s">
        <v>2934</v>
      </c>
      <c r="B1474" s="319" t="s">
        <v>2935</v>
      </c>
      <c r="C1474" s="223"/>
    </row>
    <row r="1475" spans="1:3" ht="14.5">
      <c r="A1475" s="309" t="s">
        <v>2936</v>
      </c>
      <c r="B1475" s="309" t="s">
        <v>2937</v>
      </c>
      <c r="C1475" s="223"/>
    </row>
    <row r="1476" spans="1:3" ht="14.5">
      <c r="A1476" s="309" t="s">
        <v>2938</v>
      </c>
      <c r="B1476" s="309" t="s">
        <v>2939</v>
      </c>
    </row>
    <row r="1477" spans="1:3" ht="14.5">
      <c r="A1477" s="309" t="s">
        <v>2940</v>
      </c>
      <c r="B1477" s="309" t="s">
        <v>2941</v>
      </c>
      <c r="C1477" s="223"/>
    </row>
    <row r="1478" spans="1:3" ht="14.5">
      <c r="A1478" s="309" t="s">
        <v>2942</v>
      </c>
      <c r="B1478" s="309" t="s">
        <v>2943</v>
      </c>
      <c r="C1478" s="223"/>
    </row>
    <row r="1479" spans="1:3" ht="14.5">
      <c r="A1479" s="309" t="s">
        <v>2944</v>
      </c>
      <c r="B1479" s="309" t="s">
        <v>2945</v>
      </c>
      <c r="C1479" s="223"/>
    </row>
    <row r="1480" spans="1:3" ht="14.5">
      <c r="A1480" s="309" t="s">
        <v>2946</v>
      </c>
      <c r="B1480" s="309" t="s">
        <v>2947</v>
      </c>
      <c r="C1480" s="223"/>
    </row>
    <row r="1481" spans="1:3" ht="14.5">
      <c r="A1481" s="309" t="s">
        <v>2948</v>
      </c>
      <c r="B1481" s="309" t="s">
        <v>2949</v>
      </c>
    </row>
    <row r="1482" spans="1:3" ht="14.5">
      <c r="A1482" s="309" t="s">
        <v>2950</v>
      </c>
      <c r="B1482" s="309" t="s">
        <v>2951</v>
      </c>
    </row>
    <row r="1483" spans="1:3" ht="14.5">
      <c r="A1483" s="309" t="s">
        <v>2952</v>
      </c>
      <c r="B1483" s="309" t="s">
        <v>2953</v>
      </c>
    </row>
    <row r="1484" spans="1:3" ht="15.5">
      <c r="A1484" s="319" t="s">
        <v>2954</v>
      </c>
      <c r="B1484" s="319" t="s">
        <v>2955</v>
      </c>
      <c r="C1484" s="223"/>
    </row>
    <row r="1485" spans="1:3" ht="15.5">
      <c r="A1485" s="309" t="s">
        <v>2956</v>
      </c>
      <c r="B1485" s="309" t="s">
        <v>2957</v>
      </c>
      <c r="C1485" s="317"/>
    </row>
    <row r="1486" spans="1:3" ht="14.5">
      <c r="A1486" s="309" t="s">
        <v>2958</v>
      </c>
      <c r="B1486" s="309" t="s">
        <v>2959</v>
      </c>
      <c r="C1486" s="223"/>
    </row>
    <row r="1487" spans="1:3" ht="15.5">
      <c r="A1487" s="319" t="s">
        <v>2960</v>
      </c>
      <c r="B1487" s="319" t="s">
        <v>2961</v>
      </c>
    </row>
    <row r="1488" spans="1:3" ht="17">
      <c r="A1488" s="307" t="s">
        <v>2962</v>
      </c>
      <c r="B1488" s="307" t="s">
        <v>2963</v>
      </c>
    </row>
    <row r="1489" spans="1:3" ht="15.5">
      <c r="A1489" s="319" t="s">
        <v>2964</v>
      </c>
      <c r="B1489" s="319" t="s">
        <v>2965</v>
      </c>
    </row>
    <row r="1490" spans="1:3" ht="14.5">
      <c r="A1490" s="309" t="s">
        <v>2966</v>
      </c>
      <c r="B1490" s="309" t="s">
        <v>2967</v>
      </c>
      <c r="C1490" s="223"/>
    </row>
    <row r="1491" spans="1:3" ht="14.5">
      <c r="A1491" s="309" t="s">
        <v>2968</v>
      </c>
      <c r="B1491" s="309" t="s">
        <v>2969</v>
      </c>
    </row>
    <row r="1492" spans="1:3" ht="15.5">
      <c r="A1492" s="309" t="s">
        <v>2970</v>
      </c>
      <c r="B1492" s="309" t="s">
        <v>2971</v>
      </c>
      <c r="C1492" s="317"/>
    </row>
    <row r="1493" spans="1:3" ht="14.5">
      <c r="A1493" s="309" t="s">
        <v>2972</v>
      </c>
      <c r="B1493" s="309" t="s">
        <v>2973</v>
      </c>
      <c r="C1493" s="223"/>
    </row>
    <row r="1494" spans="1:3" ht="14.5">
      <c r="A1494" s="309" t="s">
        <v>2974</v>
      </c>
      <c r="B1494" s="309" t="s">
        <v>2975</v>
      </c>
      <c r="C1494" s="223"/>
    </row>
    <row r="1495" spans="1:3" ht="14.5">
      <c r="A1495" s="309" t="s">
        <v>2976</v>
      </c>
      <c r="B1495" s="309" t="s">
        <v>2977</v>
      </c>
      <c r="C1495" s="223"/>
    </row>
    <row r="1496" spans="1:3" ht="14.5">
      <c r="A1496" s="309" t="s">
        <v>2978</v>
      </c>
      <c r="B1496" s="309" t="s">
        <v>2979</v>
      </c>
      <c r="C1496" s="223"/>
    </row>
    <row r="1497" spans="1:3" ht="15.5">
      <c r="A1497" s="319" t="s">
        <v>2980</v>
      </c>
      <c r="B1497" s="319" t="s">
        <v>2981</v>
      </c>
      <c r="C1497" s="317"/>
    </row>
    <row r="1498" spans="1:3" ht="14.5">
      <c r="A1498" s="309" t="s">
        <v>2982</v>
      </c>
      <c r="B1498" s="309" t="s">
        <v>2983</v>
      </c>
      <c r="C1498" s="223"/>
    </row>
    <row r="1499" spans="1:3" ht="14.5">
      <c r="A1499" s="309" t="s">
        <v>2984</v>
      </c>
      <c r="B1499" s="309" t="s">
        <v>2985</v>
      </c>
      <c r="C1499" s="223"/>
    </row>
    <row r="1500" spans="1:3" ht="15.5">
      <c r="A1500" s="319" t="s">
        <v>2986</v>
      </c>
      <c r="B1500" s="319" t="s">
        <v>2987</v>
      </c>
      <c r="C1500" s="223"/>
    </row>
    <row r="1501" spans="1:3" ht="15.5">
      <c r="A1501" s="309" t="s">
        <v>2988</v>
      </c>
      <c r="B1501" s="309" t="s">
        <v>2989</v>
      </c>
      <c r="C1501" s="317"/>
    </row>
    <row r="1502" spans="1:3" ht="14.5">
      <c r="A1502" s="567" t="s">
        <v>2990</v>
      </c>
      <c r="B1502" s="567" t="s">
        <v>2991</v>
      </c>
      <c r="C1502" s="223"/>
    </row>
    <row r="1503" spans="1:3" ht="14.5">
      <c r="A1503" s="567" t="s">
        <v>2992</v>
      </c>
      <c r="B1503" s="567" t="s">
        <v>2993</v>
      </c>
      <c r="C1503" s="223"/>
    </row>
    <row r="1504" spans="1:3" ht="14.5">
      <c r="A1504" s="309" t="s">
        <v>2994</v>
      </c>
      <c r="B1504" s="309" t="s">
        <v>2995</v>
      </c>
      <c r="C1504" s="223"/>
    </row>
    <row r="1505" spans="1:3" ht="17">
      <c r="A1505" s="309" t="s">
        <v>2996</v>
      </c>
      <c r="B1505" s="309" t="s">
        <v>2997</v>
      </c>
      <c r="C1505" s="579"/>
    </row>
    <row r="1506" spans="1:3" ht="15.5">
      <c r="A1506" s="309" t="s">
        <v>2998</v>
      </c>
      <c r="B1506" s="309" t="s">
        <v>2999</v>
      </c>
      <c r="C1506" s="317"/>
    </row>
    <row r="1507" spans="1:3" ht="14.5">
      <c r="A1507" s="309" t="s">
        <v>3000</v>
      </c>
      <c r="B1507" s="309" t="s">
        <v>3001</v>
      </c>
      <c r="C1507" s="223"/>
    </row>
    <row r="1508" spans="1:3" ht="14.5">
      <c r="A1508" s="309" t="s">
        <v>3002</v>
      </c>
      <c r="B1508" s="309" t="s">
        <v>3003</v>
      </c>
      <c r="C1508" s="223"/>
    </row>
    <row r="1509" spans="1:3" ht="14.5">
      <c r="A1509" s="309" t="s">
        <v>3004</v>
      </c>
      <c r="B1509" s="309" t="s">
        <v>3005</v>
      </c>
      <c r="C1509" s="223"/>
    </row>
    <row r="1510" spans="1:3" ht="14.5">
      <c r="A1510" s="567" t="s">
        <v>3006</v>
      </c>
      <c r="B1510" s="567" t="s">
        <v>3007</v>
      </c>
      <c r="C1510" s="223"/>
    </row>
    <row r="1511" spans="1:3" ht="15.5">
      <c r="A1511" s="319" t="s">
        <v>3008</v>
      </c>
      <c r="B1511" s="319" t="s">
        <v>3009</v>
      </c>
      <c r="C1511" s="223"/>
    </row>
    <row r="1512" spans="1:3" ht="15.5">
      <c r="A1512" s="319" t="s">
        <v>3010</v>
      </c>
      <c r="B1512" s="319" t="s">
        <v>3011</v>
      </c>
      <c r="C1512" s="317"/>
    </row>
    <row r="1513" spans="1:3" ht="17">
      <c r="A1513" s="307" t="s">
        <v>3012</v>
      </c>
      <c r="B1513" s="307" t="s">
        <v>3013</v>
      </c>
      <c r="C1513" s="223"/>
    </row>
    <row r="1514" spans="1:3" ht="15.5">
      <c r="A1514" s="319" t="s">
        <v>3014</v>
      </c>
      <c r="B1514" s="319" t="s">
        <v>3015</v>
      </c>
      <c r="C1514" s="223"/>
    </row>
    <row r="1515" spans="1:3" ht="14.5">
      <c r="A1515" s="309" t="s">
        <v>3016</v>
      </c>
      <c r="B1515" s="309" t="s">
        <v>3017</v>
      </c>
    </row>
    <row r="1516" spans="1:3" ht="14.5">
      <c r="A1516" s="309" t="s">
        <v>3018</v>
      </c>
      <c r="B1516" s="309" t="s">
        <v>3019</v>
      </c>
    </row>
    <row r="1517" spans="1:3" ht="14.5">
      <c r="A1517" s="309" t="s">
        <v>3020</v>
      </c>
      <c r="B1517" s="309" t="s">
        <v>3021</v>
      </c>
    </row>
    <row r="1518" spans="1:3" ht="14.5">
      <c r="A1518" s="309" t="s">
        <v>3022</v>
      </c>
      <c r="B1518" s="309" t="s">
        <v>3023</v>
      </c>
      <c r="C1518" s="223"/>
    </row>
    <row r="1519" spans="1:3" ht="15.5">
      <c r="A1519" s="319" t="s">
        <v>3024</v>
      </c>
      <c r="B1519" s="319" t="s">
        <v>3025</v>
      </c>
    </row>
    <row r="1520" spans="1:3" ht="14.5">
      <c r="A1520" s="309" t="s">
        <v>3026</v>
      </c>
      <c r="B1520" s="309" t="s">
        <v>3027</v>
      </c>
      <c r="C1520" s="223"/>
    </row>
    <row r="1521" spans="1:3" ht="14.5">
      <c r="A1521" s="309" t="s">
        <v>3028</v>
      </c>
      <c r="B1521" s="309" t="s">
        <v>3029</v>
      </c>
      <c r="C1521" s="223"/>
    </row>
    <row r="1522" spans="1:3" ht="14.5">
      <c r="A1522" s="309" t="s">
        <v>3030</v>
      </c>
      <c r="B1522" s="309" t="s">
        <v>3031</v>
      </c>
      <c r="C1522" s="223"/>
    </row>
    <row r="1523" spans="1:3" ht="15.5">
      <c r="A1523" s="319" t="s">
        <v>3032</v>
      </c>
      <c r="B1523" s="319" t="s">
        <v>3033</v>
      </c>
      <c r="C1523" s="317"/>
    </row>
    <row r="1524" spans="1:3" ht="14.5">
      <c r="A1524" s="309" t="s">
        <v>3034</v>
      </c>
      <c r="B1524" s="309" t="s">
        <v>3035</v>
      </c>
      <c r="C1524" s="223"/>
    </row>
    <row r="1525" spans="1:3" ht="14.5">
      <c r="A1525" s="309" t="s">
        <v>3036</v>
      </c>
      <c r="B1525" s="309" t="s">
        <v>3037</v>
      </c>
      <c r="C1525" s="223"/>
    </row>
    <row r="1526" spans="1:3" ht="14.5">
      <c r="A1526" s="309" t="s">
        <v>3038</v>
      </c>
      <c r="B1526" s="309" t="s">
        <v>3039</v>
      </c>
      <c r="C1526" s="223"/>
    </row>
    <row r="1527" spans="1:3" ht="18.5">
      <c r="A1527" s="581" t="s">
        <v>3040</v>
      </c>
      <c r="B1527" s="581" t="s">
        <v>3041</v>
      </c>
      <c r="C1527" s="223"/>
    </row>
    <row r="1528" spans="1:3" ht="15.5">
      <c r="A1528" s="319" t="s">
        <v>3042</v>
      </c>
      <c r="B1528" s="319" t="s">
        <v>3043</v>
      </c>
      <c r="C1528" s="223"/>
    </row>
    <row r="1529" spans="1:3" ht="14.5">
      <c r="A1529" s="309" t="s">
        <v>3044</v>
      </c>
      <c r="B1529" s="309" t="s">
        <v>3045</v>
      </c>
      <c r="C1529" s="223"/>
    </row>
    <row r="1530" spans="1:3" ht="15.5">
      <c r="A1530" s="309" t="s">
        <v>3046</v>
      </c>
      <c r="B1530" s="309" t="s">
        <v>3047</v>
      </c>
      <c r="C1530" s="317"/>
    </row>
    <row r="1531" spans="1:3" ht="14.5">
      <c r="A1531" s="309" t="s">
        <v>3048</v>
      </c>
      <c r="B1531" s="309" t="s">
        <v>3049</v>
      </c>
      <c r="C1531" s="223"/>
    </row>
    <row r="1532" spans="1:3" ht="14.5">
      <c r="A1532" s="309" t="s">
        <v>3050</v>
      </c>
      <c r="B1532" s="309" t="s">
        <v>3051</v>
      </c>
      <c r="C1532" s="223"/>
    </row>
    <row r="1533" spans="1:3" ht="14.5">
      <c r="A1533" s="309" t="s">
        <v>3052</v>
      </c>
      <c r="B1533" s="309" t="s">
        <v>3053</v>
      </c>
      <c r="C1533" s="223"/>
    </row>
    <row r="1534" spans="1:3" ht="14.5">
      <c r="A1534" s="309" t="s">
        <v>3054</v>
      </c>
      <c r="B1534" s="309" t="s">
        <v>3055</v>
      </c>
      <c r="C1534" s="223"/>
    </row>
    <row r="1535" spans="1:3" ht="14.5">
      <c r="A1535" s="309" t="s">
        <v>3056</v>
      </c>
      <c r="B1535" s="309" t="s">
        <v>3057</v>
      </c>
    </row>
    <row r="1536" spans="1:3" ht="14.5">
      <c r="A1536" s="309" t="s">
        <v>3058</v>
      </c>
      <c r="B1536" s="309" t="s">
        <v>3059</v>
      </c>
      <c r="C1536" s="223"/>
    </row>
    <row r="1537" spans="1:3" ht="15.5">
      <c r="A1537" s="309" t="s">
        <v>3060</v>
      </c>
      <c r="B1537" s="309" t="s">
        <v>3061</v>
      </c>
      <c r="C1537" s="317"/>
    </row>
    <row r="1538" spans="1:3" ht="14.5">
      <c r="A1538" s="309" t="s">
        <v>3062</v>
      </c>
      <c r="B1538" s="309" t="s">
        <v>3063</v>
      </c>
      <c r="C1538" s="223"/>
    </row>
    <row r="1539" spans="1:3" ht="14.5">
      <c r="A1539" s="309" t="s">
        <v>3064</v>
      </c>
      <c r="B1539" s="309" t="s">
        <v>3065</v>
      </c>
      <c r="C1539" s="223"/>
    </row>
    <row r="1540" spans="1:3" ht="17">
      <c r="A1540" s="309" t="s">
        <v>3066</v>
      </c>
      <c r="B1540" s="309" t="s">
        <v>3067</v>
      </c>
      <c r="C1540" s="579"/>
    </row>
    <row r="1541" spans="1:3" ht="15.5">
      <c r="A1541" s="309" t="s">
        <v>3068</v>
      </c>
      <c r="B1541" s="309" t="s">
        <v>3069</v>
      </c>
      <c r="C1541" s="317"/>
    </row>
    <row r="1542" spans="1:3" ht="14.5">
      <c r="A1542" s="309" t="s">
        <v>3070</v>
      </c>
      <c r="B1542" s="309" t="s">
        <v>3071</v>
      </c>
      <c r="C1542" s="223"/>
    </row>
    <row r="1543" spans="1:3" ht="14.5">
      <c r="A1543" s="309" t="s">
        <v>3072</v>
      </c>
      <c r="B1543" s="309" t="s">
        <v>3073</v>
      </c>
      <c r="C1543" s="223"/>
    </row>
    <row r="1544" spans="1:3" ht="14.5">
      <c r="A1544" s="309" t="s">
        <v>3074</v>
      </c>
      <c r="B1544" s="309" t="s">
        <v>3075</v>
      </c>
      <c r="C1544" s="223"/>
    </row>
    <row r="1545" spans="1:3" ht="14.5">
      <c r="A1545" s="309" t="s">
        <v>3076</v>
      </c>
      <c r="B1545" s="309" t="s">
        <v>3077</v>
      </c>
      <c r="C1545" s="223"/>
    </row>
    <row r="1546" spans="1:3" ht="14.5">
      <c r="A1546" s="309" t="s">
        <v>3078</v>
      </c>
      <c r="B1546" s="309" t="s">
        <v>3079</v>
      </c>
      <c r="C1546" s="223"/>
    </row>
    <row r="1547" spans="1:3" ht="14.5">
      <c r="A1547" s="309" t="s">
        <v>3080</v>
      </c>
      <c r="B1547" s="309" t="s">
        <v>3081</v>
      </c>
      <c r="C1547" s="223"/>
    </row>
    <row r="1548" spans="1:3" ht="15.5">
      <c r="A1548" s="309" t="s">
        <v>3082</v>
      </c>
      <c r="B1548" s="309" t="s">
        <v>3083</v>
      </c>
      <c r="C1548" s="317"/>
    </row>
    <row r="1549" spans="1:3" ht="14.5">
      <c r="A1549" s="567" t="s">
        <v>3084</v>
      </c>
      <c r="B1549" s="567" t="s">
        <v>3085</v>
      </c>
      <c r="C1549" s="223"/>
    </row>
    <row r="1550" spans="1:3" ht="14.5">
      <c r="A1550" s="567" t="s">
        <v>3086</v>
      </c>
      <c r="B1550" s="567" t="s">
        <v>3087</v>
      </c>
      <c r="C1550" s="223"/>
    </row>
    <row r="1551" spans="1:3" ht="14.5">
      <c r="A1551" s="567" t="s">
        <v>3088</v>
      </c>
      <c r="B1551" s="567" t="s">
        <v>3089</v>
      </c>
      <c r="C1551" s="223"/>
    </row>
    <row r="1552" spans="1:3" ht="14.5">
      <c r="A1552" s="567" t="s">
        <v>3090</v>
      </c>
      <c r="B1552" s="567" t="s">
        <v>3091</v>
      </c>
      <c r="C1552" s="223"/>
    </row>
    <row r="1553" spans="1:3" ht="15.5">
      <c r="A1553" s="567" t="s">
        <v>3092</v>
      </c>
      <c r="B1553" s="567" t="s">
        <v>3093</v>
      </c>
      <c r="C1553" s="317"/>
    </row>
    <row r="1554" spans="1:3" ht="14.5">
      <c r="A1554" s="309" t="s">
        <v>3094</v>
      </c>
      <c r="B1554" s="309" t="s">
        <v>3095</v>
      </c>
      <c r="C1554" s="223"/>
    </row>
    <row r="1555" spans="1:3" ht="14.5">
      <c r="A1555" s="309" t="s">
        <v>3096</v>
      </c>
      <c r="B1555" s="309" t="s">
        <v>3097</v>
      </c>
      <c r="C1555" s="223"/>
    </row>
    <row r="1556" spans="1:3" ht="14.5">
      <c r="A1556" s="309" t="s">
        <v>3098</v>
      </c>
      <c r="B1556" s="309" t="s">
        <v>3099</v>
      </c>
      <c r="C1556" s="223"/>
    </row>
    <row r="1557" spans="1:3" ht="15.5">
      <c r="A1557" s="309" t="s">
        <v>3100</v>
      </c>
      <c r="B1557" s="309" t="s">
        <v>3101</v>
      </c>
      <c r="C1557" s="317"/>
    </row>
    <row r="1558" spans="1:3" ht="14.5">
      <c r="A1558" s="309" t="s">
        <v>3102</v>
      </c>
      <c r="B1558" s="309" t="s">
        <v>3103</v>
      </c>
      <c r="C1558" s="223"/>
    </row>
    <row r="1559" spans="1:3" ht="14.5">
      <c r="A1559" s="309" t="s">
        <v>3104</v>
      </c>
      <c r="B1559" s="309" t="s">
        <v>3105</v>
      </c>
      <c r="C1559" s="223"/>
    </row>
    <row r="1560" spans="1:3" ht="14.5">
      <c r="A1560" s="309" t="s">
        <v>3106</v>
      </c>
      <c r="B1560" s="309" t="s">
        <v>3107</v>
      </c>
      <c r="C1560" s="223"/>
    </row>
    <row r="1561" spans="1:3" ht="15.5">
      <c r="A1561" s="309" t="s">
        <v>3108</v>
      </c>
      <c r="B1561" s="309" t="s">
        <v>3109</v>
      </c>
      <c r="C1561" s="317"/>
    </row>
    <row r="1562" spans="1:3" ht="15.5">
      <c r="A1562" s="309" t="s">
        <v>3110</v>
      </c>
      <c r="B1562" s="309" t="s">
        <v>3111</v>
      </c>
      <c r="C1562" s="317"/>
    </row>
    <row r="1563" spans="1:3" ht="14.5">
      <c r="A1563" s="309" t="s">
        <v>3112</v>
      </c>
      <c r="B1563" s="309" t="s">
        <v>3113</v>
      </c>
      <c r="C1563" s="223"/>
    </row>
    <row r="1564" spans="1:3" ht="14.5">
      <c r="A1564" s="309" t="s">
        <v>3114</v>
      </c>
      <c r="B1564" s="309" t="s">
        <v>3115</v>
      </c>
      <c r="C1564" s="223"/>
    </row>
    <row r="1565" spans="1:3" ht="14.5">
      <c r="A1565" s="309" t="s">
        <v>3116</v>
      </c>
      <c r="B1565" s="309" t="s">
        <v>3117</v>
      </c>
      <c r="C1565" s="223"/>
    </row>
    <row r="1566" spans="1:3" ht="14.5">
      <c r="A1566" s="309" t="s">
        <v>3118</v>
      </c>
      <c r="B1566" s="309" t="s">
        <v>3119</v>
      </c>
      <c r="C1566" s="223"/>
    </row>
    <row r="1567" spans="1:3" ht="14.5">
      <c r="A1567" s="309" t="s">
        <v>3120</v>
      </c>
      <c r="B1567" s="309" t="s">
        <v>3121</v>
      </c>
      <c r="C1567" s="223"/>
    </row>
    <row r="1568" spans="1:3" ht="14.5">
      <c r="A1568" s="309" t="s">
        <v>3122</v>
      </c>
      <c r="B1568" s="309" t="s">
        <v>3123</v>
      </c>
      <c r="C1568" s="223"/>
    </row>
    <row r="1569" spans="1:3" ht="14.5">
      <c r="A1569" s="309" t="s">
        <v>3124</v>
      </c>
      <c r="B1569" s="309" t="s">
        <v>3125</v>
      </c>
      <c r="C1569" s="223"/>
    </row>
    <row r="1570" spans="1:3" ht="14.5">
      <c r="A1570" s="309" t="s">
        <v>3126</v>
      </c>
      <c r="B1570" s="309" t="s">
        <v>3127</v>
      </c>
      <c r="C1570" s="223"/>
    </row>
    <row r="1571" spans="1:3" ht="14.5">
      <c r="A1571" s="309" t="s">
        <v>3128</v>
      </c>
      <c r="B1571" s="309" t="s">
        <v>3129</v>
      </c>
      <c r="C1571" s="223"/>
    </row>
    <row r="1572" spans="1:3" ht="17">
      <c r="A1572" s="309" t="s">
        <v>3130</v>
      </c>
      <c r="B1572" s="309" t="s">
        <v>3131</v>
      </c>
      <c r="C1572" s="579"/>
    </row>
    <row r="1573" spans="1:3" ht="15.5">
      <c r="A1573" s="309" t="s">
        <v>3132</v>
      </c>
      <c r="B1573" s="309" t="s">
        <v>3133</v>
      </c>
      <c r="C1573" s="317"/>
    </row>
    <row r="1574" spans="1:3" ht="15.5">
      <c r="A1574" s="319" t="s">
        <v>3134</v>
      </c>
      <c r="B1574" s="319" t="s">
        <v>3135</v>
      </c>
      <c r="C1574" s="223"/>
    </row>
    <row r="1575" spans="1:3" ht="15.5">
      <c r="A1575" s="319" t="s">
        <v>3136</v>
      </c>
      <c r="B1575" s="319" t="s">
        <v>3137</v>
      </c>
      <c r="C1575" s="223"/>
    </row>
    <row r="1576" spans="1:3" ht="15.5">
      <c r="A1576" s="309" t="s">
        <v>3138</v>
      </c>
      <c r="B1576" s="309" t="s">
        <v>3139</v>
      </c>
      <c r="C1576" s="317"/>
    </row>
    <row r="1577" spans="1:3" ht="14.5">
      <c r="A1577" s="567" t="s">
        <v>3140</v>
      </c>
      <c r="B1577" s="567" t="s">
        <v>3141</v>
      </c>
      <c r="C1577" s="223"/>
    </row>
    <row r="1578" spans="1:3" ht="14.5">
      <c r="A1578" s="567" t="s">
        <v>3142</v>
      </c>
      <c r="B1578" s="567" t="s">
        <v>3143</v>
      </c>
      <c r="C1578" s="223"/>
    </row>
    <row r="1579" spans="1:3" ht="14.5">
      <c r="A1579" s="309" t="s">
        <v>3144</v>
      </c>
      <c r="B1579" s="309" t="s">
        <v>3145</v>
      </c>
      <c r="C1579" s="223"/>
    </row>
    <row r="1580" spans="1:3" ht="15.5">
      <c r="A1580" s="309" t="s">
        <v>3146</v>
      </c>
      <c r="B1580" s="309" t="s">
        <v>3147</v>
      </c>
      <c r="C1580" s="317"/>
    </row>
    <row r="1581" spans="1:3" ht="14.5">
      <c r="A1581" s="309" t="s">
        <v>3148</v>
      </c>
      <c r="B1581" s="309" t="s">
        <v>3149</v>
      </c>
      <c r="C1581" s="223"/>
    </row>
    <row r="1582" spans="1:3" ht="14.5">
      <c r="A1582" s="309" t="s">
        <v>3150</v>
      </c>
      <c r="B1582" s="309" t="s">
        <v>3151</v>
      </c>
      <c r="C1582" s="223"/>
    </row>
    <row r="1583" spans="1:3" ht="14.5">
      <c r="A1583" s="309" t="s">
        <v>3152</v>
      </c>
      <c r="B1583" s="309" t="s">
        <v>3153</v>
      </c>
      <c r="C1583" s="223"/>
    </row>
    <row r="1584" spans="1:3" ht="14.5">
      <c r="A1584" s="309" t="s">
        <v>3154</v>
      </c>
      <c r="B1584" s="309" t="s">
        <v>3155</v>
      </c>
      <c r="C1584" s="223"/>
    </row>
    <row r="1585" spans="1:3" ht="14.5">
      <c r="A1585" s="309" t="s">
        <v>3156</v>
      </c>
      <c r="B1585" s="309" t="s">
        <v>3157</v>
      </c>
      <c r="C1585" s="223"/>
    </row>
    <row r="1586" spans="1:3" ht="15.5">
      <c r="A1586" s="309" t="s">
        <v>3158</v>
      </c>
      <c r="B1586" s="309" t="s">
        <v>3159</v>
      </c>
      <c r="C1586" s="317"/>
    </row>
    <row r="1587" spans="1:3" ht="15.5">
      <c r="A1587" s="309" t="s">
        <v>3160</v>
      </c>
      <c r="B1587" s="309" t="s">
        <v>3161</v>
      </c>
      <c r="C1587" s="317"/>
    </row>
    <row r="1588" spans="1:3" ht="17">
      <c r="A1588" s="319" t="s">
        <v>3162</v>
      </c>
      <c r="B1588" s="319" t="s">
        <v>3163</v>
      </c>
      <c r="C1588" s="579"/>
    </row>
    <row r="1589" spans="1:3" ht="17">
      <c r="A1589" s="307" t="s">
        <v>3164</v>
      </c>
      <c r="B1589" s="307" t="s">
        <v>3165</v>
      </c>
      <c r="C1589" s="317"/>
    </row>
    <row r="1590" spans="1:3" ht="15.5">
      <c r="A1590" s="319" t="s">
        <v>3166</v>
      </c>
      <c r="B1590" s="319" t="s">
        <v>3167</v>
      </c>
      <c r="C1590" s="223"/>
    </row>
    <row r="1591" spans="1:3" ht="14.5">
      <c r="A1591" s="309" t="s">
        <v>3168</v>
      </c>
      <c r="B1591" s="309" t="s">
        <v>3169</v>
      </c>
      <c r="C1591" s="223"/>
    </row>
    <row r="1592" spans="1:3" ht="14.5">
      <c r="A1592" s="567" t="s">
        <v>3170</v>
      </c>
      <c r="B1592" s="567" t="s">
        <v>3171</v>
      </c>
      <c r="C1592" s="223"/>
    </row>
    <row r="1593" spans="1:3" ht="15.5">
      <c r="A1593" s="567" t="s">
        <v>3172</v>
      </c>
      <c r="B1593" s="567" t="s">
        <v>3173</v>
      </c>
      <c r="C1593" s="317"/>
    </row>
    <row r="1594" spans="1:3" ht="14.5">
      <c r="A1594" s="309" t="s">
        <v>3174</v>
      </c>
      <c r="B1594" s="309" t="s">
        <v>3175</v>
      </c>
      <c r="C1594" s="223"/>
    </row>
    <row r="1595" spans="1:3" ht="14.5">
      <c r="A1595" s="309" t="s">
        <v>3176</v>
      </c>
      <c r="B1595" s="309" t="s">
        <v>3177</v>
      </c>
      <c r="C1595" s="223"/>
    </row>
    <row r="1596" spans="1:3" ht="14.5">
      <c r="A1596" s="309" t="s">
        <v>3178</v>
      </c>
      <c r="B1596" s="309" t="s">
        <v>3179</v>
      </c>
      <c r="C1596" s="223"/>
    </row>
    <row r="1597" spans="1:3" ht="15.5">
      <c r="A1597" s="309" t="s">
        <v>3180</v>
      </c>
      <c r="B1597" s="309" t="s">
        <v>3181</v>
      </c>
      <c r="C1597" s="317"/>
    </row>
    <row r="1598" spans="1:3" ht="14.5">
      <c r="A1598" s="567" t="s">
        <v>3182</v>
      </c>
      <c r="B1598" s="567" t="s">
        <v>3183</v>
      </c>
      <c r="C1598" s="223"/>
    </row>
    <row r="1599" spans="1:3" ht="14.5">
      <c r="A1599" s="567" t="s">
        <v>3184</v>
      </c>
      <c r="B1599" s="567" t="s">
        <v>3185</v>
      </c>
      <c r="C1599" s="223"/>
    </row>
    <row r="1600" spans="1:3" ht="15.5">
      <c r="A1600" s="309" t="s">
        <v>3186</v>
      </c>
      <c r="B1600" s="309" t="s">
        <v>3187</v>
      </c>
      <c r="C1600" s="317"/>
    </row>
    <row r="1601" spans="1:3" ht="15.5">
      <c r="A1601" s="567" t="s">
        <v>3188</v>
      </c>
      <c r="B1601" s="567" t="s">
        <v>3189</v>
      </c>
      <c r="C1601" s="317"/>
    </row>
    <row r="1602" spans="1:3" ht="14.5">
      <c r="A1602" s="567" t="s">
        <v>3190</v>
      </c>
      <c r="B1602" s="567" t="s">
        <v>3191</v>
      </c>
      <c r="C1602" s="223"/>
    </row>
    <row r="1603" spans="1:3" ht="17">
      <c r="A1603" s="309" t="s">
        <v>3192</v>
      </c>
      <c r="B1603" s="309" t="s">
        <v>3193</v>
      </c>
      <c r="C1603" s="579"/>
    </row>
    <row r="1604" spans="1:3" ht="15.5">
      <c r="A1604" s="567" t="s">
        <v>3194</v>
      </c>
      <c r="B1604" s="567" t="s">
        <v>3195</v>
      </c>
      <c r="C1604" s="317"/>
    </row>
    <row r="1605" spans="1:3" ht="14.5">
      <c r="A1605" s="567" t="s">
        <v>3196</v>
      </c>
      <c r="B1605" s="567" t="s">
        <v>3197</v>
      </c>
      <c r="C1605" s="223"/>
    </row>
    <row r="1606" spans="1:3" ht="15.5">
      <c r="A1606" s="309" t="s">
        <v>3198</v>
      </c>
      <c r="B1606" s="309" t="s">
        <v>3199</v>
      </c>
      <c r="C1606" s="317"/>
    </row>
    <row r="1607" spans="1:3" ht="14.5">
      <c r="A1607" s="309" t="s">
        <v>3200</v>
      </c>
      <c r="B1607" s="309" t="s">
        <v>3201</v>
      </c>
      <c r="C1607" s="223"/>
    </row>
    <row r="1608" spans="1:3" ht="15.5">
      <c r="A1608" s="319" t="s">
        <v>3202</v>
      </c>
      <c r="B1608" s="319" t="s">
        <v>3203</v>
      </c>
      <c r="C1608" s="223"/>
    </row>
    <row r="1609" spans="1:3" ht="15.5">
      <c r="A1609" s="309" t="s">
        <v>3204</v>
      </c>
      <c r="B1609" s="309" t="s">
        <v>3205</v>
      </c>
      <c r="C1609" s="317"/>
    </row>
    <row r="1610" spans="1:3" ht="14.5">
      <c r="A1610" s="567" t="s">
        <v>3206</v>
      </c>
      <c r="B1610" s="567" t="s">
        <v>3207</v>
      </c>
      <c r="C1610" s="223"/>
    </row>
    <row r="1611" spans="1:3" ht="15.5">
      <c r="A1611" s="567" t="s">
        <v>3208</v>
      </c>
      <c r="B1611" s="567" t="s">
        <v>3209</v>
      </c>
      <c r="C1611" s="317"/>
    </row>
    <row r="1612" spans="1:3" ht="15.5">
      <c r="A1612" s="309" t="s">
        <v>3210</v>
      </c>
      <c r="B1612" s="309" t="s">
        <v>3211</v>
      </c>
      <c r="C1612" s="317"/>
    </row>
    <row r="1613" spans="1:3" ht="14.5">
      <c r="A1613" s="309" t="s">
        <v>3212</v>
      </c>
      <c r="B1613" s="309" t="s">
        <v>3213</v>
      </c>
      <c r="C1613" s="223"/>
    </row>
    <row r="1614" spans="1:3" ht="14.5">
      <c r="A1614" s="309" t="s">
        <v>3214</v>
      </c>
      <c r="B1614" s="309" t="s">
        <v>3215</v>
      </c>
      <c r="C1614" s="223"/>
    </row>
    <row r="1615" spans="1:3" ht="15.5">
      <c r="A1615" s="319" t="s">
        <v>3216</v>
      </c>
      <c r="B1615" s="319" t="s">
        <v>3217</v>
      </c>
      <c r="C1615" s="223"/>
    </row>
    <row r="1616" spans="1:3" ht="15.5">
      <c r="A1616" s="309" t="s">
        <v>3218</v>
      </c>
      <c r="B1616" s="309" t="s">
        <v>3219</v>
      </c>
      <c r="C1616" s="317"/>
    </row>
    <row r="1617" spans="1:3" ht="14.5">
      <c r="A1617" s="567" t="s">
        <v>3220</v>
      </c>
      <c r="B1617" s="567" t="s">
        <v>3221</v>
      </c>
      <c r="C1617" s="223"/>
    </row>
    <row r="1618" spans="1:3" ht="14.5">
      <c r="A1618" s="567" t="s">
        <v>3222</v>
      </c>
      <c r="B1618" s="567" t="s">
        <v>3223</v>
      </c>
      <c r="C1618" s="223"/>
    </row>
    <row r="1619" spans="1:3" ht="14.5">
      <c r="A1619" s="309" t="s">
        <v>3224</v>
      </c>
      <c r="B1619" s="309" t="s">
        <v>3225</v>
      </c>
      <c r="C1619" s="223"/>
    </row>
    <row r="1620" spans="1:3" ht="14.5">
      <c r="A1620" s="309" t="s">
        <v>3226</v>
      </c>
      <c r="B1620" s="309" t="s">
        <v>3227</v>
      </c>
      <c r="C1620" s="223"/>
    </row>
    <row r="1621" spans="1:3" ht="14.5">
      <c r="A1621" s="309" t="s">
        <v>3228</v>
      </c>
      <c r="B1621" s="309" t="s">
        <v>3229</v>
      </c>
      <c r="C1621" s="223"/>
    </row>
    <row r="1622" spans="1:3" ht="14.5">
      <c r="A1622" s="309" t="s">
        <v>3230</v>
      </c>
      <c r="B1622" s="309" t="s">
        <v>3231</v>
      </c>
      <c r="C1622" s="223"/>
    </row>
    <row r="1623" spans="1:3" ht="14.5">
      <c r="A1623" s="309" t="s">
        <v>3232</v>
      </c>
      <c r="B1623" s="309" t="s">
        <v>3233</v>
      </c>
      <c r="C1623" s="223"/>
    </row>
    <row r="1624" spans="1:3" ht="17">
      <c r="A1624" s="319" t="s">
        <v>3234</v>
      </c>
      <c r="B1624" s="319" t="s">
        <v>3235</v>
      </c>
      <c r="C1624" s="579"/>
    </row>
    <row r="1625" spans="1:3" ht="15.5">
      <c r="A1625" s="309" t="s">
        <v>3236</v>
      </c>
      <c r="B1625" s="309" t="s">
        <v>3237</v>
      </c>
      <c r="C1625" s="317"/>
    </row>
    <row r="1626" spans="1:3" ht="14.5">
      <c r="A1626" s="309" t="s">
        <v>3238</v>
      </c>
      <c r="B1626" s="309" t="s">
        <v>3239</v>
      </c>
      <c r="C1626" s="223"/>
    </row>
    <row r="1627" spans="1:3" ht="14.5">
      <c r="A1627" s="309" t="s">
        <v>3240</v>
      </c>
      <c r="B1627" s="309" t="s">
        <v>3241</v>
      </c>
      <c r="C1627" s="223"/>
    </row>
    <row r="1628" spans="1:3" ht="14.5">
      <c r="A1628" s="567" t="s">
        <v>3242</v>
      </c>
      <c r="B1628" s="567" t="s">
        <v>3243</v>
      </c>
      <c r="C1628" s="223"/>
    </row>
    <row r="1629" spans="1:3" ht="14.5">
      <c r="A1629" s="567" t="s">
        <v>3244</v>
      </c>
      <c r="B1629" s="567" t="s">
        <v>3245</v>
      </c>
      <c r="C1629" s="223"/>
    </row>
    <row r="1630" spans="1:3" ht="15.5">
      <c r="A1630" s="567" t="s">
        <v>3246</v>
      </c>
      <c r="B1630" s="567" t="s">
        <v>3247</v>
      </c>
      <c r="C1630" s="317"/>
    </row>
    <row r="1631" spans="1:3" ht="15.5">
      <c r="A1631" s="309" t="s">
        <v>3248</v>
      </c>
      <c r="B1631" s="309" t="s">
        <v>3249</v>
      </c>
      <c r="C1631" s="317"/>
    </row>
    <row r="1632" spans="1:3" ht="14.5">
      <c r="A1632" s="309" t="s">
        <v>3250</v>
      </c>
      <c r="B1632" s="309" t="s">
        <v>3251</v>
      </c>
      <c r="C1632" s="223"/>
    </row>
    <row r="1633" spans="1:3" ht="14.5">
      <c r="A1633" s="309" t="s">
        <v>3252</v>
      </c>
      <c r="B1633" s="309" t="s">
        <v>3253</v>
      </c>
      <c r="C1633" s="223"/>
    </row>
    <row r="1634" spans="1:3" ht="18.5">
      <c r="A1634" s="309" t="s">
        <v>3254</v>
      </c>
      <c r="B1634" s="309" t="s">
        <v>3255</v>
      </c>
      <c r="C1634" s="582"/>
    </row>
    <row r="1635" spans="1:3" ht="15.5">
      <c r="A1635" s="309" t="s">
        <v>3256</v>
      </c>
      <c r="B1635" s="309" t="s">
        <v>3257</v>
      </c>
      <c r="C1635" s="317"/>
    </row>
    <row r="1636" spans="1:3" ht="14.5">
      <c r="A1636" s="309" t="s">
        <v>3258</v>
      </c>
      <c r="B1636" s="309" t="s">
        <v>3259</v>
      </c>
      <c r="C1636" s="223"/>
    </row>
    <row r="1637" spans="1:3" ht="15.5">
      <c r="A1637" s="319" t="s">
        <v>3260</v>
      </c>
      <c r="B1637" s="319" t="s">
        <v>3261</v>
      </c>
    </row>
    <row r="1638" spans="1:3" ht="14.5">
      <c r="A1638" s="309" t="s">
        <v>3262</v>
      </c>
      <c r="B1638" s="309" t="s">
        <v>3263</v>
      </c>
      <c r="C1638" s="223"/>
    </row>
    <row r="1639" spans="1:3" ht="14.5">
      <c r="A1639" s="309" t="s">
        <v>3264</v>
      </c>
      <c r="B1639" s="309" t="s">
        <v>3265</v>
      </c>
    </row>
    <row r="1640" spans="1:3" ht="14.5">
      <c r="A1640" s="309" t="s">
        <v>3266</v>
      </c>
      <c r="B1640" s="309" t="s">
        <v>3267</v>
      </c>
      <c r="C1640" s="223"/>
    </row>
    <row r="1641" spans="1:3" ht="14.5">
      <c r="A1641" s="309" t="s">
        <v>3268</v>
      </c>
      <c r="B1641" s="309" t="s">
        <v>3269</v>
      </c>
      <c r="C1641" s="223"/>
    </row>
    <row r="1642" spans="1:3" ht="14.5">
      <c r="A1642" s="309" t="s">
        <v>3270</v>
      </c>
      <c r="B1642" s="309" t="s">
        <v>3271</v>
      </c>
    </row>
    <row r="1643" spans="1:3" ht="14.5">
      <c r="A1643" s="309" t="s">
        <v>3272</v>
      </c>
      <c r="B1643" s="309" t="s">
        <v>3273</v>
      </c>
      <c r="C1643" s="223"/>
    </row>
    <row r="1644" spans="1:3" ht="15.5">
      <c r="A1644" s="319" t="s">
        <v>3274</v>
      </c>
      <c r="B1644" s="319" t="s">
        <v>3275</v>
      </c>
    </row>
    <row r="1645" spans="1:3" ht="14.5">
      <c r="A1645" s="309" t="s">
        <v>3276</v>
      </c>
      <c r="B1645" s="309" t="s">
        <v>3277</v>
      </c>
      <c r="C1645" s="223"/>
    </row>
    <row r="1646" spans="1:3" ht="14.5">
      <c r="A1646" s="309" t="s">
        <v>3278</v>
      </c>
      <c r="B1646" s="309" t="s">
        <v>3279</v>
      </c>
      <c r="C1646" s="223"/>
    </row>
    <row r="1647" spans="1:3" ht="14.5">
      <c r="A1647" s="309" t="s">
        <v>3280</v>
      </c>
      <c r="B1647" s="309" t="s">
        <v>3281</v>
      </c>
    </row>
    <row r="1648" spans="1:3" ht="15.5">
      <c r="A1648" s="319" t="s">
        <v>3282</v>
      </c>
      <c r="B1648" s="319" t="s">
        <v>3283</v>
      </c>
    </row>
    <row r="1649" spans="1:3" ht="14.5">
      <c r="A1649" s="309" t="s">
        <v>3284</v>
      </c>
      <c r="B1649" s="309" t="s">
        <v>3285</v>
      </c>
    </row>
    <row r="1650" spans="1:3" ht="14.5">
      <c r="A1650" s="309" t="s">
        <v>3286</v>
      </c>
      <c r="B1650" s="309" t="s">
        <v>3287</v>
      </c>
    </row>
    <row r="1651" spans="1:3" ht="14.5">
      <c r="A1651" s="309" t="s">
        <v>3288</v>
      </c>
      <c r="B1651" s="309" t="s">
        <v>3289</v>
      </c>
    </row>
    <row r="1652" spans="1:3" ht="14.5">
      <c r="A1652" s="309" t="s">
        <v>3290</v>
      </c>
      <c r="B1652" s="309" t="s">
        <v>3291</v>
      </c>
    </row>
    <row r="1653" spans="1:3" ht="17">
      <c r="A1653" s="580" t="s">
        <v>3292</v>
      </c>
      <c r="B1653" s="580" t="s">
        <v>458</v>
      </c>
    </row>
    <row r="1654" spans="1:3" ht="17">
      <c r="A1654" s="307" t="s">
        <v>3293</v>
      </c>
      <c r="B1654" s="307" t="s">
        <v>3294</v>
      </c>
      <c r="C1654" s="317"/>
    </row>
    <row r="1655" spans="1:3" ht="15.5">
      <c r="A1655" s="319" t="s">
        <v>3295</v>
      </c>
      <c r="B1655" s="319" t="s">
        <v>3296</v>
      </c>
      <c r="C1655" s="223"/>
    </row>
    <row r="1656" spans="1:3" ht="15.5">
      <c r="A1656" s="309" t="s">
        <v>3297</v>
      </c>
      <c r="B1656" s="309" t="s">
        <v>3298</v>
      </c>
      <c r="C1656" s="317"/>
    </row>
    <row r="1657" spans="1:3" ht="13">
      <c r="A1657" s="567" t="s">
        <v>3299</v>
      </c>
      <c r="B1657" s="567" t="s">
        <v>3300</v>
      </c>
    </row>
    <row r="1658" spans="1:3" ht="14.5">
      <c r="A1658" s="309" t="s">
        <v>3301</v>
      </c>
      <c r="B1658" s="309" t="s">
        <v>3302</v>
      </c>
      <c r="C1658" s="223"/>
    </row>
    <row r="1659" spans="1:3" ht="15.5">
      <c r="A1659" s="319" t="s">
        <v>3303</v>
      </c>
      <c r="B1659" s="319" t="s">
        <v>3304</v>
      </c>
      <c r="C1659" s="223"/>
    </row>
    <row r="1660" spans="1:3" ht="14.5">
      <c r="A1660" s="309" t="s">
        <v>3305</v>
      </c>
      <c r="B1660" s="309" t="s">
        <v>3306</v>
      </c>
      <c r="C1660" s="223"/>
    </row>
    <row r="1661" spans="1:3" ht="14.5">
      <c r="A1661" s="309" t="s">
        <v>3307</v>
      </c>
      <c r="B1661" s="309" t="s">
        <v>3308</v>
      </c>
      <c r="C1661" s="223"/>
    </row>
    <row r="1662" spans="1:3" ht="14.5">
      <c r="A1662" s="309" t="s">
        <v>3309</v>
      </c>
      <c r="B1662" s="309" t="s">
        <v>3310</v>
      </c>
      <c r="C1662" s="223"/>
    </row>
    <row r="1663" spans="1:3" ht="15.5">
      <c r="A1663" s="319" t="s">
        <v>3311</v>
      </c>
      <c r="B1663" s="319" t="s">
        <v>3312</v>
      </c>
      <c r="C1663" s="223"/>
    </row>
    <row r="1664" spans="1:3" ht="14.5">
      <c r="A1664" s="309" t="s">
        <v>3313</v>
      </c>
      <c r="B1664" s="309" t="s">
        <v>3314</v>
      </c>
      <c r="C1664" s="223"/>
    </row>
    <row r="1665" spans="1:3" ht="14.5">
      <c r="A1665" s="309" t="s">
        <v>3315</v>
      </c>
      <c r="B1665" s="309" t="s">
        <v>3316</v>
      </c>
    </row>
    <row r="1666" spans="1:3" ht="15.5">
      <c r="A1666" s="309" t="s">
        <v>3317</v>
      </c>
      <c r="B1666" s="309" t="s">
        <v>3318</v>
      </c>
      <c r="C1666" s="317"/>
    </row>
    <row r="1667" spans="1:3" ht="17">
      <c r="A1667" s="309" t="s">
        <v>3319</v>
      </c>
      <c r="B1667" s="309" t="s">
        <v>3320</v>
      </c>
      <c r="C1667" s="583"/>
    </row>
    <row r="1668" spans="1:3" ht="17">
      <c r="A1668" s="309" t="s">
        <v>3321</v>
      </c>
      <c r="B1668" s="309" t="s">
        <v>3322</v>
      </c>
      <c r="C1668" s="579"/>
    </row>
    <row r="1669" spans="1:3" ht="15.5">
      <c r="A1669" s="309" t="s">
        <v>3323</v>
      </c>
      <c r="B1669" s="309" t="s">
        <v>3324</v>
      </c>
      <c r="C1669" s="317"/>
    </row>
    <row r="1670" spans="1:3" ht="15.5">
      <c r="A1670" s="319" t="s">
        <v>3325</v>
      </c>
      <c r="B1670" s="319" t="s">
        <v>3326</v>
      </c>
      <c r="C1670" s="223"/>
    </row>
    <row r="1671" spans="1:3" ht="14.5">
      <c r="A1671" s="309" t="s">
        <v>3327</v>
      </c>
      <c r="B1671" s="309" t="s">
        <v>3328</v>
      </c>
      <c r="C1671" s="223"/>
    </row>
    <row r="1672" spans="1:3" ht="14.5">
      <c r="A1672" s="309" t="s">
        <v>3329</v>
      </c>
      <c r="B1672" s="309" t="s">
        <v>3330</v>
      </c>
    </row>
    <row r="1673" spans="1:3" ht="14.5">
      <c r="A1673" s="309" t="s">
        <v>3331</v>
      </c>
      <c r="B1673" s="309" t="s">
        <v>3332</v>
      </c>
    </row>
    <row r="1674" spans="1:3" ht="15.5">
      <c r="A1674" s="309" t="s">
        <v>3333</v>
      </c>
      <c r="B1674" s="309" t="s">
        <v>3334</v>
      </c>
      <c r="C1674" s="317"/>
    </row>
    <row r="1675" spans="1:3" ht="14.5">
      <c r="A1675" s="309" t="s">
        <v>3335</v>
      </c>
      <c r="B1675" s="309" t="s">
        <v>3336</v>
      </c>
      <c r="C1675" s="223"/>
    </row>
    <row r="1676" spans="1:3" ht="14.5">
      <c r="A1676" s="309" t="s">
        <v>3337</v>
      </c>
      <c r="B1676" s="309" t="s">
        <v>3338</v>
      </c>
    </row>
    <row r="1677" spans="1:3" ht="14.5">
      <c r="A1677" s="309" t="s">
        <v>3339</v>
      </c>
      <c r="B1677" s="309" t="s">
        <v>3340</v>
      </c>
    </row>
    <row r="1678" spans="1:3" ht="14.5">
      <c r="A1678" s="567" t="s">
        <v>3341</v>
      </c>
      <c r="B1678" s="567" t="s">
        <v>3342</v>
      </c>
      <c r="C1678" s="223"/>
    </row>
    <row r="1679" spans="1:3" ht="14.5">
      <c r="A1679" s="309" t="s">
        <v>3343</v>
      </c>
      <c r="B1679" s="309" t="s">
        <v>3344</v>
      </c>
    </row>
    <row r="1680" spans="1:3" ht="14.5">
      <c r="A1680" s="309" t="s">
        <v>3345</v>
      </c>
      <c r="B1680" s="309" t="s">
        <v>3346</v>
      </c>
      <c r="C1680" s="223"/>
    </row>
    <row r="1681" spans="1:3" ht="14.5">
      <c r="A1681" s="309" t="s">
        <v>3347</v>
      </c>
      <c r="B1681" s="309" t="s">
        <v>3348</v>
      </c>
    </row>
    <row r="1682" spans="1:3" ht="14.5">
      <c r="A1682" s="309" t="s">
        <v>3349</v>
      </c>
      <c r="B1682" s="309" t="s">
        <v>3350</v>
      </c>
    </row>
    <row r="1683" spans="1:3" ht="14.5">
      <c r="A1683" s="567" t="s">
        <v>3351</v>
      </c>
      <c r="B1683" s="567" t="s">
        <v>3352</v>
      </c>
      <c r="C1683" s="223"/>
    </row>
    <row r="1684" spans="1:3" ht="13">
      <c r="A1684" s="567" t="s">
        <v>3353</v>
      </c>
      <c r="B1684" s="567" t="s">
        <v>3354</v>
      </c>
    </row>
    <row r="1685" spans="1:3" ht="13">
      <c r="A1685" s="567" t="s">
        <v>3355</v>
      </c>
      <c r="B1685" s="567" t="s">
        <v>3356</v>
      </c>
    </row>
    <row r="1686" spans="1:3" ht="14.5">
      <c r="A1686" s="309" t="s">
        <v>3357</v>
      </c>
      <c r="B1686" s="309" t="s">
        <v>3358</v>
      </c>
      <c r="C1686" s="223"/>
    </row>
    <row r="1687" spans="1:3" ht="15.5">
      <c r="A1687" s="319" t="s">
        <v>3359</v>
      </c>
      <c r="B1687" s="319" t="s">
        <v>3360</v>
      </c>
      <c r="C1687" s="317"/>
    </row>
    <row r="1688" spans="1:3" ht="14.5">
      <c r="A1688" s="309" t="s">
        <v>3361</v>
      </c>
      <c r="B1688" s="309" t="s">
        <v>3362</v>
      </c>
      <c r="C1688" s="223"/>
    </row>
    <row r="1689" spans="1:3" ht="14.5">
      <c r="A1689" s="567" t="s">
        <v>3363</v>
      </c>
      <c r="B1689" s="567" t="s">
        <v>3364</v>
      </c>
      <c r="C1689" s="223"/>
    </row>
    <row r="1690" spans="1:3" ht="15.5">
      <c r="A1690" s="567" t="s">
        <v>3365</v>
      </c>
      <c r="B1690" s="567" t="s">
        <v>3366</v>
      </c>
      <c r="C1690" s="317"/>
    </row>
    <row r="1691" spans="1:3" ht="14.5">
      <c r="A1691" s="567" t="s">
        <v>3367</v>
      </c>
      <c r="B1691" s="567" t="s">
        <v>3368</v>
      </c>
      <c r="C1691" s="223"/>
    </row>
    <row r="1692" spans="1:3" ht="14.5">
      <c r="A1692" s="309" t="s">
        <v>3369</v>
      </c>
      <c r="B1692" s="309" t="s">
        <v>3370</v>
      </c>
      <c r="C1692" s="223"/>
    </row>
    <row r="1693" spans="1:3" ht="14.5">
      <c r="A1693" s="567" t="s">
        <v>3371</v>
      </c>
      <c r="B1693" s="567" t="s">
        <v>3372</v>
      </c>
      <c r="C1693" s="223"/>
    </row>
    <row r="1694" spans="1:3" ht="15.5">
      <c r="A1694" s="319" t="s">
        <v>3373</v>
      </c>
      <c r="B1694" s="319" t="s">
        <v>3374</v>
      </c>
      <c r="C1694" s="317"/>
    </row>
    <row r="1695" spans="1:3" ht="14.5">
      <c r="A1695" s="309" t="s">
        <v>3375</v>
      </c>
      <c r="B1695" s="309" t="s">
        <v>3376</v>
      </c>
      <c r="C1695" s="223"/>
    </row>
    <row r="1696" spans="1:3" ht="14.5">
      <c r="A1696" s="309" t="s">
        <v>3377</v>
      </c>
      <c r="B1696" s="309" t="s">
        <v>3378</v>
      </c>
    </row>
    <row r="1697" spans="1:3" ht="14.5">
      <c r="A1697" s="309" t="s">
        <v>3379</v>
      </c>
      <c r="B1697" s="309" t="s">
        <v>3380</v>
      </c>
      <c r="C1697" s="223"/>
    </row>
    <row r="1698" spans="1:3" ht="15.5">
      <c r="A1698" s="309" t="s">
        <v>3381</v>
      </c>
      <c r="B1698" s="309" t="s">
        <v>3382</v>
      </c>
      <c r="C1698" s="317"/>
    </row>
    <row r="1699" spans="1:3" ht="15.5">
      <c r="A1699" s="319" t="s">
        <v>3383</v>
      </c>
      <c r="B1699" s="319" t="s">
        <v>3384</v>
      </c>
      <c r="C1699" s="223"/>
    </row>
    <row r="1700" spans="1:3" ht="15.5">
      <c r="A1700" s="309" t="s">
        <v>3385</v>
      </c>
      <c r="B1700" s="309" t="s">
        <v>3386</v>
      </c>
      <c r="C1700" s="317"/>
    </row>
    <row r="1701" spans="1:3" ht="14.5">
      <c r="A1701" s="309" t="s">
        <v>3387</v>
      </c>
      <c r="B1701" s="309" t="s">
        <v>3388</v>
      </c>
      <c r="C1701" s="223"/>
    </row>
    <row r="1702" spans="1:3" ht="14.5">
      <c r="A1702" s="309" t="s">
        <v>3389</v>
      </c>
      <c r="B1702" s="309" t="s">
        <v>3390</v>
      </c>
      <c r="C1702" s="223"/>
    </row>
    <row r="1703" spans="1:3" ht="15.5">
      <c r="A1703" s="319" t="s">
        <v>3391</v>
      </c>
      <c r="B1703" s="319" t="s">
        <v>3392</v>
      </c>
      <c r="C1703" s="317"/>
    </row>
    <row r="1704" spans="1:3" ht="14.5">
      <c r="A1704" s="309" t="s">
        <v>3393</v>
      </c>
      <c r="B1704" s="309" t="s">
        <v>3394</v>
      </c>
      <c r="C1704" s="223"/>
    </row>
    <row r="1705" spans="1:3" ht="14.5">
      <c r="A1705" s="309" t="s">
        <v>3395</v>
      </c>
      <c r="B1705" s="309" t="s">
        <v>3396</v>
      </c>
      <c r="C1705" s="223"/>
    </row>
    <row r="1706" spans="1:3" ht="14.5">
      <c r="A1706" s="309" t="s">
        <v>3397</v>
      </c>
      <c r="B1706" s="309" t="s">
        <v>3398</v>
      </c>
      <c r="C1706" s="223"/>
    </row>
    <row r="1707" spans="1:3" ht="17">
      <c r="A1707" s="307" t="s">
        <v>3399</v>
      </c>
      <c r="B1707" s="307" t="s">
        <v>3400</v>
      </c>
      <c r="C1707" s="317"/>
    </row>
    <row r="1708" spans="1:3" ht="15.5">
      <c r="A1708" s="319" t="s">
        <v>3401</v>
      </c>
      <c r="B1708" s="319" t="s">
        <v>3402</v>
      </c>
      <c r="C1708" s="223"/>
    </row>
    <row r="1709" spans="1:3" ht="17">
      <c r="A1709" s="309" t="s">
        <v>3403</v>
      </c>
      <c r="B1709" s="309" t="s">
        <v>3404</v>
      </c>
      <c r="C1709" s="579"/>
    </row>
    <row r="1710" spans="1:3" ht="14.5">
      <c r="A1710" s="309" t="s">
        <v>3405</v>
      </c>
      <c r="B1710" s="309" t="s">
        <v>3406</v>
      </c>
      <c r="C1710" s="223"/>
    </row>
    <row r="1711" spans="1:3" ht="14.5">
      <c r="A1711" s="309" t="s">
        <v>3407</v>
      </c>
      <c r="B1711" s="309" t="s">
        <v>3408</v>
      </c>
      <c r="C1711" s="223"/>
    </row>
    <row r="1712" spans="1:3" ht="14.5">
      <c r="A1712" s="309" t="s">
        <v>3409</v>
      </c>
      <c r="B1712" s="309" t="s">
        <v>3410</v>
      </c>
      <c r="C1712" s="223"/>
    </row>
    <row r="1713" spans="1:3" ht="14.5">
      <c r="A1713" s="309" t="s">
        <v>3411</v>
      </c>
      <c r="B1713" s="309" t="s">
        <v>3412</v>
      </c>
      <c r="C1713" s="223"/>
    </row>
    <row r="1714" spans="1:3" ht="15.5">
      <c r="A1714" s="319" t="s">
        <v>3413</v>
      </c>
      <c r="B1714" s="319" t="s">
        <v>3414</v>
      </c>
      <c r="C1714" s="223"/>
    </row>
    <row r="1715" spans="1:3" ht="14.5">
      <c r="A1715" s="309" t="s">
        <v>3415</v>
      </c>
      <c r="B1715" s="309" t="s">
        <v>3416</v>
      </c>
      <c r="C1715" s="223"/>
    </row>
    <row r="1716" spans="1:3" ht="14.5">
      <c r="A1716" s="309" t="s">
        <v>3417</v>
      </c>
      <c r="B1716" s="309" t="s">
        <v>3418</v>
      </c>
      <c r="C1716" s="223"/>
    </row>
    <row r="1717" spans="1:3" ht="15.5">
      <c r="A1717" s="567" t="s">
        <v>3419</v>
      </c>
      <c r="B1717" s="567" t="s">
        <v>3420</v>
      </c>
      <c r="C1717" s="317"/>
    </row>
    <row r="1718" spans="1:3" ht="14.5">
      <c r="A1718" s="567" t="s">
        <v>3421</v>
      </c>
      <c r="B1718" s="567" t="s">
        <v>3422</v>
      </c>
      <c r="C1718" s="223"/>
    </row>
    <row r="1719" spans="1:3" ht="14.5">
      <c r="A1719" s="567" t="s">
        <v>3423</v>
      </c>
      <c r="B1719" s="567" t="s">
        <v>3424</v>
      </c>
      <c r="C1719" s="223"/>
    </row>
    <row r="1720" spans="1:3" ht="14.5">
      <c r="A1720" s="309" t="s">
        <v>3425</v>
      </c>
      <c r="B1720" s="309" t="s">
        <v>3426</v>
      </c>
      <c r="C1720" s="223"/>
    </row>
    <row r="1721" spans="1:3" ht="14.5">
      <c r="A1721" s="567" t="s">
        <v>3427</v>
      </c>
      <c r="B1721" s="567" t="s">
        <v>3428</v>
      </c>
      <c r="C1721" s="223"/>
    </row>
    <row r="1722" spans="1:3" ht="14.5">
      <c r="A1722" s="309" t="s">
        <v>3429</v>
      </c>
      <c r="B1722" s="309" t="s">
        <v>3430</v>
      </c>
      <c r="C1722" s="223"/>
    </row>
    <row r="1723" spans="1:3" ht="14.5">
      <c r="A1723" s="309" t="s">
        <v>3431</v>
      </c>
      <c r="B1723" s="309" t="s">
        <v>3432</v>
      </c>
      <c r="C1723" s="223"/>
    </row>
    <row r="1724" spans="1:3" ht="14.5">
      <c r="A1724" s="309" t="s">
        <v>3433</v>
      </c>
      <c r="B1724" s="309" t="s">
        <v>3434</v>
      </c>
      <c r="C1724" s="223"/>
    </row>
    <row r="1725" spans="1:3" ht="15.5">
      <c r="A1725" s="319" t="s">
        <v>3435</v>
      </c>
      <c r="B1725" s="319" t="s">
        <v>3436</v>
      </c>
      <c r="C1725" s="317"/>
    </row>
    <row r="1726" spans="1:3" ht="14.5">
      <c r="A1726" s="309" t="s">
        <v>3437</v>
      </c>
      <c r="B1726" s="309" t="s">
        <v>3438</v>
      </c>
      <c r="C1726" s="223"/>
    </row>
    <row r="1727" spans="1:3" ht="14.5">
      <c r="A1727" s="309" t="s">
        <v>3439</v>
      </c>
      <c r="B1727" s="309" t="s">
        <v>3440</v>
      </c>
      <c r="C1727" s="223"/>
    </row>
    <row r="1728" spans="1:3" ht="14.5">
      <c r="A1728" s="309" t="s">
        <v>3441</v>
      </c>
      <c r="B1728" s="309" t="s">
        <v>3442</v>
      </c>
      <c r="C1728" s="223"/>
    </row>
    <row r="1729" spans="1:3" ht="14.5">
      <c r="A1729" s="309" t="s">
        <v>3443</v>
      </c>
      <c r="B1729" s="309" t="s">
        <v>3444</v>
      </c>
      <c r="C1729" s="223"/>
    </row>
    <row r="1730" spans="1:3" ht="14.5">
      <c r="A1730" s="309" t="s">
        <v>3445</v>
      </c>
      <c r="B1730" s="309" t="s">
        <v>3446</v>
      </c>
      <c r="C1730" s="223"/>
    </row>
    <row r="1731" spans="1:3" ht="14.5">
      <c r="A1731" s="309" t="s">
        <v>3447</v>
      </c>
      <c r="B1731" s="309" t="s">
        <v>3448</v>
      </c>
      <c r="C1731" s="223"/>
    </row>
    <row r="1732" spans="1:3" ht="15.5">
      <c r="A1732" s="319" t="s">
        <v>3449</v>
      </c>
      <c r="B1732" s="319" t="s">
        <v>3450</v>
      </c>
      <c r="C1732" s="223"/>
    </row>
    <row r="1733" spans="1:3" ht="15.5">
      <c r="A1733" s="309" t="s">
        <v>3451</v>
      </c>
      <c r="B1733" s="309" t="s">
        <v>3452</v>
      </c>
      <c r="C1733" s="317"/>
    </row>
    <row r="1734" spans="1:3" ht="14.5">
      <c r="A1734" s="309" t="s">
        <v>3453</v>
      </c>
      <c r="B1734" s="309" t="s">
        <v>3454</v>
      </c>
      <c r="C1734" s="223"/>
    </row>
    <row r="1735" spans="1:3" ht="14.5">
      <c r="A1735" s="309" t="s">
        <v>3455</v>
      </c>
      <c r="B1735" s="309" t="s">
        <v>3456</v>
      </c>
      <c r="C1735" s="223"/>
    </row>
    <row r="1736" spans="1:3" ht="14.5">
      <c r="A1736" s="309" t="s">
        <v>3457</v>
      </c>
      <c r="B1736" s="309" t="s">
        <v>3458</v>
      </c>
      <c r="C1736" s="223"/>
    </row>
    <row r="1737" spans="1:3" ht="14.5">
      <c r="A1737" s="567" t="s">
        <v>3459</v>
      </c>
      <c r="B1737" s="567" t="s">
        <v>3460</v>
      </c>
      <c r="C1737" s="223"/>
    </row>
    <row r="1738" spans="1:3" ht="14.5">
      <c r="A1738" s="309" t="s">
        <v>3461</v>
      </c>
      <c r="B1738" s="309" t="s">
        <v>3462</v>
      </c>
      <c r="C1738" s="223"/>
    </row>
    <row r="1739" spans="1:3" ht="15.5">
      <c r="A1739" s="319" t="s">
        <v>3463</v>
      </c>
      <c r="B1739" s="319" t="s">
        <v>3464</v>
      </c>
      <c r="C1739" s="223"/>
    </row>
    <row r="1740" spans="1:3" ht="14.5">
      <c r="A1740" s="309" t="s">
        <v>3465</v>
      </c>
      <c r="B1740" s="309" t="s">
        <v>3466</v>
      </c>
      <c r="C1740" s="223"/>
    </row>
    <row r="1741" spans="1:3" ht="15.5">
      <c r="A1741" s="309" t="s">
        <v>3467</v>
      </c>
      <c r="B1741" s="309" t="s">
        <v>3468</v>
      </c>
      <c r="C1741" s="317"/>
    </row>
    <row r="1742" spans="1:3" ht="17">
      <c r="A1742" s="307" t="s">
        <v>3469</v>
      </c>
      <c r="B1742" s="307" t="s">
        <v>3470</v>
      </c>
      <c r="C1742" s="223"/>
    </row>
    <row r="1743" spans="1:3" ht="15.5">
      <c r="A1743" s="319" t="s">
        <v>3471</v>
      </c>
      <c r="B1743" s="319" t="s">
        <v>3472</v>
      </c>
      <c r="C1743" s="223"/>
    </row>
    <row r="1744" spans="1:3" ht="14.5">
      <c r="A1744" s="309" t="s">
        <v>3473</v>
      </c>
      <c r="B1744" s="309" t="s">
        <v>3474</v>
      </c>
      <c r="C1744" s="223"/>
    </row>
    <row r="1745" spans="1:3" ht="14.5">
      <c r="A1745" s="309" t="s">
        <v>3475</v>
      </c>
      <c r="B1745" s="309" t="s">
        <v>3476</v>
      </c>
      <c r="C1745" s="223"/>
    </row>
    <row r="1746" spans="1:3" ht="14.5">
      <c r="A1746" s="309" t="s">
        <v>3477</v>
      </c>
      <c r="B1746" s="309" t="s">
        <v>3478</v>
      </c>
      <c r="C1746" s="223"/>
    </row>
    <row r="1747" spans="1:3" ht="14.5">
      <c r="A1747" s="309" t="s">
        <v>3479</v>
      </c>
      <c r="B1747" s="309" t="s">
        <v>3480</v>
      </c>
      <c r="C1747" s="223"/>
    </row>
    <row r="1748" spans="1:3" ht="14.5">
      <c r="A1748" s="309" t="s">
        <v>3481</v>
      </c>
      <c r="B1748" s="309" t="s">
        <v>3482</v>
      </c>
      <c r="C1748" s="223"/>
    </row>
    <row r="1749" spans="1:3" ht="15.5">
      <c r="A1749" s="309" t="s">
        <v>3483</v>
      </c>
      <c r="B1749" s="309" t="s">
        <v>3484</v>
      </c>
      <c r="C1749" s="317"/>
    </row>
    <row r="1750" spans="1:3" ht="15.5">
      <c r="A1750" s="319" t="s">
        <v>3485</v>
      </c>
      <c r="B1750" s="319" t="s">
        <v>3486</v>
      </c>
      <c r="C1750" s="223"/>
    </row>
    <row r="1751" spans="1:3" ht="14.5">
      <c r="A1751" s="309" t="s">
        <v>3487</v>
      </c>
      <c r="B1751" s="309" t="s">
        <v>3488</v>
      </c>
      <c r="C1751" s="223"/>
    </row>
    <row r="1752" spans="1:3" ht="14.5">
      <c r="A1752" s="309" t="s">
        <v>3489</v>
      </c>
      <c r="B1752" s="309" t="s">
        <v>3490</v>
      </c>
      <c r="C1752" s="223"/>
    </row>
    <row r="1753" spans="1:3" ht="14.5">
      <c r="A1753" s="309" t="s">
        <v>3491</v>
      </c>
      <c r="B1753" s="309" t="s">
        <v>3492</v>
      </c>
      <c r="C1753" s="223"/>
    </row>
    <row r="1754" spans="1:3" ht="14.5">
      <c r="A1754" s="309" t="s">
        <v>3493</v>
      </c>
      <c r="B1754" s="309" t="s">
        <v>3494</v>
      </c>
      <c r="C1754" s="223"/>
    </row>
    <row r="1755" spans="1:3" ht="15.5">
      <c r="A1755" s="319" t="s">
        <v>3495</v>
      </c>
      <c r="B1755" s="319" t="s">
        <v>3496</v>
      </c>
      <c r="C1755" s="223"/>
    </row>
    <row r="1756" spans="1:3" ht="14.5">
      <c r="A1756" s="309" t="s">
        <v>3497</v>
      </c>
      <c r="B1756" s="309" t="s">
        <v>3498</v>
      </c>
      <c r="C1756" s="223"/>
    </row>
    <row r="1757" spans="1:3" ht="17">
      <c r="A1757" s="309" t="s">
        <v>3499</v>
      </c>
      <c r="B1757" s="309" t="s">
        <v>3500</v>
      </c>
      <c r="C1757" s="583"/>
    </row>
    <row r="1758" spans="1:3" ht="17">
      <c r="A1758" s="309" t="s">
        <v>3501</v>
      </c>
      <c r="B1758" s="309" t="s">
        <v>3502</v>
      </c>
      <c r="C1758" s="579"/>
    </row>
    <row r="1759" spans="1:3" ht="15.5">
      <c r="A1759" s="319" t="s">
        <v>3503</v>
      </c>
      <c r="B1759" s="319" t="s">
        <v>3504</v>
      </c>
      <c r="C1759" s="317"/>
    </row>
    <row r="1760" spans="1:3" ht="14.5">
      <c r="A1760" s="309" t="s">
        <v>3505</v>
      </c>
      <c r="B1760" s="309" t="s">
        <v>3506</v>
      </c>
      <c r="C1760" s="223"/>
    </row>
    <row r="1761" spans="1:3" ht="14.5">
      <c r="A1761" s="309" t="s">
        <v>3507</v>
      </c>
      <c r="B1761" s="309" t="s">
        <v>3508</v>
      </c>
      <c r="C1761" s="223"/>
    </row>
    <row r="1762" spans="1:3" ht="14.5">
      <c r="A1762" s="309" t="s">
        <v>3509</v>
      </c>
      <c r="B1762" s="309" t="s">
        <v>3510</v>
      </c>
      <c r="C1762" s="223"/>
    </row>
    <row r="1763" spans="1:3" ht="15.5">
      <c r="A1763" s="319" t="s">
        <v>3511</v>
      </c>
      <c r="B1763" s="319" t="s">
        <v>3512</v>
      </c>
    </row>
    <row r="1764" spans="1:3" ht="15.5">
      <c r="A1764" s="319" t="s">
        <v>3513</v>
      </c>
      <c r="B1764" s="319" t="s">
        <v>3514</v>
      </c>
      <c r="C1764" s="223"/>
    </row>
    <row r="1765" spans="1:3" ht="15.5">
      <c r="A1765" s="309" t="s">
        <v>3515</v>
      </c>
      <c r="B1765" s="309" t="s">
        <v>3516</v>
      </c>
      <c r="C1765" s="317"/>
    </row>
    <row r="1766" spans="1:3" ht="14.5">
      <c r="A1766" s="309" t="s">
        <v>3517</v>
      </c>
      <c r="B1766" s="309" t="s">
        <v>3518</v>
      </c>
      <c r="C1766" s="223"/>
    </row>
    <row r="1767" spans="1:3" ht="14.5">
      <c r="A1767" s="309" t="s">
        <v>3519</v>
      </c>
      <c r="B1767" s="309" t="s">
        <v>3520</v>
      </c>
      <c r="C1767" s="223"/>
    </row>
    <row r="1768" spans="1:3" ht="14.5">
      <c r="A1768" s="309" t="s">
        <v>3521</v>
      </c>
      <c r="B1768" s="309" t="s">
        <v>3522</v>
      </c>
      <c r="C1768" s="223"/>
    </row>
    <row r="1769" spans="1:3" ht="15.5">
      <c r="A1769" s="309" t="s">
        <v>3523</v>
      </c>
      <c r="B1769" s="309" t="s">
        <v>3524</v>
      </c>
      <c r="C1769" s="317"/>
    </row>
    <row r="1770" spans="1:3" ht="14.5">
      <c r="A1770" s="309" t="s">
        <v>3525</v>
      </c>
      <c r="B1770" s="309" t="s">
        <v>3526</v>
      </c>
      <c r="C1770" s="223"/>
    </row>
    <row r="1771" spans="1:3" ht="14.5">
      <c r="A1771" s="309" t="s">
        <v>3527</v>
      </c>
      <c r="B1771" s="309" t="s">
        <v>3528</v>
      </c>
      <c r="C1771" s="223"/>
    </row>
    <row r="1772" spans="1:3" ht="14.5">
      <c r="A1772" s="309" t="s">
        <v>3529</v>
      </c>
      <c r="B1772" s="309" t="s">
        <v>3530</v>
      </c>
      <c r="C1772" s="223"/>
    </row>
    <row r="1773" spans="1:3" ht="14.5">
      <c r="A1773" s="309" t="s">
        <v>3531</v>
      </c>
      <c r="B1773" s="309" t="s">
        <v>3532</v>
      </c>
      <c r="C1773" s="223"/>
    </row>
    <row r="1774" spans="1:3" ht="17">
      <c r="A1774" s="307" t="s">
        <v>3533</v>
      </c>
      <c r="B1774" s="307" t="s">
        <v>3534</v>
      </c>
      <c r="C1774" s="223"/>
    </row>
    <row r="1775" spans="1:3" ht="15.5">
      <c r="A1775" s="319" t="s">
        <v>3535</v>
      </c>
      <c r="B1775" s="319" t="s">
        <v>3536</v>
      </c>
      <c r="C1775" s="223"/>
    </row>
    <row r="1776" spans="1:3" ht="14.5">
      <c r="A1776" s="309" t="s">
        <v>3537</v>
      </c>
      <c r="B1776" s="309" t="s">
        <v>3538</v>
      </c>
      <c r="C1776" s="223"/>
    </row>
    <row r="1777" spans="1:3" ht="14.5">
      <c r="A1777" s="309" t="s">
        <v>3539</v>
      </c>
      <c r="B1777" s="309" t="s">
        <v>3540</v>
      </c>
      <c r="C1777" s="223"/>
    </row>
    <row r="1778" spans="1:3" ht="15.5">
      <c r="A1778" s="319" t="s">
        <v>3541</v>
      </c>
      <c r="B1778" s="319" t="s">
        <v>3542</v>
      </c>
      <c r="C1778" s="223"/>
    </row>
    <row r="1779" spans="1:3" ht="15.5">
      <c r="A1779" s="309" t="s">
        <v>3543</v>
      </c>
      <c r="B1779" s="309" t="s">
        <v>3544</v>
      </c>
      <c r="C1779" s="317"/>
    </row>
    <row r="1780" spans="1:3" ht="14.5">
      <c r="A1780" s="309" t="s">
        <v>3545</v>
      </c>
      <c r="B1780" s="309" t="s">
        <v>3546</v>
      </c>
      <c r="C1780" s="223"/>
    </row>
    <row r="1781" spans="1:3" ht="14.5">
      <c r="A1781" s="309" t="s">
        <v>3547</v>
      </c>
      <c r="B1781" s="309" t="s">
        <v>3548</v>
      </c>
      <c r="C1781" s="223"/>
    </row>
    <row r="1782" spans="1:3" ht="15.5">
      <c r="A1782" s="319" t="s">
        <v>3549</v>
      </c>
      <c r="B1782" s="319" t="s">
        <v>3550</v>
      </c>
      <c r="C1782" s="317"/>
    </row>
    <row r="1783" spans="1:3" ht="14.5">
      <c r="A1783" s="309" t="s">
        <v>3551</v>
      </c>
      <c r="B1783" s="309" t="s">
        <v>3552</v>
      </c>
      <c r="C1783" s="223"/>
    </row>
    <row r="1784" spans="1:3" ht="15.5">
      <c r="A1784" s="309" t="s">
        <v>3553</v>
      </c>
      <c r="B1784" s="309" t="s">
        <v>3554</v>
      </c>
      <c r="C1784" s="317"/>
    </row>
    <row r="1785" spans="1:3" ht="17">
      <c r="A1785" s="309" t="s">
        <v>3555</v>
      </c>
      <c r="B1785" s="309" t="s">
        <v>3556</v>
      </c>
      <c r="C1785" s="579"/>
    </row>
    <row r="1786" spans="1:3" ht="15.5">
      <c r="A1786" s="309" t="s">
        <v>3557</v>
      </c>
      <c r="B1786" s="309" t="s">
        <v>3558</v>
      </c>
      <c r="C1786" s="317"/>
    </row>
    <row r="1787" spans="1:3" ht="14.5">
      <c r="A1787" s="309" t="s">
        <v>3559</v>
      </c>
      <c r="B1787" s="309" t="s">
        <v>3560</v>
      </c>
      <c r="C1787" s="223"/>
    </row>
    <row r="1788" spans="1:3" ht="15.5">
      <c r="A1788" s="319" t="s">
        <v>3561</v>
      </c>
      <c r="B1788" s="319" t="s">
        <v>3562</v>
      </c>
      <c r="C1788" s="223"/>
    </row>
    <row r="1789" spans="1:3" ht="15.5">
      <c r="A1789" s="319" t="s">
        <v>3563</v>
      </c>
      <c r="B1789" s="319" t="s">
        <v>3564</v>
      </c>
      <c r="C1789" s="317"/>
    </row>
    <row r="1790" spans="1:3" ht="17">
      <c r="A1790" s="307" t="s">
        <v>3565</v>
      </c>
      <c r="B1790" s="307" t="s">
        <v>3566</v>
      </c>
      <c r="C1790" s="223"/>
    </row>
    <row r="1791" spans="1:3" ht="15.5">
      <c r="A1791" s="319" t="s">
        <v>3567</v>
      </c>
      <c r="B1791" s="319" t="s">
        <v>3568</v>
      </c>
      <c r="C1791" s="223"/>
    </row>
    <row r="1792" spans="1:3" ht="14.5">
      <c r="A1792" s="309" t="s">
        <v>3569</v>
      </c>
      <c r="B1792" s="309" t="s">
        <v>3570</v>
      </c>
      <c r="C1792" s="223"/>
    </row>
    <row r="1793" spans="1:3" ht="14.5">
      <c r="A1793" s="309" t="s">
        <v>3571</v>
      </c>
      <c r="B1793" s="309" t="s">
        <v>3572</v>
      </c>
      <c r="C1793" s="223"/>
    </row>
    <row r="1794" spans="1:3" ht="14.5">
      <c r="A1794" s="309" t="s">
        <v>3573</v>
      </c>
      <c r="B1794" s="309" t="s">
        <v>3574</v>
      </c>
      <c r="C1794" s="223"/>
    </row>
    <row r="1795" spans="1:3" ht="15.5">
      <c r="A1795" s="319" t="s">
        <v>3575</v>
      </c>
      <c r="B1795" s="319" t="s">
        <v>3576</v>
      </c>
      <c r="C1795" s="223"/>
    </row>
    <row r="1796" spans="1:3" ht="14.5">
      <c r="A1796" s="309" t="s">
        <v>3577</v>
      </c>
      <c r="B1796" s="309" t="s">
        <v>3578</v>
      </c>
      <c r="C1796" s="223"/>
    </row>
    <row r="1797" spans="1:3" ht="15.5">
      <c r="A1797" s="309" t="s">
        <v>3579</v>
      </c>
      <c r="B1797" s="309" t="s">
        <v>3580</v>
      </c>
      <c r="C1797" s="317"/>
    </row>
    <row r="1798" spans="1:3" ht="14.5">
      <c r="A1798" s="309" t="s">
        <v>3581</v>
      </c>
      <c r="B1798" s="309" t="s">
        <v>3582</v>
      </c>
      <c r="C1798" s="223"/>
    </row>
    <row r="1799" spans="1:3" ht="15.5">
      <c r="A1799" s="319" t="s">
        <v>3583</v>
      </c>
      <c r="B1799" s="319" t="s">
        <v>3584</v>
      </c>
    </row>
    <row r="1800" spans="1:3" ht="14.5">
      <c r="A1800" s="309" t="s">
        <v>3585</v>
      </c>
      <c r="B1800" s="309" t="s">
        <v>3586</v>
      </c>
      <c r="C1800" s="223"/>
    </row>
    <row r="1801" spans="1:3" ht="14.5">
      <c r="A1801" s="309" t="s">
        <v>3587</v>
      </c>
      <c r="B1801" s="309" t="s">
        <v>3588</v>
      </c>
      <c r="C1801" s="223"/>
    </row>
    <row r="1802" spans="1:3" ht="15.5">
      <c r="A1802" s="319" t="s">
        <v>3589</v>
      </c>
      <c r="B1802" s="319" t="s">
        <v>3590</v>
      </c>
      <c r="C1802" s="317"/>
    </row>
    <row r="1803" spans="1:3" ht="15.5">
      <c r="A1803" s="319" t="s">
        <v>3591</v>
      </c>
      <c r="B1803" s="319" t="s">
        <v>3592</v>
      </c>
      <c r="C1803" s="223"/>
    </row>
    <row r="1804" spans="1:3" ht="14.5">
      <c r="A1804" s="309" t="s">
        <v>3593</v>
      </c>
      <c r="B1804" s="309" t="s">
        <v>3594</v>
      </c>
      <c r="C1804" s="223"/>
    </row>
    <row r="1805" spans="1:3" ht="17">
      <c r="A1805" s="307" t="s">
        <v>3595</v>
      </c>
      <c r="B1805" s="307" t="s">
        <v>3596</v>
      </c>
      <c r="C1805" s="223"/>
    </row>
    <row r="1806" spans="1:3" ht="15.5">
      <c r="A1806" s="319" t="s">
        <v>3597</v>
      </c>
      <c r="B1806" s="319" t="s">
        <v>3598</v>
      </c>
    </row>
    <row r="1807" spans="1:3" ht="14.5">
      <c r="A1807" s="309" t="s">
        <v>3599</v>
      </c>
      <c r="B1807" s="309" t="s">
        <v>3600</v>
      </c>
      <c r="C1807" s="223"/>
    </row>
    <row r="1808" spans="1:3" ht="15.5">
      <c r="A1808" s="319" t="s">
        <v>3601</v>
      </c>
      <c r="B1808" s="319" t="s">
        <v>3602</v>
      </c>
      <c r="C1808" s="223"/>
    </row>
    <row r="1809" spans="1:3" ht="14.5">
      <c r="A1809" s="309" t="s">
        <v>3603</v>
      </c>
      <c r="B1809" s="309" t="s">
        <v>3604</v>
      </c>
      <c r="C1809" s="223"/>
    </row>
    <row r="1810" spans="1:3" ht="14.5">
      <c r="A1810" s="309" t="s">
        <v>3605</v>
      </c>
      <c r="B1810" s="309" t="s">
        <v>3606</v>
      </c>
      <c r="C1810" s="223"/>
    </row>
    <row r="1811" spans="1:3" ht="15.5">
      <c r="A1811" s="319" t="s">
        <v>3607</v>
      </c>
      <c r="B1811" s="319" t="s">
        <v>3608</v>
      </c>
      <c r="C1811" s="317"/>
    </row>
    <row r="1812" spans="1:3" ht="14.5">
      <c r="A1812" s="309" t="s">
        <v>3609</v>
      </c>
      <c r="B1812" s="309" t="s">
        <v>3610</v>
      </c>
      <c r="C1812" s="223"/>
    </row>
    <row r="1813" spans="1:3" ht="15.5">
      <c r="A1813" s="319" t="s">
        <v>3611</v>
      </c>
      <c r="B1813" s="319" t="s">
        <v>3612</v>
      </c>
    </row>
    <row r="1814" spans="1:3" ht="15.5">
      <c r="A1814" s="319" t="s">
        <v>3613</v>
      </c>
      <c r="B1814" s="319" t="s">
        <v>3614</v>
      </c>
    </row>
    <row r="1815" spans="1:3" ht="14.5">
      <c r="A1815" s="309" t="s">
        <v>3615</v>
      </c>
      <c r="B1815" s="309" t="s">
        <v>3616</v>
      </c>
    </row>
    <row r="1816" spans="1:3" ht="14.5">
      <c r="A1816" s="309" t="s">
        <v>3617</v>
      </c>
      <c r="B1816" s="309" t="s">
        <v>3618</v>
      </c>
    </row>
    <row r="1817" spans="1:3" ht="14.5">
      <c r="A1817" s="309" t="s">
        <v>3619</v>
      </c>
      <c r="B1817" s="309" t="s">
        <v>3620</v>
      </c>
    </row>
    <row r="1818" spans="1:3" ht="15.5">
      <c r="A1818" s="319" t="s">
        <v>3621</v>
      </c>
      <c r="B1818" s="319" t="s">
        <v>3622</v>
      </c>
      <c r="C1818" s="223"/>
    </row>
    <row r="1819" spans="1:3" ht="14.5">
      <c r="A1819" s="309" t="s">
        <v>3623</v>
      </c>
      <c r="B1819" s="309" t="s">
        <v>3624</v>
      </c>
    </row>
    <row r="1820" spans="1:3" ht="14.5">
      <c r="A1820" s="309" t="s">
        <v>3625</v>
      </c>
      <c r="B1820" s="309" t="s">
        <v>3626</v>
      </c>
      <c r="C1820" s="223"/>
    </row>
    <row r="1821" spans="1:3" ht="14.5">
      <c r="A1821" s="309" t="s">
        <v>3627</v>
      </c>
      <c r="B1821" s="309" t="s">
        <v>3628</v>
      </c>
      <c r="C1821" s="223"/>
    </row>
    <row r="1822" spans="1:3" ht="14.5">
      <c r="A1822" s="309" t="s">
        <v>3629</v>
      </c>
      <c r="B1822" s="309" t="s">
        <v>3630</v>
      </c>
      <c r="C1822" s="223"/>
    </row>
    <row r="1823" spans="1:3" ht="14.5">
      <c r="A1823" s="309" t="s">
        <v>3631</v>
      </c>
      <c r="B1823" s="309" t="s">
        <v>3632</v>
      </c>
    </row>
    <row r="1824" spans="1:3" ht="14.5">
      <c r="A1824" s="309" t="s">
        <v>3633</v>
      </c>
      <c r="B1824" s="309" t="s">
        <v>3634</v>
      </c>
    </row>
    <row r="1825" spans="1:3" ht="14.5">
      <c r="A1825" s="309" t="s">
        <v>3635</v>
      </c>
      <c r="B1825" s="309" t="s">
        <v>3636</v>
      </c>
      <c r="C1825" s="223"/>
    </row>
    <row r="1826" spans="1:3" ht="17">
      <c r="A1826" s="307" t="s">
        <v>3637</v>
      </c>
      <c r="B1826" s="307" t="s">
        <v>3638</v>
      </c>
      <c r="C1826" s="317"/>
    </row>
    <row r="1827" spans="1:3" ht="15.5">
      <c r="A1827" s="319" t="s">
        <v>3639</v>
      </c>
      <c r="B1827" s="319" t="s">
        <v>3640</v>
      </c>
      <c r="C1827" s="223"/>
    </row>
    <row r="1828" spans="1:3" ht="14.5">
      <c r="A1828" s="309" t="s">
        <v>3641</v>
      </c>
      <c r="B1828" s="309" t="s">
        <v>3642</v>
      </c>
    </row>
    <row r="1829" spans="1:3" ht="14.5">
      <c r="A1829" s="309" t="s">
        <v>3643</v>
      </c>
      <c r="B1829" s="309" t="s">
        <v>3644</v>
      </c>
    </row>
    <row r="1830" spans="1:3" ht="14.5">
      <c r="A1830" s="309" t="s">
        <v>3645</v>
      </c>
      <c r="B1830" s="309" t="s">
        <v>3646</v>
      </c>
    </row>
    <row r="1831" spans="1:3" ht="14.5">
      <c r="A1831" s="309" t="s">
        <v>3647</v>
      </c>
      <c r="B1831" s="309" t="s">
        <v>3648</v>
      </c>
    </row>
    <row r="1832" spans="1:3" ht="15.5">
      <c r="A1832" s="319" t="s">
        <v>3649</v>
      </c>
      <c r="B1832" s="319" t="s">
        <v>3650</v>
      </c>
    </row>
    <row r="1833" spans="1:3" ht="15.5">
      <c r="A1833" s="319" t="s">
        <v>3651</v>
      </c>
      <c r="B1833" s="319" t="s">
        <v>3652</v>
      </c>
    </row>
    <row r="1834" spans="1:3" ht="14.5">
      <c r="A1834" s="309" t="s">
        <v>3653</v>
      </c>
      <c r="B1834" s="309" t="s">
        <v>3654</v>
      </c>
      <c r="C1834" s="223"/>
    </row>
    <row r="1835" spans="1:3" ht="14.5">
      <c r="A1835" s="309" t="s">
        <v>3655</v>
      </c>
      <c r="B1835" s="309" t="s">
        <v>3656</v>
      </c>
    </row>
    <row r="1836" spans="1:3" ht="18.5">
      <c r="A1836" s="581" t="s">
        <v>3657</v>
      </c>
      <c r="B1836" s="581" t="s">
        <v>3658</v>
      </c>
    </row>
    <row r="1837" spans="1:3" ht="15.5">
      <c r="A1837" s="319" t="s">
        <v>3659</v>
      </c>
      <c r="B1837" s="319" t="s">
        <v>3660</v>
      </c>
      <c r="C1837" s="223"/>
    </row>
    <row r="1838" spans="1:3" ht="14.5">
      <c r="A1838" s="309" t="s">
        <v>3661</v>
      </c>
      <c r="B1838" s="309" t="s">
        <v>3662</v>
      </c>
    </row>
    <row r="1839" spans="1:3" ht="13">
      <c r="A1839" s="567" t="s">
        <v>3663</v>
      </c>
      <c r="B1839" s="567" t="s">
        <v>3664</v>
      </c>
    </row>
    <row r="1840" spans="1:3" ht="14.5">
      <c r="A1840" s="309" t="s">
        <v>3665</v>
      </c>
      <c r="B1840" s="309" t="s">
        <v>3666</v>
      </c>
    </row>
    <row r="1841" spans="1:3" ht="14.5">
      <c r="A1841" s="567" t="s">
        <v>3667</v>
      </c>
      <c r="B1841" s="567" t="s">
        <v>3668</v>
      </c>
      <c r="C1841" s="223"/>
    </row>
    <row r="1842" spans="1:3" ht="14.5">
      <c r="A1842" s="309" t="s">
        <v>3669</v>
      </c>
      <c r="B1842" s="309" t="s">
        <v>3670</v>
      </c>
    </row>
    <row r="1843" spans="1:3" ht="14.5">
      <c r="A1843" s="309" t="s">
        <v>3671</v>
      </c>
      <c r="B1843" s="309" t="s">
        <v>3672</v>
      </c>
    </row>
    <row r="1844" spans="1:3" ht="13">
      <c r="A1844" s="567" t="s">
        <v>3673</v>
      </c>
      <c r="B1844" s="567" t="s">
        <v>3674</v>
      </c>
    </row>
    <row r="1845" spans="1:3" ht="15.5">
      <c r="A1845" s="309" t="s">
        <v>3675</v>
      </c>
      <c r="B1845" s="309" t="s">
        <v>3676</v>
      </c>
      <c r="C1845" s="317"/>
    </row>
    <row r="1846" spans="1:3" ht="14.5">
      <c r="A1846" s="567" t="s">
        <v>3677</v>
      </c>
      <c r="B1846" s="567" t="s">
        <v>3678</v>
      </c>
      <c r="C1846" s="223"/>
    </row>
    <row r="1847" spans="1:3" ht="14.5">
      <c r="A1847" s="309" t="s">
        <v>3679</v>
      </c>
      <c r="B1847" s="309" t="s">
        <v>3680</v>
      </c>
    </row>
    <row r="1848" spans="1:3" ht="14.5">
      <c r="A1848" s="309" t="s">
        <v>3681</v>
      </c>
      <c r="B1848" s="309" t="s">
        <v>3682</v>
      </c>
      <c r="C1848" s="223"/>
    </row>
    <row r="1849" spans="1:3" ht="14.5">
      <c r="A1849" s="567" t="s">
        <v>3683</v>
      </c>
      <c r="B1849" s="567" t="s">
        <v>3684</v>
      </c>
      <c r="C1849" s="223"/>
    </row>
    <row r="1850" spans="1:3" ht="14.5">
      <c r="A1850" s="567" t="s">
        <v>3685</v>
      </c>
      <c r="B1850" s="567" t="s">
        <v>3686</v>
      </c>
      <c r="C1850" s="223"/>
    </row>
    <row r="1851" spans="1:3" ht="14.5">
      <c r="A1851" s="567" t="s">
        <v>3687</v>
      </c>
      <c r="B1851" s="567" t="s">
        <v>3688</v>
      </c>
      <c r="C1851" s="223"/>
    </row>
    <row r="1852" spans="1:3" ht="14.5">
      <c r="A1852" s="567" t="s">
        <v>3689</v>
      </c>
      <c r="B1852" s="567" t="s">
        <v>3690</v>
      </c>
      <c r="C1852" s="223"/>
    </row>
    <row r="1853" spans="1:3" ht="15.5">
      <c r="A1853" s="567" t="s">
        <v>3691</v>
      </c>
      <c r="B1853" s="567" t="s">
        <v>3692</v>
      </c>
      <c r="C1853" s="317"/>
    </row>
    <row r="1854" spans="1:3" ht="14.5">
      <c r="A1854" s="567" t="s">
        <v>3693</v>
      </c>
      <c r="B1854" s="567" t="s">
        <v>3694</v>
      </c>
      <c r="C1854" s="223"/>
    </row>
    <row r="1855" spans="1:3" ht="14.5">
      <c r="A1855" s="567" t="s">
        <v>3695</v>
      </c>
      <c r="B1855" s="567" t="s">
        <v>3696</v>
      </c>
      <c r="C1855" s="223"/>
    </row>
    <row r="1856" spans="1:3" ht="15.5">
      <c r="A1856" s="319" t="s">
        <v>3697</v>
      </c>
      <c r="B1856" s="319" t="s">
        <v>3698</v>
      </c>
      <c r="C1856" s="317"/>
    </row>
    <row r="1857" spans="1:3" ht="14.5">
      <c r="A1857" s="309" t="s">
        <v>3699</v>
      </c>
      <c r="B1857" s="309" t="s">
        <v>3700</v>
      </c>
      <c r="C1857" s="223"/>
    </row>
    <row r="1858" spans="1:3" ht="15.5">
      <c r="A1858" s="319" t="s">
        <v>3701</v>
      </c>
      <c r="B1858" s="319" t="s">
        <v>3702</v>
      </c>
      <c r="C1858" s="223"/>
    </row>
    <row r="1859" spans="1:3" ht="14.5">
      <c r="A1859" s="567" t="s">
        <v>3703</v>
      </c>
      <c r="B1859" s="567" t="s">
        <v>3704</v>
      </c>
      <c r="C1859" s="223"/>
    </row>
    <row r="1860" spans="1:3" ht="14.5">
      <c r="A1860" s="309" t="s">
        <v>3705</v>
      </c>
      <c r="B1860" s="309" t="s">
        <v>3706</v>
      </c>
      <c r="C1860" s="223"/>
    </row>
    <row r="1861" spans="1:3" ht="14.5">
      <c r="A1861" s="309" t="s">
        <v>3707</v>
      </c>
      <c r="B1861" s="309" t="s">
        <v>3708</v>
      </c>
      <c r="C1861" s="223"/>
    </row>
    <row r="1862" spans="1:3" ht="17">
      <c r="A1862" s="309" t="s">
        <v>3709</v>
      </c>
      <c r="B1862" s="309" t="s">
        <v>3710</v>
      </c>
      <c r="C1862" s="579"/>
    </row>
    <row r="1863" spans="1:3" ht="15.5">
      <c r="A1863" s="309" t="s">
        <v>3711</v>
      </c>
      <c r="B1863" s="309" t="s">
        <v>3712</v>
      </c>
      <c r="C1863" s="317"/>
    </row>
    <row r="1864" spans="1:3" ht="14.5">
      <c r="A1864" s="309" t="s">
        <v>3713</v>
      </c>
      <c r="B1864" s="309" t="s">
        <v>3714</v>
      </c>
      <c r="C1864" s="223"/>
    </row>
    <row r="1865" spans="1:3" ht="14.5">
      <c r="A1865" s="309" t="s">
        <v>3715</v>
      </c>
      <c r="B1865" s="309" t="s">
        <v>3716</v>
      </c>
      <c r="C1865" s="223"/>
    </row>
    <row r="1866" spans="1:3" ht="14.5">
      <c r="A1866" s="309" t="s">
        <v>3717</v>
      </c>
      <c r="B1866" s="309" t="s">
        <v>3718</v>
      </c>
    </row>
    <row r="1867" spans="1:3" ht="13">
      <c r="A1867" s="567" t="s">
        <v>3719</v>
      </c>
      <c r="B1867" s="567" t="s">
        <v>3720</v>
      </c>
    </row>
    <row r="1868" spans="1:3" ht="15.5">
      <c r="A1868" s="319" t="s">
        <v>3721</v>
      </c>
      <c r="B1868" s="319" t="s">
        <v>3722</v>
      </c>
      <c r="C1868" s="223"/>
    </row>
    <row r="1869" spans="1:3" ht="17">
      <c r="A1869" s="580" t="s">
        <v>3723</v>
      </c>
      <c r="B1869" s="580" t="s">
        <v>458</v>
      </c>
      <c r="C1869" s="223"/>
    </row>
    <row r="1870" spans="1:3" ht="17">
      <c r="A1870" s="307" t="s">
        <v>3724</v>
      </c>
      <c r="B1870" s="307" t="s">
        <v>3725</v>
      </c>
      <c r="C1870" s="317"/>
    </row>
    <row r="1871" spans="1:3" ht="15.5">
      <c r="A1871" s="319" t="s">
        <v>3726</v>
      </c>
      <c r="B1871" s="319" t="s">
        <v>3727</v>
      </c>
      <c r="C1871" s="317"/>
    </row>
    <row r="1872" spans="1:3" ht="14.5">
      <c r="A1872" s="309" t="s">
        <v>3728</v>
      </c>
      <c r="B1872" s="309" t="s">
        <v>3729</v>
      </c>
      <c r="C1872" s="223"/>
    </row>
    <row r="1873" spans="1:3" ht="14.5">
      <c r="A1873" s="309" t="s">
        <v>3730</v>
      </c>
      <c r="B1873" s="309" t="s">
        <v>3731</v>
      </c>
      <c r="C1873" s="223"/>
    </row>
    <row r="1874" spans="1:3" ht="15.5">
      <c r="A1874" s="567" t="s">
        <v>3732</v>
      </c>
      <c r="B1874" s="567" t="s">
        <v>3733</v>
      </c>
      <c r="C1874" s="317"/>
    </row>
    <row r="1875" spans="1:3" ht="15.5">
      <c r="A1875" s="567" t="s">
        <v>3734</v>
      </c>
      <c r="B1875" s="567" t="s">
        <v>3735</v>
      </c>
      <c r="C1875" s="317"/>
    </row>
    <row r="1876" spans="1:3" ht="15.5">
      <c r="A1876" s="319" t="s">
        <v>3736</v>
      </c>
      <c r="B1876" s="319" t="s">
        <v>3737</v>
      </c>
      <c r="C1876" s="317"/>
    </row>
    <row r="1877" spans="1:3" ht="14.5">
      <c r="A1877" s="309" t="s">
        <v>3738</v>
      </c>
      <c r="B1877" s="309" t="s">
        <v>3739</v>
      </c>
      <c r="C1877" s="223"/>
    </row>
    <row r="1878" spans="1:3" ht="14.5">
      <c r="A1878" s="567" t="s">
        <v>3740</v>
      </c>
      <c r="B1878" s="567" t="s">
        <v>3741</v>
      </c>
      <c r="C1878" s="223"/>
    </row>
    <row r="1879" spans="1:3" ht="17">
      <c r="A1879" s="567" t="s">
        <v>3742</v>
      </c>
      <c r="B1879" s="567" t="s">
        <v>3743</v>
      </c>
      <c r="C1879" s="579"/>
    </row>
    <row r="1880" spans="1:3" ht="15.5">
      <c r="A1880" s="309" t="s">
        <v>3744</v>
      </c>
      <c r="B1880" s="309" t="s">
        <v>3745</v>
      </c>
      <c r="C1880" s="317"/>
    </row>
    <row r="1881" spans="1:3" ht="14.5">
      <c r="A1881" s="567" t="s">
        <v>3746</v>
      </c>
      <c r="B1881" s="567" t="s">
        <v>3747</v>
      </c>
      <c r="C1881" s="223"/>
    </row>
    <row r="1882" spans="1:3" ht="14.5">
      <c r="A1882" s="309" t="s">
        <v>3748</v>
      </c>
      <c r="B1882" s="309" t="s">
        <v>3749</v>
      </c>
      <c r="C1882" s="223"/>
    </row>
    <row r="1883" spans="1:3" ht="14.5">
      <c r="A1883" s="567" t="s">
        <v>3750</v>
      </c>
      <c r="B1883" s="567" t="s">
        <v>3751</v>
      </c>
      <c r="C1883" s="223"/>
    </row>
    <row r="1884" spans="1:3" ht="15.5">
      <c r="A1884" s="567" t="s">
        <v>3752</v>
      </c>
      <c r="B1884" s="567" t="s">
        <v>3753</v>
      </c>
      <c r="C1884" s="317"/>
    </row>
    <row r="1885" spans="1:3" ht="14.5">
      <c r="A1885" s="309" t="s">
        <v>3754</v>
      </c>
      <c r="B1885" s="309" t="s">
        <v>3755</v>
      </c>
      <c r="C1885" s="223"/>
    </row>
    <row r="1886" spans="1:3" ht="14.5">
      <c r="A1886" s="567" t="s">
        <v>3756</v>
      </c>
      <c r="B1886" s="567" t="s">
        <v>3757</v>
      </c>
      <c r="C1886" s="223"/>
    </row>
    <row r="1887" spans="1:3" ht="14.5">
      <c r="A1887" s="567" t="s">
        <v>3758</v>
      </c>
      <c r="B1887" s="567" t="s">
        <v>3759</v>
      </c>
      <c r="C1887" s="223"/>
    </row>
    <row r="1888" spans="1:3" ht="15.5">
      <c r="A1888" s="309" t="s">
        <v>3760</v>
      </c>
      <c r="B1888" s="309" t="s">
        <v>3761</v>
      </c>
      <c r="C1888" s="317"/>
    </row>
    <row r="1889" spans="1:3" ht="15.5">
      <c r="A1889" s="319" t="s">
        <v>3762</v>
      </c>
      <c r="B1889" s="319" t="s">
        <v>3763</v>
      </c>
      <c r="C1889" s="223"/>
    </row>
    <row r="1890" spans="1:3" ht="14.5">
      <c r="A1890" s="309" t="s">
        <v>3764</v>
      </c>
      <c r="B1890" s="309" t="s">
        <v>3765</v>
      </c>
      <c r="C1890" s="223"/>
    </row>
    <row r="1891" spans="1:3" ht="14.5">
      <c r="A1891" s="309" t="s">
        <v>3766</v>
      </c>
      <c r="B1891" s="309" t="s">
        <v>3767</v>
      </c>
      <c r="C1891" s="223"/>
    </row>
    <row r="1892" spans="1:3" ht="15.5">
      <c r="A1892" s="319" t="s">
        <v>3768</v>
      </c>
      <c r="B1892" s="319" t="s">
        <v>3769</v>
      </c>
      <c r="C1892" s="223"/>
    </row>
    <row r="1893" spans="1:3" ht="14.5">
      <c r="A1893" s="309" t="s">
        <v>3770</v>
      </c>
      <c r="B1893" s="309" t="s">
        <v>3771</v>
      </c>
      <c r="C1893" s="223"/>
    </row>
    <row r="1894" spans="1:3" ht="14.5">
      <c r="A1894" s="309" t="s">
        <v>3772</v>
      </c>
      <c r="B1894" s="309" t="s">
        <v>3773</v>
      </c>
      <c r="C1894" s="223"/>
    </row>
    <row r="1895" spans="1:3" ht="17">
      <c r="A1895" s="309" t="s">
        <v>3774</v>
      </c>
      <c r="B1895" s="309" t="s">
        <v>3775</v>
      </c>
      <c r="C1895" s="579"/>
    </row>
    <row r="1896" spans="1:3" ht="15.5">
      <c r="A1896" s="319" t="s">
        <v>3776</v>
      </c>
      <c r="B1896" s="319" t="s">
        <v>3777</v>
      </c>
      <c r="C1896" s="317"/>
    </row>
    <row r="1897" spans="1:3" ht="14.5">
      <c r="A1897" s="309" t="s">
        <v>3778</v>
      </c>
      <c r="B1897" s="309" t="s">
        <v>3779</v>
      </c>
      <c r="C1897" s="223"/>
    </row>
    <row r="1898" spans="1:3" ht="14.5">
      <c r="A1898" s="567" t="s">
        <v>3780</v>
      </c>
      <c r="B1898" s="567" t="s">
        <v>3781</v>
      </c>
      <c r="C1898" s="223"/>
    </row>
    <row r="1899" spans="1:3" ht="15.5">
      <c r="A1899" s="309" t="s">
        <v>3782</v>
      </c>
      <c r="B1899" s="309" t="s">
        <v>3783</v>
      </c>
      <c r="C1899" s="317"/>
    </row>
    <row r="1900" spans="1:3" ht="15.5">
      <c r="A1900" s="319" t="s">
        <v>3784</v>
      </c>
      <c r="B1900" s="319" t="s">
        <v>3785</v>
      </c>
      <c r="C1900" s="223"/>
    </row>
    <row r="1901" spans="1:3" ht="14.5">
      <c r="A1901" s="309" t="s">
        <v>3786</v>
      </c>
      <c r="B1901" s="309" t="s">
        <v>3787</v>
      </c>
    </row>
    <row r="1902" spans="1:3" ht="15.5">
      <c r="A1902" s="319" t="s">
        <v>3788</v>
      </c>
      <c r="B1902" s="319" t="s">
        <v>3789</v>
      </c>
    </row>
    <row r="1903" spans="1:3" ht="14.5">
      <c r="A1903" s="309" t="s">
        <v>3790</v>
      </c>
      <c r="B1903" s="309" t="s">
        <v>3791</v>
      </c>
      <c r="C1903" s="223"/>
    </row>
    <row r="1904" spans="1:3" ht="14.5">
      <c r="A1904" s="309" t="s">
        <v>3792</v>
      </c>
      <c r="B1904" s="309" t="s">
        <v>3793</v>
      </c>
    </row>
    <row r="1905" spans="1:3" ht="15.5">
      <c r="A1905" s="319" t="s">
        <v>3794</v>
      </c>
      <c r="B1905" s="319" t="s">
        <v>3795</v>
      </c>
    </row>
    <row r="1906" spans="1:3" ht="15.5">
      <c r="A1906" s="309" t="s">
        <v>3796</v>
      </c>
      <c r="B1906" s="309" t="s">
        <v>3797</v>
      </c>
      <c r="C1906" s="317"/>
    </row>
    <row r="1907" spans="1:3" ht="14.5">
      <c r="A1907" s="309" t="s">
        <v>3798</v>
      </c>
      <c r="B1907" s="309" t="s">
        <v>3799</v>
      </c>
      <c r="C1907" s="223"/>
    </row>
    <row r="1908" spans="1:3" ht="14.5">
      <c r="A1908" s="309" t="s">
        <v>3800</v>
      </c>
      <c r="B1908" s="309" t="s">
        <v>3801</v>
      </c>
      <c r="C1908" s="223"/>
    </row>
    <row r="1909" spans="1:3" ht="15.5">
      <c r="A1909" s="319" t="s">
        <v>3802</v>
      </c>
      <c r="B1909" s="319" t="s">
        <v>3803</v>
      </c>
      <c r="C1909" s="223"/>
    </row>
    <row r="1910" spans="1:3" ht="15.5">
      <c r="A1910" s="309" t="s">
        <v>3804</v>
      </c>
      <c r="B1910" s="309" t="s">
        <v>3805</v>
      </c>
      <c r="C1910" s="317"/>
    </row>
    <row r="1911" spans="1:3" ht="17">
      <c r="A1911" s="307" t="s">
        <v>3806</v>
      </c>
      <c r="B1911" s="307" t="s">
        <v>3807</v>
      </c>
      <c r="C1911" s="223"/>
    </row>
    <row r="1912" spans="1:3" ht="14.5">
      <c r="A1912" s="309" t="s">
        <v>3808</v>
      </c>
      <c r="B1912" s="309" t="s">
        <v>3809</v>
      </c>
      <c r="C1912" s="223"/>
    </row>
    <row r="1913" spans="1:3" ht="14.5">
      <c r="A1913" s="309" t="s">
        <v>3810</v>
      </c>
      <c r="B1913" s="309" t="s">
        <v>3811</v>
      </c>
      <c r="C1913" s="223"/>
    </row>
    <row r="1914" spans="1:3" ht="14.5">
      <c r="A1914" s="309" t="s">
        <v>3812</v>
      </c>
      <c r="B1914" s="309" t="s">
        <v>3813</v>
      </c>
      <c r="C1914" s="223"/>
    </row>
    <row r="1915" spans="1:3" ht="14.5">
      <c r="A1915" s="309" t="s">
        <v>3814</v>
      </c>
      <c r="B1915" s="309" t="s">
        <v>3815</v>
      </c>
      <c r="C1915" s="223"/>
    </row>
    <row r="1916" spans="1:3" ht="14.5">
      <c r="A1916" s="309" t="s">
        <v>3816</v>
      </c>
      <c r="B1916" s="309" t="s">
        <v>3817</v>
      </c>
      <c r="C1916" s="223"/>
    </row>
    <row r="1917" spans="1:3" ht="14.5">
      <c r="A1917" s="309" t="s">
        <v>3818</v>
      </c>
      <c r="B1917" s="309" t="s">
        <v>3819</v>
      </c>
      <c r="C1917" s="223"/>
    </row>
    <row r="1918" spans="1:3" ht="14.5">
      <c r="A1918" s="309" t="s">
        <v>3820</v>
      </c>
      <c r="B1918" s="309" t="s">
        <v>3821</v>
      </c>
      <c r="C1918" s="223"/>
    </row>
    <row r="1919" spans="1:3" ht="15.5">
      <c r="A1919" s="319" t="s">
        <v>3822</v>
      </c>
      <c r="B1919" s="319" t="s">
        <v>3823</v>
      </c>
      <c r="C1919" s="223"/>
    </row>
    <row r="1920" spans="1:3" ht="14.5">
      <c r="A1920" s="309" t="s">
        <v>3824</v>
      </c>
      <c r="B1920" s="309" t="s">
        <v>3825</v>
      </c>
      <c r="C1920" s="223"/>
    </row>
    <row r="1921" spans="1:3" ht="14.5">
      <c r="A1921" s="309" t="s">
        <v>3826</v>
      </c>
      <c r="B1921" s="309" t="s">
        <v>3827</v>
      </c>
      <c r="C1921" s="223"/>
    </row>
    <row r="1922" spans="1:3" ht="14.5">
      <c r="A1922" s="309" t="s">
        <v>3828</v>
      </c>
      <c r="B1922" s="309" t="s">
        <v>3829</v>
      </c>
      <c r="C1922" s="223"/>
    </row>
    <row r="1923" spans="1:3" ht="15.5">
      <c r="A1923" s="309" t="s">
        <v>3830</v>
      </c>
      <c r="B1923" s="309" t="s">
        <v>3831</v>
      </c>
      <c r="C1923" s="317"/>
    </row>
    <row r="1924" spans="1:3" ht="14.5">
      <c r="A1924" s="309" t="s">
        <v>3832</v>
      </c>
      <c r="B1924" s="309" t="s">
        <v>3833</v>
      </c>
      <c r="C1924" s="223"/>
    </row>
    <row r="1925" spans="1:3" ht="14.5">
      <c r="A1925" s="309" t="s">
        <v>3834</v>
      </c>
      <c r="B1925" s="309" t="s">
        <v>3835</v>
      </c>
    </row>
    <row r="1926" spans="1:3" ht="14.5">
      <c r="A1926" s="309" t="s">
        <v>3836</v>
      </c>
      <c r="B1926" s="309" t="s">
        <v>3837</v>
      </c>
    </row>
    <row r="1927" spans="1:3" ht="15.5">
      <c r="A1927" s="319" t="s">
        <v>3838</v>
      </c>
      <c r="B1927" s="319" t="s">
        <v>3839</v>
      </c>
      <c r="C1927" s="223"/>
    </row>
    <row r="1928" spans="1:3" ht="14.5">
      <c r="A1928" s="309" t="s">
        <v>3840</v>
      </c>
      <c r="B1928" s="309" t="s">
        <v>3841</v>
      </c>
      <c r="C1928" s="223"/>
    </row>
    <row r="1929" spans="1:3" ht="14.5">
      <c r="A1929" s="309" t="s">
        <v>3842</v>
      </c>
      <c r="B1929" s="309" t="s">
        <v>3843</v>
      </c>
    </row>
    <row r="1930" spans="1:3" ht="14.5">
      <c r="A1930" s="309" t="s">
        <v>3844</v>
      </c>
      <c r="B1930" s="309" t="s">
        <v>3845</v>
      </c>
    </row>
    <row r="1931" spans="1:3" ht="18.5">
      <c r="A1931" s="309" t="s">
        <v>3846</v>
      </c>
      <c r="B1931" s="309" t="s">
        <v>3847</v>
      </c>
      <c r="C1931" s="582"/>
    </row>
    <row r="1932" spans="1:3" ht="15.5">
      <c r="A1932" s="309" t="s">
        <v>3848</v>
      </c>
      <c r="B1932" s="309" t="s">
        <v>3849</v>
      </c>
      <c r="C1932" s="317"/>
    </row>
    <row r="1933" spans="1:3" ht="14.5">
      <c r="A1933" s="309" t="s">
        <v>3850</v>
      </c>
      <c r="B1933" s="309" t="s">
        <v>3851</v>
      </c>
      <c r="C1933" s="223"/>
    </row>
    <row r="1934" spans="1:3" ht="14.5">
      <c r="A1934" s="309" t="s">
        <v>3852</v>
      </c>
      <c r="B1934" s="309" t="s">
        <v>3853</v>
      </c>
      <c r="C1934" s="223"/>
    </row>
    <row r="1935" spans="1:3" ht="15.5">
      <c r="A1935" s="319" t="s">
        <v>3854</v>
      </c>
      <c r="B1935" s="319" t="s">
        <v>3855</v>
      </c>
      <c r="C1935" s="223"/>
    </row>
    <row r="1936" spans="1:3" ht="14.5">
      <c r="A1936" s="309" t="s">
        <v>3856</v>
      </c>
      <c r="B1936" s="309" t="s">
        <v>3857</v>
      </c>
      <c r="C1936" s="223"/>
    </row>
    <row r="1937" spans="1:3" ht="14.5">
      <c r="A1937" s="309" t="s">
        <v>3858</v>
      </c>
      <c r="B1937" s="309" t="s">
        <v>3859</v>
      </c>
      <c r="C1937" s="223"/>
    </row>
    <row r="1938" spans="1:3" ht="14.5">
      <c r="A1938" s="309" t="s">
        <v>3860</v>
      </c>
      <c r="B1938" s="309" t="s">
        <v>3861</v>
      </c>
      <c r="C1938" s="223"/>
    </row>
    <row r="1939" spans="1:3" ht="14.5">
      <c r="A1939" s="309" t="s">
        <v>3862</v>
      </c>
      <c r="B1939" s="309" t="s">
        <v>3863</v>
      </c>
      <c r="C1939" s="223"/>
    </row>
    <row r="1940" spans="1:3" ht="15.5">
      <c r="A1940" s="309" t="s">
        <v>3864</v>
      </c>
      <c r="B1940" s="309" t="s">
        <v>3865</v>
      </c>
      <c r="C1940" s="317"/>
    </row>
    <row r="1941" spans="1:3" ht="15.5">
      <c r="A1941" s="309" t="s">
        <v>3866</v>
      </c>
      <c r="B1941" s="309" t="s">
        <v>3867</v>
      </c>
      <c r="C1941" s="317"/>
    </row>
    <row r="1942" spans="1:3" ht="14.5">
      <c r="A1942" s="309" t="s">
        <v>3868</v>
      </c>
      <c r="B1942" s="309" t="s">
        <v>3869</v>
      </c>
      <c r="C1942" s="223"/>
    </row>
    <row r="1943" spans="1:3" ht="15.5">
      <c r="A1943" s="319" t="s">
        <v>3870</v>
      </c>
      <c r="B1943" s="319" t="s">
        <v>3871</v>
      </c>
    </row>
    <row r="1944" spans="1:3" ht="14.5">
      <c r="A1944" s="309" t="s">
        <v>3872</v>
      </c>
      <c r="B1944" s="309" t="s">
        <v>3873</v>
      </c>
    </row>
    <row r="1945" spans="1:3" ht="14.5">
      <c r="A1945" s="309" t="s">
        <v>3874</v>
      </c>
      <c r="B1945" s="309" t="s">
        <v>3875</v>
      </c>
      <c r="C1945" s="223"/>
    </row>
    <row r="1946" spans="1:3" ht="14.5">
      <c r="A1946" s="309" t="s">
        <v>3876</v>
      </c>
      <c r="B1946" s="309" t="s">
        <v>3877</v>
      </c>
    </row>
    <row r="1947" spans="1:3" ht="14.5">
      <c r="A1947" s="309" t="s">
        <v>3878</v>
      </c>
      <c r="B1947" s="309" t="s">
        <v>3879</v>
      </c>
      <c r="C1947" s="223"/>
    </row>
    <row r="1948" spans="1:3" ht="14.5">
      <c r="A1948" s="309" t="s">
        <v>3880</v>
      </c>
      <c r="B1948" s="309" t="s">
        <v>3881</v>
      </c>
      <c r="C1948" s="223"/>
    </row>
    <row r="1949" spans="1:3" ht="14.5">
      <c r="A1949" s="309" t="s">
        <v>3882</v>
      </c>
      <c r="B1949" s="309" t="s">
        <v>3883</v>
      </c>
      <c r="C1949" s="223"/>
    </row>
    <row r="1950" spans="1:3" ht="14.5">
      <c r="A1950" s="309" t="s">
        <v>3884</v>
      </c>
      <c r="B1950" s="309" t="s">
        <v>3885</v>
      </c>
      <c r="C1950" s="223"/>
    </row>
    <row r="1951" spans="1:3" ht="15.5">
      <c r="A1951" s="319" t="s">
        <v>3886</v>
      </c>
      <c r="B1951" s="319" t="s">
        <v>3887</v>
      </c>
      <c r="C1951" s="223"/>
    </row>
    <row r="1952" spans="1:3" ht="15.5">
      <c r="A1952" s="309" t="s">
        <v>3888</v>
      </c>
      <c r="B1952" s="309" t="s">
        <v>3889</v>
      </c>
      <c r="C1952" s="317"/>
    </row>
    <row r="1953" spans="1:3" ht="17">
      <c r="A1953" s="309" t="s">
        <v>3890</v>
      </c>
      <c r="B1953" s="309" t="s">
        <v>3891</v>
      </c>
      <c r="C1953" s="579"/>
    </row>
    <row r="1954" spans="1:3" ht="15.5">
      <c r="A1954" s="309" t="s">
        <v>3892</v>
      </c>
      <c r="B1954" s="309" t="s">
        <v>3893</v>
      </c>
      <c r="C1954" s="317"/>
    </row>
    <row r="1955" spans="1:3" ht="14.5">
      <c r="A1955" s="309" t="s">
        <v>3894</v>
      </c>
      <c r="B1955" s="309" t="s">
        <v>3895</v>
      </c>
      <c r="C1955" s="223"/>
    </row>
    <row r="1956" spans="1:3" ht="14.5">
      <c r="A1956" s="309" t="s">
        <v>3896</v>
      </c>
      <c r="B1956" s="309" t="s">
        <v>3897</v>
      </c>
    </row>
    <row r="1957" spans="1:3" ht="14.5">
      <c r="A1957" s="309" t="s">
        <v>3898</v>
      </c>
      <c r="B1957" s="309" t="s">
        <v>3899</v>
      </c>
    </row>
    <row r="1958" spans="1:3" ht="14.5">
      <c r="A1958" s="309" t="s">
        <v>3900</v>
      </c>
      <c r="B1958" s="309" t="s">
        <v>3901</v>
      </c>
    </row>
    <row r="1959" spans="1:3" ht="17">
      <c r="A1959" s="580" t="s">
        <v>3902</v>
      </c>
      <c r="B1959" s="580" t="s">
        <v>458</v>
      </c>
    </row>
    <row r="1960" spans="1:3" ht="17">
      <c r="A1960" s="307" t="s">
        <v>3903</v>
      </c>
      <c r="B1960" s="307" t="s">
        <v>3904</v>
      </c>
      <c r="C1960" s="223"/>
    </row>
    <row r="1961" spans="1:3" ht="15.5">
      <c r="A1961" s="319" t="s">
        <v>3905</v>
      </c>
      <c r="B1961" s="319" t="s">
        <v>3906</v>
      </c>
    </row>
    <row r="1962" spans="1:3" ht="14.5">
      <c r="A1962" s="309" t="s">
        <v>3907</v>
      </c>
      <c r="B1962" s="309" t="s">
        <v>3908</v>
      </c>
    </row>
    <row r="1963" spans="1:3" ht="14.5">
      <c r="A1963" s="309" t="s">
        <v>3909</v>
      </c>
      <c r="B1963" s="309" t="s">
        <v>3910</v>
      </c>
    </row>
    <row r="1964" spans="1:3" ht="14.5">
      <c r="A1964" s="309" t="s">
        <v>3911</v>
      </c>
      <c r="B1964" s="309" t="s">
        <v>3912</v>
      </c>
    </row>
    <row r="1965" spans="1:3" ht="13">
      <c r="A1965" s="567" t="s">
        <v>3913</v>
      </c>
      <c r="B1965" s="567" t="s">
        <v>3914</v>
      </c>
    </row>
    <row r="1966" spans="1:3" ht="14.5">
      <c r="A1966" s="309" t="s">
        <v>3915</v>
      </c>
      <c r="B1966" s="309" t="s">
        <v>3916</v>
      </c>
      <c r="C1966" s="223"/>
    </row>
    <row r="1967" spans="1:3" ht="15.5">
      <c r="A1967" s="319" t="s">
        <v>3917</v>
      </c>
      <c r="B1967" s="319" t="s">
        <v>3918</v>
      </c>
    </row>
    <row r="1968" spans="1:3" ht="14.5">
      <c r="A1968" s="309" t="s">
        <v>3919</v>
      </c>
      <c r="B1968" s="309" t="s">
        <v>3920</v>
      </c>
    </row>
    <row r="1969" spans="1:3" ht="14.5">
      <c r="A1969" s="309" t="s">
        <v>3921</v>
      </c>
      <c r="B1969" s="309" t="s">
        <v>3922</v>
      </c>
    </row>
    <row r="1970" spans="1:3" ht="14.5">
      <c r="A1970" s="309" t="s">
        <v>3923</v>
      </c>
      <c r="B1970" s="309" t="s">
        <v>3924</v>
      </c>
    </row>
    <row r="1971" spans="1:3" ht="15.5">
      <c r="A1971" s="319" t="s">
        <v>3925</v>
      </c>
      <c r="B1971" s="319" t="s">
        <v>3926</v>
      </c>
      <c r="C1971" s="223"/>
    </row>
    <row r="1972" spans="1:3" ht="14.5">
      <c r="A1972" s="309" t="s">
        <v>3927</v>
      </c>
      <c r="B1972" s="309" t="s">
        <v>3928</v>
      </c>
    </row>
    <row r="1973" spans="1:3" ht="14.5">
      <c r="A1973" s="309" t="s">
        <v>3929</v>
      </c>
      <c r="B1973" s="309" t="s">
        <v>3930</v>
      </c>
    </row>
    <row r="1974" spans="1:3" ht="14.5">
      <c r="A1974" s="309" t="s">
        <v>3931</v>
      </c>
      <c r="B1974" s="309" t="s">
        <v>3932</v>
      </c>
      <c r="C1974" s="223"/>
    </row>
    <row r="1975" spans="1:3" ht="14.5">
      <c r="A1975" s="309" t="s">
        <v>3933</v>
      </c>
      <c r="B1975" s="309" t="s">
        <v>3934</v>
      </c>
      <c r="C1975" s="223"/>
    </row>
    <row r="1976" spans="1:3" ht="14.5">
      <c r="A1976" s="309" t="s">
        <v>3935</v>
      </c>
      <c r="B1976" s="309" t="s">
        <v>3936</v>
      </c>
      <c r="C1976" s="223"/>
    </row>
    <row r="1977" spans="1:3" ht="14.5">
      <c r="A1977" s="309" t="s">
        <v>3937</v>
      </c>
      <c r="B1977" s="309" t="s">
        <v>3938</v>
      </c>
      <c r="C1977" s="223"/>
    </row>
    <row r="1978" spans="1:3" ht="15.5">
      <c r="A1978" s="309" t="s">
        <v>3939</v>
      </c>
      <c r="B1978" s="309" t="s">
        <v>3940</v>
      </c>
      <c r="C1978" s="317"/>
    </row>
    <row r="1979" spans="1:3" ht="15.5">
      <c r="A1979" s="309" t="s">
        <v>3941</v>
      </c>
      <c r="B1979" s="309" t="s">
        <v>3942</v>
      </c>
      <c r="C1979" s="317"/>
    </row>
    <row r="1980" spans="1:3" ht="14.5">
      <c r="A1980" s="309" t="s">
        <v>3943</v>
      </c>
      <c r="B1980" s="309" t="s">
        <v>3944</v>
      </c>
      <c r="C1980" s="223"/>
    </row>
    <row r="1981" spans="1:3" ht="15.5">
      <c r="A1981" s="319" t="s">
        <v>3945</v>
      </c>
      <c r="B1981" s="319" t="s">
        <v>3946</v>
      </c>
      <c r="C1981" s="317"/>
    </row>
    <row r="1982" spans="1:3" ht="14.5">
      <c r="A1982" s="309" t="s">
        <v>3947</v>
      </c>
      <c r="B1982" s="309" t="s">
        <v>3948</v>
      </c>
      <c r="C1982" s="223"/>
    </row>
    <row r="1983" spans="1:3" ht="14.5">
      <c r="A1983" s="309" t="s">
        <v>3949</v>
      </c>
      <c r="B1983" s="309" t="s">
        <v>3950</v>
      </c>
      <c r="C1983" s="223"/>
    </row>
    <row r="1984" spans="1:3" ht="15.5">
      <c r="A1984" s="319" t="s">
        <v>3951</v>
      </c>
      <c r="B1984" s="319" t="s">
        <v>3952</v>
      </c>
      <c r="C1984" s="223"/>
    </row>
    <row r="1985" spans="1:3" ht="14.5">
      <c r="A1985" s="309" t="s">
        <v>3953</v>
      </c>
      <c r="B1985" s="309" t="s">
        <v>3954</v>
      </c>
    </row>
    <row r="1986" spans="1:3" ht="15.5">
      <c r="A1986" s="319" t="s">
        <v>3955</v>
      </c>
      <c r="B1986" s="319" t="s">
        <v>3956</v>
      </c>
      <c r="C1986" s="223"/>
    </row>
    <row r="1987" spans="1:3" ht="17">
      <c r="A1987" s="307" t="s">
        <v>3957</v>
      </c>
      <c r="B1987" s="307" t="s">
        <v>3958</v>
      </c>
      <c r="C1987" s="223"/>
    </row>
    <row r="1988" spans="1:3" ht="15.5">
      <c r="A1988" s="319" t="s">
        <v>3959</v>
      </c>
      <c r="B1988" s="319" t="s">
        <v>3960</v>
      </c>
      <c r="C1988" s="223"/>
    </row>
    <row r="1989" spans="1:3" ht="14.5">
      <c r="A1989" s="309" t="s">
        <v>3961</v>
      </c>
      <c r="B1989" s="309" t="s">
        <v>3962</v>
      </c>
      <c r="C1989" s="223"/>
    </row>
    <row r="1990" spans="1:3" ht="14.5">
      <c r="A1990" s="309" t="s">
        <v>3963</v>
      </c>
      <c r="B1990" s="309" t="s">
        <v>3964</v>
      </c>
      <c r="C1990" s="223"/>
    </row>
    <row r="1991" spans="1:3" ht="15.5">
      <c r="A1991" s="319" t="s">
        <v>3965</v>
      </c>
      <c r="B1991" s="319" t="s">
        <v>3966</v>
      </c>
    </row>
    <row r="1992" spans="1:3" ht="14.5">
      <c r="A1992" s="309" t="s">
        <v>3967</v>
      </c>
      <c r="B1992" s="309" t="s">
        <v>3968</v>
      </c>
      <c r="C1992" s="223"/>
    </row>
    <row r="1993" spans="1:3" ht="14.5">
      <c r="A1993" s="309" t="s">
        <v>3969</v>
      </c>
      <c r="B1993" s="309" t="s">
        <v>3970</v>
      </c>
      <c r="C1993" s="223"/>
    </row>
    <row r="1994" spans="1:3" ht="15.5">
      <c r="A1994" s="309" t="s">
        <v>3971</v>
      </c>
      <c r="B1994" s="309" t="s">
        <v>3972</v>
      </c>
      <c r="C1994" s="317"/>
    </row>
    <row r="1995" spans="1:3" ht="14.5">
      <c r="A1995" s="309" t="s">
        <v>3973</v>
      </c>
      <c r="B1995" s="309" t="s">
        <v>3974</v>
      </c>
      <c r="C1995" s="223"/>
    </row>
    <row r="1996" spans="1:3" ht="14.5">
      <c r="A1996" s="309" t="s">
        <v>3975</v>
      </c>
      <c r="B1996" s="309" t="s">
        <v>3976</v>
      </c>
      <c r="C1996" s="223"/>
    </row>
    <row r="1997" spans="1:3" ht="14.5">
      <c r="A1997" s="309" t="s">
        <v>3977</v>
      </c>
      <c r="B1997" s="309" t="s">
        <v>3978</v>
      </c>
    </row>
    <row r="1998" spans="1:3" ht="14.5">
      <c r="A1998" s="309" t="s">
        <v>3979</v>
      </c>
      <c r="B1998" s="309" t="s">
        <v>3980</v>
      </c>
    </row>
    <row r="1999" spans="1:3" ht="15.5">
      <c r="A1999" s="319" t="s">
        <v>3981</v>
      </c>
      <c r="B1999" s="319" t="s">
        <v>3982</v>
      </c>
      <c r="C1999" s="223"/>
    </row>
    <row r="2000" spans="1:3" ht="15.5">
      <c r="A2000" s="309" t="s">
        <v>3983</v>
      </c>
      <c r="B2000" s="309" t="s">
        <v>3984</v>
      </c>
      <c r="C2000" s="317"/>
    </row>
    <row r="2001" spans="1:3" ht="17">
      <c r="A2001" s="567" t="s">
        <v>3985</v>
      </c>
      <c r="B2001" s="567" t="s">
        <v>3986</v>
      </c>
      <c r="C2001" s="579"/>
    </row>
    <row r="2002" spans="1:3" ht="15.5">
      <c r="A2002" s="309" t="s">
        <v>3987</v>
      </c>
      <c r="B2002" s="309" t="s">
        <v>3988</v>
      </c>
      <c r="C2002" s="317"/>
    </row>
    <row r="2003" spans="1:3" ht="14.5">
      <c r="A2003" s="309" t="s">
        <v>3989</v>
      </c>
      <c r="B2003" s="309" t="s">
        <v>3990</v>
      </c>
      <c r="C2003" s="223"/>
    </row>
    <row r="2004" spans="1:3" ht="15.5">
      <c r="A2004" s="319" t="s">
        <v>3991</v>
      </c>
      <c r="B2004" s="319" t="s">
        <v>3992</v>
      </c>
    </row>
    <row r="2005" spans="1:3" ht="14.5">
      <c r="A2005" s="309" t="s">
        <v>3993</v>
      </c>
      <c r="B2005" s="309" t="s">
        <v>3994</v>
      </c>
    </row>
    <row r="2006" spans="1:3" ht="14.5">
      <c r="A2006" s="309" t="s">
        <v>3995</v>
      </c>
      <c r="B2006" s="309" t="s">
        <v>3996</v>
      </c>
    </row>
    <row r="2007" spans="1:3" ht="14.5">
      <c r="A2007" s="309" t="s">
        <v>3997</v>
      </c>
      <c r="B2007" s="309" t="s">
        <v>3998</v>
      </c>
    </row>
    <row r="2008" spans="1:3" ht="13">
      <c r="A2008" s="567" t="s">
        <v>3999</v>
      </c>
      <c r="B2008" s="567" t="s">
        <v>4000</v>
      </c>
    </row>
    <row r="2009" spans="1:3" ht="14.5">
      <c r="A2009" s="309" t="s">
        <v>4001</v>
      </c>
      <c r="B2009" s="309" t="s">
        <v>4002</v>
      </c>
      <c r="C2009" s="223"/>
    </row>
    <row r="2010" spans="1:3" ht="14.5">
      <c r="A2010" s="309" t="s">
        <v>4003</v>
      </c>
      <c r="B2010" s="309" t="s">
        <v>4004</v>
      </c>
    </row>
    <row r="2011" spans="1:3" ht="14.5">
      <c r="A2011" s="309" t="s">
        <v>4005</v>
      </c>
      <c r="B2011" s="309" t="s">
        <v>4006</v>
      </c>
    </row>
    <row r="2012" spans="1:3" ht="14.5">
      <c r="A2012" s="309" t="s">
        <v>4007</v>
      </c>
      <c r="B2012" s="309" t="s">
        <v>4008</v>
      </c>
    </row>
    <row r="2013" spans="1:3" ht="15.5">
      <c r="A2013" s="319" t="s">
        <v>4009</v>
      </c>
      <c r="B2013" s="319" t="s">
        <v>4010</v>
      </c>
    </row>
    <row r="2014" spans="1:3" ht="14.5">
      <c r="A2014" s="309" t="s">
        <v>4011</v>
      </c>
      <c r="B2014" s="309" t="s">
        <v>4012</v>
      </c>
    </row>
    <row r="2015" spans="1:3" ht="14.5">
      <c r="A2015" s="567" t="s">
        <v>4013</v>
      </c>
      <c r="B2015" s="567" t="s">
        <v>4014</v>
      </c>
      <c r="C2015" s="223"/>
    </row>
    <row r="2016" spans="1:3" ht="13">
      <c r="A2016" s="567" t="s">
        <v>4015</v>
      </c>
      <c r="B2016" s="567" t="s">
        <v>4016</v>
      </c>
    </row>
    <row r="2017" spans="1:3" ht="13">
      <c r="A2017" s="567" t="s">
        <v>4017</v>
      </c>
      <c r="B2017" s="567" t="s">
        <v>4018</v>
      </c>
    </row>
    <row r="2018" spans="1:3" ht="15.5">
      <c r="A2018" s="567" t="s">
        <v>4019</v>
      </c>
      <c r="B2018" s="567" t="s">
        <v>4020</v>
      </c>
      <c r="C2018" s="317"/>
    </row>
    <row r="2019" spans="1:3" ht="14.5">
      <c r="A2019" s="567" t="s">
        <v>4021</v>
      </c>
      <c r="B2019" s="567" t="s">
        <v>4022</v>
      </c>
      <c r="C2019" s="223"/>
    </row>
    <row r="2020" spans="1:3" ht="14.5">
      <c r="A2020" s="309" t="s">
        <v>4023</v>
      </c>
      <c r="B2020" s="309" t="s">
        <v>4024</v>
      </c>
      <c r="C2020" s="223"/>
    </row>
    <row r="2021" spans="1:3" ht="14.5">
      <c r="A2021" s="567" t="s">
        <v>4025</v>
      </c>
      <c r="B2021" s="567" t="s">
        <v>4026</v>
      </c>
      <c r="C2021" s="223"/>
    </row>
    <row r="2022" spans="1:3" ht="14.5">
      <c r="A2022" s="309" t="s">
        <v>4027</v>
      </c>
      <c r="B2022" s="309" t="s">
        <v>4028</v>
      </c>
    </row>
    <row r="2023" spans="1:3" ht="14.5">
      <c r="A2023" s="309" t="s">
        <v>4029</v>
      </c>
      <c r="B2023" s="309" t="s">
        <v>4030</v>
      </c>
    </row>
    <row r="2024" spans="1:3" ht="14.5">
      <c r="A2024" s="309" t="s">
        <v>4031</v>
      </c>
      <c r="B2024" s="309" t="s">
        <v>4032</v>
      </c>
    </row>
    <row r="2025" spans="1:3" ht="13">
      <c r="A2025" s="567" t="s">
        <v>4033</v>
      </c>
      <c r="B2025" s="567" t="s">
        <v>4034</v>
      </c>
    </row>
    <row r="2026" spans="1:3" ht="13">
      <c r="A2026" s="567" t="s">
        <v>4035</v>
      </c>
      <c r="B2026" s="567" t="s">
        <v>4036</v>
      </c>
    </row>
    <row r="2027" spans="1:3" ht="14.5">
      <c r="A2027" s="309" t="s">
        <v>4037</v>
      </c>
      <c r="B2027" s="309" t="s">
        <v>4038</v>
      </c>
      <c r="C2027" s="223"/>
    </row>
    <row r="2028" spans="1:3" ht="15.5">
      <c r="A2028" s="319" t="s">
        <v>4039</v>
      </c>
      <c r="B2028" s="319" t="s">
        <v>4040</v>
      </c>
    </row>
    <row r="2029" spans="1:3" ht="14.5">
      <c r="A2029" s="309" t="s">
        <v>4041</v>
      </c>
      <c r="B2029" s="309" t="s">
        <v>4042</v>
      </c>
    </row>
    <row r="2030" spans="1:3" ht="14.5">
      <c r="A2030" s="567" t="s">
        <v>4043</v>
      </c>
      <c r="B2030" s="567" t="s">
        <v>4044</v>
      </c>
      <c r="C2030" s="223"/>
    </row>
    <row r="2031" spans="1:3" ht="13">
      <c r="A2031" s="567" t="s">
        <v>4045</v>
      </c>
      <c r="B2031" s="567" t="s">
        <v>4046</v>
      </c>
    </row>
    <row r="2032" spans="1:3" ht="13">
      <c r="A2032" s="567" t="s">
        <v>4047</v>
      </c>
      <c r="B2032" s="567" t="s">
        <v>4048</v>
      </c>
    </row>
    <row r="2033" spans="1:3" ht="13">
      <c r="A2033" s="567" t="s">
        <v>4049</v>
      </c>
      <c r="B2033" s="567" t="s">
        <v>4050</v>
      </c>
    </row>
    <row r="2034" spans="1:3" ht="13">
      <c r="A2034" s="567" t="s">
        <v>4051</v>
      </c>
      <c r="B2034" s="567" t="s">
        <v>4052</v>
      </c>
    </row>
    <row r="2035" spans="1:3" ht="15.5">
      <c r="A2035" s="567" t="s">
        <v>4053</v>
      </c>
      <c r="B2035" s="567" t="s">
        <v>4054</v>
      </c>
      <c r="C2035" s="317"/>
    </row>
    <row r="2036" spans="1:3" ht="14.5">
      <c r="A2036" s="309" t="s">
        <v>4055</v>
      </c>
      <c r="B2036" s="309" t="s">
        <v>4056</v>
      </c>
      <c r="C2036" s="223"/>
    </row>
    <row r="2037" spans="1:3" ht="14.5">
      <c r="A2037" s="567" t="s">
        <v>4057</v>
      </c>
      <c r="B2037" s="567" t="s">
        <v>4058</v>
      </c>
      <c r="C2037" s="223"/>
    </row>
    <row r="2038" spans="1:3" ht="15.5">
      <c r="A2038" s="567" t="s">
        <v>4059</v>
      </c>
      <c r="B2038" s="567" t="s">
        <v>4060</v>
      </c>
      <c r="C2038" s="317"/>
    </row>
    <row r="2039" spans="1:3" ht="14.5">
      <c r="A2039" s="309" t="s">
        <v>4061</v>
      </c>
      <c r="B2039" s="309" t="s">
        <v>4062</v>
      </c>
      <c r="C2039" s="223"/>
    </row>
    <row r="2040" spans="1:3" ht="14.5">
      <c r="A2040" s="567" t="s">
        <v>4063</v>
      </c>
      <c r="B2040" s="567" t="s">
        <v>4064</v>
      </c>
      <c r="C2040" s="223"/>
    </row>
    <row r="2041" spans="1:3" ht="13">
      <c r="A2041" s="567" t="s">
        <v>4065</v>
      </c>
      <c r="B2041" s="567" t="s">
        <v>4066</v>
      </c>
    </row>
    <row r="2042" spans="1:3" ht="13">
      <c r="A2042" s="567" t="s">
        <v>4067</v>
      </c>
      <c r="B2042" s="567" t="s">
        <v>4068</v>
      </c>
    </row>
    <row r="2043" spans="1:3" ht="14.5">
      <c r="A2043" s="309" t="s">
        <v>4069</v>
      </c>
      <c r="B2043" s="309" t="s">
        <v>4070</v>
      </c>
      <c r="C2043" s="223"/>
    </row>
    <row r="2044" spans="1:3" ht="13">
      <c r="A2044" s="567" t="s">
        <v>4071</v>
      </c>
      <c r="B2044" s="567" t="s">
        <v>4072</v>
      </c>
    </row>
    <row r="2045" spans="1:3" ht="14.5">
      <c r="A2045" s="567" t="s">
        <v>4073</v>
      </c>
      <c r="B2045" s="567" t="s">
        <v>4074</v>
      </c>
      <c r="C2045" s="223"/>
    </row>
    <row r="2046" spans="1:3" ht="15.5">
      <c r="A2046" s="567" t="s">
        <v>4075</v>
      </c>
      <c r="B2046" s="567" t="s">
        <v>4076</v>
      </c>
      <c r="C2046" s="317"/>
    </row>
    <row r="2047" spans="1:3" ht="15.5">
      <c r="A2047" s="319" t="s">
        <v>4077</v>
      </c>
      <c r="B2047" s="319" t="s">
        <v>4078</v>
      </c>
      <c r="C2047" s="223"/>
    </row>
    <row r="2048" spans="1:3" ht="14.5">
      <c r="A2048" s="309" t="s">
        <v>4079</v>
      </c>
      <c r="B2048" s="309" t="s">
        <v>4080</v>
      </c>
    </row>
    <row r="2049" spans="1:3" ht="13">
      <c r="A2049" s="567" t="s">
        <v>4081</v>
      </c>
      <c r="B2049" s="567" t="s">
        <v>4082</v>
      </c>
    </row>
    <row r="2050" spans="1:3" ht="14.5">
      <c r="A2050" s="309" t="s">
        <v>4083</v>
      </c>
      <c r="B2050" s="309" t="s">
        <v>4084</v>
      </c>
    </row>
    <row r="2051" spans="1:3" ht="14.5">
      <c r="A2051" s="309" t="s">
        <v>4085</v>
      </c>
      <c r="B2051" s="309" t="s">
        <v>4086</v>
      </c>
    </row>
    <row r="2052" spans="1:3" ht="14.5">
      <c r="A2052" s="309" t="s">
        <v>4087</v>
      </c>
      <c r="B2052" s="309" t="s">
        <v>4088</v>
      </c>
      <c r="C2052" s="223"/>
    </row>
    <row r="2053" spans="1:3" ht="14.5">
      <c r="A2053" s="309" t="s">
        <v>4089</v>
      </c>
      <c r="B2053" s="309" t="s">
        <v>4090</v>
      </c>
    </row>
    <row r="2054" spans="1:3" ht="14.5">
      <c r="A2054" s="309" t="s">
        <v>4091</v>
      </c>
      <c r="B2054" s="309" t="s">
        <v>4092</v>
      </c>
      <c r="C2054" s="223"/>
    </row>
    <row r="2055" spans="1:3" ht="15.5">
      <c r="A2055" s="319" t="s">
        <v>4093</v>
      </c>
      <c r="B2055" s="319" t="s">
        <v>4094</v>
      </c>
    </row>
    <row r="2056" spans="1:3" ht="14.5">
      <c r="A2056" s="309" t="s">
        <v>4095</v>
      </c>
      <c r="B2056" s="309" t="s">
        <v>4096</v>
      </c>
    </row>
    <row r="2057" spans="1:3" ht="14.5">
      <c r="A2057" s="309" t="s">
        <v>4097</v>
      </c>
      <c r="B2057" s="309" t="s">
        <v>4098</v>
      </c>
      <c r="C2057" s="223"/>
    </row>
    <row r="2058" spans="1:3" ht="15.5">
      <c r="A2058" s="319" t="s">
        <v>4099</v>
      </c>
      <c r="B2058" s="319" t="s">
        <v>4100</v>
      </c>
    </row>
    <row r="2059" spans="1:3" ht="14.5">
      <c r="A2059" s="309" t="s">
        <v>4101</v>
      </c>
      <c r="B2059" s="309" t="s">
        <v>4102</v>
      </c>
    </row>
    <row r="2060" spans="1:3" ht="17">
      <c r="A2060" s="309" t="s">
        <v>4103</v>
      </c>
      <c r="B2060" s="309" t="s">
        <v>4104</v>
      </c>
      <c r="C2060" s="579"/>
    </row>
    <row r="2061" spans="1:3" ht="15.5">
      <c r="A2061" s="309" t="s">
        <v>4105</v>
      </c>
      <c r="B2061" s="309" t="s">
        <v>4106</v>
      </c>
      <c r="C2061" s="317"/>
    </row>
    <row r="2062" spans="1:3" ht="14.5">
      <c r="A2062" s="309" t="s">
        <v>4107</v>
      </c>
      <c r="B2062" s="309" t="s">
        <v>4108</v>
      </c>
      <c r="C2062" s="223"/>
    </row>
    <row r="2063" spans="1:3" ht="14.5">
      <c r="A2063" s="309" t="s">
        <v>4109</v>
      </c>
      <c r="B2063" s="309" t="s">
        <v>4110</v>
      </c>
      <c r="C2063" s="223"/>
    </row>
    <row r="2064" spans="1:3" ht="17">
      <c r="A2064" s="307" t="s">
        <v>4111</v>
      </c>
      <c r="B2064" s="307" t="s">
        <v>4112</v>
      </c>
      <c r="C2064" s="317"/>
    </row>
    <row r="2065" spans="1:3" ht="15.5">
      <c r="A2065" s="319" t="s">
        <v>4113</v>
      </c>
      <c r="B2065" s="319" t="s">
        <v>4114</v>
      </c>
      <c r="C2065" s="223"/>
    </row>
    <row r="2066" spans="1:3" ht="14.5">
      <c r="A2066" s="309" t="s">
        <v>4115</v>
      </c>
      <c r="B2066" s="309" t="s">
        <v>4116</v>
      </c>
      <c r="C2066" s="223"/>
    </row>
    <row r="2067" spans="1:3" ht="14.5">
      <c r="A2067" s="309" t="s">
        <v>4117</v>
      </c>
      <c r="B2067" s="309" t="s">
        <v>4118</v>
      </c>
      <c r="C2067" s="223"/>
    </row>
    <row r="2068" spans="1:3" ht="14.5">
      <c r="A2068" s="567" t="s">
        <v>4119</v>
      </c>
      <c r="B2068" s="567" t="s">
        <v>4120</v>
      </c>
      <c r="C2068" s="223"/>
    </row>
    <row r="2069" spans="1:3" ht="14.5">
      <c r="A2069" s="567" t="s">
        <v>4121</v>
      </c>
      <c r="B2069" s="567" t="s">
        <v>4122</v>
      </c>
      <c r="C2069" s="223"/>
    </row>
    <row r="2070" spans="1:3" ht="15.5">
      <c r="A2070" s="309" t="s">
        <v>4123</v>
      </c>
      <c r="B2070" s="309" t="s">
        <v>4124</v>
      </c>
      <c r="C2070" s="317"/>
    </row>
    <row r="2071" spans="1:3" ht="14.5">
      <c r="A2071" s="309" t="s">
        <v>4125</v>
      </c>
      <c r="B2071" s="309" t="s">
        <v>4126</v>
      </c>
      <c r="C2071" s="223"/>
    </row>
    <row r="2072" spans="1:3" ht="15.5">
      <c r="A2072" s="319" t="s">
        <v>4127</v>
      </c>
      <c r="B2072" s="319" t="s">
        <v>4128</v>
      </c>
      <c r="C2072" s="223"/>
    </row>
    <row r="2073" spans="1:3" ht="17">
      <c r="A2073" s="319" t="s">
        <v>4129</v>
      </c>
      <c r="B2073" s="319" t="s">
        <v>4130</v>
      </c>
      <c r="C2073" s="579"/>
    </row>
    <row r="2074" spans="1:3" ht="15.5">
      <c r="A2074" s="309" t="s">
        <v>4131</v>
      </c>
      <c r="B2074" s="309" t="s">
        <v>4132</v>
      </c>
      <c r="C2074" s="317"/>
    </row>
    <row r="2075" spans="1:3" ht="14.5">
      <c r="A2075" s="309" t="s">
        <v>4133</v>
      </c>
      <c r="B2075" s="309" t="s">
        <v>4134</v>
      </c>
      <c r="C2075" s="223"/>
    </row>
    <row r="2076" spans="1:3" ht="15.5">
      <c r="A2076" s="319" t="s">
        <v>4135</v>
      </c>
      <c r="B2076" s="319" t="s">
        <v>4136</v>
      </c>
      <c r="C2076" s="223"/>
    </row>
    <row r="2077" spans="1:3" ht="15.5">
      <c r="A2077" s="319" t="s">
        <v>4137</v>
      </c>
      <c r="B2077" s="319" t="s">
        <v>4138</v>
      </c>
      <c r="C2077" s="317"/>
    </row>
    <row r="2078" spans="1:3" ht="15.5">
      <c r="A2078" s="319" t="s">
        <v>4139</v>
      </c>
      <c r="B2078" s="319" t="s">
        <v>4140</v>
      </c>
      <c r="C2078" s="223"/>
    </row>
    <row r="2079" spans="1:3" ht="14.5">
      <c r="A2079" s="309" t="s">
        <v>4141</v>
      </c>
      <c r="B2079" s="309" t="s">
        <v>4142</v>
      </c>
      <c r="C2079" s="223"/>
    </row>
    <row r="2080" spans="1:3" ht="15.5">
      <c r="A2080" s="309" t="s">
        <v>4143</v>
      </c>
      <c r="B2080" s="309" t="s">
        <v>4144</v>
      </c>
      <c r="C2080" s="317"/>
    </row>
    <row r="2081" spans="1:3" ht="17">
      <c r="A2081" s="307" t="s">
        <v>4145</v>
      </c>
      <c r="B2081" s="307" t="s">
        <v>4146</v>
      </c>
      <c r="C2081" s="223"/>
    </row>
    <row r="2082" spans="1:3" ht="15.5">
      <c r="A2082" s="319" t="s">
        <v>4147</v>
      </c>
      <c r="B2082" s="319" t="s">
        <v>4148</v>
      </c>
    </row>
    <row r="2083" spans="1:3" ht="14.5">
      <c r="A2083" s="309" t="s">
        <v>4149</v>
      </c>
      <c r="B2083" s="309" t="s">
        <v>4150</v>
      </c>
      <c r="C2083" s="223"/>
    </row>
    <row r="2084" spans="1:3" ht="14.5">
      <c r="A2084" s="309" t="s">
        <v>4151</v>
      </c>
      <c r="B2084" s="309" t="s">
        <v>4152</v>
      </c>
    </row>
    <row r="2085" spans="1:3" ht="14.5">
      <c r="A2085" s="309" t="s">
        <v>4153</v>
      </c>
      <c r="B2085" s="309" t="s">
        <v>4154</v>
      </c>
    </row>
    <row r="2086" spans="1:3" ht="15.5">
      <c r="A2086" s="319" t="s">
        <v>4155</v>
      </c>
      <c r="B2086" s="319" t="s">
        <v>4156</v>
      </c>
      <c r="C2086" s="223"/>
    </row>
    <row r="2087" spans="1:3" ht="14.5">
      <c r="A2087" s="309" t="s">
        <v>4157</v>
      </c>
      <c r="B2087" s="309" t="s">
        <v>4158</v>
      </c>
      <c r="C2087" s="223"/>
    </row>
    <row r="2088" spans="1:3" ht="17">
      <c r="A2088" s="309" t="s">
        <v>4159</v>
      </c>
      <c r="B2088" s="309" t="s">
        <v>4160</v>
      </c>
      <c r="C2088" s="579"/>
    </row>
    <row r="2089" spans="1:3" ht="15.5">
      <c r="A2089" s="309" t="s">
        <v>4161</v>
      </c>
      <c r="B2089" s="309" t="s">
        <v>4162</v>
      </c>
      <c r="C2089" s="317"/>
    </row>
    <row r="2090" spans="1:3" ht="15.5">
      <c r="A2090" s="319" t="s">
        <v>4163</v>
      </c>
      <c r="B2090" s="319" t="s">
        <v>4164</v>
      </c>
      <c r="C2090" s="223"/>
    </row>
    <row r="2091" spans="1:3" ht="14.5">
      <c r="A2091" s="309" t="s">
        <v>4165</v>
      </c>
      <c r="B2091" s="309" t="s">
        <v>4166</v>
      </c>
      <c r="C2091" s="223"/>
    </row>
    <row r="2092" spans="1:3" ht="14.5">
      <c r="A2092" s="309" t="s">
        <v>4167</v>
      </c>
      <c r="B2092" s="309" t="s">
        <v>4168</v>
      </c>
      <c r="C2092" s="223"/>
    </row>
    <row r="2093" spans="1:3" ht="14.5">
      <c r="A2093" s="309" t="s">
        <v>4169</v>
      </c>
      <c r="B2093" s="309" t="s">
        <v>4170</v>
      </c>
      <c r="C2093" s="223"/>
    </row>
    <row r="2094" spans="1:3" ht="14.5">
      <c r="A2094" s="309" t="s">
        <v>4171</v>
      </c>
      <c r="B2094" s="309" t="s">
        <v>4172</v>
      </c>
    </row>
    <row r="2095" spans="1:3" ht="14.5">
      <c r="A2095" s="309" t="s">
        <v>4173</v>
      </c>
      <c r="B2095" s="309" t="s">
        <v>4174</v>
      </c>
      <c r="C2095" s="223"/>
    </row>
    <row r="2096" spans="1:3" ht="14.5">
      <c r="A2096" s="309" t="s">
        <v>4175</v>
      </c>
      <c r="B2096" s="309" t="s">
        <v>4176</v>
      </c>
      <c r="C2096" s="223"/>
    </row>
    <row r="2097" spans="1:3" ht="17">
      <c r="A2097" s="307" t="s">
        <v>4177</v>
      </c>
      <c r="B2097" s="307" t="s">
        <v>4178</v>
      </c>
      <c r="C2097" s="223"/>
    </row>
    <row r="2098" spans="1:3" ht="15.5">
      <c r="A2098" s="319" t="s">
        <v>4179</v>
      </c>
      <c r="B2098" s="319" t="s">
        <v>4180</v>
      </c>
      <c r="C2098" s="317"/>
    </row>
    <row r="2099" spans="1:3" ht="14.5">
      <c r="A2099" s="309" t="s">
        <v>4181</v>
      </c>
      <c r="B2099" s="309" t="s">
        <v>4182</v>
      </c>
      <c r="C2099" s="223"/>
    </row>
    <row r="2100" spans="1:3" ht="14.5">
      <c r="A2100" s="309" t="s">
        <v>4183</v>
      </c>
      <c r="B2100" s="309" t="s">
        <v>4184</v>
      </c>
    </row>
    <row r="2101" spans="1:3" ht="15.5">
      <c r="A2101" s="319" t="s">
        <v>4185</v>
      </c>
      <c r="B2101" s="319" t="s">
        <v>4186</v>
      </c>
      <c r="C2101" s="223"/>
    </row>
    <row r="2102" spans="1:3" ht="14.5">
      <c r="A2102" s="309" t="s">
        <v>4187</v>
      </c>
      <c r="B2102" s="309" t="s">
        <v>4188</v>
      </c>
      <c r="C2102" s="223"/>
    </row>
    <row r="2103" spans="1:3" ht="14.5">
      <c r="A2103" s="567" t="s">
        <v>4189</v>
      </c>
      <c r="B2103" s="567" t="s">
        <v>4190</v>
      </c>
      <c r="C2103" s="223"/>
    </row>
    <row r="2104" spans="1:3" ht="13">
      <c r="A2104" s="567" t="s">
        <v>4191</v>
      </c>
      <c r="B2104" s="567" t="s">
        <v>4192</v>
      </c>
    </row>
    <row r="2105" spans="1:3" ht="14.5">
      <c r="A2105" s="309" t="s">
        <v>4193</v>
      </c>
      <c r="B2105" s="309" t="s">
        <v>4194</v>
      </c>
    </row>
    <row r="2106" spans="1:3" ht="13">
      <c r="A2106" s="567" t="s">
        <v>4195</v>
      </c>
      <c r="B2106" s="567" t="s">
        <v>4196</v>
      </c>
    </row>
    <row r="2107" spans="1:3" ht="14.5">
      <c r="A2107" s="567" t="s">
        <v>4197</v>
      </c>
      <c r="B2107" s="567" t="s">
        <v>4198</v>
      </c>
      <c r="C2107" s="223"/>
    </row>
    <row r="2108" spans="1:3" ht="15.5">
      <c r="A2108" s="319" t="s">
        <v>4199</v>
      </c>
      <c r="B2108" s="319" t="s">
        <v>4200</v>
      </c>
      <c r="C2108" s="223"/>
    </row>
    <row r="2109" spans="1:3" ht="14.5">
      <c r="A2109" s="309" t="s">
        <v>4201</v>
      </c>
      <c r="B2109" s="309" t="s">
        <v>4202</v>
      </c>
      <c r="C2109" s="223"/>
    </row>
    <row r="2110" spans="1:3" ht="14.5">
      <c r="A2110" s="309" t="s">
        <v>4203</v>
      </c>
      <c r="B2110" s="309" t="s">
        <v>4204</v>
      </c>
      <c r="C2110" s="223"/>
    </row>
    <row r="2111" spans="1:3" ht="15.5">
      <c r="A2111" s="309" t="s">
        <v>4205</v>
      </c>
      <c r="B2111" s="309" t="s">
        <v>4206</v>
      </c>
      <c r="C2111" s="317"/>
    </row>
    <row r="2112" spans="1:3" ht="15.5">
      <c r="A2112" s="319" t="s">
        <v>4207</v>
      </c>
      <c r="B2112" s="319" t="s">
        <v>4208</v>
      </c>
      <c r="C2112" s="223"/>
    </row>
    <row r="2113" spans="1:3" ht="14.5">
      <c r="A2113" s="309" t="s">
        <v>4209</v>
      </c>
      <c r="B2113" s="309" t="s">
        <v>4210</v>
      </c>
    </row>
    <row r="2114" spans="1:3" ht="14.5">
      <c r="A2114" s="309" t="s">
        <v>4211</v>
      </c>
      <c r="B2114" s="309" t="s">
        <v>4212</v>
      </c>
    </row>
    <row r="2115" spans="1:3" ht="14.5">
      <c r="A2115" s="309" t="s">
        <v>4213</v>
      </c>
      <c r="B2115" s="309" t="s">
        <v>4214</v>
      </c>
    </row>
    <row r="2116" spans="1:3" ht="14.5">
      <c r="A2116" s="309" t="s">
        <v>4215</v>
      </c>
      <c r="B2116" s="309" t="s">
        <v>4216</v>
      </c>
    </row>
    <row r="2117" spans="1:3" ht="14.5">
      <c r="A2117" s="309" t="s">
        <v>4217</v>
      </c>
      <c r="B2117" s="309" t="s">
        <v>4218</v>
      </c>
      <c r="C2117" s="223"/>
    </row>
    <row r="2118" spans="1:3" ht="14.5">
      <c r="A2118" s="309" t="s">
        <v>4219</v>
      </c>
      <c r="B2118" s="309" t="s">
        <v>4220</v>
      </c>
      <c r="C2118" s="223"/>
    </row>
    <row r="2119" spans="1:3" ht="14.5">
      <c r="A2119" s="309" t="s">
        <v>4221</v>
      </c>
      <c r="B2119" s="309" t="s">
        <v>4222</v>
      </c>
    </row>
    <row r="2120" spans="1:3" ht="14.5">
      <c r="A2120" s="309" t="s">
        <v>4223</v>
      </c>
      <c r="B2120" s="309" t="s">
        <v>4224</v>
      </c>
      <c r="C2120" s="223"/>
    </row>
    <row r="2121" spans="1:3" ht="14.5">
      <c r="A2121" s="309" t="s">
        <v>4225</v>
      </c>
      <c r="B2121" s="309" t="s">
        <v>4226</v>
      </c>
      <c r="C2121" s="223"/>
    </row>
    <row r="2122" spans="1:3" ht="14.5">
      <c r="A2122" s="309" t="s">
        <v>4227</v>
      </c>
      <c r="B2122" s="309" t="s">
        <v>4228</v>
      </c>
    </row>
    <row r="2123" spans="1:3" ht="14.5">
      <c r="A2123" s="309" t="s">
        <v>4229</v>
      </c>
      <c r="B2123" s="309" t="s">
        <v>4230</v>
      </c>
    </row>
    <row r="2124" spans="1:3" ht="14.5">
      <c r="A2124" s="309" t="s">
        <v>4231</v>
      </c>
      <c r="B2124" s="309" t="s">
        <v>4232</v>
      </c>
      <c r="C2124" s="223"/>
    </row>
    <row r="2125" spans="1:3" ht="15.5">
      <c r="A2125" s="319" t="s">
        <v>4233</v>
      </c>
      <c r="B2125" s="319" t="s">
        <v>4234</v>
      </c>
    </row>
    <row r="2126" spans="1:3" ht="14.5">
      <c r="A2126" s="309" t="s">
        <v>4235</v>
      </c>
      <c r="B2126" s="309" t="s">
        <v>4236</v>
      </c>
    </row>
    <row r="2127" spans="1:3" ht="13">
      <c r="A2127" s="567" t="s">
        <v>4237</v>
      </c>
      <c r="B2127" s="567" t="s">
        <v>4238</v>
      </c>
    </row>
    <row r="2128" spans="1:3" ht="13">
      <c r="A2128" s="567" t="s">
        <v>4239</v>
      </c>
      <c r="B2128" s="567" t="s">
        <v>4240</v>
      </c>
    </row>
    <row r="2129" spans="1:3" ht="14.5">
      <c r="A2129" s="309" t="s">
        <v>4241</v>
      </c>
      <c r="B2129" s="309" t="s">
        <v>4242</v>
      </c>
    </row>
    <row r="2130" spans="1:3" ht="14.5">
      <c r="A2130" s="309" t="s">
        <v>4243</v>
      </c>
      <c r="B2130" s="309" t="s">
        <v>4244</v>
      </c>
    </row>
    <row r="2131" spans="1:3" ht="13">
      <c r="A2131" s="567" t="s">
        <v>4245</v>
      </c>
      <c r="B2131" s="567" t="s">
        <v>4246</v>
      </c>
    </row>
    <row r="2132" spans="1:3" ht="14.5">
      <c r="A2132" s="567" t="s">
        <v>4247</v>
      </c>
      <c r="B2132" s="567" t="s">
        <v>4248</v>
      </c>
      <c r="C2132" s="223"/>
    </row>
    <row r="2133" spans="1:3" ht="18.5">
      <c r="A2133" s="581" t="s">
        <v>4249</v>
      </c>
      <c r="B2133" s="581" t="s">
        <v>4250</v>
      </c>
      <c r="C2133" s="317"/>
    </row>
    <row r="2134" spans="1:3" ht="15.5">
      <c r="A2134" s="319" t="s">
        <v>4251</v>
      </c>
      <c r="B2134" s="319" t="s">
        <v>4252</v>
      </c>
      <c r="C2134" s="223"/>
    </row>
    <row r="2135" spans="1:3" ht="14.5">
      <c r="A2135" s="309" t="s">
        <v>4253</v>
      </c>
      <c r="B2135" s="309" t="s">
        <v>4254</v>
      </c>
      <c r="C2135" s="223"/>
    </row>
    <row r="2136" spans="1:3" ht="14.5">
      <c r="A2136" s="309" t="s">
        <v>4255</v>
      </c>
      <c r="B2136" s="309" t="s">
        <v>4256</v>
      </c>
    </row>
    <row r="2137" spans="1:3" ht="14.5">
      <c r="A2137" s="309" t="s">
        <v>4257</v>
      </c>
      <c r="B2137" s="309" t="s">
        <v>4258</v>
      </c>
    </row>
    <row r="2138" spans="1:3" ht="14.5">
      <c r="A2138" s="309" t="s">
        <v>4259</v>
      </c>
      <c r="B2138" s="309" t="s">
        <v>4260</v>
      </c>
    </row>
    <row r="2139" spans="1:3" ht="14.5">
      <c r="A2139" s="309" t="s">
        <v>4261</v>
      </c>
      <c r="B2139" s="309" t="s">
        <v>4262</v>
      </c>
      <c r="C2139" s="223"/>
    </row>
    <row r="2140" spans="1:3" ht="17">
      <c r="A2140" s="309" t="s">
        <v>4263</v>
      </c>
      <c r="B2140" s="309" t="s">
        <v>4264</v>
      </c>
      <c r="C2140" s="583"/>
    </row>
    <row r="2141" spans="1:3" ht="17">
      <c r="A2141" s="309" t="s">
        <v>4265</v>
      </c>
      <c r="B2141" s="309" t="s">
        <v>4266</v>
      </c>
      <c r="C2141" s="579"/>
    </row>
    <row r="2142" spans="1:3" ht="15.5">
      <c r="A2142" s="319" t="s">
        <v>4267</v>
      </c>
      <c r="B2142" s="319" t="s">
        <v>4268</v>
      </c>
      <c r="C2142" s="317"/>
    </row>
    <row r="2143" spans="1:3" ht="15.5">
      <c r="A2143" s="319" t="s">
        <v>4269</v>
      </c>
      <c r="B2143" s="319" t="s">
        <v>4270</v>
      </c>
      <c r="C2143" s="223"/>
    </row>
    <row r="2144" spans="1:3" ht="14.5">
      <c r="A2144" s="309" t="s">
        <v>4271</v>
      </c>
      <c r="B2144" s="309" t="s">
        <v>4272</v>
      </c>
    </row>
    <row r="2145" spans="1:3" ht="13">
      <c r="A2145" s="567" t="s">
        <v>4273</v>
      </c>
      <c r="B2145" s="567" t="s">
        <v>4274</v>
      </c>
    </row>
    <row r="2146" spans="1:3" ht="13">
      <c r="A2146" s="567" t="s">
        <v>4275</v>
      </c>
      <c r="B2146" s="567" t="s">
        <v>4276</v>
      </c>
    </row>
    <row r="2147" spans="1:3" ht="14.5">
      <c r="A2147" s="309" t="s">
        <v>4277</v>
      </c>
      <c r="B2147" s="309" t="s">
        <v>4278</v>
      </c>
    </row>
    <row r="2148" spans="1:3" ht="13">
      <c r="A2148" s="567" t="s">
        <v>4279</v>
      </c>
      <c r="B2148" s="567" t="s">
        <v>4280</v>
      </c>
    </row>
    <row r="2149" spans="1:3" ht="14.5">
      <c r="A2149" s="309" t="s">
        <v>4281</v>
      </c>
      <c r="B2149" s="309" t="s">
        <v>4282</v>
      </c>
    </row>
    <row r="2150" spans="1:3" ht="14.5">
      <c r="A2150" s="309" t="s">
        <v>4283</v>
      </c>
      <c r="B2150" s="309" t="s">
        <v>4284</v>
      </c>
      <c r="C2150" s="223"/>
    </row>
    <row r="2151" spans="1:3" ht="14.5">
      <c r="A2151" s="309" t="s">
        <v>4285</v>
      </c>
      <c r="B2151" s="309" t="s">
        <v>4286</v>
      </c>
    </row>
    <row r="2152" spans="1:3" ht="14.5">
      <c r="A2152" s="309" t="s">
        <v>4287</v>
      </c>
      <c r="B2152" s="309" t="s">
        <v>4288</v>
      </c>
    </row>
    <row r="2153" spans="1:3" ht="15.5">
      <c r="A2153" s="309" t="s">
        <v>4289</v>
      </c>
      <c r="B2153" s="309" t="s">
        <v>4290</v>
      </c>
      <c r="C2153" s="317"/>
    </row>
    <row r="2154" spans="1:3" ht="15.5">
      <c r="A2154" s="319" t="s">
        <v>4291</v>
      </c>
      <c r="B2154" s="319" t="s">
        <v>4292</v>
      </c>
      <c r="C2154" s="223"/>
    </row>
    <row r="2155" spans="1:3" ht="17">
      <c r="A2155" s="307" t="s">
        <v>4293</v>
      </c>
      <c r="B2155" s="307" t="s">
        <v>4294</v>
      </c>
      <c r="C2155" s="223"/>
    </row>
    <row r="2156" spans="1:3" ht="15.5">
      <c r="A2156" s="319" t="s">
        <v>4295</v>
      </c>
      <c r="B2156" s="319" t="s">
        <v>4296</v>
      </c>
      <c r="C2156" s="223"/>
    </row>
    <row r="2157" spans="1:3" ht="14.5">
      <c r="A2157" s="309" t="s">
        <v>4297</v>
      </c>
      <c r="B2157" s="309" t="s">
        <v>4298</v>
      </c>
      <c r="C2157" s="223"/>
    </row>
    <row r="2158" spans="1:3" ht="14.5">
      <c r="A2158" s="567" t="s">
        <v>4299</v>
      </c>
      <c r="B2158" s="567" t="s">
        <v>4300</v>
      </c>
      <c r="C2158" s="223"/>
    </row>
    <row r="2159" spans="1:3" ht="14.5">
      <c r="A2159" s="567" t="s">
        <v>4301</v>
      </c>
      <c r="B2159" s="567" t="s">
        <v>4302</v>
      </c>
      <c r="C2159" s="223"/>
    </row>
    <row r="2160" spans="1:3" ht="15.5">
      <c r="A2160" s="567" t="s">
        <v>4303</v>
      </c>
      <c r="B2160" s="567" t="s">
        <v>4304</v>
      </c>
      <c r="C2160" s="317"/>
    </row>
    <row r="2161" spans="1:3" ht="14.5">
      <c r="A2161" s="567" t="s">
        <v>4305</v>
      </c>
      <c r="B2161" s="567" t="s">
        <v>4306</v>
      </c>
      <c r="C2161" s="223"/>
    </row>
    <row r="2162" spans="1:3" ht="14.5">
      <c r="A2162" s="309" t="s">
        <v>4307</v>
      </c>
      <c r="B2162" s="309" t="s">
        <v>4308</v>
      </c>
      <c r="C2162" s="223"/>
    </row>
    <row r="2163" spans="1:3" ht="14.5">
      <c r="A2163" s="567" t="s">
        <v>4309</v>
      </c>
      <c r="B2163" s="567" t="s">
        <v>4310</v>
      </c>
      <c r="C2163" s="223"/>
    </row>
    <row r="2164" spans="1:3" ht="14.5">
      <c r="A2164" s="567" t="s">
        <v>4311</v>
      </c>
      <c r="B2164" s="567" t="s">
        <v>4312</v>
      </c>
      <c r="C2164" s="223"/>
    </row>
    <row r="2165" spans="1:3" ht="14.5">
      <c r="A2165" s="567" t="s">
        <v>4313</v>
      </c>
      <c r="B2165" s="567" t="s">
        <v>4314</v>
      </c>
      <c r="C2165" s="223"/>
    </row>
    <row r="2166" spans="1:3" ht="14.5">
      <c r="A2166" s="567" t="s">
        <v>4315</v>
      </c>
      <c r="B2166" s="567" t="s">
        <v>4316</v>
      </c>
      <c r="C2166" s="223"/>
    </row>
    <row r="2167" spans="1:3" ht="14.5">
      <c r="A2167" s="567" t="s">
        <v>4317</v>
      </c>
      <c r="B2167" s="567" t="s">
        <v>4318</v>
      </c>
      <c r="C2167" s="223"/>
    </row>
    <row r="2168" spans="1:3" ht="15.5">
      <c r="A2168" s="309" t="s">
        <v>4319</v>
      </c>
      <c r="B2168" s="309" t="s">
        <v>4320</v>
      </c>
      <c r="C2168" s="317"/>
    </row>
    <row r="2169" spans="1:3" ht="14.5">
      <c r="A2169" s="567" t="s">
        <v>4321</v>
      </c>
      <c r="B2169" s="567" t="s">
        <v>4322</v>
      </c>
      <c r="C2169" s="223"/>
    </row>
    <row r="2170" spans="1:3" ht="14.5">
      <c r="A2170" s="567" t="s">
        <v>4323</v>
      </c>
      <c r="B2170" s="567" t="s">
        <v>4324</v>
      </c>
      <c r="C2170" s="223"/>
    </row>
    <row r="2171" spans="1:3" ht="14.5">
      <c r="A2171" s="567" t="s">
        <v>4325</v>
      </c>
      <c r="B2171" s="567" t="s">
        <v>4326</v>
      </c>
      <c r="C2171" s="223"/>
    </row>
    <row r="2172" spans="1:3" ht="14.5">
      <c r="A2172" s="567" t="s">
        <v>4327</v>
      </c>
      <c r="B2172" s="567" t="s">
        <v>4328</v>
      </c>
      <c r="C2172" s="223"/>
    </row>
    <row r="2173" spans="1:3" ht="17">
      <c r="A2173" s="309" t="s">
        <v>4329</v>
      </c>
      <c r="B2173" s="309" t="s">
        <v>4330</v>
      </c>
      <c r="C2173" s="579"/>
    </row>
    <row r="2174" spans="1:3" ht="15.5">
      <c r="A2174" s="567" t="s">
        <v>4331</v>
      </c>
      <c r="B2174" s="567" t="s">
        <v>4332</v>
      </c>
      <c r="C2174" s="317"/>
    </row>
    <row r="2175" spans="1:3" ht="14.5">
      <c r="A2175" s="567" t="s">
        <v>4333</v>
      </c>
      <c r="B2175" s="567" t="s">
        <v>4334</v>
      </c>
      <c r="C2175" s="223"/>
    </row>
    <row r="2176" spans="1:3" ht="14.5">
      <c r="A2176" s="309" t="s">
        <v>4335</v>
      </c>
      <c r="B2176" s="309" t="s">
        <v>4336</v>
      </c>
      <c r="C2176" s="223"/>
    </row>
    <row r="2177" spans="1:3" ht="14.5">
      <c r="A2177" s="309" t="s">
        <v>4337</v>
      </c>
      <c r="B2177" s="309" t="s">
        <v>4338</v>
      </c>
      <c r="C2177" s="223"/>
    </row>
    <row r="2178" spans="1:3" ht="15.5">
      <c r="A2178" s="309" t="s">
        <v>4339</v>
      </c>
      <c r="B2178" s="309" t="s">
        <v>4340</v>
      </c>
      <c r="C2178" s="317"/>
    </row>
    <row r="2179" spans="1:3" ht="14.5">
      <c r="A2179" s="309" t="s">
        <v>4341</v>
      </c>
      <c r="B2179" s="309" t="s">
        <v>4342</v>
      </c>
      <c r="C2179" s="223"/>
    </row>
    <row r="2180" spans="1:3" ht="15.5">
      <c r="A2180" s="319" t="s">
        <v>4343</v>
      </c>
      <c r="B2180" s="319" t="s">
        <v>4344</v>
      </c>
      <c r="C2180" s="223"/>
    </row>
    <row r="2181" spans="1:3" ht="15.5">
      <c r="A2181" s="319" t="s">
        <v>4345</v>
      </c>
      <c r="B2181" s="319" t="s">
        <v>4346</v>
      </c>
      <c r="C2181" s="317"/>
    </row>
    <row r="2182" spans="1:3" ht="14.5">
      <c r="A2182" s="309" t="s">
        <v>4347</v>
      </c>
      <c r="B2182" s="309" t="s">
        <v>4348</v>
      </c>
      <c r="C2182" s="223"/>
    </row>
    <row r="2183" spans="1:3" ht="15.5">
      <c r="A2183" s="319" t="s">
        <v>4349</v>
      </c>
      <c r="B2183" s="319" t="s">
        <v>4350</v>
      </c>
      <c r="C2183" s="223"/>
    </row>
    <row r="2184" spans="1:3" ht="15.5">
      <c r="A2184" s="309" t="s">
        <v>4351</v>
      </c>
      <c r="B2184" s="309" t="s">
        <v>4352</v>
      </c>
      <c r="C2184" s="317"/>
    </row>
    <row r="2185" spans="1:3" ht="15.5">
      <c r="A2185" s="309" t="s">
        <v>4353</v>
      </c>
      <c r="B2185" s="309" t="s">
        <v>4354</v>
      </c>
      <c r="C2185" s="317"/>
    </row>
    <row r="2186" spans="1:3" ht="17">
      <c r="A2186" s="309" t="s">
        <v>4355</v>
      </c>
      <c r="B2186" s="309" t="s">
        <v>4356</v>
      </c>
      <c r="C2186" s="583"/>
    </row>
    <row r="2187" spans="1:3" ht="18.5">
      <c r="A2187" s="567" t="s">
        <v>4357</v>
      </c>
      <c r="B2187" s="567" t="s">
        <v>4358</v>
      </c>
      <c r="C2187" s="582"/>
    </row>
    <row r="2188" spans="1:3" ht="15.5">
      <c r="A2188" s="309" t="s">
        <v>4359</v>
      </c>
      <c r="B2188" s="309" t="s">
        <v>4360</v>
      </c>
      <c r="C2188" s="317"/>
    </row>
    <row r="2189" spans="1:3" ht="14.5">
      <c r="A2189" s="309" t="s">
        <v>4361</v>
      </c>
      <c r="B2189" s="309" t="s">
        <v>4362</v>
      </c>
      <c r="C2189" s="223"/>
    </row>
    <row r="2190" spans="1:3" ht="14.5">
      <c r="A2190" s="309" t="s">
        <v>4363</v>
      </c>
      <c r="B2190" s="309" t="s">
        <v>4364</v>
      </c>
      <c r="C2190" s="223"/>
    </row>
    <row r="2191" spans="1:3" ht="14.5">
      <c r="A2191" s="309" t="s">
        <v>4365</v>
      </c>
      <c r="B2191" s="309" t="s">
        <v>4366</v>
      </c>
      <c r="C2191" s="223"/>
    </row>
    <row r="2192" spans="1:3" ht="14.5">
      <c r="A2192" s="309" t="s">
        <v>4367</v>
      </c>
      <c r="B2192" s="309" t="s">
        <v>4368</v>
      </c>
      <c r="C2192" s="223"/>
    </row>
    <row r="2193" spans="1:3" ht="14.5">
      <c r="A2193" s="567" t="s">
        <v>4369</v>
      </c>
      <c r="B2193" s="567" t="s">
        <v>4370</v>
      </c>
      <c r="C2193" s="223"/>
    </row>
    <row r="2194" spans="1:3" ht="14.5">
      <c r="A2194" s="309" t="s">
        <v>4371</v>
      </c>
      <c r="B2194" s="309" t="s">
        <v>4372</v>
      </c>
      <c r="C2194" s="223"/>
    </row>
    <row r="2195" spans="1:3" ht="14.5">
      <c r="A2195" s="309" t="s">
        <v>4373</v>
      </c>
      <c r="B2195" s="309" t="s">
        <v>4374</v>
      </c>
      <c r="C2195" s="223"/>
    </row>
    <row r="2196" spans="1:3" ht="15.5">
      <c r="A2196" s="319" t="s">
        <v>4375</v>
      </c>
      <c r="B2196" s="319" t="s">
        <v>4376</v>
      </c>
      <c r="C2196" s="223"/>
    </row>
    <row r="2197" spans="1:3" ht="14.5">
      <c r="A2197" s="309" t="s">
        <v>4377</v>
      </c>
      <c r="B2197" s="309" t="s">
        <v>4378</v>
      </c>
      <c r="C2197" s="223"/>
    </row>
    <row r="2198" spans="1:3" ht="14.5">
      <c r="A2198" s="309" t="s">
        <v>4379</v>
      </c>
      <c r="B2198" s="309" t="s">
        <v>4380</v>
      </c>
      <c r="C2198" s="223"/>
    </row>
    <row r="2199" spans="1:3" ht="14.5">
      <c r="A2199" s="567" t="s">
        <v>4381</v>
      </c>
      <c r="B2199" s="567" t="s">
        <v>4382</v>
      </c>
      <c r="C2199" s="223"/>
    </row>
    <row r="2200" spans="1:3" ht="14.5">
      <c r="A2200" s="567" t="s">
        <v>4383</v>
      </c>
      <c r="B2200" s="567" t="s">
        <v>4384</v>
      </c>
      <c r="C2200" s="223"/>
    </row>
    <row r="2201" spans="1:3" ht="15.5">
      <c r="A2201" s="309" t="s">
        <v>4385</v>
      </c>
      <c r="B2201" s="309" t="s">
        <v>4386</v>
      </c>
      <c r="C2201" s="317"/>
    </row>
    <row r="2202" spans="1:3" ht="15.5">
      <c r="A2202" s="319" t="s">
        <v>4387</v>
      </c>
      <c r="B2202" s="319" t="s">
        <v>4388</v>
      </c>
      <c r="C2202" s="317"/>
    </row>
    <row r="2203" spans="1:3" ht="17">
      <c r="A2203" s="307" t="s">
        <v>4389</v>
      </c>
      <c r="B2203" s="307" t="s">
        <v>4390</v>
      </c>
      <c r="C2203" s="223"/>
    </row>
    <row r="2204" spans="1:3" ht="15.5">
      <c r="A2204" s="319" t="s">
        <v>4391</v>
      </c>
      <c r="B2204" s="319" t="s">
        <v>4392</v>
      </c>
      <c r="C2204" s="223"/>
    </row>
    <row r="2205" spans="1:3" ht="14.5">
      <c r="A2205" s="309" t="s">
        <v>4393</v>
      </c>
      <c r="B2205" s="309" t="s">
        <v>4394</v>
      </c>
    </row>
    <row r="2206" spans="1:3" ht="14.5">
      <c r="A2206" s="567" t="s">
        <v>4395</v>
      </c>
      <c r="B2206" s="567" t="s">
        <v>4396</v>
      </c>
      <c r="C2206" s="223"/>
    </row>
    <row r="2207" spans="1:3" ht="14.5">
      <c r="A2207" s="567" t="s">
        <v>4397</v>
      </c>
      <c r="B2207" s="567" t="s">
        <v>4398</v>
      </c>
      <c r="C2207" s="223"/>
    </row>
    <row r="2208" spans="1:3" ht="14.5">
      <c r="A2208" s="567" t="s">
        <v>4399</v>
      </c>
      <c r="B2208" s="567" t="s">
        <v>4400</v>
      </c>
      <c r="C2208" s="223"/>
    </row>
    <row r="2209" spans="1:3" ht="13">
      <c r="A2209" s="567" t="s">
        <v>4401</v>
      </c>
      <c r="B2209" s="567" t="s">
        <v>4402</v>
      </c>
    </row>
    <row r="2210" spans="1:3" ht="14.5">
      <c r="A2210" s="567" t="s">
        <v>4403</v>
      </c>
      <c r="B2210" s="567" t="s">
        <v>4404</v>
      </c>
      <c r="C2210" s="223"/>
    </row>
    <row r="2211" spans="1:3" ht="14.5">
      <c r="A2211" s="309" t="s">
        <v>4405</v>
      </c>
      <c r="B2211" s="309" t="s">
        <v>4406</v>
      </c>
      <c r="C2211" s="223"/>
    </row>
    <row r="2212" spans="1:3" ht="14.5">
      <c r="A2212" s="567" t="s">
        <v>4407</v>
      </c>
      <c r="B2212" s="567" t="s">
        <v>4408</v>
      </c>
      <c r="C2212" s="223"/>
    </row>
    <row r="2213" spans="1:3" ht="14.5">
      <c r="A2213" s="567" t="s">
        <v>4409</v>
      </c>
      <c r="B2213" s="567" t="s">
        <v>4410</v>
      </c>
      <c r="C2213" s="223"/>
    </row>
    <row r="2214" spans="1:3" ht="13">
      <c r="A2214" s="567" t="s">
        <v>4411</v>
      </c>
      <c r="B2214" s="567" t="s">
        <v>4412</v>
      </c>
    </row>
    <row r="2215" spans="1:3" ht="14.5">
      <c r="A2215" s="567" t="s">
        <v>4413</v>
      </c>
      <c r="B2215" s="567" t="s">
        <v>4414</v>
      </c>
      <c r="C2215" s="223"/>
    </row>
    <row r="2216" spans="1:3" ht="14.5">
      <c r="A2216" s="567" t="s">
        <v>4415</v>
      </c>
      <c r="B2216" s="567" t="s">
        <v>4416</v>
      </c>
      <c r="C2216" s="223"/>
    </row>
    <row r="2217" spans="1:3" ht="15.5">
      <c r="A2217" s="309" t="s">
        <v>4417</v>
      </c>
      <c r="B2217" s="309" t="s">
        <v>4418</v>
      </c>
      <c r="C2217" s="317"/>
    </row>
    <row r="2218" spans="1:3" ht="17">
      <c r="A2218" s="567" t="s">
        <v>4419</v>
      </c>
      <c r="B2218" s="567" t="s">
        <v>4420</v>
      </c>
      <c r="C2218" s="579"/>
    </row>
    <row r="2219" spans="1:3" ht="15.5">
      <c r="A2219" s="567" t="s">
        <v>4421</v>
      </c>
      <c r="B2219" s="567" t="s">
        <v>4422</v>
      </c>
      <c r="C2219" s="317"/>
    </row>
    <row r="2220" spans="1:3" ht="15.5">
      <c r="A2220" s="319" t="s">
        <v>4423</v>
      </c>
      <c r="B2220" s="319" t="s">
        <v>4424</v>
      </c>
      <c r="C2220" s="223"/>
    </row>
    <row r="2221" spans="1:3" ht="14.5">
      <c r="A2221" s="309" t="s">
        <v>4425</v>
      </c>
      <c r="B2221" s="309" t="s">
        <v>4426</v>
      </c>
      <c r="C2221" s="223"/>
    </row>
    <row r="2222" spans="1:3" ht="14.5">
      <c r="A2222" s="309" t="s">
        <v>4427</v>
      </c>
      <c r="B2222" s="309" t="s">
        <v>4428</v>
      </c>
      <c r="C2222" s="223"/>
    </row>
    <row r="2223" spans="1:3" ht="14.5">
      <c r="A2223" s="309" t="s">
        <v>4429</v>
      </c>
      <c r="B2223" s="309" t="s">
        <v>4430</v>
      </c>
      <c r="C2223" s="223"/>
    </row>
    <row r="2224" spans="1:3" ht="15.5">
      <c r="A2224" s="567" t="s">
        <v>4431</v>
      </c>
      <c r="B2224" s="567" t="s">
        <v>4432</v>
      </c>
      <c r="C2224" s="317"/>
    </row>
    <row r="2225" spans="1:3" ht="14.5">
      <c r="A2225" s="567" t="s">
        <v>4433</v>
      </c>
      <c r="B2225" s="567" t="s">
        <v>4434</v>
      </c>
      <c r="C2225" s="223"/>
    </row>
    <row r="2226" spans="1:3" ht="14.5">
      <c r="A2226" s="567" t="s">
        <v>4435</v>
      </c>
      <c r="B2226" s="567" t="s">
        <v>4436</v>
      </c>
      <c r="C2226" s="223"/>
    </row>
    <row r="2227" spans="1:3" ht="14.5">
      <c r="A2227" s="567" t="s">
        <v>4437</v>
      </c>
      <c r="B2227" s="567" t="s">
        <v>4438</v>
      </c>
      <c r="C2227" s="223"/>
    </row>
    <row r="2228" spans="1:3" ht="14.5">
      <c r="A2228" s="567" t="s">
        <v>4439</v>
      </c>
      <c r="B2228" s="567" t="s">
        <v>4440</v>
      </c>
      <c r="C2228" s="223"/>
    </row>
    <row r="2229" spans="1:3" ht="14.5">
      <c r="A2229" s="309" t="s">
        <v>4441</v>
      </c>
      <c r="B2229" s="309" t="s">
        <v>4442</v>
      </c>
    </row>
    <row r="2230" spans="1:3" ht="14.5">
      <c r="A2230" s="567" t="s">
        <v>4443</v>
      </c>
      <c r="B2230" s="567" t="s">
        <v>4444</v>
      </c>
      <c r="C2230" s="223"/>
    </row>
    <row r="2231" spans="1:3" ht="15.5">
      <c r="A2231" s="567" t="s">
        <v>4445</v>
      </c>
      <c r="B2231" s="567" t="s">
        <v>4446</v>
      </c>
      <c r="C2231" s="317"/>
    </row>
    <row r="2232" spans="1:3" ht="14.5">
      <c r="A2232" s="309" t="s">
        <v>4447</v>
      </c>
      <c r="B2232" s="309" t="s">
        <v>4448</v>
      </c>
      <c r="C2232" s="223"/>
    </row>
    <row r="2233" spans="1:3" ht="14.5">
      <c r="A2233" s="567" t="s">
        <v>4449</v>
      </c>
      <c r="B2233" s="567" t="s">
        <v>4450</v>
      </c>
      <c r="C2233" s="223"/>
    </row>
    <row r="2234" spans="1:3" ht="13">
      <c r="A2234" s="567" t="s">
        <v>4451</v>
      </c>
      <c r="B2234" s="567" t="s">
        <v>4452</v>
      </c>
    </row>
    <row r="2235" spans="1:3" ht="13">
      <c r="A2235" s="567" t="s">
        <v>4453</v>
      </c>
      <c r="B2235" s="567" t="s">
        <v>4454</v>
      </c>
    </row>
    <row r="2236" spans="1:3" ht="13">
      <c r="A2236" s="567" t="s">
        <v>4455</v>
      </c>
      <c r="B2236" s="567" t="s">
        <v>4456</v>
      </c>
    </row>
    <row r="2237" spans="1:3" ht="15.5">
      <c r="A2237" s="319" t="s">
        <v>4457</v>
      </c>
      <c r="B2237" s="319" t="s">
        <v>4458</v>
      </c>
      <c r="C2237" s="223"/>
    </row>
    <row r="2238" spans="1:3" ht="14.5">
      <c r="A2238" s="309" t="s">
        <v>4459</v>
      </c>
      <c r="B2238" s="309" t="s">
        <v>4460</v>
      </c>
    </row>
    <row r="2239" spans="1:3" ht="14.5">
      <c r="A2239" s="309" t="s">
        <v>4461</v>
      </c>
      <c r="B2239" s="309" t="s">
        <v>4462</v>
      </c>
    </row>
    <row r="2240" spans="1:3" ht="15.5">
      <c r="A2240" s="319" t="s">
        <v>4463</v>
      </c>
      <c r="B2240" s="319" t="s">
        <v>4464</v>
      </c>
    </row>
    <row r="2241" spans="1:3" ht="14.5">
      <c r="A2241" s="309" t="s">
        <v>4465</v>
      </c>
      <c r="B2241" s="309" t="s">
        <v>4466</v>
      </c>
    </row>
    <row r="2242" spans="1:3" ht="14.5">
      <c r="A2242" s="309" t="s">
        <v>4467</v>
      </c>
      <c r="B2242" s="309" t="s">
        <v>4468</v>
      </c>
      <c r="C2242" s="223"/>
    </row>
    <row r="2243" spans="1:3" ht="13">
      <c r="A2243" s="567" t="s">
        <v>4469</v>
      </c>
      <c r="B2243" s="567" t="s">
        <v>4470</v>
      </c>
    </row>
    <row r="2244" spans="1:3" ht="13">
      <c r="A2244" s="567" t="s">
        <v>4471</v>
      </c>
      <c r="B2244" s="567" t="s">
        <v>4472</v>
      </c>
    </row>
    <row r="2245" spans="1:3" ht="14.5">
      <c r="A2245" s="309" t="s">
        <v>4473</v>
      </c>
      <c r="B2245" s="309" t="s">
        <v>4474</v>
      </c>
    </row>
    <row r="2246" spans="1:3" ht="13">
      <c r="A2246" s="567" t="s">
        <v>4475</v>
      </c>
      <c r="B2246" s="567" t="s">
        <v>4476</v>
      </c>
    </row>
    <row r="2247" spans="1:3" ht="14.5">
      <c r="A2247" s="309" t="s">
        <v>4477</v>
      </c>
      <c r="B2247" s="309" t="s">
        <v>4478</v>
      </c>
      <c r="C2247" s="223"/>
    </row>
    <row r="2248" spans="1:3" ht="15.5">
      <c r="A2248" s="319" t="s">
        <v>4479</v>
      </c>
      <c r="B2248" s="319" t="s">
        <v>4480</v>
      </c>
      <c r="C2248" s="317"/>
    </row>
    <row r="2249" spans="1:3" ht="14.5">
      <c r="A2249" s="309" t="s">
        <v>4481</v>
      </c>
      <c r="B2249" s="309" t="s">
        <v>4482</v>
      </c>
      <c r="C2249" s="223"/>
    </row>
    <row r="2250" spans="1:3" ht="13">
      <c r="A2250" s="567" t="s">
        <v>4483</v>
      </c>
      <c r="B2250" s="567" t="s">
        <v>4484</v>
      </c>
    </row>
    <row r="2251" spans="1:3" ht="13">
      <c r="A2251" s="567" t="s">
        <v>4485</v>
      </c>
      <c r="B2251" s="567" t="s">
        <v>4486</v>
      </c>
    </row>
    <row r="2252" spans="1:3" ht="13">
      <c r="A2252" s="567" t="s">
        <v>4487</v>
      </c>
      <c r="B2252" s="567" t="s">
        <v>4488</v>
      </c>
    </row>
    <row r="2253" spans="1:3" ht="14.5">
      <c r="A2253" s="567" t="s">
        <v>4489</v>
      </c>
      <c r="B2253" s="567" t="s">
        <v>4490</v>
      </c>
      <c r="C2253" s="223"/>
    </row>
    <row r="2254" spans="1:3" ht="14.5">
      <c r="A2254" s="309" t="s">
        <v>4491</v>
      </c>
      <c r="B2254" s="309" t="s">
        <v>4492</v>
      </c>
    </row>
    <row r="2255" spans="1:3" ht="14.5">
      <c r="A2255" s="567" t="s">
        <v>4493</v>
      </c>
      <c r="B2255" s="567" t="s">
        <v>4494</v>
      </c>
      <c r="C2255" s="223"/>
    </row>
    <row r="2256" spans="1:3" ht="14.5">
      <c r="A2256" s="309" t="s">
        <v>4495</v>
      </c>
      <c r="B2256" s="309" t="s">
        <v>4496</v>
      </c>
    </row>
    <row r="2257" spans="1:3" ht="14.5">
      <c r="A2257" s="567" t="s">
        <v>4497</v>
      </c>
      <c r="B2257" s="567" t="s">
        <v>4498</v>
      </c>
      <c r="C2257" s="223"/>
    </row>
    <row r="2258" spans="1:3" ht="13">
      <c r="A2258" s="567" t="s">
        <v>4499</v>
      </c>
      <c r="B2258" s="567" t="s">
        <v>4500</v>
      </c>
    </row>
    <row r="2259" spans="1:3" ht="14.5">
      <c r="A2259" s="309" t="s">
        <v>4501</v>
      </c>
      <c r="B2259" s="309" t="s">
        <v>4502</v>
      </c>
      <c r="C2259" s="223"/>
    </row>
    <row r="2260" spans="1:3" ht="17">
      <c r="A2260" s="567" t="s">
        <v>4503</v>
      </c>
      <c r="B2260" s="567" t="s">
        <v>4504</v>
      </c>
      <c r="C2260" s="579"/>
    </row>
    <row r="2261" spans="1:3" ht="15.5">
      <c r="A2261" s="567" t="s">
        <v>4505</v>
      </c>
      <c r="B2261" s="567" t="s">
        <v>4506</v>
      </c>
      <c r="C2261" s="317"/>
    </row>
    <row r="2262" spans="1:3" ht="17">
      <c r="A2262" s="307" t="s">
        <v>4507</v>
      </c>
      <c r="B2262" s="307" t="s">
        <v>4508</v>
      </c>
      <c r="C2262" s="223"/>
    </row>
    <row r="2263" spans="1:3" ht="15.5">
      <c r="A2263" s="319" t="s">
        <v>4509</v>
      </c>
      <c r="B2263" s="319" t="s">
        <v>4510</v>
      </c>
      <c r="C2263" s="223"/>
    </row>
    <row r="2264" spans="1:3" ht="14.5">
      <c r="A2264" s="309" t="s">
        <v>4511</v>
      </c>
      <c r="B2264" s="309" t="s">
        <v>4512</v>
      </c>
      <c r="C2264" s="223"/>
    </row>
    <row r="2265" spans="1:3" ht="15.5">
      <c r="A2265" s="309" t="s">
        <v>4513</v>
      </c>
      <c r="B2265" s="309" t="s">
        <v>4514</v>
      </c>
      <c r="C2265" s="317"/>
    </row>
    <row r="2266" spans="1:3" ht="15.5">
      <c r="A2266" s="319" t="s">
        <v>4515</v>
      </c>
      <c r="B2266" s="319" t="s">
        <v>4516</v>
      </c>
      <c r="C2266" s="223"/>
    </row>
    <row r="2267" spans="1:3" ht="14.5">
      <c r="A2267" s="309" t="s">
        <v>4517</v>
      </c>
      <c r="B2267" s="309" t="s">
        <v>4518</v>
      </c>
      <c r="C2267" s="223"/>
    </row>
    <row r="2268" spans="1:3" ht="14.5">
      <c r="A2268" s="309" t="s">
        <v>4519</v>
      </c>
      <c r="B2268" s="309" t="s">
        <v>4520</v>
      </c>
      <c r="C2268" s="223"/>
    </row>
    <row r="2269" spans="1:3" ht="14.5">
      <c r="A2269" s="309" t="s">
        <v>4521</v>
      </c>
      <c r="B2269" s="309" t="s">
        <v>4522</v>
      </c>
      <c r="C2269" s="223"/>
    </row>
    <row r="2270" spans="1:3" ht="14.5">
      <c r="A2270" s="309" t="s">
        <v>4523</v>
      </c>
      <c r="B2270" s="309" t="s">
        <v>4524</v>
      </c>
      <c r="C2270" s="223"/>
    </row>
    <row r="2271" spans="1:3" ht="15.5">
      <c r="A2271" s="309" t="s">
        <v>4525</v>
      </c>
      <c r="B2271" s="309" t="s">
        <v>4526</v>
      </c>
      <c r="C2271" s="317"/>
    </row>
    <row r="2272" spans="1:3" ht="15.5">
      <c r="A2272" s="319" t="s">
        <v>4527</v>
      </c>
      <c r="B2272" s="319" t="s">
        <v>4528</v>
      </c>
      <c r="C2272" s="223"/>
    </row>
    <row r="2273" spans="1:3" ht="14.5">
      <c r="A2273" s="309" t="s">
        <v>4529</v>
      </c>
      <c r="B2273" s="309" t="s">
        <v>4530</v>
      </c>
      <c r="C2273" s="223"/>
    </row>
    <row r="2274" spans="1:3" ht="14.5">
      <c r="A2274" s="309" t="s">
        <v>4531</v>
      </c>
      <c r="B2274" s="309" t="s">
        <v>4532</v>
      </c>
      <c r="C2274" s="223"/>
    </row>
    <row r="2275" spans="1:3" ht="17">
      <c r="A2275" s="307" t="s">
        <v>4533</v>
      </c>
      <c r="B2275" s="307" t="s">
        <v>4534</v>
      </c>
      <c r="C2275" s="317"/>
    </row>
    <row r="2276" spans="1:3" ht="15.5">
      <c r="A2276" s="319" t="s">
        <v>4535</v>
      </c>
      <c r="B2276" s="319" t="s">
        <v>4536</v>
      </c>
      <c r="C2276" s="223"/>
    </row>
    <row r="2277" spans="1:3" ht="14.5">
      <c r="A2277" s="309" t="s">
        <v>4537</v>
      </c>
      <c r="B2277" s="309" t="s">
        <v>4538</v>
      </c>
      <c r="C2277" s="223"/>
    </row>
    <row r="2278" spans="1:3" ht="17">
      <c r="A2278" s="309" t="s">
        <v>4539</v>
      </c>
      <c r="B2278" s="309" t="s">
        <v>4540</v>
      </c>
      <c r="C2278" s="579"/>
    </row>
    <row r="2279" spans="1:3" ht="15.5">
      <c r="A2279" s="319" t="s">
        <v>4541</v>
      </c>
      <c r="B2279" s="319" t="s">
        <v>4542</v>
      </c>
      <c r="C2279" s="317"/>
    </row>
    <row r="2280" spans="1:3" ht="14.5">
      <c r="A2280" s="309" t="s">
        <v>4543</v>
      </c>
      <c r="B2280" s="309" t="s">
        <v>4544</v>
      </c>
      <c r="C2280" s="223"/>
    </row>
    <row r="2281" spans="1:3" ht="14.5">
      <c r="A2281" s="309" t="s">
        <v>4545</v>
      </c>
      <c r="B2281" s="309" t="s">
        <v>4546</v>
      </c>
      <c r="C2281" s="223"/>
    </row>
    <row r="2282" spans="1:3" ht="15.5">
      <c r="A2282" s="319" t="s">
        <v>4547</v>
      </c>
      <c r="B2282" s="319" t="s">
        <v>4548</v>
      </c>
    </row>
    <row r="2283" spans="1:3" ht="14.5">
      <c r="A2283" s="309" t="s">
        <v>4549</v>
      </c>
      <c r="B2283" s="309" t="s">
        <v>4550</v>
      </c>
      <c r="C2283" s="223"/>
    </row>
    <row r="2284" spans="1:3" ht="14.5">
      <c r="A2284" s="567" t="s">
        <v>4551</v>
      </c>
      <c r="B2284" s="567" t="s">
        <v>4552</v>
      </c>
      <c r="C2284" s="223"/>
    </row>
    <row r="2285" spans="1:3" ht="14.5">
      <c r="A2285" s="309" t="s">
        <v>4553</v>
      </c>
      <c r="B2285" s="309" t="s">
        <v>4554</v>
      </c>
      <c r="C2285" s="223"/>
    </row>
    <row r="2286" spans="1:3" ht="15.5">
      <c r="A2286" s="567" t="s">
        <v>4555</v>
      </c>
      <c r="B2286" s="567" t="s">
        <v>4556</v>
      </c>
      <c r="C2286" s="317"/>
    </row>
    <row r="2287" spans="1:3" ht="15.5">
      <c r="A2287" s="567" t="s">
        <v>4557</v>
      </c>
      <c r="B2287" s="567" t="s">
        <v>4558</v>
      </c>
      <c r="C2287" s="317"/>
    </row>
    <row r="2288" spans="1:3" ht="14.5">
      <c r="A2288" s="309" t="s">
        <v>4559</v>
      </c>
      <c r="B2288" s="309" t="s">
        <v>4560</v>
      </c>
      <c r="C2288" s="223"/>
    </row>
    <row r="2289" spans="1:3" ht="14.5">
      <c r="A2289" s="309" t="s">
        <v>4561</v>
      </c>
      <c r="B2289" s="309" t="s">
        <v>4562</v>
      </c>
      <c r="C2289" s="223"/>
    </row>
    <row r="2290" spans="1:3" ht="17">
      <c r="A2290" s="307" t="s">
        <v>4563</v>
      </c>
      <c r="B2290" s="307" t="s">
        <v>4564</v>
      </c>
      <c r="C2290" s="223"/>
    </row>
    <row r="2291" spans="1:3" ht="15.5">
      <c r="A2291" s="319" t="s">
        <v>4565</v>
      </c>
      <c r="B2291" s="319" t="s">
        <v>4566</v>
      </c>
      <c r="C2291" s="223"/>
    </row>
    <row r="2292" spans="1:3" ht="14.5">
      <c r="A2292" s="309" t="s">
        <v>4567</v>
      </c>
      <c r="B2292" s="309" t="s">
        <v>4568</v>
      </c>
      <c r="C2292" s="223"/>
    </row>
    <row r="2293" spans="1:3" ht="14.5">
      <c r="A2293" s="309" t="s">
        <v>4569</v>
      </c>
      <c r="B2293" s="309" t="s">
        <v>4570</v>
      </c>
      <c r="C2293" s="223"/>
    </row>
    <row r="2294" spans="1:3" ht="14.5">
      <c r="A2294" s="309" t="s">
        <v>4571</v>
      </c>
      <c r="B2294" s="309" t="s">
        <v>4572</v>
      </c>
      <c r="C2294" s="223"/>
    </row>
    <row r="2295" spans="1:3" ht="15.5">
      <c r="A2295" s="309" t="s">
        <v>4573</v>
      </c>
      <c r="B2295" s="309" t="s">
        <v>4574</v>
      </c>
      <c r="C2295" s="317"/>
    </row>
    <row r="2296" spans="1:3" ht="14.5">
      <c r="A2296" s="567" t="s">
        <v>4575</v>
      </c>
      <c r="B2296" s="567" t="s">
        <v>4576</v>
      </c>
      <c r="C2296" s="223"/>
    </row>
    <row r="2297" spans="1:3" ht="14.5">
      <c r="A2297" s="309" t="s">
        <v>4577</v>
      </c>
      <c r="B2297" s="309" t="s">
        <v>4578</v>
      </c>
      <c r="C2297" s="223"/>
    </row>
    <row r="2298" spans="1:3" ht="14.5">
      <c r="A2298" s="309" t="s">
        <v>4579</v>
      </c>
      <c r="B2298" s="309" t="s">
        <v>4580</v>
      </c>
      <c r="C2298" s="223"/>
    </row>
    <row r="2299" spans="1:3" ht="14.5">
      <c r="A2299" s="309" t="s">
        <v>4581</v>
      </c>
      <c r="B2299" s="309" t="s">
        <v>4582</v>
      </c>
      <c r="C2299" s="223"/>
    </row>
    <row r="2300" spans="1:3" ht="15.5">
      <c r="A2300" s="319" t="s">
        <v>4583</v>
      </c>
      <c r="B2300" s="319" t="s">
        <v>4584</v>
      </c>
      <c r="C2300" s="317"/>
    </row>
    <row r="2301" spans="1:3" ht="14.5">
      <c r="A2301" s="309" t="s">
        <v>4585</v>
      </c>
      <c r="B2301" s="309" t="s">
        <v>4586</v>
      </c>
      <c r="C2301" s="223"/>
    </row>
    <row r="2302" spans="1:3" ht="15.5">
      <c r="A2302" s="567" t="s">
        <v>4587</v>
      </c>
      <c r="B2302" s="567" t="s">
        <v>4588</v>
      </c>
      <c r="C2302" s="317"/>
    </row>
    <row r="2303" spans="1:3" ht="14.5">
      <c r="A2303" s="309" t="s">
        <v>4589</v>
      </c>
      <c r="B2303" s="309" t="s">
        <v>4590</v>
      </c>
      <c r="C2303" s="223"/>
    </row>
    <row r="2304" spans="1:3" ht="14.5">
      <c r="A2304" s="309" t="s">
        <v>4591</v>
      </c>
      <c r="B2304" s="309" t="s">
        <v>4592</v>
      </c>
      <c r="C2304" s="223"/>
    </row>
    <row r="2305" spans="1:3" ht="14.5">
      <c r="A2305" s="309" t="s">
        <v>4593</v>
      </c>
      <c r="B2305" s="309" t="s">
        <v>4594</v>
      </c>
      <c r="C2305" s="223"/>
    </row>
    <row r="2306" spans="1:3" ht="15.5">
      <c r="A2306" s="567" t="s">
        <v>4595</v>
      </c>
      <c r="B2306" s="567" t="s">
        <v>4596</v>
      </c>
      <c r="C2306" s="317"/>
    </row>
    <row r="2307" spans="1:3" ht="14.5">
      <c r="A2307" s="567" t="s">
        <v>4597</v>
      </c>
      <c r="B2307" s="567" t="s">
        <v>4598</v>
      </c>
      <c r="C2307" s="223"/>
    </row>
    <row r="2308" spans="1:3" ht="14.5">
      <c r="A2308" s="567" t="s">
        <v>4599</v>
      </c>
      <c r="B2308" s="567" t="s">
        <v>4600</v>
      </c>
      <c r="C2308" s="223"/>
    </row>
    <row r="2309" spans="1:3" ht="15.5">
      <c r="A2309" s="309" t="s">
        <v>4601</v>
      </c>
      <c r="B2309" s="309" t="s">
        <v>4602</v>
      </c>
      <c r="C2309" s="317"/>
    </row>
    <row r="2310" spans="1:3" ht="14.5">
      <c r="A2310" s="309" t="s">
        <v>4603</v>
      </c>
      <c r="B2310" s="309" t="s">
        <v>4604</v>
      </c>
      <c r="C2310" s="223"/>
    </row>
    <row r="2311" spans="1:3" ht="14.5">
      <c r="A2311" s="309" t="s">
        <v>4605</v>
      </c>
      <c r="B2311" s="309" t="s">
        <v>4606</v>
      </c>
      <c r="C2311" s="223"/>
    </row>
    <row r="2312" spans="1:3" ht="14.5">
      <c r="A2312" s="309" t="s">
        <v>4607</v>
      </c>
      <c r="B2312" s="309" t="s">
        <v>4608</v>
      </c>
      <c r="C2312" s="223"/>
    </row>
    <row r="2313" spans="1:3" ht="15.5">
      <c r="A2313" s="319" t="s">
        <v>4609</v>
      </c>
      <c r="B2313" s="319" t="s">
        <v>4610</v>
      </c>
      <c r="C2313" s="223"/>
    </row>
    <row r="2314" spans="1:3" ht="15.5">
      <c r="A2314" s="309" t="s">
        <v>4611</v>
      </c>
      <c r="B2314" s="309" t="s">
        <v>4612</v>
      </c>
      <c r="C2314" s="317"/>
    </row>
    <row r="2315" spans="1:3" ht="14.5">
      <c r="A2315" s="567" t="s">
        <v>4613</v>
      </c>
      <c r="B2315" s="567" t="s">
        <v>4614</v>
      </c>
      <c r="C2315" s="223"/>
    </row>
    <row r="2316" spans="1:3" ht="14.5">
      <c r="A2316" s="567" t="s">
        <v>4615</v>
      </c>
      <c r="B2316" s="567" t="s">
        <v>4616</v>
      </c>
      <c r="C2316" s="223"/>
    </row>
    <row r="2317" spans="1:3" ht="14.5">
      <c r="A2317" s="567" t="s">
        <v>4617</v>
      </c>
      <c r="B2317" s="567" t="s">
        <v>4618</v>
      </c>
      <c r="C2317" s="223"/>
    </row>
    <row r="2318" spans="1:3" ht="17">
      <c r="A2318" s="567" t="s">
        <v>4619</v>
      </c>
      <c r="B2318" s="567" t="s">
        <v>4620</v>
      </c>
      <c r="C2318" s="579"/>
    </row>
    <row r="2319" spans="1:3" ht="15.5">
      <c r="A2319" s="309" t="s">
        <v>4621</v>
      </c>
      <c r="B2319" s="309" t="s">
        <v>4622</v>
      </c>
      <c r="C2319" s="317"/>
    </row>
    <row r="2320" spans="1:3" ht="14.5">
      <c r="A2320" s="309" t="s">
        <v>4623</v>
      </c>
      <c r="B2320" s="309" t="s">
        <v>4624</v>
      </c>
      <c r="C2320" s="223"/>
    </row>
    <row r="2321" spans="1:3" ht="14.5">
      <c r="A2321" s="567" t="s">
        <v>4625</v>
      </c>
      <c r="B2321" s="567" t="s">
        <v>4626</v>
      </c>
      <c r="C2321" s="223"/>
    </row>
    <row r="2322" spans="1:3" ht="15.5">
      <c r="A2322" s="309" t="s">
        <v>4627</v>
      </c>
      <c r="B2322" s="309" t="s">
        <v>4628</v>
      </c>
      <c r="C2322" s="317"/>
    </row>
    <row r="2323" spans="1:3" ht="17">
      <c r="A2323" s="309" t="s">
        <v>4629</v>
      </c>
      <c r="B2323" s="309" t="s">
        <v>4630</v>
      </c>
      <c r="C2323" s="579"/>
    </row>
    <row r="2324" spans="1:3" ht="15.5">
      <c r="A2324" s="567" t="s">
        <v>4631</v>
      </c>
      <c r="B2324" s="567" t="s">
        <v>4632</v>
      </c>
      <c r="C2324" s="317"/>
    </row>
    <row r="2325" spans="1:3" ht="14.5">
      <c r="A2325" s="567" t="s">
        <v>4633</v>
      </c>
      <c r="B2325" s="567" t="s">
        <v>4634</v>
      </c>
      <c r="C2325" s="223"/>
    </row>
    <row r="2326" spans="1:3" ht="14.5">
      <c r="A2326" s="309" t="s">
        <v>4635</v>
      </c>
      <c r="B2326" s="309" t="s">
        <v>4636</v>
      </c>
      <c r="C2326" s="223"/>
    </row>
    <row r="2327" spans="1:3" ht="14.5">
      <c r="A2327" s="567" t="s">
        <v>4637</v>
      </c>
      <c r="B2327" s="567" t="s">
        <v>4638</v>
      </c>
      <c r="C2327" s="223"/>
    </row>
    <row r="2328" spans="1:3" ht="15.5">
      <c r="A2328" s="567" t="s">
        <v>4639</v>
      </c>
      <c r="B2328" s="567" t="s">
        <v>4640</v>
      </c>
      <c r="C2328" s="317"/>
    </row>
    <row r="2329" spans="1:3" ht="15.5">
      <c r="A2329" s="567" t="s">
        <v>4641</v>
      </c>
      <c r="B2329" s="567" t="s">
        <v>4642</v>
      </c>
      <c r="C2329" s="317"/>
    </row>
    <row r="2330" spans="1:3" ht="14.5">
      <c r="A2330" s="567" t="s">
        <v>4643</v>
      </c>
      <c r="B2330" s="567" t="s">
        <v>4644</v>
      </c>
      <c r="C2330" s="223"/>
    </row>
    <row r="2331" spans="1:3" ht="14.5">
      <c r="A2331" s="567" t="s">
        <v>4645</v>
      </c>
      <c r="B2331" s="567" t="s">
        <v>4646</v>
      </c>
      <c r="C2331" s="223"/>
    </row>
    <row r="2332" spans="1:3" ht="15.5">
      <c r="A2332" s="567" t="s">
        <v>4647</v>
      </c>
      <c r="B2332" s="567" t="s">
        <v>4648</v>
      </c>
      <c r="C2332" s="317"/>
    </row>
    <row r="2333" spans="1:3" ht="14.5">
      <c r="A2333" s="567" t="s">
        <v>4649</v>
      </c>
      <c r="B2333" s="567" t="s">
        <v>4650</v>
      </c>
      <c r="C2333" s="223"/>
    </row>
    <row r="2334" spans="1:3" ht="14.5">
      <c r="A2334" s="309" t="s">
        <v>4651</v>
      </c>
      <c r="B2334" s="309" t="s">
        <v>4652</v>
      </c>
      <c r="C2334" s="223"/>
    </row>
    <row r="2335" spans="1:3" ht="15.5">
      <c r="A2335" s="319" t="s">
        <v>4653</v>
      </c>
      <c r="B2335" s="319" t="s">
        <v>4654</v>
      </c>
      <c r="C2335" s="317"/>
    </row>
    <row r="2336" spans="1:3" ht="14.5">
      <c r="A2336" s="309" t="s">
        <v>4655</v>
      </c>
      <c r="B2336" s="309" t="s">
        <v>4656</v>
      </c>
      <c r="C2336" s="223"/>
    </row>
    <row r="2337" spans="1:3" ht="14.5">
      <c r="A2337" s="309" t="s">
        <v>4657</v>
      </c>
      <c r="B2337" s="309" t="s">
        <v>4658</v>
      </c>
      <c r="C2337" s="223"/>
    </row>
    <row r="2338" spans="1:3" ht="14.5">
      <c r="A2338" s="567" t="s">
        <v>4659</v>
      </c>
      <c r="B2338" s="567" t="s">
        <v>4660</v>
      </c>
      <c r="C2338" s="223"/>
    </row>
    <row r="2339" spans="1:3" ht="15.5">
      <c r="A2339" s="567" t="s">
        <v>4661</v>
      </c>
      <c r="B2339" s="567" t="s">
        <v>4662</v>
      </c>
      <c r="C2339" s="317"/>
    </row>
    <row r="2340" spans="1:3" ht="15.5">
      <c r="A2340" s="567" t="s">
        <v>4663</v>
      </c>
      <c r="B2340" s="567" t="s">
        <v>4664</v>
      </c>
      <c r="C2340" s="317"/>
    </row>
    <row r="2341" spans="1:3" ht="14.5">
      <c r="A2341" s="309" t="s">
        <v>4665</v>
      </c>
      <c r="B2341" s="309" t="s">
        <v>4666</v>
      </c>
      <c r="C2341" s="223"/>
    </row>
    <row r="2342" spans="1:3" ht="17">
      <c r="A2342" s="580" t="s">
        <v>4667</v>
      </c>
      <c r="B2342" s="580" t="s">
        <v>458</v>
      </c>
      <c r="C2342" s="579"/>
    </row>
    <row r="2343" spans="1:3" ht="17">
      <c r="A2343" s="307" t="s">
        <v>4668</v>
      </c>
      <c r="B2343" s="307" t="s">
        <v>4669</v>
      </c>
      <c r="C2343" s="317"/>
    </row>
    <row r="2344" spans="1:3" ht="15.5">
      <c r="A2344" s="319" t="s">
        <v>4670</v>
      </c>
      <c r="B2344" s="319" t="s">
        <v>4671</v>
      </c>
      <c r="C2344" s="223"/>
    </row>
    <row r="2345" spans="1:3" ht="14.5">
      <c r="A2345" s="309" t="s">
        <v>4672</v>
      </c>
      <c r="B2345" s="309" t="s">
        <v>4673</v>
      </c>
      <c r="C2345" s="223"/>
    </row>
    <row r="2346" spans="1:3" ht="14.5">
      <c r="A2346" s="567" t="s">
        <v>4674</v>
      </c>
      <c r="B2346" s="567" t="s">
        <v>4675</v>
      </c>
      <c r="C2346" s="223"/>
    </row>
    <row r="2347" spans="1:3" ht="14.5">
      <c r="A2347" s="567" t="s">
        <v>4676</v>
      </c>
      <c r="B2347" s="567" t="s">
        <v>4677</v>
      </c>
      <c r="C2347" s="223"/>
    </row>
    <row r="2348" spans="1:3" ht="13">
      <c r="A2348" s="567" t="s">
        <v>4678</v>
      </c>
      <c r="B2348" s="567" t="s">
        <v>4679</v>
      </c>
    </row>
    <row r="2349" spans="1:3" ht="15.5">
      <c r="A2349" s="567" t="s">
        <v>4680</v>
      </c>
      <c r="B2349" s="567" t="s">
        <v>4681</v>
      </c>
      <c r="C2349" s="317"/>
    </row>
    <row r="2350" spans="1:3" ht="14.5">
      <c r="A2350" s="567" t="s">
        <v>4682</v>
      </c>
      <c r="B2350" s="567" t="s">
        <v>4683</v>
      </c>
      <c r="C2350" s="223"/>
    </row>
    <row r="2351" spans="1:3" ht="13">
      <c r="A2351" s="567" t="s">
        <v>4684</v>
      </c>
      <c r="B2351" s="567" t="s">
        <v>4685</v>
      </c>
    </row>
    <row r="2352" spans="1:3" ht="14.5">
      <c r="A2352" s="309" t="s">
        <v>4686</v>
      </c>
      <c r="B2352" s="309" t="s">
        <v>4687</v>
      </c>
    </row>
    <row r="2353" spans="1:3" ht="13">
      <c r="A2353" s="567" t="s">
        <v>4688</v>
      </c>
      <c r="B2353" s="567" t="s">
        <v>4689</v>
      </c>
    </row>
    <row r="2354" spans="1:3" ht="14.5">
      <c r="A2354" s="567" t="s">
        <v>4690</v>
      </c>
      <c r="B2354" s="567" t="s">
        <v>4691</v>
      </c>
      <c r="C2354" s="223"/>
    </row>
    <row r="2355" spans="1:3" ht="15.5">
      <c r="A2355" s="319" t="s">
        <v>4692</v>
      </c>
      <c r="B2355" s="319" t="s">
        <v>4693</v>
      </c>
    </row>
    <row r="2356" spans="1:3" ht="14.5">
      <c r="A2356" s="309" t="s">
        <v>4694</v>
      </c>
      <c r="B2356" s="309" t="s">
        <v>4695</v>
      </c>
    </row>
    <row r="2357" spans="1:3" ht="14.5">
      <c r="A2357" s="309" t="s">
        <v>4696</v>
      </c>
      <c r="B2357" s="309" t="s">
        <v>4697</v>
      </c>
    </row>
    <row r="2358" spans="1:3" ht="14.5">
      <c r="A2358" s="309" t="s">
        <v>4698</v>
      </c>
      <c r="B2358" s="309" t="s">
        <v>4699</v>
      </c>
    </row>
    <row r="2359" spans="1:3" ht="14.5">
      <c r="A2359" s="309" t="s">
        <v>4700</v>
      </c>
      <c r="B2359" s="309" t="s">
        <v>4701</v>
      </c>
    </row>
    <row r="2360" spans="1:3" ht="14.5">
      <c r="A2360" s="309" t="s">
        <v>4702</v>
      </c>
      <c r="B2360" s="309" t="s">
        <v>4703</v>
      </c>
      <c r="C2360" s="223"/>
    </row>
    <row r="2361" spans="1:3" ht="15.5">
      <c r="A2361" s="309" t="s">
        <v>4704</v>
      </c>
      <c r="B2361" s="309" t="s">
        <v>4705</v>
      </c>
      <c r="C2361" s="317"/>
    </row>
    <row r="2362" spans="1:3" ht="15.5">
      <c r="A2362" s="319" t="s">
        <v>4706</v>
      </c>
      <c r="B2362" s="319" t="s">
        <v>4707</v>
      </c>
      <c r="C2362" s="223"/>
    </row>
    <row r="2363" spans="1:3" ht="14.5">
      <c r="A2363" s="309" t="s">
        <v>4708</v>
      </c>
      <c r="B2363" s="309" t="s">
        <v>4709</v>
      </c>
    </row>
    <row r="2364" spans="1:3" ht="14.5">
      <c r="A2364" s="309" t="s">
        <v>4710</v>
      </c>
      <c r="B2364" s="309" t="s">
        <v>4711</v>
      </c>
      <c r="C2364" s="223"/>
    </row>
    <row r="2365" spans="1:3" ht="14.5">
      <c r="A2365" s="309" t="s">
        <v>4712</v>
      </c>
      <c r="B2365" s="309" t="s">
        <v>4713</v>
      </c>
      <c r="C2365" s="223"/>
    </row>
    <row r="2366" spans="1:3" ht="14.5">
      <c r="A2366" s="309" t="s">
        <v>4714</v>
      </c>
      <c r="B2366" s="309" t="s">
        <v>4715</v>
      </c>
      <c r="C2366" s="223"/>
    </row>
    <row r="2367" spans="1:3" ht="14.5">
      <c r="A2367" s="309" t="s">
        <v>4716</v>
      </c>
      <c r="B2367" s="309" t="s">
        <v>4717</v>
      </c>
      <c r="C2367" s="223"/>
    </row>
    <row r="2368" spans="1:3" ht="14.5">
      <c r="A2368" s="309" t="s">
        <v>4718</v>
      </c>
      <c r="B2368" s="309" t="s">
        <v>4719</v>
      </c>
      <c r="C2368" s="223"/>
    </row>
    <row r="2369" spans="1:3" ht="14.5">
      <c r="A2369" s="309" t="s">
        <v>4720</v>
      </c>
      <c r="B2369" s="309" t="s">
        <v>4721</v>
      </c>
      <c r="C2369" s="223"/>
    </row>
    <row r="2370" spans="1:3" ht="15.5">
      <c r="A2370" s="319" t="s">
        <v>4722</v>
      </c>
      <c r="B2370" s="319" t="s">
        <v>4723</v>
      </c>
      <c r="C2370" s="317"/>
    </row>
    <row r="2371" spans="1:3" ht="14.5">
      <c r="A2371" s="309" t="s">
        <v>4724</v>
      </c>
      <c r="B2371" s="309" t="s">
        <v>4725</v>
      </c>
      <c r="C2371" s="223"/>
    </row>
    <row r="2372" spans="1:3" ht="14.5">
      <c r="A2372" s="309" t="s">
        <v>4726</v>
      </c>
      <c r="B2372" s="309" t="s">
        <v>4727</v>
      </c>
      <c r="C2372" s="223"/>
    </row>
    <row r="2373" spans="1:3" ht="15.5">
      <c r="A2373" s="309" t="s">
        <v>4728</v>
      </c>
      <c r="B2373" s="309" t="s">
        <v>4729</v>
      </c>
      <c r="C2373" s="317"/>
    </row>
    <row r="2374" spans="1:3" ht="14.5">
      <c r="A2374" s="309" t="s">
        <v>4730</v>
      </c>
      <c r="B2374" s="309" t="s">
        <v>4731</v>
      </c>
      <c r="C2374" s="223"/>
    </row>
    <row r="2375" spans="1:3" ht="17">
      <c r="A2375" s="307" t="s">
        <v>4732</v>
      </c>
      <c r="B2375" s="307" t="s">
        <v>4733</v>
      </c>
      <c r="C2375" s="223"/>
    </row>
    <row r="2376" spans="1:3" ht="15.5">
      <c r="A2376" s="319" t="s">
        <v>4734</v>
      </c>
      <c r="B2376" s="319" t="s">
        <v>4735</v>
      </c>
      <c r="C2376" s="223"/>
    </row>
    <row r="2377" spans="1:3" ht="14.5">
      <c r="A2377" s="309" t="s">
        <v>4736</v>
      </c>
      <c r="B2377" s="309" t="s">
        <v>4737</v>
      </c>
      <c r="C2377" s="223"/>
    </row>
    <row r="2378" spans="1:3" ht="15.5">
      <c r="A2378" s="309" t="s">
        <v>4738</v>
      </c>
      <c r="B2378" s="309" t="s">
        <v>4739</v>
      </c>
      <c r="C2378" s="317"/>
    </row>
    <row r="2379" spans="1:3" ht="15.5">
      <c r="A2379" s="309" t="s">
        <v>4740</v>
      </c>
      <c r="B2379" s="309" t="s">
        <v>4741</v>
      </c>
      <c r="C2379" s="317"/>
    </row>
    <row r="2380" spans="1:3" ht="17">
      <c r="A2380" s="319" t="s">
        <v>4742</v>
      </c>
      <c r="B2380" s="319" t="s">
        <v>4743</v>
      </c>
      <c r="C2380" s="579"/>
    </row>
    <row r="2381" spans="1:3" ht="15.5">
      <c r="A2381" s="309" t="s">
        <v>4744</v>
      </c>
      <c r="B2381" s="309" t="s">
        <v>4745</v>
      </c>
      <c r="C2381" s="317"/>
    </row>
    <row r="2382" spans="1:3" ht="14.5">
      <c r="A2382" s="309" t="s">
        <v>4746</v>
      </c>
      <c r="B2382" s="309" t="s">
        <v>4747</v>
      </c>
      <c r="C2382" s="223"/>
    </row>
    <row r="2383" spans="1:3" ht="15.5">
      <c r="A2383" s="319" t="s">
        <v>4748</v>
      </c>
      <c r="B2383" s="319" t="s">
        <v>4749</v>
      </c>
      <c r="C2383" s="223"/>
    </row>
    <row r="2384" spans="1:3" ht="14.5">
      <c r="A2384" s="309" t="s">
        <v>4750</v>
      </c>
      <c r="B2384" s="309" t="s">
        <v>4751</v>
      </c>
      <c r="C2384" s="223"/>
    </row>
    <row r="2385" spans="1:3" ht="14.5">
      <c r="A2385" s="309" t="s">
        <v>4752</v>
      </c>
      <c r="B2385" s="309" t="s">
        <v>4753</v>
      </c>
      <c r="C2385" s="223"/>
    </row>
    <row r="2386" spans="1:3" ht="15.5">
      <c r="A2386" s="319" t="s">
        <v>4754</v>
      </c>
      <c r="B2386" s="319" t="s">
        <v>4755</v>
      </c>
      <c r="C2386" s="317"/>
    </row>
    <row r="2387" spans="1:3" ht="15.5">
      <c r="A2387" s="319" t="s">
        <v>4756</v>
      </c>
      <c r="B2387" s="319" t="s">
        <v>4757</v>
      </c>
      <c r="C2387" s="223"/>
    </row>
    <row r="2388" spans="1:3" ht="17">
      <c r="A2388" s="580" t="s">
        <v>4758</v>
      </c>
      <c r="B2388" s="580" t="s">
        <v>458</v>
      </c>
      <c r="C2388" s="223"/>
    </row>
    <row r="2389" spans="1:3" ht="18.5">
      <c r="A2389" s="581" t="s">
        <v>4759</v>
      </c>
      <c r="B2389" s="581" t="s">
        <v>4760</v>
      </c>
      <c r="C2389" s="223"/>
    </row>
    <row r="2390" spans="1:3" ht="17">
      <c r="A2390" s="319" t="s">
        <v>4761</v>
      </c>
      <c r="B2390" s="319" t="s">
        <v>4762</v>
      </c>
      <c r="C2390" s="579"/>
    </row>
    <row r="2391" spans="1:3" ht="15.5">
      <c r="A2391" s="309" t="s">
        <v>4763</v>
      </c>
      <c r="B2391" s="309" t="s">
        <v>4764</v>
      </c>
      <c r="C2391" s="317"/>
    </row>
    <row r="2392" spans="1:3" ht="14.5">
      <c r="A2392" s="309" t="s">
        <v>4765</v>
      </c>
      <c r="B2392" s="309" t="s">
        <v>4766</v>
      </c>
      <c r="C2392" s="223"/>
    </row>
    <row r="2393" spans="1:3" ht="14.5">
      <c r="A2393" s="309" t="s">
        <v>4767</v>
      </c>
      <c r="B2393" s="309" t="s">
        <v>4768</v>
      </c>
      <c r="C2393" s="223"/>
    </row>
    <row r="2394" spans="1:3" ht="14.5">
      <c r="A2394" s="309" t="s">
        <v>4769</v>
      </c>
      <c r="B2394" s="309" t="s">
        <v>4770</v>
      </c>
    </row>
    <row r="2395" spans="1:3" ht="14.5">
      <c r="A2395" s="309" t="s">
        <v>4771</v>
      </c>
      <c r="B2395" s="309" t="s">
        <v>4772</v>
      </c>
    </row>
    <row r="2396" spans="1:3" ht="14.5">
      <c r="A2396" s="309" t="s">
        <v>4773</v>
      </c>
      <c r="B2396" s="309" t="s">
        <v>4774</v>
      </c>
    </row>
    <row r="2397" spans="1:3" ht="14.5">
      <c r="A2397" s="309" t="s">
        <v>4775</v>
      </c>
      <c r="B2397" s="309" t="s">
        <v>4776</v>
      </c>
    </row>
    <row r="2398" spans="1:3" ht="14.5">
      <c r="A2398" s="309" t="s">
        <v>4777</v>
      </c>
      <c r="B2398" s="309" t="s">
        <v>4778</v>
      </c>
    </row>
    <row r="2399" spans="1:3" ht="14.5">
      <c r="A2399" s="309" t="s">
        <v>4779</v>
      </c>
      <c r="B2399" s="309" t="s">
        <v>4780</v>
      </c>
    </row>
    <row r="2400" spans="1:3" ht="14.5">
      <c r="A2400" s="309" t="s">
        <v>4781</v>
      </c>
      <c r="B2400" s="309" t="s">
        <v>4782</v>
      </c>
      <c r="C2400" s="223"/>
    </row>
    <row r="2401" spans="1:3" ht="14.5">
      <c r="A2401" s="309" t="s">
        <v>4783</v>
      </c>
      <c r="B2401" s="309" t="s">
        <v>4784</v>
      </c>
      <c r="C2401" s="223"/>
    </row>
    <row r="2402" spans="1:3" ht="14.5">
      <c r="A2402" s="309" t="s">
        <v>4785</v>
      </c>
      <c r="B2402" s="309" t="s">
        <v>4786</v>
      </c>
    </row>
    <row r="2403" spans="1:3" ht="15.5">
      <c r="A2403" s="319" t="s">
        <v>4787</v>
      </c>
      <c r="B2403" s="319" t="s">
        <v>4788</v>
      </c>
      <c r="C2403" s="317"/>
    </row>
    <row r="2404" spans="1:3" ht="15.5">
      <c r="A2404" s="319" t="s">
        <v>4789</v>
      </c>
      <c r="B2404" s="319" t="s">
        <v>4790</v>
      </c>
      <c r="C2404" s="223"/>
    </row>
    <row r="2405" spans="1:3" ht="14.5">
      <c r="A2405" s="309" t="s">
        <v>4791</v>
      </c>
      <c r="B2405" s="309" t="s">
        <v>4792</v>
      </c>
      <c r="C2405" s="223"/>
    </row>
    <row r="2406" spans="1:3" ht="14.5">
      <c r="A2406" s="309" t="s">
        <v>4793</v>
      </c>
      <c r="B2406" s="309" t="s">
        <v>4794</v>
      </c>
      <c r="C2406" s="223"/>
    </row>
    <row r="2407" spans="1:3" ht="14.5">
      <c r="A2407" s="567" t="s">
        <v>4795</v>
      </c>
      <c r="B2407" s="567" t="s">
        <v>4796</v>
      </c>
      <c r="C2407" s="223"/>
    </row>
    <row r="2408" spans="1:3" ht="14.5">
      <c r="A2408" s="309" t="s">
        <v>4797</v>
      </c>
      <c r="B2408" s="309" t="s">
        <v>4798</v>
      </c>
    </row>
    <row r="2409" spans="1:3" ht="14.5">
      <c r="A2409" s="309" t="s">
        <v>4799</v>
      </c>
      <c r="B2409" s="309" t="s">
        <v>4800</v>
      </c>
    </row>
    <row r="2410" spans="1:3" ht="14.5">
      <c r="A2410" s="309" t="s">
        <v>4801</v>
      </c>
      <c r="B2410" s="309" t="s">
        <v>4802</v>
      </c>
      <c r="C2410" s="223"/>
    </row>
    <row r="2411" spans="1:3" ht="13">
      <c r="A2411" s="567" t="s">
        <v>4803</v>
      </c>
      <c r="B2411" s="567" t="s">
        <v>4804</v>
      </c>
    </row>
    <row r="2412" spans="1:3" ht="14.5">
      <c r="A2412" s="309" t="s">
        <v>4805</v>
      </c>
      <c r="B2412" s="309" t="s">
        <v>4806</v>
      </c>
    </row>
    <row r="2413" spans="1:3" ht="15.5">
      <c r="A2413" s="309" t="s">
        <v>4807</v>
      </c>
      <c r="B2413" s="309" t="s">
        <v>4808</v>
      </c>
      <c r="C2413" s="317"/>
    </row>
    <row r="2414" spans="1:3" ht="14.5">
      <c r="A2414" s="309" t="s">
        <v>4809</v>
      </c>
      <c r="B2414" s="309" t="s">
        <v>4810</v>
      </c>
      <c r="C2414" s="223"/>
    </row>
    <row r="2415" spans="1:3" ht="14.5">
      <c r="A2415" s="309" t="s">
        <v>4811</v>
      </c>
      <c r="B2415" s="309" t="s">
        <v>4812</v>
      </c>
      <c r="C2415" s="223"/>
    </row>
    <row r="2416" spans="1:3" ht="14.5">
      <c r="A2416" s="567" t="s">
        <v>4813</v>
      </c>
      <c r="B2416" s="567" t="s">
        <v>4814</v>
      </c>
      <c r="C2416" s="223"/>
    </row>
    <row r="2417" spans="1:3" ht="14.5">
      <c r="A2417" s="309" t="s">
        <v>4815</v>
      </c>
      <c r="B2417" s="309" t="s">
        <v>4816</v>
      </c>
    </row>
    <row r="2418" spans="1:3" ht="14.5">
      <c r="A2418" s="309" t="s">
        <v>4817</v>
      </c>
      <c r="B2418" s="309" t="s">
        <v>4818</v>
      </c>
    </row>
    <row r="2419" spans="1:3" ht="15.5">
      <c r="A2419" s="319" t="s">
        <v>4819</v>
      </c>
      <c r="B2419" s="319" t="s">
        <v>4820</v>
      </c>
    </row>
    <row r="2420" spans="1:3" ht="17">
      <c r="A2420" s="307" t="s">
        <v>4821</v>
      </c>
      <c r="B2420" s="307" t="s">
        <v>4822</v>
      </c>
      <c r="C2420" s="223"/>
    </row>
    <row r="2421" spans="1:3" ht="15.5">
      <c r="A2421" s="319" t="s">
        <v>4823</v>
      </c>
      <c r="B2421" s="319" t="s">
        <v>4824</v>
      </c>
    </row>
    <row r="2422" spans="1:3" ht="14.5">
      <c r="A2422" s="309" t="s">
        <v>4825</v>
      </c>
      <c r="B2422" s="309" t="s">
        <v>4826</v>
      </c>
    </row>
    <row r="2423" spans="1:3" ht="14.5">
      <c r="A2423" s="309" t="s">
        <v>4827</v>
      </c>
      <c r="B2423" s="309" t="s">
        <v>4828</v>
      </c>
    </row>
    <row r="2424" spans="1:3" ht="14.5">
      <c r="A2424" s="309" t="s">
        <v>4829</v>
      </c>
      <c r="B2424" s="309" t="s">
        <v>4830</v>
      </c>
    </row>
    <row r="2425" spans="1:3" ht="14.5">
      <c r="A2425" s="309" t="s">
        <v>4831</v>
      </c>
      <c r="B2425" s="309" t="s">
        <v>4832</v>
      </c>
      <c r="C2425" s="223"/>
    </row>
    <row r="2426" spans="1:3" ht="17">
      <c r="A2426" s="319" t="s">
        <v>4833</v>
      </c>
      <c r="B2426" s="319" t="s">
        <v>4834</v>
      </c>
      <c r="C2426" s="579"/>
    </row>
    <row r="2427" spans="1:3" ht="15.5">
      <c r="A2427" s="309" t="s">
        <v>4835</v>
      </c>
      <c r="B2427" s="309" t="s">
        <v>4836</v>
      </c>
      <c r="C2427" s="317"/>
    </row>
    <row r="2428" spans="1:3" ht="15.5">
      <c r="A2428" s="309" t="s">
        <v>4837</v>
      </c>
      <c r="B2428" s="309" t="s">
        <v>4838</v>
      </c>
      <c r="C2428" s="317"/>
    </row>
    <row r="2429" spans="1:3" ht="14.5">
      <c r="A2429" s="309" t="s">
        <v>4839</v>
      </c>
      <c r="B2429" s="309" t="s">
        <v>4840</v>
      </c>
      <c r="C2429" s="223"/>
    </row>
    <row r="2430" spans="1:3" ht="14.5">
      <c r="A2430" s="309" t="s">
        <v>4841</v>
      </c>
      <c r="B2430" s="309" t="s">
        <v>4842</v>
      </c>
      <c r="C2430" s="223"/>
    </row>
    <row r="2431" spans="1:3" ht="15.5">
      <c r="A2431" s="567" t="s">
        <v>4843</v>
      </c>
      <c r="B2431" s="567" t="s">
        <v>4844</v>
      </c>
      <c r="C2431" s="317"/>
    </row>
    <row r="2432" spans="1:3" ht="15.5">
      <c r="A2432" s="309" t="s">
        <v>4845</v>
      </c>
      <c r="B2432" s="309" t="s">
        <v>4846</v>
      </c>
      <c r="C2432" s="317"/>
    </row>
    <row r="2433" spans="1:3" ht="15.5">
      <c r="A2433" s="319" t="s">
        <v>4847</v>
      </c>
      <c r="B2433" s="319" t="s">
        <v>4848</v>
      </c>
      <c r="C2433" s="317"/>
    </row>
    <row r="2434" spans="1:3" ht="15.5">
      <c r="A2434" s="309" t="s">
        <v>4849</v>
      </c>
      <c r="B2434" s="309" t="s">
        <v>4850</v>
      </c>
      <c r="C2434" s="317"/>
    </row>
    <row r="2435" spans="1:3" ht="15.5">
      <c r="A2435" s="309" t="s">
        <v>4851</v>
      </c>
      <c r="B2435" s="309" t="s">
        <v>4852</v>
      </c>
      <c r="C2435" s="317"/>
    </row>
    <row r="2436" spans="1:3" ht="15.5">
      <c r="A2436" s="567" t="s">
        <v>4853</v>
      </c>
      <c r="B2436" s="567" t="s">
        <v>4854</v>
      </c>
      <c r="C2436" s="317"/>
    </row>
    <row r="2437" spans="1:3" ht="14.5">
      <c r="A2437" s="567" t="s">
        <v>4855</v>
      </c>
      <c r="B2437" s="567" t="s">
        <v>4856</v>
      </c>
      <c r="C2437" s="223"/>
    </row>
    <row r="2438" spans="1:3" ht="14.5">
      <c r="A2438" s="567" t="s">
        <v>4857</v>
      </c>
      <c r="B2438" s="567" t="s">
        <v>4858</v>
      </c>
      <c r="C2438" s="223"/>
    </row>
    <row r="2439" spans="1:3" ht="14.5">
      <c r="A2439" s="309" t="s">
        <v>4859</v>
      </c>
      <c r="B2439" s="309" t="s">
        <v>4860</v>
      </c>
      <c r="C2439" s="223"/>
    </row>
    <row r="2440" spans="1:3" ht="15.5">
      <c r="A2440" s="567" t="s">
        <v>4861</v>
      </c>
      <c r="B2440" s="567" t="s">
        <v>4862</v>
      </c>
      <c r="C2440" s="317"/>
    </row>
    <row r="2441" spans="1:3" ht="17">
      <c r="A2441" s="567" t="s">
        <v>4863</v>
      </c>
      <c r="B2441" s="567" t="s">
        <v>4864</v>
      </c>
      <c r="C2441" s="579"/>
    </row>
    <row r="2442" spans="1:3" ht="15.5">
      <c r="A2442" s="567" t="s">
        <v>4865</v>
      </c>
      <c r="B2442" s="567" t="s">
        <v>4866</v>
      </c>
      <c r="C2442" s="317"/>
    </row>
    <row r="2443" spans="1:3" ht="14.5">
      <c r="A2443" s="567" t="s">
        <v>4867</v>
      </c>
      <c r="B2443" s="567" t="s">
        <v>4868</v>
      </c>
      <c r="C2443" s="223"/>
    </row>
    <row r="2444" spans="1:3" ht="14.5">
      <c r="A2444" s="309" t="s">
        <v>4869</v>
      </c>
      <c r="B2444" s="309" t="s">
        <v>4870</v>
      </c>
      <c r="C2444" s="223"/>
    </row>
    <row r="2445" spans="1:3" ht="14.5">
      <c r="A2445" s="567" t="s">
        <v>4871</v>
      </c>
      <c r="B2445" s="567" t="s">
        <v>4872</v>
      </c>
      <c r="C2445" s="223"/>
    </row>
    <row r="2446" spans="1:3" ht="14.5">
      <c r="A2446" s="567" t="s">
        <v>4873</v>
      </c>
      <c r="B2446" s="567" t="s">
        <v>4874</v>
      </c>
      <c r="C2446" s="223"/>
    </row>
    <row r="2447" spans="1:3" ht="14.5">
      <c r="A2447" s="567" t="s">
        <v>4875</v>
      </c>
      <c r="B2447" s="567" t="s">
        <v>4876</v>
      </c>
      <c r="C2447" s="223"/>
    </row>
    <row r="2448" spans="1:3" ht="17">
      <c r="A2448" s="567" t="s">
        <v>4877</v>
      </c>
      <c r="B2448" s="567" t="s">
        <v>4878</v>
      </c>
      <c r="C2448" s="579"/>
    </row>
    <row r="2449" spans="1:3" ht="15.5">
      <c r="A2449" s="309" t="s">
        <v>4879</v>
      </c>
      <c r="B2449" s="309" t="s">
        <v>4880</v>
      </c>
      <c r="C2449" s="317"/>
    </row>
    <row r="2450" spans="1:3" ht="15.5">
      <c r="A2450" s="319" t="s">
        <v>4881</v>
      </c>
      <c r="B2450" s="319" t="s">
        <v>4882</v>
      </c>
      <c r="C2450" s="223"/>
    </row>
    <row r="2451" spans="1:3" ht="15.5">
      <c r="A2451" s="309" t="s">
        <v>4883</v>
      </c>
      <c r="B2451" s="309" t="s">
        <v>4884</v>
      </c>
      <c r="C2451" s="317"/>
    </row>
    <row r="2452" spans="1:3" ht="14.5">
      <c r="A2452" s="567" t="s">
        <v>4885</v>
      </c>
      <c r="B2452" s="567" t="s">
        <v>4886</v>
      </c>
      <c r="C2452" s="223"/>
    </row>
    <row r="2453" spans="1:3" ht="14.5">
      <c r="A2453" s="567" t="s">
        <v>4887</v>
      </c>
      <c r="B2453" s="567" t="s">
        <v>4888</v>
      </c>
      <c r="C2453" s="223"/>
    </row>
    <row r="2454" spans="1:3" ht="14.5">
      <c r="A2454" s="567" t="s">
        <v>4889</v>
      </c>
      <c r="B2454" s="567" t="s">
        <v>4890</v>
      </c>
      <c r="C2454" s="223"/>
    </row>
    <row r="2455" spans="1:3" ht="14.5">
      <c r="A2455" s="309" t="s">
        <v>4891</v>
      </c>
      <c r="B2455" s="309" t="s">
        <v>4892</v>
      </c>
      <c r="C2455" s="223"/>
    </row>
    <row r="2456" spans="1:3" ht="15.5">
      <c r="A2456" s="567" t="s">
        <v>4893</v>
      </c>
      <c r="B2456" s="567" t="s">
        <v>4894</v>
      </c>
      <c r="C2456" s="317"/>
    </row>
    <row r="2457" spans="1:3" ht="14.5">
      <c r="A2457" s="309" t="s">
        <v>4895</v>
      </c>
      <c r="B2457" s="309" t="s">
        <v>4896</v>
      </c>
      <c r="C2457" s="223"/>
    </row>
    <row r="2458" spans="1:3" ht="14.5">
      <c r="A2458" s="567" t="s">
        <v>4897</v>
      </c>
      <c r="B2458" s="567" t="s">
        <v>4898</v>
      </c>
      <c r="C2458" s="223"/>
    </row>
    <row r="2459" spans="1:3" ht="14.5">
      <c r="A2459" s="309" t="s">
        <v>4899</v>
      </c>
      <c r="B2459" s="309" t="s">
        <v>4900</v>
      </c>
      <c r="C2459" s="223"/>
    </row>
    <row r="2460" spans="1:3" ht="14.5">
      <c r="A2460" s="567" t="s">
        <v>4901</v>
      </c>
      <c r="B2460" s="567" t="s">
        <v>4902</v>
      </c>
      <c r="C2460" s="223"/>
    </row>
    <row r="2461" spans="1:3" ht="14.5">
      <c r="A2461" s="309" t="s">
        <v>4903</v>
      </c>
      <c r="B2461" s="309" t="s">
        <v>4904</v>
      </c>
      <c r="C2461" s="223"/>
    </row>
    <row r="2462" spans="1:3" ht="17">
      <c r="A2462" s="307" t="s">
        <v>4905</v>
      </c>
      <c r="B2462" s="307" t="s">
        <v>4906</v>
      </c>
      <c r="C2462" s="223"/>
    </row>
    <row r="2463" spans="1:3" ht="15.5">
      <c r="A2463" s="319" t="s">
        <v>4907</v>
      </c>
      <c r="B2463" s="319" t="s">
        <v>4908</v>
      </c>
      <c r="C2463" s="223"/>
    </row>
    <row r="2464" spans="1:3" ht="18.5">
      <c r="A2464" s="309" t="s">
        <v>4909</v>
      </c>
      <c r="B2464" s="309" t="s">
        <v>4910</v>
      </c>
      <c r="C2464" s="582"/>
    </row>
    <row r="2465" spans="1:3" ht="15.5">
      <c r="A2465" s="309" t="s">
        <v>4911</v>
      </c>
      <c r="B2465" s="309" t="s">
        <v>4912</v>
      </c>
      <c r="C2465" s="317"/>
    </row>
    <row r="2466" spans="1:3" ht="14.5">
      <c r="A2466" s="309" t="s">
        <v>4913</v>
      </c>
      <c r="B2466" s="309" t="s">
        <v>4914</v>
      </c>
      <c r="C2466" s="223"/>
    </row>
    <row r="2467" spans="1:3" ht="15.5">
      <c r="A2467" s="319" t="s">
        <v>4915</v>
      </c>
      <c r="B2467" s="319" t="s">
        <v>4916</v>
      </c>
      <c r="C2467" s="223"/>
    </row>
    <row r="2468" spans="1:3" ht="14.5">
      <c r="A2468" s="309" t="s">
        <v>4917</v>
      </c>
      <c r="B2468" s="309" t="s">
        <v>4918</v>
      </c>
      <c r="C2468" s="223"/>
    </row>
    <row r="2469" spans="1:3" ht="14.5">
      <c r="A2469" s="309" t="s">
        <v>4919</v>
      </c>
      <c r="B2469" s="309" t="s">
        <v>4920</v>
      </c>
      <c r="C2469" s="223"/>
    </row>
    <row r="2470" spans="1:3" ht="14.5">
      <c r="A2470" s="309" t="s">
        <v>4921</v>
      </c>
      <c r="B2470" s="309" t="s">
        <v>4922</v>
      </c>
      <c r="C2470" s="223"/>
    </row>
    <row r="2471" spans="1:3" ht="14.5">
      <c r="A2471" s="309" t="s">
        <v>4923</v>
      </c>
      <c r="B2471" s="309" t="s">
        <v>4924</v>
      </c>
      <c r="C2471" s="223"/>
    </row>
    <row r="2472" spans="1:3" ht="14.5">
      <c r="A2472" s="309" t="s">
        <v>4925</v>
      </c>
      <c r="B2472" s="309" t="s">
        <v>4926</v>
      </c>
      <c r="C2472" s="223"/>
    </row>
    <row r="2473" spans="1:3" ht="15.5">
      <c r="A2473" s="319" t="s">
        <v>4927</v>
      </c>
      <c r="B2473" s="319" t="s">
        <v>4928</v>
      </c>
      <c r="C2473" s="317"/>
    </row>
    <row r="2474" spans="1:3" ht="14.5">
      <c r="A2474" s="309" t="s">
        <v>4929</v>
      </c>
      <c r="B2474" s="309" t="s">
        <v>4930</v>
      </c>
      <c r="C2474" s="223"/>
    </row>
    <row r="2475" spans="1:3" ht="15.5">
      <c r="A2475" s="309" t="s">
        <v>4931</v>
      </c>
      <c r="B2475" s="309" t="s">
        <v>4932</v>
      </c>
      <c r="C2475" s="317"/>
    </row>
    <row r="2476" spans="1:3" ht="14.5">
      <c r="A2476" s="309" t="s">
        <v>4933</v>
      </c>
      <c r="B2476" s="309" t="s">
        <v>4934</v>
      </c>
      <c r="C2476" s="223"/>
    </row>
    <row r="2477" spans="1:3" ht="15.5">
      <c r="A2477" s="319" t="s">
        <v>4935</v>
      </c>
      <c r="B2477" s="319" t="s">
        <v>4936</v>
      </c>
      <c r="C2477" s="223"/>
    </row>
    <row r="2478" spans="1:3" ht="14.5">
      <c r="A2478" s="309" t="s">
        <v>4937</v>
      </c>
      <c r="B2478" s="309" t="s">
        <v>4938</v>
      </c>
    </row>
    <row r="2479" spans="1:3" ht="14.5">
      <c r="A2479" s="309" t="s">
        <v>4939</v>
      </c>
      <c r="B2479" s="309" t="s">
        <v>4940</v>
      </c>
      <c r="C2479" s="223"/>
    </row>
    <row r="2480" spans="1:3" ht="17">
      <c r="A2480" s="307" t="s">
        <v>4941</v>
      </c>
      <c r="B2480" s="307" t="s">
        <v>4942</v>
      </c>
    </row>
    <row r="2481" spans="1:3" ht="15.5">
      <c r="A2481" s="319" t="s">
        <v>4943</v>
      </c>
      <c r="B2481" s="319" t="s">
        <v>4944</v>
      </c>
      <c r="C2481" s="223"/>
    </row>
    <row r="2482" spans="1:3" ht="14.5">
      <c r="A2482" s="309" t="s">
        <v>4945</v>
      </c>
      <c r="B2482" s="309" t="s">
        <v>4946</v>
      </c>
    </row>
    <row r="2483" spans="1:3" ht="14.5">
      <c r="A2483" s="309" t="s">
        <v>4947</v>
      </c>
      <c r="B2483" s="309" t="s">
        <v>4948</v>
      </c>
      <c r="C2483" s="223"/>
    </row>
    <row r="2484" spans="1:3" ht="14.5">
      <c r="A2484" s="567" t="s">
        <v>4949</v>
      </c>
      <c r="B2484" s="567" t="s">
        <v>4950</v>
      </c>
      <c r="C2484" s="223"/>
    </row>
    <row r="2485" spans="1:3" ht="14.5">
      <c r="A2485" s="309" t="s">
        <v>4951</v>
      </c>
      <c r="B2485" s="309" t="s">
        <v>4952</v>
      </c>
      <c r="C2485" s="223"/>
    </row>
    <row r="2486" spans="1:3" ht="15.5">
      <c r="A2486" s="309" t="s">
        <v>4953</v>
      </c>
      <c r="B2486" s="309" t="s">
        <v>4954</v>
      </c>
      <c r="C2486" s="317"/>
    </row>
    <row r="2487" spans="1:3" ht="17">
      <c r="A2487" s="309" t="s">
        <v>4955</v>
      </c>
      <c r="B2487" s="309" t="s">
        <v>4956</v>
      </c>
      <c r="C2487" s="579"/>
    </row>
    <row r="2488" spans="1:3" ht="15.5">
      <c r="A2488" s="319" t="s">
        <v>4957</v>
      </c>
      <c r="B2488" s="319" t="s">
        <v>4958</v>
      </c>
      <c r="C2488" s="317"/>
    </row>
    <row r="2489" spans="1:3" ht="15.5">
      <c r="A2489" s="319" t="s">
        <v>4959</v>
      </c>
      <c r="B2489" s="319" t="s">
        <v>4960</v>
      </c>
      <c r="C2489" s="223"/>
    </row>
    <row r="2490" spans="1:3" ht="14.5">
      <c r="A2490" s="309" t="s">
        <v>4961</v>
      </c>
      <c r="B2490" s="309" t="s">
        <v>4962</v>
      </c>
      <c r="C2490" s="223"/>
    </row>
    <row r="2491" spans="1:3" ht="14.5">
      <c r="A2491" s="309" t="s">
        <v>4963</v>
      </c>
      <c r="B2491" s="309" t="s">
        <v>4964</v>
      </c>
      <c r="C2491" s="223"/>
    </row>
    <row r="2492" spans="1:3" ht="14.5">
      <c r="A2492" s="309" t="s">
        <v>4965</v>
      </c>
      <c r="B2492" s="309" t="s">
        <v>4966</v>
      </c>
      <c r="C2492" s="223"/>
    </row>
    <row r="2493" spans="1:3" ht="14.5">
      <c r="A2493" s="309" t="s">
        <v>4967</v>
      </c>
      <c r="B2493" s="309" t="s">
        <v>4968</v>
      </c>
      <c r="C2493" s="223"/>
    </row>
    <row r="2494" spans="1:3" ht="15.5">
      <c r="A2494" s="309" t="s">
        <v>4969</v>
      </c>
      <c r="B2494" s="309" t="s">
        <v>4970</v>
      </c>
      <c r="C2494" s="317"/>
    </row>
    <row r="2495" spans="1:3" ht="14.5">
      <c r="A2495" s="309" t="s">
        <v>4971</v>
      </c>
      <c r="B2495" s="309" t="s">
        <v>4972</v>
      </c>
      <c r="C2495" s="223"/>
    </row>
    <row r="2496" spans="1:3" ht="14.5">
      <c r="A2496" s="309" t="s">
        <v>4973</v>
      </c>
      <c r="B2496" s="309" t="s">
        <v>4974</v>
      </c>
      <c r="C2496" s="223"/>
    </row>
    <row r="2497" spans="1:3" ht="15.5">
      <c r="A2497" s="319" t="s">
        <v>4975</v>
      </c>
      <c r="B2497" s="319" t="s">
        <v>4976</v>
      </c>
      <c r="C2497" s="223"/>
    </row>
    <row r="2498" spans="1:3" ht="14.5">
      <c r="A2498" s="309" t="s">
        <v>4977</v>
      </c>
      <c r="B2498" s="309" t="s">
        <v>4978</v>
      </c>
      <c r="C2498" s="223"/>
    </row>
    <row r="2499" spans="1:3" ht="14.5">
      <c r="A2499" s="309" t="s">
        <v>4979</v>
      </c>
      <c r="B2499" s="309" t="s">
        <v>4980</v>
      </c>
      <c r="C2499" s="223"/>
    </row>
    <row r="2500" spans="1:3" ht="15.5">
      <c r="A2500" s="309" t="s">
        <v>4981</v>
      </c>
      <c r="B2500" s="309" t="s">
        <v>4982</v>
      </c>
      <c r="C2500" s="317"/>
    </row>
    <row r="2501" spans="1:3" ht="14.5">
      <c r="A2501" s="309" t="s">
        <v>4983</v>
      </c>
      <c r="B2501" s="309" t="s">
        <v>4984</v>
      </c>
      <c r="C2501" s="223"/>
    </row>
    <row r="2502" spans="1:3" ht="15.5">
      <c r="A2502" s="319" t="s">
        <v>4985</v>
      </c>
      <c r="B2502" s="319" t="s">
        <v>4986</v>
      </c>
      <c r="C2502" s="223"/>
    </row>
    <row r="2503" spans="1:3" ht="14.5">
      <c r="A2503" s="309" t="s">
        <v>4987</v>
      </c>
      <c r="B2503" s="309" t="s">
        <v>4988</v>
      </c>
      <c r="C2503" s="223"/>
    </row>
    <row r="2504" spans="1:3" ht="15.5">
      <c r="A2504" s="319" t="s">
        <v>4989</v>
      </c>
      <c r="B2504" s="319" t="s">
        <v>4990</v>
      </c>
      <c r="C2504" s="223"/>
    </row>
    <row r="2505" spans="1:3" ht="15.5">
      <c r="A2505" s="309" t="s">
        <v>4991</v>
      </c>
      <c r="B2505" s="309" t="s">
        <v>4992</v>
      </c>
      <c r="C2505" s="317"/>
    </row>
    <row r="2506" spans="1:3" ht="14.5">
      <c r="A2506" s="309" t="s">
        <v>4993</v>
      </c>
      <c r="B2506" s="309" t="s">
        <v>4994</v>
      </c>
      <c r="C2506" s="223"/>
    </row>
    <row r="2507" spans="1:3" ht="14.5">
      <c r="A2507" s="309" t="s">
        <v>4995</v>
      </c>
      <c r="B2507" s="309" t="s">
        <v>4996</v>
      </c>
      <c r="C2507" s="223"/>
    </row>
    <row r="2508" spans="1:3" ht="15.5">
      <c r="A2508" s="319" t="s">
        <v>4997</v>
      </c>
      <c r="B2508" s="319" t="s">
        <v>4998</v>
      </c>
      <c r="C2508" s="317"/>
    </row>
    <row r="2509" spans="1:3" ht="17">
      <c r="A2509" s="309" t="s">
        <v>4999</v>
      </c>
      <c r="B2509" s="309" t="s">
        <v>5000</v>
      </c>
      <c r="C2509" s="579"/>
    </row>
    <row r="2510" spans="1:3" ht="15.5">
      <c r="A2510" s="309" t="s">
        <v>5001</v>
      </c>
      <c r="B2510" s="309" t="s">
        <v>5002</v>
      </c>
      <c r="C2510" s="317"/>
    </row>
    <row r="2511" spans="1:3" ht="15.5">
      <c r="A2511" s="319" t="s">
        <v>5003</v>
      </c>
      <c r="B2511" s="319" t="s">
        <v>5004</v>
      </c>
      <c r="C2511" s="223"/>
    </row>
    <row r="2512" spans="1:3" ht="14.5">
      <c r="A2512" s="309" t="s">
        <v>5005</v>
      </c>
      <c r="B2512" s="309" t="s">
        <v>5006</v>
      </c>
    </row>
    <row r="2513" spans="1:3" ht="14.5">
      <c r="A2513" s="309" t="s">
        <v>5007</v>
      </c>
      <c r="B2513" s="309" t="s">
        <v>5008</v>
      </c>
    </row>
    <row r="2514" spans="1:3" ht="14.5">
      <c r="A2514" s="309" t="s">
        <v>5009</v>
      </c>
      <c r="B2514" s="309" t="s">
        <v>5010</v>
      </c>
    </row>
    <row r="2515" spans="1:3" ht="14.5">
      <c r="A2515" s="309" t="s">
        <v>5011</v>
      </c>
      <c r="B2515" s="309" t="s">
        <v>5012</v>
      </c>
      <c r="C2515" s="223"/>
    </row>
    <row r="2516" spans="1:3" ht="15.5">
      <c r="A2516" s="319" t="s">
        <v>5013</v>
      </c>
      <c r="B2516" s="319" t="s">
        <v>5014</v>
      </c>
    </row>
    <row r="2517" spans="1:3" ht="14.5">
      <c r="A2517" s="309" t="s">
        <v>5015</v>
      </c>
      <c r="B2517" s="309" t="s">
        <v>5016</v>
      </c>
    </row>
    <row r="2518" spans="1:3" ht="14.5">
      <c r="A2518" s="309" t="s">
        <v>5017</v>
      </c>
      <c r="B2518" s="309" t="s">
        <v>5018</v>
      </c>
    </row>
    <row r="2519" spans="1:3" ht="14.5">
      <c r="A2519" s="309" t="s">
        <v>5019</v>
      </c>
      <c r="B2519" s="309" t="s">
        <v>5020</v>
      </c>
      <c r="C2519" s="223"/>
    </row>
    <row r="2520" spans="1:3" ht="17">
      <c r="A2520" s="307" t="s">
        <v>5021</v>
      </c>
      <c r="B2520" s="307" t="s">
        <v>5022</v>
      </c>
      <c r="C2520" s="223"/>
    </row>
    <row r="2521" spans="1:3" ht="15.5">
      <c r="A2521" s="319" t="s">
        <v>5023</v>
      </c>
      <c r="B2521" s="319" t="s">
        <v>5024</v>
      </c>
      <c r="C2521" s="317"/>
    </row>
    <row r="2522" spans="1:3" ht="14.5">
      <c r="A2522" s="309" t="s">
        <v>5025</v>
      </c>
      <c r="B2522" s="309" t="s">
        <v>5026</v>
      </c>
      <c r="C2522" s="223"/>
    </row>
    <row r="2523" spans="1:3" ht="14.5">
      <c r="A2523" s="309" t="s">
        <v>5027</v>
      </c>
      <c r="B2523" s="309" t="s">
        <v>5028</v>
      </c>
      <c r="C2523" s="223"/>
    </row>
    <row r="2524" spans="1:3" ht="15.5">
      <c r="A2524" s="319" t="s">
        <v>5029</v>
      </c>
      <c r="B2524" s="319" t="s">
        <v>5030</v>
      </c>
      <c r="C2524" s="317"/>
    </row>
    <row r="2525" spans="1:3" ht="17">
      <c r="A2525" s="307" t="s">
        <v>5031</v>
      </c>
      <c r="B2525" s="307" t="s">
        <v>5032</v>
      </c>
      <c r="C2525" s="317"/>
    </row>
    <row r="2526" spans="1:3" ht="15.5">
      <c r="A2526" s="319" t="s">
        <v>5033</v>
      </c>
      <c r="B2526" s="319" t="s">
        <v>5034</v>
      </c>
      <c r="C2526" s="223"/>
    </row>
    <row r="2527" spans="1:3" ht="14.5">
      <c r="A2527" s="309" t="s">
        <v>5035</v>
      </c>
      <c r="B2527" s="309" t="s">
        <v>5036</v>
      </c>
      <c r="C2527" s="223"/>
    </row>
    <row r="2528" spans="1:3" ht="15.5">
      <c r="A2528" s="309" t="s">
        <v>5037</v>
      </c>
      <c r="B2528" s="309" t="s">
        <v>5038</v>
      </c>
      <c r="C2528" s="317"/>
    </row>
    <row r="2529" spans="1:3" ht="14.5">
      <c r="A2529" s="309" t="s">
        <v>5039</v>
      </c>
      <c r="B2529" s="309" t="s">
        <v>5040</v>
      </c>
      <c r="C2529" s="223"/>
    </row>
    <row r="2530" spans="1:3" ht="17">
      <c r="A2530" s="319" t="s">
        <v>5041</v>
      </c>
      <c r="B2530" s="319" t="s">
        <v>5042</v>
      </c>
      <c r="C2530" s="579"/>
    </row>
    <row r="2531" spans="1:3" ht="15.5">
      <c r="A2531" s="319" t="s">
        <v>5043</v>
      </c>
      <c r="B2531" s="319" t="s">
        <v>5044</v>
      </c>
      <c r="C2531" s="317"/>
    </row>
    <row r="2532" spans="1:3" ht="14.5">
      <c r="A2532" s="309" t="s">
        <v>5045</v>
      </c>
      <c r="B2532" s="309" t="s">
        <v>5046</v>
      </c>
      <c r="C2532" s="223"/>
    </row>
    <row r="2533" spans="1:3" ht="15.5">
      <c r="A2533" s="309" t="s">
        <v>5047</v>
      </c>
      <c r="B2533" s="309" t="s">
        <v>5048</v>
      </c>
      <c r="C2533" s="317"/>
    </row>
    <row r="2534" spans="1:3" ht="15.5">
      <c r="A2534" s="319" t="s">
        <v>5049</v>
      </c>
      <c r="B2534" s="319" t="s">
        <v>5050</v>
      </c>
      <c r="C2534" s="223"/>
    </row>
    <row r="2535" spans="1:3" ht="14.5">
      <c r="A2535" s="309" t="s">
        <v>5051</v>
      </c>
      <c r="B2535" s="309" t="s">
        <v>5052</v>
      </c>
      <c r="C2535" s="223"/>
    </row>
    <row r="2536" spans="1:3" ht="15.5">
      <c r="A2536" s="309" t="s">
        <v>5053</v>
      </c>
      <c r="B2536" s="309" t="s">
        <v>5054</v>
      </c>
      <c r="C2536" s="317"/>
    </row>
    <row r="2537" spans="1:3" ht="15.5">
      <c r="A2537" s="319" t="s">
        <v>5055</v>
      </c>
      <c r="B2537" s="319" t="s">
        <v>5056</v>
      </c>
      <c r="C2537" s="223"/>
    </row>
    <row r="2538" spans="1:3" ht="15.5">
      <c r="A2538" s="309" t="s">
        <v>5057</v>
      </c>
      <c r="B2538" s="309" t="s">
        <v>5058</v>
      </c>
      <c r="C2538" s="317"/>
    </row>
    <row r="2539" spans="1:3" ht="14.5">
      <c r="A2539" s="309" t="s">
        <v>5059</v>
      </c>
      <c r="B2539" s="309" t="s">
        <v>5060</v>
      </c>
      <c r="C2539" s="223"/>
    </row>
    <row r="2540" spans="1:3" ht="14.5">
      <c r="A2540" s="309" t="s">
        <v>5061</v>
      </c>
      <c r="B2540" s="309" t="s">
        <v>5062</v>
      </c>
      <c r="C2540" s="223"/>
    </row>
    <row r="2541" spans="1:3" ht="15.5">
      <c r="A2541" s="319" t="s">
        <v>5063</v>
      </c>
      <c r="B2541" s="319" t="s">
        <v>5064</v>
      </c>
      <c r="C2541" s="223"/>
    </row>
    <row r="2542" spans="1:3" ht="15.5">
      <c r="A2542" s="319" t="s">
        <v>5065</v>
      </c>
      <c r="B2542" s="319" t="s">
        <v>5066</v>
      </c>
    </row>
    <row r="2543" spans="1:3" ht="14.5">
      <c r="A2543" s="309" t="s">
        <v>5067</v>
      </c>
      <c r="B2543" s="309" t="s">
        <v>5068</v>
      </c>
    </row>
    <row r="2544" spans="1:3" ht="17">
      <c r="A2544" s="307" t="s">
        <v>5069</v>
      </c>
      <c r="B2544" s="307" t="s">
        <v>5070</v>
      </c>
    </row>
    <row r="2545" spans="1:3" ht="15.5">
      <c r="A2545" s="319" t="s">
        <v>5071</v>
      </c>
      <c r="B2545" s="319" t="s">
        <v>5072</v>
      </c>
      <c r="C2545" s="223"/>
    </row>
    <row r="2546" spans="1:3" ht="14.5">
      <c r="A2546" s="309" t="s">
        <v>5073</v>
      </c>
      <c r="B2546" s="309" t="s">
        <v>5074</v>
      </c>
      <c r="C2546" s="223"/>
    </row>
    <row r="2547" spans="1:3" ht="14.5">
      <c r="A2547" s="309" t="s">
        <v>5075</v>
      </c>
      <c r="B2547" s="309" t="s">
        <v>5076</v>
      </c>
    </row>
    <row r="2548" spans="1:3" ht="14.5">
      <c r="A2548" s="309" t="s">
        <v>5077</v>
      </c>
      <c r="B2548" s="309" t="s">
        <v>5078</v>
      </c>
    </row>
    <row r="2549" spans="1:3" ht="14.5">
      <c r="A2549" s="309" t="s">
        <v>5079</v>
      </c>
      <c r="B2549" s="309" t="s">
        <v>5080</v>
      </c>
    </row>
    <row r="2550" spans="1:3" ht="14.5">
      <c r="A2550" s="567" t="s">
        <v>5081</v>
      </c>
      <c r="B2550" s="567" t="s">
        <v>5082</v>
      </c>
      <c r="C2550" s="223"/>
    </row>
    <row r="2551" spans="1:3" ht="15.5">
      <c r="A2551" s="319" t="s">
        <v>5083</v>
      </c>
      <c r="B2551" s="319" t="s">
        <v>5084</v>
      </c>
    </row>
    <row r="2552" spans="1:3" ht="14.5">
      <c r="A2552" s="309" t="s">
        <v>5085</v>
      </c>
      <c r="B2552" s="309" t="s">
        <v>5086</v>
      </c>
    </row>
    <row r="2553" spans="1:3" ht="13">
      <c r="A2553" s="567" t="s">
        <v>5087</v>
      </c>
      <c r="B2553" s="567" t="s">
        <v>5088</v>
      </c>
    </row>
    <row r="2554" spans="1:3" ht="13">
      <c r="A2554" s="567" t="s">
        <v>5089</v>
      </c>
      <c r="B2554" s="567" t="s">
        <v>5090</v>
      </c>
    </row>
    <row r="2555" spans="1:3" ht="14.5">
      <c r="A2555" s="567" t="s">
        <v>5091</v>
      </c>
      <c r="B2555" s="567" t="s">
        <v>5092</v>
      </c>
      <c r="C2555" s="223"/>
    </row>
    <row r="2556" spans="1:3" ht="14.5">
      <c r="A2556" s="309" t="s">
        <v>5093</v>
      </c>
      <c r="B2556" s="309" t="s">
        <v>5094</v>
      </c>
      <c r="C2556" s="223"/>
    </row>
    <row r="2557" spans="1:3" ht="13">
      <c r="A2557" s="567" t="s">
        <v>5095</v>
      </c>
      <c r="B2557" s="567" t="s">
        <v>5096</v>
      </c>
    </row>
    <row r="2558" spans="1:3" ht="13">
      <c r="A2558" s="567" t="s">
        <v>5097</v>
      </c>
      <c r="B2558" s="567" t="s">
        <v>5098</v>
      </c>
    </row>
    <row r="2559" spans="1:3" ht="13">
      <c r="A2559" s="567" t="s">
        <v>5099</v>
      </c>
      <c r="B2559" s="567" t="s">
        <v>5100</v>
      </c>
    </row>
    <row r="2560" spans="1:3" ht="13">
      <c r="A2560" s="567" t="s">
        <v>5101</v>
      </c>
      <c r="B2560" s="567" t="s">
        <v>5102</v>
      </c>
    </row>
    <row r="2561" spans="1:3" ht="14.5">
      <c r="A2561" s="567" t="s">
        <v>5103</v>
      </c>
      <c r="B2561" s="567" t="s">
        <v>5104</v>
      </c>
      <c r="C2561" s="223"/>
    </row>
    <row r="2562" spans="1:3" ht="15.5">
      <c r="A2562" s="309" t="s">
        <v>5105</v>
      </c>
      <c r="B2562" s="309" t="s">
        <v>5106</v>
      </c>
      <c r="C2562" s="317"/>
    </row>
    <row r="2563" spans="1:3" ht="15.5">
      <c r="A2563" s="319" t="s">
        <v>5107</v>
      </c>
      <c r="B2563" s="319" t="s">
        <v>5108</v>
      </c>
      <c r="C2563" s="223"/>
    </row>
    <row r="2564" spans="1:3" ht="14.5">
      <c r="A2564" s="309" t="s">
        <v>5109</v>
      </c>
      <c r="B2564" s="309" t="s">
        <v>5110</v>
      </c>
      <c r="C2564" s="223"/>
    </row>
    <row r="2565" spans="1:3" ht="14.5">
      <c r="A2565" s="567" t="s">
        <v>5111</v>
      </c>
      <c r="B2565" s="567" t="s">
        <v>5112</v>
      </c>
      <c r="C2565" s="223"/>
    </row>
    <row r="2566" spans="1:3" ht="14.5">
      <c r="A2566" s="309" t="s">
        <v>5113</v>
      </c>
      <c r="B2566" s="309" t="s">
        <v>5114</v>
      </c>
      <c r="C2566" s="223"/>
    </row>
    <row r="2567" spans="1:3" ht="14.5">
      <c r="A2567" s="309" t="s">
        <v>5115</v>
      </c>
      <c r="B2567" s="309" t="s">
        <v>5116</v>
      </c>
    </row>
    <row r="2568" spans="1:3" ht="14.5">
      <c r="A2568" s="309" t="s">
        <v>5117</v>
      </c>
      <c r="B2568" s="309" t="s">
        <v>5118</v>
      </c>
      <c r="C2568" s="223"/>
    </row>
    <row r="2569" spans="1:3" ht="14.5">
      <c r="A2569" s="309" t="s">
        <v>5119</v>
      </c>
      <c r="B2569" s="309" t="s">
        <v>5120</v>
      </c>
      <c r="C2569" s="223"/>
    </row>
    <row r="2570" spans="1:3" ht="14.5">
      <c r="A2570" s="309" t="s">
        <v>5121</v>
      </c>
      <c r="B2570" s="309" t="s">
        <v>5122</v>
      </c>
      <c r="C2570" s="223"/>
    </row>
    <row r="2571" spans="1:3" ht="14.5">
      <c r="A2571" s="309" t="s">
        <v>5123</v>
      </c>
      <c r="B2571" s="309" t="s">
        <v>5124</v>
      </c>
    </row>
    <row r="2572" spans="1:3" ht="15.5">
      <c r="A2572" s="319" t="s">
        <v>5125</v>
      </c>
      <c r="B2572" s="319" t="s">
        <v>5126</v>
      </c>
    </row>
    <row r="2573" spans="1:3" ht="14.5">
      <c r="A2573" s="309" t="s">
        <v>5127</v>
      </c>
      <c r="B2573" s="309" t="s">
        <v>5128</v>
      </c>
    </row>
    <row r="2574" spans="1:3" ht="17">
      <c r="A2574" s="309" t="s">
        <v>5129</v>
      </c>
      <c r="B2574" s="309" t="s">
        <v>5130</v>
      </c>
      <c r="C2574" s="579"/>
    </row>
    <row r="2575" spans="1:3" ht="15.5">
      <c r="A2575" s="319" t="s">
        <v>5131</v>
      </c>
      <c r="B2575" s="319" t="s">
        <v>5132</v>
      </c>
      <c r="C2575" s="317"/>
    </row>
    <row r="2576" spans="1:3" ht="14.5">
      <c r="A2576" s="309" t="s">
        <v>5133</v>
      </c>
      <c r="B2576" s="309" t="s">
        <v>5134</v>
      </c>
      <c r="C2576" s="223"/>
    </row>
    <row r="2577" spans="1:3" ht="15.5">
      <c r="A2577" s="309" t="s">
        <v>5135</v>
      </c>
      <c r="B2577" s="309" t="s">
        <v>5136</v>
      </c>
      <c r="C2577" s="317"/>
    </row>
    <row r="2578" spans="1:3" ht="14.5">
      <c r="A2578" s="309" t="s">
        <v>5137</v>
      </c>
      <c r="B2578" s="309" t="s">
        <v>5138</v>
      </c>
      <c r="C2578" s="223"/>
    </row>
    <row r="2579" spans="1:3" ht="14.5">
      <c r="A2579" s="309" t="s">
        <v>5139</v>
      </c>
      <c r="B2579" s="309" t="s">
        <v>5140</v>
      </c>
      <c r="C2579" s="223"/>
    </row>
    <row r="2580" spans="1:3" ht="15.5">
      <c r="A2580" s="319" t="s">
        <v>5141</v>
      </c>
      <c r="B2580" s="319" t="s">
        <v>5142</v>
      </c>
    </row>
    <row r="2581" spans="1:3" ht="15.5">
      <c r="A2581" s="319" t="s">
        <v>5143</v>
      </c>
      <c r="B2581" s="319" t="s">
        <v>5144</v>
      </c>
      <c r="C2581" s="223"/>
    </row>
    <row r="2582" spans="1:3" ht="17">
      <c r="A2582" s="307" t="s">
        <v>5145</v>
      </c>
      <c r="B2582" s="307" t="s">
        <v>5146</v>
      </c>
      <c r="C2582" s="223"/>
    </row>
    <row r="2583" spans="1:3" ht="15.5">
      <c r="A2583" s="319" t="s">
        <v>5147</v>
      </c>
      <c r="B2583" s="319" t="s">
        <v>5148</v>
      </c>
      <c r="C2583" s="223"/>
    </row>
    <row r="2584" spans="1:3" ht="14.5">
      <c r="A2584" s="309" t="s">
        <v>5149</v>
      </c>
      <c r="B2584" s="309" t="s">
        <v>5150</v>
      </c>
    </row>
    <row r="2585" spans="1:3" ht="15.5">
      <c r="A2585" s="309" t="s">
        <v>5151</v>
      </c>
      <c r="B2585" s="309" t="s">
        <v>5152</v>
      </c>
      <c r="C2585" s="317"/>
    </row>
    <row r="2586" spans="1:3" ht="14.5">
      <c r="A2586" s="309" t="s">
        <v>5153</v>
      </c>
      <c r="B2586" s="309" t="s">
        <v>5154</v>
      </c>
      <c r="C2586" s="223"/>
    </row>
    <row r="2587" spans="1:3" ht="14.5">
      <c r="A2587" s="309" t="s">
        <v>5155</v>
      </c>
      <c r="B2587" s="309" t="s">
        <v>5156</v>
      </c>
    </row>
    <row r="2588" spans="1:3" ht="15.5">
      <c r="A2588" s="319" t="s">
        <v>5157</v>
      </c>
      <c r="B2588" s="319" t="s">
        <v>5158</v>
      </c>
    </row>
    <row r="2589" spans="1:3" ht="14.5">
      <c r="A2589" s="309" t="s">
        <v>5159</v>
      </c>
      <c r="B2589" s="309" t="s">
        <v>5160</v>
      </c>
    </row>
    <row r="2590" spans="1:3" ht="15.5">
      <c r="A2590" s="309" t="s">
        <v>5161</v>
      </c>
      <c r="B2590" s="309" t="s">
        <v>5162</v>
      </c>
      <c r="C2590" s="317"/>
    </row>
    <row r="2591" spans="1:3" ht="14.5">
      <c r="A2591" s="309" t="s">
        <v>5163</v>
      </c>
      <c r="B2591" s="309" t="s">
        <v>5164</v>
      </c>
      <c r="C2591" s="223"/>
    </row>
    <row r="2592" spans="1:3" ht="17">
      <c r="A2592" s="307" t="s">
        <v>5165</v>
      </c>
      <c r="B2592" s="307" t="s">
        <v>5166</v>
      </c>
    </row>
    <row r="2593" spans="1:3" ht="15.5">
      <c r="A2593" s="319" t="s">
        <v>5167</v>
      </c>
      <c r="B2593" s="319" t="s">
        <v>5168</v>
      </c>
    </row>
    <row r="2594" spans="1:3" ht="14.5">
      <c r="A2594" s="309" t="s">
        <v>5169</v>
      </c>
      <c r="B2594" s="309" t="s">
        <v>5170</v>
      </c>
      <c r="C2594" s="223"/>
    </row>
    <row r="2595" spans="1:3" ht="15.5">
      <c r="A2595" s="309" t="s">
        <v>5171</v>
      </c>
      <c r="B2595" s="309" t="s">
        <v>5172</v>
      </c>
      <c r="C2595" s="317"/>
    </row>
    <row r="2596" spans="1:3" ht="14.5">
      <c r="A2596" s="567" t="s">
        <v>5173</v>
      </c>
      <c r="B2596" s="567" t="s">
        <v>5174</v>
      </c>
      <c r="C2596" s="223"/>
    </row>
    <row r="2597" spans="1:3" ht="13">
      <c r="A2597" s="567" t="s">
        <v>5175</v>
      </c>
      <c r="B2597" s="567" t="s">
        <v>5176</v>
      </c>
    </row>
    <row r="2598" spans="1:3" ht="13">
      <c r="A2598" s="567" t="s">
        <v>5177</v>
      </c>
      <c r="B2598" s="567" t="s">
        <v>5178</v>
      </c>
    </row>
    <row r="2599" spans="1:3" ht="14.5">
      <c r="A2599" s="567" t="s">
        <v>5179</v>
      </c>
      <c r="B2599" s="567" t="s">
        <v>5180</v>
      </c>
      <c r="C2599" s="223"/>
    </row>
    <row r="2600" spans="1:3" ht="15.5">
      <c r="A2600" s="567" t="s">
        <v>5181</v>
      </c>
      <c r="B2600" s="567" t="s">
        <v>5182</v>
      </c>
      <c r="C2600" s="317"/>
    </row>
    <row r="2601" spans="1:3" ht="14.5">
      <c r="A2601" s="567" t="s">
        <v>5183</v>
      </c>
      <c r="B2601" s="567" t="s">
        <v>5184</v>
      </c>
      <c r="C2601" s="223"/>
    </row>
    <row r="2602" spans="1:3" ht="14.5">
      <c r="A2602" s="309" t="s">
        <v>5185</v>
      </c>
      <c r="B2602" s="309" t="s">
        <v>5186</v>
      </c>
      <c r="C2602" s="223"/>
    </row>
    <row r="2603" spans="1:3" ht="14.5">
      <c r="A2603" s="309" t="s">
        <v>5187</v>
      </c>
      <c r="B2603" s="309" t="s">
        <v>5188</v>
      </c>
      <c r="C2603" s="223"/>
    </row>
    <row r="2604" spans="1:3" ht="14.5">
      <c r="A2604" s="567" t="s">
        <v>5189</v>
      </c>
      <c r="B2604" s="567" t="s">
        <v>5190</v>
      </c>
      <c r="C2604" s="223"/>
    </row>
    <row r="2605" spans="1:3" ht="15.5">
      <c r="A2605" s="319" t="s">
        <v>5191</v>
      </c>
      <c r="B2605" s="319" t="s">
        <v>5192</v>
      </c>
      <c r="C2605" s="223"/>
    </row>
    <row r="2606" spans="1:3" ht="14.5">
      <c r="A2606" s="309" t="s">
        <v>5193</v>
      </c>
      <c r="B2606" s="309" t="s">
        <v>5194</v>
      </c>
      <c r="C2606" s="223"/>
    </row>
    <row r="2607" spans="1:3" ht="14.5">
      <c r="A2607" s="309" t="s">
        <v>5195</v>
      </c>
      <c r="B2607" s="309" t="s">
        <v>5196</v>
      </c>
      <c r="C2607" s="223"/>
    </row>
    <row r="2608" spans="1:3" ht="15.5">
      <c r="A2608" s="309" t="s">
        <v>5197</v>
      </c>
      <c r="B2608" s="309" t="s">
        <v>5198</v>
      </c>
      <c r="C2608" s="317"/>
    </row>
    <row r="2609" spans="1:3" ht="14.5">
      <c r="A2609" s="309" t="s">
        <v>5199</v>
      </c>
      <c r="B2609" s="309" t="s">
        <v>5200</v>
      </c>
      <c r="C2609" s="223"/>
    </row>
    <row r="2610" spans="1:3" ht="13">
      <c r="A2610" s="567" t="s">
        <v>5201</v>
      </c>
      <c r="B2610" s="567" t="s">
        <v>5202</v>
      </c>
    </row>
    <row r="2611" spans="1:3" ht="13">
      <c r="A2611" s="567" t="s">
        <v>5203</v>
      </c>
      <c r="B2611" s="567" t="s">
        <v>5204</v>
      </c>
    </row>
    <row r="2612" spans="1:3" ht="14.5">
      <c r="A2612" s="309" t="s">
        <v>5205</v>
      </c>
      <c r="B2612" s="309" t="s">
        <v>5206</v>
      </c>
      <c r="C2612" s="223"/>
    </row>
    <row r="2613" spans="1:3" ht="14.5">
      <c r="A2613" s="567" t="s">
        <v>5207</v>
      </c>
      <c r="B2613" s="567" t="s">
        <v>5208</v>
      </c>
      <c r="C2613" s="223"/>
    </row>
    <row r="2614" spans="1:3" ht="14.5">
      <c r="A2614" s="567" t="s">
        <v>5209</v>
      </c>
      <c r="B2614" s="567" t="s">
        <v>5210</v>
      </c>
      <c r="C2614" s="223"/>
    </row>
    <row r="2615" spans="1:3" ht="15.5">
      <c r="A2615" s="319" t="s">
        <v>5211</v>
      </c>
      <c r="B2615" s="319" t="s">
        <v>5212</v>
      </c>
      <c r="C2615" s="223"/>
    </row>
    <row r="2616" spans="1:3" ht="14.5">
      <c r="A2616" s="309" t="s">
        <v>5213</v>
      </c>
      <c r="B2616" s="309" t="s">
        <v>5214</v>
      </c>
      <c r="C2616" s="223"/>
    </row>
    <row r="2617" spans="1:3" ht="14.5">
      <c r="A2617" s="309" t="s">
        <v>5215</v>
      </c>
      <c r="B2617" s="309" t="s">
        <v>5216</v>
      </c>
    </row>
    <row r="2618" spans="1:3" ht="14.5">
      <c r="A2618" s="309" t="s">
        <v>5217</v>
      </c>
      <c r="B2618" s="309" t="s">
        <v>5218</v>
      </c>
      <c r="C2618" s="223"/>
    </row>
    <row r="2619" spans="1:3" ht="13">
      <c r="A2619" s="567" t="s">
        <v>5219</v>
      </c>
      <c r="B2619" s="567" t="s">
        <v>5220</v>
      </c>
    </row>
    <row r="2620" spans="1:3" ht="13">
      <c r="A2620" s="567" t="s">
        <v>5221</v>
      </c>
      <c r="B2620" s="567" t="s">
        <v>5222</v>
      </c>
    </row>
    <row r="2621" spans="1:3" ht="17">
      <c r="A2621" s="567" t="s">
        <v>5223</v>
      </c>
      <c r="B2621" s="567" t="s">
        <v>5224</v>
      </c>
      <c r="C2621" s="579"/>
    </row>
    <row r="2622" spans="1:3" ht="15.5">
      <c r="A2622" s="309" t="s">
        <v>5225</v>
      </c>
      <c r="B2622" s="309" t="s">
        <v>5226</v>
      </c>
      <c r="C2622" s="317"/>
    </row>
    <row r="2623" spans="1:3" ht="14.5">
      <c r="A2623" s="567" t="s">
        <v>5227</v>
      </c>
      <c r="B2623" s="567" t="s">
        <v>5228</v>
      </c>
      <c r="C2623" s="223"/>
    </row>
    <row r="2624" spans="1:3" ht="13">
      <c r="A2624" s="567" t="s">
        <v>5229</v>
      </c>
      <c r="B2624" s="567" t="s">
        <v>5230</v>
      </c>
    </row>
    <row r="2625" spans="1:3" ht="13">
      <c r="A2625" s="567" t="s">
        <v>5231</v>
      </c>
      <c r="B2625" s="567" t="s">
        <v>5232</v>
      </c>
    </row>
    <row r="2626" spans="1:3" ht="13">
      <c r="A2626" s="567" t="s">
        <v>5233</v>
      </c>
      <c r="B2626" s="567" t="s">
        <v>5234</v>
      </c>
    </row>
    <row r="2627" spans="1:3" ht="14.5">
      <c r="A2627" s="309" t="s">
        <v>5235</v>
      </c>
      <c r="B2627" s="309" t="s">
        <v>5236</v>
      </c>
      <c r="C2627" s="223"/>
    </row>
    <row r="2628" spans="1:3" ht="17">
      <c r="A2628" s="307" t="s">
        <v>5237</v>
      </c>
      <c r="B2628" s="307" t="s">
        <v>5238</v>
      </c>
    </row>
    <row r="2629" spans="1:3" ht="15.5">
      <c r="A2629" s="319" t="s">
        <v>5239</v>
      </c>
      <c r="B2629" s="319" t="s">
        <v>5240</v>
      </c>
    </row>
    <row r="2630" spans="1:3" ht="15.5">
      <c r="A2630" s="319" t="s">
        <v>5241</v>
      </c>
      <c r="B2630" s="319" t="s">
        <v>5242</v>
      </c>
      <c r="C2630" s="223"/>
    </row>
    <row r="2631" spans="1:3" ht="15.5">
      <c r="A2631" s="309" t="s">
        <v>5243</v>
      </c>
      <c r="B2631" s="309" t="s">
        <v>5244</v>
      </c>
      <c r="C2631" s="317"/>
    </row>
    <row r="2632" spans="1:3" ht="14.5">
      <c r="A2632" s="309" t="s">
        <v>5245</v>
      </c>
      <c r="B2632" s="309" t="s">
        <v>5246</v>
      </c>
      <c r="C2632" s="223"/>
    </row>
    <row r="2633" spans="1:3" ht="15.5">
      <c r="A2633" s="319" t="s">
        <v>5247</v>
      </c>
      <c r="B2633" s="319" t="s">
        <v>5248</v>
      </c>
      <c r="C2633" s="223"/>
    </row>
    <row r="2634" spans="1:3" ht="15.5">
      <c r="A2634" s="319" t="s">
        <v>5249</v>
      </c>
      <c r="B2634" s="319" t="s">
        <v>5250</v>
      </c>
      <c r="C2634" s="223"/>
    </row>
    <row r="2635" spans="1:3" ht="15.5">
      <c r="A2635" s="319" t="s">
        <v>5251</v>
      </c>
      <c r="B2635" s="319" t="s">
        <v>5252</v>
      </c>
      <c r="C2635" s="223"/>
    </row>
    <row r="2636" spans="1:3" ht="15.5">
      <c r="A2636" s="319" t="s">
        <v>5253</v>
      </c>
      <c r="B2636" s="319" t="s">
        <v>5254</v>
      </c>
      <c r="C2636" s="223"/>
    </row>
    <row r="2637" spans="1:3" ht="15.5">
      <c r="A2637" s="319" t="s">
        <v>5255</v>
      </c>
      <c r="B2637" s="319" t="s">
        <v>5256</v>
      </c>
      <c r="C2637" s="317"/>
    </row>
    <row r="2638" spans="1:3" ht="15.5">
      <c r="A2638" s="319" t="s">
        <v>5257</v>
      </c>
      <c r="B2638" s="319" t="s">
        <v>5258</v>
      </c>
      <c r="C2638" s="223"/>
    </row>
    <row r="2639" spans="1:3" ht="15.5">
      <c r="A2639" s="309" t="s">
        <v>5259</v>
      </c>
      <c r="B2639" s="309" t="s">
        <v>5260</v>
      </c>
      <c r="C2639" s="317"/>
    </row>
    <row r="2640" spans="1:3" ht="14.5">
      <c r="A2640" s="309" t="s">
        <v>5261</v>
      </c>
      <c r="B2640" s="309" t="s">
        <v>5262</v>
      </c>
      <c r="C2640" s="223"/>
    </row>
    <row r="2641" spans="1:3" ht="14.5">
      <c r="A2641" s="309" t="s">
        <v>5263</v>
      </c>
      <c r="B2641" s="309" t="s">
        <v>5264</v>
      </c>
      <c r="C2641" s="223"/>
    </row>
    <row r="2642" spans="1:3" ht="15.5">
      <c r="A2642" s="319" t="s">
        <v>5265</v>
      </c>
      <c r="B2642" s="319" t="s">
        <v>5266</v>
      </c>
      <c r="C2642" s="223"/>
    </row>
    <row r="2643" spans="1:3" ht="17">
      <c r="A2643" s="307" t="s">
        <v>5267</v>
      </c>
      <c r="B2643" s="307" t="s">
        <v>5268</v>
      </c>
      <c r="C2643" s="317"/>
    </row>
    <row r="2644" spans="1:3" ht="15.5">
      <c r="A2644" s="319" t="s">
        <v>5269</v>
      </c>
      <c r="B2644" s="319" t="s">
        <v>5270</v>
      </c>
      <c r="C2644" s="223"/>
    </row>
    <row r="2645" spans="1:3" ht="14.5">
      <c r="A2645" s="309" t="s">
        <v>5271</v>
      </c>
      <c r="B2645" s="309" t="s">
        <v>5272</v>
      </c>
      <c r="C2645" s="223"/>
    </row>
    <row r="2646" spans="1:3" ht="14.5">
      <c r="A2646" s="309" t="s">
        <v>5273</v>
      </c>
      <c r="B2646" s="309" t="s">
        <v>5274</v>
      </c>
      <c r="C2646" s="223"/>
    </row>
    <row r="2647" spans="1:3" ht="14.5">
      <c r="A2647" s="309" t="s">
        <v>5275</v>
      </c>
      <c r="B2647" s="309" t="s">
        <v>5276</v>
      </c>
      <c r="C2647" s="223"/>
    </row>
    <row r="2648" spans="1:3" ht="14.5">
      <c r="A2648" s="309" t="s">
        <v>5277</v>
      </c>
      <c r="B2648" s="309" t="s">
        <v>5278</v>
      </c>
      <c r="C2648" s="223"/>
    </row>
    <row r="2649" spans="1:3" ht="14.5">
      <c r="A2649" s="309" t="s">
        <v>5279</v>
      </c>
      <c r="B2649" s="309" t="s">
        <v>5280</v>
      </c>
      <c r="C2649" s="223"/>
    </row>
    <row r="2650" spans="1:3" ht="17">
      <c r="A2650" s="307" t="s">
        <v>5281</v>
      </c>
      <c r="B2650" s="307" t="s">
        <v>5282</v>
      </c>
      <c r="C2650" s="317"/>
    </row>
    <row r="2651" spans="1:3" ht="15.5">
      <c r="A2651" s="319" t="s">
        <v>5283</v>
      </c>
      <c r="B2651" s="319" t="s">
        <v>5284</v>
      </c>
      <c r="C2651" s="223"/>
    </row>
    <row r="2652" spans="1:3" ht="14.5">
      <c r="A2652" s="309" t="s">
        <v>5285</v>
      </c>
      <c r="B2652" s="309" t="s">
        <v>5286</v>
      </c>
      <c r="C2652" s="223"/>
    </row>
    <row r="2653" spans="1:3" ht="15.5">
      <c r="A2653" s="319" t="s">
        <v>5287</v>
      </c>
      <c r="B2653" s="319" t="s">
        <v>5288</v>
      </c>
      <c r="C2653" s="223"/>
    </row>
    <row r="2654" spans="1:3" ht="14.5">
      <c r="A2654" s="309" t="s">
        <v>5289</v>
      </c>
      <c r="B2654" s="309" t="s">
        <v>5290</v>
      </c>
      <c r="C2654" s="223"/>
    </row>
    <row r="2655" spans="1:3" ht="14.5">
      <c r="A2655" s="309" t="s">
        <v>5291</v>
      </c>
      <c r="B2655" s="309" t="s">
        <v>5292</v>
      </c>
    </row>
    <row r="2656" spans="1:3" ht="14.5">
      <c r="A2656" s="309" t="s">
        <v>5293</v>
      </c>
      <c r="B2656" s="309" t="s">
        <v>5294</v>
      </c>
    </row>
    <row r="2657" spans="1:3" ht="14.5">
      <c r="A2657" s="309" t="s">
        <v>5295</v>
      </c>
      <c r="B2657" s="309" t="s">
        <v>5296</v>
      </c>
    </row>
    <row r="2658" spans="1:3" ht="15.5">
      <c r="A2658" s="319" t="s">
        <v>5297</v>
      </c>
      <c r="B2658" s="319" t="s">
        <v>5298</v>
      </c>
      <c r="C2658" s="223"/>
    </row>
    <row r="2659" spans="1:3" ht="14.5">
      <c r="A2659" s="309" t="s">
        <v>5299</v>
      </c>
      <c r="B2659" s="309" t="s">
        <v>5300</v>
      </c>
      <c r="C2659" s="223"/>
    </row>
    <row r="2660" spans="1:3" ht="14.5">
      <c r="A2660" s="309" t="s">
        <v>5301</v>
      </c>
      <c r="B2660" s="309" t="s">
        <v>5302</v>
      </c>
      <c r="C2660" s="223"/>
    </row>
    <row r="2661" spans="1:3" ht="14.5">
      <c r="A2661" s="309" t="s">
        <v>5303</v>
      </c>
      <c r="B2661" s="309" t="s">
        <v>5304</v>
      </c>
      <c r="C2661" s="223"/>
    </row>
    <row r="2662" spans="1:3" ht="15.5">
      <c r="A2662" s="309" t="s">
        <v>5305</v>
      </c>
      <c r="B2662" s="309" t="s">
        <v>5306</v>
      </c>
      <c r="C2662" s="317"/>
    </row>
    <row r="2663" spans="1:3" ht="14.5">
      <c r="A2663" s="309" t="s">
        <v>5307</v>
      </c>
      <c r="B2663" s="309" t="s">
        <v>5308</v>
      </c>
      <c r="C2663" s="223"/>
    </row>
    <row r="2664" spans="1:3" ht="14.5">
      <c r="A2664" s="309" t="s">
        <v>5309</v>
      </c>
      <c r="B2664" s="309" t="s">
        <v>5310</v>
      </c>
      <c r="C2664" s="223"/>
    </row>
    <row r="2665" spans="1:3" ht="14.5">
      <c r="A2665" s="309" t="s">
        <v>5311</v>
      </c>
      <c r="B2665" s="309" t="s">
        <v>5312</v>
      </c>
      <c r="C2665" s="223"/>
    </row>
    <row r="2666" spans="1:3" ht="18.5">
      <c r="A2666" s="581" t="s">
        <v>5313</v>
      </c>
      <c r="B2666" s="581" t="s">
        <v>5314</v>
      </c>
      <c r="C2666" s="317"/>
    </row>
    <row r="2667" spans="1:3" ht="15.5">
      <c r="A2667" s="319" t="s">
        <v>5315</v>
      </c>
      <c r="B2667" s="319" t="s">
        <v>5316</v>
      </c>
      <c r="C2667" s="223"/>
    </row>
    <row r="2668" spans="1:3" ht="14.5">
      <c r="A2668" s="309" t="s">
        <v>5317</v>
      </c>
      <c r="B2668" s="309" t="s">
        <v>5318</v>
      </c>
    </row>
    <row r="2669" spans="1:3" ht="14.5">
      <c r="A2669" s="309" t="s">
        <v>5319</v>
      </c>
      <c r="B2669" s="309" t="s">
        <v>5320</v>
      </c>
      <c r="C2669" s="223"/>
    </row>
    <row r="2670" spans="1:3" ht="14.5">
      <c r="A2670" s="309" t="s">
        <v>5321</v>
      </c>
      <c r="B2670" s="309" t="s">
        <v>5322</v>
      </c>
    </row>
    <row r="2671" spans="1:3" ht="14.5">
      <c r="A2671" s="309" t="s">
        <v>5323</v>
      </c>
      <c r="B2671" s="309" t="s">
        <v>5324</v>
      </c>
      <c r="C2671" s="223"/>
    </row>
    <row r="2672" spans="1:3" ht="14.5">
      <c r="A2672" s="309" t="s">
        <v>5325</v>
      </c>
      <c r="B2672" s="309" t="s">
        <v>5326</v>
      </c>
      <c r="C2672" s="223"/>
    </row>
    <row r="2673" spans="1:3" ht="14.5">
      <c r="A2673" s="309" t="s">
        <v>5327</v>
      </c>
      <c r="B2673" s="309" t="s">
        <v>5328</v>
      </c>
      <c r="C2673" s="223"/>
    </row>
    <row r="2674" spans="1:3" ht="14.5">
      <c r="A2674" s="309" t="s">
        <v>5329</v>
      </c>
      <c r="B2674" s="309" t="s">
        <v>5330</v>
      </c>
      <c r="C2674" s="223"/>
    </row>
    <row r="2675" spans="1:3" ht="15.5">
      <c r="A2675" s="319" t="s">
        <v>5331</v>
      </c>
      <c r="B2675" s="319" t="s">
        <v>5332</v>
      </c>
    </row>
    <row r="2676" spans="1:3" ht="14.5">
      <c r="A2676" s="309" t="s">
        <v>5333</v>
      </c>
      <c r="B2676" s="309" t="s">
        <v>5334</v>
      </c>
      <c r="C2676" s="223"/>
    </row>
    <row r="2677" spans="1:3" ht="15.5">
      <c r="A2677" s="319" t="s">
        <v>5335</v>
      </c>
      <c r="B2677" s="319" t="s">
        <v>5336</v>
      </c>
    </row>
    <row r="2678" spans="1:3" ht="14.5">
      <c r="A2678" s="309" t="s">
        <v>5337</v>
      </c>
      <c r="B2678" s="309" t="s">
        <v>5338</v>
      </c>
      <c r="C2678" s="223"/>
    </row>
    <row r="2679" spans="1:3" ht="14.5">
      <c r="A2679" s="309" t="s">
        <v>5339</v>
      </c>
      <c r="B2679" s="309" t="s">
        <v>5340</v>
      </c>
      <c r="C2679" s="223"/>
    </row>
    <row r="2680" spans="1:3" ht="15.5">
      <c r="A2680" s="567" t="s">
        <v>5341</v>
      </c>
      <c r="B2680" s="567" t="s">
        <v>5342</v>
      </c>
      <c r="C2680" s="317"/>
    </row>
    <row r="2681" spans="1:3" ht="14.5">
      <c r="A2681" s="309" t="s">
        <v>5343</v>
      </c>
      <c r="B2681" s="309" t="s">
        <v>5344</v>
      </c>
      <c r="C2681" s="223"/>
    </row>
    <row r="2682" spans="1:3" ht="14.5">
      <c r="A2682" s="567" t="s">
        <v>5345</v>
      </c>
      <c r="B2682" s="567" t="s">
        <v>5346</v>
      </c>
      <c r="C2682" s="223"/>
    </row>
    <row r="2683" spans="1:3" ht="14.5">
      <c r="A2683" s="309" t="s">
        <v>5347</v>
      </c>
      <c r="B2683" s="309" t="s">
        <v>5348</v>
      </c>
      <c r="C2683" s="223"/>
    </row>
    <row r="2684" spans="1:3" ht="14.5">
      <c r="A2684" s="567" t="s">
        <v>5349</v>
      </c>
      <c r="B2684" s="567" t="s">
        <v>5350</v>
      </c>
      <c r="C2684" s="223"/>
    </row>
    <row r="2685" spans="1:3" ht="14.5">
      <c r="A2685" s="309" t="s">
        <v>5351</v>
      </c>
      <c r="B2685" s="309" t="s">
        <v>5352</v>
      </c>
      <c r="C2685" s="223"/>
    </row>
    <row r="2686" spans="1:3" ht="17">
      <c r="A2686" s="309" t="s">
        <v>5353</v>
      </c>
      <c r="B2686" s="309" t="s">
        <v>5354</v>
      </c>
      <c r="C2686" s="579"/>
    </row>
    <row r="2687" spans="1:3" ht="15.5">
      <c r="A2687" s="309" t="s">
        <v>5355</v>
      </c>
      <c r="B2687" s="309" t="s">
        <v>5356</v>
      </c>
      <c r="C2687" s="317"/>
    </row>
    <row r="2688" spans="1:3" ht="15.5">
      <c r="A2688" s="319" t="s">
        <v>5357</v>
      </c>
      <c r="B2688" s="319" t="s">
        <v>5358</v>
      </c>
      <c r="C2688" s="223"/>
    </row>
    <row r="2689" spans="1:3" ht="17">
      <c r="A2689" s="307" t="s">
        <v>5359</v>
      </c>
      <c r="B2689" s="307" t="s">
        <v>5360</v>
      </c>
      <c r="C2689" s="223"/>
    </row>
    <row r="2690" spans="1:3" ht="15.5">
      <c r="A2690" s="319" t="s">
        <v>5361</v>
      </c>
      <c r="B2690" s="319" t="s">
        <v>5362</v>
      </c>
      <c r="C2690" s="317"/>
    </row>
    <row r="2691" spans="1:3" ht="14.5">
      <c r="A2691" s="309" t="s">
        <v>5363</v>
      </c>
      <c r="B2691" s="309" t="s">
        <v>5364</v>
      </c>
      <c r="C2691" s="223"/>
    </row>
    <row r="2692" spans="1:3" ht="14.5">
      <c r="A2692" s="309" t="s">
        <v>5365</v>
      </c>
      <c r="B2692" s="309" t="s">
        <v>5366</v>
      </c>
      <c r="C2692" s="223"/>
    </row>
    <row r="2693" spans="1:3" ht="14.5">
      <c r="A2693" s="309" t="s">
        <v>5367</v>
      </c>
      <c r="B2693" s="309" t="s">
        <v>5368</v>
      </c>
      <c r="C2693" s="223"/>
    </row>
    <row r="2694" spans="1:3" ht="15.5">
      <c r="A2694" s="309" t="s">
        <v>5369</v>
      </c>
      <c r="B2694" s="309" t="s">
        <v>5370</v>
      </c>
      <c r="C2694" s="317"/>
    </row>
    <row r="2695" spans="1:3" ht="14.5">
      <c r="A2695" s="309" t="s">
        <v>5371</v>
      </c>
      <c r="B2695" s="309" t="s">
        <v>5372</v>
      </c>
      <c r="C2695" s="223"/>
    </row>
    <row r="2696" spans="1:3" ht="15.5">
      <c r="A2696" s="319" t="s">
        <v>5373</v>
      </c>
      <c r="B2696" s="319" t="s">
        <v>5374</v>
      </c>
      <c r="C2696" s="223"/>
    </row>
    <row r="2697" spans="1:3" ht="15.5">
      <c r="A2697" s="309" t="s">
        <v>5375</v>
      </c>
      <c r="B2697" s="309" t="s">
        <v>5376</v>
      </c>
      <c r="C2697" s="317"/>
    </row>
    <row r="2698" spans="1:3" ht="15.5">
      <c r="A2698" s="309" t="s">
        <v>5377</v>
      </c>
      <c r="B2698" s="309" t="s">
        <v>5378</v>
      </c>
      <c r="C2698" s="317"/>
    </row>
    <row r="2699" spans="1:3" ht="15.5">
      <c r="A2699" s="309" t="s">
        <v>5379</v>
      </c>
      <c r="B2699" s="309" t="s">
        <v>5380</v>
      </c>
      <c r="C2699" s="317"/>
    </row>
    <row r="2700" spans="1:3" ht="14.5">
      <c r="A2700" s="309" t="s">
        <v>5381</v>
      </c>
      <c r="B2700" s="309" t="s">
        <v>5382</v>
      </c>
      <c r="C2700" s="223"/>
    </row>
    <row r="2701" spans="1:3" ht="14.5">
      <c r="A2701" s="309" t="s">
        <v>5383</v>
      </c>
      <c r="B2701" s="309" t="s">
        <v>5384</v>
      </c>
      <c r="C2701" s="223"/>
    </row>
    <row r="2702" spans="1:3" ht="15.5">
      <c r="A2702" s="319" t="s">
        <v>5385</v>
      </c>
      <c r="B2702" s="319" t="s">
        <v>5386</v>
      </c>
      <c r="C2702" s="317"/>
    </row>
    <row r="2703" spans="1:3" ht="14.5">
      <c r="A2703" s="309" t="s">
        <v>5387</v>
      </c>
      <c r="B2703" s="309" t="s">
        <v>5388</v>
      </c>
      <c r="C2703" s="223"/>
    </row>
    <row r="2704" spans="1:3" ht="14.5">
      <c r="A2704" s="309" t="s">
        <v>5389</v>
      </c>
      <c r="B2704" s="309" t="s">
        <v>5390</v>
      </c>
      <c r="C2704" s="223"/>
    </row>
    <row r="2705" spans="1:3" ht="15.5">
      <c r="A2705" s="309" t="s">
        <v>5391</v>
      </c>
      <c r="B2705" s="309" t="s">
        <v>5392</v>
      </c>
      <c r="C2705" s="317"/>
    </row>
    <row r="2706" spans="1:3" ht="14.5">
      <c r="A2706" s="309" t="s">
        <v>5393</v>
      </c>
      <c r="B2706" s="309" t="s">
        <v>5394</v>
      </c>
      <c r="C2706" s="223"/>
    </row>
    <row r="2707" spans="1:3" ht="17">
      <c r="A2707" s="319" t="s">
        <v>5395</v>
      </c>
      <c r="B2707" s="319" t="s">
        <v>5396</v>
      </c>
      <c r="C2707" s="583"/>
    </row>
    <row r="2708" spans="1:3" ht="17">
      <c r="A2708" s="309" t="s">
        <v>5397</v>
      </c>
      <c r="B2708" s="309" t="s">
        <v>5398</v>
      </c>
      <c r="C2708" s="583"/>
    </row>
    <row r="2709" spans="1:3" ht="17">
      <c r="A2709" s="309" t="s">
        <v>5399</v>
      </c>
      <c r="B2709" s="309" t="s">
        <v>5400</v>
      </c>
      <c r="C2709" s="579"/>
    </row>
    <row r="2710" spans="1:3" ht="15.5">
      <c r="A2710" s="319" t="s">
        <v>5401</v>
      </c>
      <c r="B2710" s="319" t="s">
        <v>5402</v>
      </c>
      <c r="C2710" s="317"/>
    </row>
    <row r="2711" spans="1:3" ht="17">
      <c r="A2711" s="307" t="s">
        <v>5403</v>
      </c>
      <c r="B2711" s="307" t="s">
        <v>5404</v>
      </c>
      <c r="C2711" s="223"/>
    </row>
    <row r="2712" spans="1:3" ht="15.5">
      <c r="A2712" s="319" t="s">
        <v>5405</v>
      </c>
      <c r="B2712" s="319" t="s">
        <v>5406</v>
      </c>
      <c r="C2712" s="223"/>
    </row>
    <row r="2713" spans="1:3" ht="14.5">
      <c r="A2713" s="309" t="s">
        <v>5407</v>
      </c>
      <c r="B2713" s="309" t="s">
        <v>5408</v>
      </c>
      <c r="C2713" s="223"/>
    </row>
    <row r="2714" spans="1:3" ht="15.5">
      <c r="A2714" s="567" t="s">
        <v>5409</v>
      </c>
      <c r="B2714" s="567" t="s">
        <v>5410</v>
      </c>
      <c r="C2714" s="317"/>
    </row>
    <row r="2715" spans="1:3" ht="14.5">
      <c r="A2715" s="567" t="s">
        <v>5411</v>
      </c>
      <c r="B2715" s="567" t="s">
        <v>5412</v>
      </c>
      <c r="C2715" s="223"/>
    </row>
    <row r="2716" spans="1:3" ht="14.5">
      <c r="A2716" s="567" t="s">
        <v>5413</v>
      </c>
      <c r="B2716" s="567" t="s">
        <v>5414</v>
      </c>
      <c r="C2716" s="223"/>
    </row>
    <row r="2717" spans="1:3" ht="14.5">
      <c r="A2717" s="309" t="s">
        <v>5415</v>
      </c>
      <c r="B2717" s="309" t="s">
        <v>5416</v>
      </c>
      <c r="C2717" s="223"/>
    </row>
    <row r="2718" spans="1:3" ht="14.5">
      <c r="A2718" s="567" t="s">
        <v>5417</v>
      </c>
      <c r="B2718" s="567" t="s">
        <v>5418</v>
      </c>
      <c r="C2718" s="223"/>
    </row>
    <row r="2719" spans="1:3" ht="13">
      <c r="A2719" s="567" t="s">
        <v>5419</v>
      </c>
      <c r="B2719" s="567" t="s">
        <v>5420</v>
      </c>
    </row>
    <row r="2720" spans="1:3" ht="13">
      <c r="A2720" s="567" t="s">
        <v>5421</v>
      </c>
      <c r="B2720" s="567" t="s">
        <v>5422</v>
      </c>
    </row>
    <row r="2721" spans="1:3" ht="18.5">
      <c r="A2721" s="309" t="s">
        <v>5423</v>
      </c>
      <c r="B2721" s="309" t="s">
        <v>5424</v>
      </c>
      <c r="C2721" s="582"/>
    </row>
    <row r="2722" spans="1:3" ht="15.5">
      <c r="A2722" s="309" t="s">
        <v>5425</v>
      </c>
      <c r="B2722" s="309" t="s">
        <v>5426</v>
      </c>
      <c r="C2722" s="317"/>
    </row>
    <row r="2723" spans="1:3" ht="15.5">
      <c r="A2723" s="319" t="s">
        <v>5427</v>
      </c>
      <c r="B2723" s="319" t="s">
        <v>5428</v>
      </c>
      <c r="C2723" s="223"/>
    </row>
    <row r="2724" spans="1:3" ht="14.5">
      <c r="A2724" s="309" t="s">
        <v>5429</v>
      </c>
      <c r="B2724" s="309" t="s">
        <v>5430</v>
      </c>
      <c r="C2724" s="223"/>
    </row>
    <row r="2725" spans="1:3" ht="14.5">
      <c r="A2725" s="309" t="s">
        <v>5431</v>
      </c>
      <c r="B2725" s="309" t="s">
        <v>5432</v>
      </c>
      <c r="C2725" s="223"/>
    </row>
    <row r="2726" spans="1:3" ht="15.5">
      <c r="A2726" s="319" t="s">
        <v>5433</v>
      </c>
      <c r="B2726" s="319" t="s">
        <v>5434</v>
      </c>
      <c r="C2726" s="223"/>
    </row>
    <row r="2727" spans="1:3" ht="15.5">
      <c r="A2727" s="319" t="s">
        <v>5435</v>
      </c>
      <c r="B2727" s="319" t="s">
        <v>5436</v>
      </c>
      <c r="C2727" s="223"/>
    </row>
    <row r="2728" spans="1:3" ht="14.5">
      <c r="A2728" s="309" t="s">
        <v>5437</v>
      </c>
      <c r="B2728" s="309" t="s">
        <v>5438</v>
      </c>
      <c r="C2728" s="223"/>
    </row>
    <row r="2729" spans="1:3" ht="14.5">
      <c r="A2729" s="309" t="s">
        <v>5439</v>
      </c>
      <c r="B2729" s="309" t="s">
        <v>5440</v>
      </c>
      <c r="C2729" s="223"/>
    </row>
    <row r="2730" spans="1:3" ht="15.5">
      <c r="A2730" s="319" t="s">
        <v>5441</v>
      </c>
      <c r="B2730" s="319" t="s">
        <v>5442</v>
      </c>
      <c r="C2730" s="223"/>
    </row>
    <row r="2731" spans="1:3" ht="14.5">
      <c r="A2731" s="309" t="s">
        <v>5443</v>
      </c>
      <c r="B2731" s="309" t="s">
        <v>5444</v>
      </c>
      <c r="C2731" s="223"/>
    </row>
    <row r="2732" spans="1:3" ht="17">
      <c r="A2732" s="307" t="s">
        <v>5445</v>
      </c>
      <c r="B2732" s="307" t="s">
        <v>5446</v>
      </c>
      <c r="C2732" s="223"/>
    </row>
    <row r="2733" spans="1:3" ht="15.5">
      <c r="A2733" s="319" t="s">
        <v>5447</v>
      </c>
      <c r="B2733" s="319" t="s">
        <v>5448</v>
      </c>
      <c r="C2733" s="223"/>
    </row>
    <row r="2734" spans="1:3" ht="14.5">
      <c r="A2734" s="309" t="s">
        <v>5449</v>
      </c>
      <c r="B2734" s="309" t="s">
        <v>5450</v>
      </c>
      <c r="C2734" s="223"/>
    </row>
    <row r="2735" spans="1:3" ht="15.5">
      <c r="A2735" s="319" t="s">
        <v>5451</v>
      </c>
      <c r="B2735" s="319" t="s">
        <v>5452</v>
      </c>
      <c r="C2735" s="223"/>
    </row>
    <row r="2736" spans="1:3" ht="14.5">
      <c r="A2736" s="309" t="s">
        <v>5453</v>
      </c>
      <c r="B2736" s="309" t="s">
        <v>5454</v>
      </c>
      <c r="C2736" s="223"/>
    </row>
    <row r="2737" spans="1:3" ht="14.5">
      <c r="A2737" s="309" t="s">
        <v>5455</v>
      </c>
      <c r="B2737" s="309" t="s">
        <v>5456</v>
      </c>
      <c r="C2737" s="223"/>
    </row>
    <row r="2738" spans="1:3" ht="15.5">
      <c r="A2738" s="319" t="s">
        <v>5457</v>
      </c>
      <c r="B2738" s="319" t="s">
        <v>5458</v>
      </c>
      <c r="C2738" s="223"/>
    </row>
    <row r="2739" spans="1:3" ht="15.5">
      <c r="A2739" s="309" t="s">
        <v>5459</v>
      </c>
      <c r="B2739" s="309" t="s">
        <v>5460</v>
      </c>
      <c r="C2739" s="317"/>
    </row>
    <row r="2740" spans="1:3" ht="15.5">
      <c r="A2740" s="319" t="s">
        <v>5461</v>
      </c>
      <c r="B2740" s="319" t="s">
        <v>5462</v>
      </c>
      <c r="C2740" s="317"/>
    </row>
    <row r="2741" spans="1:3" ht="14.5">
      <c r="A2741" s="309" t="s">
        <v>5463</v>
      </c>
      <c r="B2741" s="309" t="s">
        <v>5464</v>
      </c>
      <c r="C2741" s="223"/>
    </row>
    <row r="2742" spans="1:3" ht="14.5">
      <c r="A2742" s="309" t="s">
        <v>5465</v>
      </c>
      <c r="B2742" s="309" t="s">
        <v>5466</v>
      </c>
      <c r="C2742" s="223"/>
    </row>
    <row r="2743" spans="1:3" ht="14.5">
      <c r="A2743" s="309" t="s">
        <v>5467</v>
      </c>
      <c r="B2743" s="309" t="s">
        <v>5468</v>
      </c>
      <c r="C2743" s="223"/>
    </row>
    <row r="2744" spans="1:3" ht="14.5">
      <c r="A2744" s="567" t="s">
        <v>5469</v>
      </c>
      <c r="B2744" s="567" t="s">
        <v>5470</v>
      </c>
      <c r="C2744" s="223"/>
    </row>
    <row r="2745" spans="1:3" ht="14.5">
      <c r="A2745" s="567" t="s">
        <v>5471</v>
      </c>
      <c r="B2745" s="567" t="s">
        <v>5472</v>
      </c>
      <c r="C2745" s="223"/>
    </row>
    <row r="2746" spans="1:3" ht="15.5">
      <c r="A2746" s="567" t="s">
        <v>5473</v>
      </c>
      <c r="B2746" s="567" t="s">
        <v>5474</v>
      </c>
      <c r="C2746" s="317"/>
    </row>
    <row r="2747" spans="1:3" ht="14.5">
      <c r="A2747" s="309" t="s">
        <v>5475</v>
      </c>
      <c r="B2747" s="309" t="s">
        <v>5476</v>
      </c>
      <c r="C2747" s="223"/>
    </row>
    <row r="2748" spans="1:3" ht="14.5">
      <c r="A2748" s="309" t="s">
        <v>5477</v>
      </c>
      <c r="B2748" s="309" t="s">
        <v>5478</v>
      </c>
      <c r="C2748" s="223"/>
    </row>
    <row r="2749" spans="1:3" ht="14.5">
      <c r="A2749" s="567" t="s">
        <v>5479</v>
      </c>
      <c r="B2749" s="567" t="s">
        <v>5480</v>
      </c>
      <c r="C2749" s="223"/>
    </row>
    <row r="2750" spans="1:3" ht="14.5">
      <c r="A2750" s="567" t="s">
        <v>5481</v>
      </c>
      <c r="B2750" s="567" t="s">
        <v>5482</v>
      </c>
      <c r="C2750" s="223"/>
    </row>
    <row r="2751" spans="1:3" ht="14.5">
      <c r="A2751" s="567" t="s">
        <v>5483</v>
      </c>
      <c r="B2751" s="567" t="s">
        <v>5484</v>
      </c>
      <c r="C2751" s="223"/>
    </row>
    <row r="2752" spans="1:3" ht="14.5">
      <c r="A2752" s="309" t="s">
        <v>5485</v>
      </c>
      <c r="B2752" s="309" t="s">
        <v>5486</v>
      </c>
      <c r="C2752" s="223"/>
    </row>
    <row r="2753" spans="1:3" ht="14.5">
      <c r="A2753" s="567" t="s">
        <v>5487</v>
      </c>
      <c r="B2753" s="567" t="s">
        <v>5488</v>
      </c>
      <c r="C2753" s="223"/>
    </row>
    <row r="2754" spans="1:3" ht="14.5">
      <c r="A2754" s="567" t="s">
        <v>5489</v>
      </c>
      <c r="B2754" s="567" t="s">
        <v>5490</v>
      </c>
      <c r="C2754" s="223"/>
    </row>
    <row r="2755" spans="1:3" ht="14.5">
      <c r="A2755" s="567" t="s">
        <v>5491</v>
      </c>
      <c r="B2755" s="567" t="s">
        <v>5492</v>
      </c>
      <c r="C2755" s="223"/>
    </row>
    <row r="2756" spans="1:3" ht="14.5">
      <c r="A2756" s="567" t="s">
        <v>5493</v>
      </c>
      <c r="B2756" s="567" t="s">
        <v>5494</v>
      </c>
      <c r="C2756" s="223"/>
    </row>
    <row r="2757" spans="1:3" ht="14.5">
      <c r="A2757" s="309" t="s">
        <v>5495</v>
      </c>
      <c r="B2757" s="309" t="s">
        <v>5496</v>
      </c>
      <c r="C2757" s="223"/>
    </row>
    <row r="2758" spans="1:3" ht="14.5">
      <c r="A2758" s="309" t="s">
        <v>5497</v>
      </c>
      <c r="B2758" s="309" t="s">
        <v>5498</v>
      </c>
      <c r="C2758" s="223"/>
    </row>
    <row r="2759" spans="1:3" ht="17">
      <c r="A2759" s="567" t="s">
        <v>5499</v>
      </c>
      <c r="B2759" s="567" t="s">
        <v>5500</v>
      </c>
      <c r="C2759" s="579"/>
    </row>
    <row r="2760" spans="1:3" ht="15.5">
      <c r="A2760" s="567" t="s">
        <v>5501</v>
      </c>
      <c r="B2760" s="567" t="s">
        <v>5502</v>
      </c>
      <c r="C2760" s="317"/>
    </row>
    <row r="2761" spans="1:3" ht="14.5">
      <c r="A2761" s="567" t="s">
        <v>5503</v>
      </c>
      <c r="B2761" s="567" t="s">
        <v>5504</v>
      </c>
      <c r="C2761" s="223"/>
    </row>
    <row r="2762" spans="1:3" ht="14.5">
      <c r="A2762" s="567" t="s">
        <v>5505</v>
      </c>
      <c r="B2762" s="567" t="s">
        <v>5506</v>
      </c>
      <c r="C2762" s="223"/>
    </row>
    <row r="2763" spans="1:3" ht="14.5">
      <c r="A2763" s="309" t="s">
        <v>5507</v>
      </c>
      <c r="B2763" s="309" t="s">
        <v>5508</v>
      </c>
      <c r="C2763" s="223"/>
    </row>
    <row r="2764" spans="1:3" ht="15.5">
      <c r="A2764" s="319" t="s">
        <v>5509</v>
      </c>
      <c r="B2764" s="319" t="s">
        <v>5510</v>
      </c>
      <c r="C2764" s="223"/>
    </row>
    <row r="2765" spans="1:3" ht="14.5">
      <c r="A2765" s="309" t="s">
        <v>5511</v>
      </c>
      <c r="B2765" s="309" t="s">
        <v>5512</v>
      </c>
      <c r="C2765" s="223"/>
    </row>
    <row r="2766" spans="1:3" ht="14.5">
      <c r="A2766" s="309" t="s">
        <v>5513</v>
      </c>
      <c r="B2766" s="309" t="s">
        <v>5514</v>
      </c>
      <c r="C2766" s="223"/>
    </row>
    <row r="2767" spans="1:3" ht="14.5">
      <c r="A2767" s="309" t="s">
        <v>5515</v>
      </c>
      <c r="B2767" s="309" t="s">
        <v>5516</v>
      </c>
      <c r="C2767" s="223"/>
    </row>
    <row r="2768" spans="1:3" ht="14.5">
      <c r="A2768" s="309" t="s">
        <v>5517</v>
      </c>
      <c r="B2768" s="309" t="s">
        <v>5518</v>
      </c>
      <c r="C2768" s="223"/>
    </row>
    <row r="2769" spans="1:3" ht="15.5">
      <c r="A2769" s="567" t="s">
        <v>5519</v>
      </c>
      <c r="B2769" s="567" t="s">
        <v>5520</v>
      </c>
      <c r="C2769" s="317"/>
    </row>
    <row r="2770" spans="1:3" ht="14.5">
      <c r="A2770" s="309" t="s">
        <v>5521</v>
      </c>
      <c r="B2770" s="309" t="s">
        <v>5522</v>
      </c>
      <c r="C2770" s="223"/>
    </row>
    <row r="2771" spans="1:3" ht="14.5">
      <c r="A2771" s="309" t="s">
        <v>5523</v>
      </c>
      <c r="B2771" s="309" t="s">
        <v>5524</v>
      </c>
      <c r="C2771" s="223"/>
    </row>
    <row r="2772" spans="1:3" ht="15.5">
      <c r="A2772" s="309" t="s">
        <v>5525</v>
      </c>
      <c r="B2772" s="309" t="s">
        <v>5526</v>
      </c>
      <c r="C2772" s="317"/>
    </row>
    <row r="2773" spans="1:3" ht="15.5">
      <c r="A2773" s="567" t="s">
        <v>5527</v>
      </c>
      <c r="B2773" s="567" t="s">
        <v>5528</v>
      </c>
      <c r="C2773" s="317"/>
    </row>
    <row r="2774" spans="1:3" ht="14.5">
      <c r="A2774" s="567" t="s">
        <v>5529</v>
      </c>
      <c r="B2774" s="567" t="s">
        <v>5530</v>
      </c>
      <c r="C2774" s="223"/>
    </row>
    <row r="2775" spans="1:3" ht="14.5">
      <c r="A2775" s="567" t="s">
        <v>5531</v>
      </c>
      <c r="B2775" s="567" t="s">
        <v>5532</v>
      </c>
      <c r="C2775" s="223"/>
    </row>
    <row r="2776" spans="1:3" ht="17">
      <c r="A2776" s="307" t="s">
        <v>5533</v>
      </c>
      <c r="B2776" s="307" t="s">
        <v>5534</v>
      </c>
      <c r="C2776" s="223"/>
    </row>
    <row r="2777" spans="1:3" ht="15.5">
      <c r="A2777" s="319" t="s">
        <v>5535</v>
      </c>
      <c r="B2777" s="319" t="s">
        <v>5536</v>
      </c>
      <c r="C2777" s="317"/>
    </row>
    <row r="2778" spans="1:3" ht="14.5">
      <c r="A2778" s="309" t="s">
        <v>5537</v>
      </c>
      <c r="B2778" s="309" t="s">
        <v>5538</v>
      </c>
      <c r="C2778" s="223"/>
    </row>
    <row r="2779" spans="1:3" ht="15.5">
      <c r="A2779" s="319" t="s">
        <v>5539</v>
      </c>
      <c r="B2779" s="319" t="s">
        <v>5540</v>
      </c>
      <c r="C2779" s="223"/>
    </row>
    <row r="2780" spans="1:3" ht="14.5">
      <c r="A2780" s="309" t="s">
        <v>5541</v>
      </c>
      <c r="B2780" s="309" t="s">
        <v>5542</v>
      </c>
      <c r="C2780" s="223"/>
    </row>
    <row r="2781" spans="1:3" ht="15.5">
      <c r="A2781" s="309" t="s">
        <v>5543</v>
      </c>
      <c r="B2781" s="309" t="s">
        <v>5544</v>
      </c>
      <c r="C2781" s="317"/>
    </row>
    <row r="2782" spans="1:3" ht="14.5">
      <c r="A2782" s="567" t="s">
        <v>5545</v>
      </c>
      <c r="B2782" s="567" t="s">
        <v>5546</v>
      </c>
      <c r="C2782" s="223"/>
    </row>
    <row r="2783" spans="1:3" ht="14.5">
      <c r="A2783" s="309" t="s">
        <v>5547</v>
      </c>
      <c r="B2783" s="309" t="s">
        <v>5548</v>
      </c>
      <c r="C2783" s="223"/>
    </row>
    <row r="2784" spans="1:3" ht="15.5">
      <c r="A2784" s="309" t="s">
        <v>5549</v>
      </c>
      <c r="B2784" s="309" t="s">
        <v>5550</v>
      </c>
      <c r="C2784" s="317"/>
    </row>
    <row r="2785" spans="1:3" ht="14.5">
      <c r="A2785" s="309" t="s">
        <v>5551</v>
      </c>
      <c r="B2785" s="309" t="s">
        <v>5552</v>
      </c>
      <c r="C2785" s="223"/>
    </row>
    <row r="2786" spans="1:3" ht="14.5">
      <c r="A2786" s="567" t="s">
        <v>5553</v>
      </c>
      <c r="B2786" s="567" t="s">
        <v>5554</v>
      </c>
      <c r="C2786" s="223"/>
    </row>
    <row r="2787" spans="1:3" ht="17">
      <c r="A2787" s="319" t="s">
        <v>5555</v>
      </c>
      <c r="B2787" s="319" t="s">
        <v>5556</v>
      </c>
      <c r="C2787" s="579"/>
    </row>
    <row r="2788" spans="1:3" ht="15.5">
      <c r="A2788" s="309" t="s">
        <v>5557</v>
      </c>
      <c r="B2788" s="309" t="s">
        <v>5558</v>
      </c>
      <c r="C2788" s="317"/>
    </row>
    <row r="2789" spans="1:3" ht="14.5">
      <c r="A2789" s="567" t="s">
        <v>5559</v>
      </c>
      <c r="B2789" s="567" t="s">
        <v>5560</v>
      </c>
      <c r="C2789" s="223"/>
    </row>
    <row r="2790" spans="1:3" ht="14.5">
      <c r="A2790" s="567" t="s">
        <v>5561</v>
      </c>
      <c r="B2790" s="567" t="s">
        <v>5562</v>
      </c>
      <c r="C2790" s="223"/>
    </row>
    <row r="2791" spans="1:3" ht="14.5">
      <c r="A2791" s="567" t="s">
        <v>5563</v>
      </c>
      <c r="B2791" s="567" t="s">
        <v>5564</v>
      </c>
      <c r="C2791" s="223"/>
    </row>
    <row r="2792" spans="1:3" ht="15.5">
      <c r="A2792" s="319" t="s">
        <v>5565</v>
      </c>
      <c r="B2792" s="319" t="s">
        <v>5566</v>
      </c>
      <c r="C2792" s="223"/>
    </row>
    <row r="2793" spans="1:3" ht="14.5">
      <c r="A2793" s="309" t="s">
        <v>5567</v>
      </c>
      <c r="B2793" s="309" t="s">
        <v>5568</v>
      </c>
      <c r="C2793" s="223"/>
    </row>
    <row r="2794" spans="1:3" ht="14.5">
      <c r="A2794" s="567" t="s">
        <v>5569</v>
      </c>
      <c r="B2794" s="567" t="s">
        <v>5570</v>
      </c>
      <c r="C2794" s="223"/>
    </row>
    <row r="2795" spans="1:3" ht="15.5">
      <c r="A2795" s="567" t="s">
        <v>5571</v>
      </c>
      <c r="B2795" s="567" t="s">
        <v>5572</v>
      </c>
      <c r="C2795" s="317"/>
    </row>
    <row r="2796" spans="1:3" ht="15.5">
      <c r="A2796" s="309" t="s">
        <v>5573</v>
      </c>
      <c r="B2796" s="309" t="s">
        <v>5574</v>
      </c>
      <c r="C2796" s="317"/>
    </row>
    <row r="2797" spans="1:3" ht="15.5">
      <c r="A2797" s="319" t="s">
        <v>5575</v>
      </c>
      <c r="B2797" s="319" t="s">
        <v>5576</v>
      </c>
      <c r="C2797" s="317"/>
    </row>
    <row r="2798" spans="1:3" ht="14.5">
      <c r="A2798" s="309" t="s">
        <v>5577</v>
      </c>
      <c r="B2798" s="309" t="s">
        <v>5578</v>
      </c>
      <c r="C2798" s="223"/>
    </row>
    <row r="2799" spans="1:3" ht="14.5">
      <c r="A2799" s="567" t="s">
        <v>5579</v>
      </c>
      <c r="B2799" s="567" t="s">
        <v>5580</v>
      </c>
      <c r="C2799" s="223"/>
    </row>
    <row r="2800" spans="1:3" ht="14.5">
      <c r="A2800" s="567" t="s">
        <v>5581</v>
      </c>
      <c r="B2800" s="567" t="s">
        <v>5582</v>
      </c>
      <c r="C2800" s="223"/>
    </row>
    <row r="2801" spans="1:3" ht="15.5">
      <c r="A2801" s="309" t="s">
        <v>5583</v>
      </c>
      <c r="B2801" s="309" t="s">
        <v>5584</v>
      </c>
      <c r="C2801" s="317"/>
    </row>
    <row r="2802" spans="1:3" ht="15.5">
      <c r="A2802" s="319" t="s">
        <v>5585</v>
      </c>
      <c r="B2802" s="319" t="s">
        <v>5586</v>
      </c>
      <c r="C2802" s="317"/>
    </row>
    <row r="2803" spans="1:3" ht="14.5">
      <c r="A2803" s="309" t="s">
        <v>5587</v>
      </c>
      <c r="B2803" s="309" t="s">
        <v>5588</v>
      </c>
      <c r="C2803" s="223"/>
    </row>
    <row r="2804" spans="1:3" ht="14.5">
      <c r="A2804" s="309" t="s">
        <v>5589</v>
      </c>
      <c r="B2804" s="309" t="s">
        <v>5590</v>
      </c>
      <c r="C2804" s="223"/>
    </row>
    <row r="2805" spans="1:3" ht="14.5">
      <c r="A2805" s="309" t="s">
        <v>5591</v>
      </c>
      <c r="B2805" s="309" t="s">
        <v>5592</v>
      </c>
    </row>
    <row r="2806" spans="1:3" ht="14.5">
      <c r="A2806" s="309" t="s">
        <v>5593</v>
      </c>
      <c r="B2806" s="309" t="s">
        <v>5594</v>
      </c>
    </row>
    <row r="2807" spans="1:3" ht="15.5">
      <c r="A2807" s="309" t="s">
        <v>5595</v>
      </c>
      <c r="B2807" s="309" t="s">
        <v>5596</v>
      </c>
      <c r="C2807" s="317"/>
    </row>
    <row r="2808" spans="1:3" ht="14.5">
      <c r="A2808" s="309" t="s">
        <v>5597</v>
      </c>
      <c r="B2808" s="309" t="s">
        <v>5598</v>
      </c>
      <c r="C2808" s="223"/>
    </row>
    <row r="2809" spans="1:3" ht="14.5">
      <c r="A2809" s="309" t="s">
        <v>5599</v>
      </c>
      <c r="B2809" s="309" t="s">
        <v>5600</v>
      </c>
      <c r="C2809" s="223"/>
    </row>
    <row r="2810" spans="1:3" ht="15.5">
      <c r="A2810" s="319" t="s">
        <v>5601</v>
      </c>
      <c r="B2810" s="319" t="s">
        <v>5602</v>
      </c>
      <c r="C2810" s="223"/>
    </row>
    <row r="2811" spans="1:3" ht="14.5">
      <c r="A2811" s="309" t="s">
        <v>5603</v>
      </c>
      <c r="B2811" s="309" t="s">
        <v>5604</v>
      </c>
      <c r="C2811" s="223"/>
    </row>
    <row r="2812" spans="1:3" ht="14.5">
      <c r="A2812" s="567" t="s">
        <v>5605</v>
      </c>
      <c r="B2812" s="567" t="s">
        <v>5606</v>
      </c>
      <c r="C2812" s="223"/>
    </row>
    <row r="2813" spans="1:3" ht="14.5">
      <c r="A2813" s="567" t="s">
        <v>5607</v>
      </c>
      <c r="B2813" s="567" t="s">
        <v>5608</v>
      </c>
      <c r="C2813" s="223"/>
    </row>
    <row r="2814" spans="1:3" ht="17">
      <c r="A2814" s="309" t="s">
        <v>5609</v>
      </c>
      <c r="B2814" s="309" t="s">
        <v>5610</v>
      </c>
      <c r="C2814" s="579"/>
    </row>
    <row r="2815" spans="1:3" ht="15.5">
      <c r="A2815" s="309" t="s">
        <v>5611</v>
      </c>
      <c r="B2815" s="309" t="s">
        <v>5612</v>
      </c>
      <c r="C2815" s="317"/>
    </row>
    <row r="2816" spans="1:3" ht="14.5">
      <c r="A2816" s="309" t="s">
        <v>5613</v>
      </c>
      <c r="B2816" s="309" t="s">
        <v>5614</v>
      </c>
      <c r="C2816" s="223"/>
    </row>
    <row r="2817" spans="1:3" ht="14.5">
      <c r="A2817" s="309" t="s">
        <v>5615</v>
      </c>
      <c r="B2817" s="309" t="s">
        <v>5616</v>
      </c>
    </row>
    <row r="2818" spans="1:3" ht="14.5">
      <c r="A2818" s="309" t="s">
        <v>5617</v>
      </c>
      <c r="B2818" s="309" t="s">
        <v>5618</v>
      </c>
    </row>
    <row r="2819" spans="1:3" ht="14.5">
      <c r="A2819" s="567" t="s">
        <v>5619</v>
      </c>
      <c r="B2819" s="567" t="s">
        <v>5620</v>
      </c>
      <c r="C2819" s="223"/>
    </row>
    <row r="2820" spans="1:3" ht="14.5">
      <c r="A2820" s="309" t="s">
        <v>5621</v>
      </c>
      <c r="B2820" s="309" t="s">
        <v>5622</v>
      </c>
      <c r="C2820" s="223"/>
    </row>
    <row r="2821" spans="1:3" ht="15.5">
      <c r="A2821" s="567" t="s">
        <v>5623</v>
      </c>
      <c r="B2821" s="567" t="s">
        <v>5624</v>
      </c>
      <c r="C2821" s="317"/>
    </row>
    <row r="2822" spans="1:3" ht="14.5">
      <c r="A2822" s="567" t="s">
        <v>5625</v>
      </c>
      <c r="B2822" s="567" t="s">
        <v>5626</v>
      </c>
      <c r="C2822" s="223"/>
    </row>
    <row r="2823" spans="1:3" ht="17">
      <c r="A2823" s="307" t="s">
        <v>5627</v>
      </c>
      <c r="B2823" s="307" t="s">
        <v>5628</v>
      </c>
      <c r="C2823" s="223"/>
    </row>
    <row r="2824" spans="1:3" ht="15.5">
      <c r="A2824" s="319" t="s">
        <v>5629</v>
      </c>
      <c r="B2824" s="319" t="s">
        <v>5630</v>
      </c>
      <c r="C2824" s="317"/>
    </row>
    <row r="2825" spans="1:3" ht="14.5">
      <c r="A2825" s="309" t="s">
        <v>5631</v>
      </c>
      <c r="B2825" s="309" t="s">
        <v>5632</v>
      </c>
      <c r="C2825" s="223"/>
    </row>
    <row r="2826" spans="1:3" ht="15.5">
      <c r="A2826" s="567" t="s">
        <v>5633</v>
      </c>
      <c r="B2826" s="567" t="s">
        <v>5634</v>
      </c>
      <c r="C2826" s="317"/>
    </row>
    <row r="2827" spans="1:3" ht="14.5">
      <c r="A2827" s="567" t="s">
        <v>5635</v>
      </c>
      <c r="B2827" s="567" t="s">
        <v>5636</v>
      </c>
      <c r="C2827" s="223"/>
    </row>
    <row r="2828" spans="1:3" ht="13">
      <c r="A2828" s="567" t="s">
        <v>5637</v>
      </c>
      <c r="B2828" s="567" t="s">
        <v>5638</v>
      </c>
    </row>
    <row r="2829" spans="1:3" ht="14.5">
      <c r="A2829" s="309" t="s">
        <v>5639</v>
      </c>
      <c r="B2829" s="309" t="s">
        <v>5640</v>
      </c>
    </row>
    <row r="2830" spans="1:3" ht="13">
      <c r="A2830" s="567" t="s">
        <v>5641</v>
      </c>
      <c r="B2830" s="567" t="s">
        <v>5642</v>
      </c>
    </row>
    <row r="2831" spans="1:3" ht="13">
      <c r="A2831" s="567" t="s">
        <v>5643</v>
      </c>
      <c r="B2831" s="567" t="s">
        <v>5644</v>
      </c>
    </row>
    <row r="2832" spans="1:3" ht="14.5">
      <c r="A2832" s="309" t="s">
        <v>5645</v>
      </c>
      <c r="B2832" s="309" t="s">
        <v>5646</v>
      </c>
    </row>
    <row r="2833" spans="1:3" ht="15.5">
      <c r="A2833" s="319" t="s">
        <v>5647</v>
      </c>
      <c r="B2833" s="319" t="s">
        <v>5648</v>
      </c>
      <c r="C2833" s="223"/>
    </row>
    <row r="2834" spans="1:3" ht="14.5">
      <c r="A2834" s="309" t="s">
        <v>5649</v>
      </c>
      <c r="B2834" s="309" t="s">
        <v>5650</v>
      </c>
    </row>
    <row r="2835" spans="1:3" ht="14.5">
      <c r="A2835" s="309" t="s">
        <v>5651</v>
      </c>
      <c r="B2835" s="309" t="s">
        <v>5652</v>
      </c>
    </row>
    <row r="2836" spans="1:3" ht="14.5">
      <c r="A2836" s="309" t="s">
        <v>5653</v>
      </c>
      <c r="B2836" s="309" t="s">
        <v>5654</v>
      </c>
      <c r="C2836" s="223"/>
    </row>
    <row r="2837" spans="1:3" ht="14.5">
      <c r="A2837" s="309" t="s">
        <v>5655</v>
      </c>
      <c r="B2837" s="309" t="s">
        <v>5656</v>
      </c>
      <c r="C2837" s="223"/>
    </row>
    <row r="2838" spans="1:3" ht="14.5">
      <c r="A2838" s="309" t="s">
        <v>5657</v>
      </c>
      <c r="B2838" s="309" t="s">
        <v>5658</v>
      </c>
    </row>
    <row r="2839" spans="1:3" ht="15.5">
      <c r="A2839" s="319" t="s">
        <v>5659</v>
      </c>
      <c r="B2839" s="319" t="s">
        <v>5660</v>
      </c>
    </row>
    <row r="2840" spans="1:3" ht="14.5">
      <c r="A2840" s="309" t="s">
        <v>5661</v>
      </c>
      <c r="B2840" s="309" t="s">
        <v>5662</v>
      </c>
    </row>
    <row r="2841" spans="1:3" ht="15.5">
      <c r="A2841" s="319" t="s">
        <v>5663</v>
      </c>
      <c r="B2841" s="319" t="s">
        <v>5664</v>
      </c>
    </row>
    <row r="2842" spans="1:3" ht="14.5">
      <c r="A2842" s="309" t="s">
        <v>5665</v>
      </c>
      <c r="B2842" s="309" t="s">
        <v>5666</v>
      </c>
      <c r="C2842" s="223"/>
    </row>
    <row r="2843" spans="1:3" ht="15.5">
      <c r="A2843" s="309" t="s">
        <v>5667</v>
      </c>
      <c r="B2843" s="309" t="s">
        <v>5668</v>
      </c>
      <c r="C2843" s="317"/>
    </row>
    <row r="2844" spans="1:3" ht="14.5">
      <c r="A2844" s="309" t="s">
        <v>5669</v>
      </c>
      <c r="B2844" s="309" t="s">
        <v>5670</v>
      </c>
      <c r="C2844" s="223"/>
    </row>
    <row r="2845" spans="1:3" ht="15.5">
      <c r="A2845" s="319" t="s">
        <v>5671</v>
      </c>
      <c r="B2845" s="319" t="s">
        <v>5672</v>
      </c>
    </row>
    <row r="2846" spans="1:3" ht="14.5">
      <c r="A2846" s="309" t="s">
        <v>5673</v>
      </c>
      <c r="B2846" s="309" t="s">
        <v>5674</v>
      </c>
      <c r="C2846" s="223"/>
    </row>
    <row r="2847" spans="1:3" ht="17">
      <c r="A2847" s="309" t="s">
        <v>5675</v>
      </c>
      <c r="B2847" s="309" t="s">
        <v>5676</v>
      </c>
      <c r="C2847" s="579"/>
    </row>
    <row r="2848" spans="1:3" ht="15.5">
      <c r="A2848" s="309" t="s">
        <v>5677</v>
      </c>
      <c r="B2848" s="309" t="s">
        <v>5678</v>
      </c>
      <c r="C2848" s="317"/>
    </row>
    <row r="2849" spans="1:3" ht="14.5">
      <c r="A2849" s="309" t="s">
        <v>5679</v>
      </c>
      <c r="B2849" s="309" t="s">
        <v>5680</v>
      </c>
      <c r="C2849" s="223"/>
    </row>
    <row r="2850" spans="1:3" ht="14.5">
      <c r="A2850" s="309" t="s">
        <v>5681</v>
      </c>
      <c r="B2850" s="309" t="s">
        <v>5682</v>
      </c>
      <c r="C2850" s="223"/>
    </row>
    <row r="2851" spans="1:3" ht="14.5">
      <c r="A2851" s="309" t="s">
        <v>5683</v>
      </c>
      <c r="B2851" s="309" t="s">
        <v>5684</v>
      </c>
      <c r="C2851" s="223"/>
    </row>
    <row r="2852" spans="1:3" ht="15.5">
      <c r="A2852" s="319" t="s">
        <v>5685</v>
      </c>
      <c r="B2852" s="319" t="s">
        <v>5686</v>
      </c>
      <c r="C2852" s="223"/>
    </row>
    <row r="2853" spans="1:3" ht="14.5">
      <c r="A2853" s="309" t="s">
        <v>5687</v>
      </c>
      <c r="B2853" s="309" t="s">
        <v>5688</v>
      </c>
    </row>
    <row r="2854" spans="1:3" ht="14.5">
      <c r="A2854" s="309" t="s">
        <v>5689</v>
      </c>
      <c r="B2854" s="309" t="s">
        <v>5690</v>
      </c>
    </row>
    <row r="2855" spans="1:3" ht="15.5">
      <c r="A2855" s="309" t="s">
        <v>5691</v>
      </c>
      <c r="B2855" s="309" t="s">
        <v>5692</v>
      </c>
      <c r="C2855" s="317"/>
    </row>
    <row r="2856" spans="1:3" ht="15.5">
      <c r="A2856" s="309" t="s">
        <v>5693</v>
      </c>
      <c r="B2856" s="309" t="s">
        <v>5694</v>
      </c>
      <c r="C2856" s="317"/>
    </row>
    <row r="2857" spans="1:3" ht="14.5">
      <c r="A2857" s="567" t="s">
        <v>5695</v>
      </c>
      <c r="B2857" s="567" t="s">
        <v>5696</v>
      </c>
      <c r="C2857" s="223"/>
    </row>
    <row r="2858" spans="1:3" ht="14.5">
      <c r="A2858" s="567" t="s">
        <v>5697</v>
      </c>
      <c r="B2858" s="567" t="s">
        <v>5698</v>
      </c>
      <c r="C2858" s="223"/>
    </row>
    <row r="2859" spans="1:3" ht="14.5">
      <c r="A2859" s="567" t="s">
        <v>5699</v>
      </c>
      <c r="B2859" s="567" t="s">
        <v>5700</v>
      </c>
      <c r="C2859" s="223"/>
    </row>
    <row r="2860" spans="1:3" ht="14.5">
      <c r="A2860" s="309" t="s">
        <v>5701</v>
      </c>
      <c r="B2860" s="309" t="s">
        <v>5702</v>
      </c>
      <c r="C2860" s="223"/>
    </row>
    <row r="2861" spans="1:3" ht="15.5">
      <c r="A2861" s="309" t="s">
        <v>5703</v>
      </c>
      <c r="B2861" s="309" t="s">
        <v>5704</v>
      </c>
      <c r="C2861" s="317"/>
    </row>
    <row r="2862" spans="1:3" ht="14.5">
      <c r="A2862" s="309" t="s">
        <v>5705</v>
      </c>
      <c r="B2862" s="309" t="s">
        <v>5706</v>
      </c>
      <c r="C2862" s="223"/>
    </row>
    <row r="2863" spans="1:3" ht="14.5">
      <c r="A2863" s="309" t="s">
        <v>5707</v>
      </c>
      <c r="B2863" s="309" t="s">
        <v>5708</v>
      </c>
      <c r="C2863" s="223"/>
    </row>
    <row r="2864" spans="1:3" ht="15.5">
      <c r="A2864" s="319" t="s">
        <v>5709</v>
      </c>
      <c r="B2864" s="319" t="s">
        <v>5710</v>
      </c>
      <c r="C2864" s="223"/>
    </row>
    <row r="2865" spans="1:3" ht="14.5">
      <c r="A2865" s="309" t="s">
        <v>5711</v>
      </c>
      <c r="B2865" s="309" t="s">
        <v>5712</v>
      </c>
    </row>
    <row r="2866" spans="1:3" ht="14.5">
      <c r="A2866" s="309" t="s">
        <v>5713</v>
      </c>
      <c r="B2866" s="309" t="s">
        <v>5714</v>
      </c>
      <c r="C2866" s="223"/>
    </row>
    <row r="2867" spans="1:3" ht="17">
      <c r="A2867" s="309" t="s">
        <v>5715</v>
      </c>
      <c r="B2867" s="309" t="s">
        <v>5716</v>
      </c>
      <c r="C2867" s="579"/>
    </row>
    <row r="2868" spans="1:3" ht="15.5">
      <c r="A2868" s="319" t="s">
        <v>5717</v>
      </c>
      <c r="B2868" s="319" t="s">
        <v>5718</v>
      </c>
      <c r="C2868" s="317"/>
    </row>
    <row r="2869" spans="1:3" ht="15.5">
      <c r="A2869" s="309" t="s">
        <v>5719</v>
      </c>
      <c r="B2869" s="309" t="s">
        <v>5720</v>
      </c>
      <c r="C2869" s="317"/>
    </row>
    <row r="2870" spans="1:3" ht="15.5">
      <c r="A2870" s="567" t="s">
        <v>5721</v>
      </c>
      <c r="B2870" s="567" t="s">
        <v>5722</v>
      </c>
      <c r="C2870" s="317"/>
    </row>
    <row r="2871" spans="1:3" ht="14.5">
      <c r="A2871" s="309" t="s">
        <v>5723</v>
      </c>
      <c r="B2871" s="309" t="s">
        <v>5724</v>
      </c>
      <c r="C2871" s="223"/>
    </row>
    <row r="2872" spans="1:3" ht="14.5">
      <c r="A2872" s="567" t="s">
        <v>5725</v>
      </c>
      <c r="B2872" s="567" t="s">
        <v>5726</v>
      </c>
      <c r="C2872" s="223"/>
    </row>
    <row r="2873" spans="1:3" ht="17">
      <c r="A2873" s="309" t="s">
        <v>5727</v>
      </c>
      <c r="B2873" s="309" t="s">
        <v>5728</v>
      </c>
      <c r="C2873" s="583"/>
    </row>
    <row r="2874" spans="1:3" ht="17">
      <c r="A2874" s="309" t="s">
        <v>5729</v>
      </c>
      <c r="B2874" s="309" t="s">
        <v>5730</v>
      </c>
      <c r="C2874" s="583"/>
    </row>
    <row r="2875" spans="1:3" ht="17">
      <c r="A2875" s="309" t="s">
        <v>5731</v>
      </c>
      <c r="B2875" s="309" t="s">
        <v>5732</v>
      </c>
      <c r="C2875" s="583"/>
    </row>
    <row r="2876" spans="1:3" ht="17">
      <c r="A2876" s="309" t="s">
        <v>5733</v>
      </c>
      <c r="B2876" s="309" t="s">
        <v>5734</v>
      </c>
      <c r="C2876" s="583"/>
    </row>
    <row r="2877" spans="1:3" ht="18.5">
      <c r="A2877" s="567" t="s">
        <v>5735</v>
      </c>
      <c r="B2877" s="567" t="s">
        <v>5736</v>
      </c>
      <c r="C2877" s="582"/>
    </row>
    <row r="2878" spans="1:3" ht="15.5">
      <c r="A2878" s="309" t="s">
        <v>5737</v>
      </c>
      <c r="B2878" s="309" t="s">
        <v>5738</v>
      </c>
      <c r="C2878" s="317"/>
    </row>
    <row r="2879" spans="1:3" ht="14.5">
      <c r="A2879" s="567" t="s">
        <v>5739</v>
      </c>
      <c r="B2879" s="567" t="s">
        <v>5740</v>
      </c>
      <c r="C2879" s="223"/>
    </row>
    <row r="2880" spans="1:3" ht="14.5">
      <c r="A2880" s="309" t="s">
        <v>5741</v>
      </c>
      <c r="B2880" s="309" t="s">
        <v>5742</v>
      </c>
    </row>
    <row r="2881" spans="1:3" ht="14.5">
      <c r="A2881" s="309" t="s">
        <v>5743</v>
      </c>
      <c r="B2881" s="309" t="s">
        <v>5744</v>
      </c>
      <c r="C2881" s="223"/>
    </row>
    <row r="2882" spans="1:3" ht="15.5">
      <c r="A2882" s="319" t="s">
        <v>5745</v>
      </c>
      <c r="B2882" s="319" t="s">
        <v>5746</v>
      </c>
    </row>
    <row r="2883" spans="1:3" ht="14.5">
      <c r="A2883" s="309" t="s">
        <v>5747</v>
      </c>
      <c r="B2883" s="309" t="s">
        <v>5748</v>
      </c>
      <c r="C2883" s="223"/>
    </row>
    <row r="2884" spans="1:3" ht="14.5">
      <c r="A2884" s="309" t="s">
        <v>5749</v>
      </c>
      <c r="B2884" s="309" t="s">
        <v>5750</v>
      </c>
    </row>
    <row r="2885" spans="1:3" ht="14.5">
      <c r="A2885" s="309" t="s">
        <v>5751</v>
      </c>
      <c r="B2885" s="309" t="s">
        <v>5752</v>
      </c>
      <c r="C2885" s="223"/>
    </row>
    <row r="2886" spans="1:3" ht="14.5">
      <c r="A2886" s="309" t="s">
        <v>5753</v>
      </c>
      <c r="B2886" s="309" t="s">
        <v>5754</v>
      </c>
    </row>
    <row r="2887" spans="1:3" ht="14.5">
      <c r="A2887" s="309" t="s">
        <v>5755</v>
      </c>
      <c r="B2887" s="309" t="s">
        <v>5756</v>
      </c>
      <c r="C2887" s="223"/>
    </row>
    <row r="2888" spans="1:3" ht="17">
      <c r="A2888" s="307" t="s">
        <v>5757</v>
      </c>
      <c r="B2888" s="307" t="s">
        <v>5758</v>
      </c>
      <c r="C2888" s="223"/>
    </row>
    <row r="2889" spans="1:3" ht="15.5">
      <c r="A2889" s="319" t="s">
        <v>5759</v>
      </c>
      <c r="B2889" s="319" t="s">
        <v>5760</v>
      </c>
      <c r="C2889" s="223"/>
    </row>
    <row r="2890" spans="1:3" ht="15.5">
      <c r="A2890" s="309" t="s">
        <v>5761</v>
      </c>
      <c r="B2890" s="309" t="s">
        <v>5762</v>
      </c>
      <c r="C2890" s="317"/>
    </row>
    <row r="2891" spans="1:3" ht="15.5">
      <c r="A2891" s="309" t="s">
        <v>5763</v>
      </c>
      <c r="B2891" s="309" t="s">
        <v>5764</v>
      </c>
      <c r="C2891" s="317"/>
    </row>
    <row r="2892" spans="1:3" ht="15.5">
      <c r="A2892" s="319" t="s">
        <v>5765</v>
      </c>
      <c r="B2892" s="319" t="s">
        <v>5766</v>
      </c>
      <c r="C2892" s="223"/>
    </row>
    <row r="2893" spans="1:3" ht="14.5">
      <c r="A2893" s="309" t="s">
        <v>5767</v>
      </c>
      <c r="B2893" s="309" t="s">
        <v>5768</v>
      </c>
      <c r="C2893" s="223"/>
    </row>
    <row r="2894" spans="1:3" ht="14.5">
      <c r="A2894" s="309" t="s">
        <v>5769</v>
      </c>
      <c r="B2894" s="309" t="s">
        <v>5770</v>
      </c>
    </row>
    <row r="2895" spans="1:3" ht="14.5">
      <c r="A2895" s="309" t="s">
        <v>5771</v>
      </c>
      <c r="B2895" s="309" t="s">
        <v>5772</v>
      </c>
      <c r="C2895" s="223"/>
    </row>
    <row r="2896" spans="1:3" ht="15.5">
      <c r="A2896" s="319" t="s">
        <v>5773</v>
      </c>
      <c r="B2896" s="319" t="s">
        <v>5774</v>
      </c>
      <c r="C2896" s="223"/>
    </row>
    <row r="2897" spans="1:3" ht="14.5">
      <c r="A2897" s="309" t="s">
        <v>5775</v>
      </c>
      <c r="B2897" s="309" t="s">
        <v>5776</v>
      </c>
    </row>
    <row r="2898" spans="1:3" ht="14.5">
      <c r="A2898" s="309" t="s">
        <v>5777</v>
      </c>
      <c r="B2898" s="309" t="s">
        <v>5778</v>
      </c>
      <c r="C2898" s="223"/>
    </row>
    <row r="2899" spans="1:3" ht="15.5">
      <c r="A2899" s="319" t="s">
        <v>5779</v>
      </c>
      <c r="B2899" s="319" t="s">
        <v>5780</v>
      </c>
      <c r="C2899" s="223"/>
    </row>
    <row r="2900" spans="1:3" ht="15.5">
      <c r="A2900" s="319" t="s">
        <v>5781</v>
      </c>
      <c r="B2900" s="319" t="s">
        <v>5782</v>
      </c>
      <c r="C2900" s="223"/>
    </row>
    <row r="2901" spans="1:3" ht="15.5">
      <c r="A2901" s="319" t="s">
        <v>5783</v>
      </c>
      <c r="B2901" s="319" t="s">
        <v>5784</v>
      </c>
      <c r="C2901" s="317"/>
    </row>
    <row r="2902" spans="1:3" ht="14.5">
      <c r="A2902" s="309" t="s">
        <v>5785</v>
      </c>
      <c r="B2902" s="309" t="s">
        <v>5786</v>
      </c>
      <c r="C2902" s="223"/>
    </row>
    <row r="2903" spans="1:3" ht="14.5">
      <c r="A2903" s="309" t="s">
        <v>5787</v>
      </c>
      <c r="B2903" s="309" t="s">
        <v>5788</v>
      </c>
      <c r="C2903" s="223"/>
    </row>
    <row r="2904" spans="1:3" ht="15.5">
      <c r="A2904" s="319" t="s">
        <v>5789</v>
      </c>
      <c r="B2904" s="319" t="s">
        <v>5790</v>
      </c>
      <c r="C2904" s="223"/>
    </row>
    <row r="2905" spans="1:3" ht="14.5">
      <c r="A2905" s="309" t="s">
        <v>5791</v>
      </c>
      <c r="B2905" s="309" t="s">
        <v>5792</v>
      </c>
      <c r="C2905" s="223"/>
    </row>
    <row r="2906" spans="1:3" ht="14.5">
      <c r="A2906" s="309" t="s">
        <v>5793</v>
      </c>
      <c r="B2906" s="309" t="s">
        <v>5794</v>
      </c>
      <c r="C2906" s="223"/>
    </row>
    <row r="2907" spans="1:3" ht="15.5">
      <c r="A2907" s="319" t="s">
        <v>5795</v>
      </c>
      <c r="B2907" s="319" t="s">
        <v>5796</v>
      </c>
      <c r="C2907" s="223"/>
    </row>
    <row r="2908" spans="1:3" ht="17">
      <c r="A2908" s="309" t="s">
        <v>5797</v>
      </c>
      <c r="B2908" s="309" t="s">
        <v>5798</v>
      </c>
      <c r="C2908" s="579"/>
    </row>
    <row r="2909" spans="1:3" ht="17">
      <c r="A2909" s="580" t="s">
        <v>5799</v>
      </c>
      <c r="B2909" s="580" t="s">
        <v>458</v>
      </c>
      <c r="C2909" s="317"/>
    </row>
    <row r="2910" spans="1:3" ht="17">
      <c r="A2910" s="580" t="s">
        <v>5800</v>
      </c>
      <c r="B2910" s="580" t="s">
        <v>458</v>
      </c>
      <c r="C2910" s="317"/>
    </row>
    <row r="2911" spans="1:3" ht="17">
      <c r="A2911" s="307" t="s">
        <v>5801</v>
      </c>
      <c r="B2911" s="307" t="s">
        <v>5802</v>
      </c>
      <c r="C2911" s="317"/>
    </row>
    <row r="2912" spans="1:3" ht="17">
      <c r="A2912" s="319" t="s">
        <v>5803</v>
      </c>
      <c r="B2912" s="319" t="s">
        <v>5804</v>
      </c>
      <c r="C2912" s="579"/>
    </row>
    <row r="2913" spans="1:3" ht="15.5">
      <c r="A2913" s="309" t="s">
        <v>5805</v>
      </c>
      <c r="B2913" s="309" t="s">
        <v>5806</v>
      </c>
      <c r="C2913" s="317"/>
    </row>
    <row r="2914" spans="1:3" ht="14.5">
      <c r="A2914" s="309" t="s">
        <v>5807</v>
      </c>
      <c r="B2914" s="309" t="s">
        <v>5808</v>
      </c>
      <c r="C2914" s="223"/>
    </row>
    <row r="2915" spans="1:3" ht="14.5">
      <c r="A2915" s="309" t="s">
        <v>5809</v>
      </c>
      <c r="B2915" s="309" t="s">
        <v>5810</v>
      </c>
      <c r="C2915" s="223"/>
    </row>
    <row r="2916" spans="1:3" ht="15.5">
      <c r="A2916" s="319" t="s">
        <v>5811</v>
      </c>
      <c r="B2916" s="319" t="s">
        <v>5812</v>
      </c>
      <c r="C2916" s="223"/>
    </row>
    <row r="2917" spans="1:3" ht="14.5">
      <c r="A2917" s="309" t="s">
        <v>5813</v>
      </c>
      <c r="B2917" s="309" t="s">
        <v>5814</v>
      </c>
      <c r="C2917" s="223"/>
    </row>
    <row r="2918" spans="1:3" ht="15.5">
      <c r="A2918" s="309" t="s">
        <v>5815</v>
      </c>
      <c r="B2918" s="309" t="s">
        <v>5816</v>
      </c>
      <c r="C2918" s="317"/>
    </row>
    <row r="2919" spans="1:3" ht="14.5">
      <c r="A2919" s="309" t="s">
        <v>5817</v>
      </c>
      <c r="B2919" s="309" t="s">
        <v>5818</v>
      </c>
      <c r="C2919" s="223"/>
    </row>
    <row r="2920" spans="1:3" ht="14.5">
      <c r="A2920" s="309" t="s">
        <v>5819</v>
      </c>
      <c r="B2920" s="309" t="s">
        <v>5820</v>
      </c>
      <c r="C2920" s="223"/>
    </row>
    <row r="2921" spans="1:3" ht="14.5">
      <c r="A2921" s="567" t="s">
        <v>5821</v>
      </c>
      <c r="B2921" s="567" t="s">
        <v>5822</v>
      </c>
      <c r="C2921" s="223"/>
    </row>
    <row r="2922" spans="1:3" ht="14.5">
      <c r="A2922" s="567" t="s">
        <v>5823</v>
      </c>
      <c r="B2922" s="567" t="s">
        <v>5824</v>
      </c>
      <c r="C2922" s="223"/>
    </row>
    <row r="2923" spans="1:3" ht="18.5">
      <c r="A2923" s="581" t="s">
        <v>5825</v>
      </c>
      <c r="B2923" s="581" t="s">
        <v>5826</v>
      </c>
      <c r="C2923" s="317"/>
    </row>
    <row r="2924" spans="1:3" ht="15.5">
      <c r="A2924" s="319" t="s">
        <v>5827</v>
      </c>
      <c r="B2924" s="319" t="s">
        <v>5828</v>
      </c>
      <c r="C2924" s="317"/>
    </row>
    <row r="2925" spans="1:3" ht="14.5">
      <c r="A2925" s="309" t="s">
        <v>5829</v>
      </c>
      <c r="B2925" s="309" t="s">
        <v>5830</v>
      </c>
      <c r="C2925" s="223"/>
    </row>
    <row r="2926" spans="1:3" ht="15.5">
      <c r="A2926" s="309" t="s">
        <v>5831</v>
      </c>
      <c r="B2926" s="309" t="s">
        <v>5832</v>
      </c>
      <c r="C2926" s="317"/>
    </row>
    <row r="2927" spans="1:3" ht="14.5">
      <c r="A2927" s="309" t="s">
        <v>5833</v>
      </c>
      <c r="B2927" s="309" t="s">
        <v>5834</v>
      </c>
      <c r="C2927" s="223"/>
    </row>
    <row r="2928" spans="1:3" ht="14.5">
      <c r="A2928" s="309" t="s">
        <v>5835</v>
      </c>
      <c r="B2928" s="309" t="s">
        <v>5836</v>
      </c>
      <c r="C2928" s="223"/>
    </row>
    <row r="2929" spans="1:3" ht="14.5">
      <c r="A2929" s="309" t="s">
        <v>5837</v>
      </c>
      <c r="B2929" s="309" t="s">
        <v>5838</v>
      </c>
      <c r="C2929" s="223"/>
    </row>
    <row r="2930" spans="1:3" ht="14.5">
      <c r="A2930" s="309" t="s">
        <v>5839</v>
      </c>
      <c r="B2930" s="309" t="s">
        <v>5840</v>
      </c>
    </row>
    <row r="2931" spans="1:3" ht="14.5">
      <c r="A2931" s="309" t="s">
        <v>5841</v>
      </c>
      <c r="B2931" s="309" t="s">
        <v>5842</v>
      </c>
    </row>
    <row r="2932" spans="1:3" ht="17">
      <c r="A2932" s="309" t="s">
        <v>5843</v>
      </c>
      <c r="B2932" s="309" t="s">
        <v>5844</v>
      </c>
      <c r="C2932" s="579"/>
    </row>
    <row r="2933" spans="1:3" ht="15.5">
      <c r="A2933" s="309" t="s">
        <v>5845</v>
      </c>
      <c r="B2933" s="309" t="s">
        <v>5846</v>
      </c>
      <c r="C2933" s="317"/>
    </row>
    <row r="2934" spans="1:3" ht="15.5">
      <c r="A2934" s="309" t="s">
        <v>5847</v>
      </c>
      <c r="B2934" s="309" t="s">
        <v>5848</v>
      </c>
      <c r="C2934" s="317"/>
    </row>
    <row r="2935" spans="1:3" ht="15.5">
      <c r="A2935" s="309" t="s">
        <v>5849</v>
      </c>
      <c r="B2935" s="309" t="s">
        <v>5850</v>
      </c>
      <c r="C2935" s="317"/>
    </row>
    <row r="2936" spans="1:3" ht="14.5">
      <c r="A2936" s="309" t="s">
        <v>5851</v>
      </c>
      <c r="B2936" s="309" t="s">
        <v>5852</v>
      </c>
      <c r="C2936" s="223"/>
    </row>
    <row r="2937" spans="1:3" ht="14.5">
      <c r="A2937" s="309" t="s">
        <v>5853</v>
      </c>
      <c r="B2937" s="309" t="s">
        <v>5854</v>
      </c>
      <c r="C2937" s="223"/>
    </row>
    <row r="2938" spans="1:3" ht="17">
      <c r="A2938" s="309" t="s">
        <v>5855</v>
      </c>
      <c r="B2938" s="309" t="s">
        <v>5856</v>
      </c>
      <c r="C2938" s="579"/>
    </row>
    <row r="2939" spans="1:3" ht="15.5">
      <c r="A2939" s="309" t="s">
        <v>5857</v>
      </c>
      <c r="B2939" s="309" t="s">
        <v>5858</v>
      </c>
      <c r="C2939" s="317"/>
    </row>
    <row r="2940" spans="1:3" ht="14.5">
      <c r="A2940" s="309" t="s">
        <v>5859</v>
      </c>
      <c r="B2940" s="309" t="s">
        <v>5860</v>
      </c>
      <c r="C2940" s="223"/>
    </row>
    <row r="2941" spans="1:3" ht="15.5">
      <c r="A2941" s="319" t="s">
        <v>5861</v>
      </c>
      <c r="B2941" s="319" t="s">
        <v>5862</v>
      </c>
      <c r="C2941" s="223"/>
    </row>
    <row r="2942" spans="1:3" ht="15.5">
      <c r="A2942" s="319" t="s">
        <v>5863</v>
      </c>
      <c r="B2942" s="319" t="s">
        <v>5864</v>
      </c>
      <c r="C2942" s="317"/>
    </row>
    <row r="2943" spans="1:3" ht="14.5">
      <c r="A2943" s="309" t="s">
        <v>5865</v>
      </c>
      <c r="B2943" s="309" t="s">
        <v>5866</v>
      </c>
      <c r="C2943" s="223"/>
    </row>
    <row r="2944" spans="1:3" ht="14.5">
      <c r="A2944" s="309" t="s">
        <v>5867</v>
      </c>
      <c r="B2944" s="309" t="s">
        <v>5868</v>
      </c>
      <c r="C2944" s="223"/>
    </row>
    <row r="2945" spans="1:3" ht="15.5">
      <c r="A2945" s="309" t="s">
        <v>5869</v>
      </c>
      <c r="B2945" s="309" t="s">
        <v>5870</v>
      </c>
      <c r="C2945" s="317"/>
    </row>
    <row r="2946" spans="1:3" ht="14.5">
      <c r="A2946" s="309" t="s">
        <v>5871</v>
      </c>
      <c r="B2946" s="309" t="s">
        <v>5872</v>
      </c>
      <c r="C2946" s="223"/>
    </row>
    <row r="2947" spans="1:3" ht="14.5">
      <c r="A2947" s="309" t="s">
        <v>5873</v>
      </c>
      <c r="B2947" s="309" t="s">
        <v>5874</v>
      </c>
      <c r="C2947" s="223"/>
    </row>
    <row r="2948" spans="1:3" ht="15.5">
      <c r="A2948" s="319" t="s">
        <v>5875</v>
      </c>
      <c r="B2948" s="319" t="s">
        <v>5876</v>
      </c>
      <c r="C2948" s="317"/>
    </row>
    <row r="2949" spans="1:3" ht="15.5">
      <c r="A2949" s="309" t="s">
        <v>5877</v>
      </c>
      <c r="B2949" s="309" t="s">
        <v>5878</v>
      </c>
      <c r="C2949" s="317"/>
    </row>
    <row r="2950" spans="1:3" ht="17">
      <c r="A2950" s="309" t="s">
        <v>5879</v>
      </c>
      <c r="B2950" s="309" t="s">
        <v>5880</v>
      </c>
      <c r="C2950" s="583"/>
    </row>
    <row r="2951" spans="1:3" ht="17">
      <c r="A2951" s="309" t="s">
        <v>5881</v>
      </c>
      <c r="B2951" s="309" t="s">
        <v>5882</v>
      </c>
      <c r="C2951" s="583"/>
    </row>
    <row r="2952" spans="1:3" ht="17">
      <c r="A2952" s="309" t="s">
        <v>5883</v>
      </c>
      <c r="B2952" s="309" t="s">
        <v>5884</v>
      </c>
      <c r="C2952" s="579"/>
    </row>
    <row r="2953" spans="1:3" ht="15.5">
      <c r="A2953" s="309" t="s">
        <v>5885</v>
      </c>
      <c r="B2953" s="309" t="s">
        <v>5886</v>
      </c>
      <c r="C2953" s="317"/>
    </row>
    <row r="2954" spans="1:3" ht="14.5">
      <c r="A2954" s="309" t="s">
        <v>5887</v>
      </c>
      <c r="B2954" s="309" t="s">
        <v>5888</v>
      </c>
      <c r="C2954" s="223"/>
    </row>
    <row r="2955" spans="1:3" ht="15.5">
      <c r="A2955" s="309" t="s">
        <v>5889</v>
      </c>
      <c r="B2955" s="309" t="s">
        <v>5890</v>
      </c>
      <c r="C2955" s="317"/>
    </row>
    <row r="2956" spans="1:3" ht="14.5">
      <c r="A2956" s="309" t="s">
        <v>5891</v>
      </c>
      <c r="B2956" s="309" t="s">
        <v>5892</v>
      </c>
      <c r="C2956" s="223"/>
    </row>
    <row r="2957" spans="1:3" ht="15.5">
      <c r="A2957" s="309" t="s">
        <v>5893</v>
      </c>
      <c r="B2957" s="309" t="s">
        <v>5894</v>
      </c>
      <c r="C2957" s="317"/>
    </row>
    <row r="2958" spans="1:3" ht="14.5">
      <c r="A2958" s="309" t="s">
        <v>5895</v>
      </c>
      <c r="B2958" s="309" t="s">
        <v>5896</v>
      </c>
      <c r="C2958" s="223"/>
    </row>
    <row r="2959" spans="1:3" ht="15.5">
      <c r="A2959" s="309" t="s">
        <v>5897</v>
      </c>
      <c r="B2959" s="309" t="s">
        <v>5898</v>
      </c>
      <c r="C2959" s="317"/>
    </row>
    <row r="2960" spans="1:3" ht="14.5">
      <c r="A2960" s="309" t="s">
        <v>5899</v>
      </c>
      <c r="B2960" s="309" t="s">
        <v>5900</v>
      </c>
      <c r="C2960" s="223"/>
    </row>
    <row r="2961" spans="1:3" ht="17">
      <c r="A2961" s="307" t="s">
        <v>5901</v>
      </c>
      <c r="B2961" s="307" t="s">
        <v>5902</v>
      </c>
      <c r="C2961" s="579"/>
    </row>
    <row r="2962" spans="1:3" ht="15.5">
      <c r="A2962" s="319" t="s">
        <v>5903</v>
      </c>
      <c r="B2962" s="319" t="s">
        <v>5904</v>
      </c>
      <c r="C2962" s="317"/>
    </row>
    <row r="2963" spans="1:3" ht="14.5">
      <c r="A2963" s="309" t="s">
        <v>5905</v>
      </c>
      <c r="B2963" s="309" t="s">
        <v>5906</v>
      </c>
      <c r="C2963" s="223"/>
    </row>
    <row r="2964" spans="1:3" ht="14.5">
      <c r="A2964" s="309" t="s">
        <v>5907</v>
      </c>
      <c r="B2964" s="309" t="s">
        <v>5908</v>
      </c>
      <c r="C2964" s="223"/>
    </row>
    <row r="2965" spans="1:3" ht="14.5">
      <c r="A2965" s="309" t="s">
        <v>5909</v>
      </c>
      <c r="B2965" s="309" t="s">
        <v>5910</v>
      </c>
      <c r="C2965" s="223"/>
    </row>
    <row r="2966" spans="1:3" ht="15.5">
      <c r="A2966" s="309" t="s">
        <v>5911</v>
      </c>
      <c r="B2966" s="309" t="s">
        <v>5912</v>
      </c>
      <c r="C2966" s="317"/>
    </row>
    <row r="2967" spans="1:3" ht="14.5">
      <c r="A2967" s="309" t="s">
        <v>5913</v>
      </c>
      <c r="B2967" s="309" t="s">
        <v>5914</v>
      </c>
      <c r="C2967" s="223"/>
    </row>
    <row r="2968" spans="1:3" ht="14.5">
      <c r="A2968" s="309" t="s">
        <v>5915</v>
      </c>
      <c r="B2968" s="309" t="s">
        <v>5916</v>
      </c>
      <c r="C2968" s="223"/>
    </row>
    <row r="2969" spans="1:3" ht="15.5">
      <c r="A2969" s="309" t="s">
        <v>5917</v>
      </c>
      <c r="B2969" s="309" t="s">
        <v>5918</v>
      </c>
      <c r="C2969" s="317"/>
    </row>
    <row r="2970" spans="1:3" ht="14.5">
      <c r="A2970" s="309" t="s">
        <v>5919</v>
      </c>
      <c r="B2970" s="309" t="s">
        <v>5920</v>
      </c>
      <c r="C2970" s="223"/>
    </row>
    <row r="2971" spans="1:3" ht="15.5">
      <c r="A2971" s="319" t="s">
        <v>5921</v>
      </c>
      <c r="B2971" s="319" t="s">
        <v>5922</v>
      </c>
    </row>
    <row r="2972" spans="1:3" ht="14.5">
      <c r="A2972" s="309" t="s">
        <v>5923</v>
      </c>
      <c r="B2972" s="309" t="s">
        <v>5924</v>
      </c>
    </row>
    <row r="2973" spans="1:3" ht="14.5">
      <c r="A2973" s="309" t="s">
        <v>5925</v>
      </c>
      <c r="B2973" s="309" t="s">
        <v>5926</v>
      </c>
      <c r="C2973" s="223"/>
    </row>
    <row r="2974" spans="1:3" ht="15.5">
      <c r="A2974" s="319" t="s">
        <v>5927</v>
      </c>
      <c r="B2974" s="319" t="s">
        <v>5928</v>
      </c>
      <c r="C2974" s="223"/>
    </row>
    <row r="2975" spans="1:3" ht="15.5">
      <c r="A2975" s="319" t="s">
        <v>5929</v>
      </c>
      <c r="B2975" s="319" t="s">
        <v>5930</v>
      </c>
      <c r="C2975" s="317"/>
    </row>
    <row r="2976" spans="1:3" ht="14.5">
      <c r="A2976" s="309" t="s">
        <v>5931</v>
      </c>
      <c r="B2976" s="309" t="s">
        <v>5932</v>
      </c>
      <c r="C2976" s="223"/>
    </row>
    <row r="2977" spans="1:3" ht="14.5">
      <c r="A2977" s="309" t="s">
        <v>5933</v>
      </c>
      <c r="B2977" s="309" t="s">
        <v>5934</v>
      </c>
      <c r="C2977" s="223"/>
    </row>
    <row r="2978" spans="1:3" ht="17">
      <c r="A2978" s="309" t="s">
        <v>5935</v>
      </c>
      <c r="B2978" s="309" t="s">
        <v>5936</v>
      </c>
      <c r="C2978" s="579"/>
    </row>
    <row r="2979" spans="1:3" ht="15.5">
      <c r="A2979" s="319" t="s">
        <v>5937</v>
      </c>
      <c r="B2979" s="319" t="s">
        <v>5938</v>
      </c>
      <c r="C2979" s="317"/>
    </row>
    <row r="2980" spans="1:3" ht="14.5">
      <c r="A2980" s="309" t="s">
        <v>5939</v>
      </c>
      <c r="B2980" s="309" t="s">
        <v>5940</v>
      </c>
      <c r="C2980" s="223"/>
    </row>
    <row r="2981" spans="1:3" ht="14.5">
      <c r="A2981" s="309" t="s">
        <v>5941</v>
      </c>
      <c r="B2981" s="309" t="s">
        <v>5942</v>
      </c>
      <c r="C2981" s="223"/>
    </row>
    <row r="2982" spans="1:3" ht="14.5">
      <c r="A2982" s="309" t="s">
        <v>5943</v>
      </c>
      <c r="B2982" s="309" t="s">
        <v>5944</v>
      </c>
      <c r="C2982" s="223"/>
    </row>
    <row r="2983" spans="1:3" ht="15.5">
      <c r="A2983" s="319" t="s">
        <v>5945</v>
      </c>
      <c r="B2983" s="319" t="s">
        <v>5946</v>
      </c>
      <c r="C2983" s="223"/>
    </row>
    <row r="2984" spans="1:3" ht="15.5">
      <c r="A2984" s="309" t="s">
        <v>5947</v>
      </c>
      <c r="B2984" s="309" t="s">
        <v>5948</v>
      </c>
      <c r="C2984" s="317"/>
    </row>
    <row r="2985" spans="1:3" ht="18.5">
      <c r="A2985" s="309" t="s">
        <v>5949</v>
      </c>
      <c r="B2985" s="309" t="s">
        <v>5950</v>
      </c>
      <c r="C2985" s="582"/>
    </row>
    <row r="2986" spans="1:3" ht="15.5">
      <c r="A2986" s="319" t="s">
        <v>5951</v>
      </c>
      <c r="B2986" s="319" t="s">
        <v>5952</v>
      </c>
      <c r="C2986" s="317"/>
    </row>
    <row r="2987" spans="1:3" ht="14.5">
      <c r="A2987" s="309" t="s">
        <v>5953</v>
      </c>
      <c r="B2987" s="309" t="s">
        <v>5954</v>
      </c>
      <c r="C2987" s="223"/>
    </row>
    <row r="2988" spans="1:3" ht="14.5">
      <c r="A2988" s="309" t="s">
        <v>5955</v>
      </c>
      <c r="B2988" s="309" t="s">
        <v>5956</v>
      </c>
      <c r="C2988" s="223"/>
    </row>
    <row r="2989" spans="1:3" ht="17">
      <c r="A2989" s="307" t="s">
        <v>5957</v>
      </c>
      <c r="B2989" s="307" t="s">
        <v>5958</v>
      </c>
      <c r="C2989" s="223"/>
    </row>
    <row r="2990" spans="1:3" ht="15.5">
      <c r="A2990" s="319" t="s">
        <v>5959</v>
      </c>
      <c r="B2990" s="319" t="s">
        <v>5960</v>
      </c>
      <c r="C2990" s="317"/>
    </row>
    <row r="2991" spans="1:3" ht="14.5">
      <c r="A2991" s="309" t="s">
        <v>5961</v>
      </c>
      <c r="B2991" s="309" t="s">
        <v>5962</v>
      </c>
      <c r="C2991" s="223"/>
    </row>
    <row r="2992" spans="1:3" ht="14.5">
      <c r="A2992" s="309" t="s">
        <v>5963</v>
      </c>
      <c r="B2992" s="309" t="s">
        <v>5964</v>
      </c>
      <c r="C2992" s="223"/>
    </row>
    <row r="2993" spans="1:3" ht="14.5">
      <c r="A2993" s="309" t="s">
        <v>5965</v>
      </c>
      <c r="B2993" s="309" t="s">
        <v>5966</v>
      </c>
      <c r="C2993" s="223"/>
    </row>
    <row r="2994" spans="1:3" ht="14.5">
      <c r="A2994" s="309" t="s">
        <v>5967</v>
      </c>
      <c r="B2994" s="309" t="s">
        <v>5968</v>
      </c>
      <c r="C2994" s="223"/>
    </row>
    <row r="2995" spans="1:3" ht="14.5">
      <c r="A2995" s="309" t="s">
        <v>5969</v>
      </c>
      <c r="B2995" s="309" t="s">
        <v>5970</v>
      </c>
      <c r="C2995" s="223"/>
    </row>
    <row r="2996" spans="1:3" ht="14.5">
      <c r="A2996" s="309" t="s">
        <v>5971</v>
      </c>
      <c r="B2996" s="309" t="s">
        <v>5972</v>
      </c>
      <c r="C2996" s="223"/>
    </row>
    <row r="2997" spans="1:3" ht="15.5">
      <c r="A2997" s="319" t="s">
        <v>5973</v>
      </c>
      <c r="B2997" s="319" t="s">
        <v>5974</v>
      </c>
      <c r="C2997" s="223"/>
    </row>
    <row r="2998" spans="1:3" ht="15.5">
      <c r="A2998" s="319" t="s">
        <v>5975</v>
      </c>
      <c r="B2998" s="319" t="s">
        <v>5976</v>
      </c>
      <c r="C2998" s="223"/>
    </row>
    <row r="2999" spans="1:3" ht="15.5">
      <c r="A2999" s="319" t="s">
        <v>5977</v>
      </c>
      <c r="B2999" s="319" t="s">
        <v>5978</v>
      </c>
      <c r="C2999" s="317"/>
    </row>
    <row r="3000" spans="1:3" ht="14.5">
      <c r="A3000" s="309" t="s">
        <v>5979</v>
      </c>
      <c r="B3000" s="309" t="s">
        <v>5980</v>
      </c>
      <c r="C3000" s="223"/>
    </row>
    <row r="3001" spans="1:3" ht="14.5">
      <c r="A3001" s="309" t="s">
        <v>5981</v>
      </c>
      <c r="B3001" s="309" t="s">
        <v>5982</v>
      </c>
      <c r="C3001" s="223"/>
    </row>
    <row r="3002" spans="1:3" ht="14.5">
      <c r="A3002" s="309" t="s">
        <v>5983</v>
      </c>
      <c r="B3002" s="309" t="s">
        <v>5984</v>
      </c>
      <c r="C3002" s="223"/>
    </row>
    <row r="3003" spans="1:3" ht="15.5">
      <c r="A3003" s="319" t="s">
        <v>5985</v>
      </c>
      <c r="B3003" s="319" t="s">
        <v>5986</v>
      </c>
      <c r="C3003" s="317"/>
    </row>
    <row r="3004" spans="1:3" ht="15.5">
      <c r="A3004" s="319" t="s">
        <v>5987</v>
      </c>
      <c r="B3004" s="319" t="s">
        <v>5988</v>
      </c>
      <c r="C3004" s="223"/>
    </row>
    <row r="3005" spans="1:3" ht="14.5">
      <c r="A3005" s="309" t="s">
        <v>5989</v>
      </c>
      <c r="B3005" s="309" t="s">
        <v>5990</v>
      </c>
      <c r="C3005" s="223"/>
    </row>
    <row r="3006" spans="1:3" ht="15.5">
      <c r="A3006" s="309" t="s">
        <v>5991</v>
      </c>
      <c r="B3006" s="309" t="s">
        <v>5992</v>
      </c>
      <c r="C3006" s="317"/>
    </row>
    <row r="3007" spans="1:3" ht="15.5">
      <c r="A3007" s="567" t="s">
        <v>5993</v>
      </c>
      <c r="B3007" s="567" t="s">
        <v>5994</v>
      </c>
      <c r="C3007" s="317"/>
    </row>
    <row r="3008" spans="1:3" ht="17">
      <c r="A3008" s="567" t="s">
        <v>5995</v>
      </c>
      <c r="B3008" s="567" t="s">
        <v>5996</v>
      </c>
      <c r="C3008" s="579"/>
    </row>
    <row r="3009" spans="1:3" ht="15.5">
      <c r="A3009" s="319" t="s">
        <v>5997</v>
      </c>
      <c r="B3009" s="319" t="s">
        <v>5998</v>
      </c>
      <c r="C3009" s="317"/>
    </row>
    <row r="3010" spans="1:3" ht="14.5">
      <c r="A3010" s="309" t="s">
        <v>5999</v>
      </c>
      <c r="B3010" s="309" t="s">
        <v>6000</v>
      </c>
      <c r="C3010" s="223"/>
    </row>
    <row r="3011" spans="1:3" ht="14.5">
      <c r="A3011" s="309" t="s">
        <v>6001</v>
      </c>
      <c r="B3011" s="309" t="s">
        <v>6002</v>
      </c>
      <c r="C3011" s="223"/>
    </row>
    <row r="3012" spans="1:3" ht="15.5">
      <c r="A3012" s="309" t="s">
        <v>6003</v>
      </c>
      <c r="B3012" s="309" t="s">
        <v>6004</v>
      </c>
      <c r="C3012" s="317"/>
    </row>
    <row r="3013" spans="1:3" ht="14.5">
      <c r="A3013" s="309" t="s">
        <v>6005</v>
      </c>
      <c r="B3013" s="309" t="s">
        <v>6006</v>
      </c>
      <c r="C3013" s="223"/>
    </row>
    <row r="3014" spans="1:3" ht="14.5">
      <c r="A3014" s="309" t="s">
        <v>6007</v>
      </c>
      <c r="B3014" s="309" t="s">
        <v>6008</v>
      </c>
      <c r="C3014" s="223"/>
    </row>
    <row r="3015" spans="1:3" ht="14.5">
      <c r="A3015" s="309" t="s">
        <v>6009</v>
      </c>
      <c r="B3015" s="309" t="s">
        <v>6010</v>
      </c>
      <c r="C3015" s="223"/>
    </row>
    <row r="3016" spans="1:3" ht="17">
      <c r="A3016" s="307" t="s">
        <v>6011</v>
      </c>
      <c r="B3016" s="307" t="s">
        <v>6012</v>
      </c>
      <c r="C3016" s="223"/>
    </row>
    <row r="3017" spans="1:3" ht="15.5">
      <c r="A3017" s="319" t="s">
        <v>6013</v>
      </c>
      <c r="B3017" s="319" t="s">
        <v>6014</v>
      </c>
      <c r="C3017" s="223"/>
    </row>
    <row r="3018" spans="1:3" ht="15.5">
      <c r="A3018" s="309" t="s">
        <v>6015</v>
      </c>
      <c r="B3018" s="309" t="s">
        <v>6016</v>
      </c>
      <c r="C3018" s="317"/>
    </row>
    <row r="3019" spans="1:3" ht="14.5">
      <c r="A3019" s="567" t="s">
        <v>6017</v>
      </c>
      <c r="B3019" s="567" t="s">
        <v>6018</v>
      </c>
      <c r="C3019" s="223"/>
    </row>
    <row r="3020" spans="1:3" ht="14.5">
      <c r="A3020" s="567" t="s">
        <v>6019</v>
      </c>
      <c r="B3020" s="567" t="s">
        <v>6020</v>
      </c>
      <c r="C3020" s="223"/>
    </row>
    <row r="3021" spans="1:3" ht="14.5">
      <c r="A3021" s="309" t="s">
        <v>6021</v>
      </c>
      <c r="B3021" s="309" t="s">
        <v>6022</v>
      </c>
      <c r="C3021" s="223"/>
    </row>
    <row r="3022" spans="1:3" ht="14.5">
      <c r="A3022" s="309" t="s">
        <v>6023</v>
      </c>
      <c r="B3022" s="309" t="s">
        <v>6024</v>
      </c>
      <c r="C3022" s="223"/>
    </row>
    <row r="3023" spans="1:3" ht="15.5">
      <c r="A3023" s="319" t="s">
        <v>6025</v>
      </c>
      <c r="B3023" s="319" t="s">
        <v>6026</v>
      </c>
      <c r="C3023" s="223"/>
    </row>
    <row r="3024" spans="1:3" ht="14.5">
      <c r="A3024" s="309" t="s">
        <v>6027</v>
      </c>
      <c r="B3024" s="309" t="s">
        <v>6028</v>
      </c>
      <c r="C3024" s="223"/>
    </row>
    <row r="3025" spans="1:3" ht="14.5">
      <c r="A3025" s="309" t="s">
        <v>6029</v>
      </c>
      <c r="B3025" s="309" t="s">
        <v>6030</v>
      </c>
      <c r="C3025" s="223"/>
    </row>
    <row r="3026" spans="1:3" ht="15.5">
      <c r="A3026" s="319" t="s">
        <v>6031</v>
      </c>
      <c r="B3026" s="319" t="s">
        <v>6032</v>
      </c>
      <c r="C3026" s="223"/>
    </row>
    <row r="3027" spans="1:3" ht="17">
      <c r="A3027" s="309" t="s">
        <v>6033</v>
      </c>
      <c r="B3027" s="309" t="s">
        <v>6034</v>
      </c>
      <c r="C3027" s="579"/>
    </row>
    <row r="3028" spans="1:3" ht="15.5">
      <c r="A3028" s="319" t="s">
        <v>6035</v>
      </c>
      <c r="B3028" s="319" t="s">
        <v>6036</v>
      </c>
      <c r="C3028" s="317"/>
    </row>
    <row r="3029" spans="1:3" ht="14.5">
      <c r="A3029" s="309" t="s">
        <v>6037</v>
      </c>
      <c r="B3029" s="309" t="s">
        <v>6038</v>
      </c>
      <c r="C3029" s="223"/>
    </row>
    <row r="3030" spans="1:3" ht="14.5">
      <c r="A3030" s="567" t="s">
        <v>6039</v>
      </c>
      <c r="B3030" s="567" t="s">
        <v>6040</v>
      </c>
      <c r="C3030" s="223"/>
    </row>
    <row r="3031" spans="1:3" ht="15.5">
      <c r="A3031" s="567" t="s">
        <v>6041</v>
      </c>
      <c r="B3031" s="567" t="s">
        <v>6042</v>
      </c>
      <c r="C3031" s="317"/>
    </row>
    <row r="3032" spans="1:3" ht="14.5">
      <c r="A3032" s="567" t="s">
        <v>6043</v>
      </c>
      <c r="B3032" s="567" t="s">
        <v>6044</v>
      </c>
      <c r="C3032" s="223"/>
    </row>
    <row r="3033" spans="1:3" ht="14.5">
      <c r="A3033" s="567" t="s">
        <v>6045</v>
      </c>
      <c r="B3033" s="567" t="s">
        <v>6046</v>
      </c>
      <c r="C3033" s="223"/>
    </row>
    <row r="3034" spans="1:3" ht="15.5">
      <c r="A3034" s="567" t="s">
        <v>6047</v>
      </c>
      <c r="B3034" s="567" t="s">
        <v>6048</v>
      </c>
      <c r="C3034" s="317"/>
    </row>
    <row r="3035" spans="1:3" ht="14.5">
      <c r="A3035" s="309" t="s">
        <v>6049</v>
      </c>
      <c r="B3035" s="309" t="s">
        <v>6050</v>
      </c>
      <c r="C3035" s="223"/>
    </row>
    <row r="3036" spans="1:3" ht="14.5">
      <c r="A3036" s="567" t="s">
        <v>6051</v>
      </c>
      <c r="B3036" s="567" t="s">
        <v>6052</v>
      </c>
      <c r="C3036" s="223"/>
    </row>
    <row r="3037" spans="1:3" ht="15.5">
      <c r="A3037" s="567" t="s">
        <v>6053</v>
      </c>
      <c r="B3037" s="567" t="s">
        <v>6054</v>
      </c>
      <c r="C3037" s="317"/>
    </row>
    <row r="3038" spans="1:3" ht="14.5">
      <c r="A3038" s="309" t="s">
        <v>6055</v>
      </c>
      <c r="B3038" s="309" t="s">
        <v>6056</v>
      </c>
      <c r="C3038" s="223"/>
    </row>
    <row r="3039" spans="1:3" ht="14.5">
      <c r="A3039" s="309" t="s">
        <v>6057</v>
      </c>
      <c r="B3039" s="309" t="s">
        <v>6058</v>
      </c>
      <c r="C3039" s="223"/>
    </row>
    <row r="3040" spans="1:3" ht="17">
      <c r="A3040" s="567" t="s">
        <v>6059</v>
      </c>
      <c r="B3040" s="567" t="s">
        <v>6060</v>
      </c>
      <c r="C3040" s="579"/>
    </row>
    <row r="3041" spans="1:3" ht="15.5">
      <c r="A3041" s="567" t="s">
        <v>6061</v>
      </c>
      <c r="B3041" s="567" t="s">
        <v>6062</v>
      </c>
      <c r="C3041" s="317"/>
    </row>
    <row r="3042" spans="1:3" ht="14.5">
      <c r="A3042" s="567" t="s">
        <v>6063</v>
      </c>
      <c r="B3042" s="567" t="s">
        <v>6064</v>
      </c>
      <c r="C3042" s="223"/>
    </row>
    <row r="3043" spans="1:3" ht="14.5">
      <c r="A3043" s="567" t="s">
        <v>6065</v>
      </c>
      <c r="B3043" s="567" t="s">
        <v>6066</v>
      </c>
      <c r="C3043" s="223"/>
    </row>
    <row r="3044" spans="1:3" ht="15.5">
      <c r="A3044" s="309" t="s">
        <v>6067</v>
      </c>
      <c r="B3044" s="309" t="s">
        <v>6068</v>
      </c>
      <c r="C3044" s="317"/>
    </row>
    <row r="3045" spans="1:3" ht="15.5">
      <c r="A3045" s="319" t="s">
        <v>6069</v>
      </c>
      <c r="B3045" s="319" t="s">
        <v>6070</v>
      </c>
      <c r="C3045" s="223"/>
    </row>
    <row r="3046" spans="1:3" ht="14.5">
      <c r="A3046" s="309" t="s">
        <v>6071</v>
      </c>
      <c r="B3046" s="309" t="s">
        <v>6072</v>
      </c>
      <c r="C3046" s="223"/>
    </row>
    <row r="3047" spans="1:3" ht="15.5">
      <c r="A3047" s="567" t="s">
        <v>6073</v>
      </c>
      <c r="B3047" s="567" t="s">
        <v>6074</v>
      </c>
      <c r="C3047" s="317"/>
    </row>
    <row r="3048" spans="1:3" ht="14.5">
      <c r="A3048" s="309" t="s">
        <v>6075</v>
      </c>
      <c r="B3048" s="309" t="s">
        <v>6076</v>
      </c>
      <c r="C3048" s="223"/>
    </row>
    <row r="3049" spans="1:3" ht="17">
      <c r="A3049" s="307" t="s">
        <v>6077</v>
      </c>
      <c r="B3049" s="307" t="s">
        <v>6078</v>
      </c>
      <c r="C3049" s="223"/>
    </row>
    <row r="3050" spans="1:3" ht="17">
      <c r="A3050" s="319" t="s">
        <v>6079</v>
      </c>
      <c r="B3050" s="319" t="s">
        <v>6080</v>
      </c>
      <c r="C3050" s="579"/>
    </row>
    <row r="3051" spans="1:3" ht="15.5">
      <c r="A3051" s="309" t="s">
        <v>6081</v>
      </c>
      <c r="B3051" s="309" t="s">
        <v>6082</v>
      </c>
      <c r="C3051" s="317"/>
    </row>
    <row r="3052" spans="1:3" ht="14.5">
      <c r="A3052" s="309" t="s">
        <v>6083</v>
      </c>
      <c r="B3052" s="309" t="s">
        <v>6084</v>
      </c>
      <c r="C3052" s="223"/>
    </row>
    <row r="3053" spans="1:3" ht="14.5">
      <c r="A3053" s="309" t="s">
        <v>6085</v>
      </c>
      <c r="B3053" s="309" t="s">
        <v>6086</v>
      </c>
      <c r="C3053" s="223"/>
    </row>
    <row r="3054" spans="1:3" ht="14.5">
      <c r="A3054" s="309" t="s">
        <v>6087</v>
      </c>
      <c r="B3054" s="309" t="s">
        <v>6088</v>
      </c>
      <c r="C3054" s="223"/>
    </row>
    <row r="3055" spans="1:3" ht="14.5">
      <c r="A3055" s="567" t="s">
        <v>6089</v>
      </c>
      <c r="B3055" s="567" t="s">
        <v>6090</v>
      </c>
      <c r="C3055" s="223"/>
    </row>
    <row r="3056" spans="1:3" ht="14.5">
      <c r="A3056" s="567" t="s">
        <v>6091</v>
      </c>
      <c r="B3056" s="567" t="s">
        <v>6092</v>
      </c>
      <c r="C3056" s="223"/>
    </row>
    <row r="3057" spans="1:3" ht="15.5">
      <c r="A3057" s="319" t="s">
        <v>6093</v>
      </c>
      <c r="B3057" s="319" t="s">
        <v>6094</v>
      </c>
      <c r="C3057" s="223"/>
    </row>
    <row r="3058" spans="1:3" ht="17">
      <c r="A3058" s="319" t="s">
        <v>6095</v>
      </c>
      <c r="B3058" s="319" t="s">
        <v>6096</v>
      </c>
      <c r="C3058" s="583"/>
    </row>
    <row r="3059" spans="1:3" ht="17">
      <c r="A3059" s="309" t="s">
        <v>6097</v>
      </c>
      <c r="B3059" s="309" t="s">
        <v>6098</v>
      </c>
      <c r="C3059" s="583"/>
    </row>
    <row r="3060" spans="1:3" ht="17">
      <c r="A3060" s="309" t="s">
        <v>6099</v>
      </c>
      <c r="B3060" s="309" t="s">
        <v>6100</v>
      </c>
      <c r="C3060" s="583"/>
    </row>
    <row r="3061" spans="1:3" ht="17">
      <c r="A3061" s="309" t="s">
        <v>6101</v>
      </c>
      <c r="B3061" s="309" t="s">
        <v>6102</v>
      </c>
      <c r="C3061" s="583"/>
    </row>
    <row r="3062" spans="1:3" ht="17">
      <c r="A3062" s="309" t="s">
        <v>6103</v>
      </c>
      <c r="B3062" s="309" t="s">
        <v>6104</v>
      </c>
      <c r="C3062" s="583"/>
    </row>
    <row r="3063" spans="1:3" ht="18.5">
      <c r="A3063" s="319" t="s">
        <v>6105</v>
      </c>
      <c r="B3063" s="319" t="s">
        <v>6106</v>
      </c>
      <c r="C3063" s="582"/>
    </row>
    <row r="3064" spans="1:3" ht="15.5">
      <c r="A3064" s="309" t="s">
        <v>6107</v>
      </c>
      <c r="B3064" s="309" t="s">
        <v>6108</v>
      </c>
      <c r="C3064" s="317"/>
    </row>
    <row r="3065" spans="1:3" ht="14.5">
      <c r="A3065" s="309" t="s">
        <v>6109</v>
      </c>
      <c r="B3065" s="309" t="s">
        <v>6110</v>
      </c>
      <c r="C3065" s="223"/>
    </row>
    <row r="3066" spans="1:3" ht="14.5">
      <c r="A3066" s="309" t="s">
        <v>6111</v>
      </c>
      <c r="B3066" s="309" t="s">
        <v>6112</v>
      </c>
      <c r="C3066" s="223"/>
    </row>
    <row r="3067" spans="1:3" ht="14.5">
      <c r="A3067" s="567" t="s">
        <v>6113</v>
      </c>
      <c r="B3067" s="567" t="s">
        <v>6114</v>
      </c>
      <c r="C3067" s="223"/>
    </row>
    <row r="3068" spans="1:3" ht="14.5">
      <c r="A3068" s="309" t="s">
        <v>6115</v>
      </c>
      <c r="B3068" s="309" t="s">
        <v>6116</v>
      </c>
      <c r="C3068" s="223"/>
    </row>
    <row r="3069" spans="1:3" ht="17">
      <c r="A3069" s="307" t="s">
        <v>6117</v>
      </c>
      <c r="B3069" s="307" t="s">
        <v>6118</v>
      </c>
      <c r="C3069" s="223"/>
    </row>
    <row r="3070" spans="1:3" ht="15.5">
      <c r="A3070" s="319" t="s">
        <v>6119</v>
      </c>
      <c r="B3070" s="319" t="s">
        <v>6120</v>
      </c>
      <c r="C3070" s="317"/>
    </row>
    <row r="3071" spans="1:3" ht="15.5">
      <c r="A3071" s="319" t="s">
        <v>6121</v>
      </c>
      <c r="B3071" s="319" t="s">
        <v>6122</v>
      </c>
      <c r="C3071" s="223"/>
    </row>
    <row r="3072" spans="1:3" ht="15.5">
      <c r="A3072" s="319" t="s">
        <v>6123</v>
      </c>
      <c r="B3072" s="319" t="s">
        <v>6124</v>
      </c>
      <c r="C3072" s="223"/>
    </row>
    <row r="3073" spans="1:3" ht="14.5">
      <c r="A3073" s="309" t="s">
        <v>6125</v>
      </c>
      <c r="B3073" s="309" t="s">
        <v>6126</v>
      </c>
      <c r="C3073" s="223"/>
    </row>
    <row r="3074" spans="1:3" ht="14.5">
      <c r="A3074" s="309" t="s">
        <v>6127</v>
      </c>
      <c r="B3074" s="309" t="s">
        <v>6128</v>
      </c>
      <c r="C3074" s="223"/>
    </row>
    <row r="3075" spans="1:3" ht="17">
      <c r="A3075" s="580" t="s">
        <v>6129</v>
      </c>
      <c r="B3075" s="580" t="s">
        <v>458</v>
      </c>
      <c r="C3075" s="223"/>
    </row>
    <row r="3076" spans="1:3" ht="17">
      <c r="A3076" s="580" t="s">
        <v>6130</v>
      </c>
      <c r="B3076" s="580" t="s">
        <v>458</v>
      </c>
      <c r="C3076" s="223"/>
    </row>
    <row r="3077" spans="1:3" ht="17">
      <c r="A3077" s="580" t="s">
        <v>6131</v>
      </c>
      <c r="B3077" s="580" t="s">
        <v>458</v>
      </c>
      <c r="C3077" s="223"/>
    </row>
    <row r="3078" spans="1:3" ht="17">
      <c r="A3078" s="580" t="s">
        <v>6132</v>
      </c>
      <c r="B3078" s="580" t="s">
        <v>458</v>
      </c>
      <c r="C3078" s="223"/>
    </row>
    <row r="3079" spans="1:3" ht="18.5">
      <c r="A3079" s="581" t="s">
        <v>6133</v>
      </c>
      <c r="B3079" s="581" t="s">
        <v>6134</v>
      </c>
      <c r="C3079" s="223"/>
    </row>
    <row r="3080" spans="1:3" ht="15.5">
      <c r="A3080" s="319" t="s">
        <v>6135</v>
      </c>
      <c r="B3080" s="319" t="s">
        <v>6136</v>
      </c>
      <c r="C3080" s="223"/>
    </row>
    <row r="3081" spans="1:3" ht="15.5">
      <c r="A3081" s="309" t="s">
        <v>6137</v>
      </c>
      <c r="B3081" s="309" t="s">
        <v>6138</v>
      </c>
      <c r="C3081" s="317"/>
    </row>
    <row r="3082" spans="1:3" ht="14.5">
      <c r="A3082" s="567" t="s">
        <v>6139</v>
      </c>
      <c r="B3082" s="567" t="s">
        <v>6140</v>
      </c>
      <c r="C3082" s="223"/>
    </row>
    <row r="3083" spans="1:3" ht="14.5">
      <c r="A3083" s="309" t="s">
        <v>6141</v>
      </c>
      <c r="B3083" s="309" t="s">
        <v>6142</v>
      </c>
    </row>
    <row r="3084" spans="1:3" ht="14.5">
      <c r="A3084" s="567" t="s">
        <v>6143</v>
      </c>
      <c r="B3084" s="567" t="s">
        <v>6144</v>
      </c>
      <c r="C3084" s="223"/>
    </row>
    <row r="3085" spans="1:3" ht="14.5">
      <c r="A3085" s="309" t="s">
        <v>6145</v>
      </c>
      <c r="B3085" s="309" t="s">
        <v>6146</v>
      </c>
      <c r="C3085" s="223"/>
    </row>
    <row r="3086" spans="1:3" ht="14.5">
      <c r="A3086" s="567" t="s">
        <v>6147</v>
      </c>
      <c r="B3086" s="567" t="s">
        <v>6148</v>
      </c>
      <c r="C3086" s="223"/>
    </row>
    <row r="3087" spans="1:3" ht="14.5">
      <c r="A3087" s="309" t="s">
        <v>6149</v>
      </c>
      <c r="B3087" s="309" t="s">
        <v>6150</v>
      </c>
    </row>
    <row r="3088" spans="1:3" ht="14.5">
      <c r="A3088" s="567" t="s">
        <v>6151</v>
      </c>
      <c r="B3088" s="567" t="s">
        <v>6152</v>
      </c>
      <c r="C3088" s="223"/>
    </row>
    <row r="3089" spans="1:3" ht="14.5">
      <c r="A3089" s="309" t="s">
        <v>6153</v>
      </c>
      <c r="B3089" s="309" t="s">
        <v>6154</v>
      </c>
    </row>
    <row r="3090" spans="1:3" ht="14.5">
      <c r="A3090" s="309" t="s">
        <v>6155</v>
      </c>
      <c r="B3090" s="309" t="s">
        <v>6156</v>
      </c>
      <c r="C3090" s="223"/>
    </row>
    <row r="3091" spans="1:3" ht="14.5">
      <c r="A3091" s="309" t="s">
        <v>6157</v>
      </c>
      <c r="B3091" s="309" t="s">
        <v>6158</v>
      </c>
      <c r="C3091" s="223"/>
    </row>
    <row r="3092" spans="1:3" ht="15.5">
      <c r="A3092" s="319" t="s">
        <v>6159</v>
      </c>
      <c r="B3092" s="319" t="s">
        <v>6160</v>
      </c>
      <c r="C3092" s="317"/>
    </row>
    <row r="3093" spans="1:3" ht="15.5">
      <c r="A3093" s="319" t="s">
        <v>6161</v>
      </c>
      <c r="B3093" s="319" t="s">
        <v>6162</v>
      </c>
      <c r="C3093" s="223"/>
    </row>
    <row r="3094" spans="1:3" ht="14.5">
      <c r="A3094" s="309" t="s">
        <v>6163</v>
      </c>
      <c r="B3094" s="309" t="s">
        <v>6164</v>
      </c>
      <c r="C3094" s="223"/>
    </row>
    <row r="3095" spans="1:3" ht="15.5">
      <c r="A3095" s="309" t="s">
        <v>6165</v>
      </c>
      <c r="B3095" s="309" t="s">
        <v>6166</v>
      </c>
      <c r="C3095" s="317"/>
    </row>
    <row r="3096" spans="1:3" ht="15.5">
      <c r="A3096" s="567" t="s">
        <v>6167</v>
      </c>
      <c r="B3096" s="567" t="s">
        <v>6168</v>
      </c>
      <c r="C3096" s="317"/>
    </row>
    <row r="3097" spans="1:3" ht="17">
      <c r="A3097" s="309" t="s">
        <v>6169</v>
      </c>
      <c r="B3097" s="309" t="s">
        <v>6170</v>
      </c>
      <c r="C3097" s="579"/>
    </row>
    <row r="3098" spans="1:3" ht="15.5">
      <c r="A3098" s="309" t="s">
        <v>6171</v>
      </c>
      <c r="B3098" s="309" t="s">
        <v>6172</v>
      </c>
      <c r="C3098" s="317"/>
    </row>
    <row r="3099" spans="1:3" ht="14.5">
      <c r="A3099" s="567" t="s">
        <v>6173</v>
      </c>
      <c r="B3099" s="567" t="s">
        <v>6174</v>
      </c>
      <c r="C3099" s="223"/>
    </row>
    <row r="3100" spans="1:3" ht="14.5">
      <c r="A3100" s="309" t="s">
        <v>6175</v>
      </c>
      <c r="B3100" s="309" t="s">
        <v>6176</v>
      </c>
      <c r="C3100" s="223"/>
    </row>
    <row r="3101" spans="1:3" ht="14.5">
      <c r="A3101" s="309" t="s">
        <v>6177</v>
      </c>
      <c r="B3101" s="309" t="s">
        <v>6178</v>
      </c>
      <c r="C3101" s="223"/>
    </row>
    <row r="3102" spans="1:3" ht="14.5">
      <c r="A3102" s="309" t="s">
        <v>6179</v>
      </c>
      <c r="B3102" s="309" t="s">
        <v>6180</v>
      </c>
      <c r="C3102" s="223"/>
    </row>
    <row r="3103" spans="1:3" ht="15.5">
      <c r="A3103" s="319" t="s">
        <v>6181</v>
      </c>
      <c r="B3103" s="319" t="s">
        <v>6182</v>
      </c>
    </row>
    <row r="3104" spans="1:3" ht="14.5">
      <c r="A3104" s="309" t="s">
        <v>6183</v>
      </c>
      <c r="B3104" s="309" t="s">
        <v>6184</v>
      </c>
    </row>
    <row r="3105" spans="1:3" ht="14.5">
      <c r="A3105" s="309" t="s">
        <v>6185</v>
      </c>
      <c r="B3105" s="309" t="s">
        <v>6186</v>
      </c>
    </row>
    <row r="3106" spans="1:3" ht="14.5">
      <c r="A3106" s="309" t="s">
        <v>6187</v>
      </c>
      <c r="B3106" s="309" t="s">
        <v>6188</v>
      </c>
    </row>
    <row r="3107" spans="1:3" ht="14.5">
      <c r="A3107" s="309" t="s">
        <v>6189</v>
      </c>
      <c r="B3107" s="309" t="s">
        <v>6190</v>
      </c>
    </row>
    <row r="3108" spans="1:3" ht="14.5">
      <c r="A3108" s="309" t="s">
        <v>6191</v>
      </c>
      <c r="B3108" s="309" t="s">
        <v>6192</v>
      </c>
    </row>
    <row r="3109" spans="1:3" ht="15.5">
      <c r="A3109" s="309" t="s">
        <v>6193</v>
      </c>
      <c r="B3109" s="309" t="s">
        <v>6194</v>
      </c>
      <c r="C3109" s="317"/>
    </row>
    <row r="3110" spans="1:3" ht="17">
      <c r="A3110" s="307" t="s">
        <v>6195</v>
      </c>
      <c r="B3110" s="307" t="s">
        <v>6196</v>
      </c>
      <c r="C3110" s="223"/>
    </row>
    <row r="3111" spans="1:3" ht="15.5">
      <c r="A3111" s="319" t="s">
        <v>6197</v>
      </c>
      <c r="B3111" s="319" t="s">
        <v>6198</v>
      </c>
      <c r="C3111" s="223"/>
    </row>
    <row r="3112" spans="1:3" ht="15.5">
      <c r="A3112" s="319" t="s">
        <v>6199</v>
      </c>
      <c r="B3112" s="319" t="s">
        <v>6200</v>
      </c>
      <c r="C3112" s="223"/>
    </row>
    <row r="3113" spans="1:3" ht="15.5">
      <c r="A3113" s="319" t="s">
        <v>6201</v>
      </c>
      <c r="B3113" s="319" t="s">
        <v>6202</v>
      </c>
      <c r="C3113" s="223"/>
    </row>
    <row r="3114" spans="1:3" ht="17">
      <c r="A3114" s="307" t="s">
        <v>6203</v>
      </c>
      <c r="B3114" s="307" t="s">
        <v>6204</v>
      </c>
    </row>
    <row r="3115" spans="1:3" ht="15.5">
      <c r="A3115" s="319" t="s">
        <v>6205</v>
      </c>
      <c r="B3115" s="319" t="s">
        <v>6206</v>
      </c>
    </row>
    <row r="3116" spans="1:3" ht="14.5">
      <c r="A3116" s="309" t="s">
        <v>6207</v>
      </c>
      <c r="B3116" s="309" t="s">
        <v>6208</v>
      </c>
    </row>
    <row r="3117" spans="1:3" ht="14.5">
      <c r="A3117" s="309" t="s">
        <v>6209</v>
      </c>
      <c r="B3117" s="309" t="s">
        <v>6210</v>
      </c>
    </row>
    <row r="3118" spans="1:3" ht="15.5">
      <c r="A3118" s="309" t="s">
        <v>6211</v>
      </c>
      <c r="B3118" s="309" t="s">
        <v>6212</v>
      </c>
      <c r="C3118" s="317"/>
    </row>
    <row r="3119" spans="1:3" ht="14.5">
      <c r="A3119" s="309" t="s">
        <v>6213</v>
      </c>
      <c r="B3119" s="309" t="s">
        <v>6214</v>
      </c>
      <c r="C3119" s="223"/>
    </row>
    <row r="3120" spans="1:3" ht="15.5">
      <c r="A3120" s="319" t="s">
        <v>6215</v>
      </c>
      <c r="B3120" s="319" t="s">
        <v>6216</v>
      </c>
      <c r="C3120" s="223"/>
    </row>
    <row r="3121" spans="1:3" ht="14.5">
      <c r="A3121" s="309" t="s">
        <v>6217</v>
      </c>
      <c r="B3121" s="309" t="s">
        <v>6218</v>
      </c>
      <c r="C3121" s="223"/>
    </row>
    <row r="3122" spans="1:3" ht="14.5">
      <c r="A3122" s="309" t="s">
        <v>6219</v>
      </c>
      <c r="B3122" s="309" t="s">
        <v>6220</v>
      </c>
    </row>
    <row r="3123" spans="1:3" ht="14.5">
      <c r="A3123" s="309" t="s">
        <v>6221</v>
      </c>
      <c r="B3123" s="309" t="s">
        <v>6222</v>
      </c>
    </row>
    <row r="3124" spans="1:3" ht="14.5">
      <c r="A3124" s="309" t="s">
        <v>6223</v>
      </c>
      <c r="B3124" s="309" t="s">
        <v>6224</v>
      </c>
    </row>
    <row r="3125" spans="1:3" ht="15.5">
      <c r="A3125" s="319" t="s">
        <v>6225</v>
      </c>
      <c r="B3125" s="319" t="s">
        <v>6226</v>
      </c>
    </row>
    <row r="3126" spans="1:3" ht="15.5">
      <c r="A3126" s="319" t="s">
        <v>6227</v>
      </c>
      <c r="B3126" s="319" t="s">
        <v>6228</v>
      </c>
    </row>
    <row r="3127" spans="1:3" ht="14.5">
      <c r="A3127" s="309" t="s">
        <v>6229</v>
      </c>
      <c r="B3127" s="309" t="s">
        <v>6230</v>
      </c>
      <c r="C3127" s="223"/>
    </row>
    <row r="3128" spans="1:3" ht="15.5">
      <c r="A3128" s="319" t="s">
        <v>6231</v>
      </c>
      <c r="B3128" s="319" t="s">
        <v>6232</v>
      </c>
      <c r="C3128" s="223"/>
    </row>
    <row r="3129" spans="1:3" ht="14.5">
      <c r="A3129" s="309" t="s">
        <v>6233</v>
      </c>
      <c r="B3129" s="309" t="s">
        <v>6234</v>
      </c>
      <c r="C3129" s="223"/>
    </row>
    <row r="3130" spans="1:3" ht="14.5">
      <c r="A3130" s="309" t="s">
        <v>6235</v>
      </c>
      <c r="B3130" s="309" t="s">
        <v>6236</v>
      </c>
    </row>
    <row r="3131" spans="1:3" ht="14.5">
      <c r="A3131" s="309" t="s">
        <v>6237</v>
      </c>
      <c r="B3131" s="309" t="s">
        <v>6238</v>
      </c>
    </row>
    <row r="3132" spans="1:3" ht="13">
      <c r="A3132" s="567" t="s">
        <v>6239</v>
      </c>
      <c r="B3132" s="567" t="s">
        <v>6240</v>
      </c>
    </row>
    <row r="3133" spans="1:3" ht="13">
      <c r="A3133" s="567" t="s">
        <v>6241</v>
      </c>
      <c r="B3133" s="567" t="s">
        <v>6242</v>
      </c>
    </row>
    <row r="3134" spans="1:3" ht="17">
      <c r="A3134" s="307" t="s">
        <v>6243</v>
      </c>
      <c r="B3134" s="307" t="s">
        <v>6244</v>
      </c>
      <c r="C3134" s="223"/>
    </row>
    <row r="3135" spans="1:3" ht="15.5">
      <c r="A3135" s="319" t="s">
        <v>6245</v>
      </c>
      <c r="B3135" s="319" t="s">
        <v>6246</v>
      </c>
      <c r="C3135" s="223"/>
    </row>
    <row r="3136" spans="1:3" ht="15.5">
      <c r="A3136" s="319" t="s">
        <v>6247</v>
      </c>
      <c r="B3136" s="319" t="s">
        <v>6248</v>
      </c>
      <c r="C3136" s="223"/>
    </row>
    <row r="3137" spans="1:3" ht="15.5">
      <c r="A3137" s="319" t="s">
        <v>6249</v>
      </c>
      <c r="B3137" s="319" t="s">
        <v>6250</v>
      </c>
    </row>
    <row r="3138" spans="1:3" ht="14.5">
      <c r="A3138" s="309" t="s">
        <v>6251</v>
      </c>
      <c r="B3138" s="309" t="s">
        <v>6252</v>
      </c>
    </row>
    <row r="3139" spans="1:3" ht="14.5">
      <c r="A3139" s="309" t="s">
        <v>6253</v>
      </c>
      <c r="B3139" s="309" t="s">
        <v>6254</v>
      </c>
      <c r="C3139" s="223"/>
    </row>
    <row r="3140" spans="1:3" ht="17">
      <c r="A3140" s="307" t="s">
        <v>6255</v>
      </c>
      <c r="B3140" s="307" t="s">
        <v>6256</v>
      </c>
      <c r="C3140" s="317"/>
    </row>
    <row r="3141" spans="1:3" ht="15.5">
      <c r="A3141" s="319" t="s">
        <v>6257</v>
      </c>
      <c r="B3141" s="319" t="s">
        <v>6258</v>
      </c>
      <c r="C3141" s="223"/>
    </row>
    <row r="3142" spans="1:3" ht="14.5">
      <c r="A3142" s="309" t="s">
        <v>6259</v>
      </c>
      <c r="B3142" s="309" t="s">
        <v>6260</v>
      </c>
      <c r="C3142" s="223"/>
    </row>
    <row r="3143" spans="1:3" ht="14.5">
      <c r="A3143" s="309" t="s">
        <v>6261</v>
      </c>
      <c r="B3143" s="309" t="s">
        <v>6262</v>
      </c>
      <c r="C3143" s="223"/>
    </row>
    <row r="3144" spans="1:3" ht="15.5">
      <c r="A3144" s="319" t="s">
        <v>6263</v>
      </c>
      <c r="B3144" s="319" t="s">
        <v>6264</v>
      </c>
      <c r="C3144" s="223"/>
    </row>
    <row r="3145" spans="1:3" ht="14.5">
      <c r="A3145" s="309" t="s">
        <v>6265</v>
      </c>
      <c r="B3145" s="309" t="s">
        <v>6266</v>
      </c>
      <c r="C3145" s="223"/>
    </row>
    <row r="3146" spans="1:3" ht="14.5">
      <c r="A3146" s="309" t="s">
        <v>6267</v>
      </c>
      <c r="B3146" s="309" t="s">
        <v>6268</v>
      </c>
    </row>
    <row r="3147" spans="1:3" ht="15.5">
      <c r="A3147" s="319" t="s">
        <v>6269</v>
      </c>
      <c r="B3147" s="319" t="s">
        <v>6270</v>
      </c>
    </row>
    <row r="3148" spans="1:3" ht="14.5">
      <c r="A3148" s="309" t="s">
        <v>6271</v>
      </c>
      <c r="B3148" s="309" t="s">
        <v>6272</v>
      </c>
    </row>
    <row r="3149" spans="1:3" ht="14.5">
      <c r="A3149" s="309" t="s">
        <v>6273</v>
      </c>
      <c r="B3149" s="309" t="s">
        <v>6274</v>
      </c>
      <c r="C3149" s="223"/>
    </row>
    <row r="3150" spans="1:3" ht="15.5">
      <c r="A3150" s="319" t="s">
        <v>6275</v>
      </c>
      <c r="B3150" s="319" t="s">
        <v>6276</v>
      </c>
    </row>
    <row r="3151" spans="1:3" ht="15.5">
      <c r="A3151" s="319" t="s">
        <v>6277</v>
      </c>
      <c r="B3151" s="319" t="s">
        <v>6278</v>
      </c>
    </row>
    <row r="3152" spans="1:3" ht="17">
      <c r="A3152" s="580" t="s">
        <v>6279</v>
      </c>
      <c r="B3152" s="580" t="s">
        <v>458</v>
      </c>
    </row>
    <row r="3153" spans="1:3" ht="17">
      <c r="A3153" s="580" t="s">
        <v>6280</v>
      </c>
      <c r="B3153" s="580" t="s">
        <v>458</v>
      </c>
      <c r="C3153" s="223"/>
    </row>
    <row r="3154" spans="1:3" ht="17">
      <c r="A3154" s="307" t="s">
        <v>6281</v>
      </c>
      <c r="B3154" s="307" t="s">
        <v>6282</v>
      </c>
      <c r="C3154" s="223"/>
    </row>
    <row r="3155" spans="1:3" ht="15.5">
      <c r="A3155" s="319" t="s">
        <v>6283</v>
      </c>
      <c r="B3155" s="319" t="s">
        <v>6284</v>
      </c>
      <c r="C3155" s="317"/>
    </row>
    <row r="3156" spans="1:3" ht="14.5">
      <c r="A3156" s="309" t="s">
        <v>6285</v>
      </c>
      <c r="B3156" s="309" t="s">
        <v>6286</v>
      </c>
      <c r="C3156" s="223"/>
    </row>
    <row r="3157" spans="1:3" ht="15.5">
      <c r="A3157" s="319" t="s">
        <v>6287</v>
      </c>
      <c r="B3157" s="319" t="s">
        <v>6288</v>
      </c>
      <c r="C3157" s="223"/>
    </row>
    <row r="3158" spans="1:3" ht="14.5">
      <c r="A3158" s="309" t="s">
        <v>6289</v>
      </c>
      <c r="B3158" s="309" t="s">
        <v>6290</v>
      </c>
      <c r="C3158" s="223"/>
    </row>
    <row r="3159" spans="1:3" ht="15.5">
      <c r="A3159" s="319" t="s">
        <v>6291</v>
      </c>
      <c r="B3159" s="319" t="s">
        <v>6292</v>
      </c>
    </row>
    <row r="3160" spans="1:3" ht="14.5">
      <c r="A3160" s="309" t="s">
        <v>6293</v>
      </c>
      <c r="B3160" s="309" t="s">
        <v>6294</v>
      </c>
    </row>
    <row r="3161" spans="1:3" ht="15.5">
      <c r="A3161" s="319" t="s">
        <v>6295</v>
      </c>
      <c r="B3161" s="319" t="s">
        <v>6296</v>
      </c>
    </row>
    <row r="3162" spans="1:3" ht="14.5">
      <c r="A3162" s="309" t="s">
        <v>6297</v>
      </c>
      <c r="B3162" s="309" t="s">
        <v>6298</v>
      </c>
    </row>
    <row r="3163" spans="1:3" ht="17">
      <c r="A3163" s="307" t="s">
        <v>6299</v>
      </c>
      <c r="B3163" s="307" t="s">
        <v>6300</v>
      </c>
      <c r="C3163" s="583"/>
    </row>
    <row r="3164" spans="1:3" ht="17">
      <c r="A3164" s="319" t="s">
        <v>6301</v>
      </c>
      <c r="B3164" s="319" t="s">
        <v>6302</v>
      </c>
      <c r="C3164" s="579"/>
    </row>
    <row r="3165" spans="1:3" ht="15.5">
      <c r="A3165" s="309" t="s">
        <v>6303</v>
      </c>
      <c r="B3165" s="309" t="s">
        <v>6304</v>
      </c>
      <c r="C3165" s="317"/>
    </row>
    <row r="3166" spans="1:3" ht="14.5">
      <c r="A3166" s="309" t="s">
        <v>6305</v>
      </c>
      <c r="B3166" s="309" t="s">
        <v>6306</v>
      </c>
      <c r="C3166" s="223"/>
    </row>
    <row r="3167" spans="1:3" ht="14.5">
      <c r="A3167" s="309" t="s">
        <v>6307</v>
      </c>
      <c r="B3167" s="309" t="s">
        <v>6308</v>
      </c>
      <c r="C3167" s="223"/>
    </row>
    <row r="3168" spans="1:3" ht="15.5">
      <c r="A3168" s="319" t="s">
        <v>6309</v>
      </c>
      <c r="B3168" s="319" t="s">
        <v>6310</v>
      </c>
      <c r="C3168" s="317"/>
    </row>
    <row r="3169" spans="1:3" ht="14.5">
      <c r="A3169" s="309" t="s">
        <v>6311</v>
      </c>
      <c r="B3169" s="309" t="s">
        <v>6312</v>
      </c>
      <c r="C3169" s="223"/>
    </row>
    <row r="3170" spans="1:3" ht="14.5">
      <c r="A3170" s="309" t="s">
        <v>6313</v>
      </c>
      <c r="B3170" s="309" t="s">
        <v>6314</v>
      </c>
      <c r="C3170" s="223"/>
    </row>
    <row r="3171" spans="1:3" ht="15.5">
      <c r="A3171" s="319" t="s">
        <v>6315</v>
      </c>
      <c r="B3171" s="319" t="s">
        <v>6316</v>
      </c>
      <c r="C3171" s="223"/>
    </row>
    <row r="3172" spans="1:3" ht="14.5">
      <c r="A3172" s="309" t="s">
        <v>6317</v>
      </c>
      <c r="B3172" s="309" t="s">
        <v>6318</v>
      </c>
      <c r="C3172" s="223"/>
    </row>
    <row r="3173" spans="1:3" ht="14.5">
      <c r="A3173" s="567" t="s">
        <v>6319</v>
      </c>
      <c r="B3173" s="567" t="s">
        <v>6320</v>
      </c>
      <c r="C3173" s="223"/>
    </row>
    <row r="3174" spans="1:3" ht="13">
      <c r="A3174" s="567" t="s">
        <v>6321</v>
      </c>
      <c r="B3174" s="567" t="s">
        <v>6322</v>
      </c>
    </row>
    <row r="3175" spans="1:3" ht="14.5">
      <c r="A3175" s="309" t="s">
        <v>6323</v>
      </c>
      <c r="B3175" s="309" t="s">
        <v>6324</v>
      </c>
    </row>
    <row r="3176" spans="1:3" ht="14.5">
      <c r="A3176" s="309" t="s">
        <v>6325</v>
      </c>
      <c r="B3176" s="309" t="s">
        <v>6326</v>
      </c>
    </row>
    <row r="3177" spans="1:3" ht="15.5">
      <c r="A3177" s="319" t="s">
        <v>6327</v>
      </c>
      <c r="B3177" s="319" t="s">
        <v>6328</v>
      </c>
      <c r="C3177" s="317"/>
    </row>
    <row r="3178" spans="1:3" ht="14.5">
      <c r="A3178" s="309" t="s">
        <v>6329</v>
      </c>
      <c r="B3178" s="309" t="s">
        <v>6330</v>
      </c>
      <c r="C3178" s="223"/>
    </row>
    <row r="3179" spans="1:3" ht="14.5">
      <c r="A3179" s="309" t="s">
        <v>6331</v>
      </c>
      <c r="B3179" s="309" t="s">
        <v>6332</v>
      </c>
    </row>
    <row r="3180" spans="1:3" ht="17">
      <c r="A3180" s="307" t="s">
        <v>6333</v>
      </c>
      <c r="B3180" s="307" t="s">
        <v>6334</v>
      </c>
    </row>
    <row r="3181" spans="1:3" ht="15.5">
      <c r="A3181" s="319" t="s">
        <v>6335</v>
      </c>
      <c r="B3181" s="319" t="s">
        <v>6336</v>
      </c>
      <c r="C3181" s="223"/>
    </row>
    <row r="3182" spans="1:3" ht="14.5">
      <c r="A3182" s="309" t="s">
        <v>6337</v>
      </c>
      <c r="B3182" s="309" t="s">
        <v>6338</v>
      </c>
    </row>
    <row r="3183" spans="1:3" ht="14.5">
      <c r="A3183" s="309" t="s">
        <v>6339</v>
      </c>
      <c r="B3183" s="309" t="s">
        <v>6340</v>
      </c>
    </row>
    <row r="3184" spans="1:3" ht="14.5">
      <c r="A3184" s="309" t="s">
        <v>6341</v>
      </c>
      <c r="B3184" s="309" t="s">
        <v>6342</v>
      </c>
    </row>
    <row r="3185" spans="1:3" ht="14.5">
      <c r="A3185" s="309" t="s">
        <v>6343</v>
      </c>
      <c r="B3185" s="309" t="s">
        <v>6344</v>
      </c>
    </row>
    <row r="3186" spans="1:3" ht="15.5">
      <c r="A3186" s="319" t="s">
        <v>6345</v>
      </c>
      <c r="B3186" s="319" t="s">
        <v>6346</v>
      </c>
      <c r="C3186" s="223"/>
    </row>
    <row r="3187" spans="1:3" ht="18.5">
      <c r="A3187" s="581" t="s">
        <v>6347</v>
      </c>
      <c r="B3187" s="581" t="s">
        <v>6348</v>
      </c>
      <c r="C3187" s="223"/>
    </row>
    <row r="3188" spans="1:3" ht="15.5">
      <c r="A3188" s="319" t="s">
        <v>6349</v>
      </c>
      <c r="B3188" s="319" t="s">
        <v>6350</v>
      </c>
    </row>
    <row r="3189" spans="1:3" ht="14.5">
      <c r="A3189" s="309" t="s">
        <v>6351</v>
      </c>
      <c r="B3189" s="309" t="s">
        <v>6352</v>
      </c>
    </row>
    <row r="3190" spans="1:3" ht="15.5">
      <c r="A3190" s="309" t="s">
        <v>6353</v>
      </c>
      <c r="B3190" s="309" t="s">
        <v>6354</v>
      </c>
      <c r="C3190" s="317"/>
    </row>
    <row r="3191" spans="1:3" ht="14.5">
      <c r="A3191" s="309" t="s">
        <v>6355</v>
      </c>
      <c r="B3191" s="309" t="s">
        <v>6356</v>
      </c>
      <c r="C3191" s="223"/>
    </row>
    <row r="3192" spans="1:3" ht="15.5">
      <c r="A3192" s="319" t="s">
        <v>6357</v>
      </c>
      <c r="B3192" s="319" t="s">
        <v>6358</v>
      </c>
      <c r="C3192" s="223"/>
    </row>
    <row r="3193" spans="1:3" ht="14.5">
      <c r="A3193" s="309" t="s">
        <v>6359</v>
      </c>
      <c r="B3193" s="309" t="s">
        <v>6360</v>
      </c>
    </row>
    <row r="3194" spans="1:3" ht="14.5">
      <c r="A3194" s="309" t="s">
        <v>6361</v>
      </c>
      <c r="B3194" s="309" t="s">
        <v>6362</v>
      </c>
    </row>
    <row r="3195" spans="1:3" ht="14.5">
      <c r="A3195" s="309" t="s">
        <v>6363</v>
      </c>
      <c r="B3195" s="309" t="s">
        <v>6364</v>
      </c>
    </row>
    <row r="3196" spans="1:3" ht="14.5">
      <c r="A3196" s="309" t="s">
        <v>6365</v>
      </c>
      <c r="B3196" s="309" t="s">
        <v>6366</v>
      </c>
      <c r="C3196" s="223"/>
    </row>
    <row r="3197" spans="1:3" ht="14.5">
      <c r="A3197" s="309" t="s">
        <v>6367</v>
      </c>
      <c r="B3197" s="309" t="s">
        <v>6368</v>
      </c>
    </row>
    <row r="3198" spans="1:3" ht="14.5">
      <c r="A3198" s="309" t="s">
        <v>6369</v>
      </c>
      <c r="B3198" s="309" t="s">
        <v>6370</v>
      </c>
    </row>
    <row r="3199" spans="1:3" ht="14.5">
      <c r="A3199" s="309" t="s">
        <v>6371</v>
      </c>
      <c r="B3199" s="309" t="s">
        <v>6372</v>
      </c>
    </row>
    <row r="3200" spans="1:3" ht="14.5">
      <c r="A3200" s="309" t="s">
        <v>6373</v>
      </c>
      <c r="B3200" s="309" t="s">
        <v>6374</v>
      </c>
    </row>
    <row r="3201" spans="1:3" ht="15.5">
      <c r="A3201" s="319" t="s">
        <v>6375</v>
      </c>
      <c r="B3201" s="319" t="s">
        <v>6376</v>
      </c>
    </row>
    <row r="3202" spans="1:3" ht="14.5">
      <c r="A3202" s="309" t="s">
        <v>6377</v>
      </c>
      <c r="B3202" s="309" t="s">
        <v>6378</v>
      </c>
    </row>
    <row r="3203" spans="1:3" ht="14.5">
      <c r="A3203" s="309" t="s">
        <v>6379</v>
      </c>
      <c r="B3203" s="309" t="s">
        <v>6380</v>
      </c>
      <c r="C3203" s="223"/>
    </row>
    <row r="3204" spans="1:3" ht="14.5">
      <c r="A3204" s="309" t="s">
        <v>6381</v>
      </c>
      <c r="B3204" s="309" t="s">
        <v>6382</v>
      </c>
    </row>
    <row r="3205" spans="1:3" ht="15.5">
      <c r="A3205" s="319" t="s">
        <v>6383</v>
      </c>
      <c r="B3205" s="319" t="s">
        <v>6384</v>
      </c>
      <c r="C3205" s="223"/>
    </row>
    <row r="3206" spans="1:3" ht="15.5">
      <c r="A3206" s="309" t="s">
        <v>6385</v>
      </c>
      <c r="B3206" s="309" t="s">
        <v>6386</v>
      </c>
      <c r="C3206" s="317"/>
    </row>
    <row r="3207" spans="1:3" ht="14.5">
      <c r="A3207" s="309" t="s">
        <v>6387</v>
      </c>
      <c r="B3207" s="309" t="s">
        <v>6388</v>
      </c>
      <c r="C3207" s="223"/>
    </row>
    <row r="3208" spans="1:3" ht="15.5">
      <c r="A3208" s="319" t="s">
        <v>6389</v>
      </c>
      <c r="B3208" s="319" t="s">
        <v>6390</v>
      </c>
    </row>
    <row r="3209" spans="1:3" ht="15.5">
      <c r="A3209" s="319" t="s">
        <v>6391</v>
      </c>
      <c r="B3209" s="319" t="s">
        <v>6392</v>
      </c>
    </row>
    <row r="3210" spans="1:3" ht="17">
      <c r="A3210" s="307" t="s">
        <v>6393</v>
      </c>
      <c r="B3210" s="307" t="s">
        <v>6394</v>
      </c>
    </row>
    <row r="3211" spans="1:3" ht="15.5">
      <c r="A3211" s="319" t="s">
        <v>6395</v>
      </c>
      <c r="B3211" s="319" t="s">
        <v>6396</v>
      </c>
      <c r="C3211" s="223"/>
    </row>
    <row r="3212" spans="1:3" ht="14.5">
      <c r="A3212" s="309" t="s">
        <v>6397</v>
      </c>
      <c r="B3212" s="309" t="s">
        <v>6398</v>
      </c>
    </row>
    <row r="3213" spans="1:3" ht="14.5">
      <c r="A3213" s="309" t="s">
        <v>6399</v>
      </c>
      <c r="B3213" s="309" t="s">
        <v>6400</v>
      </c>
    </row>
    <row r="3214" spans="1:3" ht="15.5">
      <c r="A3214" s="319" t="s">
        <v>6401</v>
      </c>
      <c r="B3214" s="319" t="s">
        <v>6402</v>
      </c>
      <c r="C3214" s="223"/>
    </row>
    <row r="3215" spans="1:3" ht="14.5">
      <c r="A3215" s="309" t="s">
        <v>6403</v>
      </c>
      <c r="B3215" s="309" t="s">
        <v>6404</v>
      </c>
    </row>
    <row r="3216" spans="1:3" ht="14.5">
      <c r="A3216" s="309" t="s">
        <v>6405</v>
      </c>
      <c r="B3216" s="309" t="s">
        <v>6406</v>
      </c>
    </row>
    <row r="3217" spans="1:3" ht="14.5">
      <c r="A3217" s="309" t="s">
        <v>6407</v>
      </c>
      <c r="B3217" s="309" t="s">
        <v>6408</v>
      </c>
      <c r="C3217" s="223"/>
    </row>
    <row r="3218" spans="1:3" ht="14.5">
      <c r="A3218" s="309" t="s">
        <v>6409</v>
      </c>
      <c r="B3218" s="309" t="s">
        <v>6410</v>
      </c>
      <c r="C3218" s="223"/>
    </row>
    <row r="3219" spans="1:3" ht="14.5">
      <c r="A3219" s="309" t="s">
        <v>6411</v>
      </c>
      <c r="B3219" s="309" t="s">
        <v>6412</v>
      </c>
      <c r="C3219" s="223"/>
    </row>
    <row r="3220" spans="1:3" ht="17">
      <c r="A3220" s="319" t="s">
        <v>6413</v>
      </c>
      <c r="B3220" s="319" t="s">
        <v>6414</v>
      </c>
      <c r="C3220" s="579"/>
    </row>
    <row r="3221" spans="1:3" ht="15.5">
      <c r="A3221" s="309" t="s">
        <v>6415</v>
      </c>
      <c r="B3221" s="309" t="s">
        <v>6416</v>
      </c>
      <c r="C3221" s="317"/>
    </row>
    <row r="3222" spans="1:3" ht="14.5">
      <c r="A3222" s="309" t="s">
        <v>6417</v>
      </c>
      <c r="B3222" s="309" t="s">
        <v>6418</v>
      </c>
      <c r="C3222" s="223"/>
    </row>
    <row r="3223" spans="1:3" ht="14.5">
      <c r="A3223" s="309" t="s">
        <v>6419</v>
      </c>
      <c r="B3223" s="309" t="s">
        <v>6420</v>
      </c>
      <c r="C3223" s="223"/>
    </row>
    <row r="3224" spans="1:3" ht="14.5">
      <c r="A3224" s="309" t="s">
        <v>6421</v>
      </c>
      <c r="B3224" s="309" t="s">
        <v>6422</v>
      </c>
      <c r="C3224" s="223"/>
    </row>
    <row r="3225" spans="1:3" ht="14.5">
      <c r="A3225" s="309" t="s">
        <v>6423</v>
      </c>
      <c r="B3225" s="309" t="s">
        <v>6424</v>
      </c>
      <c r="C3225" s="223"/>
    </row>
    <row r="3226" spans="1:3" ht="14.5">
      <c r="A3226" s="309" t="s">
        <v>6425</v>
      </c>
      <c r="B3226" s="309" t="s">
        <v>6426</v>
      </c>
      <c r="C3226" s="223"/>
    </row>
    <row r="3227" spans="1:3" ht="14.5">
      <c r="A3227" s="309" t="s">
        <v>6427</v>
      </c>
      <c r="B3227" s="309" t="s">
        <v>6428</v>
      </c>
      <c r="C3227" s="223"/>
    </row>
    <row r="3228" spans="1:3" ht="14.5">
      <c r="A3228" s="309" t="s">
        <v>6429</v>
      </c>
      <c r="B3228" s="309" t="s">
        <v>6430</v>
      </c>
      <c r="C3228" s="223"/>
    </row>
    <row r="3229" spans="1:3" ht="17">
      <c r="A3229" s="307" t="s">
        <v>6431</v>
      </c>
      <c r="B3229" s="307" t="s">
        <v>6432</v>
      </c>
      <c r="C3229" s="317"/>
    </row>
    <row r="3230" spans="1:3" ht="15.5">
      <c r="A3230" s="319" t="s">
        <v>6433</v>
      </c>
      <c r="B3230" s="319" t="s">
        <v>6434</v>
      </c>
      <c r="C3230" s="223"/>
    </row>
    <row r="3231" spans="1:3" ht="14.5">
      <c r="A3231" s="309" t="s">
        <v>6435</v>
      </c>
      <c r="B3231" s="309" t="s">
        <v>6436</v>
      </c>
      <c r="C3231" s="223"/>
    </row>
    <row r="3232" spans="1:3" ht="14.5">
      <c r="A3232" s="309" t="s">
        <v>6437</v>
      </c>
      <c r="B3232" s="309" t="s">
        <v>6438</v>
      </c>
      <c r="C3232" s="223"/>
    </row>
    <row r="3233" spans="1:3" ht="15.5">
      <c r="A3233" s="319" t="s">
        <v>6439</v>
      </c>
      <c r="B3233" s="319" t="s">
        <v>6440</v>
      </c>
      <c r="C3233" s="223"/>
    </row>
    <row r="3234" spans="1:3" ht="14.5">
      <c r="A3234" s="309" t="s">
        <v>6441</v>
      </c>
      <c r="B3234" s="309" t="s">
        <v>6442</v>
      </c>
      <c r="C3234" s="223"/>
    </row>
    <row r="3235" spans="1:3" ht="14.5">
      <c r="A3235" s="309" t="s">
        <v>6443</v>
      </c>
      <c r="B3235" s="309" t="s">
        <v>6444</v>
      </c>
      <c r="C3235" s="223"/>
    </row>
    <row r="3236" spans="1:3" ht="15.5">
      <c r="A3236" s="319" t="s">
        <v>6445</v>
      </c>
      <c r="B3236" s="319" t="s">
        <v>6446</v>
      </c>
      <c r="C3236" s="223"/>
    </row>
    <row r="3237" spans="1:3" ht="14.5">
      <c r="A3237" s="309" t="s">
        <v>6447</v>
      </c>
      <c r="B3237" s="309" t="s">
        <v>6448</v>
      </c>
      <c r="C3237" s="223"/>
    </row>
    <row r="3238" spans="1:3" ht="14.5">
      <c r="A3238" s="309" t="s">
        <v>6449</v>
      </c>
      <c r="B3238" s="309" t="s">
        <v>6450</v>
      </c>
      <c r="C3238" s="223"/>
    </row>
    <row r="3239" spans="1:3" ht="15.5">
      <c r="A3239" s="319" t="s">
        <v>6451</v>
      </c>
      <c r="B3239" s="319" t="s">
        <v>6452</v>
      </c>
      <c r="C3239" s="223"/>
    </row>
    <row r="3240" spans="1:3" ht="15.5">
      <c r="A3240" s="309" t="s">
        <v>6453</v>
      </c>
      <c r="B3240" s="309" t="s">
        <v>6454</v>
      </c>
      <c r="C3240" s="317"/>
    </row>
    <row r="3241" spans="1:3" ht="14.5">
      <c r="A3241" s="309" t="s">
        <v>6455</v>
      </c>
      <c r="B3241" s="309" t="s">
        <v>6456</v>
      </c>
      <c r="C3241" s="223"/>
    </row>
    <row r="3242" spans="1:3" ht="17">
      <c r="A3242" s="307" t="s">
        <v>6457</v>
      </c>
      <c r="B3242" s="307" t="s">
        <v>6458</v>
      </c>
      <c r="C3242" s="223"/>
    </row>
    <row r="3243" spans="1:3" ht="15.5">
      <c r="A3243" s="319" t="s">
        <v>6459</v>
      </c>
      <c r="B3243" s="319" t="s">
        <v>6460</v>
      </c>
      <c r="C3243" s="223"/>
    </row>
    <row r="3244" spans="1:3" ht="14.5">
      <c r="A3244" s="309" t="s">
        <v>6461</v>
      </c>
      <c r="B3244" s="309" t="s">
        <v>6462</v>
      </c>
      <c r="C3244" s="223"/>
    </row>
    <row r="3245" spans="1:3" ht="14.5">
      <c r="A3245" s="309" t="s">
        <v>6463</v>
      </c>
      <c r="B3245" s="309" t="s">
        <v>6464</v>
      </c>
      <c r="C3245" s="223"/>
    </row>
    <row r="3246" spans="1:3" ht="15.5">
      <c r="A3246" s="319" t="s">
        <v>6465</v>
      </c>
      <c r="B3246" s="319" t="s">
        <v>6466</v>
      </c>
      <c r="C3246" s="223"/>
    </row>
    <row r="3247" spans="1:3" ht="15.5">
      <c r="A3247" s="309" t="s">
        <v>6467</v>
      </c>
      <c r="B3247" s="309" t="s">
        <v>6468</v>
      </c>
      <c r="C3247" s="317"/>
    </row>
    <row r="3248" spans="1:3" ht="14.5">
      <c r="A3248" s="309" t="s">
        <v>6469</v>
      </c>
      <c r="B3248" s="309" t="s">
        <v>6470</v>
      </c>
      <c r="C3248" s="223"/>
    </row>
    <row r="3249" spans="1:3" ht="15.5">
      <c r="A3249" s="319" t="s">
        <v>6471</v>
      </c>
      <c r="B3249" s="319" t="s">
        <v>6472</v>
      </c>
      <c r="C3249" s="223"/>
    </row>
    <row r="3250" spans="1:3" ht="14.5">
      <c r="A3250" s="309" t="s">
        <v>6473</v>
      </c>
      <c r="B3250" s="309" t="s">
        <v>6474</v>
      </c>
      <c r="C3250" s="223"/>
    </row>
    <row r="3251" spans="1:3" ht="14.5">
      <c r="A3251" s="309" t="s">
        <v>6475</v>
      </c>
      <c r="B3251" s="309" t="s">
        <v>6476</v>
      </c>
      <c r="C3251" s="223"/>
    </row>
    <row r="3252" spans="1:3" ht="17">
      <c r="A3252" s="307" t="s">
        <v>6477</v>
      </c>
      <c r="B3252" s="307" t="s">
        <v>6478</v>
      </c>
      <c r="C3252" s="223"/>
    </row>
    <row r="3253" spans="1:3" ht="15.5">
      <c r="A3253" s="319" t="s">
        <v>6479</v>
      </c>
      <c r="B3253" s="319" t="s">
        <v>6480</v>
      </c>
      <c r="C3253" s="223"/>
    </row>
    <row r="3254" spans="1:3" ht="14.5">
      <c r="A3254" s="309" t="s">
        <v>6481</v>
      </c>
      <c r="B3254" s="309" t="s">
        <v>6482</v>
      </c>
      <c r="C3254" s="223"/>
    </row>
    <row r="3255" spans="1:3" ht="14.5">
      <c r="A3255" s="309" t="s">
        <v>6483</v>
      </c>
      <c r="B3255" s="309" t="s">
        <v>6484</v>
      </c>
      <c r="C3255" s="223"/>
    </row>
    <row r="3256" spans="1:3" ht="15.5">
      <c r="A3256" s="309" t="s">
        <v>6485</v>
      </c>
      <c r="B3256" s="309" t="s">
        <v>6486</v>
      </c>
      <c r="C3256" s="317"/>
    </row>
    <row r="3257" spans="1:3" ht="14.5">
      <c r="A3257" s="309" t="s">
        <v>6487</v>
      </c>
      <c r="B3257" s="309" t="s">
        <v>6488</v>
      </c>
      <c r="C3257" s="223"/>
    </row>
    <row r="3258" spans="1:3" ht="14.5">
      <c r="A3258" s="309" t="s">
        <v>6489</v>
      </c>
      <c r="B3258" s="309" t="s">
        <v>6490</v>
      </c>
      <c r="C3258" s="223"/>
    </row>
    <row r="3259" spans="1:3" ht="14.5">
      <c r="A3259" s="309" t="s">
        <v>6491</v>
      </c>
      <c r="B3259" s="309" t="s">
        <v>6492</v>
      </c>
      <c r="C3259" s="223"/>
    </row>
    <row r="3260" spans="1:3" ht="17">
      <c r="A3260" s="580" t="s">
        <v>6493</v>
      </c>
      <c r="B3260" s="580" t="s">
        <v>458</v>
      </c>
      <c r="C3260" s="223"/>
    </row>
    <row r="3261" spans="1:3" ht="17">
      <c r="A3261" s="580" t="s">
        <v>6494</v>
      </c>
      <c r="B3261" s="580" t="s">
        <v>458</v>
      </c>
      <c r="C3261" s="223"/>
    </row>
    <row r="3262" spans="1:3" ht="17">
      <c r="A3262" s="580" t="s">
        <v>6495</v>
      </c>
      <c r="B3262" s="580" t="s">
        <v>458</v>
      </c>
      <c r="C3262" s="317"/>
    </row>
    <row r="3263" spans="1:3" ht="17">
      <c r="A3263" s="580" t="s">
        <v>6496</v>
      </c>
      <c r="B3263" s="580" t="s">
        <v>458</v>
      </c>
      <c r="C3263" s="223"/>
    </row>
    <row r="3264" spans="1:3" ht="17">
      <c r="A3264" s="580" t="s">
        <v>6497</v>
      </c>
      <c r="B3264" s="580" t="s">
        <v>458</v>
      </c>
      <c r="C3264" s="223"/>
    </row>
    <row r="3265" spans="1:3" ht="18.5">
      <c r="A3265" s="581" t="s">
        <v>6498</v>
      </c>
      <c r="B3265" s="581" t="s">
        <v>6499</v>
      </c>
      <c r="C3265" s="223"/>
    </row>
    <row r="3266" spans="1:3" ht="15.5">
      <c r="A3266" s="319" t="s">
        <v>6500</v>
      </c>
      <c r="B3266" s="319" t="s">
        <v>6501</v>
      </c>
      <c r="C3266" s="223"/>
    </row>
    <row r="3267" spans="1:3" ht="17">
      <c r="A3267" s="309" t="s">
        <v>6502</v>
      </c>
      <c r="B3267" s="309" t="s">
        <v>6503</v>
      </c>
      <c r="C3267" s="579"/>
    </row>
    <row r="3268" spans="1:3" ht="15.5">
      <c r="A3268" s="309" t="s">
        <v>6504</v>
      </c>
      <c r="B3268" s="309" t="s">
        <v>6505</v>
      </c>
      <c r="C3268" s="317"/>
    </row>
    <row r="3269" spans="1:3" ht="14.5">
      <c r="A3269" s="309" t="s">
        <v>6506</v>
      </c>
      <c r="B3269" s="309" t="s">
        <v>6507</v>
      </c>
      <c r="C3269" s="223"/>
    </row>
    <row r="3270" spans="1:3" ht="14.5">
      <c r="A3270" s="309" t="s">
        <v>6508</v>
      </c>
      <c r="B3270" s="309" t="s">
        <v>6509</v>
      </c>
      <c r="C3270" s="223"/>
    </row>
    <row r="3271" spans="1:3" ht="14.5">
      <c r="A3271" s="309" t="s">
        <v>6510</v>
      </c>
      <c r="B3271" s="309" t="s">
        <v>6511</v>
      </c>
      <c r="C3271" s="223"/>
    </row>
    <row r="3272" spans="1:3" ht="15.5">
      <c r="A3272" s="319" t="s">
        <v>6512</v>
      </c>
      <c r="B3272" s="319" t="s">
        <v>6513</v>
      </c>
      <c r="C3272" s="223"/>
    </row>
    <row r="3273" spans="1:3" ht="15.5">
      <c r="A3273" s="309" t="s">
        <v>6514</v>
      </c>
      <c r="B3273" s="309" t="s">
        <v>6515</v>
      </c>
      <c r="C3273" s="317"/>
    </row>
    <row r="3274" spans="1:3" ht="14.5">
      <c r="A3274" s="309" t="s">
        <v>6516</v>
      </c>
      <c r="B3274" s="309" t="s">
        <v>6517</v>
      </c>
      <c r="C3274" s="223"/>
    </row>
    <row r="3275" spans="1:3" ht="14.5">
      <c r="A3275" s="309" t="s">
        <v>6518</v>
      </c>
      <c r="B3275" s="309" t="s">
        <v>6519</v>
      </c>
      <c r="C3275" s="223"/>
    </row>
    <row r="3276" spans="1:3" ht="14.5">
      <c r="A3276" s="309" t="s">
        <v>6520</v>
      </c>
      <c r="B3276" s="309" t="s">
        <v>6521</v>
      </c>
      <c r="C3276" s="223"/>
    </row>
    <row r="3277" spans="1:3" ht="14.5">
      <c r="A3277" s="309" t="s">
        <v>6522</v>
      </c>
      <c r="B3277" s="309" t="s">
        <v>6523</v>
      </c>
      <c r="C3277" s="223"/>
    </row>
    <row r="3278" spans="1:3" ht="17">
      <c r="A3278" s="309" t="s">
        <v>6524</v>
      </c>
      <c r="B3278" s="309" t="s">
        <v>6525</v>
      </c>
      <c r="C3278" s="579"/>
    </row>
    <row r="3279" spans="1:3" ht="15.5">
      <c r="A3279" s="309" t="s">
        <v>6526</v>
      </c>
      <c r="B3279" s="309" t="s">
        <v>6527</v>
      </c>
      <c r="C3279" s="317"/>
    </row>
    <row r="3280" spans="1:3" ht="14.5">
      <c r="A3280" s="309" t="s">
        <v>6528</v>
      </c>
      <c r="B3280" s="309" t="s">
        <v>6529</v>
      </c>
      <c r="C3280" s="223"/>
    </row>
    <row r="3281" spans="1:3" ht="14.5">
      <c r="A3281" s="309" t="s">
        <v>6530</v>
      </c>
      <c r="B3281" s="309" t="s">
        <v>6531</v>
      </c>
    </row>
    <row r="3282" spans="1:3" ht="14.5">
      <c r="A3282" s="309" t="s">
        <v>6532</v>
      </c>
      <c r="B3282" s="309" t="s">
        <v>6533</v>
      </c>
    </row>
    <row r="3283" spans="1:3" ht="15.5">
      <c r="A3283" s="319" t="s">
        <v>6534</v>
      </c>
      <c r="B3283" s="319" t="s">
        <v>6535</v>
      </c>
    </row>
    <row r="3284" spans="1:3" ht="14.5">
      <c r="A3284" s="309" t="s">
        <v>6536</v>
      </c>
      <c r="B3284" s="309" t="s">
        <v>6537</v>
      </c>
      <c r="C3284" s="223"/>
    </row>
    <row r="3285" spans="1:3" ht="13">
      <c r="A3285" s="567" t="s">
        <v>6538</v>
      </c>
      <c r="B3285" s="567" t="s">
        <v>6539</v>
      </c>
    </row>
    <row r="3286" spans="1:3" ht="14.5">
      <c r="A3286" s="309" t="s">
        <v>6540</v>
      </c>
      <c r="B3286" s="309" t="s">
        <v>6541</v>
      </c>
    </row>
    <row r="3287" spans="1:3" ht="14.5">
      <c r="A3287" s="309" t="s">
        <v>6542</v>
      </c>
      <c r="B3287" s="309" t="s">
        <v>6543</v>
      </c>
    </row>
    <row r="3288" spans="1:3" ht="15.5">
      <c r="A3288" s="309" t="s">
        <v>6544</v>
      </c>
      <c r="B3288" s="309" t="s">
        <v>6545</v>
      </c>
      <c r="C3288" s="317"/>
    </row>
    <row r="3289" spans="1:3" ht="14.5">
      <c r="A3289" s="567" t="s">
        <v>6546</v>
      </c>
      <c r="B3289" s="567" t="s">
        <v>6547</v>
      </c>
      <c r="C3289" s="223"/>
    </row>
    <row r="3290" spans="1:3" ht="14.5">
      <c r="A3290" s="309" t="s">
        <v>6548</v>
      </c>
      <c r="B3290" s="309" t="s">
        <v>6549</v>
      </c>
    </row>
    <row r="3291" spans="1:3" ht="13">
      <c r="A3291" s="567" t="s">
        <v>6550</v>
      </c>
      <c r="B3291" s="567" t="s">
        <v>6551</v>
      </c>
    </row>
    <row r="3292" spans="1:3" ht="14.5">
      <c r="A3292" s="309" t="s">
        <v>6552</v>
      </c>
      <c r="B3292" s="309" t="s">
        <v>6553</v>
      </c>
    </row>
    <row r="3293" spans="1:3" ht="14.5">
      <c r="A3293" s="309" t="s">
        <v>6554</v>
      </c>
      <c r="B3293" s="309" t="s">
        <v>6555</v>
      </c>
      <c r="C3293" s="223"/>
    </row>
    <row r="3294" spans="1:3" ht="15.5">
      <c r="A3294" s="319" t="s">
        <v>6556</v>
      </c>
      <c r="B3294" s="319" t="s">
        <v>6557</v>
      </c>
    </row>
    <row r="3295" spans="1:3" ht="14.5">
      <c r="A3295" s="309" t="s">
        <v>6558</v>
      </c>
      <c r="B3295" s="309" t="s">
        <v>6559</v>
      </c>
    </row>
    <row r="3296" spans="1:3" ht="14.5">
      <c r="A3296" s="309" t="s">
        <v>6560</v>
      </c>
      <c r="B3296" s="309" t="s">
        <v>6561</v>
      </c>
    </row>
    <row r="3297" spans="1:3" ht="15.5">
      <c r="A3297" s="319" t="s">
        <v>6562</v>
      </c>
      <c r="B3297" s="319" t="s">
        <v>6563</v>
      </c>
      <c r="C3297" s="223"/>
    </row>
    <row r="3298" spans="1:3" ht="15.5">
      <c r="A3298" s="319" t="s">
        <v>6564</v>
      </c>
      <c r="B3298" s="319" t="s">
        <v>6565</v>
      </c>
      <c r="C3298" s="317"/>
    </row>
    <row r="3299" spans="1:3" ht="17">
      <c r="A3299" s="307" t="s">
        <v>6566</v>
      </c>
      <c r="B3299" s="307" t="s">
        <v>6567</v>
      </c>
      <c r="C3299" s="223"/>
    </row>
    <row r="3300" spans="1:3" ht="15.5">
      <c r="A3300" s="319" t="s">
        <v>6568</v>
      </c>
      <c r="B3300" s="319" t="s">
        <v>6569</v>
      </c>
    </row>
    <row r="3301" spans="1:3" ht="14.5">
      <c r="A3301" s="309" t="s">
        <v>6570</v>
      </c>
      <c r="B3301" s="309" t="s">
        <v>6571</v>
      </c>
    </row>
    <row r="3302" spans="1:3" ht="14.5">
      <c r="A3302" s="309" t="s">
        <v>6572</v>
      </c>
      <c r="B3302" s="309" t="s">
        <v>6573</v>
      </c>
      <c r="C3302" s="223"/>
    </row>
    <row r="3303" spans="1:3" ht="14.5">
      <c r="A3303" s="309" t="s">
        <v>6574</v>
      </c>
      <c r="B3303" s="309" t="s">
        <v>6575</v>
      </c>
    </row>
    <row r="3304" spans="1:3" ht="14.5">
      <c r="A3304" s="309" t="s">
        <v>6576</v>
      </c>
      <c r="B3304" s="309" t="s">
        <v>6577</v>
      </c>
    </row>
    <row r="3305" spans="1:3" ht="15.5">
      <c r="A3305" s="567" t="s">
        <v>6578</v>
      </c>
      <c r="B3305" s="567" t="s">
        <v>6579</v>
      </c>
      <c r="C3305" s="317"/>
    </row>
    <row r="3306" spans="1:3" ht="14.5">
      <c r="A3306" s="567" t="s">
        <v>6580</v>
      </c>
      <c r="B3306" s="567" t="s">
        <v>6581</v>
      </c>
      <c r="C3306" s="223"/>
    </row>
    <row r="3307" spans="1:3" ht="14.5">
      <c r="A3307" s="567" t="s">
        <v>6582</v>
      </c>
      <c r="B3307" s="567" t="s">
        <v>6583</v>
      </c>
      <c r="C3307" s="223"/>
    </row>
    <row r="3308" spans="1:3" ht="14.5">
      <c r="A3308" s="567" t="s">
        <v>6584</v>
      </c>
      <c r="B3308" s="567" t="s">
        <v>6585</v>
      </c>
      <c r="C3308" s="223"/>
    </row>
    <row r="3309" spans="1:3" ht="13">
      <c r="A3309" s="567" t="s">
        <v>6586</v>
      </c>
      <c r="B3309" s="567" t="s">
        <v>6587</v>
      </c>
    </row>
    <row r="3310" spans="1:3" ht="13">
      <c r="A3310" s="567" t="s">
        <v>6588</v>
      </c>
      <c r="B3310" s="567" t="s">
        <v>6589</v>
      </c>
    </row>
    <row r="3311" spans="1:3" ht="15.5">
      <c r="A3311" s="319" t="s">
        <v>6590</v>
      </c>
      <c r="B3311" s="319" t="s">
        <v>6591</v>
      </c>
      <c r="C3311" s="317"/>
    </row>
    <row r="3312" spans="1:3" ht="14.5">
      <c r="A3312" s="309" t="s">
        <v>6592</v>
      </c>
      <c r="B3312" s="309" t="s">
        <v>6593</v>
      </c>
      <c r="C3312" s="223"/>
    </row>
    <row r="3313" spans="1:3" ht="14.5">
      <c r="A3313" s="309" t="s">
        <v>6594</v>
      </c>
      <c r="B3313" s="309" t="s">
        <v>6595</v>
      </c>
    </row>
    <row r="3314" spans="1:3" ht="14.5">
      <c r="A3314" s="309" t="s">
        <v>6596</v>
      </c>
      <c r="B3314" s="309" t="s">
        <v>6597</v>
      </c>
    </row>
    <row r="3315" spans="1:3" ht="14.5">
      <c r="A3315" s="309" t="s">
        <v>6598</v>
      </c>
      <c r="B3315" s="309" t="s">
        <v>6599</v>
      </c>
    </row>
    <row r="3316" spans="1:3" ht="14.5">
      <c r="A3316" s="567" t="s">
        <v>6600</v>
      </c>
      <c r="B3316" s="567" t="s">
        <v>6601</v>
      </c>
      <c r="C3316" s="223"/>
    </row>
    <row r="3317" spans="1:3" ht="13">
      <c r="A3317" s="567" t="s">
        <v>6602</v>
      </c>
      <c r="B3317" s="567" t="s">
        <v>6603</v>
      </c>
    </row>
    <row r="3318" spans="1:3" ht="13">
      <c r="A3318" s="567" t="s">
        <v>6604</v>
      </c>
      <c r="B3318" s="567" t="s">
        <v>6605</v>
      </c>
    </row>
    <row r="3319" spans="1:3" ht="13">
      <c r="A3319" s="567" t="s">
        <v>6606</v>
      </c>
      <c r="B3319" s="567" t="s">
        <v>6607</v>
      </c>
    </row>
    <row r="3320" spans="1:3" ht="17">
      <c r="A3320" s="319" t="s">
        <v>6608</v>
      </c>
      <c r="B3320" s="319" t="s">
        <v>6609</v>
      </c>
      <c r="C3320" s="583"/>
    </row>
    <row r="3321" spans="1:3" ht="17">
      <c r="A3321" s="309" t="s">
        <v>6610</v>
      </c>
      <c r="B3321" s="309" t="s">
        <v>6611</v>
      </c>
      <c r="C3321" s="583"/>
    </row>
    <row r="3322" spans="1:3" ht="17">
      <c r="A3322" s="309" t="s">
        <v>6612</v>
      </c>
      <c r="B3322" s="309" t="s">
        <v>6613</v>
      </c>
      <c r="C3322" s="583"/>
    </row>
    <row r="3323" spans="1:3" ht="18.5">
      <c r="A3323" s="309" t="s">
        <v>6614</v>
      </c>
      <c r="B3323" s="309" t="s">
        <v>6615</v>
      </c>
      <c r="C3323" s="582"/>
    </row>
    <row r="3324" spans="1:3" ht="15.5">
      <c r="A3324" s="567" t="s">
        <v>6616</v>
      </c>
      <c r="B3324" s="567" t="s">
        <v>6617</v>
      </c>
      <c r="C3324" s="317"/>
    </row>
    <row r="3325" spans="1:3" ht="14.5">
      <c r="A3325" s="567" t="s">
        <v>6618</v>
      </c>
      <c r="B3325" s="567" t="s">
        <v>6619</v>
      </c>
      <c r="C3325" s="223"/>
    </row>
    <row r="3326" spans="1:3" ht="14.5">
      <c r="A3326" s="567" t="s">
        <v>6620</v>
      </c>
      <c r="B3326" s="567" t="s">
        <v>6621</v>
      </c>
      <c r="C3326" s="223"/>
    </row>
    <row r="3327" spans="1:3" ht="14.5">
      <c r="A3327" s="567" t="s">
        <v>6622</v>
      </c>
      <c r="B3327" s="567" t="s">
        <v>6623</v>
      </c>
      <c r="C3327" s="223"/>
    </row>
    <row r="3328" spans="1:3" ht="13">
      <c r="A3328" s="567" t="s">
        <v>6624</v>
      </c>
      <c r="B3328" s="567" t="s">
        <v>6625</v>
      </c>
    </row>
    <row r="3329" spans="1:3" ht="14.5">
      <c r="A3329" s="309" t="s">
        <v>6626</v>
      </c>
      <c r="B3329" s="309" t="s">
        <v>6627</v>
      </c>
      <c r="C3329" s="223"/>
    </row>
    <row r="3330" spans="1:3" ht="14.5">
      <c r="A3330" s="309" t="s">
        <v>6628</v>
      </c>
      <c r="B3330" s="309" t="s">
        <v>6629</v>
      </c>
      <c r="C3330" s="223"/>
    </row>
    <row r="3331" spans="1:3" ht="14.5">
      <c r="A3331" s="309" t="s">
        <v>6630</v>
      </c>
      <c r="B3331" s="309" t="s">
        <v>6631</v>
      </c>
    </row>
    <row r="3332" spans="1:3" ht="14.5">
      <c r="A3332" s="567" t="s">
        <v>6632</v>
      </c>
      <c r="B3332" s="567" t="s">
        <v>6633</v>
      </c>
      <c r="C3332" s="223"/>
    </row>
    <row r="3333" spans="1:3" ht="14.5">
      <c r="A3333" s="567" t="s">
        <v>6634</v>
      </c>
      <c r="B3333" s="567" t="s">
        <v>6635</v>
      </c>
      <c r="C3333" s="223"/>
    </row>
    <row r="3334" spans="1:3" ht="14.5">
      <c r="A3334" s="567" t="s">
        <v>6636</v>
      </c>
      <c r="B3334" s="567" t="s">
        <v>6637</v>
      </c>
      <c r="C3334" s="223"/>
    </row>
    <row r="3335" spans="1:3" ht="15.5">
      <c r="A3335" s="567" t="s">
        <v>6638</v>
      </c>
      <c r="B3335" s="567" t="s">
        <v>6639</v>
      </c>
      <c r="C3335" s="317"/>
    </row>
    <row r="3336" spans="1:3" ht="14.5">
      <c r="A3336" s="309" t="s">
        <v>6640</v>
      </c>
      <c r="B3336" s="309" t="s">
        <v>6641</v>
      </c>
      <c r="C3336" s="223"/>
    </row>
    <row r="3337" spans="1:3" ht="14.5">
      <c r="A3337" s="309" t="s">
        <v>6642</v>
      </c>
      <c r="B3337" s="309" t="s">
        <v>6643</v>
      </c>
      <c r="C3337" s="223"/>
    </row>
    <row r="3338" spans="1:3" ht="14.5">
      <c r="A3338" s="309" t="s">
        <v>6644</v>
      </c>
      <c r="B3338" s="309" t="s">
        <v>6645</v>
      </c>
      <c r="C3338" s="223"/>
    </row>
    <row r="3339" spans="1:3" ht="14.5">
      <c r="A3339" s="567" t="s">
        <v>6646</v>
      </c>
      <c r="B3339" s="567" t="s">
        <v>6647</v>
      </c>
      <c r="C3339" s="223"/>
    </row>
    <row r="3340" spans="1:3" ht="14.5">
      <c r="A3340" s="567" t="s">
        <v>6648</v>
      </c>
      <c r="B3340" s="567" t="s">
        <v>6649</v>
      </c>
      <c r="C3340" s="223"/>
    </row>
    <row r="3341" spans="1:3" ht="14.5">
      <c r="A3341" s="309" t="s">
        <v>6650</v>
      </c>
      <c r="B3341" s="309" t="s">
        <v>6651</v>
      </c>
      <c r="C3341" s="223"/>
    </row>
    <row r="3342" spans="1:3" ht="15.5">
      <c r="A3342" s="319" t="s">
        <v>6652</v>
      </c>
      <c r="B3342" s="319" t="s">
        <v>6653</v>
      </c>
      <c r="C3342" s="223"/>
    </row>
    <row r="3343" spans="1:3" ht="14.5">
      <c r="A3343" s="309" t="s">
        <v>6654</v>
      </c>
      <c r="B3343" s="309" t="s">
        <v>6655</v>
      </c>
      <c r="C3343" s="223"/>
    </row>
    <row r="3344" spans="1:3" ht="14.5">
      <c r="A3344" s="309" t="s">
        <v>6656</v>
      </c>
      <c r="B3344" s="309" t="s">
        <v>6657</v>
      </c>
      <c r="C3344" s="223"/>
    </row>
    <row r="3345" spans="1:3" ht="14.5">
      <c r="A3345" s="309" t="s">
        <v>6658</v>
      </c>
      <c r="B3345" s="309" t="s">
        <v>6659</v>
      </c>
      <c r="C3345" s="223"/>
    </row>
    <row r="3346" spans="1:3" ht="14.5">
      <c r="A3346" s="309" t="s">
        <v>6660</v>
      </c>
      <c r="B3346" s="309" t="s">
        <v>6661</v>
      </c>
      <c r="C3346" s="223"/>
    </row>
    <row r="3347" spans="1:3" ht="15.5">
      <c r="A3347" s="309" t="s">
        <v>6662</v>
      </c>
      <c r="B3347" s="309" t="s">
        <v>6663</v>
      </c>
      <c r="C3347" s="317"/>
    </row>
    <row r="3348" spans="1:3" ht="14.5">
      <c r="A3348" s="567" t="s">
        <v>6664</v>
      </c>
      <c r="B3348" s="567" t="s">
        <v>6665</v>
      </c>
      <c r="C3348" s="223"/>
    </row>
    <row r="3349" spans="1:3" ht="14.5">
      <c r="A3349" s="567" t="s">
        <v>6666</v>
      </c>
      <c r="B3349" s="567" t="s">
        <v>6667</v>
      </c>
      <c r="C3349" s="223"/>
    </row>
    <row r="3350" spans="1:3" ht="13">
      <c r="A3350" s="567" t="s">
        <v>6668</v>
      </c>
      <c r="B3350" s="567" t="s">
        <v>6669</v>
      </c>
    </row>
    <row r="3351" spans="1:3" ht="14.5">
      <c r="A3351" s="309" t="s">
        <v>6670</v>
      </c>
      <c r="B3351" s="309" t="s">
        <v>6671</v>
      </c>
      <c r="C3351" s="223"/>
    </row>
    <row r="3352" spans="1:3" ht="13">
      <c r="A3352" s="567" t="s">
        <v>6672</v>
      </c>
      <c r="B3352" s="567" t="s">
        <v>6673</v>
      </c>
    </row>
    <row r="3353" spans="1:3" ht="13">
      <c r="A3353" s="567" t="s">
        <v>6674</v>
      </c>
      <c r="B3353" s="567" t="s">
        <v>6675</v>
      </c>
    </row>
    <row r="3354" spans="1:3" ht="13">
      <c r="A3354" s="567" t="s">
        <v>6676</v>
      </c>
      <c r="B3354" s="567" t="s">
        <v>6677</v>
      </c>
    </row>
    <row r="3355" spans="1:3" ht="14.5">
      <c r="A3355" s="309" t="s">
        <v>6678</v>
      </c>
      <c r="B3355" s="309" t="s">
        <v>6679</v>
      </c>
    </row>
    <row r="3356" spans="1:3" ht="14.5">
      <c r="A3356" s="309" t="s">
        <v>6680</v>
      </c>
      <c r="B3356" s="309" t="s">
        <v>6681</v>
      </c>
      <c r="C3356" s="223"/>
    </row>
    <row r="3357" spans="1:3" ht="15.5">
      <c r="A3357" s="319" t="s">
        <v>6682</v>
      </c>
      <c r="B3357" s="319" t="s">
        <v>6683</v>
      </c>
    </row>
    <row r="3358" spans="1:3" ht="14.5">
      <c r="A3358" s="309" t="s">
        <v>6684</v>
      </c>
      <c r="B3358" s="309" t="s">
        <v>6685</v>
      </c>
      <c r="C3358" s="223"/>
    </row>
    <row r="3359" spans="1:3" ht="14.5">
      <c r="A3359" s="309" t="s">
        <v>6686</v>
      </c>
      <c r="B3359" s="309" t="s">
        <v>6687</v>
      </c>
    </row>
    <row r="3360" spans="1:3" ht="14.5">
      <c r="A3360" s="309" t="s">
        <v>6688</v>
      </c>
      <c r="B3360" s="309" t="s">
        <v>6689</v>
      </c>
    </row>
    <row r="3361" spans="1:3" ht="14.5">
      <c r="A3361" s="567" t="s">
        <v>6690</v>
      </c>
      <c r="B3361" s="567" t="s">
        <v>6691</v>
      </c>
      <c r="C3361" s="223"/>
    </row>
    <row r="3362" spans="1:3" ht="13">
      <c r="A3362" s="567" t="s">
        <v>6692</v>
      </c>
      <c r="B3362" s="567" t="s">
        <v>6693</v>
      </c>
    </row>
    <row r="3363" spans="1:3" ht="13">
      <c r="A3363" s="567" t="s">
        <v>6694</v>
      </c>
      <c r="B3363" s="567" t="s">
        <v>6695</v>
      </c>
    </row>
    <row r="3364" spans="1:3" ht="14.5">
      <c r="A3364" s="567" t="s">
        <v>6696</v>
      </c>
      <c r="B3364" s="567" t="s">
        <v>6697</v>
      </c>
      <c r="C3364" s="223"/>
    </row>
    <row r="3365" spans="1:3" ht="17">
      <c r="A3365" s="580" t="s">
        <v>6698</v>
      </c>
      <c r="B3365" s="580" t="s">
        <v>458</v>
      </c>
    </row>
    <row r="3366" spans="1:3" ht="17">
      <c r="A3366" s="307" t="s">
        <v>6699</v>
      </c>
      <c r="B3366" s="307" t="s">
        <v>6700</v>
      </c>
    </row>
    <row r="3367" spans="1:3" ht="15.5">
      <c r="A3367" s="319" t="s">
        <v>6701</v>
      </c>
      <c r="B3367" s="319" t="s">
        <v>6702</v>
      </c>
    </row>
    <row r="3368" spans="1:3" ht="15.5">
      <c r="A3368" s="309" t="s">
        <v>6703</v>
      </c>
      <c r="B3368" s="309" t="s">
        <v>6704</v>
      </c>
      <c r="C3368" s="317"/>
    </row>
    <row r="3369" spans="1:3" ht="14.5">
      <c r="A3369" s="309" t="s">
        <v>6705</v>
      </c>
      <c r="B3369" s="309" t="s">
        <v>6706</v>
      </c>
      <c r="C3369" s="223"/>
    </row>
    <row r="3370" spans="1:3" ht="15.5">
      <c r="A3370" s="319" t="s">
        <v>6707</v>
      </c>
      <c r="B3370" s="319" t="s">
        <v>6708</v>
      </c>
      <c r="C3370" s="223"/>
    </row>
    <row r="3371" spans="1:3" ht="14.5">
      <c r="A3371" s="309" t="s">
        <v>6709</v>
      </c>
      <c r="B3371" s="309" t="s">
        <v>6710</v>
      </c>
      <c r="C3371" s="223"/>
    </row>
    <row r="3372" spans="1:3" ht="15.5">
      <c r="A3372" s="309" t="s">
        <v>6711</v>
      </c>
      <c r="B3372" s="309" t="s">
        <v>6712</v>
      </c>
      <c r="C3372" s="317"/>
    </row>
    <row r="3373" spans="1:3" ht="15.5">
      <c r="A3373" s="309" t="s">
        <v>6713</v>
      </c>
      <c r="B3373" s="309" t="s">
        <v>6714</v>
      </c>
      <c r="C3373" s="317"/>
    </row>
    <row r="3374" spans="1:3" ht="14.5">
      <c r="A3374" s="309" t="s">
        <v>6715</v>
      </c>
      <c r="B3374" s="309" t="s">
        <v>6716</v>
      </c>
      <c r="C3374" s="223"/>
    </row>
    <row r="3375" spans="1:3" ht="14.5">
      <c r="A3375" s="309" t="s">
        <v>6717</v>
      </c>
      <c r="B3375" s="309" t="s">
        <v>6718</v>
      </c>
    </row>
    <row r="3376" spans="1:3" ht="13">
      <c r="A3376" s="567" t="s">
        <v>6719</v>
      </c>
      <c r="B3376" s="567" t="s">
        <v>6720</v>
      </c>
    </row>
    <row r="3377" spans="1:3" ht="13">
      <c r="A3377" s="567" t="s">
        <v>6721</v>
      </c>
      <c r="B3377" s="567" t="s">
        <v>6722</v>
      </c>
    </row>
    <row r="3378" spans="1:3" ht="13">
      <c r="A3378" s="567" t="s">
        <v>6723</v>
      </c>
      <c r="B3378" s="567" t="s">
        <v>6724</v>
      </c>
    </row>
    <row r="3379" spans="1:3" ht="15.5">
      <c r="A3379" s="319" t="s">
        <v>6725</v>
      </c>
      <c r="B3379" s="319" t="s">
        <v>6726</v>
      </c>
      <c r="C3379" s="223"/>
    </row>
    <row r="3380" spans="1:3" ht="14.5">
      <c r="A3380" s="309" t="s">
        <v>6727</v>
      </c>
      <c r="B3380" s="309" t="s">
        <v>6728</v>
      </c>
      <c r="C3380" s="223"/>
    </row>
    <row r="3381" spans="1:3" ht="14.5">
      <c r="A3381" s="567" t="s">
        <v>6729</v>
      </c>
      <c r="B3381" s="567" t="s">
        <v>6730</v>
      </c>
      <c r="C3381" s="223"/>
    </row>
    <row r="3382" spans="1:3" ht="14.5">
      <c r="A3382" s="567" t="s">
        <v>6731</v>
      </c>
      <c r="B3382" s="567" t="s">
        <v>6732</v>
      </c>
      <c r="C3382" s="223"/>
    </row>
    <row r="3383" spans="1:3" ht="14.5">
      <c r="A3383" s="309" t="s">
        <v>6733</v>
      </c>
      <c r="B3383" s="309" t="s">
        <v>6734</v>
      </c>
      <c r="C3383" s="223"/>
    </row>
    <row r="3384" spans="1:3" ht="17">
      <c r="A3384" s="567" t="s">
        <v>6735</v>
      </c>
      <c r="B3384" s="567" t="s">
        <v>6736</v>
      </c>
      <c r="C3384" s="579"/>
    </row>
    <row r="3385" spans="1:3" ht="15.5">
      <c r="A3385" s="567" t="s">
        <v>6737</v>
      </c>
      <c r="B3385" s="567" t="s">
        <v>6738</v>
      </c>
      <c r="C3385" s="317"/>
    </row>
    <row r="3386" spans="1:3" ht="14.5">
      <c r="A3386" s="567" t="s">
        <v>6739</v>
      </c>
      <c r="B3386" s="567" t="s">
        <v>6740</v>
      </c>
      <c r="C3386" s="223"/>
    </row>
    <row r="3387" spans="1:3" ht="14.5">
      <c r="A3387" s="567" t="s">
        <v>6741</v>
      </c>
      <c r="B3387" s="567" t="s">
        <v>6742</v>
      </c>
      <c r="C3387" s="223"/>
    </row>
    <row r="3388" spans="1:3" ht="14.5">
      <c r="A3388" s="309" t="s">
        <v>6743</v>
      </c>
      <c r="B3388" s="309" t="s">
        <v>6744</v>
      </c>
      <c r="C3388" s="223"/>
    </row>
    <row r="3389" spans="1:3" ht="14.5">
      <c r="A3389" s="309" t="s">
        <v>6745</v>
      </c>
      <c r="B3389" s="309" t="s">
        <v>6746</v>
      </c>
      <c r="C3389" s="223"/>
    </row>
    <row r="3390" spans="1:3" ht="15.5">
      <c r="A3390" s="567" t="s">
        <v>6747</v>
      </c>
      <c r="B3390" s="567" t="s">
        <v>6746</v>
      </c>
      <c r="C3390" s="317"/>
    </row>
    <row r="3391" spans="1:3" ht="14.5">
      <c r="A3391" s="567" t="s">
        <v>6748</v>
      </c>
      <c r="B3391" s="567" t="s">
        <v>6749</v>
      </c>
      <c r="C3391" s="223"/>
    </row>
    <row r="3392" spans="1:3" ht="15.5">
      <c r="A3392" s="319" t="s">
        <v>6750</v>
      </c>
      <c r="B3392" s="319" t="s">
        <v>6751</v>
      </c>
      <c r="C3392" s="223"/>
    </row>
    <row r="3393" spans="1:3" ht="15.5">
      <c r="A3393" s="309" t="s">
        <v>6752</v>
      </c>
      <c r="B3393" s="309" t="s">
        <v>6753</v>
      </c>
      <c r="C3393" s="317"/>
    </row>
    <row r="3394" spans="1:3" ht="14.5">
      <c r="A3394" s="309" t="s">
        <v>6754</v>
      </c>
      <c r="B3394" s="309" t="s">
        <v>6755</v>
      </c>
      <c r="C3394" s="223"/>
    </row>
    <row r="3395" spans="1:3" ht="13">
      <c r="A3395" s="567" t="s">
        <v>6756</v>
      </c>
      <c r="B3395" s="567" t="s">
        <v>6757</v>
      </c>
    </row>
    <row r="3396" spans="1:3" ht="13">
      <c r="A3396" s="567" t="s">
        <v>6758</v>
      </c>
      <c r="B3396" s="567" t="s">
        <v>6759</v>
      </c>
    </row>
    <row r="3397" spans="1:3" ht="13">
      <c r="A3397" s="567" t="s">
        <v>6760</v>
      </c>
      <c r="B3397" s="567" t="s">
        <v>6761</v>
      </c>
    </row>
    <row r="3398" spans="1:3" ht="14.5">
      <c r="A3398" s="309" t="s">
        <v>6762</v>
      </c>
      <c r="B3398" s="309" t="s">
        <v>6763</v>
      </c>
    </row>
    <row r="3399" spans="1:3" ht="13">
      <c r="A3399" s="567" t="s">
        <v>6764</v>
      </c>
      <c r="B3399" s="567" t="s">
        <v>6765</v>
      </c>
    </row>
    <row r="3400" spans="1:3" ht="14.5">
      <c r="A3400" s="567" t="s">
        <v>6766</v>
      </c>
      <c r="B3400" s="567" t="s">
        <v>6767</v>
      </c>
      <c r="C3400" s="223"/>
    </row>
    <row r="3401" spans="1:3" ht="13">
      <c r="A3401" s="567" t="s">
        <v>6768</v>
      </c>
      <c r="B3401" s="567" t="s">
        <v>6769</v>
      </c>
    </row>
    <row r="3402" spans="1:3" ht="13">
      <c r="A3402" s="567" t="s">
        <v>6770</v>
      </c>
      <c r="B3402" s="567" t="s">
        <v>6771</v>
      </c>
    </row>
    <row r="3403" spans="1:3" ht="13">
      <c r="A3403" s="567" t="s">
        <v>6772</v>
      </c>
      <c r="B3403" s="567" t="s">
        <v>6773</v>
      </c>
    </row>
    <row r="3404" spans="1:3" ht="13">
      <c r="A3404" s="567" t="s">
        <v>6774</v>
      </c>
      <c r="B3404" s="567" t="s">
        <v>6775</v>
      </c>
    </row>
    <row r="3405" spans="1:3" ht="14.5">
      <c r="A3405" s="309" t="s">
        <v>6776</v>
      </c>
      <c r="B3405" s="309" t="s">
        <v>6777</v>
      </c>
    </row>
    <row r="3406" spans="1:3" ht="17">
      <c r="A3406" s="567" t="s">
        <v>6778</v>
      </c>
      <c r="B3406" s="567" t="s">
        <v>6779</v>
      </c>
      <c r="C3406" s="579"/>
    </row>
    <row r="3407" spans="1:3" ht="15.5">
      <c r="A3407" s="309" t="s">
        <v>6780</v>
      </c>
      <c r="B3407" s="309" t="s">
        <v>6781</v>
      </c>
      <c r="C3407" s="317"/>
    </row>
    <row r="3408" spans="1:3" ht="15.5">
      <c r="A3408" s="319" t="s">
        <v>6782</v>
      </c>
      <c r="B3408" s="319" t="s">
        <v>6783</v>
      </c>
      <c r="C3408" s="223"/>
    </row>
    <row r="3409" spans="1:3" ht="14.5">
      <c r="A3409" s="309" t="s">
        <v>6784</v>
      </c>
      <c r="B3409" s="309" t="s">
        <v>6785</v>
      </c>
    </row>
    <row r="3410" spans="1:3" ht="13">
      <c r="A3410" s="567" t="s">
        <v>6786</v>
      </c>
      <c r="B3410" s="567" t="s">
        <v>6787</v>
      </c>
    </row>
    <row r="3411" spans="1:3" ht="13">
      <c r="A3411" s="567" t="s">
        <v>6788</v>
      </c>
      <c r="B3411" s="567" t="s">
        <v>6789</v>
      </c>
    </row>
    <row r="3412" spans="1:3" ht="14.5">
      <c r="A3412" s="567" t="s">
        <v>6790</v>
      </c>
      <c r="B3412" s="567" t="s">
        <v>6791</v>
      </c>
      <c r="C3412" s="223"/>
    </row>
    <row r="3413" spans="1:3" ht="14.5">
      <c r="A3413" s="309" t="s">
        <v>6792</v>
      </c>
      <c r="B3413" s="309" t="s">
        <v>6793</v>
      </c>
    </row>
    <row r="3414" spans="1:3" ht="13">
      <c r="A3414" s="567" t="s">
        <v>6794</v>
      </c>
      <c r="B3414" s="567" t="s">
        <v>6795</v>
      </c>
    </row>
    <row r="3415" spans="1:3" ht="13">
      <c r="A3415" s="567" t="s">
        <v>6796</v>
      </c>
      <c r="B3415" s="567" t="s">
        <v>6797</v>
      </c>
    </row>
    <row r="3416" spans="1:3" ht="14.5">
      <c r="A3416" s="309" t="s">
        <v>6798</v>
      </c>
      <c r="B3416" s="309" t="s">
        <v>6799</v>
      </c>
    </row>
    <row r="3417" spans="1:3" ht="14.5">
      <c r="A3417" s="567" t="s">
        <v>6800</v>
      </c>
      <c r="B3417" s="567" t="s">
        <v>6801</v>
      </c>
      <c r="C3417" s="223"/>
    </row>
    <row r="3418" spans="1:3" ht="15.5">
      <c r="A3418" s="567" t="s">
        <v>6802</v>
      </c>
      <c r="B3418" s="567" t="s">
        <v>6803</v>
      </c>
      <c r="C3418" s="317"/>
    </row>
    <row r="3419" spans="1:3" ht="14.5">
      <c r="A3419" s="309" t="s">
        <v>6804</v>
      </c>
      <c r="B3419" s="309" t="s">
        <v>6805</v>
      </c>
      <c r="C3419" s="223"/>
    </row>
    <row r="3420" spans="1:3" ht="14.5">
      <c r="A3420" s="309" t="s">
        <v>6806</v>
      </c>
      <c r="B3420" s="309" t="s">
        <v>6807</v>
      </c>
    </row>
    <row r="3421" spans="1:3" ht="14.5">
      <c r="A3421" s="309" t="s">
        <v>6808</v>
      </c>
      <c r="B3421" s="309" t="s">
        <v>6809</v>
      </c>
    </row>
    <row r="3422" spans="1:3" ht="17">
      <c r="A3422" s="307" t="s">
        <v>6810</v>
      </c>
      <c r="B3422" s="307" t="s">
        <v>6811</v>
      </c>
      <c r="C3422" s="223"/>
    </row>
    <row r="3423" spans="1:3" ht="15.5">
      <c r="A3423" s="319" t="s">
        <v>6812</v>
      </c>
      <c r="B3423" s="319" t="s">
        <v>6813</v>
      </c>
    </row>
    <row r="3424" spans="1:3" ht="14.5">
      <c r="A3424" s="309" t="s">
        <v>6814</v>
      </c>
      <c r="B3424" s="309" t="s">
        <v>6815</v>
      </c>
    </row>
    <row r="3425" spans="1:3" ht="15.5">
      <c r="A3425" s="309" t="s">
        <v>6816</v>
      </c>
      <c r="B3425" s="309" t="s">
        <v>6817</v>
      </c>
      <c r="C3425" s="317"/>
    </row>
    <row r="3426" spans="1:3" ht="14.5">
      <c r="A3426" s="309" t="s">
        <v>6818</v>
      </c>
      <c r="B3426" s="309" t="s">
        <v>6819</v>
      </c>
      <c r="C3426" s="223"/>
    </row>
    <row r="3427" spans="1:3" ht="14.5">
      <c r="A3427" s="309" t="s">
        <v>6820</v>
      </c>
      <c r="B3427" s="309" t="s">
        <v>6821</v>
      </c>
      <c r="C3427" s="223"/>
    </row>
    <row r="3428" spans="1:3" ht="14.5">
      <c r="A3428" s="309" t="s">
        <v>6822</v>
      </c>
      <c r="B3428" s="309" t="s">
        <v>6823</v>
      </c>
      <c r="C3428" s="223"/>
    </row>
    <row r="3429" spans="1:3" ht="14.5">
      <c r="A3429" s="309" t="s">
        <v>6824</v>
      </c>
      <c r="B3429" s="309" t="s">
        <v>6825</v>
      </c>
      <c r="C3429" s="223"/>
    </row>
    <row r="3430" spans="1:3" ht="15.5">
      <c r="A3430" s="309" t="s">
        <v>6826</v>
      </c>
      <c r="B3430" s="309" t="s">
        <v>6827</v>
      </c>
      <c r="C3430" s="317"/>
    </row>
    <row r="3431" spans="1:3" ht="15.5">
      <c r="A3431" s="319" t="s">
        <v>6828</v>
      </c>
      <c r="B3431" s="319" t="s">
        <v>6829</v>
      </c>
      <c r="C3431" s="223"/>
    </row>
    <row r="3432" spans="1:3" ht="14.5">
      <c r="A3432" s="309" t="s">
        <v>6830</v>
      </c>
      <c r="B3432" s="309" t="s">
        <v>6831</v>
      </c>
      <c r="C3432" s="223"/>
    </row>
    <row r="3433" spans="1:3" ht="15.5">
      <c r="A3433" s="309" t="s">
        <v>6832</v>
      </c>
      <c r="B3433" s="309" t="s">
        <v>6833</v>
      </c>
      <c r="C3433" s="317"/>
    </row>
    <row r="3434" spans="1:3" ht="14.5">
      <c r="A3434" s="309" t="s">
        <v>6834</v>
      </c>
      <c r="B3434" s="309" t="s">
        <v>6835</v>
      </c>
      <c r="C3434" s="223"/>
    </row>
    <row r="3435" spans="1:3" ht="14.5">
      <c r="A3435" s="309" t="s">
        <v>6836</v>
      </c>
      <c r="B3435" s="309" t="s">
        <v>6837</v>
      </c>
      <c r="C3435" s="223"/>
    </row>
    <row r="3436" spans="1:3" ht="14.5">
      <c r="A3436" s="309" t="s">
        <v>6838</v>
      </c>
      <c r="B3436" s="309" t="s">
        <v>6839</v>
      </c>
      <c r="C3436" s="223"/>
    </row>
    <row r="3437" spans="1:3" ht="14.5">
      <c r="A3437" s="309" t="s">
        <v>6840</v>
      </c>
      <c r="B3437" s="309" t="s">
        <v>6841</v>
      </c>
      <c r="C3437" s="223"/>
    </row>
    <row r="3438" spans="1:3" ht="17">
      <c r="A3438" s="309" t="s">
        <v>6842</v>
      </c>
      <c r="B3438" s="309" t="s">
        <v>6843</v>
      </c>
      <c r="C3438" s="579"/>
    </row>
    <row r="3439" spans="1:3" ht="15.5">
      <c r="A3439" s="309" t="s">
        <v>6844</v>
      </c>
      <c r="B3439" s="309" t="s">
        <v>6845</v>
      </c>
      <c r="C3439" s="317"/>
    </row>
    <row r="3440" spans="1:3" ht="14.5">
      <c r="A3440" s="309" t="s">
        <v>6846</v>
      </c>
      <c r="B3440" s="309" t="s">
        <v>6847</v>
      </c>
      <c r="C3440" s="223"/>
    </row>
    <row r="3441" spans="1:3" ht="14.5">
      <c r="A3441" s="309" t="s">
        <v>6848</v>
      </c>
      <c r="B3441" s="309" t="s">
        <v>6849</v>
      </c>
    </row>
    <row r="3442" spans="1:3" ht="15.5">
      <c r="A3442" s="319" t="s">
        <v>6850</v>
      </c>
      <c r="B3442" s="319" t="s">
        <v>6851</v>
      </c>
    </row>
    <row r="3443" spans="1:3" ht="14.5">
      <c r="A3443" s="309" t="s">
        <v>6852</v>
      </c>
      <c r="B3443" s="309" t="s">
        <v>6853</v>
      </c>
    </row>
    <row r="3444" spans="1:3" ht="14.5">
      <c r="A3444" s="309" t="s">
        <v>6854</v>
      </c>
      <c r="B3444" s="309" t="s">
        <v>6855</v>
      </c>
      <c r="C3444" s="223"/>
    </row>
    <row r="3445" spans="1:3" ht="14.5">
      <c r="A3445" s="309" t="s">
        <v>6856</v>
      </c>
      <c r="B3445" s="309" t="s">
        <v>6857</v>
      </c>
    </row>
    <row r="3446" spans="1:3" ht="14.5">
      <c r="A3446" s="309" t="s">
        <v>6858</v>
      </c>
      <c r="B3446" s="309" t="s">
        <v>6859</v>
      </c>
    </row>
    <row r="3447" spans="1:3" ht="14.5">
      <c r="A3447" s="309" t="s">
        <v>6860</v>
      </c>
      <c r="B3447" s="309" t="s">
        <v>6861</v>
      </c>
    </row>
    <row r="3448" spans="1:3" ht="14.5">
      <c r="A3448" s="309" t="s">
        <v>6862</v>
      </c>
      <c r="B3448" s="309" t="s">
        <v>6863</v>
      </c>
    </row>
    <row r="3449" spans="1:3" ht="15.5">
      <c r="A3449" s="319" t="s">
        <v>6864</v>
      </c>
      <c r="B3449" s="319" t="s">
        <v>6865</v>
      </c>
      <c r="C3449" s="223"/>
    </row>
    <row r="3450" spans="1:3" ht="15.5">
      <c r="A3450" s="309" t="s">
        <v>6866</v>
      </c>
      <c r="B3450" s="309" t="s">
        <v>6867</v>
      </c>
      <c r="C3450" s="317"/>
    </row>
    <row r="3451" spans="1:3" ht="14.5">
      <c r="A3451" s="309" t="s">
        <v>6868</v>
      </c>
      <c r="B3451" s="309" t="s">
        <v>6869</v>
      </c>
      <c r="C3451" s="223"/>
    </row>
    <row r="3452" spans="1:3" ht="14.5">
      <c r="A3452" s="309" t="s">
        <v>6870</v>
      </c>
      <c r="B3452" s="309" t="s">
        <v>6871</v>
      </c>
      <c r="C3452" s="223"/>
    </row>
    <row r="3453" spans="1:3" ht="14.5">
      <c r="A3453" s="309" t="s">
        <v>6872</v>
      </c>
      <c r="B3453" s="309" t="s">
        <v>6873</v>
      </c>
      <c r="C3453" s="223"/>
    </row>
    <row r="3454" spans="1:3" ht="14.5">
      <c r="A3454" s="309" t="s">
        <v>6874</v>
      </c>
      <c r="B3454" s="309" t="s">
        <v>6875</v>
      </c>
      <c r="C3454" s="223"/>
    </row>
    <row r="3455" spans="1:3" ht="14.5">
      <c r="A3455" s="309" t="s">
        <v>6876</v>
      </c>
      <c r="B3455" s="309" t="s">
        <v>6877</v>
      </c>
      <c r="C3455" s="223"/>
    </row>
    <row r="3456" spans="1:3" ht="14.5">
      <c r="A3456" s="309" t="s">
        <v>6878</v>
      </c>
      <c r="B3456" s="309" t="s">
        <v>6879</v>
      </c>
      <c r="C3456" s="223"/>
    </row>
    <row r="3457" spans="1:3" ht="15.5">
      <c r="A3457" s="309" t="s">
        <v>6880</v>
      </c>
      <c r="B3457" s="309" t="s">
        <v>6881</v>
      </c>
      <c r="C3457" s="317"/>
    </row>
    <row r="3458" spans="1:3" ht="15.5">
      <c r="A3458" s="319" t="s">
        <v>6882</v>
      </c>
      <c r="B3458" s="319" t="s">
        <v>6883</v>
      </c>
      <c r="C3458" s="223"/>
    </row>
    <row r="3459" spans="1:3" ht="14.5">
      <c r="A3459" s="309" t="s">
        <v>6884</v>
      </c>
      <c r="B3459" s="309" t="s">
        <v>6885</v>
      </c>
    </row>
    <row r="3460" spans="1:3" ht="14.5">
      <c r="A3460" s="309" t="s">
        <v>6886</v>
      </c>
      <c r="B3460" s="309" t="s">
        <v>6887</v>
      </c>
    </row>
    <row r="3461" spans="1:3" ht="14.5">
      <c r="A3461" s="309" t="s">
        <v>6888</v>
      </c>
      <c r="B3461" s="309" t="s">
        <v>6889</v>
      </c>
    </row>
    <row r="3462" spans="1:3" ht="14.5">
      <c r="A3462" s="309" t="s">
        <v>6890</v>
      </c>
      <c r="B3462" s="309" t="s">
        <v>6891</v>
      </c>
    </row>
    <row r="3463" spans="1:3" ht="14.5">
      <c r="A3463" s="309" t="s">
        <v>6892</v>
      </c>
      <c r="B3463" s="309" t="s">
        <v>6893</v>
      </c>
      <c r="C3463" s="223"/>
    </row>
    <row r="3464" spans="1:3" ht="15.5">
      <c r="A3464" s="319" t="s">
        <v>6894</v>
      </c>
      <c r="B3464" s="319" t="s">
        <v>6895</v>
      </c>
      <c r="C3464" s="223"/>
    </row>
    <row r="3465" spans="1:3" ht="14.5">
      <c r="A3465" s="309" t="s">
        <v>6896</v>
      </c>
      <c r="B3465" s="309" t="s">
        <v>6897</v>
      </c>
      <c r="C3465" s="223"/>
    </row>
    <row r="3466" spans="1:3" ht="14.5">
      <c r="A3466" s="309" t="s">
        <v>6898</v>
      </c>
      <c r="B3466" s="309" t="s">
        <v>6899</v>
      </c>
      <c r="C3466" s="223"/>
    </row>
    <row r="3467" spans="1:3" ht="14.5">
      <c r="A3467" s="309" t="s">
        <v>6900</v>
      </c>
      <c r="B3467" s="309" t="s">
        <v>6901</v>
      </c>
      <c r="C3467" s="223"/>
    </row>
    <row r="3468" spans="1:3" ht="14.5">
      <c r="A3468" s="309" t="s">
        <v>6902</v>
      </c>
      <c r="B3468" s="309" t="s">
        <v>6903</v>
      </c>
      <c r="C3468" s="223"/>
    </row>
    <row r="3469" spans="1:3" ht="17">
      <c r="A3469" s="307" t="s">
        <v>6904</v>
      </c>
      <c r="B3469" s="307" t="s">
        <v>6905</v>
      </c>
      <c r="C3469" s="317"/>
    </row>
    <row r="3470" spans="1:3" ht="15.5">
      <c r="A3470" s="319" t="s">
        <v>6906</v>
      </c>
      <c r="B3470" s="319" t="s">
        <v>6907</v>
      </c>
      <c r="C3470" s="223"/>
    </row>
    <row r="3471" spans="1:3" ht="14.5">
      <c r="A3471" s="309" t="s">
        <v>6908</v>
      </c>
      <c r="B3471" s="309" t="s">
        <v>6909</v>
      </c>
      <c r="C3471" s="223"/>
    </row>
    <row r="3472" spans="1:3" ht="14.5">
      <c r="A3472" s="309" t="s">
        <v>6910</v>
      </c>
      <c r="B3472" s="309" t="s">
        <v>6911</v>
      </c>
      <c r="C3472" s="223"/>
    </row>
    <row r="3473" spans="1:3" ht="14.5">
      <c r="A3473" s="309" t="s">
        <v>6912</v>
      </c>
      <c r="B3473" s="309" t="s">
        <v>6913</v>
      </c>
      <c r="C3473" s="223"/>
    </row>
    <row r="3474" spans="1:3" ht="15.5">
      <c r="A3474" s="309" t="s">
        <v>6914</v>
      </c>
      <c r="B3474" s="309" t="s">
        <v>6915</v>
      </c>
      <c r="C3474" s="317"/>
    </row>
    <row r="3475" spans="1:3" ht="15.5">
      <c r="A3475" s="319" t="s">
        <v>6916</v>
      </c>
      <c r="B3475" s="319" t="s">
        <v>6917</v>
      </c>
      <c r="C3475" s="223"/>
    </row>
    <row r="3476" spans="1:3" ht="14.5">
      <c r="A3476" s="309" t="s">
        <v>6918</v>
      </c>
      <c r="B3476" s="309" t="s">
        <v>6919</v>
      </c>
      <c r="C3476" s="223"/>
    </row>
    <row r="3477" spans="1:3" ht="14.5">
      <c r="A3477" s="309" t="s">
        <v>6920</v>
      </c>
      <c r="B3477" s="309" t="s">
        <v>6921</v>
      </c>
    </row>
    <row r="3478" spans="1:3" ht="14.5">
      <c r="A3478" s="309" t="s">
        <v>6922</v>
      </c>
      <c r="B3478" s="309" t="s">
        <v>6923</v>
      </c>
    </row>
    <row r="3479" spans="1:3" ht="15.5">
      <c r="A3479" s="309" t="s">
        <v>6924</v>
      </c>
      <c r="B3479" s="309" t="s">
        <v>6925</v>
      </c>
      <c r="C3479" s="317"/>
    </row>
    <row r="3480" spans="1:3" ht="17">
      <c r="A3480" s="307" t="s">
        <v>6926</v>
      </c>
      <c r="B3480" s="307" t="s">
        <v>6927</v>
      </c>
      <c r="C3480" s="223"/>
    </row>
    <row r="3481" spans="1:3" ht="15.5">
      <c r="A3481" s="319" t="s">
        <v>6928</v>
      </c>
      <c r="B3481" s="319" t="s">
        <v>6929</v>
      </c>
      <c r="C3481" s="223"/>
    </row>
    <row r="3482" spans="1:3" ht="15.5">
      <c r="A3482" s="309" t="s">
        <v>6930</v>
      </c>
      <c r="B3482" s="309" t="s">
        <v>6931</v>
      </c>
      <c r="C3482" s="317"/>
    </row>
    <row r="3483" spans="1:3" ht="14.5">
      <c r="A3483" s="567" t="s">
        <v>6932</v>
      </c>
      <c r="B3483" s="567" t="s">
        <v>6933</v>
      </c>
      <c r="C3483" s="223"/>
    </row>
    <row r="3484" spans="1:3" ht="14.5">
      <c r="A3484" s="567" t="s">
        <v>6934</v>
      </c>
      <c r="B3484" s="567" t="s">
        <v>6935</v>
      </c>
      <c r="C3484" s="223"/>
    </row>
    <row r="3485" spans="1:3" ht="14.5">
      <c r="A3485" s="567" t="s">
        <v>6936</v>
      </c>
      <c r="B3485" s="567" t="s">
        <v>6937</v>
      </c>
      <c r="C3485" s="223"/>
    </row>
    <row r="3486" spans="1:3" ht="14.5">
      <c r="A3486" s="309" t="s">
        <v>6938</v>
      </c>
      <c r="B3486" s="309" t="s">
        <v>6939</v>
      </c>
    </row>
    <row r="3487" spans="1:3" ht="13">
      <c r="A3487" s="567" t="s">
        <v>6940</v>
      </c>
      <c r="B3487" s="567" t="s">
        <v>6941</v>
      </c>
    </row>
    <row r="3488" spans="1:3" ht="13">
      <c r="A3488" s="567" t="s">
        <v>6942</v>
      </c>
      <c r="B3488" s="567" t="s">
        <v>6943</v>
      </c>
    </row>
    <row r="3489" spans="1:3" ht="15.5">
      <c r="A3489" s="567" t="s">
        <v>6944</v>
      </c>
      <c r="B3489" s="567" t="s">
        <v>6945</v>
      </c>
      <c r="C3489" s="317"/>
    </row>
    <row r="3490" spans="1:3" ht="15.5">
      <c r="A3490" s="319" t="s">
        <v>6946</v>
      </c>
      <c r="B3490" s="319" t="s">
        <v>6947</v>
      </c>
      <c r="C3490" s="223"/>
    </row>
    <row r="3491" spans="1:3" ht="14.5">
      <c r="A3491" s="309" t="s">
        <v>6948</v>
      </c>
      <c r="B3491" s="309" t="s">
        <v>6949</v>
      </c>
    </row>
    <row r="3492" spans="1:3" ht="13">
      <c r="A3492" s="567" t="s">
        <v>6950</v>
      </c>
      <c r="B3492" s="567" t="s">
        <v>6951</v>
      </c>
    </row>
    <row r="3493" spans="1:3" ht="14.5">
      <c r="A3493" s="567" t="s">
        <v>6952</v>
      </c>
      <c r="B3493" s="567" t="s">
        <v>6953</v>
      </c>
      <c r="C3493" s="223"/>
    </row>
    <row r="3494" spans="1:3" ht="17">
      <c r="A3494" s="567" t="s">
        <v>6954</v>
      </c>
      <c r="B3494" s="567" t="s">
        <v>6955</v>
      </c>
      <c r="C3494" s="579"/>
    </row>
    <row r="3495" spans="1:3" ht="15.5">
      <c r="A3495" s="309" t="s">
        <v>6956</v>
      </c>
      <c r="B3495" s="309" t="s">
        <v>6957</v>
      </c>
      <c r="C3495" s="317"/>
    </row>
    <row r="3496" spans="1:3" ht="14.5">
      <c r="A3496" s="567" t="s">
        <v>6958</v>
      </c>
      <c r="B3496" s="567" t="s">
        <v>6959</v>
      </c>
      <c r="C3496" s="223"/>
    </row>
    <row r="3497" spans="1:3" ht="14.5">
      <c r="A3497" s="567" t="s">
        <v>6960</v>
      </c>
      <c r="B3497" s="567" t="s">
        <v>6961</v>
      </c>
      <c r="C3497" s="223"/>
    </row>
    <row r="3498" spans="1:3" ht="14.5">
      <c r="A3498" s="567" t="s">
        <v>6962</v>
      </c>
      <c r="B3498" s="567" t="s">
        <v>6963</v>
      </c>
      <c r="C3498" s="223"/>
    </row>
    <row r="3499" spans="1:3" ht="14.5">
      <c r="A3499" s="309" t="s">
        <v>6964</v>
      </c>
      <c r="B3499" s="309" t="s">
        <v>6965</v>
      </c>
      <c r="C3499" s="223"/>
    </row>
    <row r="3500" spans="1:3" ht="15.5">
      <c r="A3500" s="319" t="s">
        <v>6966</v>
      </c>
      <c r="B3500" s="319" t="s">
        <v>6967</v>
      </c>
      <c r="C3500" s="223"/>
    </row>
    <row r="3501" spans="1:3" ht="14.5">
      <c r="A3501" s="309" t="s">
        <v>6968</v>
      </c>
      <c r="B3501" s="309" t="s">
        <v>6969</v>
      </c>
      <c r="C3501" s="223"/>
    </row>
    <row r="3502" spans="1:3" ht="14.5">
      <c r="A3502" s="567" t="s">
        <v>6970</v>
      </c>
      <c r="B3502" s="567" t="s">
        <v>6971</v>
      </c>
      <c r="C3502" s="223"/>
    </row>
    <row r="3503" spans="1:3" ht="15.5">
      <c r="A3503" s="567" t="s">
        <v>6972</v>
      </c>
      <c r="B3503" s="567" t="s">
        <v>6973</v>
      </c>
      <c r="C3503" s="317"/>
    </row>
    <row r="3504" spans="1:3" ht="14.5">
      <c r="A3504" s="309" t="s">
        <v>6974</v>
      </c>
      <c r="B3504" s="309" t="s">
        <v>6975</v>
      </c>
      <c r="C3504" s="223"/>
    </row>
    <row r="3505" spans="1:3" ht="14.5">
      <c r="A3505" s="567" t="s">
        <v>6976</v>
      </c>
      <c r="B3505" s="567" t="s">
        <v>6977</v>
      </c>
      <c r="C3505" s="223"/>
    </row>
    <row r="3506" spans="1:3" ht="14.5">
      <c r="A3506" s="567" t="s">
        <v>6978</v>
      </c>
      <c r="B3506" s="567" t="s">
        <v>6979</v>
      </c>
      <c r="C3506" s="223"/>
    </row>
    <row r="3507" spans="1:3" ht="15.5">
      <c r="A3507" s="319" t="s">
        <v>6980</v>
      </c>
      <c r="B3507" s="319" t="s">
        <v>6981</v>
      </c>
      <c r="C3507" s="317"/>
    </row>
    <row r="3508" spans="1:3" ht="14.5">
      <c r="A3508" s="309" t="s">
        <v>6982</v>
      </c>
      <c r="B3508" s="309" t="s">
        <v>6983</v>
      </c>
      <c r="C3508" s="223"/>
    </row>
    <row r="3509" spans="1:3" ht="14.5">
      <c r="A3509" s="309" t="s">
        <v>6984</v>
      </c>
      <c r="B3509" s="309" t="s">
        <v>6985</v>
      </c>
      <c r="C3509" s="223"/>
    </row>
    <row r="3510" spans="1:3" ht="14.5">
      <c r="A3510" s="309" t="s">
        <v>6986</v>
      </c>
      <c r="B3510" s="309" t="s">
        <v>6987</v>
      </c>
      <c r="C3510" s="223"/>
    </row>
    <row r="3511" spans="1:3" ht="17">
      <c r="A3511" s="567" t="s">
        <v>6988</v>
      </c>
      <c r="B3511" s="567" t="s">
        <v>6989</v>
      </c>
      <c r="C3511" s="579"/>
    </row>
    <row r="3512" spans="1:3" ht="15.5">
      <c r="A3512" s="567" t="s">
        <v>6990</v>
      </c>
      <c r="B3512" s="567" t="s">
        <v>6991</v>
      </c>
      <c r="C3512" s="317"/>
    </row>
    <row r="3513" spans="1:3" ht="15.5">
      <c r="A3513" s="319" t="s">
        <v>6992</v>
      </c>
      <c r="B3513" s="319" t="s">
        <v>6993</v>
      </c>
      <c r="C3513" s="223"/>
    </row>
    <row r="3514" spans="1:3" ht="14.5">
      <c r="A3514" s="309" t="s">
        <v>6994</v>
      </c>
      <c r="B3514" s="309" t="s">
        <v>6995</v>
      </c>
    </row>
    <row r="3515" spans="1:3" ht="13">
      <c r="A3515" s="567" t="s">
        <v>6996</v>
      </c>
      <c r="B3515" s="567" t="s">
        <v>6997</v>
      </c>
    </row>
    <row r="3516" spans="1:3" ht="13">
      <c r="A3516" s="567" t="s">
        <v>6998</v>
      </c>
      <c r="B3516" s="567" t="s">
        <v>6999</v>
      </c>
    </row>
    <row r="3517" spans="1:3" ht="14.5">
      <c r="A3517" s="567" t="s">
        <v>7000</v>
      </c>
      <c r="B3517" s="567" t="s">
        <v>7001</v>
      </c>
      <c r="C3517" s="223"/>
    </row>
    <row r="3518" spans="1:3" ht="14.5">
      <c r="A3518" s="309" t="s">
        <v>7002</v>
      </c>
      <c r="B3518" s="309" t="s">
        <v>7003</v>
      </c>
      <c r="C3518" s="223"/>
    </row>
    <row r="3519" spans="1:3" ht="14.5">
      <c r="A3519" s="567" t="s">
        <v>7004</v>
      </c>
      <c r="B3519" s="567" t="s">
        <v>7005</v>
      </c>
      <c r="C3519" s="223"/>
    </row>
    <row r="3520" spans="1:3" ht="14.5">
      <c r="A3520" s="567" t="s">
        <v>7006</v>
      </c>
      <c r="B3520" s="567" t="s">
        <v>7007</v>
      </c>
      <c r="C3520" s="223"/>
    </row>
    <row r="3521" spans="1:3" ht="14.5">
      <c r="A3521" s="567" t="s">
        <v>7008</v>
      </c>
      <c r="B3521" s="567" t="s">
        <v>7009</v>
      </c>
      <c r="C3521" s="223"/>
    </row>
    <row r="3522" spans="1:3" ht="17">
      <c r="A3522" s="580" t="s">
        <v>7010</v>
      </c>
      <c r="B3522" s="580" t="s">
        <v>458</v>
      </c>
    </row>
    <row r="3523" spans="1:3" ht="17">
      <c r="A3523" s="580" t="s">
        <v>7011</v>
      </c>
      <c r="B3523" s="580" t="s">
        <v>458</v>
      </c>
    </row>
    <row r="3524" spans="1:3" ht="17">
      <c r="A3524" s="580" t="s">
        <v>7012</v>
      </c>
      <c r="B3524" s="580" t="s">
        <v>458</v>
      </c>
      <c r="C3524" s="317"/>
    </row>
    <row r="3525" spans="1:3" ht="18.5">
      <c r="A3525" s="581" t="s">
        <v>7013</v>
      </c>
      <c r="B3525" s="581" t="s">
        <v>7014</v>
      </c>
      <c r="C3525" s="223"/>
    </row>
    <row r="3526" spans="1:3" ht="15.5">
      <c r="A3526" s="319" t="s">
        <v>7015</v>
      </c>
      <c r="B3526" s="319" t="s">
        <v>7016</v>
      </c>
      <c r="C3526" s="223"/>
    </row>
    <row r="3527" spans="1:3" ht="14.5">
      <c r="A3527" s="309" t="s">
        <v>7017</v>
      </c>
      <c r="B3527" s="309" t="s">
        <v>7018</v>
      </c>
    </row>
    <row r="3528" spans="1:3" ht="14.5">
      <c r="A3528" s="309" t="s">
        <v>7019</v>
      </c>
      <c r="B3528" s="309" t="s">
        <v>7020</v>
      </c>
    </row>
    <row r="3529" spans="1:3" ht="14.5">
      <c r="A3529" s="309" t="s">
        <v>7021</v>
      </c>
      <c r="B3529" s="309" t="s">
        <v>7022</v>
      </c>
      <c r="C3529" s="223"/>
    </row>
    <row r="3530" spans="1:3" ht="14.5">
      <c r="A3530" s="567" t="s">
        <v>7023</v>
      </c>
      <c r="B3530" s="567" t="s">
        <v>7024</v>
      </c>
      <c r="C3530" s="223"/>
    </row>
    <row r="3531" spans="1:3" ht="14.5">
      <c r="A3531" s="309" t="s">
        <v>7025</v>
      </c>
      <c r="B3531" s="309" t="s">
        <v>7026</v>
      </c>
      <c r="C3531" s="223"/>
    </row>
    <row r="3532" spans="1:3" ht="14.5">
      <c r="A3532" s="309" t="s">
        <v>7027</v>
      </c>
      <c r="B3532" s="309" t="s">
        <v>7028</v>
      </c>
    </row>
    <row r="3533" spans="1:3" ht="13">
      <c r="A3533" s="567" t="s">
        <v>7029</v>
      </c>
      <c r="B3533" s="567" t="s">
        <v>7030</v>
      </c>
    </row>
    <row r="3534" spans="1:3" ht="14.5">
      <c r="A3534" s="309" t="s">
        <v>7031</v>
      </c>
      <c r="B3534" s="309" t="s">
        <v>7032</v>
      </c>
    </row>
    <row r="3535" spans="1:3" ht="14.5">
      <c r="A3535" s="309" t="s">
        <v>7033</v>
      </c>
      <c r="B3535" s="309" t="s">
        <v>7034</v>
      </c>
      <c r="C3535" s="223"/>
    </row>
    <row r="3536" spans="1:3" ht="14.5">
      <c r="A3536" s="309" t="s">
        <v>7035</v>
      </c>
      <c r="B3536" s="309" t="s">
        <v>7036</v>
      </c>
    </row>
    <row r="3537" spans="1:3" ht="15.5">
      <c r="A3537" s="319" t="s">
        <v>7037</v>
      </c>
      <c r="B3537" s="319" t="s">
        <v>7038</v>
      </c>
    </row>
    <row r="3538" spans="1:3" ht="15.5">
      <c r="A3538" s="309" t="s">
        <v>7039</v>
      </c>
      <c r="B3538" s="309" t="s">
        <v>7040</v>
      </c>
      <c r="C3538" s="317"/>
    </row>
    <row r="3539" spans="1:3" ht="14.5">
      <c r="A3539" s="309" t="s">
        <v>7041</v>
      </c>
      <c r="B3539" s="309" t="s">
        <v>7042</v>
      </c>
      <c r="C3539" s="223"/>
    </row>
    <row r="3540" spans="1:3" ht="14.5">
      <c r="A3540" s="309" t="s">
        <v>7043</v>
      </c>
      <c r="B3540" s="309" t="s">
        <v>7044</v>
      </c>
      <c r="C3540" s="223"/>
    </row>
    <row r="3541" spans="1:3" ht="15.5">
      <c r="A3541" s="309" t="s">
        <v>7045</v>
      </c>
      <c r="B3541" s="309" t="s">
        <v>7046</v>
      </c>
      <c r="C3541" s="317"/>
    </row>
    <row r="3542" spans="1:3" ht="14.5">
      <c r="A3542" s="309" t="s">
        <v>7047</v>
      </c>
      <c r="B3542" s="309" t="s">
        <v>7048</v>
      </c>
      <c r="C3542" s="223"/>
    </row>
    <row r="3543" spans="1:3" ht="14.5">
      <c r="A3543" s="309" t="s">
        <v>7049</v>
      </c>
      <c r="B3543" s="309" t="s">
        <v>7050</v>
      </c>
      <c r="C3543" s="223"/>
    </row>
    <row r="3544" spans="1:3" ht="14.5">
      <c r="A3544" s="309" t="s">
        <v>7051</v>
      </c>
      <c r="B3544" s="309" t="s">
        <v>7052</v>
      </c>
    </row>
    <row r="3545" spans="1:3" ht="14.5">
      <c r="A3545" s="309" t="s">
        <v>7053</v>
      </c>
      <c r="B3545" s="309" t="s">
        <v>7054</v>
      </c>
    </row>
    <row r="3546" spans="1:3" ht="15.5">
      <c r="A3546" s="309" t="s">
        <v>7055</v>
      </c>
      <c r="B3546" s="309" t="s">
        <v>7056</v>
      </c>
      <c r="C3546" s="317"/>
    </row>
    <row r="3547" spans="1:3" ht="14.5">
      <c r="A3547" s="309" t="s">
        <v>7057</v>
      </c>
      <c r="B3547" s="309" t="s">
        <v>7058</v>
      </c>
      <c r="C3547" s="223"/>
    </row>
    <row r="3548" spans="1:3" ht="14.5">
      <c r="A3548" s="309" t="s">
        <v>7059</v>
      </c>
      <c r="B3548" s="309" t="s">
        <v>7060</v>
      </c>
    </row>
    <row r="3549" spans="1:3" ht="15.5">
      <c r="A3549" s="319" t="s">
        <v>7061</v>
      </c>
      <c r="B3549" s="319" t="s">
        <v>7062</v>
      </c>
    </row>
    <row r="3550" spans="1:3" ht="14.5">
      <c r="A3550" s="309" t="s">
        <v>7063</v>
      </c>
      <c r="B3550" s="309" t="s">
        <v>7064</v>
      </c>
      <c r="C3550" s="223"/>
    </row>
    <row r="3551" spans="1:3" ht="14.5">
      <c r="A3551" s="309" t="s">
        <v>7065</v>
      </c>
      <c r="B3551" s="309" t="s">
        <v>7066</v>
      </c>
      <c r="C3551" s="223"/>
    </row>
    <row r="3552" spans="1:3" ht="13">
      <c r="A3552" s="567" t="s">
        <v>7067</v>
      </c>
      <c r="B3552" s="567" t="s">
        <v>7068</v>
      </c>
    </row>
    <row r="3553" spans="1:3" ht="14.5">
      <c r="A3553" s="309" t="s">
        <v>7069</v>
      </c>
      <c r="B3553" s="309" t="s">
        <v>7070</v>
      </c>
    </row>
    <row r="3554" spans="1:3" ht="15.5">
      <c r="A3554" s="567" t="s">
        <v>7071</v>
      </c>
      <c r="B3554" s="567" t="s">
        <v>7072</v>
      </c>
      <c r="C3554" s="317"/>
    </row>
    <row r="3555" spans="1:3" ht="14.5">
      <c r="A3555" s="567" t="s">
        <v>7073</v>
      </c>
      <c r="B3555" s="567" t="s">
        <v>7074</v>
      </c>
      <c r="C3555" s="223"/>
    </row>
    <row r="3556" spans="1:3" ht="13">
      <c r="A3556" s="567" t="s">
        <v>7075</v>
      </c>
      <c r="B3556" s="567" t="s">
        <v>7076</v>
      </c>
    </row>
    <row r="3557" spans="1:3" ht="13">
      <c r="A3557" s="567" t="s">
        <v>7077</v>
      </c>
      <c r="B3557" s="567" t="s">
        <v>7078</v>
      </c>
    </row>
    <row r="3558" spans="1:3" ht="14.5">
      <c r="A3558" s="309" t="s">
        <v>7079</v>
      </c>
      <c r="B3558" s="309" t="s">
        <v>7080</v>
      </c>
    </row>
    <row r="3559" spans="1:3" ht="14.5">
      <c r="A3559" s="567" t="s">
        <v>7081</v>
      </c>
      <c r="B3559" s="567" t="s">
        <v>7082</v>
      </c>
      <c r="C3559" s="223"/>
    </row>
    <row r="3560" spans="1:3" ht="15.5">
      <c r="A3560" s="309" t="s">
        <v>7083</v>
      </c>
      <c r="B3560" s="309" t="s">
        <v>7084</v>
      </c>
      <c r="C3560" s="317"/>
    </row>
    <row r="3561" spans="1:3" ht="14.5">
      <c r="A3561" s="567" t="s">
        <v>7085</v>
      </c>
      <c r="B3561" s="567" t="s">
        <v>7086</v>
      </c>
      <c r="C3561" s="223"/>
    </row>
    <row r="3562" spans="1:3" ht="14.5">
      <c r="A3562" s="567" t="s">
        <v>7087</v>
      </c>
      <c r="B3562" s="567" t="s">
        <v>7088</v>
      </c>
      <c r="C3562" s="223"/>
    </row>
    <row r="3563" spans="1:3" ht="14.5">
      <c r="A3563" s="309" t="s">
        <v>7089</v>
      </c>
      <c r="B3563" s="309" t="s">
        <v>7090</v>
      </c>
      <c r="C3563" s="223"/>
    </row>
    <row r="3564" spans="1:3" ht="13">
      <c r="A3564" s="567" t="s">
        <v>7091</v>
      </c>
      <c r="B3564" s="567" t="s">
        <v>7092</v>
      </c>
    </row>
    <row r="3565" spans="1:3" ht="13">
      <c r="A3565" s="567" t="s">
        <v>7093</v>
      </c>
      <c r="B3565" s="567" t="s">
        <v>7094</v>
      </c>
    </row>
    <row r="3566" spans="1:3" ht="14.5">
      <c r="A3566" s="309" t="s">
        <v>7095</v>
      </c>
      <c r="B3566" s="309" t="s">
        <v>7096</v>
      </c>
      <c r="C3566" s="223"/>
    </row>
    <row r="3567" spans="1:3" ht="17">
      <c r="A3567" s="567" t="s">
        <v>7097</v>
      </c>
      <c r="B3567" s="567" t="s">
        <v>7098</v>
      </c>
      <c r="C3567" s="579"/>
    </row>
    <row r="3568" spans="1:3" ht="15.5">
      <c r="A3568" s="567" t="s">
        <v>7099</v>
      </c>
      <c r="B3568" s="567" t="s">
        <v>7100</v>
      </c>
      <c r="C3568" s="317"/>
    </row>
    <row r="3569" spans="1:3" ht="14.5">
      <c r="A3569" s="567" t="s">
        <v>7101</v>
      </c>
      <c r="B3569" s="567" t="s">
        <v>7102</v>
      </c>
      <c r="C3569" s="223"/>
    </row>
    <row r="3570" spans="1:3" ht="15.5">
      <c r="A3570" s="319" t="s">
        <v>7103</v>
      </c>
      <c r="B3570" s="319" t="s">
        <v>7104</v>
      </c>
    </row>
    <row r="3571" spans="1:3" ht="14.5">
      <c r="A3571" s="309" t="s">
        <v>7105</v>
      </c>
      <c r="B3571" s="309" t="s">
        <v>7106</v>
      </c>
      <c r="C3571" s="223"/>
    </row>
    <row r="3572" spans="1:3" ht="14.5">
      <c r="A3572" s="309" t="s">
        <v>7107</v>
      </c>
      <c r="B3572" s="309" t="s">
        <v>7108</v>
      </c>
      <c r="C3572" s="223"/>
    </row>
    <row r="3573" spans="1:3" ht="14.5">
      <c r="A3573" s="309" t="s">
        <v>7109</v>
      </c>
      <c r="B3573" s="309" t="s">
        <v>7110</v>
      </c>
      <c r="C3573" s="223"/>
    </row>
    <row r="3574" spans="1:3" ht="15.5">
      <c r="A3574" s="319" t="s">
        <v>7111</v>
      </c>
      <c r="B3574" s="319" t="s">
        <v>7112</v>
      </c>
      <c r="C3574" s="317"/>
    </row>
    <row r="3575" spans="1:3" ht="15.5">
      <c r="A3575" s="319" t="s">
        <v>7113</v>
      </c>
      <c r="B3575" s="319" t="s">
        <v>7114</v>
      </c>
      <c r="C3575" s="223"/>
    </row>
    <row r="3576" spans="1:3" ht="14.5">
      <c r="A3576" s="309" t="s">
        <v>7115</v>
      </c>
      <c r="B3576" s="309" t="s">
        <v>7116</v>
      </c>
      <c r="C3576" s="223"/>
    </row>
    <row r="3577" spans="1:3" ht="15.5">
      <c r="A3577" s="567" t="s">
        <v>7117</v>
      </c>
      <c r="B3577" s="567" t="s">
        <v>7118</v>
      </c>
      <c r="C3577" s="317"/>
    </row>
    <row r="3578" spans="1:3" ht="14.5">
      <c r="A3578" s="567" t="s">
        <v>7119</v>
      </c>
      <c r="B3578" s="567" t="s">
        <v>7120</v>
      </c>
      <c r="C3578" s="223"/>
    </row>
    <row r="3579" spans="1:3" ht="14.5">
      <c r="A3579" s="567" t="s">
        <v>7121</v>
      </c>
      <c r="B3579" s="567" t="s">
        <v>7122</v>
      </c>
      <c r="C3579" s="223"/>
    </row>
    <row r="3580" spans="1:3" ht="14.5">
      <c r="A3580" s="567" t="s">
        <v>7123</v>
      </c>
      <c r="B3580" s="567" t="s">
        <v>7124</v>
      </c>
      <c r="C3580" s="223"/>
    </row>
    <row r="3581" spans="1:3" ht="15.5">
      <c r="A3581" s="309" t="s">
        <v>7125</v>
      </c>
      <c r="B3581" s="309" t="s">
        <v>7126</v>
      </c>
      <c r="C3581" s="317"/>
    </row>
    <row r="3582" spans="1:3" ht="14.5">
      <c r="A3582" s="309" t="s">
        <v>7127</v>
      </c>
      <c r="B3582" s="309" t="s">
        <v>7128</v>
      </c>
      <c r="C3582" s="223"/>
    </row>
    <row r="3583" spans="1:3" ht="14.5">
      <c r="A3583" s="309" t="s">
        <v>7129</v>
      </c>
      <c r="B3583" s="309" t="s">
        <v>7130</v>
      </c>
    </row>
    <row r="3584" spans="1:3" ht="14.5">
      <c r="A3584" s="309" t="s">
        <v>7131</v>
      </c>
      <c r="B3584" s="309" t="s">
        <v>7132</v>
      </c>
    </row>
    <row r="3585" spans="1:3" ht="14.5">
      <c r="A3585" s="309" t="s">
        <v>7133</v>
      </c>
      <c r="B3585" s="309" t="s">
        <v>7134</v>
      </c>
      <c r="C3585" s="223"/>
    </row>
    <row r="3586" spans="1:3" ht="17">
      <c r="A3586" s="307" t="s">
        <v>7135</v>
      </c>
      <c r="B3586" s="307" t="s">
        <v>7136</v>
      </c>
      <c r="C3586" s="223"/>
    </row>
    <row r="3587" spans="1:3" ht="15.5">
      <c r="A3587" s="319" t="s">
        <v>7137</v>
      </c>
      <c r="B3587" s="319" t="s">
        <v>7138</v>
      </c>
      <c r="C3587" s="223"/>
    </row>
    <row r="3588" spans="1:3" ht="14.5">
      <c r="A3588" s="309" t="s">
        <v>7139</v>
      </c>
      <c r="B3588" s="309" t="s">
        <v>7140</v>
      </c>
      <c r="C3588" s="223"/>
    </row>
    <row r="3589" spans="1:3" ht="15.5">
      <c r="A3589" s="309" t="s">
        <v>7141</v>
      </c>
      <c r="B3589" s="309" t="s">
        <v>7142</v>
      </c>
      <c r="C3589" s="317"/>
    </row>
    <row r="3590" spans="1:3" ht="14.5">
      <c r="A3590" s="309" t="s">
        <v>7143</v>
      </c>
      <c r="B3590" s="309" t="s">
        <v>7144</v>
      </c>
      <c r="C3590" s="223"/>
    </row>
    <row r="3591" spans="1:3" ht="14.5">
      <c r="A3591" s="309" t="s">
        <v>7145</v>
      </c>
      <c r="B3591" s="309" t="s">
        <v>7146</v>
      </c>
    </row>
    <row r="3592" spans="1:3" ht="15.5">
      <c r="A3592" s="319" t="s">
        <v>7147</v>
      </c>
      <c r="B3592" s="319" t="s">
        <v>7148</v>
      </c>
    </row>
    <row r="3593" spans="1:3" ht="14.5">
      <c r="A3593" s="309" t="s">
        <v>7149</v>
      </c>
      <c r="B3593" s="309" t="s">
        <v>7150</v>
      </c>
      <c r="C3593" s="223"/>
    </row>
    <row r="3594" spans="1:3" ht="14.5">
      <c r="A3594" s="309" t="s">
        <v>7151</v>
      </c>
      <c r="B3594" s="309" t="s">
        <v>7152</v>
      </c>
      <c r="C3594" s="223"/>
    </row>
    <row r="3595" spans="1:3" ht="15.5">
      <c r="A3595" s="319" t="s">
        <v>7153</v>
      </c>
      <c r="B3595" s="319" t="s">
        <v>7154</v>
      </c>
      <c r="C3595" s="223"/>
    </row>
    <row r="3596" spans="1:3" ht="17">
      <c r="A3596" s="309" t="s">
        <v>7155</v>
      </c>
      <c r="B3596" s="309" t="s">
        <v>7156</v>
      </c>
      <c r="C3596" s="579"/>
    </row>
    <row r="3597" spans="1:3" ht="15.5">
      <c r="A3597" s="567" t="s">
        <v>7157</v>
      </c>
      <c r="B3597" s="567" t="s">
        <v>7158</v>
      </c>
      <c r="C3597" s="317"/>
    </row>
    <row r="3598" spans="1:3" ht="14.5">
      <c r="A3598" s="567" t="s">
        <v>7159</v>
      </c>
      <c r="B3598" s="567" t="s">
        <v>7160</v>
      </c>
      <c r="C3598" s="223"/>
    </row>
    <row r="3599" spans="1:3" ht="13">
      <c r="A3599" s="567" t="s">
        <v>7161</v>
      </c>
      <c r="B3599" s="567" t="s">
        <v>7162</v>
      </c>
    </row>
    <row r="3600" spans="1:3" ht="13">
      <c r="A3600" s="567" t="s">
        <v>7163</v>
      </c>
      <c r="B3600" s="567" t="s">
        <v>7164</v>
      </c>
    </row>
    <row r="3601" spans="1:3" ht="13">
      <c r="A3601" s="567" t="s">
        <v>7165</v>
      </c>
      <c r="B3601" s="567" t="s">
        <v>7166</v>
      </c>
    </row>
    <row r="3602" spans="1:3" ht="14.5">
      <c r="A3602" s="309" t="s">
        <v>7167</v>
      </c>
      <c r="B3602" s="309" t="s">
        <v>7168</v>
      </c>
    </row>
    <row r="3603" spans="1:3" ht="14.5">
      <c r="A3603" s="567" t="s">
        <v>7169</v>
      </c>
      <c r="B3603" s="567" t="s">
        <v>7170</v>
      </c>
      <c r="C3603" s="223"/>
    </row>
    <row r="3604" spans="1:3" ht="14.5">
      <c r="A3604" s="567" t="s">
        <v>7171</v>
      </c>
      <c r="B3604" s="567" t="s">
        <v>7172</v>
      </c>
      <c r="C3604" s="223"/>
    </row>
    <row r="3605" spans="1:3" ht="13">
      <c r="A3605" s="567" t="s">
        <v>7173</v>
      </c>
      <c r="B3605" s="567" t="s">
        <v>7174</v>
      </c>
    </row>
    <row r="3606" spans="1:3" ht="13">
      <c r="A3606" s="567" t="s">
        <v>7175</v>
      </c>
      <c r="B3606" s="567" t="s">
        <v>7176</v>
      </c>
    </row>
    <row r="3607" spans="1:3" ht="13">
      <c r="A3607" s="567" t="s">
        <v>7177</v>
      </c>
      <c r="B3607" s="567" t="s">
        <v>7178</v>
      </c>
    </row>
    <row r="3608" spans="1:3" ht="17">
      <c r="A3608" s="307" t="s">
        <v>7179</v>
      </c>
      <c r="B3608" s="307" t="s">
        <v>7180</v>
      </c>
    </row>
    <row r="3609" spans="1:3" ht="15.5">
      <c r="A3609" s="319" t="s">
        <v>7181</v>
      </c>
      <c r="B3609" s="319" t="s">
        <v>7182</v>
      </c>
    </row>
    <row r="3610" spans="1:3" ht="15.5">
      <c r="A3610" s="309" t="s">
        <v>7183</v>
      </c>
      <c r="B3610" s="309" t="s">
        <v>7184</v>
      </c>
      <c r="C3610" s="317"/>
    </row>
    <row r="3611" spans="1:3" ht="14.5">
      <c r="A3611" s="567" t="s">
        <v>7185</v>
      </c>
      <c r="B3611" s="567" t="s">
        <v>7186</v>
      </c>
      <c r="C3611" s="223"/>
    </row>
    <row r="3612" spans="1:3" ht="14.5">
      <c r="A3612" s="567" t="s">
        <v>7187</v>
      </c>
      <c r="B3612" s="567" t="s">
        <v>7188</v>
      </c>
      <c r="C3612" s="223"/>
    </row>
    <row r="3613" spans="1:3" ht="14.5">
      <c r="A3613" s="567" t="s">
        <v>7189</v>
      </c>
      <c r="B3613" s="567" t="s">
        <v>7190</v>
      </c>
      <c r="C3613" s="223"/>
    </row>
    <row r="3614" spans="1:3" ht="14.5">
      <c r="A3614" s="309" t="s">
        <v>7191</v>
      </c>
      <c r="B3614" s="309" t="s">
        <v>7192</v>
      </c>
      <c r="C3614" s="223"/>
    </row>
    <row r="3615" spans="1:3" ht="15.5">
      <c r="A3615" s="567" t="s">
        <v>7193</v>
      </c>
      <c r="B3615" s="567" t="s">
        <v>7194</v>
      </c>
      <c r="C3615" s="317"/>
    </row>
    <row r="3616" spans="1:3" ht="14.5">
      <c r="A3616" s="567" t="s">
        <v>7195</v>
      </c>
      <c r="B3616" s="567" t="s">
        <v>7196</v>
      </c>
      <c r="C3616" s="223"/>
    </row>
    <row r="3617" spans="1:3" ht="14.5">
      <c r="A3617" s="567" t="s">
        <v>7197</v>
      </c>
      <c r="B3617" s="567" t="s">
        <v>7198</v>
      </c>
      <c r="C3617" s="223"/>
    </row>
    <row r="3618" spans="1:3" ht="14.5">
      <c r="A3618" s="567" t="s">
        <v>7199</v>
      </c>
      <c r="B3618" s="567" t="s">
        <v>7200</v>
      </c>
      <c r="C3618" s="223"/>
    </row>
    <row r="3619" spans="1:3" ht="14.5">
      <c r="A3619" s="309" t="s">
        <v>7201</v>
      </c>
      <c r="B3619" s="309" t="s">
        <v>7202</v>
      </c>
    </row>
    <row r="3620" spans="1:3" ht="15.5">
      <c r="A3620" s="319" t="s">
        <v>7203</v>
      </c>
      <c r="B3620" s="319" t="s">
        <v>7204</v>
      </c>
    </row>
    <row r="3621" spans="1:3" ht="14.5">
      <c r="A3621" s="309" t="s">
        <v>7205</v>
      </c>
      <c r="B3621" s="309" t="s">
        <v>7206</v>
      </c>
      <c r="C3621" s="223"/>
    </row>
    <row r="3622" spans="1:3" ht="15.5">
      <c r="A3622" s="567" t="s">
        <v>7207</v>
      </c>
      <c r="B3622" s="567" t="s">
        <v>7208</v>
      </c>
      <c r="C3622" s="317"/>
    </row>
    <row r="3623" spans="1:3" ht="14.5">
      <c r="A3623" s="567" t="s">
        <v>7209</v>
      </c>
      <c r="B3623" s="567" t="s">
        <v>7210</v>
      </c>
      <c r="C3623" s="223"/>
    </row>
    <row r="3624" spans="1:3" ht="14.5">
      <c r="A3624" s="309" t="s">
        <v>7211</v>
      </c>
      <c r="B3624" s="309" t="s">
        <v>7212</v>
      </c>
      <c r="C3624" s="223"/>
    </row>
    <row r="3625" spans="1:3" ht="13">
      <c r="A3625" s="567" t="s">
        <v>7213</v>
      </c>
      <c r="B3625" s="567" t="s">
        <v>7214</v>
      </c>
    </row>
    <row r="3626" spans="1:3" ht="13">
      <c r="A3626" s="567" t="s">
        <v>7215</v>
      </c>
      <c r="B3626" s="567" t="s">
        <v>7216</v>
      </c>
    </row>
    <row r="3627" spans="1:3" ht="15.5">
      <c r="A3627" s="319" t="s">
        <v>7217</v>
      </c>
      <c r="B3627" s="319" t="s">
        <v>7218</v>
      </c>
      <c r="C3627" s="223"/>
    </row>
    <row r="3628" spans="1:3" ht="15.5">
      <c r="A3628" s="309" t="s">
        <v>7219</v>
      </c>
      <c r="B3628" s="309" t="s">
        <v>7220</v>
      </c>
      <c r="C3628" s="317"/>
    </row>
    <row r="3629" spans="1:3" ht="14.5">
      <c r="A3629" s="309" t="s">
        <v>7221</v>
      </c>
      <c r="B3629" s="309" t="s">
        <v>7222</v>
      </c>
      <c r="C3629" s="223"/>
    </row>
    <row r="3630" spans="1:3" ht="14.5">
      <c r="A3630" s="309" t="s">
        <v>7223</v>
      </c>
      <c r="B3630" s="309" t="s">
        <v>7224</v>
      </c>
      <c r="C3630" s="223"/>
    </row>
    <row r="3631" spans="1:3" ht="14.5">
      <c r="A3631" s="309" t="s">
        <v>7225</v>
      </c>
      <c r="B3631" s="309" t="s">
        <v>7226</v>
      </c>
      <c r="C3631" s="223"/>
    </row>
    <row r="3632" spans="1:3" ht="15.5">
      <c r="A3632" s="319" t="s">
        <v>7227</v>
      </c>
      <c r="B3632" s="319" t="s">
        <v>7228</v>
      </c>
      <c r="C3632" s="317"/>
    </row>
    <row r="3633" spans="1:3" ht="14.5">
      <c r="A3633" s="309" t="s">
        <v>7229</v>
      </c>
      <c r="B3633" s="309" t="s">
        <v>7230</v>
      </c>
      <c r="C3633" s="223"/>
    </row>
    <row r="3634" spans="1:3" ht="14.5">
      <c r="A3634" s="309" t="s">
        <v>7231</v>
      </c>
      <c r="B3634" s="309" t="s">
        <v>7232</v>
      </c>
      <c r="C3634" s="223"/>
    </row>
    <row r="3635" spans="1:3" ht="15.5">
      <c r="A3635" s="319" t="s">
        <v>7233</v>
      </c>
      <c r="B3635" s="319" t="s">
        <v>7234</v>
      </c>
      <c r="C3635" s="223"/>
    </row>
    <row r="3636" spans="1:3" ht="17">
      <c r="A3636" s="309" t="s">
        <v>7235</v>
      </c>
      <c r="B3636" s="309" t="s">
        <v>7236</v>
      </c>
      <c r="C3636" s="579"/>
    </row>
    <row r="3637" spans="1:3" ht="15.5">
      <c r="A3637" s="309" t="s">
        <v>7237</v>
      </c>
      <c r="B3637" s="309" t="s">
        <v>7238</v>
      </c>
      <c r="C3637" s="317"/>
    </row>
    <row r="3638" spans="1:3" ht="14.5">
      <c r="A3638" s="309" t="s">
        <v>7239</v>
      </c>
      <c r="B3638" s="309" t="s">
        <v>7240</v>
      </c>
      <c r="C3638" s="223"/>
    </row>
    <row r="3639" spans="1:3" ht="14.5">
      <c r="A3639" s="309" t="s">
        <v>7241</v>
      </c>
      <c r="B3639" s="309" t="s">
        <v>7242</v>
      </c>
      <c r="C3639" s="223"/>
    </row>
    <row r="3640" spans="1:3" ht="17">
      <c r="A3640" s="307" t="s">
        <v>7243</v>
      </c>
      <c r="B3640" s="307" t="s">
        <v>7244</v>
      </c>
      <c r="C3640" s="223"/>
    </row>
    <row r="3641" spans="1:3" ht="15.5">
      <c r="A3641" s="319" t="s">
        <v>7245</v>
      </c>
      <c r="B3641" s="319" t="s">
        <v>7246</v>
      </c>
    </row>
    <row r="3642" spans="1:3" ht="14.5">
      <c r="A3642" s="309" t="s">
        <v>7247</v>
      </c>
      <c r="B3642" s="309" t="s">
        <v>7248</v>
      </c>
    </row>
    <row r="3643" spans="1:3" ht="14.5">
      <c r="A3643" s="567" t="s">
        <v>7249</v>
      </c>
      <c r="B3643" s="567" t="s">
        <v>7250</v>
      </c>
      <c r="C3643" s="223"/>
    </row>
    <row r="3644" spans="1:3" ht="14.5">
      <c r="A3644" s="567" t="s">
        <v>7251</v>
      </c>
      <c r="B3644" s="567" t="s">
        <v>7252</v>
      </c>
      <c r="C3644" s="223"/>
    </row>
    <row r="3645" spans="1:3" ht="14.5">
      <c r="A3645" s="567" t="s">
        <v>7253</v>
      </c>
      <c r="B3645" s="567" t="s">
        <v>7254</v>
      </c>
      <c r="C3645" s="223"/>
    </row>
    <row r="3646" spans="1:3" ht="14.5">
      <c r="A3646" s="309" t="s">
        <v>7255</v>
      </c>
      <c r="B3646" s="309" t="s">
        <v>7256</v>
      </c>
      <c r="C3646" s="223"/>
    </row>
    <row r="3647" spans="1:3" ht="15.5">
      <c r="A3647" s="567" t="s">
        <v>7257</v>
      </c>
      <c r="B3647" s="567" t="s">
        <v>7258</v>
      </c>
      <c r="C3647" s="317"/>
    </row>
    <row r="3648" spans="1:3" ht="14.5">
      <c r="A3648" s="567" t="s">
        <v>7259</v>
      </c>
      <c r="B3648" s="567" t="s">
        <v>7260</v>
      </c>
      <c r="C3648" s="223"/>
    </row>
    <row r="3649" spans="1:3" ht="14.5">
      <c r="A3649" s="567" t="s">
        <v>7261</v>
      </c>
      <c r="B3649" s="567" t="s">
        <v>7262</v>
      </c>
      <c r="C3649" s="223"/>
    </row>
    <row r="3650" spans="1:3" ht="14.5">
      <c r="A3650" s="567" t="s">
        <v>7263</v>
      </c>
      <c r="B3650" s="567" t="s">
        <v>7264</v>
      </c>
      <c r="C3650" s="223"/>
    </row>
    <row r="3651" spans="1:3" ht="14.5">
      <c r="A3651" s="309" t="s">
        <v>7265</v>
      </c>
      <c r="B3651" s="309" t="s">
        <v>7266</v>
      </c>
      <c r="C3651" s="223"/>
    </row>
    <row r="3652" spans="1:3" ht="15.5">
      <c r="A3652" s="319" t="s">
        <v>7267</v>
      </c>
      <c r="B3652" s="319" t="s">
        <v>7268</v>
      </c>
      <c r="C3652" s="223"/>
    </row>
    <row r="3653" spans="1:3" ht="14.5">
      <c r="A3653" s="309" t="s">
        <v>7269</v>
      </c>
      <c r="B3653" s="309" t="s">
        <v>7270</v>
      </c>
      <c r="C3653" s="223"/>
    </row>
    <row r="3654" spans="1:3" ht="14.5">
      <c r="A3654" s="309" t="s">
        <v>7271</v>
      </c>
      <c r="B3654" s="309" t="s">
        <v>7272</v>
      </c>
      <c r="C3654" s="223"/>
    </row>
    <row r="3655" spans="1:3" ht="14.5">
      <c r="A3655" s="309" t="s">
        <v>7273</v>
      </c>
      <c r="B3655" s="309" t="s">
        <v>7274</v>
      </c>
      <c r="C3655" s="223"/>
    </row>
    <row r="3656" spans="1:3" ht="14.5">
      <c r="A3656" s="309" t="s">
        <v>7275</v>
      </c>
      <c r="B3656" s="309" t="s">
        <v>7276</v>
      </c>
      <c r="C3656" s="223"/>
    </row>
    <row r="3657" spans="1:3" ht="14.5">
      <c r="A3657" s="309" t="s">
        <v>7277</v>
      </c>
      <c r="B3657" s="309" t="s">
        <v>7278</v>
      </c>
    </row>
    <row r="3658" spans="1:3" ht="14.5">
      <c r="A3658" s="309" t="s">
        <v>7279</v>
      </c>
      <c r="B3658" s="309" t="s">
        <v>7280</v>
      </c>
    </row>
    <row r="3659" spans="1:3" ht="15.5">
      <c r="A3659" s="319" t="s">
        <v>7281</v>
      </c>
      <c r="B3659" s="319" t="s">
        <v>7282</v>
      </c>
    </row>
    <row r="3660" spans="1:3" ht="15.5">
      <c r="A3660" s="309" t="s">
        <v>7283</v>
      </c>
      <c r="B3660" s="309" t="s">
        <v>7284</v>
      </c>
      <c r="C3660" s="317"/>
    </row>
    <row r="3661" spans="1:3" ht="14.5">
      <c r="A3661" s="567" t="s">
        <v>7285</v>
      </c>
      <c r="B3661" s="567" t="s">
        <v>7286</v>
      </c>
      <c r="C3661" s="223"/>
    </row>
    <row r="3662" spans="1:3" ht="13">
      <c r="A3662" s="567" t="s">
        <v>7287</v>
      </c>
      <c r="B3662" s="567" t="s">
        <v>7288</v>
      </c>
    </row>
    <row r="3663" spans="1:3" ht="14.5">
      <c r="A3663" s="567" t="s">
        <v>7289</v>
      </c>
      <c r="B3663" s="567" t="s">
        <v>7290</v>
      </c>
      <c r="C3663" s="223"/>
    </row>
    <row r="3664" spans="1:3" ht="14.5">
      <c r="A3664" s="567" t="s">
        <v>7291</v>
      </c>
      <c r="B3664" s="567" t="s">
        <v>7292</v>
      </c>
      <c r="C3664" s="223"/>
    </row>
    <row r="3665" spans="1:3" ht="14.5">
      <c r="A3665" s="309" t="s">
        <v>7293</v>
      </c>
      <c r="B3665" s="309" t="s">
        <v>7294</v>
      </c>
      <c r="C3665" s="223"/>
    </row>
    <row r="3666" spans="1:3" ht="15.5">
      <c r="A3666" s="309" t="s">
        <v>7295</v>
      </c>
      <c r="B3666" s="309" t="s">
        <v>7296</v>
      </c>
      <c r="C3666" s="317"/>
    </row>
    <row r="3667" spans="1:3" ht="14.5">
      <c r="A3667" s="309" t="s">
        <v>7297</v>
      </c>
      <c r="B3667" s="309" t="s">
        <v>7298</v>
      </c>
      <c r="C3667" s="223"/>
    </row>
    <row r="3668" spans="1:3" ht="14.5">
      <c r="A3668" s="309" t="s">
        <v>7299</v>
      </c>
      <c r="B3668" s="309" t="s">
        <v>7300</v>
      </c>
      <c r="C3668" s="223"/>
    </row>
    <row r="3669" spans="1:3" ht="14.5">
      <c r="A3669" s="309" t="s">
        <v>7301</v>
      </c>
      <c r="B3669" s="309" t="s">
        <v>7302</v>
      </c>
      <c r="C3669" s="223"/>
    </row>
    <row r="3670" spans="1:3" ht="17">
      <c r="A3670" s="309" t="s">
        <v>7303</v>
      </c>
      <c r="B3670" s="309" t="s">
        <v>7304</v>
      </c>
      <c r="C3670" s="583"/>
    </row>
    <row r="3671" spans="1:3" ht="18.5">
      <c r="A3671" s="319" t="s">
        <v>7305</v>
      </c>
      <c r="B3671" s="319" t="s">
        <v>7306</v>
      </c>
      <c r="C3671" s="582"/>
    </row>
    <row r="3672" spans="1:3" ht="15.5">
      <c r="A3672" s="309" t="s">
        <v>7307</v>
      </c>
      <c r="B3672" s="309" t="s">
        <v>7308</v>
      </c>
      <c r="C3672" s="317"/>
    </row>
    <row r="3673" spans="1:3" ht="14.5">
      <c r="A3673" s="309" t="s">
        <v>7309</v>
      </c>
      <c r="B3673" s="309" t="s">
        <v>7310</v>
      </c>
      <c r="C3673" s="223"/>
    </row>
    <row r="3674" spans="1:3" ht="14.5">
      <c r="A3674" s="309" t="s">
        <v>7311</v>
      </c>
      <c r="B3674" s="309" t="s">
        <v>7312</v>
      </c>
      <c r="C3674" s="223"/>
    </row>
    <row r="3675" spans="1:3" ht="14.5">
      <c r="A3675" s="309" t="s">
        <v>7313</v>
      </c>
      <c r="B3675" s="309" t="s">
        <v>7314</v>
      </c>
      <c r="C3675" s="223"/>
    </row>
    <row r="3676" spans="1:3" ht="15.5">
      <c r="A3676" s="319" t="s">
        <v>7315</v>
      </c>
      <c r="B3676" s="319" t="s">
        <v>7316</v>
      </c>
      <c r="C3676" s="223"/>
    </row>
    <row r="3677" spans="1:3" ht="15.5">
      <c r="A3677" s="309" t="s">
        <v>7317</v>
      </c>
      <c r="B3677" s="309" t="s">
        <v>7318</v>
      </c>
      <c r="C3677" s="317"/>
    </row>
    <row r="3678" spans="1:3" ht="14.5">
      <c r="A3678" s="309" t="s">
        <v>7319</v>
      </c>
      <c r="B3678" s="309" t="s">
        <v>7320</v>
      </c>
      <c r="C3678" s="223"/>
    </row>
    <row r="3679" spans="1:3" ht="14.5">
      <c r="A3679" s="567" t="s">
        <v>7321</v>
      </c>
      <c r="B3679" s="567" t="s">
        <v>7322</v>
      </c>
      <c r="C3679" s="223"/>
    </row>
    <row r="3680" spans="1:3" ht="14.5">
      <c r="A3680" s="567" t="s">
        <v>7323</v>
      </c>
      <c r="B3680" s="567" t="s">
        <v>7324</v>
      </c>
      <c r="C3680" s="223"/>
    </row>
    <row r="3681" spans="1:3" ht="15.5">
      <c r="A3681" s="319" t="s">
        <v>7325</v>
      </c>
      <c r="B3681" s="319" t="s">
        <v>7326</v>
      </c>
    </row>
    <row r="3682" spans="1:3" ht="14.5">
      <c r="A3682" s="309" t="s">
        <v>7327</v>
      </c>
      <c r="B3682" s="309" t="s">
        <v>7328</v>
      </c>
    </row>
    <row r="3683" spans="1:3" ht="14.5">
      <c r="A3683" s="309" t="s">
        <v>7329</v>
      </c>
      <c r="B3683" s="309" t="s">
        <v>7330</v>
      </c>
    </row>
    <row r="3684" spans="1:3" ht="15.5">
      <c r="A3684" s="319" t="s">
        <v>7331</v>
      </c>
      <c r="B3684" s="319" t="s">
        <v>7332</v>
      </c>
    </row>
    <row r="3685" spans="1:3" ht="14.5">
      <c r="A3685" s="309" t="s">
        <v>7333</v>
      </c>
      <c r="B3685" s="309" t="s">
        <v>7334</v>
      </c>
      <c r="C3685" s="223"/>
    </row>
    <row r="3686" spans="1:3" ht="14.5">
      <c r="A3686" s="309" t="s">
        <v>7335</v>
      </c>
      <c r="B3686" s="309" t="s">
        <v>7336</v>
      </c>
      <c r="C3686" s="223"/>
    </row>
    <row r="3687" spans="1:3" ht="15.5">
      <c r="A3687" s="309" t="s">
        <v>7337</v>
      </c>
      <c r="B3687" s="309" t="s">
        <v>7338</v>
      </c>
      <c r="C3687" s="317"/>
    </row>
    <row r="3688" spans="1:3" ht="14.5">
      <c r="A3688" s="567" t="s">
        <v>7339</v>
      </c>
      <c r="B3688" s="567" t="s">
        <v>7340</v>
      </c>
      <c r="C3688" s="223"/>
    </row>
    <row r="3689" spans="1:3" ht="14.5">
      <c r="A3689" s="567" t="s">
        <v>7341</v>
      </c>
      <c r="B3689" s="567" t="s">
        <v>7342</v>
      </c>
      <c r="C3689" s="223"/>
    </row>
    <row r="3690" spans="1:3" ht="14.5">
      <c r="A3690" s="567" t="s">
        <v>7343</v>
      </c>
      <c r="B3690" s="567" t="s">
        <v>7344</v>
      </c>
      <c r="C3690" s="223"/>
    </row>
    <row r="3691" spans="1:3" ht="15.5">
      <c r="A3691" s="319" t="s">
        <v>7345</v>
      </c>
      <c r="B3691" s="319" t="s">
        <v>7346</v>
      </c>
      <c r="C3691" s="223"/>
    </row>
    <row r="3692" spans="1:3" ht="14.5">
      <c r="A3692" s="309" t="s">
        <v>7347</v>
      </c>
      <c r="B3692" s="309" t="s">
        <v>7348</v>
      </c>
      <c r="C3692" s="223"/>
    </row>
    <row r="3693" spans="1:3" ht="15.5">
      <c r="A3693" s="567" t="s">
        <v>7349</v>
      </c>
      <c r="B3693" s="567" t="s">
        <v>7350</v>
      </c>
      <c r="C3693" s="317"/>
    </row>
    <row r="3694" spans="1:3" ht="17">
      <c r="A3694" s="567" t="s">
        <v>7351</v>
      </c>
      <c r="B3694" s="567" t="s">
        <v>7352</v>
      </c>
      <c r="C3694" s="579"/>
    </row>
    <row r="3695" spans="1:3" ht="15.5">
      <c r="A3695" s="309" t="s">
        <v>7353</v>
      </c>
      <c r="B3695" s="309" t="s">
        <v>7354</v>
      </c>
      <c r="C3695" s="317"/>
    </row>
    <row r="3696" spans="1:3" ht="17">
      <c r="A3696" s="307" t="s">
        <v>7355</v>
      </c>
      <c r="B3696" s="307" t="s">
        <v>7356</v>
      </c>
      <c r="C3696" s="223"/>
    </row>
    <row r="3697" spans="1:3" ht="15.5">
      <c r="A3697" s="319" t="s">
        <v>7357</v>
      </c>
      <c r="B3697" s="319" t="s">
        <v>7358</v>
      </c>
      <c r="C3697" s="223"/>
    </row>
    <row r="3698" spans="1:3" ht="14.5">
      <c r="A3698" s="309" t="s">
        <v>7359</v>
      </c>
      <c r="B3698" s="309" t="s">
        <v>7360</v>
      </c>
      <c r="C3698" s="223"/>
    </row>
    <row r="3699" spans="1:3" ht="15.5">
      <c r="A3699" s="309" t="s">
        <v>7361</v>
      </c>
      <c r="B3699" s="309" t="s">
        <v>7362</v>
      </c>
      <c r="C3699" s="317"/>
    </row>
    <row r="3700" spans="1:3" ht="14.5">
      <c r="A3700" s="309" t="s">
        <v>7363</v>
      </c>
      <c r="B3700" s="309" t="s">
        <v>7364</v>
      </c>
      <c r="C3700" s="223"/>
    </row>
    <row r="3701" spans="1:3" ht="14.5">
      <c r="A3701" s="309" t="s">
        <v>7365</v>
      </c>
      <c r="B3701" s="309" t="s">
        <v>7366</v>
      </c>
      <c r="C3701" s="223"/>
    </row>
    <row r="3702" spans="1:3" ht="14.5">
      <c r="A3702" s="309" t="s">
        <v>7367</v>
      </c>
      <c r="B3702" s="309" t="s">
        <v>7368</v>
      </c>
      <c r="C3702" s="223"/>
    </row>
    <row r="3703" spans="1:3" ht="14.5">
      <c r="A3703" s="309" t="s">
        <v>7369</v>
      </c>
      <c r="B3703" s="309" t="s">
        <v>7370</v>
      </c>
      <c r="C3703" s="223"/>
    </row>
    <row r="3704" spans="1:3" ht="15.5">
      <c r="A3704" s="309" t="s">
        <v>7371</v>
      </c>
      <c r="B3704" s="309" t="s">
        <v>7372</v>
      </c>
      <c r="C3704" s="317"/>
    </row>
    <row r="3705" spans="1:3" ht="15.5">
      <c r="A3705" s="319" t="s">
        <v>7373</v>
      </c>
      <c r="B3705" s="319" t="s">
        <v>7374</v>
      </c>
      <c r="C3705" s="223"/>
    </row>
    <row r="3706" spans="1:3" ht="14.5">
      <c r="A3706" s="309" t="s">
        <v>7375</v>
      </c>
      <c r="B3706" s="309" t="s">
        <v>7376</v>
      </c>
      <c r="C3706" s="223"/>
    </row>
    <row r="3707" spans="1:3" ht="14.5">
      <c r="A3707" s="309" t="s">
        <v>7377</v>
      </c>
      <c r="B3707" s="309" t="s">
        <v>7378</v>
      </c>
      <c r="C3707" s="223"/>
    </row>
    <row r="3708" spans="1:3" ht="15.5">
      <c r="A3708" s="309" t="s">
        <v>7379</v>
      </c>
      <c r="B3708" s="309" t="s">
        <v>7380</v>
      </c>
      <c r="C3708" s="317"/>
    </row>
    <row r="3709" spans="1:3" ht="15.5">
      <c r="A3709" s="319" t="s">
        <v>7381</v>
      </c>
      <c r="B3709" s="319" t="s">
        <v>7382</v>
      </c>
      <c r="C3709" s="223"/>
    </row>
    <row r="3710" spans="1:3" ht="14.5">
      <c r="A3710" s="309" t="s">
        <v>7383</v>
      </c>
      <c r="B3710" s="309" t="s">
        <v>7384</v>
      </c>
      <c r="C3710" s="223"/>
    </row>
    <row r="3711" spans="1:3" ht="14.5">
      <c r="A3711" s="309" t="s">
        <v>7385</v>
      </c>
      <c r="B3711" s="309" t="s">
        <v>7386</v>
      </c>
      <c r="C3711" s="223"/>
    </row>
    <row r="3712" spans="1:3" ht="14.5">
      <c r="A3712" s="309" t="s">
        <v>7387</v>
      </c>
      <c r="B3712" s="309" t="s">
        <v>7388</v>
      </c>
      <c r="C3712" s="223"/>
    </row>
    <row r="3713" spans="1:3" ht="17">
      <c r="A3713" s="307" t="s">
        <v>7389</v>
      </c>
      <c r="B3713" s="307" t="s">
        <v>7390</v>
      </c>
      <c r="C3713" s="317"/>
    </row>
    <row r="3714" spans="1:3" ht="15.5">
      <c r="A3714" s="319" t="s">
        <v>7391</v>
      </c>
      <c r="B3714" s="319" t="s">
        <v>7392</v>
      </c>
      <c r="C3714" s="223"/>
    </row>
    <row r="3715" spans="1:3" ht="14.5">
      <c r="A3715" s="309" t="s">
        <v>7393</v>
      </c>
      <c r="B3715" s="309" t="s">
        <v>7394</v>
      </c>
      <c r="C3715" s="223"/>
    </row>
    <row r="3716" spans="1:3" ht="14.5">
      <c r="A3716" s="567" t="s">
        <v>7395</v>
      </c>
      <c r="B3716" s="567" t="s">
        <v>7396</v>
      </c>
      <c r="C3716" s="223"/>
    </row>
    <row r="3717" spans="1:3" ht="17">
      <c r="A3717" s="567" t="s">
        <v>7397</v>
      </c>
      <c r="B3717" s="567" t="s">
        <v>7398</v>
      </c>
      <c r="C3717" s="583"/>
    </row>
    <row r="3718" spans="1:3" ht="17">
      <c r="A3718" s="567" t="s">
        <v>7399</v>
      </c>
      <c r="B3718" s="567" t="s">
        <v>7400</v>
      </c>
      <c r="C3718" s="579"/>
    </row>
    <row r="3719" spans="1:3" ht="15.5">
      <c r="A3719" s="309" t="s">
        <v>7401</v>
      </c>
      <c r="B3719" s="309" t="s">
        <v>7402</v>
      </c>
      <c r="C3719" s="317"/>
    </row>
    <row r="3720" spans="1:3" ht="15.5">
      <c r="A3720" s="309" t="s">
        <v>7403</v>
      </c>
      <c r="B3720" s="309" t="s">
        <v>7404</v>
      </c>
      <c r="C3720" s="317"/>
    </row>
    <row r="3721" spans="1:3" ht="15.5">
      <c r="A3721" s="309" t="s">
        <v>7405</v>
      </c>
      <c r="B3721" s="309" t="s">
        <v>7406</v>
      </c>
      <c r="C3721" s="317"/>
    </row>
    <row r="3722" spans="1:3" ht="15.5">
      <c r="A3722" s="309" t="s">
        <v>7407</v>
      </c>
      <c r="B3722" s="309" t="s">
        <v>7408</v>
      </c>
      <c r="C3722" s="317"/>
    </row>
    <row r="3723" spans="1:3" ht="15.5">
      <c r="A3723" s="309" t="s">
        <v>7409</v>
      </c>
      <c r="B3723" s="309" t="s">
        <v>7410</v>
      </c>
      <c r="C3723" s="317"/>
    </row>
    <row r="3724" spans="1:3" ht="14.5">
      <c r="A3724" s="567" t="s">
        <v>7411</v>
      </c>
      <c r="B3724" s="567" t="s">
        <v>7412</v>
      </c>
      <c r="C3724" s="223"/>
    </row>
    <row r="3725" spans="1:3" ht="14.5">
      <c r="A3725" s="567" t="s">
        <v>7413</v>
      </c>
      <c r="B3725" s="567" t="s">
        <v>7414</v>
      </c>
      <c r="C3725" s="223"/>
    </row>
    <row r="3726" spans="1:3" ht="15.5">
      <c r="A3726" s="319" t="s">
        <v>7415</v>
      </c>
      <c r="B3726" s="319" t="s">
        <v>7416</v>
      </c>
      <c r="C3726" s="223"/>
    </row>
    <row r="3727" spans="1:3" ht="14.5">
      <c r="A3727" s="309" t="s">
        <v>7417</v>
      </c>
      <c r="B3727" s="309" t="s">
        <v>7418</v>
      </c>
      <c r="C3727" s="223"/>
    </row>
    <row r="3728" spans="1:3" ht="14.5">
      <c r="A3728" s="309" t="s">
        <v>7419</v>
      </c>
      <c r="B3728" s="309" t="s">
        <v>7420</v>
      </c>
      <c r="C3728" s="223"/>
    </row>
    <row r="3729" spans="1:3" ht="15.5">
      <c r="A3729" s="567" t="s">
        <v>7421</v>
      </c>
      <c r="B3729" s="567" t="s">
        <v>7422</v>
      </c>
      <c r="C3729" s="317"/>
    </row>
    <row r="3730" spans="1:3" ht="14.5">
      <c r="A3730" s="567" t="s">
        <v>7423</v>
      </c>
      <c r="B3730" s="567" t="s">
        <v>7424</v>
      </c>
      <c r="C3730" s="223"/>
    </row>
    <row r="3731" spans="1:3" ht="14.5">
      <c r="A3731" s="309" t="s">
        <v>7425</v>
      </c>
      <c r="B3731" s="309" t="s">
        <v>7426</v>
      </c>
      <c r="C3731" s="223"/>
    </row>
    <row r="3732" spans="1:3" ht="14.5">
      <c r="A3732" s="309" t="s">
        <v>7427</v>
      </c>
      <c r="B3732" s="309" t="s">
        <v>7428</v>
      </c>
      <c r="C3732" s="223"/>
    </row>
    <row r="3733" spans="1:3" ht="14.5">
      <c r="A3733" s="309" t="s">
        <v>7429</v>
      </c>
      <c r="B3733" s="309" t="s">
        <v>7430</v>
      </c>
      <c r="C3733" s="223"/>
    </row>
    <row r="3734" spans="1:3" ht="14.5">
      <c r="A3734" s="567" t="s">
        <v>7431</v>
      </c>
      <c r="B3734" s="567" t="s">
        <v>7432</v>
      </c>
      <c r="C3734" s="223"/>
    </row>
    <row r="3735" spans="1:3" ht="14.5">
      <c r="A3735" s="567" t="s">
        <v>7433</v>
      </c>
      <c r="B3735" s="567" t="s">
        <v>7434</v>
      </c>
      <c r="C3735" s="223"/>
    </row>
    <row r="3736" spans="1:3" ht="15.5">
      <c r="A3736" s="567" t="s">
        <v>7435</v>
      </c>
      <c r="B3736" s="567" t="s">
        <v>7436</v>
      </c>
      <c r="C3736" s="317"/>
    </row>
    <row r="3737" spans="1:3" ht="15.5">
      <c r="A3737" s="309" t="s">
        <v>7437</v>
      </c>
      <c r="B3737" s="309" t="s">
        <v>7438</v>
      </c>
      <c r="C3737" s="317"/>
    </row>
    <row r="3738" spans="1:3" ht="17">
      <c r="A3738" s="567" t="s">
        <v>7439</v>
      </c>
      <c r="B3738" s="567" t="s">
        <v>7440</v>
      </c>
      <c r="C3738" s="583"/>
    </row>
    <row r="3739" spans="1:3" ht="17">
      <c r="A3739" s="567" t="s">
        <v>7441</v>
      </c>
      <c r="B3739" s="567" t="s">
        <v>7442</v>
      </c>
      <c r="C3739" s="579"/>
    </row>
    <row r="3740" spans="1:3" ht="15.5">
      <c r="A3740" s="319" t="s">
        <v>7443</v>
      </c>
      <c r="B3740" s="319" t="s">
        <v>7444</v>
      </c>
      <c r="C3740" s="317"/>
    </row>
    <row r="3741" spans="1:3" ht="15.5">
      <c r="A3741" s="309" t="s">
        <v>7445</v>
      </c>
      <c r="B3741" s="309" t="s">
        <v>7446</v>
      </c>
      <c r="C3741" s="317"/>
    </row>
    <row r="3742" spans="1:3" ht="15.5">
      <c r="A3742" s="309" t="s">
        <v>7447</v>
      </c>
      <c r="B3742" s="309" t="s">
        <v>7448</v>
      </c>
      <c r="C3742" s="317"/>
    </row>
    <row r="3743" spans="1:3" ht="15.5">
      <c r="A3743" s="319" t="s">
        <v>7449</v>
      </c>
      <c r="B3743" s="319" t="s">
        <v>7450</v>
      </c>
      <c r="C3743" s="317"/>
    </row>
    <row r="3744" spans="1:3" ht="15.5">
      <c r="A3744" s="309" t="s">
        <v>7451</v>
      </c>
      <c r="B3744" s="309" t="s">
        <v>7452</v>
      </c>
      <c r="C3744" s="317"/>
    </row>
    <row r="3745" spans="1:3" ht="15.5">
      <c r="A3745" s="309" t="s">
        <v>7453</v>
      </c>
      <c r="B3745" s="309" t="s">
        <v>7454</v>
      </c>
      <c r="C3745" s="317"/>
    </row>
    <row r="3746" spans="1:3" ht="15.5">
      <c r="A3746" s="567" t="s">
        <v>7455</v>
      </c>
      <c r="B3746" s="567" t="s">
        <v>7456</v>
      </c>
      <c r="C3746" s="317"/>
    </row>
    <row r="3747" spans="1:3" ht="15.5">
      <c r="A3747" s="567" t="s">
        <v>7457</v>
      </c>
      <c r="B3747" s="567" t="s">
        <v>7458</v>
      </c>
      <c r="C3747" s="317"/>
    </row>
    <row r="3748" spans="1:3" ht="17">
      <c r="A3748" s="319" t="s">
        <v>7459</v>
      </c>
      <c r="B3748" s="319" t="s">
        <v>7460</v>
      </c>
      <c r="C3748" s="583"/>
    </row>
    <row r="3749" spans="1:3" ht="17">
      <c r="A3749" s="309" t="s">
        <v>7461</v>
      </c>
      <c r="B3749" s="309" t="s">
        <v>7462</v>
      </c>
      <c r="C3749" s="583"/>
    </row>
    <row r="3750" spans="1:3" ht="17">
      <c r="A3750" s="567" t="s">
        <v>7463</v>
      </c>
      <c r="B3750" s="567" t="s">
        <v>7464</v>
      </c>
      <c r="C3750" s="583"/>
    </row>
    <row r="3751" spans="1:3" ht="17">
      <c r="A3751" s="567" t="s">
        <v>7465</v>
      </c>
      <c r="B3751" s="567" t="s">
        <v>7466</v>
      </c>
      <c r="C3751" s="579"/>
    </row>
    <row r="3752" spans="1:3" ht="15.5">
      <c r="A3752" s="309" t="s">
        <v>7467</v>
      </c>
      <c r="B3752" s="309" t="s">
        <v>7468</v>
      </c>
      <c r="C3752" s="317"/>
    </row>
    <row r="3753" spans="1:3" ht="15.5">
      <c r="A3753" s="309" t="s">
        <v>7469</v>
      </c>
      <c r="B3753" s="309" t="s">
        <v>7470</v>
      </c>
      <c r="C3753" s="317"/>
    </row>
    <row r="3754" spans="1:3" ht="15.5">
      <c r="A3754" s="567" t="s">
        <v>7471</v>
      </c>
      <c r="B3754" s="567" t="s">
        <v>7472</v>
      </c>
      <c r="C3754" s="317"/>
    </row>
    <row r="3755" spans="1:3" ht="15.5">
      <c r="A3755" s="567" t="s">
        <v>7473</v>
      </c>
      <c r="B3755" s="567" t="s">
        <v>7474</v>
      </c>
      <c r="C3755" s="317"/>
    </row>
    <row r="3756" spans="1:3" ht="15.5">
      <c r="A3756" s="319" t="s">
        <v>7475</v>
      </c>
      <c r="B3756" s="319" t="s">
        <v>7476</v>
      </c>
      <c r="C3756" s="317"/>
    </row>
    <row r="3757" spans="1:3" ht="15.5">
      <c r="A3757" s="309" t="s">
        <v>7477</v>
      </c>
      <c r="B3757" s="309" t="s">
        <v>7478</v>
      </c>
      <c r="C3757" s="317"/>
    </row>
    <row r="3758" spans="1:3" ht="15.5">
      <c r="A3758" s="567" t="s">
        <v>7479</v>
      </c>
      <c r="B3758" s="567" t="s">
        <v>7480</v>
      </c>
      <c r="C3758" s="317"/>
    </row>
    <row r="3759" spans="1:3" ht="15.5">
      <c r="A3759" s="567" t="s">
        <v>7481</v>
      </c>
      <c r="B3759" s="567" t="s">
        <v>7482</v>
      </c>
      <c r="C3759" s="317"/>
    </row>
    <row r="3760" spans="1:3" ht="18.5">
      <c r="A3760" s="567" t="s">
        <v>7483</v>
      </c>
      <c r="B3760" s="567" t="s">
        <v>7484</v>
      </c>
      <c r="C3760" s="582"/>
    </row>
    <row r="3761" spans="1:3" ht="15.5">
      <c r="A3761" s="309" t="s">
        <v>7485</v>
      </c>
      <c r="B3761" s="309" t="s">
        <v>7486</v>
      </c>
      <c r="C3761" s="317"/>
    </row>
    <row r="3762" spans="1:3" ht="15.5">
      <c r="A3762" s="319" t="s">
        <v>7487</v>
      </c>
      <c r="B3762" s="319" t="s">
        <v>7488</v>
      </c>
      <c r="C3762" s="223"/>
    </row>
    <row r="3763" spans="1:3" ht="14.5">
      <c r="A3763" s="309" t="s">
        <v>7489</v>
      </c>
      <c r="B3763" s="309" t="s">
        <v>7490</v>
      </c>
      <c r="C3763" s="223"/>
    </row>
    <row r="3764" spans="1:3" ht="14.5">
      <c r="A3764" s="309" t="s">
        <v>7491</v>
      </c>
      <c r="B3764" s="309" t="s">
        <v>7492</v>
      </c>
      <c r="C3764" s="223"/>
    </row>
    <row r="3765" spans="1:3" ht="14.5">
      <c r="A3765" s="309" t="s">
        <v>7493</v>
      </c>
      <c r="B3765" s="309" t="s">
        <v>7494</v>
      </c>
      <c r="C3765" s="223"/>
    </row>
    <row r="3766" spans="1:3" ht="14.5">
      <c r="A3766" s="567" t="s">
        <v>7495</v>
      </c>
      <c r="B3766" s="567" t="s">
        <v>7496</v>
      </c>
      <c r="C3766" s="223"/>
    </row>
    <row r="3767" spans="1:3" ht="14.5">
      <c r="A3767" s="567" t="s">
        <v>7497</v>
      </c>
      <c r="B3767" s="567" t="s">
        <v>7498</v>
      </c>
      <c r="C3767" s="223"/>
    </row>
    <row r="3768" spans="1:3" ht="14.5">
      <c r="A3768" s="309" t="s">
        <v>7499</v>
      </c>
      <c r="B3768" s="309" t="s">
        <v>7500</v>
      </c>
    </row>
    <row r="3769" spans="1:3" ht="17">
      <c r="A3769" s="307" t="s">
        <v>7501</v>
      </c>
      <c r="B3769" s="307" t="s">
        <v>7502</v>
      </c>
    </row>
    <row r="3770" spans="1:3" ht="15.5">
      <c r="A3770" s="319" t="s">
        <v>7503</v>
      </c>
      <c r="B3770" s="319" t="s">
        <v>7504</v>
      </c>
      <c r="C3770" s="317"/>
    </row>
    <row r="3771" spans="1:3" ht="14.5">
      <c r="A3771" s="309" t="s">
        <v>7505</v>
      </c>
      <c r="B3771" s="309" t="s">
        <v>7506</v>
      </c>
      <c r="C3771" s="223"/>
    </row>
    <row r="3772" spans="1:3" ht="13">
      <c r="A3772" s="567" t="s">
        <v>7507</v>
      </c>
      <c r="B3772" s="567" t="s">
        <v>7508</v>
      </c>
    </row>
    <row r="3773" spans="1:3" ht="14.5">
      <c r="A3773" s="309" t="s">
        <v>7509</v>
      </c>
      <c r="B3773" s="309" t="s">
        <v>7510</v>
      </c>
    </row>
    <row r="3774" spans="1:3" ht="14.5">
      <c r="A3774" s="309" t="s">
        <v>7511</v>
      </c>
      <c r="B3774" s="309" t="s">
        <v>7512</v>
      </c>
      <c r="C3774" s="223"/>
    </row>
    <row r="3775" spans="1:3" ht="14.5">
      <c r="A3775" s="309" t="s">
        <v>7513</v>
      </c>
      <c r="B3775" s="309" t="s">
        <v>7514</v>
      </c>
    </row>
    <row r="3776" spans="1:3" ht="15.5">
      <c r="A3776" s="319" t="s">
        <v>7515</v>
      </c>
      <c r="B3776" s="319" t="s">
        <v>7516</v>
      </c>
      <c r="C3776" s="223"/>
    </row>
    <row r="3777" spans="1:3" ht="14.5">
      <c r="A3777" s="309" t="s">
        <v>7517</v>
      </c>
      <c r="B3777" s="309" t="s">
        <v>7518</v>
      </c>
      <c r="C3777" s="223"/>
    </row>
    <row r="3778" spans="1:3" ht="14.5">
      <c r="A3778" s="309" t="s">
        <v>7519</v>
      </c>
      <c r="B3778" s="309" t="s">
        <v>7520</v>
      </c>
      <c r="C3778" s="223"/>
    </row>
    <row r="3779" spans="1:3" ht="15.5">
      <c r="A3779" s="319" t="s">
        <v>7521</v>
      </c>
      <c r="B3779" s="319" t="s">
        <v>7522</v>
      </c>
      <c r="C3779" s="223"/>
    </row>
    <row r="3780" spans="1:3" ht="14.5">
      <c r="A3780" s="309" t="s">
        <v>7523</v>
      </c>
      <c r="B3780" s="309" t="s">
        <v>7524</v>
      </c>
      <c r="C3780" s="223"/>
    </row>
    <row r="3781" spans="1:3" ht="14.5">
      <c r="A3781" s="309" t="s">
        <v>7525</v>
      </c>
      <c r="B3781" s="309" t="s">
        <v>7526</v>
      </c>
      <c r="C3781" s="223"/>
    </row>
    <row r="3782" spans="1:3" ht="14.5">
      <c r="A3782" s="309" t="s">
        <v>7527</v>
      </c>
      <c r="B3782" s="309" t="s">
        <v>7528</v>
      </c>
      <c r="C3782" s="223"/>
    </row>
    <row r="3783" spans="1:3" ht="15.5">
      <c r="A3783" s="319" t="s">
        <v>7529</v>
      </c>
      <c r="B3783" s="319" t="s">
        <v>7530</v>
      </c>
      <c r="C3783" s="223"/>
    </row>
    <row r="3784" spans="1:3" ht="14.5">
      <c r="A3784" s="309" t="s">
        <v>7531</v>
      </c>
      <c r="B3784" s="309" t="s">
        <v>7532</v>
      </c>
      <c r="C3784" s="223"/>
    </row>
    <row r="3785" spans="1:3" ht="14.5">
      <c r="A3785" s="567" t="s">
        <v>7533</v>
      </c>
      <c r="B3785" s="567" t="s">
        <v>7534</v>
      </c>
      <c r="C3785" s="223"/>
    </row>
    <row r="3786" spans="1:3" ht="14.5">
      <c r="A3786" s="567" t="s">
        <v>7535</v>
      </c>
      <c r="B3786" s="567" t="s">
        <v>7536</v>
      </c>
      <c r="C3786" s="223"/>
    </row>
    <row r="3787" spans="1:3" ht="15.5">
      <c r="A3787" s="309" t="s">
        <v>7537</v>
      </c>
      <c r="B3787" s="309" t="s">
        <v>7538</v>
      </c>
      <c r="C3787" s="317"/>
    </row>
    <row r="3788" spans="1:3" ht="14.5">
      <c r="A3788" s="309" t="s">
        <v>7539</v>
      </c>
      <c r="B3788" s="309" t="s">
        <v>7540</v>
      </c>
      <c r="C3788" s="223"/>
    </row>
    <row r="3789" spans="1:3" ht="14.5">
      <c r="A3789" s="309" t="s">
        <v>7541</v>
      </c>
      <c r="B3789" s="309" t="s">
        <v>7542</v>
      </c>
      <c r="C3789" s="223"/>
    </row>
    <row r="3790" spans="1:3" ht="14.5">
      <c r="A3790" s="309" t="s">
        <v>7543</v>
      </c>
      <c r="B3790" s="309" t="s">
        <v>7544</v>
      </c>
    </row>
    <row r="3791" spans="1:3" ht="15.5">
      <c r="A3791" s="319" t="s">
        <v>7545</v>
      </c>
      <c r="B3791" s="319" t="s">
        <v>7546</v>
      </c>
    </row>
    <row r="3792" spans="1:3" ht="14.5">
      <c r="A3792" s="309" t="s">
        <v>7547</v>
      </c>
      <c r="B3792" s="309" t="s">
        <v>7548</v>
      </c>
    </row>
    <row r="3793" spans="1:3" ht="13">
      <c r="A3793" s="567" t="s">
        <v>7549</v>
      </c>
      <c r="B3793" s="567" t="s">
        <v>7550</v>
      </c>
    </row>
    <row r="3794" spans="1:3" ht="13">
      <c r="A3794" s="567" t="s">
        <v>7551</v>
      </c>
      <c r="B3794" s="567" t="s">
        <v>7552</v>
      </c>
    </row>
    <row r="3795" spans="1:3" ht="14.5">
      <c r="A3795" s="309" t="s">
        <v>7553</v>
      </c>
      <c r="B3795" s="309" t="s">
        <v>7554</v>
      </c>
      <c r="C3795" s="223"/>
    </row>
    <row r="3796" spans="1:3" ht="14.5">
      <c r="A3796" s="309" t="s">
        <v>7555</v>
      </c>
      <c r="B3796" s="309" t="s">
        <v>7556</v>
      </c>
      <c r="C3796" s="223"/>
    </row>
    <row r="3797" spans="1:3" ht="14.5">
      <c r="A3797" s="309" t="s">
        <v>7557</v>
      </c>
      <c r="B3797" s="309" t="s">
        <v>7558</v>
      </c>
      <c r="C3797" s="223"/>
    </row>
    <row r="3798" spans="1:3" ht="17">
      <c r="A3798" s="307" t="s">
        <v>7559</v>
      </c>
      <c r="B3798" s="307" t="s">
        <v>7560</v>
      </c>
    </row>
    <row r="3799" spans="1:3" ht="15.5">
      <c r="A3799" s="319" t="s">
        <v>7561</v>
      </c>
      <c r="B3799" s="319" t="s">
        <v>7562</v>
      </c>
    </row>
    <row r="3800" spans="1:3" ht="15.5">
      <c r="A3800" s="309" t="s">
        <v>7563</v>
      </c>
      <c r="B3800" s="309" t="s">
        <v>7564</v>
      </c>
      <c r="C3800" s="317"/>
    </row>
    <row r="3801" spans="1:3" ht="15.5">
      <c r="A3801" s="567" t="s">
        <v>7565</v>
      </c>
      <c r="B3801" s="567" t="s">
        <v>7566</v>
      </c>
      <c r="C3801" s="317"/>
    </row>
    <row r="3802" spans="1:3" ht="14.5">
      <c r="A3802" s="567" t="s">
        <v>7567</v>
      </c>
      <c r="B3802" s="567" t="s">
        <v>7568</v>
      </c>
      <c r="C3802" s="223"/>
    </row>
    <row r="3803" spans="1:3" ht="14.5">
      <c r="A3803" s="567" t="s">
        <v>7569</v>
      </c>
      <c r="B3803" s="567" t="s">
        <v>7570</v>
      </c>
      <c r="C3803" s="223"/>
    </row>
    <row r="3804" spans="1:3" ht="14.5">
      <c r="A3804" s="567" t="s">
        <v>7571</v>
      </c>
      <c r="B3804" s="567" t="s">
        <v>7572</v>
      </c>
      <c r="C3804" s="223"/>
    </row>
    <row r="3805" spans="1:3" ht="14.5">
      <c r="A3805" s="309" t="s">
        <v>7573</v>
      </c>
      <c r="B3805" s="309" t="s">
        <v>7574</v>
      </c>
      <c r="C3805" s="223"/>
    </row>
    <row r="3806" spans="1:3" ht="14.5">
      <c r="A3806" s="309" t="s">
        <v>7575</v>
      </c>
      <c r="B3806" s="309" t="s">
        <v>7576</v>
      </c>
    </row>
    <row r="3807" spans="1:3" ht="13">
      <c r="A3807" s="567" t="s">
        <v>7577</v>
      </c>
      <c r="B3807" s="567" t="s">
        <v>7578</v>
      </c>
    </row>
    <row r="3808" spans="1:3" ht="14.5">
      <c r="A3808" s="567" t="s">
        <v>7579</v>
      </c>
      <c r="B3808" s="567" t="s">
        <v>7580</v>
      </c>
      <c r="C3808" s="223"/>
    </row>
    <row r="3809" spans="1:3" ht="13">
      <c r="A3809" s="567" t="s">
        <v>7581</v>
      </c>
      <c r="B3809" s="567" t="s">
        <v>7582</v>
      </c>
    </row>
    <row r="3810" spans="1:3" ht="13">
      <c r="A3810" s="567" t="s">
        <v>7583</v>
      </c>
      <c r="B3810" s="567" t="s">
        <v>7584</v>
      </c>
    </row>
    <row r="3811" spans="1:3" ht="14.5">
      <c r="A3811" s="567" t="s">
        <v>7585</v>
      </c>
      <c r="B3811" s="567" t="s">
        <v>7586</v>
      </c>
      <c r="C3811" s="223"/>
    </row>
    <row r="3812" spans="1:3" ht="15.5">
      <c r="A3812" s="319" t="s">
        <v>7587</v>
      </c>
      <c r="B3812" s="319" t="s">
        <v>7588</v>
      </c>
    </row>
    <row r="3813" spans="1:3" ht="14.5">
      <c r="A3813" s="309" t="s">
        <v>7589</v>
      </c>
      <c r="B3813" s="309" t="s">
        <v>7590</v>
      </c>
    </row>
    <row r="3814" spans="1:3" ht="14.5">
      <c r="A3814" s="309" t="s">
        <v>7591</v>
      </c>
      <c r="B3814" s="309" t="s">
        <v>7592</v>
      </c>
      <c r="C3814" s="223"/>
    </row>
    <row r="3815" spans="1:3" ht="17">
      <c r="A3815" s="309" t="s">
        <v>7593</v>
      </c>
      <c r="B3815" s="309" t="s">
        <v>7594</v>
      </c>
      <c r="C3815" s="579"/>
    </row>
    <row r="3816" spans="1:3" ht="15.5">
      <c r="A3816" s="309" t="s">
        <v>7595</v>
      </c>
      <c r="B3816" s="309" t="s">
        <v>7596</v>
      </c>
      <c r="C3816" s="317"/>
    </row>
    <row r="3817" spans="1:3" ht="15.5">
      <c r="A3817" s="319" t="s">
        <v>7597</v>
      </c>
      <c r="B3817" s="319" t="s">
        <v>7598</v>
      </c>
      <c r="C3817" s="223"/>
    </row>
    <row r="3818" spans="1:3" ht="14.5">
      <c r="A3818" s="309" t="s">
        <v>7599</v>
      </c>
      <c r="B3818" s="309" t="s">
        <v>7600</v>
      </c>
      <c r="C3818" s="223"/>
    </row>
    <row r="3819" spans="1:3" ht="15.5">
      <c r="A3819" s="309" t="s">
        <v>7601</v>
      </c>
      <c r="B3819" s="309" t="s">
        <v>7602</v>
      </c>
      <c r="C3819" s="317"/>
    </row>
    <row r="3820" spans="1:3" ht="14.5">
      <c r="A3820" s="309" t="s">
        <v>7603</v>
      </c>
      <c r="B3820" s="309" t="s">
        <v>7604</v>
      </c>
      <c r="C3820" s="223"/>
    </row>
    <row r="3821" spans="1:3" ht="14.5">
      <c r="A3821" s="567" t="s">
        <v>7605</v>
      </c>
      <c r="B3821" s="567" t="s">
        <v>7606</v>
      </c>
      <c r="C3821" s="223"/>
    </row>
    <row r="3822" spans="1:3" ht="14.5">
      <c r="A3822" s="567" t="s">
        <v>7607</v>
      </c>
      <c r="B3822" s="567" t="s">
        <v>7608</v>
      </c>
      <c r="C3822" s="223"/>
    </row>
    <row r="3823" spans="1:3" ht="15.5">
      <c r="A3823" s="309" t="s">
        <v>7609</v>
      </c>
      <c r="B3823" s="309" t="s">
        <v>7610</v>
      </c>
      <c r="C3823" s="317"/>
    </row>
    <row r="3824" spans="1:3" ht="15.5">
      <c r="A3824" s="319" t="s">
        <v>7611</v>
      </c>
      <c r="B3824" s="319" t="s">
        <v>7612</v>
      </c>
      <c r="C3824" s="223"/>
    </row>
    <row r="3825" spans="1:3" ht="14.5">
      <c r="A3825" s="309" t="s">
        <v>7613</v>
      </c>
      <c r="B3825" s="309" t="s">
        <v>7614</v>
      </c>
      <c r="C3825" s="223"/>
    </row>
    <row r="3826" spans="1:3" ht="14.5">
      <c r="A3826" s="309" t="s">
        <v>7615</v>
      </c>
      <c r="B3826" s="309" t="s">
        <v>7616</v>
      </c>
      <c r="C3826" s="223"/>
    </row>
    <row r="3827" spans="1:3" ht="15.5">
      <c r="A3827" s="567" t="s">
        <v>7617</v>
      </c>
      <c r="B3827" s="567" t="s">
        <v>7618</v>
      </c>
      <c r="C3827" s="317"/>
    </row>
    <row r="3828" spans="1:3" ht="14.5">
      <c r="A3828" s="567" t="s">
        <v>7619</v>
      </c>
      <c r="B3828" s="567" t="s">
        <v>7620</v>
      </c>
      <c r="C3828" s="223"/>
    </row>
    <row r="3829" spans="1:3" ht="14.5">
      <c r="A3829" s="309" t="s">
        <v>7621</v>
      </c>
      <c r="B3829" s="309" t="s">
        <v>7622</v>
      </c>
      <c r="C3829" s="223"/>
    </row>
    <row r="3830" spans="1:3" ht="15.5">
      <c r="A3830" s="319" t="s">
        <v>7623</v>
      </c>
      <c r="B3830" s="319" t="s">
        <v>7624</v>
      </c>
      <c r="C3830" s="223"/>
    </row>
    <row r="3831" spans="1:3" ht="14.5">
      <c r="A3831" s="309" t="s">
        <v>7625</v>
      </c>
      <c r="B3831" s="309" t="s">
        <v>7626</v>
      </c>
      <c r="C3831" s="223"/>
    </row>
    <row r="3832" spans="1:3" ht="14.5">
      <c r="A3832" s="309" t="s">
        <v>7627</v>
      </c>
      <c r="B3832" s="309" t="s">
        <v>7628</v>
      </c>
      <c r="C3832" s="223"/>
    </row>
    <row r="3833" spans="1:3" ht="14.5">
      <c r="A3833" s="309" t="s">
        <v>7629</v>
      </c>
      <c r="B3833" s="309" t="s">
        <v>7630</v>
      </c>
      <c r="C3833" s="223"/>
    </row>
    <row r="3834" spans="1:3" ht="15.5">
      <c r="A3834" s="319" t="s">
        <v>7631</v>
      </c>
      <c r="B3834" s="319" t="s">
        <v>7632</v>
      </c>
      <c r="C3834" s="223"/>
    </row>
    <row r="3835" spans="1:3" ht="14.5">
      <c r="A3835" s="309" t="s">
        <v>7633</v>
      </c>
      <c r="B3835" s="309" t="s">
        <v>7634</v>
      </c>
      <c r="C3835" s="223"/>
    </row>
    <row r="3836" spans="1:3" ht="14.5">
      <c r="A3836" s="309" t="s">
        <v>7635</v>
      </c>
      <c r="B3836" s="309" t="s">
        <v>7636</v>
      </c>
      <c r="C3836" s="223"/>
    </row>
    <row r="3837" spans="1:3" ht="17">
      <c r="A3837" s="309" t="s">
        <v>7637</v>
      </c>
      <c r="B3837" s="309" t="s">
        <v>7638</v>
      </c>
      <c r="C3837" s="579"/>
    </row>
    <row r="3838" spans="1:3" ht="17">
      <c r="A3838" s="307" t="s">
        <v>7639</v>
      </c>
      <c r="B3838" s="307" t="s">
        <v>7640</v>
      </c>
      <c r="C3838" s="317"/>
    </row>
    <row r="3839" spans="1:3" ht="15.5">
      <c r="A3839" s="319" t="s">
        <v>7641</v>
      </c>
      <c r="B3839" s="319" t="s">
        <v>7642</v>
      </c>
      <c r="C3839" s="317"/>
    </row>
    <row r="3840" spans="1:3" ht="14.5">
      <c r="A3840" s="309" t="s">
        <v>7643</v>
      </c>
      <c r="B3840" s="309" t="s">
        <v>7644</v>
      </c>
      <c r="C3840" s="223"/>
    </row>
    <row r="3841" spans="1:3" ht="14.5">
      <c r="A3841" s="309" t="s">
        <v>7645</v>
      </c>
      <c r="B3841" s="309" t="s">
        <v>7646</v>
      </c>
      <c r="C3841" s="223"/>
    </row>
    <row r="3842" spans="1:3" ht="14.5">
      <c r="A3842" s="309" t="s">
        <v>7647</v>
      </c>
      <c r="B3842" s="309" t="s">
        <v>7648</v>
      </c>
      <c r="C3842" s="223"/>
    </row>
    <row r="3843" spans="1:3" ht="15.5">
      <c r="A3843" s="567" t="s">
        <v>7649</v>
      </c>
      <c r="B3843" s="567" t="s">
        <v>7650</v>
      </c>
      <c r="C3843" s="317"/>
    </row>
    <row r="3844" spans="1:3" ht="14.5">
      <c r="A3844" s="567" t="s">
        <v>7651</v>
      </c>
      <c r="B3844" s="567" t="s">
        <v>7652</v>
      </c>
      <c r="C3844" s="223"/>
    </row>
    <row r="3845" spans="1:3" ht="15.5">
      <c r="A3845" s="309" t="s">
        <v>7653</v>
      </c>
      <c r="B3845" s="309" t="s">
        <v>7654</v>
      </c>
      <c r="C3845" s="317"/>
    </row>
    <row r="3846" spans="1:3" ht="14.5">
      <c r="A3846" s="309" t="s">
        <v>7655</v>
      </c>
      <c r="B3846" s="309" t="s">
        <v>7656</v>
      </c>
      <c r="C3846" s="223"/>
    </row>
    <row r="3847" spans="1:3" ht="14.5">
      <c r="A3847" s="309" t="s">
        <v>7657</v>
      </c>
      <c r="B3847" s="309" t="s">
        <v>7658</v>
      </c>
      <c r="C3847" s="223"/>
    </row>
    <row r="3848" spans="1:3" ht="14.5">
      <c r="A3848" s="309" t="s">
        <v>7659</v>
      </c>
      <c r="B3848" s="309" t="s">
        <v>7660</v>
      </c>
      <c r="C3848" s="223"/>
    </row>
    <row r="3849" spans="1:3" ht="15.5">
      <c r="A3849" s="319" t="s">
        <v>7661</v>
      </c>
      <c r="B3849" s="319" t="s">
        <v>7662</v>
      </c>
      <c r="C3849" s="317"/>
    </row>
    <row r="3850" spans="1:3" ht="15.5">
      <c r="A3850" s="309" t="s">
        <v>7663</v>
      </c>
      <c r="B3850" s="309" t="s">
        <v>7664</v>
      </c>
      <c r="C3850" s="317"/>
    </row>
    <row r="3851" spans="1:3" ht="15.5">
      <c r="A3851" s="309" t="s">
        <v>7665</v>
      </c>
      <c r="B3851" s="309" t="s">
        <v>7666</v>
      </c>
      <c r="C3851" s="317"/>
    </row>
    <row r="3852" spans="1:3" ht="14.5">
      <c r="A3852" s="309" t="s">
        <v>7667</v>
      </c>
      <c r="B3852" s="309" t="s">
        <v>7668</v>
      </c>
      <c r="C3852" s="223"/>
    </row>
    <row r="3853" spans="1:3" ht="14.5">
      <c r="A3853" s="309" t="s">
        <v>7669</v>
      </c>
      <c r="B3853" s="309" t="s">
        <v>7670</v>
      </c>
      <c r="C3853" s="223"/>
    </row>
    <row r="3854" spans="1:3" ht="14.5">
      <c r="A3854" s="309" t="s">
        <v>7671</v>
      </c>
      <c r="B3854" s="309" t="s">
        <v>7672</v>
      </c>
      <c r="C3854" s="223"/>
    </row>
    <row r="3855" spans="1:3" ht="14.5">
      <c r="A3855" s="309" t="s">
        <v>7673</v>
      </c>
      <c r="B3855" s="309" t="s">
        <v>7674</v>
      </c>
      <c r="C3855" s="223"/>
    </row>
    <row r="3856" spans="1:3" ht="14.5">
      <c r="A3856" s="309" t="s">
        <v>7675</v>
      </c>
      <c r="B3856" s="309" t="s">
        <v>7676</v>
      </c>
      <c r="C3856" s="223"/>
    </row>
    <row r="3857" spans="1:3" ht="14.5">
      <c r="A3857" s="309" t="s">
        <v>7677</v>
      </c>
      <c r="B3857" s="309" t="s">
        <v>7678</v>
      </c>
      <c r="C3857" s="223"/>
    </row>
    <row r="3858" spans="1:3" ht="15.5">
      <c r="A3858" s="309" t="s">
        <v>7679</v>
      </c>
      <c r="B3858" s="309" t="s">
        <v>7680</v>
      </c>
      <c r="C3858" s="317"/>
    </row>
    <row r="3859" spans="1:3" ht="14.5">
      <c r="A3859" s="567" t="s">
        <v>7681</v>
      </c>
      <c r="B3859" s="567" t="s">
        <v>7682</v>
      </c>
      <c r="C3859" s="223"/>
    </row>
    <row r="3860" spans="1:3" ht="14.5">
      <c r="A3860" s="567" t="s">
        <v>7683</v>
      </c>
      <c r="B3860" s="567" t="s">
        <v>7684</v>
      </c>
      <c r="C3860" s="223"/>
    </row>
    <row r="3861" spans="1:3" ht="15.5">
      <c r="A3861" s="567" t="s">
        <v>7685</v>
      </c>
      <c r="B3861" s="567" t="s">
        <v>7686</v>
      </c>
      <c r="C3861" s="317"/>
    </row>
    <row r="3862" spans="1:3" ht="15.5">
      <c r="A3862" s="319" t="s">
        <v>7687</v>
      </c>
      <c r="B3862" s="319" t="s">
        <v>7688</v>
      </c>
      <c r="C3862" s="223"/>
    </row>
    <row r="3863" spans="1:3" ht="14.5">
      <c r="A3863" s="309" t="s">
        <v>7689</v>
      </c>
      <c r="B3863" s="309" t="s">
        <v>7690</v>
      </c>
    </row>
    <row r="3864" spans="1:3" ht="13">
      <c r="A3864" s="567" t="s">
        <v>7691</v>
      </c>
      <c r="B3864" s="567" t="s">
        <v>7692</v>
      </c>
    </row>
    <row r="3865" spans="1:3" ht="14.5">
      <c r="A3865" s="309" t="s">
        <v>7693</v>
      </c>
      <c r="B3865" s="309" t="s">
        <v>7694</v>
      </c>
      <c r="C3865" s="223"/>
    </row>
    <row r="3866" spans="1:3" ht="17">
      <c r="A3866" s="309" t="s">
        <v>7695</v>
      </c>
      <c r="B3866" s="309" t="s">
        <v>7696</v>
      </c>
      <c r="C3866" s="579"/>
    </row>
    <row r="3867" spans="1:3" ht="15.5">
      <c r="A3867" s="309" t="s">
        <v>7697</v>
      </c>
      <c r="B3867" s="309" t="s">
        <v>7698</v>
      </c>
      <c r="C3867" s="317"/>
    </row>
    <row r="3868" spans="1:3" ht="15.5">
      <c r="A3868" s="319" t="s">
        <v>7699</v>
      </c>
      <c r="B3868" s="319" t="s">
        <v>7700</v>
      </c>
      <c r="C3868" s="317"/>
    </row>
    <row r="3869" spans="1:3" ht="14.5">
      <c r="A3869" s="309" t="s">
        <v>7701</v>
      </c>
      <c r="B3869" s="309" t="s">
        <v>7702</v>
      </c>
      <c r="C3869" s="223"/>
    </row>
    <row r="3870" spans="1:3" ht="14.5">
      <c r="A3870" s="309" t="s">
        <v>7703</v>
      </c>
      <c r="B3870" s="309" t="s">
        <v>7704</v>
      </c>
    </row>
    <row r="3871" spans="1:3" ht="14.5">
      <c r="A3871" s="309" t="s">
        <v>7705</v>
      </c>
      <c r="B3871" s="309" t="s">
        <v>7706</v>
      </c>
    </row>
    <row r="3872" spans="1:3" ht="17">
      <c r="A3872" s="580" t="s">
        <v>7707</v>
      </c>
      <c r="B3872" s="580" t="s">
        <v>458</v>
      </c>
      <c r="C3872" s="223"/>
    </row>
    <row r="3873" spans="1:3" ht="18.5">
      <c r="A3873" s="581" t="s">
        <v>7708</v>
      </c>
      <c r="B3873" s="581" t="s">
        <v>7709</v>
      </c>
      <c r="C3873" s="223"/>
    </row>
    <row r="3874" spans="1:3" ht="15.5">
      <c r="A3874" s="319" t="s">
        <v>7710</v>
      </c>
      <c r="B3874" s="319" t="s">
        <v>7711</v>
      </c>
      <c r="C3874" s="223"/>
    </row>
    <row r="3875" spans="1:3" ht="14.5">
      <c r="A3875" s="309" t="s">
        <v>7712</v>
      </c>
      <c r="B3875" s="309" t="s">
        <v>7713</v>
      </c>
      <c r="C3875" s="223"/>
    </row>
    <row r="3876" spans="1:3" ht="14.5">
      <c r="A3876" s="309" t="s">
        <v>7714</v>
      </c>
      <c r="B3876" s="309" t="s">
        <v>7715</v>
      </c>
      <c r="C3876" s="223"/>
    </row>
    <row r="3877" spans="1:3" ht="14.5">
      <c r="A3877" s="309" t="s">
        <v>7716</v>
      </c>
      <c r="B3877" s="309" t="s">
        <v>7717</v>
      </c>
      <c r="C3877" s="223"/>
    </row>
    <row r="3878" spans="1:3" ht="15.5">
      <c r="A3878" s="309" t="s">
        <v>7718</v>
      </c>
      <c r="B3878" s="309" t="s">
        <v>7719</v>
      </c>
      <c r="C3878" s="317"/>
    </row>
    <row r="3879" spans="1:3" ht="15.5">
      <c r="A3879" s="319" t="s">
        <v>7720</v>
      </c>
      <c r="B3879" s="319" t="s">
        <v>7721</v>
      </c>
      <c r="C3879" s="223"/>
    </row>
    <row r="3880" spans="1:3" ht="14.5">
      <c r="A3880" s="309" t="s">
        <v>7722</v>
      </c>
      <c r="B3880" s="309" t="s">
        <v>7723</v>
      </c>
      <c r="C3880" s="223"/>
    </row>
    <row r="3881" spans="1:3" ht="14.5">
      <c r="A3881" s="309" t="s">
        <v>7724</v>
      </c>
      <c r="B3881" s="309" t="s">
        <v>7725</v>
      </c>
      <c r="C3881" s="223"/>
    </row>
    <row r="3882" spans="1:3" ht="14.5">
      <c r="A3882" s="309" t="s">
        <v>7726</v>
      </c>
      <c r="B3882" s="309" t="s">
        <v>7727</v>
      </c>
      <c r="C3882" s="223"/>
    </row>
    <row r="3883" spans="1:3" ht="14.5">
      <c r="A3883" s="567" t="s">
        <v>7728</v>
      </c>
      <c r="B3883" s="567" t="s">
        <v>7729</v>
      </c>
      <c r="C3883" s="223"/>
    </row>
    <row r="3884" spans="1:3" ht="14.5">
      <c r="A3884" s="567" t="s">
        <v>7730</v>
      </c>
      <c r="B3884" s="567" t="s">
        <v>7731</v>
      </c>
      <c r="C3884" s="223"/>
    </row>
    <row r="3885" spans="1:3" ht="14.5">
      <c r="A3885" s="567" t="s">
        <v>7732</v>
      </c>
      <c r="B3885" s="567" t="s">
        <v>7733</v>
      </c>
      <c r="C3885" s="223"/>
    </row>
    <row r="3886" spans="1:3" ht="14.5">
      <c r="A3886" s="567" t="s">
        <v>7734</v>
      </c>
      <c r="B3886" s="567" t="s">
        <v>7735</v>
      </c>
      <c r="C3886" s="223"/>
    </row>
    <row r="3887" spans="1:3" ht="15.5">
      <c r="A3887" s="309" t="s">
        <v>7736</v>
      </c>
      <c r="B3887" s="309" t="s">
        <v>7737</v>
      </c>
      <c r="C3887" s="317"/>
    </row>
    <row r="3888" spans="1:3" ht="14.5">
      <c r="A3888" s="309" t="s">
        <v>7738</v>
      </c>
      <c r="B3888" s="309" t="s">
        <v>7739</v>
      </c>
      <c r="C3888" s="223"/>
    </row>
    <row r="3889" spans="1:3" ht="15.5">
      <c r="A3889" s="319" t="s">
        <v>7740</v>
      </c>
      <c r="B3889" s="319" t="s">
        <v>7741</v>
      </c>
      <c r="C3889" s="223"/>
    </row>
    <row r="3890" spans="1:3" ht="14.5">
      <c r="A3890" s="309" t="s">
        <v>7742</v>
      </c>
      <c r="B3890" s="309" t="s">
        <v>7743</v>
      </c>
      <c r="C3890" s="223"/>
    </row>
    <row r="3891" spans="1:3" ht="14.5">
      <c r="A3891" s="309" t="s">
        <v>7744</v>
      </c>
      <c r="B3891" s="309" t="s">
        <v>7745</v>
      </c>
      <c r="C3891" s="223"/>
    </row>
    <row r="3892" spans="1:3" ht="14.5">
      <c r="A3892" s="309" t="s">
        <v>7746</v>
      </c>
      <c r="B3892" s="309" t="s">
        <v>7747</v>
      </c>
      <c r="C3892" s="223"/>
    </row>
    <row r="3893" spans="1:3" ht="14.5">
      <c r="A3893" s="309" t="s">
        <v>7748</v>
      </c>
      <c r="B3893" s="309" t="s">
        <v>7749</v>
      </c>
      <c r="C3893" s="223"/>
    </row>
    <row r="3894" spans="1:3" ht="14.5">
      <c r="A3894" s="309" t="s">
        <v>7750</v>
      </c>
      <c r="B3894" s="309" t="s">
        <v>7751</v>
      </c>
      <c r="C3894" s="223"/>
    </row>
    <row r="3895" spans="1:3" ht="15.5">
      <c r="A3895" s="319" t="s">
        <v>7752</v>
      </c>
      <c r="B3895" s="319" t="s">
        <v>7753</v>
      </c>
      <c r="C3895" s="223"/>
    </row>
    <row r="3896" spans="1:3" ht="17">
      <c r="A3896" s="307" t="s">
        <v>7754</v>
      </c>
      <c r="B3896" s="307" t="s">
        <v>7755</v>
      </c>
      <c r="C3896" s="223"/>
    </row>
    <row r="3897" spans="1:3" ht="15.5">
      <c r="A3897" s="319" t="s">
        <v>7756</v>
      </c>
      <c r="B3897" s="319" t="s">
        <v>7757</v>
      </c>
      <c r="C3897" s="317"/>
    </row>
    <row r="3898" spans="1:3" ht="14.5">
      <c r="A3898" s="309" t="s">
        <v>7758</v>
      </c>
      <c r="B3898" s="309" t="s">
        <v>7759</v>
      </c>
      <c r="C3898" s="223"/>
    </row>
    <row r="3899" spans="1:3" ht="14.5">
      <c r="A3899" s="309" t="s">
        <v>7760</v>
      </c>
      <c r="B3899" s="309" t="s">
        <v>7761</v>
      </c>
      <c r="C3899" s="223"/>
    </row>
    <row r="3900" spans="1:3" ht="17">
      <c r="A3900" s="309" t="s">
        <v>7762</v>
      </c>
      <c r="B3900" s="309" t="s">
        <v>7763</v>
      </c>
      <c r="C3900" s="579"/>
    </row>
    <row r="3901" spans="1:3" ht="15.5">
      <c r="A3901" s="319" t="s">
        <v>7764</v>
      </c>
      <c r="B3901" s="319" t="s">
        <v>7765</v>
      </c>
      <c r="C3901" s="317"/>
    </row>
    <row r="3902" spans="1:3" ht="14.5">
      <c r="A3902" s="309" t="s">
        <v>7766</v>
      </c>
      <c r="B3902" s="309" t="s">
        <v>7767</v>
      </c>
      <c r="C3902" s="223"/>
    </row>
    <row r="3903" spans="1:3" ht="14.5">
      <c r="A3903" s="309" t="s">
        <v>7768</v>
      </c>
      <c r="B3903" s="309" t="s">
        <v>7769</v>
      </c>
    </row>
    <row r="3904" spans="1:3" ht="14.5">
      <c r="A3904" s="309" t="s">
        <v>7770</v>
      </c>
      <c r="B3904" s="309" t="s">
        <v>7771</v>
      </c>
      <c r="C3904" s="223"/>
    </row>
    <row r="3905" spans="1:3" ht="14.5">
      <c r="A3905" s="309" t="s">
        <v>7772</v>
      </c>
      <c r="B3905" s="309" t="s">
        <v>7773</v>
      </c>
      <c r="C3905" s="223"/>
    </row>
    <row r="3906" spans="1:3" ht="15.5">
      <c r="A3906" s="319" t="s">
        <v>7774</v>
      </c>
      <c r="B3906" s="319" t="s">
        <v>7775</v>
      </c>
      <c r="C3906" s="223"/>
    </row>
    <row r="3907" spans="1:3" ht="15.5">
      <c r="A3907" s="309" t="s">
        <v>7776</v>
      </c>
      <c r="B3907" s="309" t="s">
        <v>7777</v>
      </c>
      <c r="C3907" s="317"/>
    </row>
    <row r="3908" spans="1:3" ht="14.5">
      <c r="A3908" s="309" t="s">
        <v>7778</v>
      </c>
      <c r="B3908" s="309" t="s">
        <v>7779</v>
      </c>
      <c r="C3908" s="223"/>
    </row>
    <row r="3909" spans="1:3" ht="14.5">
      <c r="A3909" s="309" t="s">
        <v>7780</v>
      </c>
      <c r="B3909" s="309" t="s">
        <v>7781</v>
      </c>
      <c r="C3909" s="223"/>
    </row>
    <row r="3910" spans="1:3" ht="15.5">
      <c r="A3910" s="319" t="s">
        <v>7782</v>
      </c>
      <c r="B3910" s="319" t="s">
        <v>7783</v>
      </c>
      <c r="C3910" s="317"/>
    </row>
    <row r="3911" spans="1:3" ht="14.5">
      <c r="A3911" s="309" t="s">
        <v>7784</v>
      </c>
      <c r="B3911" s="309" t="s">
        <v>7785</v>
      </c>
      <c r="C3911" s="223"/>
    </row>
    <row r="3912" spans="1:3" ht="17">
      <c r="A3912" s="309" t="s">
        <v>7786</v>
      </c>
      <c r="B3912" s="309" t="s">
        <v>7787</v>
      </c>
      <c r="C3912" s="579"/>
    </row>
    <row r="3913" spans="1:3" ht="15.5">
      <c r="A3913" s="309" t="s">
        <v>7788</v>
      </c>
      <c r="B3913" s="309" t="s">
        <v>7789</v>
      </c>
      <c r="C3913" s="317"/>
    </row>
    <row r="3914" spans="1:3" ht="14.5">
      <c r="A3914" s="309" t="s">
        <v>7790</v>
      </c>
      <c r="B3914" s="309" t="s">
        <v>7791</v>
      </c>
      <c r="C3914" s="223"/>
    </row>
    <row r="3915" spans="1:3" ht="15.5">
      <c r="A3915" s="319" t="s">
        <v>7792</v>
      </c>
      <c r="B3915" s="319" t="s">
        <v>7793</v>
      </c>
      <c r="C3915" s="317"/>
    </row>
    <row r="3916" spans="1:3" ht="15.5">
      <c r="A3916" s="309" t="s">
        <v>7794</v>
      </c>
      <c r="B3916" s="309" t="s">
        <v>7795</v>
      </c>
      <c r="C3916" s="317"/>
    </row>
    <row r="3917" spans="1:3" ht="15.5">
      <c r="A3917" s="309" t="s">
        <v>7796</v>
      </c>
      <c r="B3917" s="309" t="s">
        <v>7797</v>
      </c>
      <c r="C3917" s="317"/>
    </row>
    <row r="3918" spans="1:3" ht="15.5">
      <c r="A3918" s="309" t="s">
        <v>7798</v>
      </c>
      <c r="B3918" s="309" t="s">
        <v>7799</v>
      </c>
      <c r="C3918" s="317"/>
    </row>
    <row r="3919" spans="1:3" ht="17">
      <c r="A3919" s="580" t="s">
        <v>7800</v>
      </c>
      <c r="B3919" s="580" t="s">
        <v>458</v>
      </c>
      <c r="C3919" s="223"/>
    </row>
    <row r="3920" spans="1:3" ht="17">
      <c r="A3920" s="307" t="s">
        <v>7801</v>
      </c>
      <c r="B3920" s="307" t="s">
        <v>7802</v>
      </c>
      <c r="C3920" s="223"/>
    </row>
    <row r="3921" spans="1:3" ht="15.5">
      <c r="A3921" s="319" t="s">
        <v>7803</v>
      </c>
      <c r="B3921" s="319" t="s">
        <v>7804</v>
      </c>
      <c r="C3921" s="223"/>
    </row>
    <row r="3922" spans="1:3" ht="15.5">
      <c r="A3922" s="319" t="s">
        <v>7805</v>
      </c>
      <c r="B3922" s="319" t="s">
        <v>7806</v>
      </c>
      <c r="C3922" s="223"/>
    </row>
    <row r="3923" spans="1:3" ht="15.5">
      <c r="A3923" s="319" t="s">
        <v>7807</v>
      </c>
      <c r="B3923" s="319" t="s">
        <v>7808</v>
      </c>
      <c r="C3923" s="223"/>
    </row>
    <row r="3924" spans="1:3" ht="15.5">
      <c r="A3924" s="319" t="s">
        <v>7809</v>
      </c>
      <c r="B3924" s="319" t="s">
        <v>7810</v>
      </c>
      <c r="C3924" s="223"/>
    </row>
    <row r="3925" spans="1:3" ht="15.5">
      <c r="A3925" s="319" t="s">
        <v>7811</v>
      </c>
      <c r="B3925" s="319" t="s">
        <v>7812</v>
      </c>
      <c r="C3925" s="223"/>
    </row>
    <row r="3926" spans="1:3" ht="14.5">
      <c r="A3926" s="309" t="s">
        <v>7813</v>
      </c>
      <c r="B3926" s="309" t="s">
        <v>7814</v>
      </c>
      <c r="C3926" s="223"/>
    </row>
    <row r="3927" spans="1:3" ht="14.5">
      <c r="A3927" s="309" t="s">
        <v>7815</v>
      </c>
      <c r="B3927" s="309" t="s">
        <v>7816</v>
      </c>
      <c r="C3927" s="223"/>
    </row>
    <row r="3928" spans="1:3" ht="15.5">
      <c r="A3928" s="309" t="s">
        <v>7817</v>
      </c>
      <c r="B3928" s="309" t="s">
        <v>7818</v>
      </c>
      <c r="C3928" s="317"/>
    </row>
    <row r="3929" spans="1:3" ht="14.5">
      <c r="A3929" s="309" t="s">
        <v>7819</v>
      </c>
      <c r="B3929" s="309" t="s">
        <v>7820</v>
      </c>
      <c r="C3929" s="223"/>
    </row>
    <row r="3930" spans="1:3" ht="14.5">
      <c r="A3930" s="309" t="s">
        <v>7821</v>
      </c>
      <c r="B3930" s="309" t="s">
        <v>7822</v>
      </c>
      <c r="C3930" s="223"/>
    </row>
    <row r="3931" spans="1:3" ht="15.5">
      <c r="A3931" s="319" t="s">
        <v>7823</v>
      </c>
      <c r="B3931" s="319" t="s">
        <v>7824</v>
      </c>
      <c r="C3931" s="223"/>
    </row>
    <row r="3932" spans="1:3" ht="14.5">
      <c r="A3932" s="309" t="s">
        <v>7825</v>
      </c>
      <c r="B3932" s="309" t="s">
        <v>7826</v>
      </c>
      <c r="C3932" s="223"/>
    </row>
    <row r="3933" spans="1:3" ht="14.5">
      <c r="A3933" s="309" t="s">
        <v>7827</v>
      </c>
      <c r="B3933" s="309" t="s">
        <v>7828</v>
      </c>
      <c r="C3933" s="223"/>
    </row>
    <row r="3934" spans="1:3" ht="14.5">
      <c r="A3934" s="309" t="s">
        <v>7829</v>
      </c>
      <c r="B3934" s="309" t="s">
        <v>7830</v>
      </c>
      <c r="C3934" s="223"/>
    </row>
    <row r="3935" spans="1:3" ht="14.5">
      <c r="A3935" s="309" t="s">
        <v>7831</v>
      </c>
      <c r="B3935" s="309" t="s">
        <v>7832</v>
      </c>
      <c r="C3935" s="223"/>
    </row>
    <row r="3936" spans="1:3" ht="14.5">
      <c r="A3936" s="309" t="s">
        <v>7833</v>
      </c>
      <c r="B3936" s="309" t="s">
        <v>7834</v>
      </c>
      <c r="C3936" s="223"/>
    </row>
    <row r="3937" spans="1:3" ht="14.5">
      <c r="A3937" s="309" t="s">
        <v>7835</v>
      </c>
      <c r="B3937" s="309" t="s">
        <v>7836</v>
      </c>
      <c r="C3937" s="223"/>
    </row>
    <row r="3938" spans="1:3" ht="17">
      <c r="A3938" s="319" t="s">
        <v>7837</v>
      </c>
      <c r="B3938" s="319" t="s">
        <v>7838</v>
      </c>
      <c r="C3938" s="583"/>
    </row>
    <row r="3939" spans="1:3" ht="17">
      <c r="A3939" s="319" t="s">
        <v>7839</v>
      </c>
      <c r="B3939" s="319" t="s">
        <v>7840</v>
      </c>
      <c r="C3939" s="583"/>
    </row>
    <row r="3940" spans="1:3" ht="17">
      <c r="A3940" s="580" t="s">
        <v>7841</v>
      </c>
      <c r="B3940" s="580" t="s">
        <v>458</v>
      </c>
      <c r="C3940" s="583"/>
    </row>
    <row r="3941" spans="1:3" ht="17">
      <c r="A3941" s="307" t="s">
        <v>7842</v>
      </c>
      <c r="B3941" s="307" t="s">
        <v>7843</v>
      </c>
      <c r="C3941" s="583"/>
    </row>
    <row r="3942" spans="1:3" ht="18.5">
      <c r="A3942" s="319" t="s">
        <v>7844</v>
      </c>
      <c r="B3942" s="319" t="s">
        <v>7845</v>
      </c>
      <c r="C3942" s="582"/>
    </row>
    <row r="3943" spans="1:3" ht="15.5">
      <c r="A3943" s="319" t="s">
        <v>7846</v>
      </c>
      <c r="B3943" s="319" t="s">
        <v>7847</v>
      </c>
      <c r="C3943" s="317"/>
    </row>
    <row r="3944" spans="1:3" ht="15.5">
      <c r="A3944" s="319" t="s">
        <v>7848</v>
      </c>
      <c r="B3944" s="319" t="s">
        <v>7849</v>
      </c>
      <c r="C3944" s="223"/>
    </row>
    <row r="3945" spans="1:3" ht="15.5">
      <c r="A3945" s="319" t="s">
        <v>7850</v>
      </c>
      <c r="B3945" s="319" t="s">
        <v>7851</v>
      </c>
      <c r="C3945" s="223"/>
    </row>
    <row r="3946" spans="1:3" ht="15.5">
      <c r="A3946" s="319" t="s">
        <v>7852</v>
      </c>
      <c r="B3946" s="319" t="s">
        <v>7853</v>
      </c>
      <c r="C3946" s="223"/>
    </row>
    <row r="3947" spans="1:3" ht="15.5">
      <c r="A3947" s="319" t="s">
        <v>7854</v>
      </c>
      <c r="B3947" s="319" t="s">
        <v>7855</v>
      </c>
      <c r="C3947" s="223"/>
    </row>
    <row r="3948" spans="1:3" ht="15.5">
      <c r="A3948" s="319" t="s">
        <v>7856</v>
      </c>
      <c r="B3948" s="319" t="s">
        <v>7857</v>
      </c>
      <c r="C3948" s="223"/>
    </row>
    <row r="3949" spans="1:3" ht="15.5">
      <c r="A3949" s="319" t="s">
        <v>7858</v>
      </c>
      <c r="B3949" s="319" t="s">
        <v>7859</v>
      </c>
      <c r="C3949" s="317"/>
    </row>
    <row r="3950" spans="1:3" ht="17">
      <c r="A3950" s="580" t="s">
        <v>7860</v>
      </c>
      <c r="B3950" s="580" t="s">
        <v>458</v>
      </c>
      <c r="C3950" s="223"/>
    </row>
    <row r="3951" spans="1:3" ht="17">
      <c r="A3951" s="580" t="s">
        <v>7861</v>
      </c>
      <c r="B3951" s="580" t="s">
        <v>458</v>
      </c>
    </row>
    <row r="3952" spans="1:3" ht="17">
      <c r="A3952" s="580" t="s">
        <v>7862</v>
      </c>
      <c r="B3952" s="580" t="s">
        <v>458</v>
      </c>
    </row>
    <row r="3953" spans="1:3" ht="17">
      <c r="A3953" s="307" t="s">
        <v>7863</v>
      </c>
      <c r="B3953" s="307" t="s">
        <v>7864</v>
      </c>
    </row>
    <row r="3954" spans="1:3" ht="15.5">
      <c r="A3954" s="319" t="s">
        <v>7865</v>
      </c>
      <c r="B3954" s="319" t="s">
        <v>7866</v>
      </c>
    </row>
    <row r="3955" spans="1:3" ht="15.5">
      <c r="A3955" s="319" t="s">
        <v>7867</v>
      </c>
      <c r="B3955" s="319" t="s">
        <v>7868</v>
      </c>
    </row>
    <row r="3956" spans="1:3" ht="15.5">
      <c r="A3956" s="319" t="s">
        <v>7869</v>
      </c>
      <c r="B3956" s="319" t="s">
        <v>7870</v>
      </c>
      <c r="C3956" s="223"/>
    </row>
    <row r="3957" spans="1:3" ht="15.5">
      <c r="A3957" s="319" t="s">
        <v>7871</v>
      </c>
      <c r="B3957" s="319" t="s">
        <v>7872</v>
      </c>
      <c r="C3957" s="223"/>
    </row>
    <row r="3958" spans="1:3" ht="15.5">
      <c r="A3958" s="319" t="s">
        <v>7873</v>
      </c>
      <c r="B3958" s="319" t="s">
        <v>7874</v>
      </c>
    </row>
    <row r="3959" spans="1:3" ht="15.5">
      <c r="A3959" s="319" t="s">
        <v>7875</v>
      </c>
      <c r="B3959" s="319" t="s">
        <v>7876</v>
      </c>
    </row>
    <row r="3960" spans="1:3" ht="15.5">
      <c r="A3960" s="319" t="s">
        <v>7877</v>
      </c>
      <c r="B3960" s="319" t="s">
        <v>7878</v>
      </c>
    </row>
    <row r="3961" spans="1:3" ht="15.5">
      <c r="A3961" s="319" t="s">
        <v>7879</v>
      </c>
      <c r="B3961" s="319" t="s">
        <v>7880</v>
      </c>
    </row>
    <row r="3962" spans="1:3" ht="18.5">
      <c r="A3962" s="581" t="s">
        <v>7881</v>
      </c>
      <c r="B3962" s="581" t="s">
        <v>7882</v>
      </c>
      <c r="C3962" s="223"/>
    </row>
    <row r="3963" spans="1:3" ht="15.5">
      <c r="A3963" s="319" t="s">
        <v>7883</v>
      </c>
      <c r="B3963" s="319" t="s">
        <v>7884</v>
      </c>
      <c r="C3963" s="223"/>
    </row>
    <row r="3964" spans="1:3" ht="14.5">
      <c r="A3964" s="309" t="s">
        <v>7885</v>
      </c>
      <c r="B3964" s="309" t="s">
        <v>7886</v>
      </c>
      <c r="C3964" s="223"/>
    </row>
    <row r="3965" spans="1:3" ht="14.5">
      <c r="A3965" s="309" t="s">
        <v>7887</v>
      </c>
      <c r="B3965" s="309" t="s">
        <v>7888</v>
      </c>
      <c r="C3965" s="223"/>
    </row>
    <row r="3966" spans="1:3" ht="15.5">
      <c r="A3966" s="309" t="s">
        <v>7889</v>
      </c>
      <c r="B3966" s="309" t="s">
        <v>7890</v>
      </c>
      <c r="C3966" s="317"/>
    </row>
    <row r="3967" spans="1:3" ht="14.5">
      <c r="A3967" s="309" t="s">
        <v>7891</v>
      </c>
      <c r="B3967" s="309" t="s">
        <v>7892</v>
      </c>
      <c r="C3967" s="223"/>
    </row>
    <row r="3968" spans="1:3" ht="14.5">
      <c r="A3968" s="309" t="s">
        <v>7893</v>
      </c>
      <c r="B3968" s="309" t="s">
        <v>7894</v>
      </c>
      <c r="C3968" s="223"/>
    </row>
    <row r="3969" spans="1:3" ht="14.5">
      <c r="A3969" s="309" t="s">
        <v>7895</v>
      </c>
      <c r="B3969" s="309" t="s">
        <v>7896</v>
      </c>
      <c r="C3969" s="223"/>
    </row>
    <row r="3970" spans="1:3" ht="14.5">
      <c r="A3970" s="567" t="s">
        <v>7897</v>
      </c>
      <c r="B3970" s="567" t="s">
        <v>7898</v>
      </c>
      <c r="C3970" s="223"/>
    </row>
    <row r="3971" spans="1:3" ht="14.5">
      <c r="A3971" s="567" t="s">
        <v>7899</v>
      </c>
      <c r="B3971" s="567" t="s">
        <v>7900</v>
      </c>
      <c r="C3971" s="223"/>
    </row>
    <row r="3972" spans="1:3" ht="15.5">
      <c r="A3972" s="319" t="s">
        <v>7901</v>
      </c>
      <c r="B3972" s="319" t="s">
        <v>7902</v>
      </c>
      <c r="C3972" s="317"/>
    </row>
    <row r="3973" spans="1:3" ht="17">
      <c r="A3973" s="309" t="s">
        <v>7903</v>
      </c>
      <c r="B3973" s="309" t="s">
        <v>7904</v>
      </c>
      <c r="C3973" s="579"/>
    </row>
    <row r="3974" spans="1:3" ht="15.5">
      <c r="A3974" s="567" t="s">
        <v>7905</v>
      </c>
      <c r="B3974" s="567" t="s">
        <v>7906</v>
      </c>
      <c r="C3974" s="317"/>
    </row>
    <row r="3975" spans="1:3" ht="14.5">
      <c r="A3975" s="567" t="s">
        <v>7907</v>
      </c>
      <c r="B3975" s="567" t="s">
        <v>7908</v>
      </c>
      <c r="C3975" s="223"/>
    </row>
    <row r="3976" spans="1:3" ht="14.5">
      <c r="A3976" s="309" t="s">
        <v>7909</v>
      </c>
      <c r="B3976" s="309" t="s">
        <v>7910</v>
      </c>
      <c r="C3976" s="223"/>
    </row>
    <row r="3977" spans="1:3" ht="14.5">
      <c r="A3977" s="567" t="s">
        <v>7911</v>
      </c>
      <c r="B3977" s="567" t="s">
        <v>7912</v>
      </c>
      <c r="C3977" s="223"/>
    </row>
    <row r="3978" spans="1:3" ht="14.5">
      <c r="A3978" s="309" t="s">
        <v>7913</v>
      </c>
      <c r="B3978" s="309" t="s">
        <v>7914</v>
      </c>
      <c r="C3978" s="223"/>
    </row>
    <row r="3979" spans="1:3" ht="14.5">
      <c r="A3979" s="309" t="s">
        <v>7915</v>
      </c>
      <c r="B3979" s="309" t="s">
        <v>7916</v>
      </c>
      <c r="C3979" s="223"/>
    </row>
    <row r="3980" spans="1:3" ht="15.5">
      <c r="A3980" s="309" t="s">
        <v>7917</v>
      </c>
      <c r="B3980" s="309" t="s">
        <v>7918</v>
      </c>
      <c r="C3980" s="317"/>
    </row>
    <row r="3981" spans="1:3" ht="14.5">
      <c r="A3981" s="309" t="s">
        <v>7919</v>
      </c>
      <c r="B3981" s="309" t="s">
        <v>7920</v>
      </c>
      <c r="C3981" s="223"/>
    </row>
    <row r="3982" spans="1:3" ht="14.5">
      <c r="A3982" s="309" t="s">
        <v>7921</v>
      </c>
      <c r="B3982" s="309" t="s">
        <v>7922</v>
      </c>
    </row>
    <row r="3983" spans="1:3" ht="14.5">
      <c r="A3983" s="309" t="s">
        <v>7923</v>
      </c>
      <c r="B3983" s="309" t="s">
        <v>7924</v>
      </c>
      <c r="C3983" s="223"/>
    </row>
    <row r="3984" spans="1:3" ht="14.5">
      <c r="A3984" s="309" t="s">
        <v>7925</v>
      </c>
      <c r="B3984" s="309" t="s">
        <v>7926</v>
      </c>
    </row>
    <row r="3985" spans="1:3" ht="14.5">
      <c r="A3985" s="309" t="s">
        <v>7927</v>
      </c>
      <c r="B3985" s="309" t="s">
        <v>7928</v>
      </c>
      <c r="C3985" s="223"/>
    </row>
    <row r="3986" spans="1:3" ht="14.5">
      <c r="A3986" s="309" t="s">
        <v>7929</v>
      </c>
      <c r="B3986" s="309" t="s">
        <v>7930</v>
      </c>
    </row>
    <row r="3987" spans="1:3" ht="14.5">
      <c r="A3987" s="309" t="s">
        <v>7931</v>
      </c>
      <c r="B3987" s="309" t="s">
        <v>7932</v>
      </c>
      <c r="C3987" s="223"/>
    </row>
    <row r="3988" spans="1:3" ht="14.5">
      <c r="A3988" s="309" t="s">
        <v>7933</v>
      </c>
      <c r="B3988" s="309" t="s">
        <v>7934</v>
      </c>
    </row>
    <row r="3989" spans="1:3" ht="15.5">
      <c r="A3989" s="319" t="s">
        <v>7935</v>
      </c>
      <c r="B3989" s="319" t="s">
        <v>7936</v>
      </c>
    </row>
    <row r="3990" spans="1:3" ht="14.5">
      <c r="A3990" s="309" t="s">
        <v>7937</v>
      </c>
      <c r="B3990" s="309" t="s">
        <v>7938</v>
      </c>
    </row>
    <row r="3991" spans="1:3" ht="14.5">
      <c r="A3991" s="309" t="s">
        <v>7939</v>
      </c>
      <c r="B3991" s="309" t="s">
        <v>7940</v>
      </c>
    </row>
    <row r="3992" spans="1:3" ht="13">
      <c r="A3992" s="567" t="s">
        <v>7941</v>
      </c>
      <c r="B3992" s="567" t="s">
        <v>7942</v>
      </c>
    </row>
    <row r="3993" spans="1:3" ht="15.5">
      <c r="A3993" s="567" t="s">
        <v>7943</v>
      </c>
      <c r="B3993" s="567" t="s">
        <v>7944</v>
      </c>
      <c r="C3993" s="317"/>
    </row>
    <row r="3994" spans="1:3" ht="13">
      <c r="A3994" s="567" t="s">
        <v>7945</v>
      </c>
      <c r="B3994" s="567" t="s">
        <v>7946</v>
      </c>
    </row>
    <row r="3995" spans="1:3" ht="13">
      <c r="A3995" s="567" t="s">
        <v>7947</v>
      </c>
      <c r="B3995" s="567" t="s">
        <v>7948</v>
      </c>
    </row>
    <row r="3996" spans="1:3" ht="13">
      <c r="A3996" s="567" t="s">
        <v>7949</v>
      </c>
      <c r="B3996" s="567" t="s">
        <v>7950</v>
      </c>
    </row>
    <row r="3997" spans="1:3" ht="14.5">
      <c r="A3997" s="309" t="s">
        <v>7951</v>
      </c>
      <c r="B3997" s="309" t="s">
        <v>7952</v>
      </c>
    </row>
    <row r="3998" spans="1:3" ht="14.5">
      <c r="A3998" s="309" t="s">
        <v>7953</v>
      </c>
      <c r="B3998" s="309" t="s">
        <v>7954</v>
      </c>
    </row>
    <row r="3999" spans="1:3" ht="14.5">
      <c r="A3999" s="309" t="s">
        <v>7955</v>
      </c>
      <c r="B3999" s="309" t="s">
        <v>7956</v>
      </c>
    </row>
    <row r="4000" spans="1:3" ht="13">
      <c r="A4000" s="567" t="s">
        <v>7957</v>
      </c>
      <c r="B4000" s="567" t="s">
        <v>7958</v>
      </c>
    </row>
    <row r="4001" spans="1:3" ht="13">
      <c r="A4001" s="567" t="s">
        <v>7959</v>
      </c>
      <c r="B4001" s="567" t="s">
        <v>7960</v>
      </c>
    </row>
    <row r="4002" spans="1:3" ht="15.5">
      <c r="A4002" s="319" t="s">
        <v>7961</v>
      </c>
      <c r="B4002" s="319" t="s">
        <v>7962</v>
      </c>
      <c r="C4002" s="223"/>
    </row>
    <row r="4003" spans="1:3" ht="15.5">
      <c r="A4003" s="319" t="s">
        <v>7963</v>
      </c>
      <c r="B4003" s="319" t="s">
        <v>7964</v>
      </c>
      <c r="C4003" s="223"/>
    </row>
    <row r="4004" spans="1:3" ht="14.5">
      <c r="A4004" s="309" t="s">
        <v>7965</v>
      </c>
      <c r="B4004" s="309" t="s">
        <v>7966</v>
      </c>
      <c r="C4004" s="223"/>
    </row>
    <row r="4005" spans="1:3" ht="14.5">
      <c r="A4005" s="309" t="s">
        <v>7967</v>
      </c>
      <c r="B4005" s="309" t="s">
        <v>7968</v>
      </c>
      <c r="C4005" s="223"/>
    </row>
    <row r="4006" spans="1:3" ht="15.5">
      <c r="A4006" s="309" t="s">
        <v>7969</v>
      </c>
      <c r="B4006" s="309" t="s">
        <v>7970</v>
      </c>
      <c r="C4006" s="317"/>
    </row>
    <row r="4007" spans="1:3" ht="14.5">
      <c r="A4007" s="309" t="s">
        <v>7971</v>
      </c>
      <c r="B4007" s="309" t="s">
        <v>7972</v>
      </c>
      <c r="C4007" s="223"/>
    </row>
    <row r="4008" spans="1:3" ht="14.5">
      <c r="A4008" s="567" t="s">
        <v>7973</v>
      </c>
      <c r="B4008" s="567" t="s">
        <v>7974</v>
      </c>
      <c r="C4008" s="223"/>
    </row>
    <row r="4009" spans="1:3" ht="14.5">
      <c r="A4009" s="567" t="s">
        <v>7975</v>
      </c>
      <c r="B4009" s="567" t="s">
        <v>7976</v>
      </c>
      <c r="C4009" s="223"/>
    </row>
    <row r="4010" spans="1:3" ht="17">
      <c r="A4010" s="309" t="s">
        <v>7977</v>
      </c>
      <c r="B4010" s="309" t="s">
        <v>7978</v>
      </c>
      <c r="C4010" s="579"/>
    </row>
    <row r="4011" spans="1:3" ht="15.5">
      <c r="A4011" s="567" t="s">
        <v>7979</v>
      </c>
      <c r="B4011" s="567" t="s">
        <v>7980</v>
      </c>
      <c r="C4011" s="317"/>
    </row>
    <row r="4012" spans="1:3" ht="14.5">
      <c r="A4012" s="567" t="s">
        <v>7981</v>
      </c>
      <c r="B4012" s="567" t="s">
        <v>7982</v>
      </c>
      <c r="C4012" s="223"/>
    </row>
    <row r="4013" spans="1:3" ht="14.5">
      <c r="A4013" s="309" t="s">
        <v>7983</v>
      </c>
      <c r="B4013" s="309" t="s">
        <v>7984</v>
      </c>
      <c r="C4013" s="223"/>
    </row>
    <row r="4014" spans="1:3" ht="14.5">
      <c r="A4014" s="567" t="s">
        <v>7985</v>
      </c>
      <c r="B4014" s="567" t="s">
        <v>7986</v>
      </c>
      <c r="C4014" s="223"/>
    </row>
    <row r="4015" spans="1:3" ht="14.5">
      <c r="A4015" s="567" t="s">
        <v>7987</v>
      </c>
      <c r="B4015" s="567" t="s">
        <v>7988</v>
      </c>
      <c r="C4015" s="223"/>
    </row>
    <row r="4016" spans="1:3" ht="14.5">
      <c r="A4016" s="309" t="s">
        <v>7989</v>
      </c>
      <c r="B4016" s="309" t="s">
        <v>7990</v>
      </c>
      <c r="C4016" s="223"/>
    </row>
    <row r="4017" spans="1:3" ht="17">
      <c r="A4017" s="307" t="s">
        <v>7991</v>
      </c>
      <c r="B4017" s="307" t="s">
        <v>7992</v>
      </c>
      <c r="C4017" s="317"/>
    </row>
    <row r="4018" spans="1:3" ht="15.5">
      <c r="A4018" s="319" t="s">
        <v>7993</v>
      </c>
      <c r="B4018" s="319" t="s">
        <v>7994</v>
      </c>
      <c r="C4018" s="223"/>
    </row>
    <row r="4019" spans="1:3" ht="14.5">
      <c r="A4019" s="309" t="s">
        <v>7995</v>
      </c>
      <c r="B4019" s="309" t="s">
        <v>7996</v>
      </c>
      <c r="C4019" s="223"/>
    </row>
    <row r="4020" spans="1:3" ht="14.5">
      <c r="A4020" s="309" t="s">
        <v>7997</v>
      </c>
      <c r="B4020" s="309" t="s">
        <v>7998</v>
      </c>
      <c r="C4020" s="223"/>
    </row>
    <row r="4021" spans="1:3" ht="15.5">
      <c r="A4021" s="319" t="s">
        <v>7999</v>
      </c>
      <c r="B4021" s="319" t="s">
        <v>8000</v>
      </c>
      <c r="C4021" s="223"/>
    </row>
    <row r="4022" spans="1:3" ht="14.5">
      <c r="A4022" s="309" t="s">
        <v>8001</v>
      </c>
      <c r="B4022" s="309" t="s">
        <v>8002</v>
      </c>
      <c r="C4022" s="223"/>
    </row>
    <row r="4023" spans="1:3" ht="14.5">
      <c r="A4023" s="309" t="s">
        <v>8003</v>
      </c>
      <c r="B4023" s="309" t="s">
        <v>8004</v>
      </c>
      <c r="C4023" s="223"/>
    </row>
    <row r="4024" spans="1:3" ht="15.5">
      <c r="A4024" s="309" t="s">
        <v>8005</v>
      </c>
      <c r="B4024" s="309" t="s">
        <v>8006</v>
      </c>
      <c r="C4024" s="317"/>
    </row>
    <row r="4025" spans="1:3" ht="15.5">
      <c r="A4025" s="319" t="s">
        <v>8007</v>
      </c>
      <c r="B4025" s="319" t="s">
        <v>8008</v>
      </c>
      <c r="C4025" s="223"/>
    </row>
    <row r="4026" spans="1:3" ht="14.5">
      <c r="A4026" s="309" t="s">
        <v>8009</v>
      </c>
      <c r="B4026" s="309" t="s">
        <v>8010</v>
      </c>
      <c r="C4026" s="223"/>
    </row>
    <row r="4027" spans="1:3" ht="14.5">
      <c r="A4027" s="309" t="s">
        <v>8011</v>
      </c>
      <c r="B4027" s="309" t="s">
        <v>8012</v>
      </c>
      <c r="C4027" s="223"/>
    </row>
    <row r="4028" spans="1:3" ht="14.5">
      <c r="A4028" s="309" t="s">
        <v>8013</v>
      </c>
      <c r="B4028" s="309" t="s">
        <v>8014</v>
      </c>
      <c r="C4028" s="223"/>
    </row>
    <row r="4029" spans="1:3" ht="15.5">
      <c r="A4029" s="319" t="s">
        <v>8015</v>
      </c>
      <c r="B4029" s="319" t="s">
        <v>8016</v>
      </c>
      <c r="C4029" s="223"/>
    </row>
    <row r="4030" spans="1:3" ht="14.5">
      <c r="A4030" s="309" t="s">
        <v>8017</v>
      </c>
      <c r="B4030" s="309" t="s">
        <v>8018</v>
      </c>
      <c r="C4030" s="223"/>
    </row>
    <row r="4031" spans="1:3" ht="15.5">
      <c r="A4031" s="309" t="s">
        <v>8019</v>
      </c>
      <c r="B4031" s="309" t="s">
        <v>8020</v>
      </c>
      <c r="C4031" s="317"/>
    </row>
    <row r="4032" spans="1:3" ht="14.5">
      <c r="A4032" s="309" t="s">
        <v>8021</v>
      </c>
      <c r="B4032" s="309" t="s">
        <v>8022</v>
      </c>
      <c r="C4032" s="223"/>
    </row>
    <row r="4033" spans="1:3" ht="14.5">
      <c r="A4033" s="309" t="s">
        <v>8023</v>
      </c>
      <c r="B4033" s="309" t="s">
        <v>8024</v>
      </c>
      <c r="C4033" s="223"/>
    </row>
    <row r="4034" spans="1:3" ht="14.5">
      <c r="A4034" s="309" t="s">
        <v>8025</v>
      </c>
      <c r="B4034" s="309" t="s">
        <v>8026</v>
      </c>
      <c r="C4034" s="223"/>
    </row>
    <row r="4035" spans="1:3" ht="14.5">
      <c r="A4035" s="309" t="s">
        <v>8027</v>
      </c>
      <c r="B4035" s="309" t="s">
        <v>8028</v>
      </c>
      <c r="C4035" s="223"/>
    </row>
    <row r="4036" spans="1:3" ht="14.5">
      <c r="A4036" s="309" t="s">
        <v>8029</v>
      </c>
      <c r="B4036" s="309" t="s">
        <v>8030</v>
      </c>
      <c r="C4036" s="223"/>
    </row>
    <row r="4037" spans="1:3" ht="14.5">
      <c r="A4037" s="309" t="s">
        <v>8031</v>
      </c>
      <c r="B4037" s="309" t="s">
        <v>8032</v>
      </c>
      <c r="C4037" s="223"/>
    </row>
    <row r="4038" spans="1:3" ht="14.5">
      <c r="A4038" s="309" t="s">
        <v>8033</v>
      </c>
      <c r="B4038" s="309" t="s">
        <v>8034</v>
      </c>
      <c r="C4038" s="223"/>
    </row>
    <row r="4039" spans="1:3" ht="17">
      <c r="A4039" s="307" t="s">
        <v>8035</v>
      </c>
      <c r="B4039" s="307" t="s">
        <v>8036</v>
      </c>
      <c r="C4039" s="223"/>
    </row>
    <row r="4040" spans="1:3" ht="15.5">
      <c r="A4040" s="319" t="s">
        <v>8037</v>
      </c>
      <c r="B4040" s="319" t="s">
        <v>8038</v>
      </c>
      <c r="C4040" s="223"/>
    </row>
    <row r="4041" spans="1:3" ht="15.5">
      <c r="A4041" s="319" t="s">
        <v>8039</v>
      </c>
      <c r="B4041" s="319" t="s">
        <v>8040</v>
      </c>
      <c r="C4041" s="317"/>
    </row>
    <row r="4042" spans="1:3" ht="14.5">
      <c r="A4042" s="309" t="s">
        <v>8041</v>
      </c>
      <c r="B4042" s="309" t="s">
        <v>8042</v>
      </c>
      <c r="C4042" s="223"/>
    </row>
    <row r="4043" spans="1:3" ht="14.5">
      <c r="A4043" s="309" t="s">
        <v>8043</v>
      </c>
      <c r="B4043" s="309" t="s">
        <v>8044</v>
      </c>
      <c r="C4043" s="223"/>
    </row>
    <row r="4044" spans="1:3" ht="14.5">
      <c r="A4044" s="309" t="s">
        <v>8045</v>
      </c>
      <c r="B4044" s="309" t="s">
        <v>8046</v>
      </c>
      <c r="C4044" s="223"/>
    </row>
    <row r="4045" spans="1:3" ht="15.5">
      <c r="A4045" s="319" t="s">
        <v>8047</v>
      </c>
      <c r="B4045" s="319" t="s">
        <v>8048</v>
      </c>
      <c r="C4045" s="223"/>
    </row>
    <row r="4046" spans="1:3" ht="14.5">
      <c r="A4046" s="309" t="s">
        <v>8049</v>
      </c>
      <c r="B4046" s="309" t="s">
        <v>8050</v>
      </c>
      <c r="C4046" s="223"/>
    </row>
    <row r="4047" spans="1:3" ht="17">
      <c r="A4047" s="319" t="s">
        <v>8051</v>
      </c>
      <c r="B4047" s="319" t="s">
        <v>8052</v>
      </c>
      <c r="C4047" s="579"/>
    </row>
    <row r="4048" spans="1:3" ht="15.5">
      <c r="A4048" s="309" t="s">
        <v>8053</v>
      </c>
      <c r="B4048" s="309" t="s">
        <v>8054</v>
      </c>
      <c r="C4048" s="317"/>
    </row>
    <row r="4049" spans="1:3" ht="14.5">
      <c r="A4049" s="309" t="s">
        <v>8055</v>
      </c>
      <c r="B4049" s="309" t="s">
        <v>8056</v>
      </c>
      <c r="C4049" s="223"/>
    </row>
    <row r="4050" spans="1:3" ht="14.5">
      <c r="A4050" s="309" t="s">
        <v>8057</v>
      </c>
      <c r="B4050" s="309" t="s">
        <v>8058</v>
      </c>
      <c r="C4050" s="223"/>
    </row>
    <row r="4051" spans="1:3" ht="15.5">
      <c r="A4051" s="319" t="s">
        <v>8059</v>
      </c>
      <c r="B4051" s="319" t="s">
        <v>8060</v>
      </c>
      <c r="C4051" s="317"/>
    </row>
    <row r="4052" spans="1:3" ht="15.5">
      <c r="A4052" s="319" t="s">
        <v>8061</v>
      </c>
      <c r="B4052" s="319" t="s">
        <v>8062</v>
      </c>
      <c r="C4052" s="223"/>
    </row>
    <row r="4053" spans="1:3" ht="15.5">
      <c r="A4053" s="319" t="s">
        <v>8063</v>
      </c>
      <c r="B4053" s="319" t="s">
        <v>8064</v>
      </c>
      <c r="C4053" s="223"/>
    </row>
    <row r="4054" spans="1:3" ht="14.5">
      <c r="A4054" s="309" t="s">
        <v>8065</v>
      </c>
      <c r="B4054" s="309" t="s">
        <v>8066</v>
      </c>
      <c r="C4054" s="223"/>
    </row>
    <row r="4055" spans="1:3" ht="14.5">
      <c r="A4055" s="309" t="s">
        <v>8067</v>
      </c>
      <c r="B4055" s="309" t="s">
        <v>8068</v>
      </c>
      <c r="C4055" s="223"/>
    </row>
    <row r="4056" spans="1:3" ht="14.5">
      <c r="A4056" s="309" t="s">
        <v>8069</v>
      </c>
      <c r="B4056" s="309" t="s">
        <v>8070</v>
      </c>
      <c r="C4056" s="223"/>
    </row>
    <row r="4057" spans="1:3" ht="14.5">
      <c r="A4057" s="309" t="s">
        <v>8071</v>
      </c>
      <c r="B4057" s="309" t="s">
        <v>8072</v>
      </c>
      <c r="C4057" s="223"/>
    </row>
    <row r="4058" spans="1:3" ht="15.5">
      <c r="A4058" s="309" t="s">
        <v>8073</v>
      </c>
      <c r="B4058" s="309" t="s">
        <v>8074</v>
      </c>
      <c r="C4058" s="317"/>
    </row>
    <row r="4059" spans="1:3" ht="14.5">
      <c r="A4059" s="309" t="s">
        <v>8075</v>
      </c>
      <c r="B4059" s="309" t="s">
        <v>8076</v>
      </c>
      <c r="C4059" s="223"/>
    </row>
    <row r="4060" spans="1:3" ht="15.5">
      <c r="A4060" s="319" t="s">
        <v>8077</v>
      </c>
      <c r="B4060" s="319" t="s">
        <v>8078</v>
      </c>
      <c r="C4060" s="223"/>
    </row>
    <row r="4061" spans="1:3" ht="14.5">
      <c r="A4061" s="309" t="s">
        <v>8079</v>
      </c>
      <c r="B4061" s="309" t="s">
        <v>8080</v>
      </c>
      <c r="C4061" s="223"/>
    </row>
    <row r="4062" spans="1:3" ht="15.5">
      <c r="A4062" s="309" t="s">
        <v>8081</v>
      </c>
      <c r="B4062" s="309" t="s">
        <v>8082</v>
      </c>
      <c r="C4062" s="317"/>
    </row>
    <row r="4063" spans="1:3" ht="15.5">
      <c r="A4063" s="319" t="s">
        <v>8083</v>
      </c>
      <c r="B4063" s="319" t="s">
        <v>8084</v>
      </c>
      <c r="C4063" s="223"/>
    </row>
    <row r="4064" spans="1:3" ht="14.5">
      <c r="A4064" s="309" t="s">
        <v>8085</v>
      </c>
      <c r="B4064" s="309" t="s">
        <v>8086</v>
      </c>
      <c r="C4064" s="223"/>
    </row>
    <row r="4065" spans="1:3" ht="15.5">
      <c r="A4065" s="567" t="s">
        <v>8087</v>
      </c>
      <c r="B4065" s="567" t="s">
        <v>8088</v>
      </c>
      <c r="C4065" s="317"/>
    </row>
    <row r="4066" spans="1:3" ht="14.5">
      <c r="A4066" s="567" t="s">
        <v>8089</v>
      </c>
      <c r="B4066" s="567" t="s">
        <v>8090</v>
      </c>
      <c r="C4066" s="223"/>
    </row>
    <row r="4067" spans="1:3" ht="14.5">
      <c r="A4067" s="309" t="s">
        <v>8091</v>
      </c>
      <c r="B4067" s="309" t="s">
        <v>8092</v>
      </c>
      <c r="C4067" s="223"/>
    </row>
    <row r="4068" spans="1:3" ht="17">
      <c r="A4068" s="307" t="s">
        <v>8093</v>
      </c>
      <c r="B4068" s="307" t="s">
        <v>8094</v>
      </c>
      <c r="C4068" s="223"/>
    </row>
    <row r="4069" spans="1:3" ht="15.5">
      <c r="A4069" s="319" t="s">
        <v>8095</v>
      </c>
      <c r="B4069" s="319" t="s">
        <v>8096</v>
      </c>
      <c r="C4069" s="223"/>
    </row>
    <row r="4070" spans="1:3" ht="17">
      <c r="A4070" s="319" t="s">
        <v>8097</v>
      </c>
      <c r="B4070" s="319" t="s">
        <v>8098</v>
      </c>
      <c r="C4070" s="579"/>
    </row>
    <row r="4071" spans="1:3" ht="15.5">
      <c r="A4071" s="309" t="s">
        <v>8099</v>
      </c>
      <c r="B4071" s="309" t="s">
        <v>8100</v>
      </c>
      <c r="C4071" s="317"/>
    </row>
    <row r="4072" spans="1:3" ht="14.5">
      <c r="A4072" s="567" t="s">
        <v>8101</v>
      </c>
      <c r="B4072" s="567" t="s">
        <v>8102</v>
      </c>
      <c r="C4072" s="223"/>
    </row>
    <row r="4073" spans="1:3" ht="14.5">
      <c r="A4073" s="567" t="s">
        <v>8103</v>
      </c>
      <c r="B4073" s="567" t="s">
        <v>8104</v>
      </c>
      <c r="C4073" s="223"/>
    </row>
    <row r="4074" spans="1:3" ht="14.5">
      <c r="A4074" s="309" t="s">
        <v>8105</v>
      </c>
      <c r="B4074" s="309" t="s">
        <v>8106</v>
      </c>
    </row>
    <row r="4075" spans="1:3" ht="14.5">
      <c r="A4075" s="309" t="s">
        <v>8107</v>
      </c>
      <c r="B4075" s="309" t="s">
        <v>8108</v>
      </c>
    </row>
    <row r="4076" spans="1:3" ht="14.5">
      <c r="A4076" s="309" t="s">
        <v>8109</v>
      </c>
      <c r="B4076" s="309" t="s">
        <v>8110</v>
      </c>
    </row>
    <row r="4077" spans="1:3" ht="14.5">
      <c r="A4077" s="309" t="s">
        <v>8111</v>
      </c>
      <c r="B4077" s="309" t="s">
        <v>8112</v>
      </c>
    </row>
    <row r="4078" spans="1:3" ht="14.5">
      <c r="A4078" s="309" t="s">
        <v>8113</v>
      </c>
      <c r="B4078" s="309" t="s">
        <v>8114</v>
      </c>
    </row>
    <row r="4079" spans="1:3" ht="14.5">
      <c r="A4079" s="309" t="s">
        <v>8115</v>
      </c>
      <c r="B4079" s="309" t="s">
        <v>8116</v>
      </c>
    </row>
    <row r="4080" spans="1:3" ht="15.5">
      <c r="A4080" s="319" t="s">
        <v>8117</v>
      </c>
      <c r="B4080" s="319" t="s">
        <v>8118</v>
      </c>
    </row>
    <row r="4081" spans="1:3" ht="14.5">
      <c r="A4081" s="309" t="s">
        <v>8119</v>
      </c>
      <c r="B4081" s="309" t="s">
        <v>8120</v>
      </c>
      <c r="C4081" s="223"/>
    </row>
    <row r="4082" spans="1:3" ht="14.5">
      <c r="A4082" s="309" t="s">
        <v>8121</v>
      </c>
      <c r="B4082" s="309" t="s">
        <v>8122</v>
      </c>
      <c r="C4082" s="223"/>
    </row>
    <row r="4083" spans="1:3" ht="15.5">
      <c r="A4083" s="309" t="s">
        <v>8123</v>
      </c>
      <c r="B4083" s="309" t="s">
        <v>8124</v>
      </c>
      <c r="C4083" s="317"/>
    </row>
    <row r="4084" spans="1:3" ht="14.5">
      <c r="A4084" s="309" t="s">
        <v>8125</v>
      </c>
      <c r="B4084" s="309" t="s">
        <v>8126</v>
      </c>
      <c r="C4084" s="223"/>
    </row>
    <row r="4085" spans="1:3" ht="14.5">
      <c r="A4085" s="309" t="s">
        <v>8127</v>
      </c>
      <c r="B4085" s="309" t="s">
        <v>8128</v>
      </c>
      <c r="C4085" s="223"/>
    </row>
    <row r="4086" spans="1:3" ht="14.5">
      <c r="A4086" s="309" t="s">
        <v>8129</v>
      </c>
      <c r="B4086" s="309" t="s">
        <v>8130</v>
      </c>
      <c r="C4086" s="223"/>
    </row>
    <row r="4087" spans="1:3" ht="17">
      <c r="A4087" s="309" t="s">
        <v>8131</v>
      </c>
      <c r="B4087" s="309" t="s">
        <v>8132</v>
      </c>
      <c r="C4087" s="579"/>
    </row>
    <row r="4088" spans="1:3" ht="15.5">
      <c r="A4088" s="309" t="s">
        <v>8133</v>
      </c>
      <c r="B4088" s="309" t="s">
        <v>8134</v>
      </c>
      <c r="C4088" s="317"/>
    </row>
    <row r="4089" spans="1:3" ht="15.5">
      <c r="A4089" s="319" t="s">
        <v>8135</v>
      </c>
      <c r="B4089" s="319" t="s">
        <v>8136</v>
      </c>
      <c r="C4089" s="223"/>
    </row>
    <row r="4090" spans="1:3" ht="14.5">
      <c r="A4090" s="309" t="s">
        <v>8137</v>
      </c>
      <c r="B4090" s="309" t="s">
        <v>8138</v>
      </c>
    </row>
    <row r="4091" spans="1:3" ht="14.5">
      <c r="A4091" s="309" t="s">
        <v>8139</v>
      </c>
      <c r="B4091" s="309" t="s">
        <v>8140</v>
      </c>
      <c r="C4091" s="223"/>
    </row>
    <row r="4092" spans="1:3" ht="14.5">
      <c r="A4092" s="309" t="s">
        <v>8141</v>
      </c>
      <c r="B4092" s="309" t="s">
        <v>8142</v>
      </c>
      <c r="C4092" s="223"/>
    </row>
    <row r="4093" spans="1:3" ht="14.5">
      <c r="A4093" s="309" t="s">
        <v>8143</v>
      </c>
      <c r="B4093" s="309" t="s">
        <v>8144</v>
      </c>
      <c r="C4093" s="223"/>
    </row>
    <row r="4094" spans="1:3" ht="14.5">
      <c r="A4094" s="309" t="s">
        <v>8145</v>
      </c>
      <c r="B4094" s="309" t="s">
        <v>8146</v>
      </c>
    </row>
    <row r="4095" spans="1:3" ht="14.5">
      <c r="A4095" s="309" t="s">
        <v>8147</v>
      </c>
      <c r="B4095" s="309" t="s">
        <v>8148</v>
      </c>
    </row>
    <row r="4096" spans="1:3" ht="14.5">
      <c r="A4096" s="309" t="s">
        <v>8149</v>
      </c>
      <c r="B4096" s="309" t="s">
        <v>8150</v>
      </c>
    </row>
    <row r="4097" spans="1:3" ht="14.5">
      <c r="A4097" s="309" t="s">
        <v>8151</v>
      </c>
      <c r="B4097" s="309" t="s">
        <v>8152</v>
      </c>
    </row>
    <row r="4098" spans="1:3" ht="14.5">
      <c r="A4098" s="309" t="s">
        <v>8153</v>
      </c>
      <c r="B4098" s="309" t="s">
        <v>8154</v>
      </c>
    </row>
    <row r="4099" spans="1:3" ht="15.5">
      <c r="A4099" s="319" t="s">
        <v>8155</v>
      </c>
      <c r="B4099" s="319" t="s">
        <v>8156</v>
      </c>
      <c r="C4099" s="317"/>
    </row>
    <row r="4100" spans="1:3" ht="14.5">
      <c r="A4100" s="309" t="s">
        <v>8157</v>
      </c>
      <c r="B4100" s="309" t="s">
        <v>8158</v>
      </c>
      <c r="C4100" s="223"/>
    </row>
    <row r="4101" spans="1:3" ht="14.5">
      <c r="A4101" s="309" t="s">
        <v>8159</v>
      </c>
      <c r="B4101" s="309" t="s">
        <v>8160</v>
      </c>
      <c r="C4101" s="223"/>
    </row>
    <row r="4102" spans="1:3" ht="17">
      <c r="A4102" s="307" t="s">
        <v>8161</v>
      </c>
      <c r="B4102" s="307" t="s">
        <v>8162</v>
      </c>
      <c r="C4102" s="223"/>
    </row>
    <row r="4103" spans="1:3" ht="15.5">
      <c r="A4103" s="319" t="s">
        <v>8163</v>
      </c>
      <c r="B4103" s="319" t="s">
        <v>8164</v>
      </c>
      <c r="C4103" s="223"/>
    </row>
    <row r="4104" spans="1:3" ht="15.5">
      <c r="A4104" s="309" t="s">
        <v>8165</v>
      </c>
      <c r="B4104" s="309" t="s">
        <v>8166</v>
      </c>
      <c r="C4104" s="317"/>
    </row>
    <row r="4105" spans="1:3" ht="14.5">
      <c r="A4105" s="567" t="s">
        <v>8167</v>
      </c>
      <c r="B4105" s="567" t="s">
        <v>8168</v>
      </c>
      <c r="C4105" s="223"/>
    </row>
    <row r="4106" spans="1:3" ht="14.5">
      <c r="A4106" s="309" t="s">
        <v>8169</v>
      </c>
      <c r="B4106" s="309" t="s">
        <v>8170</v>
      </c>
      <c r="C4106" s="223"/>
    </row>
    <row r="4107" spans="1:3" ht="14.5">
      <c r="A4107" s="309" t="s">
        <v>8171</v>
      </c>
      <c r="B4107" s="309" t="s">
        <v>8172</v>
      </c>
      <c r="C4107" s="223"/>
    </row>
    <row r="4108" spans="1:3" ht="17">
      <c r="A4108" s="309" t="s">
        <v>8173</v>
      </c>
      <c r="B4108" s="309" t="s">
        <v>8174</v>
      </c>
      <c r="C4108" s="583"/>
    </row>
    <row r="4109" spans="1:3" ht="17">
      <c r="A4109" s="319" t="s">
        <v>8175</v>
      </c>
      <c r="B4109" s="319" t="s">
        <v>8176</v>
      </c>
      <c r="C4109" s="583"/>
    </row>
    <row r="4110" spans="1:3" ht="17">
      <c r="A4110" s="309" t="s">
        <v>8177</v>
      </c>
      <c r="B4110" s="309" t="s">
        <v>8178</v>
      </c>
      <c r="C4110" s="583"/>
    </row>
    <row r="4111" spans="1:3" ht="17">
      <c r="A4111" s="309" t="s">
        <v>8179</v>
      </c>
      <c r="B4111" s="309" t="s">
        <v>8180</v>
      </c>
      <c r="C4111" s="583"/>
    </row>
    <row r="4112" spans="1:3" ht="18.5">
      <c r="A4112" s="319" t="s">
        <v>8181</v>
      </c>
      <c r="B4112" s="319" t="s">
        <v>8182</v>
      </c>
      <c r="C4112" s="582"/>
    </row>
    <row r="4113" spans="1:3" ht="15.5">
      <c r="A4113" s="309" t="s">
        <v>8183</v>
      </c>
      <c r="B4113" s="309" t="s">
        <v>8184</v>
      </c>
      <c r="C4113" s="317"/>
    </row>
    <row r="4114" spans="1:3" ht="17">
      <c r="A4114" s="307" t="s">
        <v>8185</v>
      </c>
      <c r="B4114" s="307" t="s">
        <v>8186</v>
      </c>
      <c r="C4114" s="223"/>
    </row>
    <row r="4115" spans="1:3" ht="15.5">
      <c r="A4115" s="319" t="s">
        <v>8187</v>
      </c>
      <c r="B4115" s="319" t="s">
        <v>8188</v>
      </c>
    </row>
    <row r="4116" spans="1:3" ht="14.5">
      <c r="A4116" s="309" t="s">
        <v>8189</v>
      </c>
      <c r="B4116" s="309" t="s">
        <v>8190</v>
      </c>
    </row>
    <row r="4117" spans="1:3" ht="15.5">
      <c r="A4117" s="319" t="s">
        <v>8191</v>
      </c>
      <c r="B4117" s="319" t="s">
        <v>8192</v>
      </c>
      <c r="C4117" s="223"/>
    </row>
    <row r="4118" spans="1:3" ht="15.5">
      <c r="A4118" s="319" t="s">
        <v>8193</v>
      </c>
      <c r="B4118" s="319" t="s">
        <v>8194</v>
      </c>
      <c r="C4118" s="223"/>
    </row>
    <row r="4119" spans="1:3" ht="15.5">
      <c r="A4119" s="319" t="s">
        <v>8195</v>
      </c>
      <c r="B4119" s="319" t="s">
        <v>8196</v>
      </c>
    </row>
    <row r="4120" spans="1:3" ht="15.5">
      <c r="A4120" s="319" t="s">
        <v>8197</v>
      </c>
      <c r="B4120" s="319" t="s">
        <v>8198</v>
      </c>
    </row>
    <row r="4121" spans="1:3" ht="14.5">
      <c r="A4121" s="309" t="s">
        <v>8199</v>
      </c>
      <c r="B4121" s="309" t="s">
        <v>8200</v>
      </c>
      <c r="C4121" s="223"/>
    </row>
    <row r="4122" spans="1:3" ht="14.5">
      <c r="A4122" s="309" t="s">
        <v>8201</v>
      </c>
      <c r="B4122" s="309" t="s">
        <v>8202</v>
      </c>
    </row>
    <row r="4123" spans="1:3" ht="14.5">
      <c r="A4123" s="309" t="s">
        <v>8203</v>
      </c>
      <c r="B4123" s="309" t="s">
        <v>8204</v>
      </c>
    </row>
    <row r="4124" spans="1:3" ht="15.5">
      <c r="A4124" s="309" t="s">
        <v>8205</v>
      </c>
      <c r="B4124" s="309" t="s">
        <v>8206</v>
      </c>
      <c r="C4124" s="317"/>
    </row>
    <row r="4125" spans="1:3" ht="14.5">
      <c r="A4125" s="309" t="s">
        <v>8207</v>
      </c>
      <c r="B4125" s="309" t="s">
        <v>8208</v>
      </c>
      <c r="C4125" s="223"/>
    </row>
    <row r="4126" spans="1:3" ht="14.5">
      <c r="A4126" s="309" t="s">
        <v>8209</v>
      </c>
      <c r="B4126" s="309" t="s">
        <v>8210</v>
      </c>
    </row>
    <row r="4127" spans="1:3" ht="14.5">
      <c r="A4127" s="309" t="s">
        <v>8211</v>
      </c>
      <c r="B4127" s="309" t="s">
        <v>8212</v>
      </c>
    </row>
    <row r="4128" spans="1:3" ht="14.5">
      <c r="A4128" s="309" t="s">
        <v>8213</v>
      </c>
      <c r="B4128" s="309" t="s">
        <v>8214</v>
      </c>
    </row>
    <row r="4129" spans="1:6" ht="14.5">
      <c r="A4129" s="309" t="s">
        <v>8215</v>
      </c>
      <c r="B4129" s="309" t="s">
        <v>8216</v>
      </c>
    </row>
    <row r="4130" spans="1:6" ht="15.5">
      <c r="A4130" s="584" t="s">
        <v>8217</v>
      </c>
      <c r="B4130" s="584" t="s">
        <v>8218</v>
      </c>
      <c r="C4130" s="585"/>
      <c r="D4130" s="586"/>
      <c r="E4130" s="586"/>
      <c r="F4130" s="586"/>
    </row>
    <row r="4131" spans="1:6" ht="14.5">
      <c r="A4131" s="587" t="s">
        <v>8219</v>
      </c>
      <c r="B4131" s="587" t="s">
        <v>8220</v>
      </c>
      <c r="C4131" s="585"/>
      <c r="D4131" s="586"/>
      <c r="E4131" s="586"/>
      <c r="F4131" s="586"/>
    </row>
    <row r="4132" spans="1:6" ht="14.5">
      <c r="A4132" s="587" t="s">
        <v>8221</v>
      </c>
      <c r="B4132" s="587" t="s">
        <v>8222</v>
      </c>
      <c r="C4132" s="586"/>
      <c r="D4132" s="586"/>
      <c r="E4132" s="586"/>
      <c r="F4132" s="586"/>
    </row>
    <row r="4133" spans="1:6" ht="14.5">
      <c r="A4133" s="587" t="s">
        <v>8223</v>
      </c>
      <c r="B4133" s="587" t="s">
        <v>8224</v>
      </c>
      <c r="C4133" s="586"/>
      <c r="D4133" s="586"/>
      <c r="E4133" s="586"/>
      <c r="F4133" s="586"/>
    </row>
    <row r="4134" spans="1:6" ht="14.5">
      <c r="A4134" s="587" t="s">
        <v>8225</v>
      </c>
      <c r="B4134" s="587" t="s">
        <v>8226</v>
      </c>
      <c r="C4134" s="586"/>
      <c r="D4134" s="586"/>
      <c r="E4134" s="586"/>
      <c r="F4134" s="586"/>
    </row>
    <row r="4135" spans="1:6" ht="14.5">
      <c r="A4135" s="587" t="s">
        <v>8227</v>
      </c>
      <c r="B4135" s="587" t="s">
        <v>8228</v>
      </c>
      <c r="C4135" s="586"/>
      <c r="D4135" s="586"/>
      <c r="E4135" s="586"/>
      <c r="F4135" s="586"/>
    </row>
    <row r="4136" spans="1:6" ht="14.5">
      <c r="A4136" s="587" t="s">
        <v>8229</v>
      </c>
      <c r="B4136" s="587" t="s">
        <v>8230</v>
      </c>
      <c r="C4136" s="585"/>
      <c r="D4136" s="586"/>
      <c r="E4136" s="586"/>
      <c r="F4136" s="586"/>
    </row>
    <row r="4137" spans="1:6" ht="14.5">
      <c r="A4137" s="587" t="s">
        <v>8231</v>
      </c>
      <c r="B4137" s="587" t="s">
        <v>8232</v>
      </c>
      <c r="C4137" s="585"/>
      <c r="D4137" s="586"/>
      <c r="E4137" s="586"/>
      <c r="F4137" s="586"/>
    </row>
    <row r="4138" spans="1:6" ht="15.5">
      <c r="A4138" s="587" t="s">
        <v>8233</v>
      </c>
      <c r="B4138" s="587" t="s">
        <v>8234</v>
      </c>
      <c r="C4138" s="588"/>
      <c r="D4138" s="586"/>
      <c r="E4138" s="586"/>
      <c r="F4138" s="586"/>
    </row>
    <row r="4139" spans="1:6" ht="14.5">
      <c r="A4139" s="587" t="s">
        <v>8235</v>
      </c>
      <c r="B4139" s="587" t="s">
        <v>8236</v>
      </c>
      <c r="C4139" s="585"/>
      <c r="D4139" s="586"/>
      <c r="E4139" s="586"/>
      <c r="F4139" s="586"/>
    </row>
    <row r="4140" spans="1:6" ht="17">
      <c r="A4140" s="580" t="s">
        <v>8237</v>
      </c>
      <c r="B4140" s="580" t="s">
        <v>458</v>
      </c>
      <c r="C4140" s="223"/>
    </row>
    <row r="4141" spans="1:6" ht="17">
      <c r="A4141" s="580" t="s">
        <v>8238</v>
      </c>
      <c r="B4141" s="580" t="s">
        <v>458</v>
      </c>
      <c r="C4141" s="223"/>
    </row>
    <row r="4142" spans="1:6" ht="17">
      <c r="A4142" s="580" t="s">
        <v>8239</v>
      </c>
      <c r="B4142" s="580" t="s">
        <v>458</v>
      </c>
      <c r="C4142" s="223"/>
    </row>
    <row r="4143" spans="1:6" ht="17">
      <c r="A4143" s="580" t="s">
        <v>8240</v>
      </c>
      <c r="B4143" s="580" t="s">
        <v>458</v>
      </c>
      <c r="C4143" s="317"/>
    </row>
    <row r="4144" spans="1:6" ht="18.5">
      <c r="A4144" s="581" t="s">
        <v>8241</v>
      </c>
      <c r="B4144" s="581" t="s">
        <v>8242</v>
      </c>
      <c r="C4144" s="579"/>
    </row>
    <row r="4145" spans="1:3" ht="15.5">
      <c r="A4145" s="319" t="s">
        <v>8243</v>
      </c>
      <c r="B4145" s="319" t="s">
        <v>8244</v>
      </c>
      <c r="C4145" s="317"/>
    </row>
    <row r="4146" spans="1:3" ht="14.5">
      <c r="A4146" s="309" t="s">
        <v>8245</v>
      </c>
      <c r="B4146" s="309" t="s">
        <v>8246</v>
      </c>
      <c r="C4146" s="223"/>
    </row>
    <row r="4147" spans="1:3" ht="14.5">
      <c r="A4147" s="309" t="s">
        <v>8247</v>
      </c>
      <c r="B4147" s="309" t="s">
        <v>8248</v>
      </c>
      <c r="C4147" s="223"/>
    </row>
    <row r="4148" spans="1:3" ht="14.5">
      <c r="A4148" s="309" t="s">
        <v>8249</v>
      </c>
      <c r="B4148" s="309" t="s">
        <v>8250</v>
      </c>
      <c r="C4148" s="223"/>
    </row>
    <row r="4149" spans="1:3" ht="14.5">
      <c r="A4149" s="309" t="s">
        <v>8251</v>
      </c>
      <c r="B4149" s="309" t="s">
        <v>8252</v>
      </c>
      <c r="C4149" s="223"/>
    </row>
    <row r="4150" spans="1:3" ht="14.5">
      <c r="A4150" s="309" t="s">
        <v>8253</v>
      </c>
      <c r="B4150" s="309" t="s">
        <v>8254</v>
      </c>
      <c r="C4150" s="223"/>
    </row>
    <row r="4151" spans="1:3" ht="15.5">
      <c r="A4151" s="319" t="s">
        <v>8255</v>
      </c>
      <c r="B4151" s="319" t="s">
        <v>8256</v>
      </c>
    </row>
    <row r="4152" spans="1:3" ht="14.5">
      <c r="A4152" s="309" t="s">
        <v>8257</v>
      </c>
      <c r="B4152" s="309" t="s">
        <v>8258</v>
      </c>
    </row>
    <row r="4153" spans="1:3" ht="13">
      <c r="A4153" s="567" t="s">
        <v>8259</v>
      </c>
      <c r="B4153" s="567" t="s">
        <v>8260</v>
      </c>
    </row>
    <row r="4154" spans="1:3" ht="13">
      <c r="A4154" s="567" t="s">
        <v>8261</v>
      </c>
      <c r="B4154" s="567" t="s">
        <v>8262</v>
      </c>
    </row>
    <row r="4155" spans="1:3" ht="14.5">
      <c r="A4155" s="567" t="s">
        <v>8263</v>
      </c>
      <c r="B4155" s="567" t="s">
        <v>8264</v>
      </c>
      <c r="C4155" s="223"/>
    </row>
    <row r="4156" spans="1:3" ht="14.5">
      <c r="A4156" s="567" t="s">
        <v>8265</v>
      </c>
      <c r="B4156" s="567" t="s">
        <v>8266</v>
      </c>
      <c r="C4156" s="223"/>
    </row>
    <row r="4157" spans="1:3" ht="13">
      <c r="A4157" s="567" t="s">
        <v>8267</v>
      </c>
      <c r="B4157" s="567" t="s">
        <v>8268</v>
      </c>
    </row>
    <row r="4158" spans="1:3" ht="14.5">
      <c r="A4158" s="309" t="s">
        <v>8269</v>
      </c>
      <c r="B4158" s="309" t="s">
        <v>8270</v>
      </c>
    </row>
    <row r="4159" spans="1:3" ht="14.5">
      <c r="A4159" s="309" t="s">
        <v>8271</v>
      </c>
      <c r="B4159" s="309" t="s">
        <v>8272</v>
      </c>
    </row>
    <row r="4160" spans="1:3" ht="13">
      <c r="A4160" s="567" t="s">
        <v>8273</v>
      </c>
      <c r="B4160" s="567" t="s">
        <v>8274</v>
      </c>
    </row>
    <row r="4161" spans="1:3" ht="15.5">
      <c r="A4161" s="567" t="s">
        <v>8275</v>
      </c>
      <c r="B4161" s="567" t="s">
        <v>8276</v>
      </c>
      <c r="C4161" s="317"/>
    </row>
    <row r="4162" spans="1:3" ht="14.5">
      <c r="A4162" s="567" t="s">
        <v>8277</v>
      </c>
      <c r="B4162" s="567" t="s">
        <v>8278</v>
      </c>
      <c r="C4162" s="223"/>
    </row>
    <row r="4163" spans="1:3" ht="14.5">
      <c r="A4163" s="567" t="s">
        <v>8279</v>
      </c>
      <c r="B4163" s="567" t="s">
        <v>8280</v>
      </c>
      <c r="C4163" s="223"/>
    </row>
    <row r="4164" spans="1:3" ht="14.5">
      <c r="A4164" s="309" t="s">
        <v>8281</v>
      </c>
      <c r="B4164" s="309" t="s">
        <v>8282</v>
      </c>
      <c r="C4164" s="223"/>
    </row>
    <row r="4165" spans="1:3" ht="14.5">
      <c r="A4165" s="309" t="s">
        <v>8283</v>
      </c>
      <c r="B4165" s="309" t="s">
        <v>8284</v>
      </c>
      <c r="C4165" s="223"/>
    </row>
    <row r="4166" spans="1:3" ht="14.5">
      <c r="A4166" s="309" t="s">
        <v>8285</v>
      </c>
      <c r="B4166" s="309" t="s">
        <v>8286</v>
      </c>
    </row>
    <row r="4167" spans="1:3" ht="14.5">
      <c r="A4167" s="309" t="s">
        <v>8287</v>
      </c>
      <c r="B4167" s="309" t="s">
        <v>8288</v>
      </c>
    </row>
    <row r="4168" spans="1:3" ht="15.5">
      <c r="A4168" s="319" t="s">
        <v>8289</v>
      </c>
      <c r="B4168" s="319" t="s">
        <v>8290</v>
      </c>
    </row>
    <row r="4169" spans="1:3" ht="14.5">
      <c r="A4169" s="309" t="s">
        <v>8291</v>
      </c>
      <c r="B4169" s="309" t="s">
        <v>8292</v>
      </c>
    </row>
    <row r="4170" spans="1:3" ht="14.5">
      <c r="A4170" s="309" t="s">
        <v>8293</v>
      </c>
      <c r="B4170" s="309" t="s">
        <v>8294</v>
      </c>
    </row>
    <row r="4171" spans="1:3" ht="14.5">
      <c r="A4171" s="309" t="s">
        <v>8295</v>
      </c>
      <c r="B4171" s="309" t="s">
        <v>8296</v>
      </c>
      <c r="C4171" s="223"/>
    </row>
    <row r="4172" spans="1:3" ht="14.5">
      <c r="A4172" s="309" t="s">
        <v>8297</v>
      </c>
      <c r="B4172" s="309" t="s">
        <v>8298</v>
      </c>
      <c r="C4172" s="223"/>
    </row>
    <row r="4173" spans="1:3" ht="17">
      <c r="A4173" s="309" t="s">
        <v>8299</v>
      </c>
      <c r="B4173" s="309" t="s">
        <v>8300</v>
      </c>
      <c r="C4173" s="579"/>
    </row>
    <row r="4174" spans="1:3" ht="15.5">
      <c r="A4174" s="319" t="s">
        <v>8301</v>
      </c>
      <c r="B4174" s="319" t="s">
        <v>8302</v>
      </c>
      <c r="C4174" s="317"/>
    </row>
    <row r="4175" spans="1:3" ht="17">
      <c r="A4175" s="307" t="s">
        <v>8303</v>
      </c>
      <c r="B4175" s="307" t="s">
        <v>8304</v>
      </c>
      <c r="C4175" s="223"/>
    </row>
    <row r="4176" spans="1:3" ht="15.5">
      <c r="A4176" s="319" t="s">
        <v>8305</v>
      </c>
      <c r="B4176" s="319" t="s">
        <v>8306</v>
      </c>
      <c r="C4176" s="223"/>
    </row>
    <row r="4177" spans="1:3" ht="14.5">
      <c r="A4177" s="309" t="s">
        <v>8307</v>
      </c>
      <c r="B4177" s="309" t="s">
        <v>8308</v>
      </c>
      <c r="C4177" s="223"/>
    </row>
    <row r="4178" spans="1:3" ht="14.5">
      <c r="A4178" s="309" t="s">
        <v>8309</v>
      </c>
      <c r="B4178" s="309" t="s">
        <v>8310</v>
      </c>
      <c r="C4178" s="223"/>
    </row>
    <row r="4179" spans="1:3" ht="14.5">
      <c r="A4179" s="309" t="s">
        <v>8311</v>
      </c>
      <c r="B4179" s="309" t="s">
        <v>8312</v>
      </c>
      <c r="C4179" s="223"/>
    </row>
    <row r="4180" spans="1:3" ht="14.5">
      <c r="A4180" s="309" t="s">
        <v>8313</v>
      </c>
      <c r="B4180" s="309" t="s">
        <v>8314</v>
      </c>
      <c r="C4180" s="223"/>
    </row>
    <row r="4181" spans="1:3" ht="15.5">
      <c r="A4181" s="309" t="s">
        <v>8315</v>
      </c>
      <c r="B4181" s="309" t="s">
        <v>8316</v>
      </c>
      <c r="C4181" s="317"/>
    </row>
    <row r="4182" spans="1:3" ht="15.5">
      <c r="A4182" s="319" t="s">
        <v>8317</v>
      </c>
      <c r="B4182" s="319" t="s">
        <v>8318</v>
      </c>
      <c r="C4182" s="223"/>
    </row>
    <row r="4183" spans="1:3" ht="14.5">
      <c r="A4183" s="309" t="s">
        <v>8319</v>
      </c>
      <c r="B4183" s="309" t="s">
        <v>8320</v>
      </c>
      <c r="C4183" s="223"/>
    </row>
    <row r="4184" spans="1:3" ht="14.5">
      <c r="A4184" s="567" t="s">
        <v>8321</v>
      </c>
      <c r="B4184" s="567" t="s">
        <v>8322</v>
      </c>
      <c r="C4184" s="223"/>
    </row>
    <row r="4185" spans="1:3" ht="14.5">
      <c r="A4185" s="309" t="s">
        <v>8323</v>
      </c>
      <c r="B4185" s="309" t="s">
        <v>8324</v>
      </c>
      <c r="C4185" s="223"/>
    </row>
    <row r="4186" spans="1:3" ht="17">
      <c r="A4186" s="567" t="s">
        <v>8325</v>
      </c>
      <c r="B4186" s="567" t="s">
        <v>8326</v>
      </c>
      <c r="C4186" s="579"/>
    </row>
    <row r="4187" spans="1:3" ht="15.5">
      <c r="A4187" s="309" t="s">
        <v>8327</v>
      </c>
      <c r="B4187" s="309" t="s">
        <v>8328</v>
      </c>
      <c r="C4187" s="317"/>
    </row>
    <row r="4188" spans="1:3" ht="14.5">
      <c r="A4188" s="567" t="s">
        <v>8329</v>
      </c>
      <c r="B4188" s="567" t="s">
        <v>8330</v>
      </c>
      <c r="C4188" s="223"/>
    </row>
    <row r="4189" spans="1:3" ht="14.5">
      <c r="A4189" s="309" t="s">
        <v>8331</v>
      </c>
      <c r="B4189" s="309" t="s">
        <v>8332</v>
      </c>
      <c r="C4189" s="223"/>
    </row>
    <row r="4190" spans="1:3" ht="14.5">
      <c r="A4190" s="567" t="s">
        <v>8333</v>
      </c>
      <c r="B4190" s="567" t="s">
        <v>8334</v>
      </c>
      <c r="C4190" s="223"/>
    </row>
    <row r="4191" spans="1:3" ht="13">
      <c r="A4191" s="567" t="s">
        <v>8335</v>
      </c>
      <c r="B4191" s="567" t="s">
        <v>8336</v>
      </c>
    </row>
    <row r="4192" spans="1:3" ht="13">
      <c r="A4192" s="567" t="s">
        <v>8337</v>
      </c>
      <c r="B4192" s="567" t="s">
        <v>8338</v>
      </c>
    </row>
    <row r="4193" spans="1:3" ht="13">
      <c r="A4193" s="567" t="s">
        <v>8339</v>
      </c>
      <c r="B4193" s="567" t="s">
        <v>8340</v>
      </c>
    </row>
    <row r="4194" spans="1:3" ht="13">
      <c r="A4194" s="567" t="s">
        <v>8341</v>
      </c>
      <c r="B4194" s="567" t="s">
        <v>8342</v>
      </c>
    </row>
    <row r="4195" spans="1:3" ht="15.5">
      <c r="A4195" s="319" t="s">
        <v>8343</v>
      </c>
      <c r="B4195" s="319" t="s">
        <v>8344</v>
      </c>
    </row>
    <row r="4196" spans="1:3" ht="13">
      <c r="A4196" s="567" t="s">
        <v>8345</v>
      </c>
      <c r="B4196" s="567" t="s">
        <v>8346</v>
      </c>
    </row>
    <row r="4197" spans="1:3" ht="14.5">
      <c r="A4197" s="567" t="s">
        <v>8347</v>
      </c>
      <c r="B4197" s="567" t="s">
        <v>8348</v>
      </c>
      <c r="C4197" s="223"/>
    </row>
    <row r="4198" spans="1:3" ht="14.5">
      <c r="A4198" s="567" t="s">
        <v>8349</v>
      </c>
      <c r="B4198" s="567" t="s">
        <v>8350</v>
      </c>
      <c r="C4198" s="223"/>
    </row>
    <row r="4199" spans="1:3" ht="14.5">
      <c r="A4199" s="567" t="s">
        <v>8351</v>
      </c>
      <c r="B4199" s="567" t="s">
        <v>8352</v>
      </c>
      <c r="C4199" s="223"/>
    </row>
    <row r="4200" spans="1:3" ht="14.5">
      <c r="A4200" s="567" t="s">
        <v>8353</v>
      </c>
      <c r="B4200" s="567" t="s">
        <v>8354</v>
      </c>
      <c r="C4200" s="223"/>
    </row>
    <row r="4201" spans="1:3" ht="13">
      <c r="A4201" s="567" t="s">
        <v>8355</v>
      </c>
      <c r="B4201" s="567" t="s">
        <v>8356</v>
      </c>
    </row>
    <row r="4202" spans="1:3" ht="13">
      <c r="A4202" s="567" t="s">
        <v>8357</v>
      </c>
      <c r="B4202" s="567" t="s">
        <v>8358</v>
      </c>
    </row>
    <row r="4203" spans="1:3" ht="13">
      <c r="A4203" s="567" t="s">
        <v>8359</v>
      </c>
      <c r="B4203" s="567" t="s">
        <v>8360</v>
      </c>
    </row>
    <row r="4204" spans="1:3" ht="14.5">
      <c r="A4204" s="309" t="s">
        <v>8361</v>
      </c>
      <c r="B4204" s="309" t="s">
        <v>8362</v>
      </c>
    </row>
    <row r="4205" spans="1:3" ht="14.5">
      <c r="A4205" s="309" t="s">
        <v>8363</v>
      </c>
      <c r="B4205" s="309" t="s">
        <v>8364</v>
      </c>
      <c r="C4205" s="223"/>
    </row>
    <row r="4206" spans="1:3" ht="14.5">
      <c r="A4206" s="309" t="s">
        <v>8365</v>
      </c>
      <c r="B4206" s="309" t="s">
        <v>8366</v>
      </c>
    </row>
    <row r="4207" spans="1:3" ht="15.5">
      <c r="A4207" s="309" t="s">
        <v>8367</v>
      </c>
      <c r="B4207" s="309" t="s">
        <v>8368</v>
      </c>
      <c r="C4207" s="317"/>
    </row>
    <row r="4208" spans="1:3" ht="15.5">
      <c r="A4208" s="319" t="s">
        <v>8369</v>
      </c>
      <c r="B4208" s="319" t="s">
        <v>8370</v>
      </c>
      <c r="C4208" s="223"/>
    </row>
    <row r="4209" spans="1:3" ht="14.5">
      <c r="A4209" s="309" t="s">
        <v>8371</v>
      </c>
      <c r="B4209" s="309" t="s">
        <v>8372</v>
      </c>
      <c r="C4209" s="223"/>
    </row>
    <row r="4210" spans="1:3" ht="14.5">
      <c r="A4210" s="309" t="s">
        <v>8373</v>
      </c>
      <c r="B4210" s="309" t="s">
        <v>8374</v>
      </c>
      <c r="C4210" s="223"/>
    </row>
    <row r="4211" spans="1:3" ht="14.5">
      <c r="A4211" s="309" t="s">
        <v>8375</v>
      </c>
      <c r="B4211" s="309" t="s">
        <v>8376</v>
      </c>
      <c r="C4211" s="223"/>
    </row>
    <row r="4212" spans="1:3" ht="17">
      <c r="A4212" s="307" t="s">
        <v>8377</v>
      </c>
      <c r="B4212" s="307" t="s">
        <v>8378</v>
      </c>
      <c r="C4212" s="317"/>
    </row>
    <row r="4213" spans="1:3" ht="15.5">
      <c r="A4213" s="319" t="s">
        <v>8379</v>
      </c>
      <c r="B4213" s="319" t="s">
        <v>8380</v>
      </c>
      <c r="C4213" s="223"/>
    </row>
    <row r="4214" spans="1:3" ht="14.5">
      <c r="A4214" s="309" t="s">
        <v>8381</v>
      </c>
      <c r="B4214" s="309" t="s">
        <v>8382</v>
      </c>
      <c r="C4214" s="223"/>
    </row>
    <row r="4215" spans="1:3" ht="14.5">
      <c r="A4215" s="309" t="s">
        <v>8383</v>
      </c>
      <c r="B4215" s="309" t="s">
        <v>8384</v>
      </c>
      <c r="C4215" s="223"/>
    </row>
    <row r="4216" spans="1:3" ht="15.5">
      <c r="A4216" s="309" t="s">
        <v>8385</v>
      </c>
      <c r="B4216" s="309" t="s">
        <v>8386</v>
      </c>
      <c r="C4216" s="317"/>
    </row>
    <row r="4217" spans="1:3" ht="14.5">
      <c r="A4217" s="309" t="s">
        <v>8387</v>
      </c>
      <c r="B4217" s="309" t="s">
        <v>8388</v>
      </c>
      <c r="C4217" s="223"/>
    </row>
    <row r="4218" spans="1:3" ht="14.5">
      <c r="A4218" s="309" t="s">
        <v>8389</v>
      </c>
      <c r="B4218" s="309" t="s">
        <v>8390</v>
      </c>
      <c r="C4218" s="223"/>
    </row>
    <row r="4219" spans="1:3" ht="15.5">
      <c r="A4219" s="319" t="s">
        <v>8391</v>
      </c>
      <c r="B4219" s="319" t="s">
        <v>8392</v>
      </c>
      <c r="C4219" s="223"/>
    </row>
    <row r="4220" spans="1:3" ht="15.5">
      <c r="A4220" s="309" t="s">
        <v>8393</v>
      </c>
      <c r="B4220" s="309" t="s">
        <v>8394</v>
      </c>
      <c r="C4220" s="317"/>
    </row>
    <row r="4221" spans="1:3" ht="14.5">
      <c r="A4221" s="309" t="s">
        <v>8395</v>
      </c>
      <c r="B4221" s="309" t="s">
        <v>8396</v>
      </c>
      <c r="C4221" s="223"/>
    </row>
    <row r="4222" spans="1:3" ht="14.5">
      <c r="A4222" s="309" t="s">
        <v>8397</v>
      </c>
      <c r="B4222" s="309" t="s">
        <v>8398</v>
      </c>
      <c r="C4222" s="223"/>
    </row>
    <row r="4223" spans="1:3" ht="14.5">
      <c r="A4223" s="309" t="s">
        <v>8399</v>
      </c>
      <c r="B4223" s="309" t="s">
        <v>8400</v>
      </c>
      <c r="C4223" s="223"/>
    </row>
    <row r="4224" spans="1:3" ht="17">
      <c r="A4224" s="309" t="s">
        <v>8401</v>
      </c>
      <c r="B4224" s="309" t="s">
        <v>8402</v>
      </c>
      <c r="C4224" s="579"/>
    </row>
    <row r="4225" spans="1:3" ht="15.5">
      <c r="A4225" s="309" t="s">
        <v>8403</v>
      </c>
      <c r="B4225" s="309" t="s">
        <v>8404</v>
      </c>
      <c r="C4225" s="317"/>
    </row>
    <row r="4226" spans="1:3" ht="15.5">
      <c r="A4226" s="319" t="s">
        <v>8405</v>
      </c>
      <c r="B4226" s="319" t="s">
        <v>8406</v>
      </c>
      <c r="C4226" s="223"/>
    </row>
    <row r="4227" spans="1:3" ht="14.5">
      <c r="A4227" s="309" t="s">
        <v>8407</v>
      </c>
      <c r="B4227" s="309" t="s">
        <v>5008</v>
      </c>
      <c r="C4227" s="223"/>
    </row>
    <row r="4228" spans="1:3" ht="14.5">
      <c r="A4228" s="309" t="s">
        <v>8408</v>
      </c>
      <c r="B4228" s="309" t="s">
        <v>8409</v>
      </c>
      <c r="C4228" s="223"/>
    </row>
    <row r="4229" spans="1:3" ht="14.5">
      <c r="A4229" s="309" t="s">
        <v>8410</v>
      </c>
      <c r="B4229" s="309" t="s">
        <v>8411</v>
      </c>
      <c r="C4229" s="223"/>
    </row>
    <row r="4230" spans="1:3" ht="14.5">
      <c r="A4230" s="309" t="s">
        <v>8412</v>
      </c>
      <c r="B4230" s="309" t="s">
        <v>8413</v>
      </c>
      <c r="C4230" s="223"/>
    </row>
    <row r="4231" spans="1:3" ht="14.5">
      <c r="A4231" s="309" t="s">
        <v>8414</v>
      </c>
      <c r="B4231" s="309" t="s">
        <v>8415</v>
      </c>
      <c r="C4231" s="223"/>
    </row>
    <row r="4232" spans="1:3" ht="17">
      <c r="A4232" s="309" t="s">
        <v>8416</v>
      </c>
      <c r="B4232" s="309" t="s">
        <v>8417</v>
      </c>
      <c r="C4232" s="583"/>
    </row>
    <row r="4233" spans="1:3" ht="17">
      <c r="A4233" s="319" t="s">
        <v>8418</v>
      </c>
      <c r="B4233" s="319" t="s">
        <v>8419</v>
      </c>
      <c r="C4233" s="583"/>
    </row>
    <row r="4234" spans="1:3" ht="17">
      <c r="A4234" s="309" t="s">
        <v>8420</v>
      </c>
      <c r="B4234" s="309" t="s">
        <v>8421</v>
      </c>
      <c r="C4234" s="583"/>
    </row>
    <row r="4235" spans="1:3" ht="17">
      <c r="A4235" s="309" t="s">
        <v>8422</v>
      </c>
      <c r="B4235" s="309" t="s">
        <v>8423</v>
      </c>
      <c r="C4235" s="583"/>
    </row>
    <row r="4236" spans="1:3" ht="17">
      <c r="A4236" s="309" t="s">
        <v>8424</v>
      </c>
      <c r="B4236" s="309" t="s">
        <v>8425</v>
      </c>
      <c r="C4236" s="583"/>
    </row>
    <row r="4237" spans="1:3" ht="18.5">
      <c r="A4237" s="309" t="s">
        <v>8426</v>
      </c>
      <c r="B4237" s="309" t="s">
        <v>8427</v>
      </c>
      <c r="C4237" s="582"/>
    </row>
    <row r="4238" spans="1:3" ht="15.5">
      <c r="A4238" s="309" t="s">
        <v>8428</v>
      </c>
      <c r="B4238" s="309" t="s">
        <v>8429</v>
      </c>
      <c r="C4238" s="317"/>
    </row>
    <row r="4239" spans="1:3" ht="14.5">
      <c r="A4239" s="309" t="s">
        <v>8430</v>
      </c>
      <c r="B4239" s="309" t="s">
        <v>8431</v>
      </c>
      <c r="C4239" s="223"/>
    </row>
    <row r="4240" spans="1:3" ht="14.5">
      <c r="A4240" s="309" t="s">
        <v>8432</v>
      </c>
      <c r="B4240" s="309" t="s">
        <v>8433</v>
      </c>
      <c r="C4240" s="223"/>
    </row>
    <row r="4241" spans="1:3" ht="14.5">
      <c r="A4241" s="309" t="s">
        <v>8434</v>
      </c>
      <c r="B4241" s="309" t="s">
        <v>8435</v>
      </c>
      <c r="C4241" s="223"/>
    </row>
    <row r="4242" spans="1:3" ht="14.5">
      <c r="A4242" s="309" t="s">
        <v>8436</v>
      </c>
      <c r="B4242" s="309" t="s">
        <v>8437</v>
      </c>
      <c r="C4242" s="223"/>
    </row>
    <row r="4243" spans="1:3" ht="15.5">
      <c r="A4243" s="319" t="s">
        <v>8438</v>
      </c>
      <c r="B4243" s="319" t="s">
        <v>8439</v>
      </c>
      <c r="C4243" s="223"/>
    </row>
    <row r="4244" spans="1:3" ht="14.5">
      <c r="A4244" s="309" t="s">
        <v>8440</v>
      </c>
      <c r="B4244" s="309" t="s">
        <v>8441</v>
      </c>
      <c r="C4244" s="223"/>
    </row>
    <row r="4245" spans="1:3" ht="14.5">
      <c r="A4245" s="309" t="s">
        <v>8442</v>
      </c>
      <c r="B4245" s="309" t="s">
        <v>8443</v>
      </c>
    </row>
    <row r="4246" spans="1:3" ht="14.5">
      <c r="A4246" s="309" t="s">
        <v>8444</v>
      </c>
      <c r="B4246" s="309" t="s">
        <v>8445</v>
      </c>
      <c r="C4246" s="223"/>
    </row>
    <row r="4247" spans="1:3" ht="14.5">
      <c r="A4247" s="309" t="s">
        <v>8446</v>
      </c>
      <c r="B4247" s="309" t="s">
        <v>8447</v>
      </c>
    </row>
    <row r="4248" spans="1:3" ht="14.5">
      <c r="A4248" s="309" t="s">
        <v>8448</v>
      </c>
      <c r="B4248" s="309" t="s">
        <v>8449</v>
      </c>
      <c r="C4248" s="223"/>
    </row>
    <row r="4249" spans="1:3" ht="17">
      <c r="A4249" s="307" t="s">
        <v>8450</v>
      </c>
      <c r="B4249" s="307" t="s">
        <v>8451</v>
      </c>
    </row>
    <row r="4250" spans="1:3" ht="15.5">
      <c r="A4250" s="319" t="s">
        <v>8452</v>
      </c>
      <c r="B4250" s="319" t="s">
        <v>8453</v>
      </c>
      <c r="C4250" s="317"/>
    </row>
    <row r="4251" spans="1:3" ht="14.5">
      <c r="A4251" s="309" t="s">
        <v>8454</v>
      </c>
      <c r="B4251" s="309" t="s">
        <v>8455</v>
      </c>
      <c r="C4251" s="223"/>
    </row>
    <row r="4252" spans="1:3" ht="14.5">
      <c r="A4252" s="309" t="s">
        <v>8456</v>
      </c>
      <c r="B4252" s="309" t="s">
        <v>8457</v>
      </c>
      <c r="C4252" s="223"/>
    </row>
    <row r="4253" spans="1:3" ht="15.5">
      <c r="A4253" s="319" t="s">
        <v>8458</v>
      </c>
      <c r="B4253" s="319" t="s">
        <v>8459</v>
      </c>
      <c r="C4253" s="223"/>
    </row>
    <row r="4254" spans="1:3" ht="14.5">
      <c r="A4254" s="309" t="s">
        <v>8460</v>
      </c>
      <c r="B4254" s="309" t="s">
        <v>8461</v>
      </c>
    </row>
    <row r="4255" spans="1:3" ht="14.5">
      <c r="A4255" s="309" t="s">
        <v>8462</v>
      </c>
      <c r="B4255" s="309" t="s">
        <v>8463</v>
      </c>
    </row>
    <row r="4256" spans="1:3" ht="14.5">
      <c r="A4256" s="309" t="s">
        <v>8464</v>
      </c>
      <c r="B4256" s="309" t="s">
        <v>8465</v>
      </c>
    </row>
    <row r="4257" spans="1:3" ht="14.5">
      <c r="A4257" s="309" t="s">
        <v>8466</v>
      </c>
      <c r="B4257" s="309" t="s">
        <v>8467</v>
      </c>
      <c r="C4257" s="223"/>
    </row>
    <row r="4258" spans="1:3" ht="15.5">
      <c r="A4258" s="309" t="s">
        <v>8468</v>
      </c>
      <c r="B4258" s="309" t="s">
        <v>8469</v>
      </c>
      <c r="C4258" s="317"/>
    </row>
    <row r="4259" spans="1:3" ht="14.5">
      <c r="A4259" s="309" t="s">
        <v>8470</v>
      </c>
      <c r="B4259" s="309" t="s">
        <v>8471</v>
      </c>
      <c r="C4259" s="223"/>
    </row>
    <row r="4260" spans="1:3" ht="15.5">
      <c r="A4260" s="319" t="s">
        <v>8472</v>
      </c>
      <c r="B4260" s="319" t="s">
        <v>8473</v>
      </c>
      <c r="C4260" s="223"/>
    </row>
    <row r="4261" spans="1:3" ht="14.5">
      <c r="A4261" s="309" t="s">
        <v>8474</v>
      </c>
      <c r="B4261" s="309" t="s">
        <v>8475</v>
      </c>
    </row>
    <row r="4262" spans="1:3" ht="14.5">
      <c r="A4262" s="309" t="s">
        <v>8476</v>
      </c>
      <c r="B4262" s="309" t="s">
        <v>8477</v>
      </c>
    </row>
    <row r="4263" spans="1:3" ht="14.5">
      <c r="A4263" s="309" t="s">
        <v>8478</v>
      </c>
      <c r="B4263" s="309" t="s">
        <v>8479</v>
      </c>
      <c r="C4263" s="223"/>
    </row>
    <row r="4264" spans="1:3" ht="15.5">
      <c r="A4264" s="319" t="s">
        <v>8480</v>
      </c>
      <c r="B4264" s="319" t="s">
        <v>8481</v>
      </c>
      <c r="C4264" s="223"/>
    </row>
    <row r="4265" spans="1:3" ht="14.5">
      <c r="A4265" s="309" t="s">
        <v>8482</v>
      </c>
      <c r="B4265" s="309" t="s">
        <v>8483</v>
      </c>
      <c r="C4265" s="223"/>
    </row>
    <row r="4266" spans="1:3" ht="14.5">
      <c r="A4266" s="309" t="s">
        <v>8484</v>
      </c>
      <c r="B4266" s="309" t="s">
        <v>8485</v>
      </c>
    </row>
    <row r="4267" spans="1:3" ht="15.5">
      <c r="A4267" s="319" t="s">
        <v>8486</v>
      </c>
      <c r="B4267" s="319" t="s">
        <v>8487</v>
      </c>
    </row>
    <row r="4268" spans="1:3" ht="14.5">
      <c r="A4268" s="309" t="s">
        <v>8488</v>
      </c>
      <c r="B4268" s="309" t="s">
        <v>8489</v>
      </c>
      <c r="C4268" s="223"/>
    </row>
    <row r="4269" spans="1:3" ht="15.5">
      <c r="A4269" s="309" t="s">
        <v>8490</v>
      </c>
      <c r="B4269" s="309" t="s">
        <v>8491</v>
      </c>
      <c r="C4269" s="317"/>
    </row>
    <row r="4270" spans="1:3" ht="15.5">
      <c r="A4270" s="309" t="s">
        <v>8492</v>
      </c>
      <c r="B4270" s="309" t="s">
        <v>8493</v>
      </c>
      <c r="C4270" s="317"/>
    </row>
    <row r="4271" spans="1:3" ht="14.5">
      <c r="A4271" s="309" t="s">
        <v>8494</v>
      </c>
      <c r="B4271" s="309" t="s">
        <v>8495</v>
      </c>
      <c r="C4271" s="223"/>
    </row>
    <row r="4272" spans="1:3" ht="17">
      <c r="A4272" s="307" t="s">
        <v>8496</v>
      </c>
      <c r="B4272" s="307" t="s">
        <v>8497</v>
      </c>
    </row>
    <row r="4273" spans="1:3" ht="15.5">
      <c r="A4273" s="319" t="s">
        <v>8498</v>
      </c>
      <c r="B4273" s="319" t="s">
        <v>8499</v>
      </c>
      <c r="C4273" s="223"/>
    </row>
    <row r="4274" spans="1:3" ht="14.5">
      <c r="A4274" s="309" t="s">
        <v>8500</v>
      </c>
      <c r="B4274" s="309" t="s">
        <v>8501</v>
      </c>
    </row>
    <row r="4275" spans="1:3" ht="14.5">
      <c r="A4275" s="309" t="s">
        <v>8502</v>
      </c>
      <c r="B4275" s="309" t="s">
        <v>8503</v>
      </c>
    </row>
    <row r="4276" spans="1:3" ht="13">
      <c r="A4276" s="567" t="s">
        <v>8504</v>
      </c>
      <c r="B4276" s="567" t="s">
        <v>8505</v>
      </c>
    </row>
    <row r="4277" spans="1:3" ht="17">
      <c r="A4277" s="567" t="s">
        <v>8506</v>
      </c>
      <c r="B4277" s="567" t="s">
        <v>8507</v>
      </c>
      <c r="C4277" s="579"/>
    </row>
    <row r="4278" spans="1:3" ht="15.5">
      <c r="A4278" s="567" t="s">
        <v>8508</v>
      </c>
      <c r="B4278" s="567" t="s">
        <v>8509</v>
      </c>
      <c r="C4278" s="317"/>
    </row>
    <row r="4279" spans="1:3" ht="15.5">
      <c r="A4279" s="567" t="s">
        <v>8510</v>
      </c>
      <c r="B4279" s="567" t="s">
        <v>8511</v>
      </c>
      <c r="C4279" s="317"/>
    </row>
    <row r="4280" spans="1:3" ht="15.5">
      <c r="A4280" s="567" t="s">
        <v>8512</v>
      </c>
      <c r="B4280" s="567" t="s">
        <v>8513</v>
      </c>
      <c r="C4280" s="317"/>
    </row>
    <row r="4281" spans="1:3" ht="14.5">
      <c r="A4281" s="567" t="s">
        <v>8514</v>
      </c>
      <c r="B4281" s="567" t="s">
        <v>8515</v>
      </c>
      <c r="C4281" s="223"/>
    </row>
    <row r="4282" spans="1:3" ht="14.5">
      <c r="A4282" s="567" t="s">
        <v>8516</v>
      </c>
      <c r="B4282" s="567" t="s">
        <v>8517</v>
      </c>
      <c r="C4282" s="223"/>
    </row>
    <row r="4283" spans="1:3" ht="15.5">
      <c r="A4283" s="309" t="s">
        <v>8518</v>
      </c>
      <c r="B4283" s="309" t="s">
        <v>8519</v>
      </c>
      <c r="C4283" s="317"/>
    </row>
    <row r="4284" spans="1:3" ht="14.5">
      <c r="A4284" s="309" t="s">
        <v>8520</v>
      </c>
      <c r="B4284" s="309" t="s">
        <v>8521</v>
      </c>
      <c r="C4284" s="223"/>
    </row>
    <row r="4285" spans="1:3" ht="15.5">
      <c r="A4285" s="319" t="s">
        <v>8522</v>
      </c>
      <c r="B4285" s="319" t="s">
        <v>8523</v>
      </c>
    </row>
    <row r="4286" spans="1:3" ht="14.5">
      <c r="A4286" s="309" t="s">
        <v>8524</v>
      </c>
      <c r="B4286" s="309" t="s">
        <v>8525</v>
      </c>
    </row>
    <row r="4287" spans="1:3" ht="14.5">
      <c r="A4287" s="309" t="s">
        <v>8526</v>
      </c>
      <c r="B4287" s="309" t="s">
        <v>8527</v>
      </c>
    </row>
    <row r="4288" spans="1:3" ht="14.5">
      <c r="A4288" s="309" t="s">
        <v>8528</v>
      </c>
      <c r="B4288" s="309" t="s">
        <v>8529</v>
      </c>
      <c r="C4288" s="223"/>
    </row>
    <row r="4289" spans="1:3" ht="17">
      <c r="A4289" s="307" t="s">
        <v>8530</v>
      </c>
      <c r="B4289" s="307" t="s">
        <v>8531</v>
      </c>
    </row>
    <row r="4290" spans="1:3" ht="15.5">
      <c r="A4290" s="319" t="s">
        <v>8532</v>
      </c>
      <c r="B4290" s="319" t="s">
        <v>8533</v>
      </c>
    </row>
    <row r="4291" spans="1:3" ht="17">
      <c r="A4291" s="309" t="s">
        <v>8534</v>
      </c>
      <c r="B4291" s="309" t="s">
        <v>8535</v>
      </c>
      <c r="C4291" s="579"/>
    </row>
    <row r="4292" spans="1:3" ht="15.5">
      <c r="A4292" s="567" t="s">
        <v>8536</v>
      </c>
      <c r="B4292" s="567" t="s">
        <v>8537</v>
      </c>
      <c r="C4292" s="317"/>
    </row>
    <row r="4293" spans="1:3" ht="14.5">
      <c r="A4293" s="309" t="s">
        <v>8538</v>
      </c>
      <c r="B4293" s="309" t="s">
        <v>8539</v>
      </c>
      <c r="C4293" s="223"/>
    </row>
    <row r="4294" spans="1:3" ht="14.5">
      <c r="A4294" s="309" t="s">
        <v>8540</v>
      </c>
      <c r="B4294" s="309" t="s">
        <v>8541</v>
      </c>
    </row>
    <row r="4295" spans="1:3" ht="14.5">
      <c r="A4295" s="309" t="s">
        <v>8542</v>
      </c>
      <c r="B4295" s="309" t="s">
        <v>8543</v>
      </c>
      <c r="C4295" s="223"/>
    </row>
    <row r="4296" spans="1:3" ht="13">
      <c r="A4296" s="567" t="s">
        <v>8544</v>
      </c>
      <c r="B4296" s="567" t="s">
        <v>8545</v>
      </c>
    </row>
    <row r="4297" spans="1:3" ht="15.5">
      <c r="A4297" s="567" t="s">
        <v>8546</v>
      </c>
      <c r="B4297" s="567" t="s">
        <v>8547</v>
      </c>
      <c r="C4297" s="317"/>
    </row>
    <row r="4298" spans="1:3" ht="14.5">
      <c r="A4298" s="567" t="s">
        <v>8548</v>
      </c>
      <c r="B4298" s="567" t="s">
        <v>8549</v>
      </c>
      <c r="C4298" s="223"/>
    </row>
    <row r="4299" spans="1:3" ht="14.5">
      <c r="A4299" s="567" t="s">
        <v>8550</v>
      </c>
      <c r="B4299" s="567" t="s">
        <v>8551</v>
      </c>
      <c r="C4299" s="223"/>
    </row>
    <row r="4300" spans="1:3" ht="13">
      <c r="A4300" s="567" t="s">
        <v>8552</v>
      </c>
      <c r="B4300" s="567" t="s">
        <v>8553</v>
      </c>
    </row>
    <row r="4301" spans="1:3" ht="15.5">
      <c r="A4301" s="319" t="s">
        <v>8554</v>
      </c>
      <c r="B4301" s="319" t="s">
        <v>8555</v>
      </c>
      <c r="C4301" s="223"/>
    </row>
    <row r="4302" spans="1:3" ht="14.5">
      <c r="A4302" s="309" t="s">
        <v>8556</v>
      </c>
      <c r="B4302" s="309" t="s">
        <v>8557</v>
      </c>
    </row>
    <row r="4303" spans="1:3" ht="15.5">
      <c r="A4303" s="309" t="s">
        <v>8558</v>
      </c>
      <c r="B4303" s="309" t="s">
        <v>8559</v>
      </c>
      <c r="C4303" s="317"/>
    </row>
    <row r="4304" spans="1:3" ht="14.5">
      <c r="A4304" s="309" t="s">
        <v>8560</v>
      </c>
      <c r="B4304" s="309" t="s">
        <v>8561</v>
      </c>
      <c r="C4304" s="223"/>
    </row>
    <row r="4305" spans="1:3" ht="14.5">
      <c r="A4305" s="309" t="s">
        <v>8562</v>
      </c>
      <c r="B4305" s="309" t="s">
        <v>8563</v>
      </c>
      <c r="C4305" s="223"/>
    </row>
    <row r="4306" spans="1:3" ht="15.5">
      <c r="A4306" s="319" t="s">
        <v>8564</v>
      </c>
      <c r="B4306" s="319" t="s">
        <v>8565</v>
      </c>
    </row>
    <row r="4307" spans="1:3" ht="14.5">
      <c r="A4307" s="309" t="s">
        <v>8566</v>
      </c>
      <c r="B4307" s="309" t="s">
        <v>8567</v>
      </c>
    </row>
    <row r="4308" spans="1:3" ht="14.5">
      <c r="A4308" s="309" t="s">
        <v>8568</v>
      </c>
      <c r="B4308" s="309" t="s">
        <v>8569</v>
      </c>
    </row>
    <row r="4309" spans="1:3" ht="14.5">
      <c r="A4309" s="309" t="s">
        <v>8570</v>
      </c>
      <c r="B4309" s="309" t="s">
        <v>8571</v>
      </c>
      <c r="C4309" s="223"/>
    </row>
    <row r="4310" spans="1:3" ht="17">
      <c r="A4310" s="580" t="s">
        <v>8572</v>
      </c>
      <c r="B4310" s="580" t="s">
        <v>458</v>
      </c>
      <c r="C4310" s="223"/>
    </row>
    <row r="4311" spans="1:3" ht="17">
      <c r="A4311" s="580" t="s">
        <v>8573</v>
      </c>
      <c r="B4311" s="580" t="s">
        <v>458</v>
      </c>
    </row>
    <row r="4312" spans="1:3" ht="17">
      <c r="A4312" s="580" t="s">
        <v>8574</v>
      </c>
      <c r="B4312" s="580" t="s">
        <v>458</v>
      </c>
    </row>
    <row r="4313" spans="1:3" ht="17">
      <c r="A4313" s="580" t="s">
        <v>8575</v>
      </c>
      <c r="B4313" s="580" t="s">
        <v>458</v>
      </c>
    </row>
    <row r="4314" spans="1:3" ht="18.5">
      <c r="A4314" s="581" t="s">
        <v>8576</v>
      </c>
      <c r="B4314" s="581" t="s">
        <v>8577</v>
      </c>
    </row>
    <row r="4315" spans="1:3" ht="15.5">
      <c r="A4315" s="319" t="s">
        <v>8578</v>
      </c>
      <c r="B4315" s="319" t="s">
        <v>8579</v>
      </c>
      <c r="C4315" s="223"/>
    </row>
    <row r="4316" spans="1:3" ht="15.5">
      <c r="A4316" s="309" t="s">
        <v>8580</v>
      </c>
      <c r="B4316" s="309" t="s">
        <v>8581</v>
      </c>
      <c r="C4316" s="317"/>
    </row>
    <row r="4317" spans="1:3" ht="14.5">
      <c r="A4317" s="567" t="s">
        <v>8582</v>
      </c>
      <c r="B4317" s="567" t="s">
        <v>8583</v>
      </c>
      <c r="C4317" s="223"/>
    </row>
    <row r="4318" spans="1:3" ht="14.5">
      <c r="A4318" s="567" t="s">
        <v>8584</v>
      </c>
      <c r="B4318" s="567" t="s">
        <v>8585</v>
      </c>
      <c r="C4318" s="223"/>
    </row>
    <row r="4319" spans="1:3" ht="15.5">
      <c r="A4319" s="309" t="s">
        <v>8586</v>
      </c>
      <c r="B4319" s="309" t="s">
        <v>8587</v>
      </c>
      <c r="C4319" s="317"/>
    </row>
    <row r="4320" spans="1:3" ht="14.5">
      <c r="A4320" s="309" t="s">
        <v>8588</v>
      </c>
      <c r="B4320" s="309" t="s">
        <v>8589</v>
      </c>
      <c r="C4320" s="223"/>
    </row>
    <row r="4321" spans="1:3" ht="14.5">
      <c r="A4321" s="567" t="s">
        <v>8590</v>
      </c>
      <c r="B4321" s="567" t="s">
        <v>8591</v>
      </c>
      <c r="C4321" s="223"/>
    </row>
    <row r="4322" spans="1:3" ht="14.5">
      <c r="A4322" s="567" t="s">
        <v>8592</v>
      </c>
      <c r="B4322" s="567" t="s">
        <v>8593</v>
      </c>
      <c r="C4322" s="223"/>
    </row>
    <row r="4323" spans="1:3" ht="14.5">
      <c r="A4323" s="309" t="s">
        <v>8594</v>
      </c>
      <c r="B4323" s="309" t="s">
        <v>8595</v>
      </c>
      <c r="C4323" s="223"/>
    </row>
    <row r="4324" spans="1:3" ht="17">
      <c r="A4324" s="567" t="s">
        <v>8596</v>
      </c>
      <c r="B4324" s="567" t="s">
        <v>8597</v>
      </c>
      <c r="C4324" s="579"/>
    </row>
    <row r="4325" spans="1:3" ht="15.5">
      <c r="A4325" s="567" t="s">
        <v>8598</v>
      </c>
      <c r="B4325" s="567" t="s">
        <v>8599</v>
      </c>
      <c r="C4325" s="317"/>
    </row>
    <row r="4326" spans="1:3" ht="15.5">
      <c r="A4326" s="319" t="s">
        <v>8600</v>
      </c>
      <c r="B4326" s="319" t="s">
        <v>8601</v>
      </c>
      <c r="C4326" s="223"/>
    </row>
    <row r="4327" spans="1:3" ht="14.5">
      <c r="A4327" s="309" t="s">
        <v>8602</v>
      </c>
      <c r="B4327" s="309" t="s">
        <v>8603</v>
      </c>
    </row>
    <row r="4328" spans="1:3" ht="13">
      <c r="A4328" s="567" t="s">
        <v>8604</v>
      </c>
      <c r="B4328" s="567" t="s">
        <v>8605</v>
      </c>
    </row>
    <row r="4329" spans="1:3" ht="13">
      <c r="A4329" s="567" t="s">
        <v>8606</v>
      </c>
      <c r="B4329" s="567" t="s">
        <v>8607</v>
      </c>
    </row>
    <row r="4330" spans="1:3" ht="13">
      <c r="A4330" s="567" t="s">
        <v>8608</v>
      </c>
      <c r="B4330" s="567" t="s">
        <v>8609</v>
      </c>
    </row>
    <row r="4331" spans="1:3" ht="14.5">
      <c r="A4331" s="567" t="s">
        <v>8610</v>
      </c>
      <c r="B4331" s="567" t="s">
        <v>8611</v>
      </c>
      <c r="C4331" s="223"/>
    </row>
    <row r="4332" spans="1:3" ht="14.5">
      <c r="A4332" s="309" t="s">
        <v>8612</v>
      </c>
      <c r="B4332" s="309" t="s">
        <v>8613</v>
      </c>
    </row>
    <row r="4333" spans="1:3" ht="14.5">
      <c r="A4333" s="309" t="s">
        <v>8614</v>
      </c>
      <c r="B4333" s="309" t="s">
        <v>8615</v>
      </c>
    </row>
    <row r="4334" spans="1:3" ht="13">
      <c r="A4334" s="567" t="s">
        <v>8616</v>
      </c>
      <c r="B4334" s="567" t="s">
        <v>8617</v>
      </c>
    </row>
    <row r="4335" spans="1:3" ht="14.5">
      <c r="A4335" s="567" t="s">
        <v>8618</v>
      </c>
      <c r="B4335" s="567" t="s">
        <v>8619</v>
      </c>
      <c r="C4335" s="223"/>
    </row>
    <row r="4336" spans="1:3" ht="13">
      <c r="A4336" s="567" t="s">
        <v>8620</v>
      </c>
      <c r="B4336" s="567" t="s">
        <v>8621</v>
      </c>
    </row>
    <row r="4337" spans="1:3" ht="15.5">
      <c r="A4337" s="567" t="s">
        <v>8622</v>
      </c>
      <c r="B4337" s="567" t="s">
        <v>8623</v>
      </c>
      <c r="C4337" s="317"/>
    </row>
    <row r="4338" spans="1:3" ht="14.5">
      <c r="A4338" s="309" t="s">
        <v>8624</v>
      </c>
      <c r="B4338" s="309" t="s">
        <v>8625</v>
      </c>
      <c r="C4338" s="223"/>
    </row>
    <row r="4339" spans="1:3" ht="14.5">
      <c r="A4339" s="309" t="s">
        <v>8626</v>
      </c>
      <c r="B4339" s="309" t="s">
        <v>8627</v>
      </c>
    </row>
    <row r="4340" spans="1:3" ht="15.5">
      <c r="A4340" s="319" t="s">
        <v>8628</v>
      </c>
      <c r="B4340" s="319" t="s">
        <v>8629</v>
      </c>
    </row>
    <row r="4341" spans="1:3" ht="14.5">
      <c r="A4341" s="309" t="s">
        <v>8630</v>
      </c>
      <c r="B4341" s="309" t="s">
        <v>8631</v>
      </c>
    </row>
    <row r="4342" spans="1:3" ht="14.5">
      <c r="A4342" s="309" t="s">
        <v>8632</v>
      </c>
      <c r="B4342" s="309" t="s">
        <v>8633</v>
      </c>
    </row>
    <row r="4343" spans="1:3" ht="14.5">
      <c r="A4343" s="309" t="s">
        <v>8634</v>
      </c>
      <c r="B4343" s="309" t="s">
        <v>8635</v>
      </c>
    </row>
    <row r="4344" spans="1:3" ht="14.5">
      <c r="A4344" s="309" t="s">
        <v>8636</v>
      </c>
      <c r="B4344" s="309" t="s">
        <v>8637</v>
      </c>
      <c r="C4344" s="223"/>
    </row>
    <row r="4345" spans="1:3" ht="15.5">
      <c r="A4345" s="319" t="s">
        <v>8638</v>
      </c>
      <c r="B4345" s="319" t="s">
        <v>8639</v>
      </c>
    </row>
    <row r="4346" spans="1:3" ht="17">
      <c r="A4346" s="307" t="s">
        <v>8640</v>
      </c>
      <c r="B4346" s="307" t="s">
        <v>8641</v>
      </c>
      <c r="C4346" s="223"/>
    </row>
    <row r="4347" spans="1:3" ht="15.5">
      <c r="A4347" s="319" t="s">
        <v>8642</v>
      </c>
      <c r="B4347" s="319" t="s">
        <v>8643</v>
      </c>
    </row>
    <row r="4348" spans="1:3" ht="14.5">
      <c r="A4348" s="309" t="s">
        <v>8644</v>
      </c>
      <c r="B4348" s="309" t="s">
        <v>8645</v>
      </c>
    </row>
    <row r="4349" spans="1:3" ht="14.5">
      <c r="A4349" s="309" t="s">
        <v>8646</v>
      </c>
      <c r="B4349" s="309" t="s">
        <v>8647</v>
      </c>
    </row>
    <row r="4350" spans="1:3" ht="14.5">
      <c r="A4350" s="309" t="s">
        <v>8648</v>
      </c>
      <c r="B4350" s="309" t="s">
        <v>8649</v>
      </c>
    </row>
    <row r="4351" spans="1:3" ht="14.5">
      <c r="A4351" s="309" t="s">
        <v>8650</v>
      </c>
      <c r="B4351" s="309" t="s">
        <v>8651</v>
      </c>
      <c r="C4351" s="223"/>
    </row>
    <row r="4352" spans="1:3" ht="14.5">
      <c r="A4352" s="309" t="s">
        <v>8652</v>
      </c>
      <c r="B4352" s="309" t="s">
        <v>8653</v>
      </c>
    </row>
    <row r="4353" spans="1:3" ht="13">
      <c r="A4353" s="567" t="s">
        <v>8654</v>
      </c>
      <c r="B4353" s="567" t="s">
        <v>8655</v>
      </c>
    </row>
    <row r="4354" spans="1:3" ht="14.5">
      <c r="A4354" s="567" t="s">
        <v>8656</v>
      </c>
      <c r="B4354" s="567" t="s">
        <v>8657</v>
      </c>
      <c r="C4354" s="223"/>
    </row>
    <row r="4355" spans="1:3" ht="14.5">
      <c r="A4355" s="567" t="s">
        <v>8658</v>
      </c>
      <c r="B4355" s="567" t="s">
        <v>8659</v>
      </c>
      <c r="C4355" s="223"/>
    </row>
    <row r="4356" spans="1:3" ht="13">
      <c r="A4356" s="567" t="s">
        <v>8660</v>
      </c>
      <c r="B4356" s="567" t="s">
        <v>8661</v>
      </c>
    </row>
    <row r="4357" spans="1:3" ht="14.5">
      <c r="A4357" s="309" t="s">
        <v>8662</v>
      </c>
      <c r="B4357" s="309" t="s">
        <v>8663</v>
      </c>
    </row>
    <row r="4358" spans="1:3" ht="14.5">
      <c r="A4358" s="309" t="s">
        <v>8664</v>
      </c>
      <c r="B4358" s="309" t="s">
        <v>8665</v>
      </c>
    </row>
    <row r="4359" spans="1:3" ht="13">
      <c r="A4359" s="567" t="s">
        <v>8666</v>
      </c>
      <c r="B4359" s="567" t="s">
        <v>8667</v>
      </c>
    </row>
    <row r="4360" spans="1:3" ht="13">
      <c r="A4360" s="567" t="s">
        <v>8668</v>
      </c>
      <c r="B4360" s="567" t="s">
        <v>8669</v>
      </c>
    </row>
    <row r="4361" spans="1:3" ht="15.5">
      <c r="A4361" s="567" t="s">
        <v>8670</v>
      </c>
      <c r="B4361" s="567" t="s">
        <v>8671</v>
      </c>
      <c r="C4361" s="317"/>
    </row>
    <row r="4362" spans="1:3" ht="14.5">
      <c r="A4362" s="567" t="s">
        <v>8672</v>
      </c>
      <c r="B4362" s="567" t="s">
        <v>8673</v>
      </c>
      <c r="C4362" s="223"/>
    </row>
    <row r="4363" spans="1:3" ht="15.5">
      <c r="A4363" s="319" t="s">
        <v>8674</v>
      </c>
      <c r="B4363" s="319" t="s">
        <v>8675</v>
      </c>
      <c r="C4363" s="223"/>
    </row>
    <row r="4364" spans="1:3" ht="14.5">
      <c r="A4364" s="309" t="s">
        <v>8676</v>
      </c>
      <c r="B4364" s="309" t="s">
        <v>8677</v>
      </c>
      <c r="C4364" s="223"/>
    </row>
    <row r="4365" spans="1:3" ht="14.5">
      <c r="A4365" s="309" t="s">
        <v>8678</v>
      </c>
      <c r="B4365" s="309" t="s">
        <v>8679</v>
      </c>
      <c r="C4365" s="223"/>
    </row>
    <row r="4366" spans="1:3" ht="14.5">
      <c r="A4366" s="309" t="s">
        <v>8680</v>
      </c>
      <c r="B4366" s="309" t="s">
        <v>8681</v>
      </c>
      <c r="C4366" s="223"/>
    </row>
    <row r="4367" spans="1:3" ht="15.5">
      <c r="A4367" s="309" t="s">
        <v>8682</v>
      </c>
      <c r="B4367" s="309" t="s">
        <v>8683</v>
      </c>
      <c r="C4367" s="317"/>
    </row>
    <row r="4368" spans="1:3" ht="14.5">
      <c r="A4368" s="567" t="s">
        <v>8684</v>
      </c>
      <c r="B4368" s="567" t="s">
        <v>8685</v>
      </c>
      <c r="C4368" s="223"/>
    </row>
    <row r="4369" spans="1:3" ht="13">
      <c r="A4369" s="567" t="s">
        <v>8686</v>
      </c>
      <c r="B4369" s="567" t="s">
        <v>8687</v>
      </c>
    </row>
    <row r="4370" spans="1:3" ht="13">
      <c r="A4370" s="567" t="s">
        <v>8688</v>
      </c>
      <c r="B4370" s="567" t="s">
        <v>8689</v>
      </c>
    </row>
    <row r="4371" spans="1:3" ht="14.5">
      <c r="A4371" s="567" t="s">
        <v>8690</v>
      </c>
      <c r="B4371" s="567" t="s">
        <v>8691</v>
      </c>
      <c r="C4371" s="223"/>
    </row>
    <row r="4372" spans="1:3" ht="13">
      <c r="A4372" s="567" t="s">
        <v>8692</v>
      </c>
      <c r="B4372" s="567" t="s">
        <v>8693</v>
      </c>
    </row>
    <row r="4373" spans="1:3" ht="15.5">
      <c r="A4373" s="309" t="s">
        <v>8694</v>
      </c>
      <c r="B4373" s="309" t="s">
        <v>8695</v>
      </c>
      <c r="C4373" s="317"/>
    </row>
    <row r="4374" spans="1:3" ht="14.5">
      <c r="A4374" s="309" t="s">
        <v>8696</v>
      </c>
      <c r="B4374" s="309" t="s">
        <v>8697</v>
      </c>
      <c r="C4374" s="223"/>
    </row>
    <row r="4375" spans="1:3" ht="17">
      <c r="A4375" s="307" t="s">
        <v>8698</v>
      </c>
      <c r="B4375" s="307" t="s">
        <v>8699</v>
      </c>
    </row>
    <row r="4376" spans="1:3" ht="15.5">
      <c r="A4376" s="319" t="s">
        <v>8700</v>
      </c>
      <c r="B4376" s="319" t="s">
        <v>8701</v>
      </c>
    </row>
    <row r="4377" spans="1:3" ht="14.5">
      <c r="A4377" s="309" t="s">
        <v>8702</v>
      </c>
      <c r="B4377" s="309" t="s">
        <v>8703</v>
      </c>
    </row>
    <row r="4378" spans="1:3" ht="14.5">
      <c r="A4378" s="309" t="s">
        <v>8704</v>
      </c>
      <c r="B4378" s="309" t="s">
        <v>8705</v>
      </c>
      <c r="C4378" s="223"/>
    </row>
    <row r="4379" spans="1:3" ht="14.5">
      <c r="A4379" s="309" t="s">
        <v>8706</v>
      </c>
      <c r="B4379" s="309" t="s">
        <v>8707</v>
      </c>
    </row>
    <row r="4380" spans="1:3" ht="14.5">
      <c r="A4380" s="309" t="s">
        <v>8708</v>
      </c>
      <c r="B4380" s="309" t="s">
        <v>8709</v>
      </c>
    </row>
    <row r="4381" spans="1:3" ht="14.5">
      <c r="A4381" s="309" t="s">
        <v>8710</v>
      </c>
      <c r="B4381" s="309" t="s">
        <v>8711</v>
      </c>
    </row>
    <row r="4382" spans="1:3" ht="14.5">
      <c r="A4382" s="309" t="s">
        <v>8712</v>
      </c>
      <c r="B4382" s="309" t="s">
        <v>8713</v>
      </c>
      <c r="C4382" s="223"/>
    </row>
    <row r="4383" spans="1:3" ht="15.5">
      <c r="A4383" s="319" t="s">
        <v>8714</v>
      </c>
      <c r="B4383" s="319" t="s">
        <v>8715</v>
      </c>
    </row>
    <row r="4384" spans="1:3" ht="14.5">
      <c r="A4384" s="309" t="s">
        <v>8716</v>
      </c>
      <c r="B4384" s="309" t="s">
        <v>8717</v>
      </c>
    </row>
    <row r="4385" spans="1:3" ht="14.5">
      <c r="A4385" s="309" t="s">
        <v>8718</v>
      </c>
      <c r="B4385" s="309" t="s">
        <v>8719</v>
      </c>
    </row>
    <row r="4386" spans="1:3" ht="15.5">
      <c r="A4386" s="309" t="s">
        <v>8720</v>
      </c>
      <c r="B4386" s="309" t="s">
        <v>8721</v>
      </c>
      <c r="C4386" s="317"/>
    </row>
    <row r="4387" spans="1:3" ht="14.5">
      <c r="A4387" s="309" t="s">
        <v>8722</v>
      </c>
      <c r="B4387" s="309" t="s">
        <v>8723</v>
      </c>
      <c r="C4387" s="223"/>
    </row>
    <row r="4388" spans="1:3" ht="17">
      <c r="A4388" s="307" t="s">
        <v>8724</v>
      </c>
      <c r="B4388" s="307" t="s">
        <v>8725</v>
      </c>
      <c r="C4388" s="223"/>
    </row>
    <row r="4389" spans="1:3" ht="15.5">
      <c r="A4389" s="319" t="s">
        <v>8726</v>
      </c>
      <c r="B4389" s="319" t="s">
        <v>8727</v>
      </c>
    </row>
    <row r="4390" spans="1:3" ht="15.5">
      <c r="A4390" s="309" t="s">
        <v>8728</v>
      </c>
      <c r="B4390" s="309" t="s">
        <v>8729</v>
      </c>
      <c r="C4390" s="317"/>
    </row>
    <row r="4391" spans="1:3" ht="14.5">
      <c r="A4391" s="309" t="s">
        <v>8730</v>
      </c>
      <c r="B4391" s="309" t="s">
        <v>8731</v>
      </c>
      <c r="C4391" s="223"/>
    </row>
    <row r="4392" spans="1:3" ht="14.5">
      <c r="A4392" s="309" t="s">
        <v>8732</v>
      </c>
      <c r="B4392" s="309" t="s">
        <v>8733</v>
      </c>
      <c r="C4392" s="223"/>
    </row>
    <row r="4393" spans="1:3" ht="13">
      <c r="A4393" s="567" t="s">
        <v>8734</v>
      </c>
      <c r="B4393" s="567" t="s">
        <v>8735</v>
      </c>
    </row>
    <row r="4394" spans="1:3" ht="13">
      <c r="A4394" s="567" t="s">
        <v>8736</v>
      </c>
      <c r="B4394" s="567" t="s">
        <v>8737</v>
      </c>
    </row>
    <row r="4395" spans="1:3" ht="13">
      <c r="A4395" s="567" t="s">
        <v>8738</v>
      </c>
      <c r="B4395" s="567" t="s">
        <v>8739</v>
      </c>
    </row>
    <row r="4396" spans="1:3" ht="17">
      <c r="A4396" s="567" t="s">
        <v>8740</v>
      </c>
      <c r="B4396" s="567" t="s">
        <v>8741</v>
      </c>
      <c r="C4396" s="579"/>
    </row>
    <row r="4397" spans="1:3" ht="15.5">
      <c r="A4397" s="567" t="s">
        <v>8742</v>
      </c>
      <c r="B4397" s="567" t="s">
        <v>8743</v>
      </c>
      <c r="C4397" s="317"/>
    </row>
    <row r="4398" spans="1:3" ht="14.5">
      <c r="A4398" s="567" t="s">
        <v>8744</v>
      </c>
      <c r="B4398" s="567" t="s">
        <v>8745</v>
      </c>
      <c r="C4398" s="223"/>
    </row>
    <row r="4399" spans="1:3" ht="14.5">
      <c r="A4399" s="309" t="s">
        <v>8746</v>
      </c>
      <c r="B4399" s="309" t="s">
        <v>8747</v>
      </c>
      <c r="C4399" s="223"/>
    </row>
    <row r="4400" spans="1:3" ht="14.5">
      <c r="A4400" s="309" t="s">
        <v>8748</v>
      </c>
      <c r="B4400" s="309" t="s">
        <v>8749</v>
      </c>
    </row>
    <row r="4401" spans="1:3" ht="14.5">
      <c r="A4401" s="309" t="s">
        <v>8750</v>
      </c>
      <c r="B4401" s="309" t="s">
        <v>8751</v>
      </c>
    </row>
    <row r="4402" spans="1:3" ht="14.5">
      <c r="A4402" s="309" t="s">
        <v>8752</v>
      </c>
      <c r="B4402" s="309" t="s">
        <v>8753</v>
      </c>
      <c r="C4402" s="223"/>
    </row>
    <row r="4403" spans="1:3" ht="13">
      <c r="A4403" s="567" t="s">
        <v>8754</v>
      </c>
      <c r="B4403" s="567" t="s">
        <v>8755</v>
      </c>
    </row>
    <row r="4404" spans="1:3" ht="14.5">
      <c r="A4404" s="567" t="s">
        <v>8756</v>
      </c>
      <c r="B4404" s="567" t="s">
        <v>8757</v>
      </c>
      <c r="C4404" s="223"/>
    </row>
    <row r="4405" spans="1:3" ht="14.5">
      <c r="A4405" s="567" t="s">
        <v>8758</v>
      </c>
      <c r="B4405" s="567" t="s">
        <v>8759</v>
      </c>
      <c r="C4405" s="223"/>
    </row>
    <row r="4406" spans="1:3" ht="15.5">
      <c r="A4406" s="567" t="s">
        <v>8760</v>
      </c>
      <c r="B4406" s="567" t="s">
        <v>8761</v>
      </c>
      <c r="C4406" s="317"/>
    </row>
    <row r="4407" spans="1:3" ht="14.5">
      <c r="A4407" s="309" t="s">
        <v>8762</v>
      </c>
      <c r="B4407" s="309" t="s">
        <v>8763</v>
      </c>
      <c r="C4407" s="223"/>
    </row>
    <row r="4408" spans="1:3" ht="13">
      <c r="A4408" s="567" t="s">
        <v>8764</v>
      </c>
      <c r="B4408" s="567" t="s">
        <v>8765</v>
      </c>
    </row>
    <row r="4409" spans="1:3" ht="15.5">
      <c r="A4409" s="319" t="s">
        <v>8766</v>
      </c>
      <c r="B4409" s="319" t="s">
        <v>8767</v>
      </c>
    </row>
    <row r="4410" spans="1:3" ht="14.5">
      <c r="A4410" s="309" t="s">
        <v>8768</v>
      </c>
      <c r="B4410" s="309" t="s">
        <v>8769</v>
      </c>
      <c r="C4410" s="223"/>
    </row>
    <row r="4411" spans="1:3" ht="14.5">
      <c r="A4411" s="309" t="s">
        <v>8770</v>
      </c>
      <c r="B4411" s="309" t="s">
        <v>8771</v>
      </c>
      <c r="C4411" s="223"/>
    </row>
    <row r="4412" spans="1:3" ht="15.5">
      <c r="A4412" s="309" t="s">
        <v>8772</v>
      </c>
      <c r="B4412" s="309" t="s">
        <v>8773</v>
      </c>
      <c r="C4412" s="317"/>
    </row>
    <row r="4413" spans="1:3" ht="14.5">
      <c r="A4413" s="309" t="s">
        <v>8774</v>
      </c>
      <c r="B4413" s="309" t="s">
        <v>8775</v>
      </c>
      <c r="C4413" s="223"/>
    </row>
    <row r="4414" spans="1:3" ht="15.5">
      <c r="A4414" s="319" t="s">
        <v>8776</v>
      </c>
      <c r="B4414" s="319" t="s">
        <v>8777</v>
      </c>
      <c r="C4414" s="223"/>
    </row>
    <row r="4415" spans="1:3" ht="15.5">
      <c r="A4415" s="309" t="s">
        <v>8778</v>
      </c>
      <c r="B4415" s="309" t="s">
        <v>8779</v>
      </c>
      <c r="C4415" s="317"/>
    </row>
    <row r="4416" spans="1:3" ht="14.5">
      <c r="A4416" s="309" t="s">
        <v>8780</v>
      </c>
      <c r="B4416" s="309" t="s">
        <v>8781</v>
      </c>
      <c r="C4416" s="223"/>
    </row>
    <row r="4417" spans="1:3" ht="15.5">
      <c r="A4417" s="309" t="s">
        <v>8782</v>
      </c>
      <c r="B4417" s="309" t="s">
        <v>8783</v>
      </c>
      <c r="C4417" s="317"/>
    </row>
    <row r="4418" spans="1:3" ht="15.5">
      <c r="A4418" s="319" t="s">
        <v>8784</v>
      </c>
      <c r="B4418" s="319" t="s">
        <v>8785</v>
      </c>
      <c r="C4418" s="223"/>
    </row>
    <row r="4419" spans="1:3" ht="14.5">
      <c r="A4419" s="309" t="s">
        <v>8786</v>
      </c>
      <c r="B4419" s="309" t="s">
        <v>8787</v>
      </c>
      <c r="C4419" s="223"/>
    </row>
    <row r="4420" spans="1:3" ht="14.5">
      <c r="A4420" s="309" t="s">
        <v>8788</v>
      </c>
      <c r="B4420" s="309" t="s">
        <v>8789</v>
      </c>
      <c r="C4420" s="223"/>
    </row>
    <row r="4421" spans="1:3" ht="14.5">
      <c r="A4421" s="309" t="s">
        <v>8790</v>
      </c>
      <c r="B4421" s="309" t="s">
        <v>8791</v>
      </c>
      <c r="C4421" s="223"/>
    </row>
    <row r="4422" spans="1:3" ht="17">
      <c r="A4422" s="319" t="s">
        <v>8792</v>
      </c>
      <c r="B4422" s="319" t="s">
        <v>8793</v>
      </c>
      <c r="C4422" s="579"/>
    </row>
    <row r="4423" spans="1:3" ht="15.5">
      <c r="A4423" s="309" t="s">
        <v>8794</v>
      </c>
      <c r="B4423" s="309" t="s">
        <v>8795</v>
      </c>
      <c r="C4423" s="317"/>
    </row>
    <row r="4424" spans="1:3" ht="14.5">
      <c r="A4424" s="309" t="s">
        <v>8796</v>
      </c>
      <c r="B4424" s="309" t="s">
        <v>8797</v>
      </c>
      <c r="C4424" s="223"/>
    </row>
    <row r="4425" spans="1:3" ht="14.5">
      <c r="A4425" s="309" t="s">
        <v>8798</v>
      </c>
      <c r="B4425" s="309" t="s">
        <v>8799</v>
      </c>
      <c r="C4425" s="223"/>
    </row>
    <row r="4426" spans="1:3" ht="17">
      <c r="A4426" s="307" t="s">
        <v>8800</v>
      </c>
      <c r="B4426" s="307" t="s">
        <v>8801</v>
      </c>
      <c r="C4426" s="317"/>
    </row>
    <row r="4427" spans="1:3" ht="15.5">
      <c r="A4427" s="319" t="s">
        <v>8802</v>
      </c>
      <c r="B4427" s="319" t="s">
        <v>8803</v>
      </c>
      <c r="C4427" s="223"/>
    </row>
    <row r="4428" spans="1:3" ht="14.5">
      <c r="A4428" s="309" t="s">
        <v>8804</v>
      </c>
      <c r="B4428" s="309" t="s">
        <v>8805</v>
      </c>
      <c r="C4428" s="223"/>
    </row>
    <row r="4429" spans="1:3" ht="14.5">
      <c r="A4429" s="309" t="s">
        <v>8806</v>
      </c>
      <c r="B4429" s="309" t="s">
        <v>8807</v>
      </c>
      <c r="C4429" s="223"/>
    </row>
    <row r="4430" spans="1:3" ht="15.5">
      <c r="A4430" s="309" t="s">
        <v>8808</v>
      </c>
      <c r="B4430" s="309" t="s">
        <v>8809</v>
      </c>
      <c r="C4430" s="317"/>
    </row>
    <row r="4431" spans="1:3" ht="14.5">
      <c r="A4431" s="309" t="s">
        <v>8810</v>
      </c>
      <c r="B4431" s="309" t="s">
        <v>8811</v>
      </c>
      <c r="C4431" s="223"/>
    </row>
    <row r="4432" spans="1:3" ht="15.5">
      <c r="A4432" s="309" t="s">
        <v>8812</v>
      </c>
      <c r="B4432" s="309" t="s">
        <v>8813</v>
      </c>
      <c r="C4432" s="317"/>
    </row>
    <row r="4433" spans="1:3" ht="15.5">
      <c r="A4433" s="309" t="s">
        <v>8814</v>
      </c>
      <c r="B4433" s="309" t="s">
        <v>8815</v>
      </c>
      <c r="C4433" s="317"/>
    </row>
    <row r="4434" spans="1:3" ht="17">
      <c r="A4434" s="580" t="s">
        <v>8816</v>
      </c>
      <c r="B4434" s="580" t="s">
        <v>458</v>
      </c>
      <c r="C4434" s="223"/>
    </row>
    <row r="4435" spans="1:3" ht="17">
      <c r="A4435" s="580" t="s">
        <v>8817</v>
      </c>
      <c r="B4435" s="580" t="s">
        <v>458</v>
      </c>
    </row>
    <row r="4436" spans="1:3" ht="17">
      <c r="A4436" s="580" t="s">
        <v>8818</v>
      </c>
      <c r="B4436" s="580" t="s">
        <v>458</v>
      </c>
    </row>
    <row r="4437" spans="1:3" ht="17">
      <c r="A4437" s="580" t="s">
        <v>8819</v>
      </c>
      <c r="B4437" s="580" t="s">
        <v>458</v>
      </c>
    </row>
    <row r="4438" spans="1:3" ht="17">
      <c r="A4438" s="580" t="s">
        <v>8820</v>
      </c>
      <c r="B4438" s="580" t="s">
        <v>458</v>
      </c>
    </row>
    <row r="4439" spans="1:3" ht="18.5">
      <c r="A4439" s="581" t="s">
        <v>8821</v>
      </c>
      <c r="B4439" s="581" t="s">
        <v>8822</v>
      </c>
    </row>
    <row r="4440" spans="1:3" ht="15.5">
      <c r="A4440" s="319" t="s">
        <v>8823</v>
      </c>
      <c r="B4440" s="319" t="s">
        <v>8824</v>
      </c>
    </row>
    <row r="4441" spans="1:3" ht="14.5">
      <c r="A4441" s="309" t="s">
        <v>8825</v>
      </c>
      <c r="B4441" s="309" t="s">
        <v>8826</v>
      </c>
      <c r="C4441" s="223"/>
    </row>
    <row r="4442" spans="1:3" ht="14.5">
      <c r="A4442" s="309" t="s">
        <v>8827</v>
      </c>
      <c r="B4442" s="309" t="s">
        <v>8828</v>
      </c>
    </row>
    <row r="4443" spans="1:3" ht="14.5">
      <c r="A4443" s="309" t="s">
        <v>8829</v>
      </c>
      <c r="B4443" s="309" t="s">
        <v>8830</v>
      </c>
      <c r="C4443" s="223"/>
    </row>
    <row r="4444" spans="1:3" ht="14.5">
      <c r="A4444" s="309" t="s">
        <v>8831</v>
      </c>
      <c r="B4444" s="309" t="s">
        <v>8832</v>
      </c>
      <c r="C4444" s="223"/>
    </row>
    <row r="4445" spans="1:3" ht="14.5">
      <c r="A4445" s="309" t="s">
        <v>8833</v>
      </c>
      <c r="B4445" s="309" t="s">
        <v>8834</v>
      </c>
      <c r="C4445" s="223"/>
    </row>
    <row r="4446" spans="1:3" ht="17">
      <c r="A4446" s="309" t="s">
        <v>8835</v>
      </c>
      <c r="B4446" s="309" t="s">
        <v>8836</v>
      </c>
      <c r="C4446" s="579"/>
    </row>
    <row r="4447" spans="1:3" ht="15.5">
      <c r="A4447" s="567" t="s">
        <v>8837</v>
      </c>
      <c r="B4447" s="567" t="s">
        <v>8838</v>
      </c>
      <c r="C4447" s="317"/>
    </row>
    <row r="4448" spans="1:3" ht="14.5">
      <c r="A4448" s="309" t="s">
        <v>8839</v>
      </c>
      <c r="B4448" s="309" t="s">
        <v>8840</v>
      </c>
      <c r="C4448" s="223"/>
    </row>
    <row r="4449" spans="1:3" ht="13">
      <c r="A4449" s="567" t="s">
        <v>8841</v>
      </c>
      <c r="B4449" s="567" t="s">
        <v>8842</v>
      </c>
    </row>
    <row r="4450" spans="1:3" ht="14.5">
      <c r="A4450" s="309" t="s">
        <v>8843</v>
      </c>
      <c r="B4450" s="309" t="s">
        <v>8844</v>
      </c>
    </row>
    <row r="4451" spans="1:3" ht="13">
      <c r="A4451" s="567" t="s">
        <v>8845</v>
      </c>
      <c r="B4451" s="567" t="s">
        <v>8846</v>
      </c>
    </row>
    <row r="4452" spans="1:3" ht="15.5">
      <c r="A4452" s="319" t="s">
        <v>8847</v>
      </c>
      <c r="B4452" s="319" t="s">
        <v>8848</v>
      </c>
    </row>
    <row r="4453" spans="1:3" ht="14.5">
      <c r="A4453" s="309" t="s">
        <v>8849</v>
      </c>
      <c r="B4453" s="309" t="s">
        <v>8850</v>
      </c>
    </row>
    <row r="4454" spans="1:3" ht="14.5">
      <c r="A4454" s="309" t="s">
        <v>8851</v>
      </c>
      <c r="B4454" s="309" t="s">
        <v>8852</v>
      </c>
      <c r="C4454" s="223"/>
    </row>
    <row r="4455" spans="1:3" ht="14.5">
      <c r="A4455" s="309" t="s">
        <v>8853</v>
      </c>
      <c r="B4455" s="309" t="s">
        <v>8854</v>
      </c>
    </row>
    <row r="4456" spans="1:3" ht="13">
      <c r="A4456" s="567" t="s">
        <v>8855</v>
      </c>
      <c r="B4456" s="567" t="s">
        <v>8856</v>
      </c>
    </row>
    <row r="4457" spans="1:3" ht="13">
      <c r="A4457" s="567" t="s">
        <v>8857</v>
      </c>
      <c r="B4457" s="567" t="s">
        <v>8858</v>
      </c>
    </row>
    <row r="4458" spans="1:3" ht="14.5">
      <c r="A4458" s="567" t="s">
        <v>8859</v>
      </c>
      <c r="B4458" s="567" t="s">
        <v>8860</v>
      </c>
      <c r="C4458" s="223"/>
    </row>
    <row r="4459" spans="1:3" ht="14.5">
      <c r="A4459" s="309" t="s">
        <v>8861</v>
      </c>
      <c r="B4459" s="309" t="s">
        <v>8862</v>
      </c>
      <c r="C4459" s="223"/>
    </row>
    <row r="4460" spans="1:3" ht="15.5">
      <c r="A4460" s="319" t="s">
        <v>8863</v>
      </c>
      <c r="B4460" s="319" t="s">
        <v>8864</v>
      </c>
    </row>
    <row r="4461" spans="1:3" ht="14.5">
      <c r="A4461" s="309" t="s">
        <v>8865</v>
      </c>
      <c r="B4461" s="309" t="s">
        <v>8866</v>
      </c>
    </row>
    <row r="4462" spans="1:3" ht="15.5">
      <c r="A4462" s="309" t="s">
        <v>8867</v>
      </c>
      <c r="B4462" s="309" t="s">
        <v>8868</v>
      </c>
      <c r="C4462" s="317"/>
    </row>
    <row r="4463" spans="1:3" ht="14.5">
      <c r="A4463" s="567" t="s">
        <v>8869</v>
      </c>
      <c r="B4463" s="567" t="s">
        <v>8870</v>
      </c>
      <c r="C4463" s="223"/>
    </row>
    <row r="4464" spans="1:3" ht="14.5">
      <c r="A4464" s="567" t="s">
        <v>8871</v>
      </c>
      <c r="B4464" s="567" t="s">
        <v>8872</v>
      </c>
      <c r="C4464" s="223"/>
    </row>
    <row r="4465" spans="1:3" ht="14.5">
      <c r="A4465" s="309" t="s">
        <v>8873</v>
      </c>
      <c r="B4465" s="309" t="s">
        <v>8874</v>
      </c>
      <c r="C4465" s="223"/>
    </row>
    <row r="4466" spans="1:3" ht="14.5">
      <c r="A4466" s="309" t="s">
        <v>8875</v>
      </c>
      <c r="B4466" s="309" t="s">
        <v>8876</v>
      </c>
    </row>
    <row r="4467" spans="1:3" ht="14.5">
      <c r="A4467" s="309" t="s">
        <v>8877</v>
      </c>
      <c r="B4467" s="309" t="s">
        <v>8878</v>
      </c>
      <c r="C4467" s="223"/>
    </row>
    <row r="4468" spans="1:3" ht="13">
      <c r="A4468" s="567" t="s">
        <v>8879</v>
      </c>
      <c r="B4468" s="567" t="s">
        <v>8880</v>
      </c>
    </row>
    <row r="4469" spans="1:3" ht="13">
      <c r="A4469" s="567" t="s">
        <v>8881</v>
      </c>
      <c r="B4469" s="567" t="s">
        <v>8882</v>
      </c>
    </row>
    <row r="4470" spans="1:3" ht="14.5">
      <c r="A4470" s="309" t="s">
        <v>8883</v>
      </c>
      <c r="B4470" s="309" t="s">
        <v>8884</v>
      </c>
      <c r="C4470" s="223"/>
    </row>
    <row r="4471" spans="1:3" ht="15.5">
      <c r="A4471" s="319" t="s">
        <v>8885</v>
      </c>
      <c r="B4471" s="319" t="s">
        <v>8886</v>
      </c>
    </row>
    <row r="4472" spans="1:3" ht="15.5">
      <c r="A4472" s="319" t="s">
        <v>8887</v>
      </c>
      <c r="B4472" s="319" t="s">
        <v>8888</v>
      </c>
    </row>
    <row r="4473" spans="1:3" ht="14.5">
      <c r="A4473" s="309" t="s">
        <v>8889</v>
      </c>
      <c r="B4473" s="309" t="s">
        <v>8890</v>
      </c>
      <c r="C4473" s="223"/>
    </row>
    <row r="4474" spans="1:3" ht="13">
      <c r="A4474" s="567" t="s">
        <v>8891</v>
      </c>
      <c r="B4474" s="567" t="s">
        <v>8892</v>
      </c>
    </row>
    <row r="4475" spans="1:3" ht="14.5">
      <c r="A4475" s="309" t="s">
        <v>8893</v>
      </c>
      <c r="B4475" s="309" t="s">
        <v>8894</v>
      </c>
    </row>
    <row r="4476" spans="1:3" ht="14.5">
      <c r="A4476" s="567" t="s">
        <v>8895</v>
      </c>
      <c r="B4476" s="567" t="s">
        <v>8896</v>
      </c>
      <c r="C4476" s="223"/>
    </row>
    <row r="4477" spans="1:3" ht="15.5">
      <c r="A4477" s="567" t="s">
        <v>8897</v>
      </c>
      <c r="B4477" s="567" t="s">
        <v>8898</v>
      </c>
      <c r="C4477" s="317"/>
    </row>
    <row r="4478" spans="1:3" ht="14.5">
      <c r="A4478" s="567" t="s">
        <v>8899</v>
      </c>
      <c r="B4478" s="567" t="s">
        <v>8900</v>
      </c>
      <c r="C4478" s="223"/>
    </row>
    <row r="4479" spans="1:3" ht="17">
      <c r="A4479" s="307" t="s">
        <v>8901</v>
      </c>
      <c r="B4479" s="307" t="s">
        <v>8902</v>
      </c>
      <c r="C4479" s="223"/>
    </row>
    <row r="4480" spans="1:3" ht="15.5">
      <c r="A4480" s="319" t="s">
        <v>8903</v>
      </c>
      <c r="B4480" s="319" t="s">
        <v>8904</v>
      </c>
      <c r="C4480" s="223"/>
    </row>
    <row r="4481" spans="1:3" ht="15.5">
      <c r="A4481" s="319" t="s">
        <v>8905</v>
      </c>
      <c r="B4481" s="319" t="s">
        <v>8906</v>
      </c>
      <c r="C4481" s="223"/>
    </row>
    <row r="4482" spans="1:3" ht="15.5">
      <c r="A4482" s="319" t="s">
        <v>8907</v>
      </c>
      <c r="B4482" s="319" t="s">
        <v>8908</v>
      </c>
      <c r="C4482" s="223"/>
    </row>
    <row r="4483" spans="1:3" ht="14.5">
      <c r="A4483" s="309" t="s">
        <v>8909</v>
      </c>
      <c r="B4483" s="309" t="s">
        <v>8910</v>
      </c>
      <c r="C4483" s="223"/>
    </row>
    <row r="4484" spans="1:3" ht="15.5">
      <c r="A4484" s="309" t="s">
        <v>8911</v>
      </c>
      <c r="B4484" s="309" t="s">
        <v>8912</v>
      </c>
      <c r="C4484" s="317"/>
    </row>
    <row r="4485" spans="1:3" ht="15.5">
      <c r="A4485" s="319" t="s">
        <v>8913</v>
      </c>
      <c r="B4485" s="319" t="s">
        <v>8914</v>
      </c>
      <c r="C4485" s="223"/>
    </row>
    <row r="4486" spans="1:3" ht="14.5">
      <c r="A4486" s="309" t="s">
        <v>8915</v>
      </c>
      <c r="B4486" s="309" t="s">
        <v>8916</v>
      </c>
      <c r="C4486" s="223"/>
    </row>
    <row r="4487" spans="1:3" ht="13">
      <c r="A4487" s="567" t="s">
        <v>8917</v>
      </c>
      <c r="B4487" s="567" t="s">
        <v>8918</v>
      </c>
    </row>
    <row r="4488" spans="1:3" ht="13">
      <c r="A4488" s="567" t="s">
        <v>8919</v>
      </c>
      <c r="B4488" s="567" t="s">
        <v>8920</v>
      </c>
    </row>
    <row r="4489" spans="1:3" ht="13">
      <c r="A4489" s="567" t="s">
        <v>8921</v>
      </c>
      <c r="B4489" s="567" t="s">
        <v>8922</v>
      </c>
    </row>
    <row r="4490" spans="1:3" ht="14.5">
      <c r="A4490" s="309" t="s">
        <v>8923</v>
      </c>
      <c r="B4490" s="309" t="s">
        <v>8924</v>
      </c>
    </row>
    <row r="4491" spans="1:3" ht="13">
      <c r="A4491" s="567" t="s">
        <v>8925</v>
      </c>
      <c r="B4491" s="567" t="s">
        <v>8926</v>
      </c>
    </row>
    <row r="4492" spans="1:3" ht="13">
      <c r="A4492" s="567" t="s">
        <v>8927</v>
      </c>
      <c r="B4492" s="567" t="s">
        <v>8928</v>
      </c>
    </row>
    <row r="4493" spans="1:3" ht="17">
      <c r="A4493" s="307" t="s">
        <v>8929</v>
      </c>
      <c r="B4493" s="307" t="s">
        <v>8930</v>
      </c>
    </row>
    <row r="4494" spans="1:3" ht="15.5">
      <c r="A4494" s="319" t="s">
        <v>8931</v>
      </c>
      <c r="B4494" s="319" t="s">
        <v>8932</v>
      </c>
    </row>
    <row r="4495" spans="1:3" ht="14.5">
      <c r="A4495" s="309" t="s">
        <v>8933</v>
      </c>
      <c r="B4495" s="309" t="s">
        <v>8934</v>
      </c>
      <c r="C4495" s="223"/>
    </row>
    <row r="4496" spans="1:3" ht="15.5">
      <c r="A4496" s="567" t="s">
        <v>8935</v>
      </c>
      <c r="B4496" s="567" t="s">
        <v>8936</v>
      </c>
      <c r="C4496" s="317"/>
    </row>
    <row r="4497" spans="1:3" ht="14.5">
      <c r="A4497" s="309" t="s">
        <v>8937</v>
      </c>
      <c r="B4497" s="309" t="s">
        <v>8938</v>
      </c>
      <c r="C4497" s="223"/>
    </row>
    <row r="4498" spans="1:3" ht="17">
      <c r="A4498" s="567" t="s">
        <v>8939</v>
      </c>
      <c r="B4498" s="567" t="s">
        <v>8940</v>
      </c>
      <c r="C4498" s="579"/>
    </row>
    <row r="4499" spans="1:3" ht="15.5">
      <c r="A4499" s="319" t="s">
        <v>8941</v>
      </c>
      <c r="B4499" s="319" t="s">
        <v>8942</v>
      </c>
      <c r="C4499" s="317"/>
    </row>
    <row r="4500" spans="1:3" ht="14.5">
      <c r="A4500" s="309" t="s">
        <v>8943</v>
      </c>
      <c r="B4500" s="309" t="s">
        <v>8944</v>
      </c>
      <c r="C4500" s="223"/>
    </row>
    <row r="4501" spans="1:3" ht="14.5">
      <c r="A4501" s="309" t="s">
        <v>8945</v>
      </c>
      <c r="B4501" s="309" t="s">
        <v>8946</v>
      </c>
      <c r="C4501" s="223"/>
    </row>
    <row r="4502" spans="1:3" ht="14.5">
      <c r="A4502" s="567" t="s">
        <v>8947</v>
      </c>
      <c r="B4502" s="567" t="s">
        <v>8948</v>
      </c>
      <c r="C4502" s="223"/>
    </row>
    <row r="4503" spans="1:3" ht="15.5">
      <c r="A4503" s="309" t="s">
        <v>8949</v>
      </c>
      <c r="B4503" s="309" t="s">
        <v>8950</v>
      </c>
      <c r="C4503" s="317"/>
    </row>
    <row r="4504" spans="1:3" ht="14.5">
      <c r="A4504" s="567" t="s">
        <v>8951</v>
      </c>
      <c r="B4504" s="567" t="s">
        <v>8952</v>
      </c>
      <c r="C4504" s="223"/>
    </row>
    <row r="4505" spans="1:3" ht="15.5">
      <c r="A4505" s="319" t="s">
        <v>8953</v>
      </c>
      <c r="B4505" s="319" t="s">
        <v>8954</v>
      </c>
      <c r="C4505" s="223"/>
    </row>
    <row r="4506" spans="1:3" ht="15.5">
      <c r="A4506" s="309" t="s">
        <v>8955</v>
      </c>
      <c r="B4506" s="309" t="s">
        <v>8956</v>
      </c>
      <c r="C4506" s="317"/>
    </row>
    <row r="4507" spans="1:3" ht="14.5">
      <c r="A4507" s="309" t="s">
        <v>8957</v>
      </c>
      <c r="B4507" s="309" t="s">
        <v>8958</v>
      </c>
      <c r="C4507" s="223"/>
    </row>
    <row r="4508" spans="1:3" ht="14.5">
      <c r="A4508" s="567" t="s">
        <v>8959</v>
      </c>
      <c r="B4508" s="567" t="s">
        <v>8960</v>
      </c>
      <c r="C4508" s="223"/>
    </row>
    <row r="4509" spans="1:3" ht="15.5">
      <c r="A4509" s="567" t="s">
        <v>8961</v>
      </c>
      <c r="B4509" s="567" t="s">
        <v>8962</v>
      </c>
      <c r="C4509" s="317"/>
    </row>
    <row r="4510" spans="1:3" ht="14.5">
      <c r="A4510" s="567" t="s">
        <v>8963</v>
      </c>
      <c r="B4510" s="567" t="s">
        <v>8964</v>
      </c>
      <c r="C4510" s="223"/>
    </row>
    <row r="4511" spans="1:3" ht="14.5">
      <c r="A4511" s="309" t="s">
        <v>8965</v>
      </c>
      <c r="B4511" s="309" t="s">
        <v>8966</v>
      </c>
      <c r="C4511" s="223"/>
    </row>
    <row r="4512" spans="1:3" ht="14.5">
      <c r="A4512" s="309" t="s">
        <v>8967</v>
      </c>
      <c r="B4512" s="309" t="s">
        <v>8968</v>
      </c>
      <c r="C4512" s="223"/>
    </row>
    <row r="4513" spans="1:3" ht="15.5">
      <c r="A4513" s="567" t="s">
        <v>8969</v>
      </c>
      <c r="B4513" s="567" t="s">
        <v>8970</v>
      </c>
      <c r="C4513" s="317"/>
    </row>
    <row r="4514" spans="1:3" ht="14.5">
      <c r="A4514" s="567" t="s">
        <v>8971</v>
      </c>
      <c r="B4514" s="567" t="s">
        <v>8972</v>
      </c>
      <c r="C4514" s="223"/>
    </row>
    <row r="4515" spans="1:3" ht="14.5">
      <c r="A4515" s="567" t="s">
        <v>8973</v>
      </c>
      <c r="B4515" s="567" t="s">
        <v>8974</v>
      </c>
      <c r="C4515" s="223"/>
    </row>
    <row r="4516" spans="1:3" ht="15.5">
      <c r="A4516" s="567" t="s">
        <v>8975</v>
      </c>
      <c r="B4516" s="567" t="s">
        <v>8976</v>
      </c>
      <c r="C4516" s="317"/>
    </row>
    <row r="4517" spans="1:3" ht="14.5">
      <c r="A4517" s="309" t="s">
        <v>8977</v>
      </c>
      <c r="B4517" s="309" t="s">
        <v>8978</v>
      </c>
      <c r="C4517" s="223"/>
    </row>
    <row r="4518" spans="1:3" ht="15.5">
      <c r="A4518" s="319" t="s">
        <v>8979</v>
      </c>
      <c r="B4518" s="319" t="s">
        <v>8980</v>
      </c>
      <c r="C4518" s="223"/>
    </row>
    <row r="4519" spans="1:3" ht="14.5">
      <c r="A4519" s="309" t="s">
        <v>8981</v>
      </c>
      <c r="B4519" s="309" t="s">
        <v>8982</v>
      </c>
      <c r="C4519" s="223"/>
    </row>
    <row r="4520" spans="1:3" ht="17">
      <c r="A4520" s="309" t="s">
        <v>8983</v>
      </c>
      <c r="B4520" s="309" t="s">
        <v>8984</v>
      </c>
      <c r="C4520" s="583"/>
    </row>
    <row r="4521" spans="1:3" ht="17">
      <c r="A4521" s="319" t="s">
        <v>8985</v>
      </c>
      <c r="B4521" s="319" t="s">
        <v>8986</v>
      </c>
      <c r="C4521" s="583"/>
    </row>
    <row r="4522" spans="1:3" ht="18.5">
      <c r="A4522" s="309" t="s">
        <v>8987</v>
      </c>
      <c r="B4522" s="309" t="s">
        <v>8988</v>
      </c>
      <c r="C4522" s="582"/>
    </row>
    <row r="4523" spans="1:3" ht="15.5">
      <c r="A4523" s="309" t="s">
        <v>8989</v>
      </c>
      <c r="B4523" s="309" t="s">
        <v>8990</v>
      </c>
      <c r="C4523" s="317"/>
    </row>
    <row r="4524" spans="1:3" ht="14.5">
      <c r="A4524" s="309" t="s">
        <v>8991</v>
      </c>
      <c r="B4524" s="309" t="s">
        <v>8992</v>
      </c>
      <c r="C4524" s="223"/>
    </row>
    <row r="4525" spans="1:3" ht="14.5">
      <c r="A4525" s="309" t="s">
        <v>8993</v>
      </c>
      <c r="B4525" s="309" t="s">
        <v>8994</v>
      </c>
    </row>
    <row r="4526" spans="1:3" ht="17">
      <c r="A4526" s="307" t="s">
        <v>8995</v>
      </c>
      <c r="B4526" s="307" t="s">
        <v>8996</v>
      </c>
    </row>
    <row r="4527" spans="1:3" ht="15.5">
      <c r="A4527" s="319" t="s">
        <v>8997</v>
      </c>
      <c r="B4527" s="319" t="s">
        <v>8998</v>
      </c>
    </row>
    <row r="4528" spans="1:3" ht="14.5">
      <c r="A4528" s="309" t="s">
        <v>8999</v>
      </c>
      <c r="B4528" s="309" t="s">
        <v>9000</v>
      </c>
      <c r="C4528" s="223"/>
    </row>
    <row r="4529" spans="1:3" ht="13">
      <c r="A4529" s="567" t="s">
        <v>9001</v>
      </c>
      <c r="B4529" s="567" t="s">
        <v>9002</v>
      </c>
    </row>
    <row r="4530" spans="1:3" ht="13">
      <c r="A4530" s="567" t="s">
        <v>9003</v>
      </c>
      <c r="B4530" s="567" t="s">
        <v>9004</v>
      </c>
    </row>
    <row r="4531" spans="1:3" ht="14.5">
      <c r="A4531" s="567" t="s">
        <v>9005</v>
      </c>
      <c r="B4531" s="567" t="s">
        <v>9006</v>
      </c>
      <c r="C4531" s="223"/>
    </row>
    <row r="4532" spans="1:3" ht="13">
      <c r="A4532" s="567" t="s">
        <v>9007</v>
      </c>
      <c r="B4532" s="567" t="s">
        <v>9008</v>
      </c>
    </row>
    <row r="4533" spans="1:3" ht="14.5">
      <c r="A4533" s="309" t="s">
        <v>9009</v>
      </c>
      <c r="B4533" s="309" t="s">
        <v>9010</v>
      </c>
    </row>
    <row r="4534" spans="1:3" ht="13">
      <c r="A4534" s="567" t="s">
        <v>9011</v>
      </c>
      <c r="B4534" s="567" t="s">
        <v>9012</v>
      </c>
    </row>
    <row r="4535" spans="1:3" ht="13">
      <c r="A4535" s="567" t="s">
        <v>9013</v>
      </c>
      <c r="B4535" s="567" t="s">
        <v>9014</v>
      </c>
    </row>
    <row r="4536" spans="1:3" ht="13">
      <c r="A4536" s="567" t="s">
        <v>9015</v>
      </c>
      <c r="B4536" s="567" t="s">
        <v>9016</v>
      </c>
    </row>
    <row r="4537" spans="1:3" ht="14.5">
      <c r="A4537" s="309" t="s">
        <v>9017</v>
      </c>
      <c r="B4537" s="309" t="s">
        <v>9018</v>
      </c>
      <c r="C4537" s="223"/>
    </row>
    <row r="4538" spans="1:3" ht="13">
      <c r="A4538" s="567" t="s">
        <v>9019</v>
      </c>
      <c r="B4538" s="567" t="s">
        <v>9020</v>
      </c>
    </row>
    <row r="4539" spans="1:3" ht="15.5">
      <c r="A4539" s="319" t="s">
        <v>9021</v>
      </c>
      <c r="B4539" s="319" t="s">
        <v>9022</v>
      </c>
    </row>
    <row r="4540" spans="1:3" ht="14.5">
      <c r="A4540" s="309" t="s">
        <v>9023</v>
      </c>
      <c r="B4540" s="309" t="s">
        <v>9024</v>
      </c>
      <c r="C4540" s="223"/>
    </row>
    <row r="4541" spans="1:3" ht="13">
      <c r="A4541" s="567" t="s">
        <v>9025</v>
      </c>
      <c r="B4541" s="567" t="s">
        <v>9026</v>
      </c>
    </row>
    <row r="4542" spans="1:3" ht="13">
      <c r="A4542" s="567" t="s">
        <v>9027</v>
      </c>
      <c r="B4542" s="567" t="s">
        <v>9028</v>
      </c>
    </row>
    <row r="4543" spans="1:3" ht="14.5">
      <c r="A4543" s="567" t="s">
        <v>9029</v>
      </c>
      <c r="B4543" s="567" t="s">
        <v>9030</v>
      </c>
      <c r="C4543" s="223"/>
    </row>
    <row r="4544" spans="1:3" ht="14.5">
      <c r="A4544" s="567" t="s">
        <v>9031</v>
      </c>
      <c r="B4544" s="567" t="s">
        <v>9032</v>
      </c>
      <c r="C4544" s="223"/>
    </row>
    <row r="4545" spans="1:3" ht="13">
      <c r="A4545" s="567" t="s">
        <v>9033</v>
      </c>
      <c r="B4545" s="567" t="s">
        <v>9034</v>
      </c>
    </row>
    <row r="4546" spans="1:3" ht="14.5">
      <c r="A4546" s="309" t="s">
        <v>9035</v>
      </c>
      <c r="B4546" s="309" t="s">
        <v>9036</v>
      </c>
    </row>
    <row r="4547" spans="1:3" ht="13">
      <c r="A4547" s="567" t="s">
        <v>9037</v>
      </c>
      <c r="B4547" s="567" t="s">
        <v>9038</v>
      </c>
    </row>
    <row r="4548" spans="1:3" ht="14.5">
      <c r="A4548" s="309" t="s">
        <v>9039</v>
      </c>
      <c r="B4548" s="309" t="s">
        <v>9040</v>
      </c>
    </row>
    <row r="4549" spans="1:3" ht="13">
      <c r="A4549" s="567" t="s">
        <v>9041</v>
      </c>
      <c r="B4549" s="567" t="s">
        <v>9042</v>
      </c>
    </row>
    <row r="4550" spans="1:3" ht="14.5">
      <c r="A4550" s="567" t="s">
        <v>9043</v>
      </c>
      <c r="B4550" s="567" t="s">
        <v>9044</v>
      </c>
      <c r="C4550" s="223"/>
    </row>
    <row r="4551" spans="1:3" ht="13">
      <c r="A4551" s="567" t="s">
        <v>9045</v>
      </c>
      <c r="B4551" s="567" t="s">
        <v>9046</v>
      </c>
    </row>
    <row r="4552" spans="1:3" ht="13">
      <c r="A4552" s="567" t="s">
        <v>9047</v>
      </c>
      <c r="B4552" s="567" t="s">
        <v>9048</v>
      </c>
    </row>
    <row r="4553" spans="1:3" ht="14.5">
      <c r="A4553" s="309" t="s">
        <v>9049</v>
      </c>
      <c r="B4553" s="309" t="s">
        <v>9050</v>
      </c>
    </row>
    <row r="4554" spans="1:3" ht="14.5">
      <c r="A4554" s="567" t="s">
        <v>9051</v>
      </c>
      <c r="B4554" s="567" t="s">
        <v>9052</v>
      </c>
      <c r="C4554" s="223"/>
    </row>
    <row r="4555" spans="1:3" ht="14.5">
      <c r="A4555" s="567" t="s">
        <v>9053</v>
      </c>
      <c r="B4555" s="567" t="s">
        <v>9054</v>
      </c>
      <c r="C4555" s="223"/>
    </row>
    <row r="4556" spans="1:3" ht="14.5">
      <c r="A4556" s="309" t="s">
        <v>9055</v>
      </c>
      <c r="B4556" s="309" t="s">
        <v>9056</v>
      </c>
      <c r="C4556" s="223"/>
    </row>
    <row r="4557" spans="1:3" ht="14.5">
      <c r="A4557" s="309" t="s">
        <v>9057</v>
      </c>
      <c r="B4557" s="309" t="s">
        <v>9058</v>
      </c>
    </row>
    <row r="4558" spans="1:3" ht="13">
      <c r="A4558" s="567" t="s">
        <v>9059</v>
      </c>
      <c r="B4558" s="567" t="s">
        <v>9060</v>
      </c>
    </row>
    <row r="4559" spans="1:3" ht="13">
      <c r="A4559" s="567" t="s">
        <v>9061</v>
      </c>
      <c r="B4559" s="567" t="s">
        <v>9062</v>
      </c>
    </row>
    <row r="4560" spans="1:3" ht="13">
      <c r="A4560" s="567" t="s">
        <v>9063</v>
      </c>
      <c r="B4560" s="567" t="s">
        <v>9064</v>
      </c>
    </row>
    <row r="4561" spans="1:3" ht="13">
      <c r="A4561" s="567" t="s">
        <v>9065</v>
      </c>
      <c r="B4561" s="567" t="s">
        <v>9066</v>
      </c>
    </row>
    <row r="4562" spans="1:3" ht="13">
      <c r="A4562" s="567" t="s">
        <v>9067</v>
      </c>
      <c r="B4562" s="567" t="s">
        <v>9068</v>
      </c>
    </row>
    <row r="4563" spans="1:3" ht="15.5">
      <c r="A4563" s="319" t="s">
        <v>9069</v>
      </c>
      <c r="B4563" s="319" t="s">
        <v>9070</v>
      </c>
    </row>
    <row r="4564" spans="1:3" ht="15.5">
      <c r="A4564" s="309" t="s">
        <v>9071</v>
      </c>
      <c r="B4564" s="309" t="s">
        <v>9072</v>
      </c>
      <c r="C4564" s="317"/>
    </row>
    <row r="4565" spans="1:3" ht="14.5">
      <c r="A4565" s="309" t="s">
        <v>9073</v>
      </c>
      <c r="B4565" s="309" t="s">
        <v>9074</v>
      </c>
      <c r="C4565" s="223"/>
    </row>
    <row r="4566" spans="1:3" ht="14.5">
      <c r="A4566" s="309" t="s">
        <v>9075</v>
      </c>
      <c r="B4566" s="309" t="s">
        <v>9076</v>
      </c>
      <c r="C4566" s="223"/>
    </row>
    <row r="4567" spans="1:3" ht="14.5">
      <c r="A4567" s="309" t="s">
        <v>9077</v>
      </c>
      <c r="B4567" s="309" t="s">
        <v>9078</v>
      </c>
      <c r="C4567" s="223"/>
    </row>
    <row r="4568" spans="1:3" ht="14.5">
      <c r="A4568" s="309" t="s">
        <v>9079</v>
      </c>
      <c r="B4568" s="309" t="s">
        <v>9080</v>
      </c>
    </row>
    <row r="4569" spans="1:3" ht="15.5">
      <c r="A4569" s="319" t="s">
        <v>9081</v>
      </c>
      <c r="B4569" s="319" t="s">
        <v>9082</v>
      </c>
    </row>
    <row r="4570" spans="1:3" ht="14.5">
      <c r="A4570" s="309" t="s">
        <v>9083</v>
      </c>
      <c r="B4570" s="309" t="s">
        <v>9084</v>
      </c>
    </row>
    <row r="4571" spans="1:3" ht="14.5">
      <c r="A4571" s="567" t="s">
        <v>9085</v>
      </c>
      <c r="B4571" s="567" t="s">
        <v>9086</v>
      </c>
      <c r="C4571" s="223"/>
    </row>
    <row r="4572" spans="1:3" ht="14.5">
      <c r="A4572" s="567" t="s">
        <v>9087</v>
      </c>
      <c r="B4572" s="567" t="s">
        <v>9088</v>
      </c>
      <c r="C4572" s="223"/>
    </row>
    <row r="4573" spans="1:3" ht="15.5">
      <c r="A4573" s="309" t="s">
        <v>9089</v>
      </c>
      <c r="B4573" s="309" t="s">
        <v>9090</v>
      </c>
      <c r="C4573" s="317"/>
    </row>
    <row r="4574" spans="1:3" ht="14.5">
      <c r="A4574" s="567" t="s">
        <v>9091</v>
      </c>
      <c r="B4574" s="567" t="s">
        <v>9092</v>
      </c>
      <c r="C4574" s="223"/>
    </row>
    <row r="4575" spans="1:3" ht="15.5">
      <c r="A4575" s="319" t="s">
        <v>9093</v>
      </c>
      <c r="B4575" s="319" t="s">
        <v>9094</v>
      </c>
    </row>
    <row r="4576" spans="1:3" ht="14.5">
      <c r="A4576" s="309" t="s">
        <v>9095</v>
      </c>
      <c r="B4576" s="309" t="s">
        <v>9096</v>
      </c>
      <c r="C4576" s="223"/>
    </row>
    <row r="4577" spans="1:3" ht="13">
      <c r="A4577" s="567" t="s">
        <v>9097</v>
      </c>
      <c r="B4577" s="567" t="s">
        <v>9098</v>
      </c>
    </row>
    <row r="4578" spans="1:3" ht="14.5">
      <c r="A4578" s="567" t="s">
        <v>9099</v>
      </c>
      <c r="B4578" s="567" t="s">
        <v>9100</v>
      </c>
      <c r="C4578" s="223"/>
    </row>
    <row r="4579" spans="1:3" ht="13">
      <c r="A4579" s="567" t="s">
        <v>9101</v>
      </c>
      <c r="B4579" s="567" t="s">
        <v>9102</v>
      </c>
    </row>
    <row r="4580" spans="1:3" ht="14.5">
      <c r="A4580" s="309" t="s">
        <v>9103</v>
      </c>
      <c r="B4580" s="309" t="s">
        <v>9104</v>
      </c>
      <c r="C4580" s="223"/>
    </row>
    <row r="4581" spans="1:3" ht="13">
      <c r="A4581" s="567" t="s">
        <v>9105</v>
      </c>
      <c r="B4581" s="567" t="s">
        <v>9106</v>
      </c>
    </row>
    <row r="4582" spans="1:3" ht="15.5">
      <c r="A4582" s="567" t="s">
        <v>9107</v>
      </c>
      <c r="B4582" s="567" t="s">
        <v>9108</v>
      </c>
      <c r="C4582" s="317"/>
    </row>
    <row r="4583" spans="1:3" ht="17">
      <c r="A4583" s="567" t="s">
        <v>9109</v>
      </c>
      <c r="B4583" s="567" t="s">
        <v>9110</v>
      </c>
      <c r="C4583" s="579"/>
    </row>
    <row r="4584" spans="1:3" ht="15.5">
      <c r="A4584" s="309" t="s">
        <v>9111</v>
      </c>
      <c r="B4584" s="309" t="s">
        <v>9112</v>
      </c>
      <c r="C4584" s="317"/>
    </row>
    <row r="4585" spans="1:3" ht="14.5">
      <c r="A4585" s="567" t="s">
        <v>9113</v>
      </c>
      <c r="B4585" s="567" t="s">
        <v>9114</v>
      </c>
      <c r="C4585" s="223"/>
    </row>
    <row r="4586" spans="1:3" ht="13">
      <c r="A4586" s="567" t="s">
        <v>9115</v>
      </c>
      <c r="B4586" s="567" t="s">
        <v>9116</v>
      </c>
    </row>
    <row r="4587" spans="1:3" ht="13">
      <c r="A4587" s="567" t="s">
        <v>9117</v>
      </c>
      <c r="B4587" s="567" t="s">
        <v>9118</v>
      </c>
    </row>
    <row r="4588" spans="1:3" ht="15.5">
      <c r="A4588" s="319" t="s">
        <v>9119</v>
      </c>
      <c r="B4588" s="319" t="s">
        <v>9120</v>
      </c>
      <c r="C4588" s="223"/>
    </row>
    <row r="4589" spans="1:3" ht="14.5">
      <c r="A4589" s="309" t="s">
        <v>9121</v>
      </c>
      <c r="B4589" s="309" t="s">
        <v>9122</v>
      </c>
    </row>
    <row r="4590" spans="1:3" ht="14.5">
      <c r="A4590" s="309" t="s">
        <v>9123</v>
      </c>
      <c r="B4590" s="309" t="s">
        <v>9124</v>
      </c>
    </row>
    <row r="4591" spans="1:3" ht="14.5">
      <c r="A4591" s="567" t="s">
        <v>9125</v>
      </c>
      <c r="B4591" s="567" t="s">
        <v>9126</v>
      </c>
      <c r="C4591" s="223"/>
    </row>
    <row r="4592" spans="1:3" ht="15.5">
      <c r="A4592" s="319" t="s">
        <v>9127</v>
      </c>
      <c r="B4592" s="319" t="s">
        <v>9128</v>
      </c>
    </row>
    <row r="4593" spans="1:3" ht="14.5">
      <c r="A4593" s="309" t="s">
        <v>9129</v>
      </c>
      <c r="B4593" s="309" t="s">
        <v>9130</v>
      </c>
    </row>
    <row r="4594" spans="1:3" ht="14.5">
      <c r="A4594" s="309" t="s">
        <v>9131</v>
      </c>
      <c r="B4594" s="309" t="s">
        <v>9132</v>
      </c>
      <c r="C4594" s="223"/>
    </row>
    <row r="4595" spans="1:3" ht="13">
      <c r="A4595" s="567" t="s">
        <v>9133</v>
      </c>
      <c r="B4595" s="567" t="s">
        <v>9134</v>
      </c>
    </row>
    <row r="4596" spans="1:3" ht="13">
      <c r="A4596" s="567" t="s">
        <v>9135</v>
      </c>
      <c r="B4596" s="567" t="s">
        <v>9136</v>
      </c>
    </row>
    <row r="4597" spans="1:3" ht="13">
      <c r="A4597" s="567" t="s">
        <v>9137</v>
      </c>
      <c r="B4597" s="567" t="s">
        <v>9138</v>
      </c>
    </row>
    <row r="4598" spans="1:3" ht="17">
      <c r="A4598" s="307" t="s">
        <v>9139</v>
      </c>
      <c r="B4598" s="307" t="s">
        <v>9140</v>
      </c>
      <c r="C4598" s="223"/>
    </row>
    <row r="4599" spans="1:3" ht="15.5">
      <c r="A4599" s="319" t="s">
        <v>9141</v>
      </c>
      <c r="B4599" s="319" t="s">
        <v>9142</v>
      </c>
    </row>
    <row r="4600" spans="1:3" ht="14.5">
      <c r="A4600" s="309" t="s">
        <v>9143</v>
      </c>
      <c r="B4600" s="309" t="s">
        <v>9144</v>
      </c>
      <c r="C4600" s="223"/>
    </row>
    <row r="4601" spans="1:3" ht="14.5">
      <c r="A4601" s="309" t="s">
        <v>9145</v>
      </c>
      <c r="B4601" s="309" t="s">
        <v>9146</v>
      </c>
    </row>
    <row r="4602" spans="1:3" ht="14.5">
      <c r="A4602" s="567" t="s">
        <v>9147</v>
      </c>
      <c r="B4602" s="567" t="s">
        <v>9148</v>
      </c>
      <c r="C4602" s="223"/>
    </row>
    <row r="4603" spans="1:3" ht="13">
      <c r="A4603" s="567" t="s">
        <v>9149</v>
      </c>
      <c r="B4603" s="567" t="s">
        <v>9150</v>
      </c>
    </row>
    <row r="4604" spans="1:3" ht="14.5">
      <c r="A4604" s="309" t="s">
        <v>9151</v>
      </c>
      <c r="B4604" s="309" t="s">
        <v>9152</v>
      </c>
    </row>
    <row r="4605" spans="1:3" ht="13">
      <c r="A4605" s="567" t="s">
        <v>9153</v>
      </c>
      <c r="B4605" s="567" t="s">
        <v>9154</v>
      </c>
    </row>
    <row r="4606" spans="1:3" ht="15.5">
      <c r="A4606" s="309" t="s">
        <v>9155</v>
      </c>
      <c r="B4606" s="309" t="s">
        <v>9156</v>
      </c>
      <c r="C4606" s="317"/>
    </row>
    <row r="4607" spans="1:3" ht="14.5">
      <c r="A4607" s="309" t="s">
        <v>9157</v>
      </c>
      <c r="B4607" s="309" t="s">
        <v>9158</v>
      </c>
      <c r="C4607" s="223"/>
    </row>
    <row r="4608" spans="1:3" ht="15.5">
      <c r="A4608" s="319" t="s">
        <v>9159</v>
      </c>
      <c r="B4608" s="319" t="s">
        <v>9160</v>
      </c>
    </row>
    <row r="4609" spans="1:3" ht="14.5">
      <c r="A4609" s="309" t="s">
        <v>9161</v>
      </c>
      <c r="B4609" s="309" t="s">
        <v>9162</v>
      </c>
    </row>
    <row r="4610" spans="1:3" ht="13">
      <c r="A4610" s="567" t="s">
        <v>9163</v>
      </c>
      <c r="B4610" s="567" t="s">
        <v>9164</v>
      </c>
    </row>
    <row r="4611" spans="1:3" ht="13">
      <c r="A4611" s="567" t="s">
        <v>9165</v>
      </c>
      <c r="B4611" s="567" t="s">
        <v>9166</v>
      </c>
    </row>
    <row r="4612" spans="1:3" ht="14.5">
      <c r="A4612" s="309" t="s">
        <v>9167</v>
      </c>
      <c r="B4612" s="309" t="s">
        <v>9168</v>
      </c>
      <c r="C4612" s="223"/>
    </row>
    <row r="4613" spans="1:3" ht="14.5">
      <c r="A4613" s="309" t="s">
        <v>9169</v>
      </c>
      <c r="B4613" s="309" t="s">
        <v>9170</v>
      </c>
    </row>
    <row r="4614" spans="1:3" ht="15.5">
      <c r="A4614" s="319" t="s">
        <v>9171</v>
      </c>
      <c r="B4614" s="319" t="s">
        <v>9172</v>
      </c>
    </row>
    <row r="4615" spans="1:3" ht="14.5">
      <c r="A4615" s="309" t="s">
        <v>9173</v>
      </c>
      <c r="B4615" s="309" t="s">
        <v>9174</v>
      </c>
    </row>
    <row r="4616" spans="1:3" ht="14.5">
      <c r="A4616" s="309" t="s">
        <v>9175</v>
      </c>
      <c r="B4616" s="309" t="s">
        <v>9176</v>
      </c>
    </row>
    <row r="4617" spans="1:3" ht="15.5">
      <c r="A4617" s="319" t="s">
        <v>9177</v>
      </c>
      <c r="B4617" s="319" t="s">
        <v>9178</v>
      </c>
    </row>
    <row r="4618" spans="1:3" ht="14.5">
      <c r="A4618" s="309" t="s">
        <v>9179</v>
      </c>
      <c r="B4618" s="309" t="s">
        <v>9180</v>
      </c>
    </row>
    <row r="4619" spans="1:3" ht="15.5">
      <c r="A4619" s="319" t="s">
        <v>9181</v>
      </c>
      <c r="B4619" s="319" t="s">
        <v>9182</v>
      </c>
    </row>
    <row r="4620" spans="1:3" ht="14.5">
      <c r="A4620" s="309" t="s">
        <v>9183</v>
      </c>
      <c r="B4620" s="309" t="s">
        <v>9184</v>
      </c>
    </row>
    <row r="4621" spans="1:3" ht="14.5">
      <c r="A4621" s="309" t="s">
        <v>9185</v>
      </c>
      <c r="B4621" s="309" t="s">
        <v>9186</v>
      </c>
      <c r="C4621" s="223"/>
    </row>
    <row r="4622" spans="1:3" ht="14.5">
      <c r="A4622" s="309" t="s">
        <v>9187</v>
      </c>
      <c r="B4622" s="309" t="s">
        <v>9188</v>
      </c>
    </row>
    <row r="4623" spans="1:3" ht="14.5">
      <c r="A4623" s="309" t="s">
        <v>9189</v>
      </c>
      <c r="B4623" s="309" t="s">
        <v>9190</v>
      </c>
    </row>
    <row r="4624" spans="1:3" ht="17">
      <c r="A4624" s="307" t="s">
        <v>9191</v>
      </c>
      <c r="B4624" s="307" t="s">
        <v>9192</v>
      </c>
    </row>
    <row r="4625" spans="1:3" ht="15.5">
      <c r="A4625" s="319" t="s">
        <v>9193</v>
      </c>
      <c r="B4625" s="319" t="s">
        <v>9194</v>
      </c>
      <c r="C4625" s="223"/>
    </row>
    <row r="4626" spans="1:3" ht="14.5">
      <c r="A4626" s="309" t="s">
        <v>9195</v>
      </c>
      <c r="B4626" s="309" t="s">
        <v>9196</v>
      </c>
      <c r="C4626" s="223"/>
    </row>
    <row r="4627" spans="1:3" ht="14.5">
      <c r="A4627" s="309" t="s">
        <v>9197</v>
      </c>
      <c r="B4627" s="309" t="s">
        <v>9198</v>
      </c>
    </row>
    <row r="4628" spans="1:3" ht="15.5">
      <c r="A4628" s="319" t="s">
        <v>9199</v>
      </c>
      <c r="B4628" s="319" t="s">
        <v>9200</v>
      </c>
    </row>
    <row r="4629" spans="1:3" ht="14.5">
      <c r="A4629" s="309" t="s">
        <v>9201</v>
      </c>
      <c r="B4629" s="309" t="s">
        <v>9202</v>
      </c>
    </row>
    <row r="4630" spans="1:3" ht="14.5">
      <c r="A4630" s="309" t="s">
        <v>9203</v>
      </c>
      <c r="B4630" s="309" t="s">
        <v>9204</v>
      </c>
    </row>
    <row r="4631" spans="1:3" ht="14.5">
      <c r="A4631" s="309" t="s">
        <v>9205</v>
      </c>
      <c r="B4631" s="309" t="s">
        <v>9206</v>
      </c>
      <c r="C4631" s="223"/>
    </row>
    <row r="4632" spans="1:3" ht="15.5">
      <c r="A4632" s="319" t="s">
        <v>9207</v>
      </c>
      <c r="B4632" s="319" t="s">
        <v>9208</v>
      </c>
      <c r="C4632" s="223"/>
    </row>
    <row r="4633" spans="1:3" ht="15.5">
      <c r="A4633" s="309" t="s">
        <v>9209</v>
      </c>
      <c r="B4633" s="309" t="s">
        <v>9210</v>
      </c>
      <c r="C4633" s="317"/>
    </row>
    <row r="4634" spans="1:3" ht="15.5">
      <c r="A4634" s="319" t="s">
        <v>9211</v>
      </c>
      <c r="B4634" s="319" t="s">
        <v>9212</v>
      </c>
      <c r="C4634" s="223"/>
    </row>
    <row r="4635" spans="1:3" ht="15.5">
      <c r="A4635" s="319" t="s">
        <v>9213</v>
      </c>
      <c r="B4635" s="319" t="s">
        <v>9214</v>
      </c>
    </row>
    <row r="4636" spans="1:3" ht="14.5">
      <c r="A4636" s="309" t="s">
        <v>9215</v>
      </c>
      <c r="B4636" s="309" t="s">
        <v>9216</v>
      </c>
    </row>
    <row r="4637" spans="1:3" ht="13">
      <c r="A4637" s="567" t="s">
        <v>9217</v>
      </c>
      <c r="B4637" s="567" t="s">
        <v>9218</v>
      </c>
    </row>
    <row r="4638" spans="1:3" ht="13">
      <c r="A4638" s="567" t="s">
        <v>9219</v>
      </c>
      <c r="B4638" s="567" t="s">
        <v>9220</v>
      </c>
    </row>
    <row r="4639" spans="1:3" ht="14.5">
      <c r="A4639" s="567" t="s">
        <v>9221</v>
      </c>
      <c r="B4639" s="567" t="s">
        <v>9222</v>
      </c>
      <c r="C4639" s="223"/>
    </row>
    <row r="4640" spans="1:3" ht="13">
      <c r="A4640" s="567" t="s">
        <v>9223</v>
      </c>
      <c r="B4640" s="567" t="s">
        <v>9224</v>
      </c>
    </row>
    <row r="4641" spans="1:3" ht="13">
      <c r="A4641" s="567" t="s">
        <v>9225</v>
      </c>
      <c r="B4641" s="567" t="s">
        <v>9226</v>
      </c>
    </row>
    <row r="4642" spans="1:3" ht="13">
      <c r="A4642" s="567" t="s">
        <v>9227</v>
      </c>
      <c r="B4642" s="567" t="s">
        <v>9228</v>
      </c>
    </row>
    <row r="4643" spans="1:3" ht="14.5">
      <c r="A4643" s="309" t="s">
        <v>9229</v>
      </c>
      <c r="B4643" s="309" t="s">
        <v>9230</v>
      </c>
    </row>
    <row r="4644" spans="1:3" ht="14.5">
      <c r="A4644" s="567" t="s">
        <v>9231</v>
      </c>
      <c r="B4644" s="567" t="s">
        <v>9232</v>
      </c>
      <c r="C4644" s="223"/>
    </row>
    <row r="4645" spans="1:3" ht="14.5">
      <c r="A4645" s="309" t="s">
        <v>9233</v>
      </c>
      <c r="B4645" s="309" t="s">
        <v>9234</v>
      </c>
    </row>
    <row r="4646" spans="1:3" ht="14.5">
      <c r="A4646" s="309" t="s">
        <v>9235</v>
      </c>
      <c r="B4646" s="309" t="s">
        <v>9236</v>
      </c>
    </row>
    <row r="4647" spans="1:3" ht="14.5">
      <c r="A4647" s="309" t="s">
        <v>9237</v>
      </c>
      <c r="B4647" s="309" t="s">
        <v>9238</v>
      </c>
    </row>
    <row r="4648" spans="1:3" ht="17">
      <c r="A4648" s="307" t="s">
        <v>9239</v>
      </c>
      <c r="B4648" s="307" t="s">
        <v>9240</v>
      </c>
      <c r="C4648" s="317"/>
    </row>
    <row r="4649" spans="1:3" ht="15.5">
      <c r="A4649" s="319" t="s">
        <v>9241</v>
      </c>
      <c r="B4649" s="319" t="s">
        <v>9242</v>
      </c>
      <c r="C4649" s="223"/>
    </row>
    <row r="4650" spans="1:3" ht="14.5">
      <c r="A4650" s="309" t="s">
        <v>9243</v>
      </c>
      <c r="B4650" s="309" t="s">
        <v>9244</v>
      </c>
    </row>
    <row r="4651" spans="1:3" ht="13">
      <c r="A4651" s="567" t="s">
        <v>9245</v>
      </c>
      <c r="B4651" s="567" t="s">
        <v>9246</v>
      </c>
    </row>
    <row r="4652" spans="1:3" ht="13">
      <c r="A4652" s="567" t="s">
        <v>9247</v>
      </c>
      <c r="B4652" s="567" t="s">
        <v>9248</v>
      </c>
    </row>
    <row r="4653" spans="1:3" ht="14.5">
      <c r="A4653" s="567" t="s">
        <v>9249</v>
      </c>
      <c r="B4653" s="567" t="s">
        <v>9250</v>
      </c>
      <c r="C4653" s="223"/>
    </row>
    <row r="4654" spans="1:3" ht="14.5">
      <c r="A4654" s="567" t="s">
        <v>9251</v>
      </c>
      <c r="B4654" s="567" t="s">
        <v>9252</v>
      </c>
      <c r="C4654" s="223"/>
    </row>
    <row r="4655" spans="1:3" ht="14.5">
      <c r="A4655" s="567" t="s">
        <v>9253</v>
      </c>
      <c r="B4655" s="567" t="s">
        <v>9254</v>
      </c>
      <c r="C4655" s="223"/>
    </row>
    <row r="4656" spans="1:3" ht="14.5">
      <c r="A4656" s="309" t="s">
        <v>9255</v>
      </c>
      <c r="B4656" s="309" t="s">
        <v>9256</v>
      </c>
      <c r="C4656" s="223"/>
    </row>
    <row r="4657" spans="1:3" ht="14.5">
      <c r="A4657" s="567" t="s">
        <v>9257</v>
      </c>
      <c r="B4657" s="567" t="s">
        <v>9258</v>
      </c>
      <c r="C4657" s="223"/>
    </row>
    <row r="4658" spans="1:3" ht="14.5">
      <c r="A4658" s="567" t="s">
        <v>9259</v>
      </c>
      <c r="B4658" s="567" t="s">
        <v>9260</v>
      </c>
      <c r="C4658" s="223"/>
    </row>
    <row r="4659" spans="1:3" ht="15.5">
      <c r="A4659" s="567" t="s">
        <v>9261</v>
      </c>
      <c r="B4659" s="567" t="s">
        <v>9262</v>
      </c>
      <c r="C4659" s="317"/>
    </row>
    <row r="4660" spans="1:3" ht="14.5">
      <c r="A4660" s="309" t="s">
        <v>9263</v>
      </c>
      <c r="B4660" s="309" t="s">
        <v>9264</v>
      </c>
      <c r="C4660" s="223"/>
    </row>
    <row r="4661" spans="1:3" ht="14.5">
      <c r="A4661" s="309" t="s">
        <v>9265</v>
      </c>
      <c r="B4661" s="309" t="s">
        <v>9266</v>
      </c>
      <c r="C4661" s="223"/>
    </row>
    <row r="4662" spans="1:3" ht="15.5">
      <c r="A4662" s="567" t="s">
        <v>9267</v>
      </c>
      <c r="B4662" s="567" t="s">
        <v>9268</v>
      </c>
      <c r="C4662" s="317"/>
    </row>
    <row r="4663" spans="1:3" ht="14.5">
      <c r="A4663" s="567" t="s">
        <v>9269</v>
      </c>
      <c r="B4663" s="567" t="s">
        <v>9270</v>
      </c>
      <c r="C4663" s="223"/>
    </row>
    <row r="4664" spans="1:3" ht="15.5">
      <c r="A4664" s="319" t="s">
        <v>9271</v>
      </c>
      <c r="B4664" s="319" t="s">
        <v>9272</v>
      </c>
    </row>
    <row r="4665" spans="1:3" ht="14.5">
      <c r="A4665" s="309" t="s">
        <v>9273</v>
      </c>
      <c r="B4665" s="309" t="s">
        <v>9274</v>
      </c>
    </row>
    <row r="4666" spans="1:3" ht="14.5">
      <c r="A4666" s="309" t="s">
        <v>9275</v>
      </c>
      <c r="B4666" s="309" t="s">
        <v>9276</v>
      </c>
    </row>
    <row r="4667" spans="1:3" ht="14.5">
      <c r="A4667" s="309" t="s">
        <v>9277</v>
      </c>
      <c r="B4667" s="309" t="s">
        <v>9278</v>
      </c>
    </row>
    <row r="4668" spans="1:3" ht="13">
      <c r="A4668" s="567" t="s">
        <v>9279</v>
      </c>
      <c r="B4668" s="567" t="s">
        <v>9280</v>
      </c>
    </row>
    <row r="4669" spans="1:3" ht="14.5">
      <c r="A4669" s="309" t="s">
        <v>9281</v>
      </c>
      <c r="B4669" s="309" t="s">
        <v>9282</v>
      </c>
    </row>
    <row r="4670" spans="1:3" ht="14.5">
      <c r="A4670" s="567" t="s">
        <v>9283</v>
      </c>
      <c r="B4670" s="567" t="s">
        <v>9284</v>
      </c>
      <c r="C4670" s="223"/>
    </row>
    <row r="4671" spans="1:3" ht="14.5">
      <c r="A4671" s="567" t="s">
        <v>9285</v>
      </c>
      <c r="B4671" s="567" t="s">
        <v>9286</v>
      </c>
      <c r="C4671" s="223"/>
    </row>
    <row r="4672" spans="1:3" ht="14.5">
      <c r="A4672" s="309" t="s">
        <v>9287</v>
      </c>
      <c r="B4672" s="309" t="s">
        <v>9288</v>
      </c>
    </row>
    <row r="4673" spans="1:3" ht="15.5">
      <c r="A4673" s="567" t="s">
        <v>9289</v>
      </c>
      <c r="B4673" s="567" t="s">
        <v>9290</v>
      </c>
      <c r="C4673" s="317"/>
    </row>
    <row r="4674" spans="1:3" ht="14.5">
      <c r="A4674" s="567" t="s">
        <v>9291</v>
      </c>
      <c r="B4674" s="567" t="s">
        <v>9292</v>
      </c>
      <c r="C4674" s="223"/>
    </row>
    <row r="4675" spans="1:3" ht="14.5">
      <c r="A4675" s="309" t="s">
        <v>9293</v>
      </c>
      <c r="B4675" s="309" t="s">
        <v>9294</v>
      </c>
    </row>
    <row r="4676" spans="1:3" ht="13">
      <c r="A4676" s="567" t="s">
        <v>9295</v>
      </c>
      <c r="B4676" s="567" t="s">
        <v>9296</v>
      </c>
    </row>
    <row r="4677" spans="1:3" ht="13">
      <c r="A4677" s="567" t="s">
        <v>9297</v>
      </c>
      <c r="B4677" s="567" t="s">
        <v>9298</v>
      </c>
    </row>
    <row r="4678" spans="1:3" ht="14.5">
      <c r="A4678" s="309" t="s">
        <v>9299</v>
      </c>
      <c r="B4678" s="309" t="s">
        <v>9300</v>
      </c>
    </row>
    <row r="4679" spans="1:3" ht="15.5">
      <c r="A4679" s="319" t="s">
        <v>9301</v>
      </c>
      <c r="B4679" s="319" t="s">
        <v>9302</v>
      </c>
    </row>
    <row r="4680" spans="1:3" ht="14.5">
      <c r="A4680" s="309" t="s">
        <v>9303</v>
      </c>
      <c r="B4680" s="309" t="s">
        <v>9304</v>
      </c>
      <c r="C4680" s="223"/>
    </row>
    <row r="4681" spans="1:3" ht="14.5">
      <c r="A4681" s="309" t="s">
        <v>9305</v>
      </c>
      <c r="B4681" s="309" t="s">
        <v>9306</v>
      </c>
    </row>
    <row r="4682" spans="1:3" ht="14.5">
      <c r="A4682" s="309" t="s">
        <v>9307</v>
      </c>
      <c r="B4682" s="309" t="s">
        <v>9308</v>
      </c>
    </row>
    <row r="4683" spans="1:3" ht="14.5">
      <c r="A4683" s="309" t="s">
        <v>9309</v>
      </c>
      <c r="B4683" s="309" t="s">
        <v>9310</v>
      </c>
    </row>
    <row r="4684" spans="1:3" ht="14.5">
      <c r="A4684" s="309" t="s">
        <v>9311</v>
      </c>
      <c r="B4684" s="309" t="s">
        <v>9312</v>
      </c>
      <c r="C4684" s="223"/>
    </row>
    <row r="4685" spans="1:3" ht="15.5">
      <c r="A4685" s="309" t="s">
        <v>9313</v>
      </c>
      <c r="B4685" s="309" t="s">
        <v>9314</v>
      </c>
      <c r="C4685" s="317"/>
    </row>
    <row r="4686" spans="1:3" ht="15.5">
      <c r="A4686" s="319" t="s">
        <v>9315</v>
      </c>
      <c r="B4686" s="319" t="s">
        <v>9316</v>
      </c>
      <c r="C4686" s="223"/>
    </row>
    <row r="4687" spans="1:3" ht="14.5">
      <c r="A4687" s="309" t="s">
        <v>9317</v>
      </c>
      <c r="B4687" s="309" t="s">
        <v>9318</v>
      </c>
      <c r="C4687" s="223"/>
    </row>
    <row r="4688" spans="1:3" ht="14.5">
      <c r="A4688" s="309" t="s">
        <v>9319</v>
      </c>
      <c r="B4688" s="309" t="s">
        <v>9320</v>
      </c>
    </row>
    <row r="4689" spans="1:3" ht="14.5">
      <c r="A4689" s="567" t="s">
        <v>9321</v>
      </c>
      <c r="B4689" s="567" t="s">
        <v>9322</v>
      </c>
      <c r="C4689" s="223"/>
    </row>
    <row r="4690" spans="1:3" ht="13">
      <c r="A4690" s="567" t="s">
        <v>9323</v>
      </c>
      <c r="B4690" s="567" t="s">
        <v>9324</v>
      </c>
    </row>
    <row r="4691" spans="1:3" ht="13">
      <c r="A4691" s="567" t="s">
        <v>9325</v>
      </c>
      <c r="B4691" s="567" t="s">
        <v>9326</v>
      </c>
    </row>
    <row r="4692" spans="1:3" ht="13">
      <c r="A4692" s="567" t="s">
        <v>9327</v>
      </c>
      <c r="B4692" s="567" t="s">
        <v>9328</v>
      </c>
    </row>
    <row r="4693" spans="1:3" ht="13">
      <c r="A4693" s="567" t="s">
        <v>9329</v>
      </c>
      <c r="B4693" s="567" t="s">
        <v>9330</v>
      </c>
    </row>
    <row r="4694" spans="1:3" ht="13">
      <c r="A4694" s="567" t="s">
        <v>9331</v>
      </c>
      <c r="B4694" s="567" t="s">
        <v>9332</v>
      </c>
    </row>
    <row r="4695" spans="1:3" ht="13">
      <c r="A4695" s="567" t="s">
        <v>9333</v>
      </c>
      <c r="B4695" s="567" t="s">
        <v>9334</v>
      </c>
    </row>
    <row r="4696" spans="1:3" ht="13">
      <c r="A4696" s="567" t="s">
        <v>9335</v>
      </c>
      <c r="B4696" s="567" t="s">
        <v>9336</v>
      </c>
    </row>
    <row r="4697" spans="1:3" ht="14.5">
      <c r="A4697" s="309" t="s">
        <v>9337</v>
      </c>
      <c r="B4697" s="309" t="s">
        <v>9338</v>
      </c>
    </row>
    <row r="4698" spans="1:3" ht="15.5">
      <c r="A4698" s="319" t="s">
        <v>9339</v>
      </c>
      <c r="B4698" s="319" t="s">
        <v>9340</v>
      </c>
    </row>
    <row r="4699" spans="1:3" ht="14.5">
      <c r="A4699" s="309" t="s">
        <v>9341</v>
      </c>
      <c r="B4699" s="309" t="s">
        <v>9342</v>
      </c>
    </row>
    <row r="4700" spans="1:3" ht="17">
      <c r="A4700" s="307" t="s">
        <v>9343</v>
      </c>
      <c r="B4700" s="307" t="s">
        <v>9344</v>
      </c>
    </row>
    <row r="4701" spans="1:3" ht="15.5">
      <c r="A4701" s="319" t="s">
        <v>9345</v>
      </c>
      <c r="B4701" s="319" t="s">
        <v>9346</v>
      </c>
    </row>
    <row r="4702" spans="1:3" ht="14.5">
      <c r="A4702" s="309" t="s">
        <v>9347</v>
      </c>
      <c r="B4702" s="309" t="s">
        <v>9348</v>
      </c>
    </row>
    <row r="4703" spans="1:3" ht="17">
      <c r="A4703" s="309" t="s">
        <v>9349</v>
      </c>
      <c r="B4703" s="309" t="s">
        <v>9350</v>
      </c>
      <c r="C4703" s="583"/>
    </row>
    <row r="4704" spans="1:3" ht="17">
      <c r="A4704" s="309" t="s">
        <v>9351</v>
      </c>
      <c r="B4704" s="309" t="s">
        <v>9352</v>
      </c>
      <c r="C4704" s="579"/>
    </row>
    <row r="4705" spans="1:3" ht="15.5">
      <c r="A4705" s="319" t="s">
        <v>9353</v>
      </c>
      <c r="B4705" s="319" t="s">
        <v>9354</v>
      </c>
      <c r="C4705" s="317"/>
    </row>
    <row r="4706" spans="1:3" ht="14.5">
      <c r="A4706" s="309" t="s">
        <v>9355</v>
      </c>
      <c r="B4706" s="309" t="s">
        <v>9356</v>
      </c>
      <c r="C4706" s="223"/>
    </row>
    <row r="4707" spans="1:3" ht="14.5">
      <c r="A4707" s="309" t="s">
        <v>9357</v>
      </c>
      <c r="B4707" s="309" t="s">
        <v>9358</v>
      </c>
    </row>
    <row r="4708" spans="1:3" ht="15.5">
      <c r="A4708" s="319" t="s">
        <v>9359</v>
      </c>
      <c r="B4708" s="319" t="s">
        <v>9360</v>
      </c>
    </row>
    <row r="4709" spans="1:3" ht="14.5">
      <c r="A4709" s="309" t="s">
        <v>9361</v>
      </c>
      <c r="B4709" s="309" t="s">
        <v>9362</v>
      </c>
    </row>
    <row r="4710" spans="1:3" ht="14.5">
      <c r="A4710" s="309" t="s">
        <v>9363</v>
      </c>
      <c r="B4710" s="309" t="s">
        <v>9364</v>
      </c>
    </row>
    <row r="4711" spans="1:3" ht="15.5">
      <c r="A4711" s="319" t="s">
        <v>9365</v>
      </c>
      <c r="B4711" s="319" t="s">
        <v>9366</v>
      </c>
    </row>
    <row r="4712" spans="1:3" ht="14.5">
      <c r="A4712" s="309" t="s">
        <v>9367</v>
      </c>
      <c r="B4712" s="309" t="s">
        <v>9368</v>
      </c>
      <c r="C4712" s="223"/>
    </row>
    <row r="4713" spans="1:3" ht="14.5">
      <c r="A4713" s="309" t="s">
        <v>9369</v>
      </c>
      <c r="B4713" s="309" t="s">
        <v>9370</v>
      </c>
      <c r="C4713" s="223"/>
    </row>
    <row r="4714" spans="1:3" ht="14.5">
      <c r="A4714" s="309" t="s">
        <v>9371</v>
      </c>
      <c r="B4714" s="309" t="s">
        <v>9372</v>
      </c>
      <c r="C4714" s="223"/>
    </row>
    <row r="4715" spans="1:3" ht="15.5">
      <c r="A4715" s="319" t="s">
        <v>9373</v>
      </c>
      <c r="B4715" s="319" t="s">
        <v>9374</v>
      </c>
      <c r="C4715" s="223"/>
    </row>
    <row r="4716" spans="1:3" ht="14.5">
      <c r="A4716" s="309" t="s">
        <v>9375</v>
      </c>
      <c r="B4716" s="309" t="s">
        <v>9376</v>
      </c>
      <c r="C4716" s="223"/>
    </row>
    <row r="4717" spans="1:3" ht="15.5">
      <c r="A4717" s="309" t="s">
        <v>9377</v>
      </c>
      <c r="B4717" s="309" t="s">
        <v>9378</v>
      </c>
      <c r="C4717" s="317"/>
    </row>
    <row r="4718" spans="1:3" ht="15.5">
      <c r="A4718" s="319" t="s">
        <v>9379</v>
      </c>
      <c r="B4718" s="319" t="s">
        <v>9380</v>
      </c>
      <c r="C4718" s="223"/>
    </row>
    <row r="4719" spans="1:3" ht="14.5">
      <c r="A4719" s="309" t="s">
        <v>9381</v>
      </c>
      <c r="B4719" s="309" t="s">
        <v>9382</v>
      </c>
      <c r="C4719" s="223"/>
    </row>
    <row r="4720" spans="1:3" ht="14.5">
      <c r="A4720" s="309" t="s">
        <v>9383</v>
      </c>
      <c r="B4720" s="309" t="s">
        <v>9384</v>
      </c>
      <c r="C4720" s="223"/>
    </row>
    <row r="4721" spans="1:3" ht="14.5">
      <c r="A4721" s="309" t="s">
        <v>9385</v>
      </c>
      <c r="B4721" s="309" t="s">
        <v>9386</v>
      </c>
      <c r="C4721" s="223"/>
    </row>
    <row r="4722" spans="1:3" ht="17">
      <c r="A4722" s="580" t="s">
        <v>9387</v>
      </c>
      <c r="B4722" s="580" t="s">
        <v>458</v>
      </c>
    </row>
    <row r="4723" spans="1:3" ht="17">
      <c r="A4723" s="580" t="s">
        <v>9388</v>
      </c>
      <c r="B4723" s="580" t="s">
        <v>458</v>
      </c>
    </row>
    <row r="4724" spans="1:3" ht="18.5">
      <c r="A4724" s="581" t="s">
        <v>9389</v>
      </c>
      <c r="B4724" s="581" t="s">
        <v>9390</v>
      </c>
      <c r="C4724" s="223"/>
    </row>
    <row r="4725" spans="1:3" ht="15.5">
      <c r="A4725" s="319" t="s">
        <v>9391</v>
      </c>
      <c r="B4725" s="319" t="s">
        <v>9392</v>
      </c>
      <c r="C4725" s="223"/>
    </row>
    <row r="4726" spans="1:3" ht="14.5">
      <c r="A4726" s="309" t="s">
        <v>9393</v>
      </c>
      <c r="B4726" s="309" t="s">
        <v>9394</v>
      </c>
      <c r="C4726" s="223"/>
    </row>
    <row r="4727" spans="1:3" ht="14.5">
      <c r="A4727" s="567" t="s">
        <v>9395</v>
      </c>
      <c r="B4727" s="567" t="s">
        <v>9396</v>
      </c>
      <c r="C4727" s="223"/>
    </row>
    <row r="4728" spans="1:3" ht="14.5">
      <c r="A4728" s="567" t="s">
        <v>9397</v>
      </c>
      <c r="B4728" s="567" t="s">
        <v>9398</v>
      </c>
      <c r="C4728" s="223"/>
    </row>
    <row r="4729" spans="1:3" ht="15.5">
      <c r="A4729" s="567" t="s">
        <v>9399</v>
      </c>
      <c r="B4729" s="567" t="s">
        <v>9400</v>
      </c>
      <c r="C4729" s="317"/>
    </row>
    <row r="4730" spans="1:3" ht="15.5">
      <c r="A4730" s="309" t="s">
        <v>9401</v>
      </c>
      <c r="B4730" s="309" t="s">
        <v>9402</v>
      </c>
      <c r="C4730" s="317"/>
    </row>
    <row r="4731" spans="1:3" ht="14.5">
      <c r="A4731" s="567" t="s">
        <v>9403</v>
      </c>
      <c r="B4731" s="567" t="s">
        <v>9404</v>
      </c>
      <c r="C4731" s="223"/>
    </row>
    <row r="4732" spans="1:3" ht="14.5">
      <c r="A4732" s="567" t="s">
        <v>9405</v>
      </c>
      <c r="B4732" s="567" t="s">
        <v>9406</v>
      </c>
      <c r="C4732" s="223"/>
    </row>
    <row r="4733" spans="1:3" ht="17">
      <c r="A4733" s="309" t="s">
        <v>9407</v>
      </c>
      <c r="B4733" s="309" t="s">
        <v>9408</v>
      </c>
      <c r="C4733" s="583"/>
    </row>
    <row r="4734" spans="1:3" ht="17">
      <c r="A4734" s="567" t="s">
        <v>9409</v>
      </c>
      <c r="B4734" s="567" t="s">
        <v>9410</v>
      </c>
      <c r="C4734" s="583"/>
    </row>
    <row r="4735" spans="1:3" ht="17">
      <c r="A4735" s="567" t="s">
        <v>9411</v>
      </c>
      <c r="B4735" s="567" t="s">
        <v>9412</v>
      </c>
      <c r="C4735" s="583"/>
    </row>
    <row r="4736" spans="1:3" ht="17">
      <c r="A4736" s="567" t="s">
        <v>9413</v>
      </c>
      <c r="B4736" s="567" t="s">
        <v>9414</v>
      </c>
      <c r="C4736" s="579"/>
    </row>
    <row r="4737" spans="1:3" ht="15.5">
      <c r="A4737" s="567" t="s">
        <v>9415</v>
      </c>
      <c r="B4737" s="567" t="s">
        <v>9416</v>
      </c>
      <c r="C4737" s="317"/>
    </row>
    <row r="4738" spans="1:3" ht="15.5">
      <c r="A4738" s="567" t="s">
        <v>9417</v>
      </c>
      <c r="B4738" s="567" t="s">
        <v>9418</v>
      </c>
      <c r="C4738" s="317"/>
    </row>
    <row r="4739" spans="1:3" ht="17">
      <c r="A4739" s="309" t="s">
        <v>9419</v>
      </c>
      <c r="B4739" s="309" t="s">
        <v>9420</v>
      </c>
      <c r="C4739" s="579"/>
    </row>
    <row r="4740" spans="1:3" ht="15.5">
      <c r="A4740" s="567" t="s">
        <v>9421</v>
      </c>
      <c r="B4740" s="567" t="s">
        <v>9422</v>
      </c>
      <c r="C4740" s="317"/>
    </row>
    <row r="4741" spans="1:3" ht="15.5">
      <c r="A4741" s="567" t="s">
        <v>9423</v>
      </c>
      <c r="B4741" s="567" t="s">
        <v>9424</v>
      </c>
      <c r="C4741" s="317"/>
    </row>
    <row r="4742" spans="1:3" ht="14.5">
      <c r="A4742" s="309" t="s">
        <v>9425</v>
      </c>
      <c r="B4742" s="309" t="s">
        <v>9426</v>
      </c>
      <c r="C4742" s="223"/>
    </row>
    <row r="4743" spans="1:3" ht="14.5">
      <c r="A4743" s="567" t="s">
        <v>9427</v>
      </c>
      <c r="B4743" s="567" t="s">
        <v>9428</v>
      </c>
      <c r="C4743" s="223"/>
    </row>
    <row r="4744" spans="1:3" ht="15.5">
      <c r="A4744" s="567" t="s">
        <v>9429</v>
      </c>
      <c r="B4744" s="567" t="s">
        <v>9430</v>
      </c>
      <c r="C4744" s="317"/>
    </row>
    <row r="4745" spans="1:3" ht="17">
      <c r="A4745" s="309" t="s">
        <v>9431</v>
      </c>
      <c r="B4745" s="309" t="s">
        <v>9432</v>
      </c>
      <c r="C4745" s="579"/>
    </row>
    <row r="4746" spans="1:3" ht="15.5">
      <c r="A4746" s="309" t="s">
        <v>9433</v>
      </c>
      <c r="B4746" s="309" t="s">
        <v>9434</v>
      </c>
      <c r="C4746" s="317"/>
    </row>
    <row r="4747" spans="1:3" ht="14.5">
      <c r="A4747" s="567" t="s">
        <v>9435</v>
      </c>
      <c r="B4747" s="567" t="s">
        <v>9436</v>
      </c>
      <c r="C4747" s="223"/>
    </row>
    <row r="4748" spans="1:3" ht="13">
      <c r="A4748" s="567" t="s">
        <v>9437</v>
      </c>
      <c r="B4748" s="567" t="s">
        <v>9438</v>
      </c>
    </row>
    <row r="4749" spans="1:3" ht="13">
      <c r="A4749" s="567" t="s">
        <v>9439</v>
      </c>
      <c r="B4749" s="567" t="s">
        <v>9440</v>
      </c>
    </row>
    <row r="4750" spans="1:3" ht="13">
      <c r="A4750" s="567" t="s">
        <v>9441</v>
      </c>
      <c r="B4750" s="567" t="s">
        <v>9442</v>
      </c>
    </row>
    <row r="4751" spans="1:3" ht="13">
      <c r="A4751" s="567" t="s">
        <v>9443</v>
      </c>
      <c r="B4751" s="567" t="s">
        <v>9444</v>
      </c>
    </row>
    <row r="4752" spans="1:3" ht="14.5">
      <c r="A4752" s="309" t="s">
        <v>9445</v>
      </c>
      <c r="B4752" s="309" t="s">
        <v>9446</v>
      </c>
    </row>
    <row r="4753" spans="1:3" ht="14.5">
      <c r="A4753" s="567" t="s">
        <v>9447</v>
      </c>
      <c r="B4753" s="567" t="s">
        <v>9448</v>
      </c>
      <c r="C4753" s="223"/>
    </row>
    <row r="4754" spans="1:3" ht="13">
      <c r="A4754" s="567" t="s">
        <v>9449</v>
      </c>
      <c r="B4754" s="567" t="s">
        <v>9450</v>
      </c>
    </row>
    <row r="4755" spans="1:3" ht="13">
      <c r="A4755" s="567" t="s">
        <v>9451</v>
      </c>
      <c r="B4755" s="567" t="s">
        <v>9452</v>
      </c>
    </row>
    <row r="4756" spans="1:3" ht="14.5">
      <c r="A4756" s="309" t="s">
        <v>9453</v>
      </c>
      <c r="B4756" s="309" t="s">
        <v>9454</v>
      </c>
    </row>
    <row r="4757" spans="1:3" ht="14.5">
      <c r="A4757" s="309" t="s">
        <v>9455</v>
      </c>
      <c r="B4757" s="309" t="s">
        <v>9456</v>
      </c>
      <c r="C4757" s="223"/>
    </row>
    <row r="4758" spans="1:3" ht="14.5">
      <c r="A4758" s="309" t="s">
        <v>9457</v>
      </c>
      <c r="B4758" s="309" t="s">
        <v>9458</v>
      </c>
    </row>
    <row r="4759" spans="1:3" ht="15.5">
      <c r="A4759" s="567" t="s">
        <v>9459</v>
      </c>
      <c r="B4759" s="567" t="s">
        <v>9460</v>
      </c>
      <c r="C4759" s="317"/>
    </row>
    <row r="4760" spans="1:3" ht="14.5">
      <c r="A4760" s="567" t="s">
        <v>9461</v>
      </c>
      <c r="B4760" s="567" t="s">
        <v>9462</v>
      </c>
      <c r="C4760" s="223"/>
    </row>
    <row r="4761" spans="1:3" ht="14.5">
      <c r="A4761" s="567" t="s">
        <v>9463</v>
      </c>
      <c r="B4761" s="567" t="s">
        <v>9464</v>
      </c>
      <c r="C4761" s="223"/>
    </row>
    <row r="4762" spans="1:3" ht="14.5">
      <c r="A4762" s="567" t="s">
        <v>9465</v>
      </c>
      <c r="B4762" s="567" t="s">
        <v>9466</v>
      </c>
      <c r="C4762" s="223"/>
    </row>
    <row r="4763" spans="1:3" ht="13">
      <c r="A4763" s="567" t="s">
        <v>9467</v>
      </c>
      <c r="B4763" s="567" t="s">
        <v>9468</v>
      </c>
    </row>
    <row r="4764" spans="1:3" ht="13">
      <c r="A4764" s="567" t="s">
        <v>9469</v>
      </c>
      <c r="B4764" s="567" t="s">
        <v>9470</v>
      </c>
    </row>
    <row r="4765" spans="1:3" ht="14.5">
      <c r="A4765" s="567" t="s">
        <v>9471</v>
      </c>
      <c r="B4765" s="567" t="s">
        <v>9472</v>
      </c>
      <c r="C4765" s="223"/>
    </row>
    <row r="4766" spans="1:3" ht="15.5">
      <c r="A4766" s="319" t="s">
        <v>9473</v>
      </c>
      <c r="B4766" s="319" t="s">
        <v>9474</v>
      </c>
      <c r="C4766" s="223"/>
    </row>
    <row r="4767" spans="1:3" ht="14.5">
      <c r="A4767" s="309" t="s">
        <v>9475</v>
      </c>
      <c r="B4767" s="309" t="s">
        <v>9476</v>
      </c>
    </row>
    <row r="4768" spans="1:3" ht="15.5">
      <c r="A4768" s="309" t="s">
        <v>9477</v>
      </c>
      <c r="B4768" s="309" t="s">
        <v>9478</v>
      </c>
      <c r="C4768" s="317"/>
    </row>
    <row r="4769" spans="1:3" ht="14.5">
      <c r="A4769" s="309" t="s">
        <v>9479</v>
      </c>
      <c r="B4769" s="309" t="s">
        <v>9480</v>
      </c>
      <c r="C4769" s="223"/>
    </row>
    <row r="4770" spans="1:3" ht="14.5">
      <c r="A4770" s="567" t="s">
        <v>9481</v>
      </c>
      <c r="B4770" s="567" t="s">
        <v>9482</v>
      </c>
      <c r="C4770" s="223"/>
    </row>
    <row r="4771" spans="1:3" ht="14.5">
      <c r="A4771" s="567" t="s">
        <v>9483</v>
      </c>
      <c r="B4771" s="567" t="s">
        <v>9484</v>
      </c>
      <c r="C4771" s="223"/>
    </row>
    <row r="4772" spans="1:3" ht="14.5">
      <c r="A4772" s="567" t="s">
        <v>9485</v>
      </c>
      <c r="B4772" s="567" t="s">
        <v>9486</v>
      </c>
      <c r="C4772" s="223"/>
    </row>
    <row r="4773" spans="1:3" ht="15.5">
      <c r="A4773" s="309" t="s">
        <v>9487</v>
      </c>
      <c r="B4773" s="309" t="s">
        <v>9488</v>
      </c>
      <c r="C4773" s="317"/>
    </row>
    <row r="4774" spans="1:3" ht="14.5">
      <c r="A4774" s="309" t="s">
        <v>9489</v>
      </c>
      <c r="B4774" s="309" t="s">
        <v>9490</v>
      </c>
      <c r="C4774" s="223"/>
    </row>
    <row r="4775" spans="1:3" ht="15.5">
      <c r="A4775" s="319" t="s">
        <v>9491</v>
      </c>
      <c r="B4775" s="319" t="s">
        <v>9492</v>
      </c>
      <c r="C4775" s="223"/>
    </row>
    <row r="4776" spans="1:3" ht="14.5">
      <c r="A4776" s="309" t="s">
        <v>9493</v>
      </c>
      <c r="B4776" s="309" t="s">
        <v>9494</v>
      </c>
      <c r="C4776" s="223"/>
    </row>
    <row r="4777" spans="1:3" ht="14.5">
      <c r="A4777" s="567" t="s">
        <v>9495</v>
      </c>
      <c r="B4777" s="567" t="s">
        <v>9496</v>
      </c>
      <c r="C4777" s="223"/>
    </row>
    <row r="4778" spans="1:3" ht="14.5">
      <c r="A4778" s="309" t="s">
        <v>9497</v>
      </c>
      <c r="B4778" s="309" t="s">
        <v>9498</v>
      </c>
      <c r="C4778" s="223"/>
    </row>
    <row r="4779" spans="1:3" ht="15.5">
      <c r="A4779" s="567" t="s">
        <v>9499</v>
      </c>
      <c r="B4779" s="567" t="s">
        <v>9500</v>
      </c>
      <c r="C4779" s="317"/>
    </row>
    <row r="4780" spans="1:3" ht="14.5">
      <c r="A4780" s="309" t="s">
        <v>9501</v>
      </c>
      <c r="B4780" s="309" t="s">
        <v>9502</v>
      </c>
      <c r="C4780" s="223"/>
    </row>
    <row r="4781" spans="1:3" ht="14.5">
      <c r="A4781" s="567" t="s">
        <v>9503</v>
      </c>
      <c r="B4781" s="567" t="s">
        <v>9504</v>
      </c>
      <c r="C4781" s="223"/>
    </row>
    <row r="4782" spans="1:3" ht="14.5">
      <c r="A4782" s="309" t="s">
        <v>9505</v>
      </c>
      <c r="B4782" s="309" t="s">
        <v>9506</v>
      </c>
      <c r="C4782" s="223"/>
    </row>
    <row r="4783" spans="1:3" ht="14.5">
      <c r="A4783" s="567" t="s">
        <v>9507</v>
      </c>
      <c r="B4783" s="567" t="s">
        <v>9508</v>
      </c>
      <c r="C4783" s="223"/>
    </row>
    <row r="4784" spans="1:3" ht="18.5">
      <c r="A4784" s="319" t="s">
        <v>9509</v>
      </c>
      <c r="B4784" s="319" t="s">
        <v>9510</v>
      </c>
      <c r="C4784" s="582"/>
    </row>
    <row r="4785" spans="1:3" ht="17">
      <c r="A4785" s="307" t="s">
        <v>9511</v>
      </c>
      <c r="B4785" s="307" t="s">
        <v>9512</v>
      </c>
      <c r="C4785" s="317"/>
    </row>
    <row r="4786" spans="1:3" ht="15.5">
      <c r="A4786" s="319" t="s">
        <v>9513</v>
      </c>
      <c r="B4786" s="319" t="s">
        <v>9514</v>
      </c>
      <c r="C4786" s="223"/>
    </row>
    <row r="4787" spans="1:3" ht="14.5">
      <c r="A4787" s="309" t="s">
        <v>9515</v>
      </c>
      <c r="B4787" s="309" t="s">
        <v>9516</v>
      </c>
      <c r="C4787" s="223"/>
    </row>
    <row r="4788" spans="1:3" ht="14.5">
      <c r="A4788" s="567" t="s">
        <v>9517</v>
      </c>
      <c r="B4788" s="567" t="s">
        <v>9518</v>
      </c>
      <c r="C4788" s="223"/>
    </row>
    <row r="4789" spans="1:3" ht="13">
      <c r="A4789" s="567" t="s">
        <v>9519</v>
      </c>
      <c r="B4789" s="567" t="s">
        <v>9520</v>
      </c>
    </row>
    <row r="4790" spans="1:3" ht="14.5">
      <c r="A4790" s="309" t="s">
        <v>9521</v>
      </c>
      <c r="B4790" s="309" t="s">
        <v>9522</v>
      </c>
    </row>
    <row r="4791" spans="1:3" ht="13">
      <c r="A4791" s="567" t="s">
        <v>9523</v>
      </c>
      <c r="B4791" s="567" t="s">
        <v>9524</v>
      </c>
    </row>
    <row r="4792" spans="1:3" ht="13">
      <c r="A4792" s="567" t="s">
        <v>9525</v>
      </c>
      <c r="B4792" s="567" t="s">
        <v>9526</v>
      </c>
    </row>
    <row r="4793" spans="1:3" ht="14.5">
      <c r="A4793" s="309" t="s">
        <v>9527</v>
      </c>
      <c r="B4793" s="309" t="s">
        <v>9528</v>
      </c>
    </row>
    <row r="4794" spans="1:3" ht="13">
      <c r="A4794" s="567" t="s">
        <v>9529</v>
      </c>
      <c r="B4794" s="567" t="s">
        <v>9530</v>
      </c>
    </row>
    <row r="4795" spans="1:3" ht="13">
      <c r="A4795" s="567" t="s">
        <v>9531</v>
      </c>
      <c r="B4795" s="567" t="s">
        <v>9532</v>
      </c>
    </row>
    <row r="4796" spans="1:3" ht="14.5">
      <c r="A4796" s="309" t="s">
        <v>9533</v>
      </c>
      <c r="B4796" s="309" t="s">
        <v>9534</v>
      </c>
    </row>
    <row r="4797" spans="1:3" ht="14.5">
      <c r="A4797" s="567" t="s">
        <v>9535</v>
      </c>
      <c r="B4797" s="567" t="s">
        <v>9536</v>
      </c>
      <c r="C4797" s="223"/>
    </row>
    <row r="4798" spans="1:3" ht="13">
      <c r="A4798" s="567" t="s">
        <v>9537</v>
      </c>
      <c r="B4798" s="567" t="s">
        <v>9538</v>
      </c>
    </row>
    <row r="4799" spans="1:3" ht="13">
      <c r="A4799" s="567" t="s">
        <v>9539</v>
      </c>
      <c r="B4799" s="567" t="s">
        <v>9540</v>
      </c>
    </row>
    <row r="4800" spans="1:3" ht="14.5">
      <c r="A4800" s="309" t="s">
        <v>9541</v>
      </c>
      <c r="B4800" s="309" t="s">
        <v>9542</v>
      </c>
      <c r="C4800" s="223"/>
    </row>
    <row r="4801" spans="1:3" ht="14.5">
      <c r="A4801" s="567" t="s">
        <v>9543</v>
      </c>
      <c r="B4801" s="567" t="s">
        <v>9544</v>
      </c>
      <c r="C4801" s="223"/>
    </row>
    <row r="4802" spans="1:3" ht="14.5">
      <c r="A4802" s="309" t="s">
        <v>9545</v>
      </c>
      <c r="B4802" s="309" t="s">
        <v>9546</v>
      </c>
      <c r="C4802" s="223"/>
    </row>
    <row r="4803" spans="1:3" ht="15.5">
      <c r="A4803" s="567" t="s">
        <v>9547</v>
      </c>
      <c r="B4803" s="567" t="s">
        <v>9548</v>
      </c>
      <c r="C4803" s="317"/>
    </row>
    <row r="4804" spans="1:3" ht="14.5">
      <c r="A4804" s="309" t="s">
        <v>9549</v>
      </c>
      <c r="B4804" s="309" t="s">
        <v>9550</v>
      </c>
      <c r="C4804" s="223"/>
    </row>
    <row r="4805" spans="1:3" ht="13">
      <c r="A4805" s="567" t="s">
        <v>9551</v>
      </c>
      <c r="B4805" s="567" t="s">
        <v>9552</v>
      </c>
    </row>
    <row r="4806" spans="1:3" ht="14.5">
      <c r="A4806" s="567" t="s">
        <v>9553</v>
      </c>
      <c r="B4806" s="567" t="s">
        <v>9554</v>
      </c>
      <c r="C4806" s="223"/>
    </row>
    <row r="4807" spans="1:3" ht="13">
      <c r="A4807" s="567" t="s">
        <v>9555</v>
      </c>
      <c r="B4807" s="567" t="s">
        <v>9556</v>
      </c>
    </row>
    <row r="4808" spans="1:3" ht="15.5">
      <c r="A4808" s="319" t="s">
        <v>9557</v>
      </c>
      <c r="B4808" s="319" t="s">
        <v>9558</v>
      </c>
    </row>
    <row r="4809" spans="1:3" ht="14.5">
      <c r="A4809" s="309" t="s">
        <v>9559</v>
      </c>
      <c r="B4809" s="309" t="s">
        <v>9560</v>
      </c>
      <c r="C4809" s="223"/>
    </row>
    <row r="4810" spans="1:3" ht="14.5">
      <c r="A4810" s="567" t="s">
        <v>9561</v>
      </c>
      <c r="B4810" s="567" t="s">
        <v>9562</v>
      </c>
      <c r="C4810" s="223"/>
    </row>
    <row r="4811" spans="1:3" ht="13">
      <c r="A4811" s="567" t="s">
        <v>9563</v>
      </c>
      <c r="B4811" s="567" t="s">
        <v>9564</v>
      </c>
    </row>
    <row r="4812" spans="1:3" ht="13">
      <c r="A4812" s="567" t="s">
        <v>9565</v>
      </c>
      <c r="B4812" s="567" t="s">
        <v>9566</v>
      </c>
    </row>
    <row r="4813" spans="1:3" ht="13">
      <c r="A4813" s="567" t="s">
        <v>9567</v>
      </c>
      <c r="B4813" s="567" t="s">
        <v>9568</v>
      </c>
    </row>
    <row r="4814" spans="1:3" ht="14.5">
      <c r="A4814" s="309" t="s">
        <v>9569</v>
      </c>
      <c r="B4814" s="309" t="s">
        <v>9570</v>
      </c>
    </row>
    <row r="4815" spans="1:3" ht="13">
      <c r="A4815" s="567" t="s">
        <v>9571</v>
      </c>
      <c r="B4815" s="567" t="s">
        <v>9572</v>
      </c>
    </row>
    <row r="4816" spans="1:3" ht="13">
      <c r="A4816" s="567" t="s">
        <v>9573</v>
      </c>
      <c r="B4816" s="567" t="s">
        <v>9574</v>
      </c>
    </row>
    <row r="4817" spans="1:3" ht="14.5">
      <c r="A4817" s="567" t="s">
        <v>9575</v>
      </c>
      <c r="B4817" s="567" t="s">
        <v>9576</v>
      </c>
      <c r="C4817" s="223"/>
    </row>
    <row r="4818" spans="1:3" ht="15.5">
      <c r="A4818" s="567" t="s">
        <v>9577</v>
      </c>
      <c r="B4818" s="567" t="s">
        <v>9578</v>
      </c>
      <c r="C4818" s="317"/>
    </row>
    <row r="4819" spans="1:3" ht="14.5">
      <c r="A4819" s="567" t="s">
        <v>9579</v>
      </c>
      <c r="B4819" s="567" t="s">
        <v>9580</v>
      </c>
      <c r="C4819" s="223"/>
    </row>
    <row r="4820" spans="1:3" ht="14.5">
      <c r="A4820" s="567" t="s">
        <v>9581</v>
      </c>
      <c r="B4820" s="567" t="s">
        <v>9582</v>
      </c>
      <c r="C4820" s="223"/>
    </row>
    <row r="4821" spans="1:3" ht="14.5">
      <c r="A4821" s="567" t="s">
        <v>9583</v>
      </c>
      <c r="B4821" s="567" t="s">
        <v>9584</v>
      </c>
      <c r="C4821" s="223"/>
    </row>
    <row r="4822" spans="1:3" ht="14.5">
      <c r="A4822" s="567" t="s">
        <v>9585</v>
      </c>
      <c r="B4822" s="567" t="s">
        <v>9586</v>
      </c>
      <c r="C4822" s="223"/>
    </row>
    <row r="4823" spans="1:3" ht="14.5">
      <c r="A4823" s="309" t="s">
        <v>9587</v>
      </c>
      <c r="B4823" s="309" t="s">
        <v>9588</v>
      </c>
    </row>
    <row r="4824" spans="1:3" ht="14.5">
      <c r="A4824" s="567" t="s">
        <v>9589</v>
      </c>
      <c r="B4824" s="567" t="s">
        <v>9590</v>
      </c>
      <c r="C4824" s="223"/>
    </row>
    <row r="4825" spans="1:3" ht="14.5">
      <c r="A4825" s="567" t="s">
        <v>9591</v>
      </c>
      <c r="B4825" s="567" t="s">
        <v>9592</v>
      </c>
      <c r="C4825" s="223"/>
    </row>
    <row r="4826" spans="1:3" ht="14.5">
      <c r="A4826" s="567" t="s">
        <v>9593</v>
      </c>
      <c r="B4826" s="567" t="s">
        <v>9594</v>
      </c>
      <c r="C4826" s="223"/>
    </row>
    <row r="4827" spans="1:3" ht="14.5">
      <c r="A4827" s="309" t="s">
        <v>9595</v>
      </c>
      <c r="B4827" s="309" t="s">
        <v>9596</v>
      </c>
      <c r="C4827" s="223"/>
    </row>
    <row r="4828" spans="1:3" ht="15.5">
      <c r="A4828" s="309" t="s">
        <v>9597</v>
      </c>
      <c r="B4828" s="309" t="s">
        <v>9598</v>
      </c>
      <c r="C4828" s="317"/>
    </row>
    <row r="4829" spans="1:3" ht="14.5">
      <c r="A4829" s="567" t="s">
        <v>9599</v>
      </c>
      <c r="B4829" s="567" t="s">
        <v>9600</v>
      </c>
      <c r="C4829" s="223"/>
    </row>
    <row r="4830" spans="1:3" ht="14.5">
      <c r="A4830" s="567" t="s">
        <v>9601</v>
      </c>
      <c r="B4830" s="567" t="s">
        <v>9602</v>
      </c>
      <c r="C4830" s="223"/>
    </row>
    <row r="4831" spans="1:3" ht="14.5">
      <c r="A4831" s="567" t="s">
        <v>9603</v>
      </c>
      <c r="B4831" s="567" t="s">
        <v>9604</v>
      </c>
      <c r="C4831" s="223"/>
    </row>
    <row r="4832" spans="1:3" ht="14.5">
      <c r="A4832" s="567" t="s">
        <v>9605</v>
      </c>
      <c r="B4832" s="567" t="s">
        <v>9606</v>
      </c>
      <c r="C4832" s="223"/>
    </row>
    <row r="4833" spans="1:3" ht="14.5">
      <c r="A4833" s="309" t="s">
        <v>9607</v>
      </c>
      <c r="B4833" s="309" t="s">
        <v>9608</v>
      </c>
      <c r="C4833" s="223"/>
    </row>
    <row r="4834" spans="1:3" ht="14.5">
      <c r="A4834" s="309" t="s">
        <v>9609</v>
      </c>
      <c r="B4834" s="309" t="s">
        <v>9610</v>
      </c>
      <c r="C4834" s="223"/>
    </row>
    <row r="4835" spans="1:3" ht="15.5">
      <c r="A4835" s="319" t="s">
        <v>9611</v>
      </c>
      <c r="B4835" s="319" t="s">
        <v>9612</v>
      </c>
      <c r="C4835" s="223"/>
    </row>
    <row r="4836" spans="1:3" ht="14.5">
      <c r="A4836" s="309" t="s">
        <v>9613</v>
      </c>
      <c r="B4836" s="309" t="s">
        <v>9614</v>
      </c>
      <c r="C4836" s="223"/>
    </row>
    <row r="4837" spans="1:3" ht="15.5">
      <c r="A4837" s="567" t="s">
        <v>9615</v>
      </c>
      <c r="B4837" s="567" t="s">
        <v>9616</v>
      </c>
      <c r="C4837" s="317"/>
    </row>
    <row r="4838" spans="1:3" ht="14.5">
      <c r="A4838" s="567" t="s">
        <v>9617</v>
      </c>
      <c r="B4838" s="567" t="s">
        <v>9618</v>
      </c>
      <c r="C4838" s="223"/>
    </row>
    <row r="4839" spans="1:3" ht="14.5">
      <c r="A4839" s="567" t="s">
        <v>9619</v>
      </c>
      <c r="B4839" s="567" t="s">
        <v>9620</v>
      </c>
      <c r="C4839" s="223"/>
    </row>
    <row r="4840" spans="1:3" ht="14.5">
      <c r="A4840" s="567" t="s">
        <v>9621</v>
      </c>
      <c r="B4840" s="567" t="s">
        <v>9622</v>
      </c>
      <c r="C4840" s="223"/>
    </row>
    <row r="4841" spans="1:3" ht="14.5">
      <c r="A4841" s="309" t="s">
        <v>9623</v>
      </c>
      <c r="B4841" s="309" t="s">
        <v>9624</v>
      </c>
      <c r="C4841" s="223"/>
    </row>
    <row r="4842" spans="1:3" ht="14.5">
      <c r="A4842" s="567" t="s">
        <v>9625</v>
      </c>
      <c r="B4842" s="567" t="s">
        <v>9626</v>
      </c>
      <c r="C4842" s="223"/>
    </row>
    <row r="4843" spans="1:3" ht="14.5">
      <c r="A4843" s="567" t="s">
        <v>9627</v>
      </c>
      <c r="B4843" s="567" t="s">
        <v>9628</v>
      </c>
      <c r="C4843" s="223"/>
    </row>
    <row r="4844" spans="1:3" ht="14.5">
      <c r="A4844" s="567" t="s">
        <v>9629</v>
      </c>
      <c r="B4844" s="567" t="s">
        <v>9630</v>
      </c>
      <c r="C4844" s="223"/>
    </row>
    <row r="4845" spans="1:3" ht="14.5">
      <c r="A4845" s="567" t="s">
        <v>9631</v>
      </c>
      <c r="B4845" s="567" t="s">
        <v>9632</v>
      </c>
      <c r="C4845" s="223"/>
    </row>
    <row r="4846" spans="1:3" ht="17">
      <c r="A4846" s="309" t="s">
        <v>9633</v>
      </c>
      <c r="B4846" s="309" t="s">
        <v>9634</v>
      </c>
      <c r="C4846" s="579"/>
    </row>
    <row r="4847" spans="1:3" ht="15.5">
      <c r="A4847" s="567" t="s">
        <v>9635</v>
      </c>
      <c r="B4847" s="567" t="s">
        <v>9636</v>
      </c>
      <c r="C4847" s="317"/>
    </row>
    <row r="4848" spans="1:3" ht="14.5">
      <c r="A4848" s="567" t="s">
        <v>9637</v>
      </c>
      <c r="B4848" s="567" t="s">
        <v>9638</v>
      </c>
      <c r="C4848" s="223"/>
    </row>
    <row r="4849" spans="1:3" ht="14.5">
      <c r="A4849" s="567" t="s">
        <v>9639</v>
      </c>
      <c r="B4849" s="567" t="s">
        <v>9640</v>
      </c>
      <c r="C4849" s="223"/>
    </row>
    <row r="4850" spans="1:3" ht="15.5">
      <c r="A4850" s="319" t="s">
        <v>9641</v>
      </c>
      <c r="B4850" s="319" t="s">
        <v>9642</v>
      </c>
      <c r="C4850" s="223"/>
    </row>
    <row r="4851" spans="1:3" ht="15.5">
      <c r="A4851" s="309" t="s">
        <v>9643</v>
      </c>
      <c r="B4851" s="309" t="s">
        <v>9644</v>
      </c>
      <c r="C4851" s="317"/>
    </row>
    <row r="4852" spans="1:3" ht="14.5">
      <c r="A4852" s="567" t="s">
        <v>9645</v>
      </c>
      <c r="B4852" s="567" t="s">
        <v>9646</v>
      </c>
      <c r="C4852" s="223"/>
    </row>
    <row r="4853" spans="1:3" ht="13">
      <c r="A4853" s="567" t="s">
        <v>9647</v>
      </c>
      <c r="B4853" s="567" t="s">
        <v>9648</v>
      </c>
    </row>
    <row r="4854" spans="1:3" ht="14.5">
      <c r="A4854" s="567" t="s">
        <v>9649</v>
      </c>
      <c r="B4854" s="567" t="s">
        <v>9650</v>
      </c>
      <c r="C4854" s="223"/>
    </row>
    <row r="4855" spans="1:3" ht="14.5">
      <c r="A4855" s="309" t="s">
        <v>9651</v>
      </c>
      <c r="B4855" s="309" t="s">
        <v>9652</v>
      </c>
      <c r="C4855" s="223"/>
    </row>
    <row r="4856" spans="1:3" ht="14.5">
      <c r="A4856" s="309" t="s">
        <v>9653</v>
      </c>
      <c r="B4856" s="309" t="s">
        <v>9654</v>
      </c>
      <c r="C4856" s="223"/>
    </row>
    <row r="4857" spans="1:3" ht="14.5">
      <c r="A4857" s="309" t="s">
        <v>9655</v>
      </c>
      <c r="B4857" s="309" t="s">
        <v>9656</v>
      </c>
      <c r="C4857" s="223"/>
    </row>
    <row r="4858" spans="1:3" ht="15.5">
      <c r="A4858" s="309" t="s">
        <v>9657</v>
      </c>
      <c r="B4858" s="309" t="s">
        <v>9658</v>
      </c>
      <c r="C4858" s="317"/>
    </row>
    <row r="4859" spans="1:3" ht="15.5">
      <c r="A4859" s="309" t="s">
        <v>9659</v>
      </c>
      <c r="B4859" s="309" t="s">
        <v>9660</v>
      </c>
      <c r="C4859" s="317"/>
    </row>
    <row r="4860" spans="1:3" ht="14.5">
      <c r="A4860" s="309" t="s">
        <v>9661</v>
      </c>
      <c r="B4860" s="309" t="s">
        <v>9662</v>
      </c>
      <c r="C4860" s="223"/>
    </row>
    <row r="4861" spans="1:3" ht="15.5">
      <c r="A4861" s="319" t="s">
        <v>9663</v>
      </c>
      <c r="B4861" s="319" t="s">
        <v>9664</v>
      </c>
    </row>
    <row r="4862" spans="1:3" ht="14.5">
      <c r="A4862" s="309" t="s">
        <v>9665</v>
      </c>
      <c r="B4862" s="309" t="s">
        <v>9666</v>
      </c>
    </row>
    <row r="4863" spans="1:3" ht="14.5">
      <c r="A4863" s="309" t="s">
        <v>9667</v>
      </c>
      <c r="B4863" s="309" t="s">
        <v>9668</v>
      </c>
      <c r="C4863" s="223"/>
    </row>
    <row r="4864" spans="1:3" ht="15.5">
      <c r="A4864" s="319" t="s">
        <v>9669</v>
      </c>
      <c r="B4864" s="319" t="s">
        <v>9670</v>
      </c>
      <c r="C4864" s="223"/>
    </row>
    <row r="4865" spans="1:3" ht="17">
      <c r="A4865" s="309" t="s">
        <v>9671</v>
      </c>
      <c r="B4865" s="309" t="s">
        <v>9672</v>
      </c>
      <c r="C4865" s="579"/>
    </row>
    <row r="4866" spans="1:3" ht="15.5">
      <c r="A4866" s="567" t="s">
        <v>9673</v>
      </c>
      <c r="B4866" s="567" t="s">
        <v>9674</v>
      </c>
      <c r="C4866" s="317"/>
    </row>
    <row r="4867" spans="1:3" ht="14.5">
      <c r="A4867" s="567" t="s">
        <v>9675</v>
      </c>
      <c r="B4867" s="567" t="s">
        <v>9676</v>
      </c>
      <c r="C4867" s="223"/>
    </row>
    <row r="4868" spans="1:3" ht="14.5">
      <c r="A4868" s="567" t="s">
        <v>9677</v>
      </c>
      <c r="B4868" s="567" t="s">
        <v>9678</v>
      </c>
      <c r="C4868" s="223"/>
    </row>
    <row r="4869" spans="1:3" ht="15.5">
      <c r="A4869" s="567" t="s">
        <v>9679</v>
      </c>
      <c r="B4869" s="567" t="s">
        <v>9680</v>
      </c>
      <c r="C4869" s="317"/>
    </row>
    <row r="4870" spans="1:3" ht="15.5">
      <c r="A4870" s="567" t="s">
        <v>9681</v>
      </c>
      <c r="B4870" s="567" t="s">
        <v>9682</v>
      </c>
      <c r="C4870" s="317"/>
    </row>
    <row r="4871" spans="1:3" ht="15.5">
      <c r="A4871" s="567" t="s">
        <v>9683</v>
      </c>
      <c r="B4871" s="567" t="s">
        <v>9684</v>
      </c>
      <c r="C4871" s="317"/>
    </row>
    <row r="4872" spans="1:3" ht="14.5">
      <c r="A4872" s="309" t="s">
        <v>9685</v>
      </c>
      <c r="B4872" s="309" t="s">
        <v>9686</v>
      </c>
      <c r="C4872" s="223"/>
    </row>
    <row r="4873" spans="1:3" ht="15.5">
      <c r="A4873" s="309" t="s">
        <v>9687</v>
      </c>
      <c r="B4873" s="309" t="s">
        <v>9688</v>
      </c>
      <c r="C4873" s="317"/>
    </row>
    <row r="4874" spans="1:3" ht="15.5">
      <c r="A4874" s="567" t="s">
        <v>9689</v>
      </c>
      <c r="B4874" s="567" t="s">
        <v>9690</v>
      </c>
      <c r="C4874" s="317"/>
    </row>
    <row r="4875" spans="1:3" ht="15.5">
      <c r="A4875" s="319" t="s">
        <v>9691</v>
      </c>
      <c r="B4875" s="319" t="s">
        <v>9692</v>
      </c>
      <c r="C4875" s="317"/>
    </row>
    <row r="4876" spans="1:3" ht="17">
      <c r="A4876" s="309" t="s">
        <v>9693</v>
      </c>
      <c r="B4876" s="309" t="s">
        <v>9694</v>
      </c>
      <c r="C4876" s="579"/>
    </row>
    <row r="4877" spans="1:3" ht="15.5">
      <c r="A4877" s="567" t="s">
        <v>9695</v>
      </c>
      <c r="B4877" s="567" t="s">
        <v>9696</v>
      </c>
      <c r="C4877" s="317"/>
    </row>
    <row r="4878" spans="1:3" ht="14.5">
      <c r="A4878" s="567" t="s">
        <v>9697</v>
      </c>
      <c r="B4878" s="567" t="s">
        <v>9698</v>
      </c>
      <c r="C4878" s="223"/>
    </row>
    <row r="4879" spans="1:3" ht="14.5">
      <c r="A4879" s="567" t="s">
        <v>9699</v>
      </c>
      <c r="B4879" s="567" t="s">
        <v>9700</v>
      </c>
      <c r="C4879" s="223"/>
    </row>
    <row r="4880" spans="1:3" ht="15.5">
      <c r="A4880" s="567" t="s">
        <v>9701</v>
      </c>
      <c r="B4880" s="567" t="s">
        <v>9702</v>
      </c>
      <c r="C4880" s="317"/>
    </row>
    <row r="4881" spans="1:3" ht="14.5">
      <c r="A4881" s="567" t="s">
        <v>9703</v>
      </c>
      <c r="B4881" s="567" t="s">
        <v>9704</v>
      </c>
      <c r="C4881" s="223"/>
    </row>
    <row r="4882" spans="1:3" ht="14.5">
      <c r="A4882" s="309" t="s">
        <v>9705</v>
      </c>
      <c r="B4882" s="309" t="s">
        <v>9706</v>
      </c>
    </row>
    <row r="4883" spans="1:3" ht="14.5">
      <c r="A4883" s="567" t="s">
        <v>9707</v>
      </c>
      <c r="B4883" s="567" t="s">
        <v>9708</v>
      </c>
      <c r="C4883" s="223"/>
    </row>
    <row r="4884" spans="1:3" ht="13">
      <c r="A4884" s="567" t="s">
        <v>9709</v>
      </c>
      <c r="B4884" s="567" t="s">
        <v>9710</v>
      </c>
    </row>
    <row r="4885" spans="1:3" ht="14.5">
      <c r="A4885" s="567" t="s">
        <v>9711</v>
      </c>
      <c r="B4885" s="567" t="s">
        <v>9712</v>
      </c>
      <c r="C4885" s="223"/>
    </row>
    <row r="4886" spans="1:3" ht="15.5">
      <c r="A4886" s="309" t="s">
        <v>9713</v>
      </c>
      <c r="B4886" s="309" t="s">
        <v>9714</v>
      </c>
      <c r="C4886" s="317"/>
    </row>
    <row r="4887" spans="1:3" ht="15.5">
      <c r="A4887" s="319" t="s">
        <v>9715</v>
      </c>
      <c r="B4887" s="319" t="s">
        <v>9716</v>
      </c>
      <c r="C4887" s="223"/>
    </row>
    <row r="4888" spans="1:3" ht="14.5">
      <c r="A4888" s="309" t="s">
        <v>9717</v>
      </c>
      <c r="B4888" s="309" t="s">
        <v>9718</v>
      </c>
      <c r="C4888" s="223"/>
    </row>
    <row r="4889" spans="1:3" ht="15.5">
      <c r="A4889" s="309" t="s">
        <v>9719</v>
      </c>
      <c r="B4889" s="309" t="s">
        <v>9720</v>
      </c>
      <c r="C4889" s="317"/>
    </row>
    <row r="4890" spans="1:3" ht="14.5">
      <c r="A4890" s="567" t="s">
        <v>9721</v>
      </c>
      <c r="B4890" s="567" t="s">
        <v>9722</v>
      </c>
      <c r="C4890" s="223"/>
    </row>
    <row r="4891" spans="1:3" ht="15.5">
      <c r="A4891" s="309" t="s">
        <v>9723</v>
      </c>
      <c r="B4891" s="309" t="s">
        <v>9724</v>
      </c>
      <c r="C4891" s="317"/>
    </row>
    <row r="4892" spans="1:3" ht="14.5">
      <c r="A4892" s="567" t="s">
        <v>9725</v>
      </c>
      <c r="B4892" s="567" t="s">
        <v>9726</v>
      </c>
      <c r="C4892" s="223"/>
    </row>
    <row r="4893" spans="1:3" ht="14.5">
      <c r="A4893" s="567" t="s">
        <v>9727</v>
      </c>
      <c r="B4893" s="567" t="s">
        <v>9728</v>
      </c>
      <c r="C4893" s="223"/>
    </row>
    <row r="4894" spans="1:3" ht="14.5">
      <c r="A4894" s="567" t="s">
        <v>9729</v>
      </c>
      <c r="B4894" s="567" t="s">
        <v>9730</v>
      </c>
      <c r="C4894" s="223"/>
    </row>
    <row r="4895" spans="1:3" ht="15.5">
      <c r="A4895" s="567" t="s">
        <v>9731</v>
      </c>
      <c r="B4895" s="567" t="s">
        <v>9732</v>
      </c>
      <c r="C4895" s="317"/>
    </row>
    <row r="4896" spans="1:3" ht="14.5">
      <c r="A4896" s="567" t="s">
        <v>9733</v>
      </c>
      <c r="B4896" s="567" t="s">
        <v>9734</v>
      </c>
      <c r="C4896" s="223"/>
    </row>
    <row r="4897" spans="1:3" ht="14.5">
      <c r="A4897" s="567" t="s">
        <v>9735</v>
      </c>
      <c r="B4897" s="567" t="s">
        <v>9736</v>
      </c>
      <c r="C4897" s="223"/>
    </row>
    <row r="4898" spans="1:3" ht="17">
      <c r="A4898" s="567" t="s">
        <v>9737</v>
      </c>
      <c r="B4898" s="567" t="s">
        <v>9738</v>
      </c>
      <c r="C4898" s="579"/>
    </row>
    <row r="4899" spans="1:3" ht="15.5">
      <c r="A4899" s="567" t="s">
        <v>9739</v>
      </c>
      <c r="B4899" s="567" t="s">
        <v>9740</v>
      </c>
      <c r="C4899" s="317"/>
    </row>
    <row r="4900" spans="1:3" ht="14.5">
      <c r="A4900" s="567" t="s">
        <v>9741</v>
      </c>
      <c r="B4900" s="567" t="s">
        <v>9742</v>
      </c>
      <c r="C4900" s="223"/>
    </row>
    <row r="4901" spans="1:3" ht="15.5">
      <c r="A4901" s="567" t="s">
        <v>9743</v>
      </c>
      <c r="B4901" s="567" t="s">
        <v>9744</v>
      </c>
      <c r="C4901" s="317"/>
    </row>
    <row r="4902" spans="1:3" ht="14.5">
      <c r="A4902" s="567" t="s">
        <v>9745</v>
      </c>
      <c r="B4902" s="567" t="s">
        <v>9746</v>
      </c>
      <c r="C4902" s="223"/>
    </row>
    <row r="4903" spans="1:3" ht="13">
      <c r="A4903" s="567" t="s">
        <v>9747</v>
      </c>
      <c r="B4903" s="567" t="s">
        <v>9748</v>
      </c>
    </row>
    <row r="4904" spans="1:3" ht="14.5">
      <c r="A4904" s="567" t="s">
        <v>9749</v>
      </c>
      <c r="B4904" s="567" t="s">
        <v>9750</v>
      </c>
      <c r="C4904" s="223"/>
    </row>
    <row r="4905" spans="1:3" ht="17">
      <c r="A4905" s="580" t="s">
        <v>9751</v>
      </c>
      <c r="B4905" s="580" t="s">
        <v>458</v>
      </c>
    </row>
    <row r="4906" spans="1:3" ht="17">
      <c r="A4906" s="307" t="s">
        <v>9752</v>
      </c>
      <c r="B4906" s="307" t="s">
        <v>9753</v>
      </c>
    </row>
    <row r="4907" spans="1:3" ht="15.5">
      <c r="A4907" s="319" t="s">
        <v>9754</v>
      </c>
      <c r="B4907" s="319" t="s">
        <v>9755</v>
      </c>
      <c r="C4907" s="317"/>
    </row>
    <row r="4908" spans="1:3" ht="14.5">
      <c r="A4908" s="309" t="s">
        <v>9756</v>
      </c>
      <c r="B4908" s="309" t="s">
        <v>9757</v>
      </c>
      <c r="C4908" s="223"/>
    </row>
    <row r="4909" spans="1:3" ht="13">
      <c r="A4909" s="567" t="s">
        <v>9758</v>
      </c>
      <c r="B4909" s="567" t="s">
        <v>9759</v>
      </c>
    </row>
    <row r="4910" spans="1:3" ht="14.5">
      <c r="A4910" s="567" t="s">
        <v>9760</v>
      </c>
      <c r="B4910" s="567" t="s">
        <v>9761</v>
      </c>
      <c r="C4910" s="223"/>
    </row>
    <row r="4911" spans="1:3" ht="14.5">
      <c r="A4911" s="567" t="s">
        <v>9762</v>
      </c>
      <c r="B4911" s="567" t="s">
        <v>9763</v>
      </c>
      <c r="C4911" s="223"/>
    </row>
    <row r="4912" spans="1:3" ht="13">
      <c r="A4912" s="567" t="s">
        <v>9764</v>
      </c>
      <c r="B4912" s="567" t="s">
        <v>9765</v>
      </c>
    </row>
    <row r="4913" spans="1:3" ht="13">
      <c r="A4913" s="567" t="s">
        <v>9766</v>
      </c>
      <c r="B4913" s="567" t="s">
        <v>9767</v>
      </c>
    </row>
    <row r="4914" spans="1:3" ht="14.5">
      <c r="A4914" s="309" t="s">
        <v>9768</v>
      </c>
      <c r="B4914" s="309" t="s">
        <v>9769</v>
      </c>
    </row>
    <row r="4915" spans="1:3" ht="15.5">
      <c r="A4915" s="309" t="s">
        <v>9770</v>
      </c>
      <c r="B4915" s="309" t="s">
        <v>9771</v>
      </c>
      <c r="C4915" s="317"/>
    </row>
    <row r="4916" spans="1:3" ht="15.5">
      <c r="A4916" s="309" t="s">
        <v>9772</v>
      </c>
      <c r="B4916" s="309" t="s">
        <v>9773</v>
      </c>
      <c r="C4916" s="317"/>
    </row>
    <row r="4917" spans="1:3" ht="14.5">
      <c r="A4917" s="309" t="s">
        <v>9774</v>
      </c>
      <c r="B4917" s="309" t="s">
        <v>9775</v>
      </c>
      <c r="C4917" s="223"/>
    </row>
    <row r="4918" spans="1:3" ht="14.5">
      <c r="A4918" s="309" t="s">
        <v>9776</v>
      </c>
      <c r="B4918" s="309" t="s">
        <v>9777</v>
      </c>
    </row>
    <row r="4919" spans="1:3" ht="15.5">
      <c r="A4919" s="319" t="s">
        <v>9778</v>
      </c>
      <c r="B4919" s="319" t="s">
        <v>9779</v>
      </c>
    </row>
    <row r="4920" spans="1:3" ht="14.5">
      <c r="A4920" s="309" t="s">
        <v>9780</v>
      </c>
      <c r="B4920" s="309" t="s">
        <v>9781</v>
      </c>
      <c r="C4920" s="223"/>
    </row>
    <row r="4921" spans="1:3" ht="14.5">
      <c r="A4921" s="309" t="s">
        <v>9782</v>
      </c>
      <c r="B4921" s="309" t="s">
        <v>9783</v>
      </c>
    </row>
    <row r="4922" spans="1:3" ht="14.5">
      <c r="A4922" s="309" t="s">
        <v>9784</v>
      </c>
      <c r="B4922" s="309" t="s">
        <v>9785</v>
      </c>
    </row>
    <row r="4923" spans="1:3" ht="14.5">
      <c r="A4923" s="309" t="s">
        <v>9786</v>
      </c>
      <c r="B4923" s="309" t="s">
        <v>9787</v>
      </c>
    </row>
    <row r="4924" spans="1:3" ht="14.5">
      <c r="A4924" s="567" t="s">
        <v>9788</v>
      </c>
      <c r="B4924" s="567" t="s">
        <v>9789</v>
      </c>
      <c r="C4924" s="223"/>
    </row>
    <row r="4925" spans="1:3" ht="13">
      <c r="A4925" s="567" t="s">
        <v>9790</v>
      </c>
      <c r="B4925" s="567" t="s">
        <v>9791</v>
      </c>
    </row>
    <row r="4926" spans="1:3" ht="14.5">
      <c r="A4926" s="309" t="s">
        <v>9792</v>
      </c>
      <c r="B4926" s="309" t="s">
        <v>9793</v>
      </c>
    </row>
    <row r="4927" spans="1:3" ht="14.5">
      <c r="A4927" s="309" t="s">
        <v>9794</v>
      </c>
      <c r="B4927" s="309" t="s">
        <v>9795</v>
      </c>
      <c r="C4927" s="223"/>
    </row>
    <row r="4928" spans="1:3" ht="14.5">
      <c r="A4928" s="309" t="s">
        <v>9796</v>
      </c>
      <c r="B4928" s="309" t="s">
        <v>9797</v>
      </c>
    </row>
    <row r="4929" spans="1:3" ht="14.5">
      <c r="A4929" s="309" t="s">
        <v>9798</v>
      </c>
      <c r="B4929" s="309" t="s">
        <v>9799</v>
      </c>
    </row>
    <row r="4930" spans="1:3" ht="14.5">
      <c r="A4930" s="309" t="s">
        <v>9800</v>
      </c>
      <c r="B4930" s="309" t="s">
        <v>9801</v>
      </c>
      <c r="C4930" s="223"/>
    </row>
    <row r="4931" spans="1:3" ht="15.5">
      <c r="A4931" s="319" t="s">
        <v>9802</v>
      </c>
      <c r="B4931" s="319" t="s">
        <v>9803</v>
      </c>
      <c r="C4931" s="223"/>
    </row>
    <row r="4932" spans="1:3" ht="15.5">
      <c r="A4932" s="319" t="s">
        <v>9804</v>
      </c>
      <c r="B4932" s="319" t="s">
        <v>9805</v>
      </c>
      <c r="C4932" s="317"/>
    </row>
    <row r="4933" spans="1:3" ht="14.5">
      <c r="A4933" s="309" t="s">
        <v>9806</v>
      </c>
      <c r="B4933" s="309" t="s">
        <v>9807</v>
      </c>
      <c r="C4933" s="223"/>
    </row>
    <row r="4934" spans="1:3" ht="14.5">
      <c r="A4934" s="309" t="s">
        <v>9808</v>
      </c>
      <c r="B4934" s="309" t="s">
        <v>9809</v>
      </c>
    </row>
    <row r="4935" spans="1:3" ht="17">
      <c r="A4935" s="580" t="s">
        <v>9810</v>
      </c>
      <c r="B4935" s="580" t="s">
        <v>458</v>
      </c>
    </row>
    <row r="4936" spans="1:3" ht="17">
      <c r="A4936" s="580" t="s">
        <v>9811</v>
      </c>
      <c r="B4936" s="580" t="s">
        <v>458</v>
      </c>
      <c r="C4936" s="223"/>
    </row>
    <row r="4937" spans="1:3" ht="17">
      <c r="A4937" s="580" t="s">
        <v>9812</v>
      </c>
      <c r="B4937" s="580" t="s">
        <v>458</v>
      </c>
    </row>
    <row r="4938" spans="1:3" ht="17">
      <c r="A4938" s="307" t="s">
        <v>9813</v>
      </c>
      <c r="B4938" s="307" t="s">
        <v>9814</v>
      </c>
    </row>
    <row r="4939" spans="1:3" ht="15.5">
      <c r="A4939" s="319" t="s">
        <v>9815</v>
      </c>
      <c r="B4939" s="319" t="s">
        <v>9816</v>
      </c>
      <c r="C4939" s="223"/>
    </row>
    <row r="4940" spans="1:3" ht="15.5">
      <c r="A4940" s="319" t="s">
        <v>9817</v>
      </c>
      <c r="B4940" s="319" t="s">
        <v>9818</v>
      </c>
    </row>
    <row r="4941" spans="1:3" ht="17">
      <c r="A4941" s="307" t="s">
        <v>9819</v>
      </c>
      <c r="B4941" s="307" t="s">
        <v>9820</v>
      </c>
    </row>
    <row r="4942" spans="1:3" ht="15.5">
      <c r="A4942" s="319" t="s">
        <v>9821</v>
      </c>
      <c r="B4942" s="319" t="s">
        <v>9822</v>
      </c>
    </row>
    <row r="4943" spans="1:3" ht="15.5">
      <c r="A4943" s="319" t="s">
        <v>9823</v>
      </c>
      <c r="B4943" s="319" t="s">
        <v>9824</v>
      </c>
    </row>
    <row r="4944" spans="1:3" ht="14.5">
      <c r="A4944" s="309" t="s">
        <v>9825</v>
      </c>
      <c r="B4944" s="309" t="s">
        <v>9826</v>
      </c>
      <c r="C4944" s="223"/>
    </row>
    <row r="4945" spans="1:3" ht="14.5">
      <c r="A4945" s="309" t="s">
        <v>9827</v>
      </c>
      <c r="B4945" s="309" t="s">
        <v>9828</v>
      </c>
      <c r="C4945" s="223"/>
    </row>
    <row r="4946" spans="1:3" ht="15.5">
      <c r="A4946" s="319" t="s">
        <v>9829</v>
      </c>
      <c r="B4946" s="319" t="s">
        <v>9830</v>
      </c>
    </row>
    <row r="4947" spans="1:3" ht="17">
      <c r="A4947" s="307" t="s">
        <v>9831</v>
      </c>
      <c r="B4947" s="307" t="s">
        <v>9832</v>
      </c>
    </row>
    <row r="4948" spans="1:3" ht="15.5">
      <c r="A4948" s="319" t="s">
        <v>9833</v>
      </c>
      <c r="B4948" s="319" t="s">
        <v>9834</v>
      </c>
    </row>
    <row r="4949" spans="1:3" ht="15.5">
      <c r="A4949" s="309" t="s">
        <v>9835</v>
      </c>
      <c r="B4949" s="309" t="s">
        <v>9836</v>
      </c>
      <c r="C4949" s="317"/>
    </row>
    <row r="4950" spans="1:3" ht="14.5">
      <c r="A4950" s="567" t="s">
        <v>9837</v>
      </c>
      <c r="B4950" s="567" t="s">
        <v>9838</v>
      </c>
      <c r="C4950" s="223"/>
    </row>
    <row r="4951" spans="1:3" ht="14.5">
      <c r="A4951" s="567" t="s">
        <v>9839</v>
      </c>
      <c r="B4951" s="567" t="s">
        <v>9840</v>
      </c>
      <c r="C4951" s="223"/>
    </row>
    <row r="4952" spans="1:3" ht="17">
      <c r="A4952" s="567" t="s">
        <v>9841</v>
      </c>
      <c r="B4952" s="567" t="s">
        <v>9842</v>
      </c>
      <c r="C4952" s="579"/>
    </row>
    <row r="4953" spans="1:3" ht="15.5">
      <c r="A4953" s="567" t="s">
        <v>9843</v>
      </c>
      <c r="B4953" s="567" t="s">
        <v>9844</v>
      </c>
      <c r="C4953" s="317"/>
    </row>
    <row r="4954" spans="1:3" ht="14.5">
      <c r="A4954" s="567" t="s">
        <v>9845</v>
      </c>
      <c r="B4954" s="567" t="s">
        <v>9846</v>
      </c>
      <c r="C4954" s="223"/>
    </row>
    <row r="4955" spans="1:3" ht="14.5">
      <c r="A4955" s="309" t="s">
        <v>9847</v>
      </c>
      <c r="B4955" s="309" t="s">
        <v>9848</v>
      </c>
      <c r="C4955" s="223"/>
    </row>
    <row r="4956" spans="1:3" ht="15.5">
      <c r="A4956" s="567" t="s">
        <v>9849</v>
      </c>
      <c r="B4956" s="567" t="s">
        <v>9850</v>
      </c>
      <c r="C4956" s="317"/>
    </row>
    <row r="4957" spans="1:3" ht="14.5">
      <c r="A4957" s="567" t="s">
        <v>9851</v>
      </c>
      <c r="B4957" s="567" t="s">
        <v>9852</v>
      </c>
      <c r="C4957" s="223"/>
    </row>
    <row r="4958" spans="1:3" ht="13">
      <c r="A4958" s="567" t="s">
        <v>9853</v>
      </c>
      <c r="B4958" s="567" t="s">
        <v>9854</v>
      </c>
    </row>
    <row r="4959" spans="1:3" ht="14.5">
      <c r="A4959" s="309" t="s">
        <v>9855</v>
      </c>
      <c r="B4959" s="309" t="s">
        <v>9856</v>
      </c>
    </row>
    <row r="4960" spans="1:3" ht="14.5">
      <c r="A4960" s="567" t="s">
        <v>9857</v>
      </c>
      <c r="B4960" s="567" t="s">
        <v>9858</v>
      </c>
      <c r="C4960" s="223"/>
    </row>
    <row r="4961" spans="1:3" ht="15.5">
      <c r="A4961" s="319" t="s">
        <v>9859</v>
      </c>
      <c r="B4961" s="319" t="s">
        <v>9860</v>
      </c>
    </row>
    <row r="4962" spans="1:3" ht="14.5">
      <c r="A4962" s="309" t="s">
        <v>9861</v>
      </c>
      <c r="B4962" s="309" t="s">
        <v>9862</v>
      </c>
    </row>
    <row r="4963" spans="1:3" ht="14.5">
      <c r="A4963" s="309" t="s">
        <v>9863</v>
      </c>
      <c r="B4963" s="309" t="s">
        <v>9864</v>
      </c>
      <c r="C4963" s="223"/>
    </row>
    <row r="4964" spans="1:3" ht="14.5">
      <c r="A4964" s="309" t="s">
        <v>9865</v>
      </c>
      <c r="B4964" s="309" t="s">
        <v>9866</v>
      </c>
    </row>
    <row r="4965" spans="1:3" ht="13">
      <c r="A4965" s="567" t="s">
        <v>9867</v>
      </c>
      <c r="B4965" s="567" t="s">
        <v>9868</v>
      </c>
    </row>
    <row r="4966" spans="1:3" ht="14.5">
      <c r="A4966" s="567" t="s">
        <v>9869</v>
      </c>
      <c r="B4966" s="567" t="s">
        <v>9870</v>
      </c>
      <c r="C4966" s="223"/>
    </row>
    <row r="4967" spans="1:3" ht="14.5">
      <c r="A4967" s="309" t="s">
        <v>9871</v>
      </c>
      <c r="B4967" s="309" t="s">
        <v>9872</v>
      </c>
    </row>
    <row r="4968" spans="1:3" ht="14.5">
      <c r="A4968" s="309" t="s">
        <v>9873</v>
      </c>
      <c r="B4968" s="309" t="s">
        <v>9874</v>
      </c>
    </row>
    <row r="4969" spans="1:3" ht="13">
      <c r="A4969" s="567" t="s">
        <v>9875</v>
      </c>
      <c r="B4969" s="567" t="s">
        <v>9876</v>
      </c>
    </row>
    <row r="4970" spans="1:3" ht="15.5">
      <c r="A4970" s="319" t="s">
        <v>9877</v>
      </c>
      <c r="B4970" s="319" t="s">
        <v>9878</v>
      </c>
    </row>
    <row r="4971" spans="1:3" ht="15.5">
      <c r="A4971" s="309" t="s">
        <v>9879</v>
      </c>
      <c r="B4971" s="309" t="s">
        <v>9880</v>
      </c>
      <c r="C4971" s="317"/>
    </row>
    <row r="4972" spans="1:3" ht="14.5">
      <c r="A4972" s="309" t="s">
        <v>9881</v>
      </c>
      <c r="B4972" s="309" t="s">
        <v>9882</v>
      </c>
      <c r="C4972" s="223"/>
    </row>
    <row r="4973" spans="1:3" ht="14.5">
      <c r="A4973" s="309" t="s">
        <v>9883</v>
      </c>
      <c r="B4973" s="309" t="s">
        <v>9884</v>
      </c>
      <c r="C4973" s="223"/>
    </row>
    <row r="4974" spans="1:3" ht="14.5">
      <c r="A4974" s="309" t="s">
        <v>9885</v>
      </c>
      <c r="B4974" s="309" t="s">
        <v>9886</v>
      </c>
      <c r="C4974" s="223"/>
    </row>
    <row r="4975" spans="1:3" ht="15.5">
      <c r="A4975" s="319" t="s">
        <v>9887</v>
      </c>
      <c r="B4975" s="319" t="s">
        <v>9888</v>
      </c>
    </row>
    <row r="4976" spans="1:3" ht="14.5">
      <c r="A4976" s="309" t="s">
        <v>9889</v>
      </c>
      <c r="B4976" s="309" t="s">
        <v>9890</v>
      </c>
    </row>
    <row r="4977" spans="1:3" ht="14.5">
      <c r="A4977" s="309" t="s">
        <v>9891</v>
      </c>
      <c r="B4977" s="309" t="s">
        <v>9892</v>
      </c>
      <c r="C4977" s="223"/>
    </row>
    <row r="4978" spans="1:3" ht="17">
      <c r="A4978" s="309" t="s">
        <v>9893</v>
      </c>
      <c r="B4978" s="309" t="s">
        <v>9894</v>
      </c>
      <c r="C4978" s="579"/>
    </row>
    <row r="4979" spans="1:3" ht="15.5">
      <c r="A4979" s="309" t="s">
        <v>9895</v>
      </c>
      <c r="B4979" s="309" t="s">
        <v>9896</v>
      </c>
      <c r="C4979" s="317"/>
    </row>
    <row r="4980" spans="1:3" ht="14.5">
      <c r="A4980" s="309" t="s">
        <v>9897</v>
      </c>
      <c r="B4980" s="309" t="s">
        <v>9898</v>
      </c>
      <c r="C4980" s="223"/>
    </row>
    <row r="4981" spans="1:3" ht="15.5">
      <c r="A4981" s="319" t="s">
        <v>9899</v>
      </c>
      <c r="B4981" s="319" t="s">
        <v>9900</v>
      </c>
      <c r="C4981" s="223"/>
    </row>
    <row r="4982" spans="1:3" ht="14.5">
      <c r="A4982" s="309" t="s">
        <v>9901</v>
      </c>
      <c r="B4982" s="309" t="s">
        <v>9902</v>
      </c>
      <c r="C4982" s="223"/>
    </row>
    <row r="4983" spans="1:3" ht="15.5">
      <c r="A4983" s="309" t="s">
        <v>9903</v>
      </c>
      <c r="B4983" s="309" t="s">
        <v>9904</v>
      </c>
      <c r="C4983" s="317"/>
    </row>
    <row r="4984" spans="1:3" ht="14.5">
      <c r="A4984" s="309" t="s">
        <v>9905</v>
      </c>
      <c r="B4984" s="309" t="s">
        <v>9906</v>
      </c>
      <c r="C4984" s="223"/>
    </row>
    <row r="4985" spans="1:3" ht="14.5">
      <c r="A4985" s="309" t="s">
        <v>9907</v>
      </c>
      <c r="B4985" s="309" t="s">
        <v>9908</v>
      </c>
      <c r="C4985" s="223"/>
    </row>
    <row r="4986" spans="1:3" ht="18.5">
      <c r="A4986" s="581" t="s">
        <v>9909</v>
      </c>
      <c r="B4986" s="581" t="s">
        <v>9910</v>
      </c>
      <c r="C4986" s="223"/>
    </row>
    <row r="4987" spans="1:3" ht="17">
      <c r="A4987" s="319" t="s">
        <v>9911</v>
      </c>
      <c r="B4987" s="319" t="s">
        <v>9912</v>
      </c>
      <c r="C4987" s="579"/>
    </row>
    <row r="4988" spans="1:3" ht="15.5">
      <c r="A4988" s="309" t="s">
        <v>9913</v>
      </c>
      <c r="B4988" s="309" t="s">
        <v>9914</v>
      </c>
      <c r="C4988" s="317"/>
    </row>
    <row r="4989" spans="1:3" ht="14.5">
      <c r="A4989" s="309" t="s">
        <v>9915</v>
      </c>
      <c r="B4989" s="309" t="s">
        <v>9916</v>
      </c>
      <c r="C4989" s="223"/>
    </row>
    <row r="4990" spans="1:3" ht="14.5">
      <c r="A4990" s="309" t="s">
        <v>9917</v>
      </c>
      <c r="B4990" s="309" t="s">
        <v>9918</v>
      </c>
    </row>
    <row r="4991" spans="1:3" ht="13">
      <c r="A4991" s="567" t="s">
        <v>9919</v>
      </c>
      <c r="B4991" s="567" t="s">
        <v>9920</v>
      </c>
    </row>
    <row r="4992" spans="1:3" ht="13">
      <c r="A4992" s="567" t="s">
        <v>9921</v>
      </c>
      <c r="B4992" s="567" t="s">
        <v>9922</v>
      </c>
    </row>
    <row r="4993" spans="1:3" ht="14.5">
      <c r="A4993" s="567" t="s">
        <v>9923</v>
      </c>
      <c r="B4993" s="567" t="s">
        <v>9924</v>
      </c>
      <c r="C4993" s="223"/>
    </row>
    <row r="4994" spans="1:3" ht="13">
      <c r="A4994" s="567" t="s">
        <v>9925</v>
      </c>
      <c r="B4994" s="567" t="s">
        <v>9926</v>
      </c>
    </row>
    <row r="4995" spans="1:3" ht="13">
      <c r="A4995" s="567" t="s">
        <v>9927</v>
      </c>
      <c r="B4995" s="567" t="s">
        <v>9928</v>
      </c>
    </row>
    <row r="4996" spans="1:3" ht="13">
      <c r="A4996" s="567" t="s">
        <v>9929</v>
      </c>
      <c r="B4996" s="567" t="s">
        <v>9930</v>
      </c>
    </row>
    <row r="4997" spans="1:3" ht="14.5">
      <c r="A4997" s="567" t="s">
        <v>9931</v>
      </c>
      <c r="B4997" s="567" t="s">
        <v>9932</v>
      </c>
      <c r="C4997" s="223"/>
    </row>
    <row r="4998" spans="1:3" ht="13">
      <c r="A4998" s="567" t="s">
        <v>9933</v>
      </c>
      <c r="B4998" s="567" t="s">
        <v>9934</v>
      </c>
    </row>
    <row r="4999" spans="1:3" ht="14.5">
      <c r="A4999" s="309" t="s">
        <v>9935</v>
      </c>
      <c r="B4999" s="309" t="s">
        <v>9936</v>
      </c>
      <c r="C4999" s="223"/>
    </row>
    <row r="5000" spans="1:3" ht="13">
      <c r="A5000" s="567" t="s">
        <v>9937</v>
      </c>
      <c r="B5000" s="567" t="s">
        <v>9938</v>
      </c>
    </row>
    <row r="5001" spans="1:3" ht="13">
      <c r="A5001" s="567" t="s">
        <v>9939</v>
      </c>
      <c r="B5001" s="567" t="s">
        <v>9940</v>
      </c>
    </row>
    <row r="5002" spans="1:3" ht="14.5">
      <c r="A5002" s="309" t="s">
        <v>9941</v>
      </c>
      <c r="B5002" s="309" t="s">
        <v>9942</v>
      </c>
    </row>
    <row r="5003" spans="1:3" ht="14.5">
      <c r="A5003" s="309" t="s">
        <v>9943</v>
      </c>
      <c r="B5003" s="309" t="s">
        <v>9944</v>
      </c>
      <c r="C5003" s="223"/>
    </row>
    <row r="5004" spans="1:3" ht="14.5">
      <c r="A5004" s="309" t="s">
        <v>9945</v>
      </c>
      <c r="B5004" s="309" t="s">
        <v>9946</v>
      </c>
    </row>
    <row r="5005" spans="1:3" ht="15.5">
      <c r="A5005" s="319" t="s">
        <v>9947</v>
      </c>
      <c r="B5005" s="319" t="s">
        <v>9948</v>
      </c>
    </row>
    <row r="5006" spans="1:3" ht="14.5">
      <c r="A5006" s="309" t="s">
        <v>9949</v>
      </c>
      <c r="B5006" s="309" t="s">
        <v>9950</v>
      </c>
    </row>
    <row r="5007" spans="1:3" ht="13">
      <c r="A5007" s="567" t="s">
        <v>9951</v>
      </c>
      <c r="B5007" s="567" t="s">
        <v>9952</v>
      </c>
    </row>
    <row r="5008" spans="1:3" ht="14.5">
      <c r="A5008" s="309" t="s">
        <v>9953</v>
      </c>
      <c r="B5008" s="309" t="s">
        <v>9954</v>
      </c>
      <c r="C5008" s="223"/>
    </row>
    <row r="5009" spans="1:3" ht="13">
      <c r="A5009" s="567" t="s">
        <v>9955</v>
      </c>
      <c r="B5009" s="567" t="s">
        <v>9956</v>
      </c>
    </row>
    <row r="5010" spans="1:3" ht="14.5">
      <c r="A5010" s="567" t="s">
        <v>9957</v>
      </c>
      <c r="B5010" s="567" t="s">
        <v>9958</v>
      </c>
      <c r="C5010" s="223"/>
    </row>
    <row r="5011" spans="1:3" ht="14.5">
      <c r="A5011" s="309" t="s">
        <v>9959</v>
      </c>
      <c r="B5011" s="309" t="s">
        <v>9960</v>
      </c>
    </row>
    <row r="5012" spans="1:3" ht="14.5">
      <c r="A5012" s="309" t="s">
        <v>9961</v>
      </c>
      <c r="B5012" s="309" t="s">
        <v>9962</v>
      </c>
    </row>
    <row r="5013" spans="1:3" ht="13">
      <c r="A5013" s="567" t="s">
        <v>9963</v>
      </c>
      <c r="B5013" s="567" t="s">
        <v>9964</v>
      </c>
    </row>
    <row r="5014" spans="1:3" ht="14.5">
      <c r="A5014" s="567" t="s">
        <v>9965</v>
      </c>
      <c r="B5014" s="567" t="s">
        <v>9966</v>
      </c>
      <c r="C5014" s="223"/>
    </row>
    <row r="5015" spans="1:3" ht="13">
      <c r="A5015" s="567" t="s">
        <v>9967</v>
      </c>
      <c r="B5015" s="567" t="s">
        <v>9968</v>
      </c>
    </row>
    <row r="5016" spans="1:3" ht="13">
      <c r="A5016" s="567" t="s">
        <v>9969</v>
      </c>
      <c r="B5016" s="567" t="s">
        <v>9970</v>
      </c>
    </row>
    <row r="5017" spans="1:3" ht="13">
      <c r="A5017" s="567" t="s">
        <v>9971</v>
      </c>
      <c r="B5017" s="567" t="s">
        <v>9972</v>
      </c>
    </row>
    <row r="5018" spans="1:3" ht="14.5">
      <c r="A5018" s="567" t="s">
        <v>9973</v>
      </c>
      <c r="B5018" s="567" t="s">
        <v>9974</v>
      </c>
      <c r="C5018" s="223"/>
    </row>
    <row r="5019" spans="1:3" ht="14.5">
      <c r="A5019" s="309" t="s">
        <v>9975</v>
      </c>
      <c r="B5019" s="309" t="s">
        <v>9976</v>
      </c>
      <c r="C5019" s="223"/>
    </row>
    <row r="5020" spans="1:3" ht="15.5">
      <c r="A5020" s="319" t="s">
        <v>9977</v>
      </c>
      <c r="B5020" s="319" t="s">
        <v>9978</v>
      </c>
    </row>
    <row r="5021" spans="1:3" ht="14.5">
      <c r="A5021" s="309" t="s">
        <v>9979</v>
      </c>
      <c r="B5021" s="309" t="s">
        <v>9980</v>
      </c>
      <c r="C5021" s="223"/>
    </row>
    <row r="5022" spans="1:3" ht="15.5">
      <c r="A5022" s="309" t="s">
        <v>9981</v>
      </c>
      <c r="B5022" s="309" t="s">
        <v>9982</v>
      </c>
      <c r="C5022" s="317"/>
    </row>
    <row r="5023" spans="1:3" ht="14.5">
      <c r="A5023" s="309" t="s">
        <v>9983</v>
      </c>
      <c r="B5023" s="309" t="s">
        <v>9984</v>
      </c>
      <c r="C5023" s="223"/>
    </row>
    <row r="5024" spans="1:3" ht="14.5">
      <c r="A5024" s="309" t="s">
        <v>9985</v>
      </c>
      <c r="B5024" s="309" t="s">
        <v>9986</v>
      </c>
      <c r="C5024" s="223"/>
    </row>
    <row r="5025" spans="1:3" ht="13">
      <c r="A5025" s="567" t="s">
        <v>9987</v>
      </c>
      <c r="B5025" s="567" t="s">
        <v>9988</v>
      </c>
    </row>
    <row r="5026" spans="1:3" ht="14.5">
      <c r="A5026" s="309" t="s">
        <v>9989</v>
      </c>
      <c r="B5026" s="309" t="s">
        <v>9990</v>
      </c>
      <c r="C5026" s="223"/>
    </row>
    <row r="5027" spans="1:3" ht="14.5">
      <c r="A5027" s="309" t="s">
        <v>9991</v>
      </c>
      <c r="B5027" s="309" t="s">
        <v>9992</v>
      </c>
    </row>
    <row r="5028" spans="1:3" ht="14.5">
      <c r="A5028" s="309" t="s">
        <v>9993</v>
      </c>
      <c r="B5028" s="309" t="s">
        <v>9994</v>
      </c>
    </row>
    <row r="5029" spans="1:3" ht="14.5">
      <c r="A5029" s="309" t="s">
        <v>9995</v>
      </c>
      <c r="B5029" s="309" t="s">
        <v>9996</v>
      </c>
      <c r="C5029" s="223"/>
    </row>
    <row r="5030" spans="1:3" ht="15.5">
      <c r="A5030" s="319" t="s">
        <v>9997</v>
      </c>
      <c r="B5030" s="319" t="s">
        <v>9998</v>
      </c>
    </row>
    <row r="5031" spans="1:3" ht="14.5">
      <c r="A5031" s="309" t="s">
        <v>9999</v>
      </c>
      <c r="B5031" s="309" t="s">
        <v>10000</v>
      </c>
    </row>
    <row r="5032" spans="1:3" ht="14.5">
      <c r="A5032" s="309" t="s">
        <v>10001</v>
      </c>
      <c r="B5032" s="309" t="s">
        <v>10002</v>
      </c>
    </row>
    <row r="5033" spans="1:3" ht="14.5">
      <c r="A5033" s="309" t="s">
        <v>10003</v>
      </c>
      <c r="B5033" s="309" t="s">
        <v>10004</v>
      </c>
    </row>
    <row r="5034" spans="1:3" ht="14.5">
      <c r="A5034" s="309" t="s">
        <v>10005</v>
      </c>
      <c r="B5034" s="309" t="s">
        <v>10006</v>
      </c>
    </row>
    <row r="5035" spans="1:3" ht="14.5">
      <c r="A5035" s="309" t="s">
        <v>10007</v>
      </c>
      <c r="B5035" s="309" t="s">
        <v>10008</v>
      </c>
    </row>
    <row r="5036" spans="1:3" ht="14.5">
      <c r="A5036" s="309" t="s">
        <v>10009</v>
      </c>
      <c r="B5036" s="309" t="s">
        <v>10010</v>
      </c>
    </row>
    <row r="5037" spans="1:3" ht="14.5">
      <c r="A5037" s="309" t="s">
        <v>10011</v>
      </c>
      <c r="B5037" s="309" t="s">
        <v>10012</v>
      </c>
    </row>
    <row r="5038" spans="1:3" ht="14.5">
      <c r="A5038" s="309" t="s">
        <v>10013</v>
      </c>
      <c r="B5038" s="309" t="s">
        <v>10014</v>
      </c>
      <c r="C5038" s="223"/>
    </row>
    <row r="5039" spans="1:3" ht="15.5">
      <c r="A5039" s="319" t="s">
        <v>10015</v>
      </c>
      <c r="B5039" s="319" t="s">
        <v>10016</v>
      </c>
      <c r="C5039" s="317"/>
    </row>
    <row r="5040" spans="1:3" ht="14.5">
      <c r="A5040" s="309" t="s">
        <v>10017</v>
      </c>
      <c r="B5040" s="309" t="s">
        <v>10018</v>
      </c>
      <c r="C5040" s="223"/>
    </row>
    <row r="5041" spans="1:3" ht="14.5">
      <c r="A5041" s="309" t="s">
        <v>10019</v>
      </c>
      <c r="B5041" s="309" t="s">
        <v>10020</v>
      </c>
      <c r="C5041" s="223"/>
    </row>
    <row r="5042" spans="1:3" ht="15.5">
      <c r="A5042" s="309" t="s">
        <v>10021</v>
      </c>
      <c r="B5042" s="309" t="s">
        <v>10022</v>
      </c>
      <c r="C5042" s="317"/>
    </row>
    <row r="5043" spans="1:3" ht="14.5">
      <c r="A5043" s="309" t="s">
        <v>10023</v>
      </c>
      <c r="B5043" s="309" t="s">
        <v>10024</v>
      </c>
      <c r="C5043" s="223"/>
    </row>
    <row r="5044" spans="1:3" ht="14.5">
      <c r="A5044" s="309" t="s">
        <v>10025</v>
      </c>
      <c r="B5044" s="309" t="s">
        <v>10026</v>
      </c>
      <c r="C5044" s="223"/>
    </row>
    <row r="5045" spans="1:3" ht="14.5">
      <c r="A5045" s="309" t="s">
        <v>10027</v>
      </c>
      <c r="B5045" s="309" t="s">
        <v>10028</v>
      </c>
      <c r="C5045" s="223"/>
    </row>
    <row r="5046" spans="1:3" ht="14.5">
      <c r="A5046" s="309" t="s">
        <v>10029</v>
      </c>
      <c r="B5046" s="309" t="s">
        <v>10030</v>
      </c>
      <c r="C5046" s="223"/>
    </row>
    <row r="5047" spans="1:3" ht="14.5">
      <c r="A5047" s="309" t="s">
        <v>10031</v>
      </c>
      <c r="B5047" s="309" t="s">
        <v>10032</v>
      </c>
      <c r="C5047" s="223"/>
    </row>
    <row r="5048" spans="1:3" ht="17">
      <c r="A5048" s="307" t="s">
        <v>10033</v>
      </c>
      <c r="B5048" s="307" t="s">
        <v>10034</v>
      </c>
      <c r="C5048" s="223"/>
    </row>
    <row r="5049" spans="1:3" ht="15.5">
      <c r="A5049" s="319" t="s">
        <v>10035</v>
      </c>
      <c r="B5049" s="319" t="s">
        <v>10036</v>
      </c>
      <c r="C5049" s="223"/>
    </row>
    <row r="5050" spans="1:3" ht="15.5">
      <c r="A5050" s="309" t="s">
        <v>10037</v>
      </c>
      <c r="B5050" s="309" t="s">
        <v>10038</v>
      </c>
      <c r="C5050" s="317"/>
    </row>
    <row r="5051" spans="1:3" ht="14.5">
      <c r="A5051" s="309" t="s">
        <v>10039</v>
      </c>
      <c r="B5051" s="309" t="s">
        <v>10040</v>
      </c>
      <c r="C5051" s="223"/>
    </row>
    <row r="5052" spans="1:3" ht="14.5">
      <c r="A5052" s="309" t="s">
        <v>10041</v>
      </c>
      <c r="B5052" s="309" t="s">
        <v>10042</v>
      </c>
      <c r="C5052" s="223"/>
    </row>
    <row r="5053" spans="1:3" ht="15.5">
      <c r="A5053" s="319" t="s">
        <v>10043</v>
      </c>
      <c r="B5053" s="319" t="s">
        <v>10044</v>
      </c>
      <c r="C5053" s="223"/>
    </row>
    <row r="5054" spans="1:3" ht="14.5">
      <c r="A5054" s="309" t="s">
        <v>10045</v>
      </c>
      <c r="B5054" s="309" t="s">
        <v>10046</v>
      </c>
      <c r="C5054" s="223"/>
    </row>
    <row r="5055" spans="1:3" ht="14.5">
      <c r="A5055" s="567" t="s">
        <v>10047</v>
      </c>
      <c r="B5055" s="567" t="s">
        <v>10048</v>
      </c>
      <c r="C5055" s="223"/>
    </row>
    <row r="5056" spans="1:3" ht="14.5">
      <c r="A5056" s="309" t="s">
        <v>10049</v>
      </c>
      <c r="B5056" s="309" t="s">
        <v>10050</v>
      </c>
      <c r="C5056" s="223"/>
    </row>
    <row r="5057" spans="1:3" ht="14.5">
      <c r="A5057" s="309" t="s">
        <v>10051</v>
      </c>
      <c r="B5057" s="309" t="s">
        <v>10052</v>
      </c>
      <c r="C5057" s="223"/>
    </row>
    <row r="5058" spans="1:3" ht="14.5">
      <c r="A5058" s="309" t="s">
        <v>10053</v>
      </c>
      <c r="B5058" s="309" t="s">
        <v>10054</v>
      </c>
      <c r="C5058" s="223"/>
    </row>
    <row r="5059" spans="1:3" ht="14.5">
      <c r="A5059" s="309" t="s">
        <v>10055</v>
      </c>
      <c r="B5059" s="309" t="s">
        <v>10056</v>
      </c>
      <c r="C5059" s="223"/>
    </row>
    <row r="5060" spans="1:3" ht="15.5">
      <c r="A5060" s="319" t="s">
        <v>10057</v>
      </c>
      <c r="B5060" s="319" t="s">
        <v>10058</v>
      </c>
      <c r="C5060" s="317"/>
    </row>
    <row r="5061" spans="1:3" ht="15.5">
      <c r="A5061" s="319" t="s">
        <v>10059</v>
      </c>
      <c r="B5061" s="319" t="s">
        <v>10060</v>
      </c>
      <c r="C5061" s="223"/>
    </row>
    <row r="5062" spans="1:3" ht="14.5">
      <c r="A5062" s="309" t="s">
        <v>10061</v>
      </c>
      <c r="B5062" s="309" t="s">
        <v>10062</v>
      </c>
    </row>
    <row r="5063" spans="1:3" ht="14.5">
      <c r="A5063" s="567" t="s">
        <v>10063</v>
      </c>
      <c r="B5063" s="567" t="s">
        <v>10064</v>
      </c>
      <c r="C5063" s="223"/>
    </row>
    <row r="5064" spans="1:3" ht="13">
      <c r="A5064" s="567" t="s">
        <v>10065</v>
      </c>
      <c r="B5064" s="567" t="s">
        <v>10066</v>
      </c>
    </row>
    <row r="5065" spans="1:3" ht="14.5">
      <c r="A5065" s="309" t="s">
        <v>10067</v>
      </c>
      <c r="B5065" s="309" t="s">
        <v>10068</v>
      </c>
    </row>
    <row r="5066" spans="1:3" ht="14.5">
      <c r="A5066" s="309" t="s">
        <v>10069</v>
      </c>
      <c r="B5066" s="309" t="s">
        <v>10070</v>
      </c>
      <c r="C5066" s="223"/>
    </row>
    <row r="5067" spans="1:3" ht="17">
      <c r="A5067" s="307" t="s">
        <v>10071</v>
      </c>
      <c r="B5067" s="307" t="s">
        <v>10072</v>
      </c>
    </row>
    <row r="5068" spans="1:3" ht="15.5">
      <c r="A5068" s="319" t="s">
        <v>10073</v>
      </c>
      <c r="B5068" s="319" t="s">
        <v>10074</v>
      </c>
    </row>
    <row r="5069" spans="1:3" ht="14.5">
      <c r="A5069" s="309" t="s">
        <v>10075</v>
      </c>
      <c r="B5069" s="309" t="s">
        <v>10076</v>
      </c>
      <c r="C5069" s="223"/>
    </row>
    <row r="5070" spans="1:3" ht="14.5">
      <c r="A5070" s="309" t="s">
        <v>10077</v>
      </c>
      <c r="B5070" s="309" t="s">
        <v>10078</v>
      </c>
      <c r="C5070" s="223"/>
    </row>
    <row r="5071" spans="1:3" ht="15.5">
      <c r="A5071" s="319" t="s">
        <v>10079</v>
      </c>
      <c r="B5071" s="319" t="s">
        <v>10080</v>
      </c>
    </row>
    <row r="5072" spans="1:3" ht="15.5">
      <c r="A5072" s="319" t="s">
        <v>10081</v>
      </c>
      <c r="B5072" s="319" t="s">
        <v>10082</v>
      </c>
    </row>
    <row r="5073" spans="1:3" ht="15.5">
      <c r="A5073" s="319" t="s">
        <v>10083</v>
      </c>
      <c r="B5073" s="319" t="s">
        <v>10084</v>
      </c>
    </row>
    <row r="5074" spans="1:3" ht="14.5">
      <c r="A5074" s="309" t="s">
        <v>10085</v>
      </c>
      <c r="B5074" s="309" t="s">
        <v>10086</v>
      </c>
    </row>
    <row r="5075" spans="1:3" ht="15.5">
      <c r="A5075" s="319" t="s">
        <v>10087</v>
      </c>
      <c r="B5075" s="319" t="s">
        <v>10088</v>
      </c>
    </row>
    <row r="5076" spans="1:3" ht="15.5">
      <c r="A5076" s="319" t="s">
        <v>10089</v>
      </c>
      <c r="B5076" s="319" t="s">
        <v>10090</v>
      </c>
      <c r="C5076" s="223"/>
    </row>
    <row r="5077" spans="1:3" ht="15.5">
      <c r="A5077" s="319" t="s">
        <v>10091</v>
      </c>
      <c r="B5077" s="319" t="s">
        <v>10092</v>
      </c>
    </row>
    <row r="5078" spans="1:3" ht="17">
      <c r="A5078" s="307" t="s">
        <v>10093</v>
      </c>
      <c r="B5078" s="307" t="s">
        <v>10094</v>
      </c>
    </row>
    <row r="5079" spans="1:3" ht="17">
      <c r="A5079" s="319" t="s">
        <v>10095</v>
      </c>
      <c r="B5079" s="319" t="s">
        <v>10096</v>
      </c>
      <c r="C5079" s="579"/>
    </row>
    <row r="5080" spans="1:3" ht="15.5">
      <c r="A5080" s="309" t="s">
        <v>10097</v>
      </c>
      <c r="B5080" s="309" t="s">
        <v>10098</v>
      </c>
      <c r="C5080" s="317"/>
    </row>
    <row r="5081" spans="1:3" ht="14.5">
      <c r="A5081" s="309" t="s">
        <v>10099</v>
      </c>
      <c r="B5081" s="309" t="s">
        <v>10100</v>
      </c>
      <c r="C5081" s="223"/>
    </row>
    <row r="5082" spans="1:3" ht="15.5">
      <c r="A5082" s="319" t="s">
        <v>10101</v>
      </c>
      <c r="B5082" s="319" t="s">
        <v>10102</v>
      </c>
      <c r="C5082" s="223"/>
    </row>
    <row r="5083" spans="1:3" ht="14.5">
      <c r="A5083" s="309" t="s">
        <v>10103</v>
      </c>
      <c r="B5083" s="309" t="s">
        <v>10104</v>
      </c>
      <c r="C5083" s="223"/>
    </row>
    <row r="5084" spans="1:3" ht="14.5">
      <c r="A5084" s="567" t="s">
        <v>10105</v>
      </c>
      <c r="B5084" s="567" t="s">
        <v>10106</v>
      </c>
      <c r="C5084" s="223"/>
    </row>
    <row r="5085" spans="1:3" ht="14.5">
      <c r="A5085" s="309" t="s">
        <v>10107</v>
      </c>
      <c r="B5085" s="309" t="s">
        <v>10108</v>
      </c>
      <c r="C5085" s="223"/>
    </row>
    <row r="5086" spans="1:3" ht="14.5">
      <c r="A5086" s="567" t="s">
        <v>10109</v>
      </c>
      <c r="B5086" s="567" t="s">
        <v>10110</v>
      </c>
      <c r="C5086" s="223"/>
    </row>
    <row r="5087" spans="1:3" ht="14.5">
      <c r="A5087" s="309" t="s">
        <v>10111</v>
      </c>
      <c r="B5087" s="309" t="s">
        <v>10112</v>
      </c>
      <c r="C5087" s="223"/>
    </row>
    <row r="5088" spans="1:3" ht="15.5">
      <c r="A5088" s="319" t="s">
        <v>10113</v>
      </c>
      <c r="B5088" s="319" t="s">
        <v>10114</v>
      </c>
      <c r="C5088" s="317"/>
    </row>
    <row r="5089" spans="1:3" ht="14.5">
      <c r="A5089" s="309" t="s">
        <v>10115</v>
      </c>
      <c r="B5089" s="309" t="s">
        <v>10116</v>
      </c>
      <c r="C5089" s="223"/>
    </row>
    <row r="5090" spans="1:3" ht="14.5">
      <c r="A5090" s="309" t="s">
        <v>10117</v>
      </c>
      <c r="B5090" s="309" t="s">
        <v>10118</v>
      </c>
    </row>
    <row r="5091" spans="1:3" ht="15.5">
      <c r="A5091" s="319" t="s">
        <v>10119</v>
      </c>
      <c r="B5091" s="319" t="s">
        <v>10120</v>
      </c>
      <c r="C5091" s="223"/>
    </row>
    <row r="5092" spans="1:3" ht="14.5">
      <c r="A5092" s="309" t="s">
        <v>10121</v>
      </c>
      <c r="B5092" s="309" t="s">
        <v>10122</v>
      </c>
    </row>
    <row r="5093" spans="1:3" ht="15.5">
      <c r="A5093" s="319" t="s">
        <v>10123</v>
      </c>
      <c r="B5093" s="319" t="s">
        <v>10124</v>
      </c>
      <c r="C5093" s="223"/>
    </row>
    <row r="5094" spans="1:3" ht="14.5">
      <c r="A5094" s="309" t="s">
        <v>10125</v>
      </c>
      <c r="B5094" s="309" t="s">
        <v>10126</v>
      </c>
    </row>
    <row r="5095" spans="1:3" ht="14.5">
      <c r="A5095" s="309" t="s">
        <v>10127</v>
      </c>
      <c r="B5095" s="309" t="s">
        <v>10128</v>
      </c>
      <c r="C5095" s="223"/>
    </row>
    <row r="5096" spans="1:3" ht="14.5">
      <c r="A5096" s="309" t="s">
        <v>10129</v>
      </c>
      <c r="B5096" s="309" t="s">
        <v>10130</v>
      </c>
      <c r="C5096" s="223"/>
    </row>
    <row r="5097" spans="1:3" ht="15.5">
      <c r="A5097" s="319" t="s">
        <v>10131</v>
      </c>
      <c r="B5097" s="319" t="s">
        <v>10132</v>
      </c>
      <c r="C5097" s="223"/>
    </row>
    <row r="5098" spans="1:3" ht="15.5">
      <c r="A5098" s="309" t="s">
        <v>10133</v>
      </c>
      <c r="B5098" s="309" t="s">
        <v>10134</v>
      </c>
      <c r="C5098" s="317"/>
    </row>
    <row r="5099" spans="1:3" ht="14.5">
      <c r="A5099" s="309" t="s">
        <v>10135</v>
      </c>
      <c r="B5099" s="309" t="s">
        <v>10136</v>
      </c>
      <c r="C5099" s="223"/>
    </row>
    <row r="5100" spans="1:3" ht="17">
      <c r="A5100" s="307" t="s">
        <v>10137</v>
      </c>
      <c r="B5100" s="307" t="s">
        <v>10138</v>
      </c>
      <c r="C5100" s="223"/>
    </row>
    <row r="5101" spans="1:3" ht="15.5">
      <c r="A5101" s="319" t="s">
        <v>10139</v>
      </c>
      <c r="B5101" s="319" t="s">
        <v>10140</v>
      </c>
      <c r="C5101" s="223"/>
    </row>
    <row r="5102" spans="1:3" ht="14.5">
      <c r="A5102" s="309" t="s">
        <v>10141</v>
      </c>
      <c r="B5102" s="309" t="s">
        <v>10142</v>
      </c>
      <c r="C5102" s="223"/>
    </row>
    <row r="5103" spans="1:3" ht="17">
      <c r="A5103" s="319" t="s">
        <v>10143</v>
      </c>
      <c r="B5103" s="319" t="s">
        <v>10144</v>
      </c>
      <c r="C5103" s="583"/>
    </row>
    <row r="5104" spans="1:3" ht="18.5">
      <c r="A5104" s="309" t="s">
        <v>10145</v>
      </c>
      <c r="B5104" s="309" t="s">
        <v>10146</v>
      </c>
      <c r="C5104" s="582"/>
    </row>
    <row r="5105" spans="1:3" ht="15.5">
      <c r="A5105" s="567" t="s">
        <v>10147</v>
      </c>
      <c r="B5105" s="567" t="s">
        <v>10148</v>
      </c>
      <c r="C5105" s="317"/>
    </row>
    <row r="5106" spans="1:3" ht="14.5">
      <c r="A5106" s="309" t="s">
        <v>10149</v>
      </c>
      <c r="B5106" s="309" t="s">
        <v>10150</v>
      </c>
      <c r="C5106" s="223"/>
    </row>
    <row r="5107" spans="1:3" ht="14.5">
      <c r="A5107" s="567" t="s">
        <v>10151</v>
      </c>
      <c r="B5107" s="567" t="s">
        <v>10152</v>
      </c>
      <c r="C5107" s="223"/>
    </row>
    <row r="5108" spans="1:3" ht="13">
      <c r="A5108" s="567" t="s">
        <v>10153</v>
      </c>
      <c r="B5108" s="567" t="s">
        <v>10154</v>
      </c>
    </row>
    <row r="5109" spans="1:3" ht="15.5">
      <c r="A5109" s="319" t="s">
        <v>10155</v>
      </c>
      <c r="B5109" s="319" t="s">
        <v>10156</v>
      </c>
    </row>
    <row r="5110" spans="1:3" ht="14.5">
      <c r="A5110" s="309" t="s">
        <v>10157</v>
      </c>
      <c r="B5110" s="309" t="s">
        <v>10158</v>
      </c>
      <c r="C5110" s="223"/>
    </row>
    <row r="5111" spans="1:3" ht="14.5">
      <c r="A5111" s="567" t="s">
        <v>10159</v>
      </c>
      <c r="B5111" s="567" t="s">
        <v>10160</v>
      </c>
      <c r="C5111" s="223"/>
    </row>
    <row r="5112" spans="1:3" ht="15.5">
      <c r="A5112" s="309" t="s">
        <v>10161</v>
      </c>
      <c r="B5112" s="309" t="s">
        <v>10162</v>
      </c>
      <c r="C5112" s="317"/>
    </row>
    <row r="5113" spans="1:3" ht="14.5">
      <c r="A5113" s="309" t="s">
        <v>10163</v>
      </c>
      <c r="B5113" s="309" t="s">
        <v>10164</v>
      </c>
      <c r="C5113" s="223"/>
    </row>
    <row r="5114" spans="1:3" ht="14.5">
      <c r="A5114" s="567" t="s">
        <v>10165</v>
      </c>
      <c r="B5114" s="567" t="s">
        <v>10166</v>
      </c>
      <c r="C5114" s="223"/>
    </row>
    <row r="5115" spans="1:3" ht="14.5">
      <c r="A5115" s="567" t="s">
        <v>10167</v>
      </c>
      <c r="B5115" s="567" t="s">
        <v>10168</v>
      </c>
      <c r="C5115" s="223"/>
    </row>
    <row r="5116" spans="1:3" ht="14.5">
      <c r="A5116" s="567" t="s">
        <v>10169</v>
      </c>
      <c r="B5116" s="567" t="s">
        <v>10170</v>
      </c>
      <c r="C5116" s="223"/>
    </row>
    <row r="5117" spans="1:3" ht="15.5">
      <c r="A5117" s="319" t="s">
        <v>10171</v>
      </c>
      <c r="B5117" s="319" t="s">
        <v>10172</v>
      </c>
      <c r="C5117" s="317"/>
    </row>
    <row r="5118" spans="1:3" ht="15.5">
      <c r="A5118" s="319" t="s">
        <v>10173</v>
      </c>
      <c r="B5118" s="319" t="s">
        <v>10174</v>
      </c>
      <c r="C5118" s="223"/>
    </row>
    <row r="5119" spans="1:3" ht="14.5">
      <c r="A5119" s="309" t="s">
        <v>10175</v>
      </c>
      <c r="B5119" s="309" t="s">
        <v>10176</v>
      </c>
      <c r="C5119" s="223"/>
    </row>
    <row r="5120" spans="1:3" ht="14.5">
      <c r="A5120" s="567" t="s">
        <v>10177</v>
      </c>
      <c r="B5120" s="567" t="s">
        <v>10178</v>
      </c>
      <c r="C5120" s="223"/>
    </row>
    <row r="5121" spans="1:3" ht="14.5">
      <c r="A5121" s="567" t="s">
        <v>10179</v>
      </c>
      <c r="B5121" s="567" t="s">
        <v>10180</v>
      </c>
      <c r="C5121" s="223"/>
    </row>
    <row r="5122" spans="1:3" ht="15.5">
      <c r="A5122" s="309" t="s">
        <v>10181</v>
      </c>
      <c r="B5122" s="309" t="s">
        <v>10182</v>
      </c>
      <c r="C5122" s="317"/>
    </row>
    <row r="5123" spans="1:3" ht="14.5">
      <c r="A5123" s="567" t="s">
        <v>10183</v>
      </c>
      <c r="B5123" s="567" t="s">
        <v>10182</v>
      </c>
      <c r="C5123" s="223"/>
    </row>
    <row r="5124" spans="1:3" ht="14.5">
      <c r="A5124" s="567" t="s">
        <v>10184</v>
      </c>
      <c r="B5124" s="567" t="s">
        <v>10185</v>
      </c>
      <c r="C5124" s="223"/>
    </row>
    <row r="5125" spans="1:3" ht="14.5">
      <c r="A5125" s="567" t="s">
        <v>10186</v>
      </c>
      <c r="B5125" s="567" t="s">
        <v>10187</v>
      </c>
      <c r="C5125" s="223"/>
    </row>
    <row r="5126" spans="1:3" ht="14.5">
      <c r="A5126" s="309" t="s">
        <v>10188</v>
      </c>
      <c r="B5126" s="309" t="s">
        <v>10189</v>
      </c>
      <c r="C5126" s="223"/>
    </row>
    <row r="5127" spans="1:3" ht="17">
      <c r="A5127" s="567" t="s">
        <v>10190</v>
      </c>
      <c r="B5127" s="567" t="s">
        <v>10191</v>
      </c>
      <c r="C5127" s="579"/>
    </row>
    <row r="5128" spans="1:3" ht="15.5">
      <c r="A5128" s="567" t="s">
        <v>10192</v>
      </c>
      <c r="B5128" s="567" t="s">
        <v>10193</v>
      </c>
      <c r="C5128" s="317"/>
    </row>
    <row r="5129" spans="1:3" ht="14.5">
      <c r="A5129" s="309" t="s">
        <v>10194</v>
      </c>
      <c r="B5129" s="309" t="s">
        <v>10195</v>
      </c>
      <c r="C5129" s="223"/>
    </row>
    <row r="5130" spans="1:3" ht="13">
      <c r="A5130" s="567" t="s">
        <v>10196</v>
      </c>
      <c r="B5130" s="567" t="s">
        <v>10197</v>
      </c>
    </row>
    <row r="5131" spans="1:3" ht="13">
      <c r="A5131" s="567" t="s">
        <v>10198</v>
      </c>
      <c r="B5131" s="567" t="s">
        <v>10199</v>
      </c>
    </row>
    <row r="5132" spans="1:3" ht="14.5">
      <c r="A5132" s="309" t="s">
        <v>10200</v>
      </c>
      <c r="B5132" s="309" t="s">
        <v>10201</v>
      </c>
      <c r="C5132" s="223"/>
    </row>
    <row r="5133" spans="1:3" ht="14.5">
      <c r="A5133" s="309" t="s">
        <v>10202</v>
      </c>
      <c r="B5133" s="309" t="s">
        <v>10203</v>
      </c>
    </row>
    <row r="5134" spans="1:3" ht="15.5">
      <c r="A5134" s="319" t="s">
        <v>10204</v>
      </c>
      <c r="B5134" s="319" t="s">
        <v>10205</v>
      </c>
    </row>
    <row r="5135" spans="1:3" ht="14.5">
      <c r="A5135" s="309" t="s">
        <v>10206</v>
      </c>
      <c r="B5135" s="309" t="s">
        <v>10207</v>
      </c>
    </row>
    <row r="5136" spans="1:3" ht="14.5">
      <c r="A5136" s="567" t="s">
        <v>10208</v>
      </c>
      <c r="B5136" s="567" t="s">
        <v>10209</v>
      </c>
      <c r="C5136" s="223"/>
    </row>
    <row r="5137" spans="1:3" ht="14.5">
      <c r="A5137" s="567" t="s">
        <v>10210</v>
      </c>
      <c r="B5137" s="567" t="s">
        <v>10211</v>
      </c>
      <c r="C5137" s="223"/>
    </row>
    <row r="5138" spans="1:3" ht="14.5">
      <c r="A5138" s="309" t="s">
        <v>10212</v>
      </c>
      <c r="B5138" s="309" t="s">
        <v>10213</v>
      </c>
    </row>
    <row r="5139" spans="1:3" ht="13">
      <c r="A5139" s="567" t="s">
        <v>10214</v>
      </c>
      <c r="B5139" s="567" t="s">
        <v>10215</v>
      </c>
    </row>
    <row r="5140" spans="1:3" ht="13">
      <c r="A5140" s="567" t="s">
        <v>10216</v>
      </c>
      <c r="B5140" s="567" t="s">
        <v>10217</v>
      </c>
    </row>
    <row r="5141" spans="1:3" ht="14.5">
      <c r="A5141" s="309" t="s">
        <v>10218</v>
      </c>
      <c r="B5141" s="309" t="s">
        <v>10219</v>
      </c>
    </row>
    <row r="5142" spans="1:3" ht="14.5">
      <c r="A5142" s="567" t="s">
        <v>10220</v>
      </c>
      <c r="B5142" s="567" t="s">
        <v>10221</v>
      </c>
      <c r="C5142" s="223"/>
    </row>
    <row r="5143" spans="1:3" ht="13">
      <c r="A5143" s="567" t="s">
        <v>10222</v>
      </c>
      <c r="B5143" s="567" t="s">
        <v>10223</v>
      </c>
    </row>
    <row r="5144" spans="1:3" ht="13">
      <c r="A5144" s="567" t="s">
        <v>10224</v>
      </c>
      <c r="B5144" s="567" t="s">
        <v>10225</v>
      </c>
    </row>
    <row r="5145" spans="1:3" ht="14.5">
      <c r="A5145" s="567" t="s">
        <v>10226</v>
      </c>
      <c r="B5145" s="567" t="s">
        <v>10227</v>
      </c>
      <c r="C5145" s="223"/>
    </row>
    <row r="5146" spans="1:3" ht="14.5">
      <c r="A5146" s="309" t="s">
        <v>10228</v>
      </c>
      <c r="B5146" s="309" t="s">
        <v>10229</v>
      </c>
      <c r="C5146" s="223"/>
    </row>
    <row r="5147" spans="1:3" ht="14.5">
      <c r="A5147" s="309" t="s">
        <v>10230</v>
      </c>
      <c r="B5147" s="309" t="s">
        <v>10231</v>
      </c>
    </row>
    <row r="5148" spans="1:3" ht="13">
      <c r="A5148" s="567" t="s">
        <v>10232</v>
      </c>
      <c r="B5148" s="567" t="s">
        <v>10233</v>
      </c>
    </row>
    <row r="5149" spans="1:3" ht="13">
      <c r="A5149" s="567" t="s">
        <v>10234</v>
      </c>
      <c r="B5149" s="567" t="s">
        <v>10235</v>
      </c>
    </row>
    <row r="5150" spans="1:3" ht="14.5">
      <c r="A5150" s="567" t="s">
        <v>10236</v>
      </c>
      <c r="B5150" s="567" t="s">
        <v>10237</v>
      </c>
      <c r="C5150" s="223"/>
    </row>
    <row r="5151" spans="1:3" ht="15.5">
      <c r="A5151" s="319" t="s">
        <v>10238</v>
      </c>
      <c r="B5151" s="319" t="s">
        <v>10239</v>
      </c>
    </row>
    <row r="5152" spans="1:3" ht="14.5">
      <c r="A5152" s="309" t="s">
        <v>10240</v>
      </c>
      <c r="B5152" s="309" t="s">
        <v>10241</v>
      </c>
      <c r="C5152" s="223"/>
    </row>
    <row r="5153" spans="1:3" ht="14.5">
      <c r="A5153" s="309" t="s">
        <v>10242</v>
      </c>
      <c r="B5153" s="309" t="s">
        <v>10243</v>
      </c>
    </row>
    <row r="5154" spans="1:3" ht="17">
      <c r="A5154" s="307" t="s">
        <v>10244</v>
      </c>
      <c r="B5154" s="307" t="s">
        <v>10245</v>
      </c>
      <c r="C5154" s="223"/>
    </row>
    <row r="5155" spans="1:3" ht="15.5">
      <c r="A5155" s="319" t="s">
        <v>10246</v>
      </c>
      <c r="B5155" s="319" t="s">
        <v>10247</v>
      </c>
      <c r="C5155" s="317"/>
    </row>
    <row r="5156" spans="1:3" ht="14.5">
      <c r="A5156" s="309" t="s">
        <v>10248</v>
      </c>
      <c r="B5156" s="309" t="s">
        <v>10249</v>
      </c>
      <c r="C5156" s="223"/>
    </row>
    <row r="5157" spans="1:3" ht="14.5">
      <c r="A5157" s="309" t="s">
        <v>10250</v>
      </c>
      <c r="B5157" s="309" t="s">
        <v>10251</v>
      </c>
      <c r="C5157" s="223"/>
    </row>
    <row r="5158" spans="1:3" ht="15.5">
      <c r="A5158" s="319" t="s">
        <v>10252</v>
      </c>
      <c r="B5158" s="319" t="s">
        <v>10253</v>
      </c>
      <c r="C5158" s="223"/>
    </row>
    <row r="5159" spans="1:3" ht="14.5">
      <c r="A5159" s="309" t="s">
        <v>10254</v>
      </c>
      <c r="B5159" s="309" t="s">
        <v>10255</v>
      </c>
      <c r="C5159" s="223"/>
    </row>
    <row r="5160" spans="1:3" ht="14.5">
      <c r="A5160" s="567" t="s">
        <v>10256</v>
      </c>
      <c r="B5160" s="567" t="s">
        <v>10257</v>
      </c>
      <c r="C5160" s="223"/>
    </row>
    <row r="5161" spans="1:3" ht="15.5">
      <c r="A5161" s="567" t="s">
        <v>10258</v>
      </c>
      <c r="B5161" s="567" t="s">
        <v>10259</v>
      </c>
      <c r="C5161" s="317"/>
    </row>
    <row r="5162" spans="1:3" ht="14.5">
      <c r="A5162" s="309" t="s">
        <v>10260</v>
      </c>
      <c r="B5162" s="309" t="s">
        <v>10261</v>
      </c>
      <c r="C5162" s="223"/>
    </row>
    <row r="5163" spans="1:3" ht="15.5">
      <c r="A5163" s="567" t="s">
        <v>10262</v>
      </c>
      <c r="B5163" s="567" t="s">
        <v>10263</v>
      </c>
      <c r="C5163" s="317"/>
    </row>
    <row r="5164" spans="1:3" ht="14.5">
      <c r="A5164" s="567" t="s">
        <v>10264</v>
      </c>
      <c r="B5164" s="567" t="s">
        <v>10265</v>
      </c>
      <c r="C5164" s="223"/>
    </row>
    <row r="5165" spans="1:3" ht="14.5">
      <c r="A5165" s="309" t="s">
        <v>10266</v>
      </c>
      <c r="B5165" s="309" t="s">
        <v>10267</v>
      </c>
      <c r="C5165" s="223"/>
    </row>
    <row r="5166" spans="1:3" ht="14.5">
      <c r="A5166" s="567" t="s">
        <v>10268</v>
      </c>
      <c r="B5166" s="567" t="s">
        <v>10269</v>
      </c>
      <c r="C5166" s="223"/>
    </row>
    <row r="5167" spans="1:3" ht="14.5">
      <c r="A5167" s="567" t="s">
        <v>10270</v>
      </c>
      <c r="B5167" s="567" t="s">
        <v>10271</v>
      </c>
      <c r="C5167" s="223"/>
    </row>
    <row r="5168" spans="1:3" ht="14.5">
      <c r="A5168" s="309" t="s">
        <v>10272</v>
      </c>
      <c r="B5168" s="309" t="s">
        <v>10273</v>
      </c>
      <c r="C5168" s="223"/>
    </row>
    <row r="5169" spans="1:6" ht="14.5">
      <c r="A5169" s="567" t="s">
        <v>10274</v>
      </c>
      <c r="B5169" s="567" t="s">
        <v>10275</v>
      </c>
      <c r="C5169" s="223"/>
    </row>
    <row r="5170" spans="1:6" ht="14.5">
      <c r="A5170" s="567" t="s">
        <v>10276</v>
      </c>
      <c r="B5170" s="567" t="s">
        <v>10277</v>
      </c>
      <c r="C5170" s="223"/>
    </row>
    <row r="5171" spans="1:6" ht="17">
      <c r="A5171" s="567" t="s">
        <v>10278</v>
      </c>
      <c r="B5171" s="567" t="s">
        <v>10279</v>
      </c>
      <c r="C5171" s="579"/>
    </row>
    <row r="5172" spans="1:6" ht="15.5">
      <c r="A5172" s="567" t="s">
        <v>10280</v>
      </c>
      <c r="B5172" s="567" t="s">
        <v>10281</v>
      </c>
      <c r="C5172" s="317"/>
    </row>
    <row r="5173" spans="1:6" ht="15.5">
      <c r="A5173" s="589" t="s">
        <v>10282</v>
      </c>
      <c r="B5173" s="589" t="s">
        <v>10283</v>
      </c>
      <c r="C5173" s="590"/>
      <c r="D5173" s="591"/>
      <c r="E5173" s="591"/>
      <c r="F5173" s="591"/>
    </row>
    <row r="5174" spans="1:6" ht="14.5">
      <c r="A5174" s="592" t="s">
        <v>10284</v>
      </c>
      <c r="B5174" s="592" t="s">
        <v>10285</v>
      </c>
      <c r="C5174" s="590"/>
      <c r="D5174" s="591"/>
      <c r="E5174" s="591"/>
      <c r="F5174" s="591"/>
    </row>
    <row r="5175" spans="1:6" ht="14.5">
      <c r="A5175" s="592" t="s">
        <v>10286</v>
      </c>
      <c r="B5175" s="592" t="s">
        <v>10287</v>
      </c>
      <c r="C5175" s="591"/>
      <c r="D5175" s="591"/>
      <c r="E5175" s="591"/>
      <c r="F5175" s="591"/>
    </row>
    <row r="5176" spans="1:6" ht="14.5">
      <c r="A5176" s="592" t="s">
        <v>10288</v>
      </c>
      <c r="B5176" s="592" t="s">
        <v>10289</v>
      </c>
      <c r="C5176" s="591"/>
      <c r="D5176" s="591"/>
      <c r="E5176" s="591"/>
      <c r="F5176" s="591"/>
    </row>
    <row r="5177" spans="1:6" ht="14.5">
      <c r="A5177" s="593" t="s">
        <v>10290</v>
      </c>
      <c r="B5177" s="593" t="s">
        <v>10291</v>
      </c>
      <c r="C5177" s="590"/>
      <c r="D5177" s="591"/>
      <c r="E5177" s="591"/>
      <c r="F5177" s="591"/>
    </row>
    <row r="5178" spans="1:6" ht="13">
      <c r="A5178" s="593" t="s">
        <v>10292</v>
      </c>
      <c r="B5178" s="593" t="s">
        <v>10293</v>
      </c>
      <c r="C5178" s="591"/>
      <c r="D5178" s="591"/>
      <c r="E5178" s="591"/>
      <c r="F5178" s="591"/>
    </row>
    <row r="5179" spans="1:6" ht="14.5">
      <c r="A5179" s="592" t="s">
        <v>10294</v>
      </c>
      <c r="B5179" s="592" t="s">
        <v>10295</v>
      </c>
      <c r="C5179" s="591"/>
      <c r="D5179" s="591"/>
      <c r="E5179" s="591"/>
      <c r="F5179" s="591"/>
    </row>
    <row r="5180" spans="1:6" ht="17">
      <c r="A5180" s="307" t="s">
        <v>10296</v>
      </c>
      <c r="B5180" s="307" t="s">
        <v>10297</v>
      </c>
    </row>
    <row r="5181" spans="1:6" ht="15.5">
      <c r="A5181" s="319" t="s">
        <v>10298</v>
      </c>
      <c r="B5181" s="319" t="s">
        <v>10299</v>
      </c>
      <c r="C5181" s="223"/>
    </row>
    <row r="5182" spans="1:6" ht="15.5">
      <c r="A5182" s="309" t="s">
        <v>10300</v>
      </c>
      <c r="B5182" s="309" t="s">
        <v>10301</v>
      </c>
      <c r="C5182" s="317"/>
    </row>
    <row r="5183" spans="1:6" ht="14.5">
      <c r="A5183" s="309" t="s">
        <v>10302</v>
      </c>
      <c r="B5183" s="309" t="s">
        <v>10303</v>
      </c>
      <c r="C5183" s="223"/>
    </row>
    <row r="5184" spans="1:6" ht="14.5">
      <c r="A5184" s="309" t="s">
        <v>10304</v>
      </c>
      <c r="B5184" s="309" t="s">
        <v>10305</v>
      </c>
      <c r="C5184" s="223"/>
    </row>
    <row r="5185" spans="1:3" ht="15.5">
      <c r="A5185" s="319" t="s">
        <v>10306</v>
      </c>
      <c r="B5185" s="319" t="s">
        <v>10307</v>
      </c>
      <c r="C5185" s="223"/>
    </row>
    <row r="5186" spans="1:3" ht="15.5">
      <c r="A5186" s="309" t="s">
        <v>10308</v>
      </c>
      <c r="B5186" s="309" t="s">
        <v>10309</v>
      </c>
      <c r="C5186" s="317"/>
    </row>
    <row r="5187" spans="1:3" ht="14.5">
      <c r="A5187" s="309" t="s">
        <v>10310</v>
      </c>
      <c r="B5187" s="309" t="s">
        <v>10311</v>
      </c>
      <c r="C5187" s="223"/>
    </row>
    <row r="5188" spans="1:3" ht="14.5">
      <c r="A5188" s="309" t="s">
        <v>10312</v>
      </c>
      <c r="B5188" s="309" t="s">
        <v>10313</v>
      </c>
      <c r="C5188" s="223"/>
    </row>
    <row r="5189" spans="1:3" ht="17">
      <c r="A5189" s="307" t="s">
        <v>10314</v>
      </c>
      <c r="B5189" s="307" t="s">
        <v>10315</v>
      </c>
      <c r="C5189" s="223"/>
    </row>
    <row r="5190" spans="1:3" ht="17">
      <c r="A5190" s="319" t="s">
        <v>10316</v>
      </c>
      <c r="B5190" s="319" t="s">
        <v>10317</v>
      </c>
      <c r="C5190" s="583"/>
    </row>
    <row r="5191" spans="1:3" ht="17">
      <c r="A5191" s="309" t="s">
        <v>10318</v>
      </c>
      <c r="B5191" s="309" t="s">
        <v>10319</v>
      </c>
      <c r="C5191" s="579"/>
    </row>
    <row r="5192" spans="1:3" ht="15.5">
      <c r="A5192" s="567" t="s">
        <v>10320</v>
      </c>
      <c r="B5192" s="567" t="s">
        <v>10321</v>
      </c>
      <c r="C5192" s="317"/>
    </row>
    <row r="5193" spans="1:3" ht="14.5">
      <c r="A5193" s="567" t="s">
        <v>10322</v>
      </c>
      <c r="B5193" s="567" t="s">
        <v>10323</v>
      </c>
      <c r="C5193" s="223"/>
    </row>
    <row r="5194" spans="1:3" ht="14.5">
      <c r="A5194" s="567" t="s">
        <v>10324</v>
      </c>
      <c r="B5194" s="567" t="s">
        <v>10325</v>
      </c>
      <c r="C5194" s="223"/>
    </row>
    <row r="5195" spans="1:3" ht="14.5">
      <c r="A5195" s="309" t="s">
        <v>10326</v>
      </c>
      <c r="B5195" s="309" t="s">
        <v>10327</v>
      </c>
      <c r="C5195" s="223"/>
    </row>
    <row r="5196" spans="1:3" ht="15.5">
      <c r="A5196" s="567" t="s">
        <v>10328</v>
      </c>
      <c r="B5196" s="567" t="s">
        <v>10329</v>
      </c>
      <c r="C5196" s="317"/>
    </row>
    <row r="5197" spans="1:3" ht="14.5">
      <c r="A5197" s="567" t="s">
        <v>10330</v>
      </c>
      <c r="B5197" s="567" t="s">
        <v>10331</v>
      </c>
      <c r="C5197" s="223"/>
    </row>
    <row r="5198" spans="1:3" ht="13">
      <c r="A5198" s="567" t="s">
        <v>10332</v>
      </c>
      <c r="B5198" s="567" t="s">
        <v>10333</v>
      </c>
    </row>
    <row r="5199" spans="1:3" ht="14.5">
      <c r="A5199" s="309" t="s">
        <v>10334</v>
      </c>
      <c r="B5199" s="309" t="s">
        <v>10335</v>
      </c>
    </row>
    <row r="5200" spans="1:3" ht="14.5">
      <c r="A5200" s="567" t="s">
        <v>10336</v>
      </c>
      <c r="B5200" s="567" t="s">
        <v>10337</v>
      </c>
      <c r="C5200" s="223"/>
    </row>
    <row r="5201" spans="1:3" ht="14.5">
      <c r="A5201" s="309" t="s">
        <v>10338</v>
      </c>
      <c r="B5201" s="309" t="s">
        <v>10339</v>
      </c>
      <c r="C5201" s="223"/>
    </row>
    <row r="5202" spans="1:3" ht="14.5">
      <c r="A5202" s="567" t="s">
        <v>10340</v>
      </c>
      <c r="B5202" s="567" t="s">
        <v>10341</v>
      </c>
      <c r="C5202" s="223"/>
    </row>
    <row r="5203" spans="1:3" ht="13">
      <c r="A5203" s="567" t="s">
        <v>10342</v>
      </c>
      <c r="B5203" s="567" t="s">
        <v>10343</v>
      </c>
    </row>
    <row r="5204" spans="1:3" ht="13">
      <c r="A5204" s="567" t="s">
        <v>10344</v>
      </c>
      <c r="B5204" s="567" t="s">
        <v>10345</v>
      </c>
    </row>
    <row r="5205" spans="1:3" ht="14.5">
      <c r="A5205" s="309" t="s">
        <v>10346</v>
      </c>
      <c r="B5205" s="309" t="s">
        <v>10347</v>
      </c>
    </row>
    <row r="5206" spans="1:3" ht="13">
      <c r="A5206" s="567" t="s">
        <v>10348</v>
      </c>
      <c r="B5206" s="567" t="s">
        <v>10349</v>
      </c>
    </row>
    <row r="5207" spans="1:3" ht="14.5">
      <c r="A5207" s="567" t="s">
        <v>10350</v>
      </c>
      <c r="B5207" s="567" t="s">
        <v>10351</v>
      </c>
      <c r="C5207" s="223"/>
    </row>
    <row r="5208" spans="1:3" ht="14.5">
      <c r="A5208" s="567" t="s">
        <v>10352</v>
      </c>
      <c r="B5208" s="567" t="s">
        <v>10353</v>
      </c>
      <c r="C5208" s="223"/>
    </row>
    <row r="5209" spans="1:3" ht="14.5">
      <c r="A5209" s="567" t="s">
        <v>10354</v>
      </c>
      <c r="B5209" s="567" t="s">
        <v>10355</v>
      </c>
      <c r="C5209" s="223"/>
    </row>
    <row r="5210" spans="1:3" ht="14.5">
      <c r="A5210" s="309" t="s">
        <v>10356</v>
      </c>
      <c r="B5210" s="309" t="s">
        <v>10357</v>
      </c>
      <c r="C5210" s="223"/>
    </row>
    <row r="5211" spans="1:3" ht="15.5">
      <c r="A5211" s="567" t="s">
        <v>10358</v>
      </c>
      <c r="B5211" s="567" t="s">
        <v>10359</v>
      </c>
      <c r="C5211" s="317"/>
    </row>
    <row r="5212" spans="1:3" ht="14.5">
      <c r="A5212" s="309" t="s">
        <v>10360</v>
      </c>
      <c r="B5212" s="309" t="s">
        <v>10361</v>
      </c>
      <c r="C5212" s="223"/>
    </row>
    <row r="5213" spans="1:3" ht="13">
      <c r="A5213" s="567" t="s">
        <v>10362</v>
      </c>
      <c r="B5213" s="567" t="s">
        <v>10363</v>
      </c>
    </row>
    <row r="5214" spans="1:3" ht="13">
      <c r="A5214" s="567" t="s">
        <v>10364</v>
      </c>
      <c r="B5214" s="567" t="s">
        <v>10365</v>
      </c>
    </row>
    <row r="5215" spans="1:3" ht="14.5">
      <c r="A5215" s="567" t="s">
        <v>10366</v>
      </c>
      <c r="B5215" s="567" t="s">
        <v>10367</v>
      </c>
      <c r="C5215" s="223"/>
    </row>
    <row r="5216" spans="1:3" ht="14.5">
      <c r="A5216" s="309" t="s">
        <v>10368</v>
      </c>
      <c r="B5216" s="309" t="s">
        <v>10369</v>
      </c>
    </row>
    <row r="5217" spans="1:3" ht="13">
      <c r="A5217" s="567" t="s">
        <v>10370</v>
      </c>
      <c r="B5217" s="567" t="s">
        <v>10371</v>
      </c>
    </row>
    <row r="5218" spans="1:3" ht="13">
      <c r="A5218" s="567" t="s">
        <v>10372</v>
      </c>
      <c r="B5218" s="567" t="s">
        <v>10373</v>
      </c>
    </row>
    <row r="5219" spans="1:3" ht="13">
      <c r="A5219" s="567" t="s">
        <v>10374</v>
      </c>
      <c r="B5219" s="567" t="s">
        <v>10375</v>
      </c>
    </row>
    <row r="5220" spans="1:3" ht="14.5">
      <c r="A5220" s="309" t="s">
        <v>10376</v>
      </c>
      <c r="B5220" s="309" t="s">
        <v>10377</v>
      </c>
    </row>
    <row r="5221" spans="1:3" ht="14.5">
      <c r="A5221" s="309" t="s">
        <v>10378</v>
      </c>
      <c r="B5221" s="309" t="s">
        <v>10379</v>
      </c>
    </row>
    <row r="5222" spans="1:3" ht="13">
      <c r="A5222" s="567" t="s">
        <v>10380</v>
      </c>
      <c r="B5222" s="567" t="s">
        <v>10381</v>
      </c>
    </row>
    <row r="5223" spans="1:3" ht="14.5">
      <c r="A5223" s="309" t="s">
        <v>10382</v>
      </c>
      <c r="B5223" s="309" t="s">
        <v>10383</v>
      </c>
    </row>
    <row r="5224" spans="1:3" ht="15.5">
      <c r="A5224" s="319" t="s">
        <v>10384</v>
      </c>
      <c r="B5224" s="319" t="s">
        <v>10385</v>
      </c>
      <c r="C5224" s="223"/>
    </row>
    <row r="5225" spans="1:3" ht="14.5">
      <c r="A5225" s="309" t="s">
        <v>10386</v>
      </c>
      <c r="B5225" s="309" t="s">
        <v>10387</v>
      </c>
      <c r="C5225" s="223"/>
    </row>
    <row r="5226" spans="1:3" ht="14.5">
      <c r="A5226" s="309" t="s">
        <v>10388</v>
      </c>
      <c r="B5226" s="309" t="s">
        <v>10389</v>
      </c>
    </row>
    <row r="5227" spans="1:3" ht="13">
      <c r="A5227" s="567" t="s">
        <v>10390</v>
      </c>
      <c r="B5227" s="567" t="s">
        <v>10391</v>
      </c>
    </row>
    <row r="5228" spans="1:3" ht="14.5">
      <c r="A5228" s="309" t="s">
        <v>10392</v>
      </c>
      <c r="B5228" s="309" t="s">
        <v>10393</v>
      </c>
      <c r="C5228" s="223"/>
    </row>
    <row r="5229" spans="1:3" ht="13">
      <c r="A5229" s="567" t="s">
        <v>10394</v>
      </c>
      <c r="B5229" s="567" t="s">
        <v>10395</v>
      </c>
    </row>
    <row r="5230" spans="1:3" ht="13">
      <c r="A5230" s="567" t="s">
        <v>10396</v>
      </c>
      <c r="B5230" s="567" t="s">
        <v>10397</v>
      </c>
    </row>
    <row r="5231" spans="1:3" ht="14.5">
      <c r="A5231" s="309" t="s">
        <v>10398</v>
      </c>
      <c r="B5231" s="309" t="s">
        <v>10399</v>
      </c>
    </row>
    <row r="5232" spans="1:3" ht="15.5">
      <c r="A5232" s="567" t="s">
        <v>10400</v>
      </c>
      <c r="B5232" s="567" t="s">
        <v>10401</v>
      </c>
      <c r="C5232" s="317"/>
    </row>
    <row r="5233" spans="1:3" ht="14.5">
      <c r="A5233" s="567" t="s">
        <v>10402</v>
      </c>
      <c r="B5233" s="567" t="s">
        <v>10403</v>
      </c>
      <c r="C5233" s="223"/>
    </row>
    <row r="5234" spans="1:3" ht="14.5">
      <c r="A5234" s="567" t="s">
        <v>10404</v>
      </c>
      <c r="B5234" s="567" t="s">
        <v>10405</v>
      </c>
      <c r="C5234" s="223"/>
    </row>
    <row r="5235" spans="1:3" ht="17">
      <c r="A5235" s="567" t="s">
        <v>10406</v>
      </c>
      <c r="B5235" s="567" t="s">
        <v>10407</v>
      </c>
      <c r="C5235" s="579"/>
    </row>
    <row r="5236" spans="1:3" ht="15.5">
      <c r="A5236" s="567" t="s">
        <v>10408</v>
      </c>
      <c r="B5236" s="567" t="s">
        <v>10409</v>
      </c>
      <c r="C5236" s="317"/>
    </row>
    <row r="5237" spans="1:3" ht="14.5">
      <c r="A5237" s="567" t="s">
        <v>10410</v>
      </c>
      <c r="B5237" s="567" t="s">
        <v>10411</v>
      </c>
      <c r="C5237" s="223"/>
    </row>
    <row r="5238" spans="1:3" ht="13">
      <c r="A5238" s="567" t="s">
        <v>10412</v>
      </c>
      <c r="B5238" s="567" t="s">
        <v>10413</v>
      </c>
    </row>
    <row r="5239" spans="1:3" ht="14.5">
      <c r="A5239" s="567" t="s">
        <v>10414</v>
      </c>
      <c r="B5239" s="567" t="s">
        <v>10415</v>
      </c>
      <c r="C5239" s="223"/>
    </row>
    <row r="5240" spans="1:3" ht="14.5">
      <c r="A5240" s="309" t="s">
        <v>10416</v>
      </c>
      <c r="B5240" s="309" t="s">
        <v>10417</v>
      </c>
    </row>
    <row r="5241" spans="1:3" ht="15.5">
      <c r="A5241" s="319" t="s">
        <v>10418</v>
      </c>
      <c r="B5241" s="319" t="s">
        <v>10419</v>
      </c>
    </row>
    <row r="5242" spans="1:3" ht="14.5">
      <c r="A5242" s="309" t="s">
        <v>10420</v>
      </c>
      <c r="B5242" s="309" t="s">
        <v>10421</v>
      </c>
      <c r="C5242" s="223"/>
    </row>
    <row r="5243" spans="1:3" ht="15.5">
      <c r="A5243" s="309" t="s">
        <v>10422</v>
      </c>
      <c r="B5243" s="309" t="s">
        <v>10423</v>
      </c>
      <c r="C5243" s="317"/>
    </row>
    <row r="5244" spans="1:3" ht="15.5">
      <c r="A5244" s="319" t="s">
        <v>10424</v>
      </c>
      <c r="B5244" s="319" t="s">
        <v>10425</v>
      </c>
      <c r="C5244" s="223"/>
    </row>
    <row r="5245" spans="1:3" ht="14.5">
      <c r="A5245" s="309" t="s">
        <v>10426</v>
      </c>
      <c r="B5245" s="309" t="s">
        <v>10427</v>
      </c>
    </row>
    <row r="5246" spans="1:3" ht="14.5">
      <c r="A5246" s="309" t="s">
        <v>10428</v>
      </c>
      <c r="B5246" s="309" t="s">
        <v>10429</v>
      </c>
    </row>
    <row r="5247" spans="1:3" ht="14.5">
      <c r="A5247" s="309" t="s">
        <v>10430</v>
      </c>
      <c r="B5247" s="309" t="s">
        <v>10431</v>
      </c>
    </row>
    <row r="5248" spans="1:3" ht="14.5">
      <c r="A5248" s="309" t="s">
        <v>10432</v>
      </c>
      <c r="B5248" s="309" t="s">
        <v>10433</v>
      </c>
      <c r="C5248" s="223"/>
    </row>
    <row r="5249" spans="1:3" ht="14.5">
      <c r="A5249" s="309" t="s">
        <v>10434</v>
      </c>
      <c r="B5249" s="309" t="s">
        <v>10435</v>
      </c>
    </row>
    <row r="5250" spans="1:3" ht="14.5">
      <c r="A5250" s="309" t="s">
        <v>10436</v>
      </c>
      <c r="B5250" s="309" t="s">
        <v>10437</v>
      </c>
    </row>
    <row r="5251" spans="1:3" ht="14.5">
      <c r="A5251" s="309" t="s">
        <v>10438</v>
      </c>
      <c r="B5251" s="309" t="s">
        <v>10439</v>
      </c>
      <c r="C5251" s="223"/>
    </row>
    <row r="5252" spans="1:3" ht="17">
      <c r="A5252" s="319" t="s">
        <v>10440</v>
      </c>
      <c r="B5252" s="319" t="s">
        <v>10441</v>
      </c>
      <c r="C5252" s="583"/>
    </row>
    <row r="5253" spans="1:3" ht="17">
      <c r="A5253" s="309" t="s">
        <v>10442</v>
      </c>
      <c r="B5253" s="309" t="s">
        <v>10443</v>
      </c>
      <c r="C5253" s="579"/>
    </row>
    <row r="5254" spans="1:3" ht="15.5">
      <c r="A5254" s="309" t="s">
        <v>10444</v>
      </c>
      <c r="B5254" s="309" t="s">
        <v>10445</v>
      </c>
      <c r="C5254" s="317"/>
    </row>
    <row r="5255" spans="1:3" ht="14.5">
      <c r="A5255" s="309" t="s">
        <v>10446</v>
      </c>
      <c r="B5255" s="309" t="s">
        <v>10447</v>
      </c>
      <c r="C5255" s="223"/>
    </row>
    <row r="5256" spans="1:3" ht="14.5">
      <c r="A5256" s="309" t="s">
        <v>10448</v>
      </c>
      <c r="B5256" s="309" t="s">
        <v>10449</v>
      </c>
    </row>
    <row r="5257" spans="1:3" ht="14.5">
      <c r="A5257" s="309" t="s">
        <v>10450</v>
      </c>
      <c r="B5257" s="309" t="s">
        <v>10451</v>
      </c>
    </row>
    <row r="5258" spans="1:3" ht="14.5">
      <c r="A5258" s="309" t="s">
        <v>10452</v>
      </c>
      <c r="B5258" s="309" t="s">
        <v>10453</v>
      </c>
    </row>
    <row r="5259" spans="1:3" ht="14.5">
      <c r="A5259" s="309" t="s">
        <v>10454</v>
      </c>
      <c r="B5259" s="309" t="s">
        <v>10455</v>
      </c>
    </row>
    <row r="5260" spans="1:3" ht="14.5">
      <c r="A5260" s="309" t="s">
        <v>10456</v>
      </c>
      <c r="B5260" s="309" t="s">
        <v>10457</v>
      </c>
    </row>
    <row r="5261" spans="1:3" ht="14.5">
      <c r="A5261" s="309" t="s">
        <v>10458</v>
      </c>
      <c r="B5261" s="309" t="s">
        <v>10459</v>
      </c>
      <c r="C5261" s="223"/>
    </row>
    <row r="5262" spans="1:3" ht="15.5">
      <c r="A5262" s="319" t="s">
        <v>10460</v>
      </c>
      <c r="B5262" s="319" t="s">
        <v>10461</v>
      </c>
      <c r="C5262" s="223"/>
    </row>
    <row r="5263" spans="1:3" ht="14.5">
      <c r="A5263" s="309" t="s">
        <v>10462</v>
      </c>
      <c r="B5263" s="309" t="s">
        <v>10463</v>
      </c>
    </row>
    <row r="5264" spans="1:3" ht="13">
      <c r="A5264" s="567" t="s">
        <v>10464</v>
      </c>
      <c r="B5264" s="567" t="s">
        <v>10465</v>
      </c>
    </row>
    <row r="5265" spans="1:3" ht="15.5">
      <c r="A5265" s="309" t="s">
        <v>10466</v>
      </c>
      <c r="B5265" s="309" t="s">
        <v>10467</v>
      </c>
      <c r="C5265" s="317"/>
    </row>
    <row r="5266" spans="1:3" ht="14.5">
      <c r="A5266" s="567" t="s">
        <v>10468</v>
      </c>
      <c r="B5266" s="567" t="s">
        <v>10469</v>
      </c>
      <c r="C5266" s="223"/>
    </row>
    <row r="5267" spans="1:3" ht="14.5">
      <c r="A5267" s="567" t="s">
        <v>10470</v>
      </c>
      <c r="B5267" s="567" t="s">
        <v>10471</v>
      </c>
      <c r="C5267" s="223"/>
    </row>
    <row r="5268" spans="1:3" ht="15.5">
      <c r="A5268" s="309" t="s">
        <v>10472</v>
      </c>
      <c r="B5268" s="309" t="s">
        <v>10473</v>
      </c>
      <c r="C5268" s="317"/>
    </row>
    <row r="5269" spans="1:3" ht="14.5">
      <c r="A5269" s="567" t="s">
        <v>10474</v>
      </c>
      <c r="B5269" s="567" t="s">
        <v>10475</v>
      </c>
      <c r="C5269" s="223"/>
    </row>
    <row r="5270" spans="1:3" ht="14.5">
      <c r="A5270" s="567" t="s">
        <v>10476</v>
      </c>
      <c r="B5270" s="567" t="s">
        <v>10477</v>
      </c>
      <c r="C5270" s="223"/>
    </row>
    <row r="5271" spans="1:3" ht="14.5">
      <c r="A5271" s="309" t="s">
        <v>10478</v>
      </c>
      <c r="B5271" s="309" t="s">
        <v>10479</v>
      </c>
    </row>
    <row r="5272" spans="1:3" ht="14.5">
      <c r="A5272" s="309" t="s">
        <v>10480</v>
      </c>
      <c r="B5272" s="309" t="s">
        <v>10481</v>
      </c>
      <c r="C5272" s="223"/>
    </row>
    <row r="5273" spans="1:3" ht="14.5">
      <c r="A5273" s="567" t="s">
        <v>10482</v>
      </c>
      <c r="B5273" s="567" t="s">
        <v>10483</v>
      </c>
      <c r="C5273" s="223"/>
    </row>
    <row r="5274" spans="1:3" ht="14.5">
      <c r="A5274" s="567" t="s">
        <v>10484</v>
      </c>
      <c r="B5274" s="567" t="s">
        <v>10485</v>
      </c>
      <c r="C5274" s="223"/>
    </row>
    <row r="5275" spans="1:3" ht="15.5">
      <c r="A5275" s="567" t="s">
        <v>10486</v>
      </c>
      <c r="B5275" s="567" t="s">
        <v>10487</v>
      </c>
      <c r="C5275" s="317"/>
    </row>
    <row r="5276" spans="1:3" ht="14.5">
      <c r="A5276" s="567" t="s">
        <v>10488</v>
      </c>
      <c r="B5276" s="567" t="s">
        <v>10489</v>
      </c>
      <c r="C5276" s="223"/>
    </row>
    <row r="5277" spans="1:3" ht="13">
      <c r="A5277" s="567" t="s">
        <v>10490</v>
      </c>
      <c r="B5277" s="567" t="s">
        <v>10491</v>
      </c>
    </row>
    <row r="5278" spans="1:3" ht="15.5">
      <c r="A5278" s="309" t="s">
        <v>10492</v>
      </c>
      <c r="B5278" s="309" t="s">
        <v>10493</v>
      </c>
      <c r="C5278" s="317"/>
    </row>
    <row r="5279" spans="1:3" ht="14.5">
      <c r="A5279" s="567" t="s">
        <v>10494</v>
      </c>
      <c r="B5279" s="567" t="s">
        <v>10495</v>
      </c>
      <c r="C5279" s="223"/>
    </row>
    <row r="5280" spans="1:3" ht="15.5">
      <c r="A5280" s="567" t="s">
        <v>10496</v>
      </c>
      <c r="B5280" s="567" t="s">
        <v>10497</v>
      </c>
      <c r="C5280" s="317"/>
    </row>
    <row r="5281" spans="1:3" ht="17">
      <c r="A5281" s="307" t="s">
        <v>10498</v>
      </c>
      <c r="B5281" s="307" t="s">
        <v>10499</v>
      </c>
      <c r="C5281" s="223"/>
    </row>
    <row r="5282" spans="1:3" ht="15.5">
      <c r="A5282" s="319" t="s">
        <v>10500</v>
      </c>
      <c r="B5282" s="319" t="s">
        <v>10501</v>
      </c>
    </row>
    <row r="5283" spans="1:3" ht="14.5">
      <c r="A5283" s="309" t="s">
        <v>10502</v>
      </c>
      <c r="B5283" s="309" t="s">
        <v>10503</v>
      </c>
    </row>
    <row r="5284" spans="1:3" ht="14.5">
      <c r="A5284" s="309" t="s">
        <v>10504</v>
      </c>
      <c r="B5284" s="309" t="s">
        <v>10505</v>
      </c>
    </row>
    <row r="5285" spans="1:3" ht="14.5">
      <c r="A5285" s="309" t="s">
        <v>10506</v>
      </c>
      <c r="B5285" s="309" t="s">
        <v>10507</v>
      </c>
      <c r="C5285" s="223"/>
    </row>
    <row r="5286" spans="1:3" ht="14.5">
      <c r="A5286" s="309" t="s">
        <v>10508</v>
      </c>
      <c r="B5286" s="309" t="s">
        <v>10509</v>
      </c>
    </row>
    <row r="5287" spans="1:3" ht="14.5">
      <c r="A5287" s="309" t="s">
        <v>10510</v>
      </c>
      <c r="B5287" s="309" t="s">
        <v>10511</v>
      </c>
    </row>
    <row r="5288" spans="1:3" ht="14.5">
      <c r="A5288" s="309" t="s">
        <v>10512</v>
      </c>
      <c r="B5288" s="309" t="s">
        <v>10513</v>
      </c>
    </row>
    <row r="5289" spans="1:3" ht="17">
      <c r="A5289" s="309" t="s">
        <v>10514</v>
      </c>
      <c r="B5289" s="309" t="s">
        <v>10515</v>
      </c>
      <c r="C5289" s="579"/>
    </row>
    <row r="5290" spans="1:3" ht="15.5">
      <c r="A5290" s="319" t="s">
        <v>10516</v>
      </c>
      <c r="B5290" s="319" t="s">
        <v>10517</v>
      </c>
      <c r="C5290" s="317"/>
    </row>
    <row r="5291" spans="1:3" ht="14.5">
      <c r="A5291" s="309" t="s">
        <v>10518</v>
      </c>
      <c r="B5291" s="309" t="s">
        <v>10519</v>
      </c>
      <c r="C5291" s="223"/>
    </row>
    <row r="5292" spans="1:3" ht="14.5">
      <c r="A5292" s="567" t="s">
        <v>10520</v>
      </c>
      <c r="B5292" s="567" t="s">
        <v>10521</v>
      </c>
      <c r="C5292" s="223"/>
    </row>
    <row r="5293" spans="1:3" ht="14.5">
      <c r="A5293" s="309" t="s">
        <v>10522</v>
      </c>
      <c r="B5293" s="309" t="s">
        <v>10523</v>
      </c>
      <c r="C5293" s="223"/>
    </row>
    <row r="5294" spans="1:3" ht="14.5">
      <c r="A5294" s="567" t="s">
        <v>10524</v>
      </c>
      <c r="B5294" s="567" t="s">
        <v>10525</v>
      </c>
      <c r="C5294" s="223"/>
    </row>
    <row r="5295" spans="1:3" ht="14.5">
      <c r="A5295" s="309" t="s">
        <v>10526</v>
      </c>
      <c r="B5295" s="309" t="s">
        <v>10527</v>
      </c>
      <c r="C5295" s="223"/>
    </row>
    <row r="5296" spans="1:3" ht="15.5">
      <c r="A5296" s="567" t="s">
        <v>10528</v>
      </c>
      <c r="B5296" s="567" t="s">
        <v>10529</v>
      </c>
      <c r="C5296" s="317"/>
    </row>
    <row r="5297" spans="1:3" ht="14.5">
      <c r="A5297" s="309" t="s">
        <v>10530</v>
      </c>
      <c r="B5297" s="309" t="s">
        <v>10531</v>
      </c>
      <c r="C5297" s="223"/>
    </row>
    <row r="5298" spans="1:3" ht="14.5">
      <c r="A5298" s="309" t="s">
        <v>10532</v>
      </c>
      <c r="B5298" s="309" t="s">
        <v>10533</v>
      </c>
    </row>
    <row r="5299" spans="1:3" ht="14.5">
      <c r="A5299" s="309" t="s">
        <v>10534</v>
      </c>
      <c r="B5299" s="309" t="s">
        <v>10535</v>
      </c>
    </row>
    <row r="5300" spans="1:3" ht="15.5">
      <c r="A5300" s="319" t="s">
        <v>10536</v>
      </c>
      <c r="B5300" s="319" t="s">
        <v>10537</v>
      </c>
      <c r="C5300" s="223"/>
    </row>
    <row r="5301" spans="1:3" ht="14.5">
      <c r="A5301" s="309" t="s">
        <v>10538</v>
      </c>
      <c r="B5301" s="309" t="s">
        <v>10539</v>
      </c>
    </row>
    <row r="5302" spans="1:3" ht="17">
      <c r="A5302" s="309" t="s">
        <v>10540</v>
      </c>
      <c r="B5302" s="309" t="s">
        <v>10541</v>
      </c>
      <c r="C5302" s="583"/>
    </row>
    <row r="5303" spans="1:3" ht="18.5">
      <c r="A5303" s="309" t="s">
        <v>10542</v>
      </c>
      <c r="B5303" s="309" t="s">
        <v>10543</v>
      </c>
      <c r="C5303" s="582"/>
    </row>
    <row r="5304" spans="1:3" ht="15.5">
      <c r="A5304" s="309" t="s">
        <v>10544</v>
      </c>
      <c r="B5304" s="309" t="s">
        <v>10545</v>
      </c>
      <c r="C5304" s="317"/>
    </row>
    <row r="5305" spans="1:3" ht="17">
      <c r="A5305" s="580" t="s">
        <v>10546</v>
      </c>
      <c r="B5305" s="580" t="s">
        <v>458</v>
      </c>
      <c r="C5305" s="223"/>
    </row>
    <row r="5306" spans="1:3" ht="18.5">
      <c r="A5306" s="581" t="s">
        <v>10547</v>
      </c>
      <c r="B5306" s="581" t="s">
        <v>10548</v>
      </c>
      <c r="C5306" s="223"/>
    </row>
    <row r="5307" spans="1:3" ht="15.5">
      <c r="A5307" s="319" t="s">
        <v>10549</v>
      </c>
      <c r="B5307" s="319" t="s">
        <v>10550</v>
      </c>
    </row>
    <row r="5308" spans="1:3" ht="14.5">
      <c r="A5308" s="309" t="s">
        <v>10551</v>
      </c>
      <c r="B5308" s="309" t="s">
        <v>10552</v>
      </c>
      <c r="C5308" s="223"/>
    </row>
    <row r="5309" spans="1:3" ht="14.5">
      <c r="A5309" s="309" t="s">
        <v>10553</v>
      </c>
      <c r="B5309" s="309" t="s">
        <v>10554</v>
      </c>
    </row>
    <row r="5310" spans="1:3" ht="14.5">
      <c r="A5310" s="567" t="s">
        <v>10555</v>
      </c>
      <c r="B5310" s="567" t="s">
        <v>10556</v>
      </c>
      <c r="C5310" s="223"/>
    </row>
    <row r="5311" spans="1:3" ht="15.5">
      <c r="A5311" s="567" t="s">
        <v>10557</v>
      </c>
      <c r="B5311" s="567" t="s">
        <v>10558</v>
      </c>
      <c r="C5311" s="317"/>
    </row>
    <row r="5312" spans="1:3" ht="14.5">
      <c r="A5312" s="309" t="s">
        <v>10559</v>
      </c>
      <c r="B5312" s="309" t="s">
        <v>10560</v>
      </c>
      <c r="C5312" s="223"/>
    </row>
    <row r="5313" spans="1:3" ht="14.5">
      <c r="A5313" s="309" t="s">
        <v>10561</v>
      </c>
      <c r="B5313" s="309" t="s">
        <v>10562</v>
      </c>
      <c r="C5313" s="223"/>
    </row>
    <row r="5314" spans="1:3" ht="15.5">
      <c r="A5314" s="319" t="s">
        <v>10563</v>
      </c>
      <c r="B5314" s="319" t="s">
        <v>10564</v>
      </c>
      <c r="C5314" s="223"/>
    </row>
    <row r="5315" spans="1:3" ht="14.5">
      <c r="A5315" s="309" t="s">
        <v>10565</v>
      </c>
      <c r="B5315" s="309" t="s">
        <v>10566</v>
      </c>
      <c r="C5315" s="223"/>
    </row>
    <row r="5316" spans="1:3" ht="15.5">
      <c r="A5316" s="309" t="s">
        <v>10567</v>
      </c>
      <c r="B5316" s="309" t="s">
        <v>10568</v>
      </c>
      <c r="C5316" s="317"/>
    </row>
    <row r="5317" spans="1:3" ht="14.5">
      <c r="A5317" s="309" t="s">
        <v>10569</v>
      </c>
      <c r="B5317" s="309" t="s">
        <v>10570</v>
      </c>
      <c r="C5317" s="223"/>
    </row>
    <row r="5318" spans="1:3" ht="14.5">
      <c r="A5318" s="309" t="s">
        <v>10571</v>
      </c>
      <c r="B5318" s="309" t="s">
        <v>10572</v>
      </c>
      <c r="C5318" s="223"/>
    </row>
    <row r="5319" spans="1:3" ht="15.5">
      <c r="A5319" s="319" t="s">
        <v>10573</v>
      </c>
      <c r="B5319" s="319" t="s">
        <v>10574</v>
      </c>
      <c r="C5319" s="223"/>
    </row>
    <row r="5320" spans="1:3" ht="14.5">
      <c r="A5320" s="309" t="s">
        <v>10575</v>
      </c>
      <c r="B5320" s="309" t="s">
        <v>10576</v>
      </c>
      <c r="C5320" s="223"/>
    </row>
    <row r="5321" spans="1:3" ht="15.5">
      <c r="A5321" s="309" t="s">
        <v>10577</v>
      </c>
      <c r="B5321" s="309" t="s">
        <v>10578</v>
      </c>
      <c r="C5321" s="317"/>
    </row>
    <row r="5322" spans="1:3" ht="14.5">
      <c r="A5322" s="309" t="s">
        <v>10579</v>
      </c>
      <c r="B5322" s="309" t="s">
        <v>10580</v>
      </c>
      <c r="C5322" s="223"/>
    </row>
    <row r="5323" spans="1:3" ht="14.5">
      <c r="A5323" s="309" t="s">
        <v>10581</v>
      </c>
      <c r="B5323" s="309" t="s">
        <v>10582</v>
      </c>
      <c r="C5323" s="223"/>
    </row>
    <row r="5324" spans="1:3" ht="15.5">
      <c r="A5324" s="319" t="s">
        <v>10583</v>
      </c>
      <c r="B5324" s="319" t="s">
        <v>10584</v>
      </c>
      <c r="C5324" s="223"/>
    </row>
    <row r="5325" spans="1:3" ht="14.5">
      <c r="A5325" s="309" t="s">
        <v>10585</v>
      </c>
      <c r="B5325" s="309" t="s">
        <v>10586</v>
      </c>
      <c r="C5325" s="223"/>
    </row>
    <row r="5326" spans="1:3" ht="17">
      <c r="A5326" s="309" t="s">
        <v>10587</v>
      </c>
      <c r="B5326" s="309" t="s">
        <v>10588</v>
      </c>
      <c r="C5326" s="579"/>
    </row>
    <row r="5327" spans="1:3" ht="15.5">
      <c r="A5327" s="309" t="s">
        <v>10589</v>
      </c>
      <c r="B5327" s="309" t="s">
        <v>10590</v>
      </c>
      <c r="C5327" s="317"/>
    </row>
    <row r="5328" spans="1:3" ht="14.5">
      <c r="A5328" s="309" t="s">
        <v>10591</v>
      </c>
      <c r="B5328" s="309" t="s">
        <v>10592</v>
      </c>
      <c r="C5328" s="223"/>
    </row>
    <row r="5329" spans="1:3" ht="17">
      <c r="A5329" s="307" t="s">
        <v>10593</v>
      </c>
      <c r="B5329" s="307" t="s">
        <v>10594</v>
      </c>
      <c r="C5329" s="223"/>
    </row>
    <row r="5330" spans="1:3" ht="15.5">
      <c r="A5330" s="319" t="s">
        <v>10595</v>
      </c>
      <c r="B5330" s="319" t="s">
        <v>10596</v>
      </c>
      <c r="C5330" s="317"/>
    </row>
    <row r="5331" spans="1:3" ht="14.5">
      <c r="A5331" s="309" t="s">
        <v>10597</v>
      </c>
      <c r="B5331" s="309" t="s">
        <v>10598</v>
      </c>
      <c r="C5331" s="223"/>
    </row>
    <row r="5332" spans="1:3" ht="13">
      <c r="A5332" s="567" t="s">
        <v>10599</v>
      </c>
      <c r="B5332" s="567" t="s">
        <v>10600</v>
      </c>
    </row>
    <row r="5333" spans="1:3" ht="14.5">
      <c r="A5333" s="567" t="s">
        <v>10601</v>
      </c>
      <c r="B5333" s="567" t="s">
        <v>10602</v>
      </c>
      <c r="C5333" s="223"/>
    </row>
    <row r="5334" spans="1:3" ht="14.5">
      <c r="A5334" s="309" t="s">
        <v>10603</v>
      </c>
      <c r="B5334" s="309" t="s">
        <v>10604</v>
      </c>
      <c r="C5334" s="223"/>
    </row>
    <row r="5335" spans="1:3" ht="15.5">
      <c r="A5335" s="567" t="s">
        <v>10605</v>
      </c>
      <c r="B5335" s="567" t="s">
        <v>10606</v>
      </c>
      <c r="C5335" s="317"/>
    </row>
    <row r="5336" spans="1:3" ht="14.5">
      <c r="A5336" s="567" t="s">
        <v>10607</v>
      </c>
      <c r="B5336" s="567" t="s">
        <v>10608</v>
      </c>
      <c r="C5336" s="223"/>
    </row>
    <row r="5337" spans="1:3" ht="14.5">
      <c r="A5337" s="567" t="s">
        <v>10609</v>
      </c>
      <c r="B5337" s="567" t="s">
        <v>10610</v>
      </c>
      <c r="C5337" s="223"/>
    </row>
    <row r="5338" spans="1:3" ht="17">
      <c r="A5338" s="309" t="s">
        <v>10611</v>
      </c>
      <c r="B5338" s="309" t="s">
        <v>10612</v>
      </c>
      <c r="C5338" s="579"/>
    </row>
    <row r="5339" spans="1:3" ht="14.5">
      <c r="A5339" s="309" t="s">
        <v>10613</v>
      </c>
      <c r="B5339" s="309" t="s">
        <v>10614</v>
      </c>
      <c r="C5339" s="223"/>
    </row>
    <row r="5340" spans="1:3" ht="13">
      <c r="A5340" s="567" t="s">
        <v>10615</v>
      </c>
      <c r="B5340" s="567" t="s">
        <v>10616</v>
      </c>
    </row>
    <row r="5341" spans="1:3" ht="13">
      <c r="A5341" s="567" t="s">
        <v>10617</v>
      </c>
      <c r="B5341" s="567" t="s">
        <v>10618</v>
      </c>
    </row>
    <row r="5342" spans="1:3" ht="13">
      <c r="A5342" s="567" t="s">
        <v>10619</v>
      </c>
      <c r="B5342" s="567" t="s">
        <v>10620</v>
      </c>
    </row>
    <row r="5343" spans="1:3" ht="13">
      <c r="A5343" s="567" t="s">
        <v>10621</v>
      </c>
      <c r="B5343" s="567" t="s">
        <v>10622</v>
      </c>
    </row>
    <row r="5344" spans="1:3" ht="14.5">
      <c r="A5344" s="309" t="s">
        <v>10623</v>
      </c>
      <c r="B5344" s="309" t="s">
        <v>10624</v>
      </c>
    </row>
    <row r="5345" spans="1:3" ht="14.5">
      <c r="A5345" s="567" t="s">
        <v>10625</v>
      </c>
      <c r="B5345" s="567" t="s">
        <v>10626</v>
      </c>
      <c r="C5345" s="223"/>
    </row>
    <row r="5346" spans="1:3" ht="13">
      <c r="A5346" s="567" t="s">
        <v>10627</v>
      </c>
      <c r="B5346" s="567" t="s">
        <v>10628</v>
      </c>
    </row>
    <row r="5347" spans="1:3" ht="14.5">
      <c r="A5347" s="309" t="s">
        <v>10629</v>
      </c>
      <c r="B5347" s="309" t="s">
        <v>10630</v>
      </c>
    </row>
    <row r="5348" spans="1:3" ht="14.5">
      <c r="A5348" s="309" t="s">
        <v>10631</v>
      </c>
      <c r="B5348" s="309" t="s">
        <v>10632</v>
      </c>
    </row>
    <row r="5349" spans="1:3" ht="13">
      <c r="A5349" s="567" t="s">
        <v>10633</v>
      </c>
      <c r="B5349" s="567" t="s">
        <v>10634</v>
      </c>
    </row>
    <row r="5350" spans="1:3" ht="13">
      <c r="A5350" s="567" t="s">
        <v>10635</v>
      </c>
      <c r="B5350" s="567" t="s">
        <v>10636</v>
      </c>
    </row>
    <row r="5351" spans="1:3" ht="13">
      <c r="A5351" s="567" t="s">
        <v>10637</v>
      </c>
      <c r="B5351" s="567" t="s">
        <v>10638</v>
      </c>
    </row>
    <row r="5352" spans="1:3" ht="14.5">
      <c r="A5352" s="309" t="s">
        <v>10639</v>
      </c>
      <c r="B5352" s="309" t="s">
        <v>10640</v>
      </c>
    </row>
    <row r="5353" spans="1:3" ht="13">
      <c r="A5353" s="567" t="s">
        <v>10641</v>
      </c>
      <c r="B5353" s="567" t="s">
        <v>10642</v>
      </c>
    </row>
    <row r="5354" spans="1:3" ht="14.5">
      <c r="A5354" s="309" t="s">
        <v>10643</v>
      </c>
      <c r="B5354" s="309" t="s">
        <v>10644</v>
      </c>
      <c r="C5354" s="223"/>
    </row>
    <row r="5355" spans="1:3" ht="13">
      <c r="A5355" s="567" t="s">
        <v>10645</v>
      </c>
      <c r="B5355" s="567" t="s">
        <v>10646</v>
      </c>
    </row>
    <row r="5356" spans="1:3" ht="14.5">
      <c r="A5356" s="309" t="s">
        <v>10647</v>
      </c>
      <c r="B5356" s="309" t="s">
        <v>10648</v>
      </c>
    </row>
    <row r="5357" spans="1:3" ht="15.5">
      <c r="A5357" s="319" t="s">
        <v>10649</v>
      </c>
      <c r="B5357" s="319" t="s">
        <v>10650</v>
      </c>
      <c r="C5357" s="223"/>
    </row>
    <row r="5358" spans="1:3" ht="14.5">
      <c r="A5358" s="309" t="s">
        <v>10651</v>
      </c>
      <c r="B5358" s="309" t="s">
        <v>10652</v>
      </c>
    </row>
    <row r="5359" spans="1:3" ht="14.5">
      <c r="A5359" s="309" t="s">
        <v>10653</v>
      </c>
      <c r="B5359" s="309" t="s">
        <v>10654</v>
      </c>
    </row>
    <row r="5360" spans="1:3" ht="14.5">
      <c r="A5360" s="309" t="s">
        <v>10655</v>
      </c>
      <c r="B5360" s="309" t="s">
        <v>10656</v>
      </c>
    </row>
    <row r="5361" spans="1:3" ht="17">
      <c r="A5361" s="309" t="s">
        <v>10657</v>
      </c>
      <c r="B5361" s="309" t="s">
        <v>10658</v>
      </c>
      <c r="C5361" s="579"/>
    </row>
    <row r="5362" spans="1:3" ht="15.5">
      <c r="A5362" s="309" t="s">
        <v>10659</v>
      </c>
      <c r="B5362" s="309" t="s">
        <v>10660</v>
      </c>
      <c r="C5362" s="317"/>
    </row>
    <row r="5363" spans="1:3" ht="15.5">
      <c r="A5363" s="319" t="s">
        <v>10661</v>
      </c>
      <c r="B5363" s="319" t="s">
        <v>10662</v>
      </c>
      <c r="C5363" s="223"/>
    </row>
    <row r="5364" spans="1:3" ht="14.5">
      <c r="A5364" s="309" t="s">
        <v>10663</v>
      </c>
      <c r="B5364" s="309" t="s">
        <v>10664</v>
      </c>
    </row>
    <row r="5365" spans="1:3" ht="15.5">
      <c r="A5365" s="319" t="s">
        <v>10665</v>
      </c>
      <c r="B5365" s="319" t="s">
        <v>10666</v>
      </c>
    </row>
    <row r="5366" spans="1:3" ht="14.5">
      <c r="A5366" s="309" t="s">
        <v>10667</v>
      </c>
      <c r="B5366" s="309" t="s">
        <v>10668</v>
      </c>
    </row>
    <row r="5367" spans="1:3" ht="14.5">
      <c r="A5367" s="309" t="s">
        <v>10669</v>
      </c>
      <c r="B5367" s="309" t="s">
        <v>10670</v>
      </c>
    </row>
    <row r="5368" spans="1:3" ht="14.5">
      <c r="A5368" s="309" t="s">
        <v>10671</v>
      </c>
      <c r="B5368" s="309" t="s">
        <v>10672</v>
      </c>
    </row>
    <row r="5369" spans="1:3" ht="14.5">
      <c r="A5369" s="309" t="s">
        <v>10673</v>
      </c>
      <c r="B5369" s="309" t="s">
        <v>10674</v>
      </c>
      <c r="C5369" s="223"/>
    </row>
    <row r="5370" spans="1:3" ht="14.5">
      <c r="A5370" s="309" t="s">
        <v>10675</v>
      </c>
      <c r="B5370" s="309" t="s">
        <v>10676</v>
      </c>
    </row>
    <row r="5371" spans="1:3" ht="14.5">
      <c r="A5371" s="309" t="s">
        <v>10677</v>
      </c>
      <c r="B5371" s="309" t="s">
        <v>10678</v>
      </c>
    </row>
    <row r="5372" spans="1:3" ht="14.5">
      <c r="A5372" s="309" t="s">
        <v>10679</v>
      </c>
      <c r="B5372" s="309" t="s">
        <v>10680</v>
      </c>
    </row>
    <row r="5373" spans="1:3" ht="17">
      <c r="A5373" s="307" t="s">
        <v>10681</v>
      </c>
      <c r="B5373" s="307" t="s">
        <v>10682</v>
      </c>
    </row>
    <row r="5374" spans="1:3" ht="15.5">
      <c r="A5374" s="319" t="s">
        <v>10683</v>
      </c>
      <c r="B5374" s="319" t="s">
        <v>10684</v>
      </c>
      <c r="C5374" s="223"/>
    </row>
    <row r="5375" spans="1:3" ht="14.5">
      <c r="A5375" s="309" t="s">
        <v>10685</v>
      </c>
      <c r="B5375" s="309" t="s">
        <v>10686</v>
      </c>
    </row>
    <row r="5376" spans="1:3" ht="14.5">
      <c r="A5376" s="309" t="s">
        <v>10687</v>
      </c>
      <c r="B5376" s="309" t="s">
        <v>10688</v>
      </c>
    </row>
    <row r="5377" spans="1:3" ht="14.5">
      <c r="A5377" s="567" t="s">
        <v>10689</v>
      </c>
      <c r="B5377" s="567" t="s">
        <v>10690</v>
      </c>
      <c r="C5377" s="223"/>
    </row>
    <row r="5378" spans="1:3" ht="13">
      <c r="A5378" s="567" t="s">
        <v>10691</v>
      </c>
      <c r="B5378" s="567" t="s">
        <v>10692</v>
      </c>
    </row>
    <row r="5379" spans="1:3" ht="14.5">
      <c r="A5379" s="309" t="s">
        <v>10693</v>
      </c>
      <c r="B5379" s="309" t="s">
        <v>10694</v>
      </c>
    </row>
    <row r="5380" spans="1:3" ht="13">
      <c r="A5380" s="567" t="s">
        <v>10695</v>
      </c>
      <c r="B5380" s="567" t="s">
        <v>10696</v>
      </c>
    </row>
    <row r="5381" spans="1:3" ht="13">
      <c r="A5381" s="567" t="s">
        <v>10697</v>
      </c>
      <c r="B5381" s="567" t="s">
        <v>10698</v>
      </c>
    </row>
    <row r="5382" spans="1:3" ht="14.5">
      <c r="A5382" s="567" t="s">
        <v>10699</v>
      </c>
      <c r="B5382" s="567" t="s">
        <v>10700</v>
      </c>
      <c r="C5382" s="223"/>
    </row>
    <row r="5383" spans="1:3" ht="14.5">
      <c r="A5383" s="309" t="s">
        <v>10701</v>
      </c>
      <c r="B5383" s="309" t="s">
        <v>10702</v>
      </c>
    </row>
    <row r="5384" spans="1:3" ht="15.5">
      <c r="A5384" s="319" t="s">
        <v>10703</v>
      </c>
      <c r="B5384" s="319" t="s">
        <v>10704</v>
      </c>
    </row>
    <row r="5385" spans="1:3" ht="14.5">
      <c r="A5385" s="309" t="s">
        <v>10705</v>
      </c>
      <c r="B5385" s="309" t="s">
        <v>10706</v>
      </c>
    </row>
    <row r="5386" spans="1:3" ht="14.5">
      <c r="A5386" s="309" t="s">
        <v>10707</v>
      </c>
      <c r="B5386" s="309" t="s">
        <v>10708</v>
      </c>
    </row>
    <row r="5387" spans="1:3" ht="14.5">
      <c r="A5387" s="309" t="s">
        <v>10709</v>
      </c>
      <c r="B5387" s="309" t="s">
        <v>10710</v>
      </c>
    </row>
    <row r="5388" spans="1:3" ht="15.5">
      <c r="A5388" s="319" t="s">
        <v>10711</v>
      </c>
      <c r="B5388" s="319" t="s">
        <v>10712</v>
      </c>
      <c r="C5388" s="317"/>
    </row>
    <row r="5389" spans="1:3" ht="14.5">
      <c r="A5389" s="309" t="s">
        <v>10713</v>
      </c>
      <c r="B5389" s="309" t="s">
        <v>10714</v>
      </c>
      <c r="C5389" s="223"/>
    </row>
    <row r="5390" spans="1:3" ht="14.5">
      <c r="A5390" s="309" t="s">
        <v>10715</v>
      </c>
      <c r="B5390" s="309" t="s">
        <v>10716</v>
      </c>
    </row>
    <row r="5391" spans="1:3" ht="14.5">
      <c r="A5391" s="309" t="s">
        <v>10717</v>
      </c>
      <c r="B5391" s="309" t="s">
        <v>10718</v>
      </c>
    </row>
    <row r="5392" spans="1:3" ht="17">
      <c r="A5392" s="580" t="s">
        <v>10719</v>
      </c>
      <c r="B5392" s="580" t="s">
        <v>458</v>
      </c>
    </row>
    <row r="5393" spans="1:3" ht="17">
      <c r="A5393" s="307" t="s">
        <v>10720</v>
      </c>
      <c r="B5393" s="307" t="s">
        <v>10721</v>
      </c>
      <c r="C5393" s="223"/>
    </row>
    <row r="5394" spans="1:3" ht="15.5">
      <c r="A5394" s="319" t="s">
        <v>10722</v>
      </c>
      <c r="B5394" s="319" t="s">
        <v>10723</v>
      </c>
    </row>
    <row r="5395" spans="1:3" ht="14.5">
      <c r="A5395" s="309" t="s">
        <v>10724</v>
      </c>
      <c r="B5395" s="309" t="s">
        <v>10725</v>
      </c>
    </row>
    <row r="5396" spans="1:3" ht="17">
      <c r="A5396" s="309" t="s">
        <v>10726</v>
      </c>
      <c r="B5396" s="309" t="s">
        <v>10727</v>
      </c>
      <c r="C5396" s="579"/>
    </row>
    <row r="5397" spans="1:3" ht="15.5">
      <c r="A5397" s="309" t="s">
        <v>10728</v>
      </c>
      <c r="B5397" s="309" t="s">
        <v>10729</v>
      </c>
      <c r="C5397" s="317"/>
    </row>
    <row r="5398" spans="1:3" ht="15.5">
      <c r="A5398" s="319" t="s">
        <v>10730</v>
      </c>
      <c r="B5398" s="319" t="s">
        <v>10731</v>
      </c>
      <c r="C5398" s="223"/>
    </row>
    <row r="5399" spans="1:3" ht="14.5">
      <c r="A5399" s="309" t="s">
        <v>10732</v>
      </c>
      <c r="B5399" s="309" t="s">
        <v>10733</v>
      </c>
    </row>
    <row r="5400" spans="1:3" ht="13">
      <c r="A5400" s="567" t="s">
        <v>10734</v>
      </c>
      <c r="B5400" s="567" t="s">
        <v>10735</v>
      </c>
    </row>
    <row r="5401" spans="1:3" ht="14.5">
      <c r="A5401" s="567" t="s">
        <v>10736</v>
      </c>
      <c r="B5401" s="567" t="s">
        <v>10737</v>
      </c>
      <c r="C5401" s="223"/>
    </row>
    <row r="5402" spans="1:3" ht="14.5">
      <c r="A5402" s="309" t="s">
        <v>10738</v>
      </c>
      <c r="B5402" s="309" t="s">
        <v>10739</v>
      </c>
      <c r="C5402" s="223"/>
    </row>
    <row r="5403" spans="1:3" ht="15.5">
      <c r="A5403" s="309" t="s">
        <v>10740</v>
      </c>
      <c r="B5403" s="309" t="s">
        <v>10741</v>
      </c>
      <c r="C5403" s="317"/>
    </row>
    <row r="5404" spans="1:3" ht="14.5">
      <c r="A5404" s="309" t="s">
        <v>10742</v>
      </c>
      <c r="B5404" s="309" t="s">
        <v>10743</v>
      </c>
      <c r="C5404" s="223"/>
    </row>
    <row r="5405" spans="1:3" ht="13">
      <c r="A5405" s="567" t="s">
        <v>10744</v>
      </c>
      <c r="B5405" s="567" t="s">
        <v>10745</v>
      </c>
    </row>
    <row r="5406" spans="1:3" ht="13">
      <c r="A5406" s="567" t="s">
        <v>10746</v>
      </c>
      <c r="B5406" s="567" t="s">
        <v>10747</v>
      </c>
    </row>
    <row r="5407" spans="1:3" ht="13">
      <c r="A5407" s="567" t="s">
        <v>10748</v>
      </c>
      <c r="B5407" s="567" t="s">
        <v>10749</v>
      </c>
    </row>
    <row r="5408" spans="1:3" ht="14.5">
      <c r="A5408" s="567" t="s">
        <v>10750</v>
      </c>
      <c r="B5408" s="567" t="s">
        <v>10751</v>
      </c>
      <c r="C5408" s="223"/>
    </row>
    <row r="5409" spans="1:3" ht="14.5">
      <c r="A5409" s="309" t="s">
        <v>10752</v>
      </c>
      <c r="B5409" s="309" t="s">
        <v>10753</v>
      </c>
      <c r="C5409" s="223"/>
    </row>
    <row r="5410" spans="1:3" ht="14.5">
      <c r="A5410" s="309" t="s">
        <v>10754</v>
      </c>
      <c r="B5410" s="309" t="s">
        <v>10755</v>
      </c>
      <c r="C5410" s="223"/>
    </row>
    <row r="5411" spans="1:3" ht="14.5">
      <c r="A5411" s="309" t="s">
        <v>10756</v>
      </c>
      <c r="B5411" s="309" t="s">
        <v>10757</v>
      </c>
      <c r="C5411" s="223"/>
    </row>
    <row r="5412" spans="1:3" ht="14.5">
      <c r="A5412" s="309" t="s">
        <v>10758</v>
      </c>
      <c r="B5412" s="309" t="s">
        <v>10759</v>
      </c>
      <c r="C5412" s="223"/>
    </row>
    <row r="5413" spans="1:3" ht="15.5">
      <c r="A5413" s="319" t="s">
        <v>10760</v>
      </c>
      <c r="B5413" s="319" t="s">
        <v>10761</v>
      </c>
      <c r="C5413" s="223"/>
    </row>
    <row r="5414" spans="1:3" ht="14.5">
      <c r="A5414" s="309" t="s">
        <v>10762</v>
      </c>
      <c r="B5414" s="309" t="s">
        <v>10763</v>
      </c>
    </row>
    <row r="5415" spans="1:3" ht="13">
      <c r="A5415" s="567" t="s">
        <v>10764</v>
      </c>
      <c r="B5415" s="567" t="s">
        <v>10765</v>
      </c>
    </row>
    <row r="5416" spans="1:3" ht="13">
      <c r="A5416" s="567" t="s">
        <v>10766</v>
      </c>
      <c r="B5416" s="567" t="s">
        <v>10767</v>
      </c>
    </row>
    <row r="5417" spans="1:3" ht="15.5">
      <c r="A5417" s="309" t="s">
        <v>10768</v>
      </c>
      <c r="B5417" s="309" t="s">
        <v>10769</v>
      </c>
      <c r="C5417" s="317"/>
    </row>
    <row r="5418" spans="1:3" ht="14.5">
      <c r="A5418" s="567" t="s">
        <v>10770</v>
      </c>
      <c r="B5418" s="567" t="s">
        <v>10771</v>
      </c>
      <c r="C5418" s="223"/>
    </row>
    <row r="5419" spans="1:3" ht="14.5">
      <c r="A5419" s="567" t="s">
        <v>10772</v>
      </c>
      <c r="B5419" s="567" t="s">
        <v>10773</v>
      </c>
      <c r="C5419" s="223"/>
    </row>
    <row r="5420" spans="1:3" ht="14.5">
      <c r="A5420" s="567" t="s">
        <v>10774</v>
      </c>
      <c r="B5420" s="567" t="s">
        <v>10775</v>
      </c>
      <c r="C5420" s="223"/>
    </row>
    <row r="5421" spans="1:3" ht="14.5">
      <c r="A5421" s="567" t="s">
        <v>10776</v>
      </c>
      <c r="B5421" s="567" t="s">
        <v>10777</v>
      </c>
      <c r="C5421" s="223"/>
    </row>
    <row r="5422" spans="1:3" ht="14.5">
      <c r="A5422" s="567" t="s">
        <v>10778</v>
      </c>
      <c r="B5422" s="567" t="s">
        <v>10779</v>
      </c>
      <c r="C5422" s="223"/>
    </row>
    <row r="5423" spans="1:3" ht="14.5">
      <c r="A5423" s="567" t="s">
        <v>10780</v>
      </c>
      <c r="B5423" s="567" t="s">
        <v>10781</v>
      </c>
      <c r="C5423" s="223"/>
    </row>
    <row r="5424" spans="1:3" ht="13">
      <c r="A5424" s="567" t="s">
        <v>10782</v>
      </c>
      <c r="B5424" s="567" t="s">
        <v>10783</v>
      </c>
    </row>
    <row r="5425" spans="1:3" ht="13">
      <c r="A5425" s="567" t="s">
        <v>10784</v>
      </c>
      <c r="B5425" s="567" t="s">
        <v>10785</v>
      </c>
    </row>
    <row r="5426" spans="1:3" ht="14.5">
      <c r="A5426" s="309" t="s">
        <v>10786</v>
      </c>
      <c r="B5426" s="309" t="s">
        <v>10787</v>
      </c>
    </row>
    <row r="5427" spans="1:3" ht="15.5">
      <c r="A5427" s="309" t="s">
        <v>10788</v>
      </c>
      <c r="B5427" s="309" t="s">
        <v>10789</v>
      </c>
      <c r="C5427" s="317"/>
    </row>
    <row r="5428" spans="1:3" ht="14.5">
      <c r="A5428" s="567" t="s">
        <v>10790</v>
      </c>
      <c r="B5428" s="567" t="s">
        <v>10791</v>
      </c>
      <c r="C5428" s="223"/>
    </row>
    <row r="5429" spans="1:3" ht="13">
      <c r="A5429" s="567" t="s">
        <v>10792</v>
      </c>
      <c r="B5429" s="567" t="s">
        <v>10793</v>
      </c>
    </row>
    <row r="5430" spans="1:3" ht="14.5">
      <c r="A5430" s="309" t="s">
        <v>10794</v>
      </c>
      <c r="B5430" s="309" t="s">
        <v>10795</v>
      </c>
    </row>
    <row r="5431" spans="1:3" ht="14.5">
      <c r="A5431" s="567" t="s">
        <v>10796</v>
      </c>
      <c r="B5431" s="567" t="s">
        <v>10797</v>
      </c>
      <c r="C5431" s="223"/>
    </row>
    <row r="5432" spans="1:3" ht="13">
      <c r="A5432" s="567" t="s">
        <v>10798</v>
      </c>
      <c r="B5432" s="567" t="s">
        <v>10799</v>
      </c>
    </row>
    <row r="5433" spans="1:3" ht="13">
      <c r="A5433" s="567" t="s">
        <v>10800</v>
      </c>
      <c r="B5433" s="567" t="s">
        <v>10801</v>
      </c>
    </row>
    <row r="5434" spans="1:3" ht="17">
      <c r="A5434" s="319" t="s">
        <v>10802</v>
      </c>
      <c r="B5434" s="319" t="s">
        <v>10803</v>
      </c>
      <c r="C5434" s="579"/>
    </row>
    <row r="5435" spans="1:3" ht="15.5">
      <c r="A5435" s="309" t="s">
        <v>10804</v>
      </c>
      <c r="B5435" s="309" t="s">
        <v>10805</v>
      </c>
      <c r="C5435" s="317"/>
    </row>
    <row r="5436" spans="1:3" ht="14.5">
      <c r="A5436" s="309" t="s">
        <v>10806</v>
      </c>
      <c r="B5436" s="309" t="s">
        <v>10807</v>
      </c>
      <c r="C5436" s="223"/>
    </row>
    <row r="5437" spans="1:3" ht="17">
      <c r="A5437" s="307" t="s">
        <v>10808</v>
      </c>
      <c r="B5437" s="307" t="s">
        <v>10809</v>
      </c>
    </row>
    <row r="5438" spans="1:3" ht="15.5">
      <c r="A5438" s="319" t="s">
        <v>10810</v>
      </c>
      <c r="B5438" s="319" t="s">
        <v>10811</v>
      </c>
    </row>
    <row r="5439" spans="1:3" ht="14.5">
      <c r="A5439" s="309" t="s">
        <v>10812</v>
      </c>
      <c r="B5439" s="309" t="s">
        <v>10813</v>
      </c>
      <c r="C5439" s="223"/>
    </row>
    <row r="5440" spans="1:3" ht="15.5">
      <c r="A5440" s="567" t="s">
        <v>10814</v>
      </c>
      <c r="B5440" s="567" t="s">
        <v>10815</v>
      </c>
      <c r="C5440" s="317"/>
    </row>
    <row r="5441" spans="1:3" ht="14.5">
      <c r="A5441" s="309" t="s">
        <v>10816</v>
      </c>
      <c r="B5441" s="309" t="s">
        <v>10817</v>
      </c>
      <c r="C5441" s="223"/>
    </row>
    <row r="5442" spans="1:3" ht="14.5">
      <c r="A5442" s="567" t="s">
        <v>10818</v>
      </c>
      <c r="B5442" s="567" t="s">
        <v>10819</v>
      </c>
      <c r="C5442" s="223"/>
    </row>
    <row r="5443" spans="1:3" ht="14.5">
      <c r="A5443" s="567" t="s">
        <v>10820</v>
      </c>
      <c r="B5443" s="567" t="s">
        <v>10821</v>
      </c>
      <c r="C5443" s="223"/>
    </row>
    <row r="5444" spans="1:3" ht="15.5">
      <c r="A5444" s="309" t="s">
        <v>10822</v>
      </c>
      <c r="B5444" s="309" t="s">
        <v>10823</v>
      </c>
      <c r="C5444" s="317"/>
    </row>
    <row r="5445" spans="1:3" ht="15.5">
      <c r="A5445" s="319" t="s">
        <v>10824</v>
      </c>
      <c r="B5445" s="319" t="s">
        <v>10825</v>
      </c>
      <c r="C5445" s="223"/>
    </row>
    <row r="5446" spans="1:3" ht="14.5">
      <c r="A5446" s="309" t="s">
        <v>10826</v>
      </c>
      <c r="B5446" s="309" t="s">
        <v>10827</v>
      </c>
      <c r="C5446" s="223"/>
    </row>
    <row r="5447" spans="1:3" ht="14.5">
      <c r="A5447" s="567" t="s">
        <v>10828</v>
      </c>
      <c r="B5447" s="567" t="s">
        <v>10829</v>
      </c>
      <c r="C5447" s="223"/>
    </row>
    <row r="5448" spans="1:3" ht="14.5">
      <c r="A5448" s="567" t="s">
        <v>10830</v>
      </c>
      <c r="B5448" s="567" t="s">
        <v>10831</v>
      </c>
      <c r="C5448" s="223"/>
    </row>
    <row r="5449" spans="1:3" ht="14.5">
      <c r="A5449" s="567" t="s">
        <v>10832</v>
      </c>
      <c r="B5449" s="567" t="s">
        <v>10833</v>
      </c>
      <c r="C5449" s="223"/>
    </row>
    <row r="5450" spans="1:3" ht="15.5">
      <c r="A5450" s="309" t="s">
        <v>10834</v>
      </c>
      <c r="B5450" s="309" t="s">
        <v>10835</v>
      </c>
      <c r="C5450" s="317"/>
    </row>
    <row r="5451" spans="1:3" ht="14.5">
      <c r="A5451" s="567" t="s">
        <v>10836</v>
      </c>
      <c r="B5451" s="567" t="s">
        <v>10837</v>
      </c>
      <c r="C5451" s="223"/>
    </row>
    <row r="5452" spans="1:3" ht="13">
      <c r="A5452" s="567" t="s">
        <v>10838</v>
      </c>
      <c r="B5452" s="567" t="s">
        <v>10839</v>
      </c>
    </row>
    <row r="5453" spans="1:3" ht="14.5">
      <c r="A5453" s="309" t="s">
        <v>10840</v>
      </c>
      <c r="B5453" s="309" t="s">
        <v>10841</v>
      </c>
    </row>
    <row r="5454" spans="1:3" ht="17">
      <c r="A5454" s="580" t="s">
        <v>10842</v>
      </c>
      <c r="B5454" s="580" t="s">
        <v>458</v>
      </c>
    </row>
    <row r="5455" spans="1:3" ht="17">
      <c r="A5455" s="307" t="s">
        <v>10843</v>
      </c>
      <c r="B5455" s="307" t="s">
        <v>10844</v>
      </c>
      <c r="C5455" s="223"/>
    </row>
    <row r="5456" spans="1:3" ht="15.5">
      <c r="A5456" s="319" t="s">
        <v>10845</v>
      </c>
      <c r="B5456" s="319" t="s">
        <v>10846</v>
      </c>
    </row>
    <row r="5457" spans="1:3" ht="14.5">
      <c r="A5457" s="309" t="s">
        <v>10847</v>
      </c>
      <c r="B5457" s="309" t="s">
        <v>10848</v>
      </c>
    </row>
    <row r="5458" spans="1:3" ht="13">
      <c r="A5458" s="567" t="s">
        <v>10849</v>
      </c>
      <c r="B5458" s="567" t="s">
        <v>10850</v>
      </c>
    </row>
    <row r="5459" spans="1:3" ht="14.5">
      <c r="A5459" s="567" t="s">
        <v>10851</v>
      </c>
      <c r="B5459" s="567" t="s">
        <v>10852</v>
      </c>
      <c r="C5459" s="223"/>
    </row>
    <row r="5460" spans="1:3" ht="13">
      <c r="A5460" s="567" t="s">
        <v>10853</v>
      </c>
      <c r="B5460" s="567" t="s">
        <v>10854</v>
      </c>
    </row>
    <row r="5461" spans="1:3" ht="13">
      <c r="A5461" s="567" t="s">
        <v>10855</v>
      </c>
      <c r="B5461" s="567" t="s">
        <v>10856</v>
      </c>
    </row>
    <row r="5462" spans="1:3" ht="13">
      <c r="A5462" s="567" t="s">
        <v>10857</v>
      </c>
      <c r="B5462" s="567" t="s">
        <v>10858</v>
      </c>
    </row>
    <row r="5463" spans="1:3" ht="14.5">
      <c r="A5463" s="309" t="s">
        <v>10859</v>
      </c>
      <c r="B5463" s="309" t="s">
        <v>10860</v>
      </c>
      <c r="C5463" s="223"/>
    </row>
    <row r="5464" spans="1:3" ht="14.5">
      <c r="A5464" s="309" t="s">
        <v>10861</v>
      </c>
      <c r="B5464" s="309" t="s">
        <v>10862</v>
      </c>
    </row>
    <row r="5465" spans="1:3" ht="13">
      <c r="A5465" s="567" t="s">
        <v>10863</v>
      </c>
      <c r="B5465" s="567" t="s">
        <v>10864</v>
      </c>
    </row>
    <row r="5466" spans="1:3" ht="13">
      <c r="A5466" s="567" t="s">
        <v>10865</v>
      </c>
      <c r="B5466" s="567" t="s">
        <v>10866</v>
      </c>
    </row>
    <row r="5467" spans="1:3" ht="15.5">
      <c r="A5467" s="319" t="s">
        <v>10867</v>
      </c>
      <c r="B5467" s="319" t="s">
        <v>10868</v>
      </c>
    </row>
    <row r="5468" spans="1:3" ht="14.5">
      <c r="A5468" s="309" t="s">
        <v>10869</v>
      </c>
      <c r="B5468" s="309" t="s">
        <v>10870</v>
      </c>
      <c r="C5468" s="223"/>
    </row>
    <row r="5469" spans="1:3" ht="14.5">
      <c r="A5469" s="309" t="s">
        <v>10871</v>
      </c>
      <c r="B5469" s="309" t="s">
        <v>10872</v>
      </c>
    </row>
    <row r="5470" spans="1:3" ht="15.5">
      <c r="A5470" s="319" t="s">
        <v>10873</v>
      </c>
      <c r="B5470" s="319" t="s">
        <v>10874</v>
      </c>
    </row>
    <row r="5471" spans="1:3" ht="14.5">
      <c r="A5471" s="309" t="s">
        <v>10875</v>
      </c>
      <c r="B5471" s="309" t="s">
        <v>10876</v>
      </c>
    </row>
    <row r="5472" spans="1:3" ht="17">
      <c r="A5472" s="309" t="s">
        <v>10877</v>
      </c>
      <c r="B5472" s="309" t="s">
        <v>10878</v>
      </c>
      <c r="C5472" s="583"/>
    </row>
    <row r="5473" spans="1:3" ht="17">
      <c r="A5473" s="567" t="s">
        <v>10879</v>
      </c>
      <c r="B5473" s="567" t="s">
        <v>10880</v>
      </c>
      <c r="C5473" s="579"/>
    </row>
    <row r="5474" spans="1:3" ht="15.5">
      <c r="A5474" s="309" t="s">
        <v>10881</v>
      </c>
      <c r="B5474" s="309" t="s">
        <v>10882</v>
      </c>
      <c r="C5474" s="317"/>
    </row>
    <row r="5475" spans="1:3" ht="14.5">
      <c r="A5475" s="309" t="s">
        <v>10883</v>
      </c>
      <c r="B5475" s="309" t="s">
        <v>10884</v>
      </c>
      <c r="C5475" s="223"/>
    </row>
    <row r="5476" spans="1:3" ht="14.5">
      <c r="A5476" s="309" t="s">
        <v>10885</v>
      </c>
      <c r="B5476" s="309" t="s">
        <v>10886</v>
      </c>
      <c r="C5476" s="223"/>
    </row>
    <row r="5477" spans="1:3" ht="15.5">
      <c r="A5477" s="319" t="s">
        <v>10887</v>
      </c>
      <c r="B5477" s="319" t="s">
        <v>10888</v>
      </c>
      <c r="C5477" s="223"/>
    </row>
    <row r="5478" spans="1:3" ht="15.5">
      <c r="A5478" s="309" t="s">
        <v>10889</v>
      </c>
      <c r="B5478" s="309" t="s">
        <v>10890</v>
      </c>
      <c r="C5478" s="317"/>
    </row>
    <row r="5479" spans="1:3" ht="14.5">
      <c r="A5479" s="567" t="s">
        <v>10891</v>
      </c>
      <c r="B5479" s="567" t="s">
        <v>10892</v>
      </c>
      <c r="C5479" s="223"/>
    </row>
    <row r="5480" spans="1:3" ht="15.5">
      <c r="A5480" s="319" t="s">
        <v>10893</v>
      </c>
      <c r="B5480" s="319" t="s">
        <v>10894</v>
      </c>
      <c r="C5480" s="317"/>
    </row>
    <row r="5481" spans="1:3" ht="14.5">
      <c r="A5481" s="309" t="s">
        <v>10895</v>
      </c>
      <c r="B5481" s="309" t="s">
        <v>10896</v>
      </c>
      <c r="C5481" s="223"/>
    </row>
    <row r="5482" spans="1:3" ht="15.5">
      <c r="A5482" s="319" t="s">
        <v>10897</v>
      </c>
      <c r="B5482" s="319" t="s">
        <v>10898</v>
      </c>
      <c r="C5482" s="223"/>
    </row>
    <row r="5483" spans="1:3" ht="15.5">
      <c r="A5483" s="309" t="s">
        <v>10899</v>
      </c>
      <c r="B5483" s="309" t="s">
        <v>10900</v>
      </c>
      <c r="C5483" s="317"/>
    </row>
    <row r="5484" spans="1:3" ht="14.5">
      <c r="A5484" s="567" t="s">
        <v>10901</v>
      </c>
      <c r="B5484" s="567" t="s">
        <v>10902</v>
      </c>
      <c r="C5484" s="223"/>
    </row>
    <row r="5485" spans="1:3" ht="15.5">
      <c r="A5485" s="567" t="s">
        <v>10903</v>
      </c>
      <c r="B5485" s="567" t="s">
        <v>10904</v>
      </c>
      <c r="C5485" s="317"/>
    </row>
    <row r="5486" spans="1:3" ht="14.5">
      <c r="A5486" s="567" t="s">
        <v>10905</v>
      </c>
      <c r="B5486" s="567" t="s">
        <v>10906</v>
      </c>
      <c r="C5486" s="223"/>
    </row>
    <row r="5487" spans="1:3" ht="14.5">
      <c r="A5487" s="309" t="s">
        <v>10907</v>
      </c>
      <c r="B5487" s="309" t="s">
        <v>10908</v>
      </c>
    </row>
    <row r="5488" spans="1:3" ht="17">
      <c r="A5488" s="567" t="s">
        <v>10909</v>
      </c>
      <c r="B5488" s="567" t="s">
        <v>10910</v>
      </c>
      <c r="C5488" s="583"/>
    </row>
    <row r="5489" spans="1:3" ht="17">
      <c r="A5489" s="567" t="s">
        <v>10911</v>
      </c>
      <c r="B5489" s="567" t="s">
        <v>10912</v>
      </c>
      <c r="C5489" s="583"/>
    </row>
    <row r="5490" spans="1:3" ht="18.5">
      <c r="A5490" s="567" t="s">
        <v>10913</v>
      </c>
      <c r="B5490" s="567" t="s">
        <v>10914</v>
      </c>
      <c r="C5490" s="582"/>
    </row>
    <row r="5491" spans="1:3" ht="17">
      <c r="A5491" s="307" t="s">
        <v>10915</v>
      </c>
      <c r="B5491" s="307" t="s">
        <v>10916</v>
      </c>
      <c r="C5491" s="317"/>
    </row>
    <row r="5492" spans="1:3" ht="15.5">
      <c r="A5492" s="319" t="s">
        <v>10917</v>
      </c>
      <c r="B5492" s="319" t="s">
        <v>10918</v>
      </c>
      <c r="C5492" s="223"/>
    </row>
    <row r="5493" spans="1:3" ht="14.5">
      <c r="A5493" s="309" t="s">
        <v>10919</v>
      </c>
      <c r="B5493" s="309" t="s">
        <v>10920</v>
      </c>
      <c r="C5493" s="223"/>
    </row>
    <row r="5494" spans="1:3" ht="14.5">
      <c r="A5494" s="309" t="s">
        <v>10921</v>
      </c>
      <c r="B5494" s="309" t="s">
        <v>10922</v>
      </c>
      <c r="C5494" s="223"/>
    </row>
    <row r="5495" spans="1:3" ht="14.5">
      <c r="A5495" s="309" t="s">
        <v>10923</v>
      </c>
      <c r="B5495" s="309" t="s">
        <v>10924</v>
      </c>
      <c r="C5495" s="223"/>
    </row>
    <row r="5496" spans="1:3" ht="15.5">
      <c r="A5496" s="309" t="s">
        <v>10925</v>
      </c>
      <c r="B5496" s="309" t="s">
        <v>10926</v>
      </c>
      <c r="C5496" s="317"/>
    </row>
    <row r="5497" spans="1:3" ht="14.5">
      <c r="A5497" s="309" t="s">
        <v>10927</v>
      </c>
      <c r="B5497" s="309" t="s">
        <v>10928</v>
      </c>
      <c r="C5497" s="223"/>
    </row>
    <row r="5498" spans="1:3" ht="15.5">
      <c r="A5498" s="319" t="s">
        <v>10929</v>
      </c>
      <c r="B5498" s="319" t="s">
        <v>10930</v>
      </c>
    </row>
    <row r="5499" spans="1:3" ht="14.5">
      <c r="A5499" s="309" t="s">
        <v>10931</v>
      </c>
      <c r="B5499" s="309" t="s">
        <v>10932</v>
      </c>
    </row>
    <row r="5500" spans="1:3" ht="13">
      <c r="A5500" s="567" t="s">
        <v>10933</v>
      </c>
      <c r="B5500" s="567" t="s">
        <v>10934</v>
      </c>
    </row>
    <row r="5501" spans="1:3" ht="13">
      <c r="A5501" s="567" t="s">
        <v>10935</v>
      </c>
      <c r="B5501" s="567" t="s">
        <v>10936</v>
      </c>
    </row>
    <row r="5502" spans="1:3" ht="14.5">
      <c r="A5502" s="309" t="s">
        <v>10937</v>
      </c>
      <c r="B5502" s="309" t="s">
        <v>10938</v>
      </c>
    </row>
    <row r="5503" spans="1:3" ht="13">
      <c r="A5503" s="567" t="s">
        <v>10939</v>
      </c>
      <c r="B5503" s="567" t="s">
        <v>10940</v>
      </c>
    </row>
    <row r="5504" spans="1:3" ht="17">
      <c r="A5504" s="580" t="s">
        <v>10941</v>
      </c>
      <c r="B5504" s="580" t="s">
        <v>458</v>
      </c>
    </row>
    <row r="5505" spans="1:3" ht="18.5">
      <c r="A5505" s="581" t="s">
        <v>10942</v>
      </c>
      <c r="B5505" s="581" t="s">
        <v>10943</v>
      </c>
    </row>
    <row r="5506" spans="1:3" ht="15.5">
      <c r="A5506" s="319" t="s">
        <v>10944</v>
      </c>
      <c r="B5506" s="319" t="s">
        <v>10945</v>
      </c>
    </row>
    <row r="5507" spans="1:3" ht="14.5">
      <c r="A5507" s="309" t="s">
        <v>10946</v>
      </c>
      <c r="B5507" s="309" t="s">
        <v>10947</v>
      </c>
    </row>
    <row r="5508" spans="1:3" ht="14.5">
      <c r="A5508" s="309" t="s">
        <v>10948</v>
      </c>
      <c r="B5508" s="309" t="s">
        <v>10949</v>
      </c>
    </row>
    <row r="5509" spans="1:3" ht="14.5">
      <c r="A5509" s="567" t="s">
        <v>10950</v>
      </c>
      <c r="B5509" s="567" t="s">
        <v>10951</v>
      </c>
      <c r="C5509" s="223"/>
    </row>
    <row r="5510" spans="1:3" ht="14.5">
      <c r="A5510" s="309" t="s">
        <v>10952</v>
      </c>
      <c r="B5510" s="309" t="s">
        <v>10953</v>
      </c>
    </row>
    <row r="5511" spans="1:3" ht="13">
      <c r="A5511" s="567" t="s">
        <v>10954</v>
      </c>
      <c r="B5511" s="567" t="s">
        <v>10955</v>
      </c>
    </row>
    <row r="5512" spans="1:3" ht="14.5">
      <c r="A5512" s="309" t="s">
        <v>10956</v>
      </c>
      <c r="B5512" s="309" t="s">
        <v>10957</v>
      </c>
    </row>
    <row r="5513" spans="1:3" ht="15.5">
      <c r="A5513" s="319" t="s">
        <v>10958</v>
      </c>
      <c r="B5513" s="319" t="s">
        <v>10959</v>
      </c>
    </row>
    <row r="5514" spans="1:3" ht="14.5">
      <c r="A5514" s="309" t="s">
        <v>10960</v>
      </c>
      <c r="B5514" s="309" t="s">
        <v>10961</v>
      </c>
    </row>
    <row r="5515" spans="1:3" ht="14.5">
      <c r="A5515" s="309" t="s">
        <v>10962</v>
      </c>
      <c r="B5515" s="309" t="s">
        <v>10963</v>
      </c>
    </row>
    <row r="5516" spans="1:3" ht="14.5">
      <c r="A5516" s="309" t="s">
        <v>10964</v>
      </c>
      <c r="B5516" s="309" t="s">
        <v>10965</v>
      </c>
    </row>
    <row r="5517" spans="1:3" ht="15.5">
      <c r="A5517" s="309" t="s">
        <v>10966</v>
      </c>
      <c r="B5517" s="309" t="s">
        <v>10967</v>
      </c>
      <c r="C5517" s="317"/>
    </row>
    <row r="5518" spans="1:3" ht="15.5">
      <c r="A5518" s="319" t="s">
        <v>10968</v>
      </c>
      <c r="B5518" s="319" t="s">
        <v>10969</v>
      </c>
      <c r="C5518" s="223"/>
    </row>
    <row r="5519" spans="1:3" ht="14.5">
      <c r="A5519" s="309" t="s">
        <v>10970</v>
      </c>
      <c r="B5519" s="309" t="s">
        <v>10971</v>
      </c>
      <c r="C5519" s="223"/>
    </row>
    <row r="5520" spans="1:3" ht="14.5">
      <c r="A5520" s="309" t="s">
        <v>10972</v>
      </c>
      <c r="B5520" s="309" t="s">
        <v>10973</v>
      </c>
      <c r="C5520" s="223"/>
    </row>
    <row r="5521" spans="1:3" ht="14.5">
      <c r="A5521" s="309" t="s">
        <v>10974</v>
      </c>
      <c r="B5521" s="309" t="s">
        <v>10975</v>
      </c>
      <c r="C5521" s="223"/>
    </row>
    <row r="5522" spans="1:3" ht="17">
      <c r="A5522" s="309" t="s">
        <v>10976</v>
      </c>
      <c r="B5522" s="309" t="s">
        <v>10977</v>
      </c>
      <c r="C5522" s="579"/>
    </row>
    <row r="5523" spans="1:3" ht="15.5">
      <c r="A5523" s="319" t="s">
        <v>10978</v>
      </c>
      <c r="B5523" s="319" t="s">
        <v>10979</v>
      </c>
      <c r="C5523" s="317"/>
    </row>
    <row r="5524" spans="1:3" ht="14.5">
      <c r="A5524" s="309" t="s">
        <v>10980</v>
      </c>
      <c r="B5524" s="309" t="s">
        <v>10981</v>
      </c>
      <c r="C5524" s="223"/>
    </row>
    <row r="5525" spans="1:3" ht="14.5">
      <c r="A5525" s="309" t="s">
        <v>10982</v>
      </c>
      <c r="B5525" s="309" t="s">
        <v>10983</v>
      </c>
      <c r="C5525" s="223"/>
    </row>
    <row r="5526" spans="1:3" ht="14.5">
      <c r="A5526" s="309" t="s">
        <v>10984</v>
      </c>
      <c r="B5526" s="309" t="s">
        <v>10985</v>
      </c>
      <c r="C5526" s="223"/>
    </row>
    <row r="5527" spans="1:3" ht="14.5">
      <c r="A5527" s="309" t="s">
        <v>10986</v>
      </c>
      <c r="B5527" s="309" t="s">
        <v>10987</v>
      </c>
      <c r="C5527" s="223"/>
    </row>
    <row r="5528" spans="1:3" ht="17">
      <c r="A5528" s="307" t="s">
        <v>10988</v>
      </c>
      <c r="B5528" s="307" t="s">
        <v>10989</v>
      </c>
      <c r="C5528" s="317"/>
    </row>
    <row r="5529" spans="1:3" ht="15.5">
      <c r="A5529" s="319" t="s">
        <v>10990</v>
      </c>
      <c r="B5529" s="319" t="s">
        <v>10991</v>
      </c>
      <c r="C5529" s="223"/>
    </row>
    <row r="5530" spans="1:3" ht="14.5">
      <c r="A5530" s="309" t="s">
        <v>10992</v>
      </c>
      <c r="B5530" s="309" t="s">
        <v>10993</v>
      </c>
      <c r="C5530" s="223"/>
    </row>
    <row r="5531" spans="1:3" ht="15.5">
      <c r="A5531" s="309" t="s">
        <v>10994</v>
      </c>
      <c r="B5531" s="309" t="s">
        <v>10995</v>
      </c>
      <c r="C5531" s="317"/>
    </row>
    <row r="5532" spans="1:3" ht="15.5">
      <c r="A5532" s="319" t="s">
        <v>10996</v>
      </c>
      <c r="B5532" s="319" t="s">
        <v>10997</v>
      </c>
      <c r="C5532" s="223"/>
    </row>
    <row r="5533" spans="1:3" ht="14.5">
      <c r="A5533" s="309" t="s">
        <v>10998</v>
      </c>
      <c r="B5533" s="309" t="s">
        <v>10999</v>
      </c>
      <c r="C5533" s="223"/>
    </row>
    <row r="5534" spans="1:3" ht="14.5">
      <c r="A5534" s="567" t="s">
        <v>11000</v>
      </c>
      <c r="B5534" s="567" t="s">
        <v>11001</v>
      </c>
      <c r="C5534" s="223"/>
    </row>
    <row r="5535" spans="1:3" ht="14.5">
      <c r="A5535" s="309" t="s">
        <v>11002</v>
      </c>
      <c r="B5535" s="309" t="s">
        <v>11003</v>
      </c>
      <c r="C5535" s="223"/>
    </row>
    <row r="5536" spans="1:3" ht="14.5">
      <c r="A5536" s="309" t="s">
        <v>11004</v>
      </c>
      <c r="B5536" s="309" t="s">
        <v>11005</v>
      </c>
      <c r="C5536" s="223"/>
    </row>
    <row r="5537" spans="1:3" ht="15.5">
      <c r="A5537" s="319" t="s">
        <v>11006</v>
      </c>
      <c r="B5537" s="319" t="s">
        <v>11007</v>
      </c>
      <c r="C5537" s="223"/>
    </row>
    <row r="5538" spans="1:3" ht="14.5">
      <c r="A5538" s="309" t="s">
        <v>11008</v>
      </c>
      <c r="B5538" s="309" t="s">
        <v>11009</v>
      </c>
      <c r="C5538" s="223"/>
    </row>
    <row r="5539" spans="1:3" ht="14.5">
      <c r="A5539" s="309" t="s">
        <v>11010</v>
      </c>
      <c r="B5539" s="309" t="s">
        <v>11011</v>
      </c>
      <c r="C5539" s="223"/>
    </row>
    <row r="5540" spans="1:3" ht="17">
      <c r="A5540" s="307" t="s">
        <v>11012</v>
      </c>
      <c r="B5540" s="307" t="s">
        <v>11013</v>
      </c>
      <c r="C5540" s="317"/>
    </row>
    <row r="5541" spans="1:3" ht="14.5">
      <c r="A5541" s="309" t="s">
        <v>11014</v>
      </c>
      <c r="B5541" s="309" t="s">
        <v>11015</v>
      </c>
      <c r="C5541" s="223"/>
    </row>
    <row r="5542" spans="1:3" ht="14.5">
      <c r="A5542" s="567" t="s">
        <v>11016</v>
      </c>
      <c r="B5542" s="567" t="s">
        <v>11017</v>
      </c>
      <c r="C5542" s="223"/>
    </row>
    <row r="5543" spans="1:3" ht="14.5">
      <c r="A5543" s="567" t="s">
        <v>11018</v>
      </c>
      <c r="B5543" s="567" t="s">
        <v>11019</v>
      </c>
      <c r="C5543" s="223"/>
    </row>
    <row r="5544" spans="1:3" ht="14.5">
      <c r="A5544" s="567" t="s">
        <v>11020</v>
      </c>
      <c r="B5544" s="567" t="s">
        <v>11021</v>
      </c>
      <c r="C5544" s="223"/>
    </row>
    <row r="5545" spans="1:3" ht="14.5">
      <c r="A5545" s="567" t="s">
        <v>11022</v>
      </c>
      <c r="B5545" s="567" t="s">
        <v>11023</v>
      </c>
      <c r="C5545" s="223"/>
    </row>
    <row r="5546" spans="1:3" ht="14.5">
      <c r="A5546" s="567" t="s">
        <v>11024</v>
      </c>
      <c r="B5546" s="567" t="s">
        <v>11025</v>
      </c>
      <c r="C5546" s="223"/>
    </row>
    <row r="5547" spans="1:3" ht="14.5">
      <c r="A5547" s="309" t="s">
        <v>11026</v>
      </c>
      <c r="B5547" s="309" t="s">
        <v>11027</v>
      </c>
      <c r="C5547" s="223"/>
    </row>
    <row r="5548" spans="1:3" ht="14.5">
      <c r="A5548" s="567" t="s">
        <v>11028</v>
      </c>
      <c r="B5548" s="567" t="s">
        <v>11029</v>
      </c>
      <c r="C5548" s="223"/>
    </row>
    <row r="5549" spans="1:3" ht="14.5">
      <c r="A5549" s="567" t="s">
        <v>11030</v>
      </c>
      <c r="B5549" s="567" t="s">
        <v>11031</v>
      </c>
      <c r="C5549" s="223"/>
    </row>
    <row r="5550" spans="1:3" ht="14.5">
      <c r="A5550" s="567" t="s">
        <v>11032</v>
      </c>
      <c r="B5550" s="567" t="s">
        <v>11033</v>
      </c>
      <c r="C5550" s="223"/>
    </row>
    <row r="5551" spans="1:3" ht="14.5">
      <c r="A5551" s="567" t="s">
        <v>11034</v>
      </c>
      <c r="B5551" s="567" t="s">
        <v>11035</v>
      </c>
      <c r="C5551" s="223"/>
    </row>
    <row r="5552" spans="1:3" ht="13">
      <c r="A5552" s="567" t="s">
        <v>11036</v>
      </c>
      <c r="B5552" s="567" t="s">
        <v>11037</v>
      </c>
    </row>
    <row r="5553" spans="1:3" ht="13">
      <c r="A5553" s="567" t="s">
        <v>11038</v>
      </c>
      <c r="B5553" s="567" t="s">
        <v>11039</v>
      </c>
    </row>
    <row r="5554" spans="1:3" ht="14.5">
      <c r="A5554" s="567" t="s">
        <v>11040</v>
      </c>
      <c r="B5554" s="567" t="s">
        <v>11041</v>
      </c>
      <c r="C5554" s="223"/>
    </row>
    <row r="5555" spans="1:3" ht="14.5">
      <c r="A5555" s="567" t="s">
        <v>11042</v>
      </c>
      <c r="B5555" s="567" t="s">
        <v>11043</v>
      </c>
      <c r="C5555" s="223"/>
    </row>
    <row r="5556" spans="1:3" ht="14.5">
      <c r="A5556" s="309" t="s">
        <v>11044</v>
      </c>
      <c r="B5556" s="309" t="s">
        <v>11045</v>
      </c>
      <c r="C5556" s="223"/>
    </row>
    <row r="5557" spans="1:3" ht="14.5">
      <c r="A5557" s="567" t="s">
        <v>11046</v>
      </c>
      <c r="B5557" s="567" t="s">
        <v>11047</v>
      </c>
      <c r="C5557" s="223"/>
    </row>
    <row r="5558" spans="1:3" ht="15.5">
      <c r="A5558" s="567" t="s">
        <v>11048</v>
      </c>
      <c r="B5558" s="567" t="s">
        <v>11049</v>
      </c>
      <c r="C5558" s="317"/>
    </row>
    <row r="5559" spans="1:3" ht="14.5">
      <c r="A5559" s="309" t="s">
        <v>11050</v>
      </c>
      <c r="B5559" s="309" t="s">
        <v>11051</v>
      </c>
      <c r="C5559" s="223"/>
    </row>
    <row r="5560" spans="1:3" ht="14.5">
      <c r="A5560" s="567" t="s">
        <v>11052</v>
      </c>
      <c r="B5560" s="567" t="s">
        <v>11053</v>
      </c>
      <c r="C5560" s="223"/>
    </row>
    <row r="5561" spans="1:3" ht="14.5">
      <c r="A5561" s="567" t="s">
        <v>11054</v>
      </c>
      <c r="B5561" s="567" t="s">
        <v>11055</v>
      </c>
      <c r="C5561" s="223"/>
    </row>
    <row r="5562" spans="1:3" ht="14.5">
      <c r="A5562" s="567" t="s">
        <v>11056</v>
      </c>
      <c r="B5562" s="567" t="s">
        <v>11057</v>
      </c>
      <c r="C5562" s="223"/>
    </row>
    <row r="5563" spans="1:3" ht="17">
      <c r="A5563" s="307" t="s">
        <v>11058</v>
      </c>
      <c r="B5563" s="307" t="s">
        <v>11059</v>
      </c>
      <c r="C5563" s="223"/>
    </row>
    <row r="5564" spans="1:3" ht="15.5">
      <c r="A5564" s="319" t="s">
        <v>11060</v>
      </c>
      <c r="B5564" s="319" t="s">
        <v>11061</v>
      </c>
      <c r="C5564" s="223"/>
    </row>
    <row r="5565" spans="1:3" ht="15.5">
      <c r="A5565" s="309" t="s">
        <v>11062</v>
      </c>
      <c r="B5565" s="309" t="s">
        <v>11063</v>
      </c>
      <c r="C5565" s="317"/>
    </row>
    <row r="5566" spans="1:3" ht="14.5">
      <c r="A5566" s="567" t="s">
        <v>11064</v>
      </c>
      <c r="B5566" s="567" t="s">
        <v>11065</v>
      </c>
      <c r="C5566" s="223"/>
    </row>
    <row r="5567" spans="1:3" ht="14.5">
      <c r="A5567" s="567" t="s">
        <v>11066</v>
      </c>
      <c r="B5567" s="567" t="s">
        <v>11067</v>
      </c>
      <c r="C5567" s="223"/>
    </row>
    <row r="5568" spans="1:3" ht="14.5">
      <c r="A5568" s="567" t="s">
        <v>11068</v>
      </c>
      <c r="B5568" s="567" t="s">
        <v>11069</v>
      </c>
      <c r="C5568" s="223"/>
    </row>
    <row r="5569" spans="1:3" ht="14.5">
      <c r="A5569" s="567" t="s">
        <v>11070</v>
      </c>
      <c r="B5569" s="567" t="s">
        <v>11071</v>
      </c>
      <c r="C5569" s="223"/>
    </row>
    <row r="5570" spans="1:3" ht="14.5">
      <c r="A5570" s="567" t="s">
        <v>11072</v>
      </c>
      <c r="B5570" s="567" t="s">
        <v>11073</v>
      </c>
      <c r="C5570" s="223"/>
    </row>
    <row r="5571" spans="1:3" ht="14.5">
      <c r="A5571" s="309" t="s">
        <v>11074</v>
      </c>
      <c r="B5571" s="309" t="s">
        <v>11075</v>
      </c>
      <c r="C5571" s="223"/>
    </row>
    <row r="5572" spans="1:3" ht="14.5">
      <c r="A5572" s="567" t="s">
        <v>11076</v>
      </c>
      <c r="B5572" s="567" t="s">
        <v>11077</v>
      </c>
      <c r="C5572" s="223"/>
    </row>
    <row r="5573" spans="1:3" ht="14.5">
      <c r="A5573" s="567" t="s">
        <v>11078</v>
      </c>
      <c r="B5573" s="567" t="s">
        <v>11079</v>
      </c>
      <c r="C5573" s="223"/>
    </row>
    <row r="5574" spans="1:3" ht="14.5">
      <c r="A5574" s="567" t="s">
        <v>11080</v>
      </c>
      <c r="B5574" s="567" t="s">
        <v>11081</v>
      </c>
      <c r="C5574" s="223"/>
    </row>
    <row r="5575" spans="1:3" ht="14.5">
      <c r="A5575" s="567" t="s">
        <v>11082</v>
      </c>
      <c r="B5575" s="567" t="s">
        <v>11083</v>
      </c>
      <c r="C5575" s="223"/>
    </row>
    <row r="5576" spans="1:3" ht="14.5">
      <c r="A5576" s="309" t="s">
        <v>11084</v>
      </c>
      <c r="B5576" s="309" t="s">
        <v>11085</v>
      </c>
      <c r="C5576" s="223"/>
    </row>
    <row r="5577" spans="1:3" ht="14.5">
      <c r="A5577" s="567" t="s">
        <v>11086</v>
      </c>
      <c r="B5577" s="567" t="s">
        <v>11087</v>
      </c>
      <c r="C5577" s="223"/>
    </row>
    <row r="5578" spans="1:3" ht="15.5">
      <c r="A5578" s="567" t="s">
        <v>11088</v>
      </c>
      <c r="B5578" s="567" t="s">
        <v>11089</v>
      </c>
      <c r="C5578" s="317"/>
    </row>
    <row r="5579" spans="1:3" ht="14.5">
      <c r="A5579" s="309" t="s">
        <v>11090</v>
      </c>
      <c r="B5579" s="309" t="s">
        <v>11091</v>
      </c>
      <c r="C5579" s="223"/>
    </row>
    <row r="5580" spans="1:3" ht="14.5">
      <c r="A5580" s="567" t="s">
        <v>11092</v>
      </c>
      <c r="B5580" s="567" t="s">
        <v>11093</v>
      </c>
      <c r="C5580" s="223"/>
    </row>
    <row r="5581" spans="1:3" ht="14.5">
      <c r="A5581" s="567" t="s">
        <v>11094</v>
      </c>
      <c r="B5581" s="567" t="s">
        <v>11095</v>
      </c>
      <c r="C5581" s="223"/>
    </row>
    <row r="5582" spans="1:3" ht="14.5">
      <c r="A5582" s="567" t="s">
        <v>11096</v>
      </c>
      <c r="B5582" s="567" t="s">
        <v>11097</v>
      </c>
      <c r="C5582" s="223"/>
    </row>
    <row r="5583" spans="1:3" ht="14.5">
      <c r="A5583" s="567" t="s">
        <v>11098</v>
      </c>
      <c r="B5583" s="567" t="s">
        <v>11099</v>
      </c>
      <c r="C5583" s="223"/>
    </row>
    <row r="5584" spans="1:3" ht="15.5">
      <c r="A5584" s="309" t="s">
        <v>11100</v>
      </c>
      <c r="B5584" s="309" t="s">
        <v>11101</v>
      </c>
      <c r="C5584" s="317"/>
    </row>
    <row r="5585" spans="1:3" ht="14.5">
      <c r="A5585" s="567" t="s">
        <v>11102</v>
      </c>
      <c r="B5585" s="567" t="s">
        <v>11103</v>
      </c>
      <c r="C5585" s="223"/>
    </row>
    <row r="5586" spans="1:3" ht="14.5">
      <c r="A5586" s="567" t="s">
        <v>11104</v>
      </c>
      <c r="B5586" s="567" t="s">
        <v>11105</v>
      </c>
      <c r="C5586" s="223"/>
    </row>
    <row r="5587" spans="1:3" ht="17">
      <c r="A5587" s="567" t="s">
        <v>11106</v>
      </c>
      <c r="B5587" s="567" t="s">
        <v>11107</v>
      </c>
      <c r="C5587" s="579"/>
    </row>
    <row r="5588" spans="1:3" ht="15.5">
      <c r="A5588" s="567" t="s">
        <v>11108</v>
      </c>
      <c r="B5588" s="567" t="s">
        <v>11109</v>
      </c>
      <c r="C5588" s="317"/>
    </row>
    <row r="5589" spans="1:3" ht="14.5">
      <c r="A5589" s="567" t="s">
        <v>11110</v>
      </c>
      <c r="B5589" s="567" t="s">
        <v>11111</v>
      </c>
      <c r="C5589" s="223"/>
    </row>
    <row r="5590" spans="1:3" ht="15.5">
      <c r="A5590" s="319" t="s">
        <v>11112</v>
      </c>
      <c r="B5590" s="319" t="s">
        <v>11113</v>
      </c>
      <c r="C5590" s="223"/>
    </row>
    <row r="5591" spans="1:3" ht="14.5">
      <c r="A5591" s="309" t="s">
        <v>11114</v>
      </c>
      <c r="B5591" s="309" t="s">
        <v>11115</v>
      </c>
      <c r="C5591" s="223"/>
    </row>
    <row r="5592" spans="1:3" ht="14.5">
      <c r="A5592" s="567" t="s">
        <v>11116</v>
      </c>
      <c r="B5592" s="567" t="s">
        <v>11117</v>
      </c>
      <c r="C5592" s="223"/>
    </row>
    <row r="5593" spans="1:3" ht="13">
      <c r="A5593" s="567" t="s">
        <v>11118</v>
      </c>
      <c r="B5593" s="567" t="s">
        <v>11119</v>
      </c>
    </row>
    <row r="5594" spans="1:3" ht="13">
      <c r="A5594" s="567" t="s">
        <v>11120</v>
      </c>
      <c r="B5594" s="567" t="s">
        <v>11121</v>
      </c>
    </row>
    <row r="5595" spans="1:3" ht="14.5">
      <c r="A5595" s="309" t="s">
        <v>11122</v>
      </c>
      <c r="B5595" s="309" t="s">
        <v>11123</v>
      </c>
    </row>
    <row r="5596" spans="1:3" ht="13">
      <c r="A5596" s="567" t="s">
        <v>11124</v>
      </c>
      <c r="B5596" s="567" t="s">
        <v>11125</v>
      </c>
    </row>
    <row r="5597" spans="1:3" ht="13">
      <c r="A5597" s="567" t="s">
        <v>11126</v>
      </c>
      <c r="B5597" s="567" t="s">
        <v>11127</v>
      </c>
    </row>
    <row r="5598" spans="1:3" ht="17">
      <c r="A5598" s="307" t="s">
        <v>11128</v>
      </c>
      <c r="B5598" s="307" t="s">
        <v>11129</v>
      </c>
    </row>
    <row r="5599" spans="1:3" ht="15.5">
      <c r="A5599" s="319" t="s">
        <v>11130</v>
      </c>
      <c r="B5599" s="319" t="s">
        <v>11131</v>
      </c>
      <c r="C5599" s="317"/>
    </row>
    <row r="5600" spans="1:3" ht="14.5">
      <c r="A5600" s="309" t="s">
        <v>11132</v>
      </c>
      <c r="B5600" s="309" t="s">
        <v>11133</v>
      </c>
      <c r="C5600" s="223"/>
    </row>
    <row r="5601" spans="1:3" ht="14.5">
      <c r="A5601" s="567" t="s">
        <v>11134</v>
      </c>
      <c r="B5601" s="567" t="s">
        <v>11135</v>
      </c>
      <c r="C5601" s="223"/>
    </row>
    <row r="5602" spans="1:3" ht="15.5">
      <c r="A5602" s="567" t="s">
        <v>11136</v>
      </c>
      <c r="B5602" s="567" t="s">
        <v>11137</v>
      </c>
      <c r="C5602" s="317"/>
    </row>
    <row r="5603" spans="1:3" ht="14.5">
      <c r="A5603" s="309" t="s">
        <v>11138</v>
      </c>
      <c r="B5603" s="309" t="s">
        <v>11139</v>
      </c>
      <c r="C5603" s="223"/>
    </row>
    <row r="5604" spans="1:3" ht="14.5">
      <c r="A5604" s="309" t="s">
        <v>11140</v>
      </c>
      <c r="B5604" s="309" t="s">
        <v>11141</v>
      </c>
      <c r="C5604" s="223"/>
    </row>
    <row r="5605" spans="1:3" ht="15.5">
      <c r="A5605" s="319" t="s">
        <v>11142</v>
      </c>
      <c r="B5605" s="319" t="s">
        <v>11143</v>
      </c>
      <c r="C5605" s="223"/>
    </row>
    <row r="5606" spans="1:3" ht="14.5">
      <c r="A5606" s="309" t="s">
        <v>11144</v>
      </c>
      <c r="B5606" s="309" t="s">
        <v>11145</v>
      </c>
      <c r="C5606" s="223"/>
    </row>
    <row r="5607" spans="1:3" ht="14.5">
      <c r="A5607" s="567" t="s">
        <v>11146</v>
      </c>
      <c r="B5607" s="567" t="s">
        <v>11147</v>
      </c>
      <c r="C5607" s="223"/>
    </row>
    <row r="5608" spans="1:3" ht="14.5">
      <c r="A5608" s="567" t="s">
        <v>11148</v>
      </c>
      <c r="B5608" s="567" t="s">
        <v>11149</v>
      </c>
      <c r="C5608" s="223"/>
    </row>
    <row r="5609" spans="1:3" ht="14.5">
      <c r="A5609" s="567" t="s">
        <v>11150</v>
      </c>
      <c r="B5609" s="567" t="s">
        <v>11151</v>
      </c>
      <c r="C5609" s="223"/>
    </row>
    <row r="5610" spans="1:3" ht="15.5">
      <c r="A5610" s="309" t="s">
        <v>11152</v>
      </c>
      <c r="B5610" s="309" t="s">
        <v>11153</v>
      </c>
      <c r="C5610" s="317"/>
    </row>
    <row r="5611" spans="1:3" ht="14.5">
      <c r="A5611" s="309" t="s">
        <v>11154</v>
      </c>
      <c r="B5611" s="309" t="s">
        <v>11155</v>
      </c>
      <c r="C5611" s="223"/>
    </row>
    <row r="5612" spans="1:3" ht="14.5">
      <c r="A5612" s="309" t="s">
        <v>11156</v>
      </c>
      <c r="B5612" s="309" t="s">
        <v>11157</v>
      </c>
      <c r="C5612" s="223"/>
    </row>
    <row r="5613" spans="1:3" ht="14.5">
      <c r="A5613" s="309" t="s">
        <v>11158</v>
      </c>
      <c r="B5613" s="309" t="s">
        <v>11159</v>
      </c>
      <c r="C5613" s="223"/>
    </row>
    <row r="5614" spans="1:3" ht="14.5">
      <c r="A5614" s="309" t="s">
        <v>11160</v>
      </c>
      <c r="B5614" s="309" t="s">
        <v>11161</v>
      </c>
      <c r="C5614" s="223"/>
    </row>
    <row r="5615" spans="1:3" ht="15.5">
      <c r="A5615" s="309" t="s">
        <v>11162</v>
      </c>
      <c r="B5615" s="309" t="s">
        <v>11163</v>
      </c>
      <c r="C5615" s="317"/>
    </row>
    <row r="5616" spans="1:3" ht="14.5">
      <c r="A5616" s="567" t="s">
        <v>11164</v>
      </c>
      <c r="B5616" s="567" t="s">
        <v>11165</v>
      </c>
      <c r="C5616" s="223"/>
    </row>
    <row r="5617" spans="1:3" ht="14.5">
      <c r="A5617" s="567" t="s">
        <v>11166</v>
      </c>
      <c r="B5617" s="567" t="s">
        <v>11167</v>
      </c>
      <c r="C5617" s="223"/>
    </row>
    <row r="5618" spans="1:3" ht="15.5">
      <c r="A5618" s="567" t="s">
        <v>11168</v>
      </c>
      <c r="B5618" s="567" t="s">
        <v>11169</v>
      </c>
      <c r="C5618" s="317"/>
    </row>
    <row r="5619" spans="1:3" ht="17">
      <c r="A5619" s="319" t="s">
        <v>11170</v>
      </c>
      <c r="B5619" s="319" t="s">
        <v>11171</v>
      </c>
      <c r="C5619" s="579"/>
    </row>
    <row r="5620" spans="1:3" ht="15.5">
      <c r="A5620" s="309" t="s">
        <v>11172</v>
      </c>
      <c r="B5620" s="309" t="s">
        <v>11173</v>
      </c>
      <c r="C5620" s="317"/>
    </row>
    <row r="5621" spans="1:3" ht="14.5">
      <c r="A5621" s="309" t="s">
        <v>11174</v>
      </c>
      <c r="B5621" s="309" t="s">
        <v>11175</v>
      </c>
      <c r="C5621" s="223"/>
    </row>
    <row r="5622" spans="1:3" ht="14.5">
      <c r="A5622" s="309" t="s">
        <v>11176</v>
      </c>
      <c r="B5622" s="309" t="s">
        <v>11177</v>
      </c>
      <c r="C5622" s="223"/>
    </row>
    <row r="5623" spans="1:3" ht="15.5">
      <c r="A5623" s="309" t="s">
        <v>11178</v>
      </c>
      <c r="B5623" s="309" t="s">
        <v>11179</v>
      </c>
      <c r="C5623" s="317"/>
    </row>
    <row r="5624" spans="1:3" ht="14.5">
      <c r="A5624" s="309" t="s">
        <v>11180</v>
      </c>
      <c r="B5624" s="309" t="s">
        <v>11181</v>
      </c>
      <c r="C5624" s="223"/>
    </row>
    <row r="5625" spans="1:3" ht="14.5">
      <c r="A5625" s="309" t="s">
        <v>11182</v>
      </c>
      <c r="B5625" s="309" t="s">
        <v>11183</v>
      </c>
      <c r="C5625" s="223"/>
    </row>
    <row r="5626" spans="1:3" ht="14.5">
      <c r="A5626" s="567" t="s">
        <v>11184</v>
      </c>
      <c r="B5626" s="567" t="s">
        <v>11185</v>
      </c>
      <c r="C5626" s="223"/>
    </row>
    <row r="5627" spans="1:3" ht="14.5">
      <c r="A5627" s="567" t="s">
        <v>11186</v>
      </c>
      <c r="B5627" s="567" t="s">
        <v>11187</v>
      </c>
      <c r="C5627" s="223"/>
    </row>
    <row r="5628" spans="1:3" ht="14.5">
      <c r="A5628" s="567" t="s">
        <v>11188</v>
      </c>
      <c r="B5628" s="567" t="s">
        <v>11189</v>
      </c>
      <c r="C5628" s="223"/>
    </row>
    <row r="5629" spans="1:3" ht="15.5">
      <c r="A5629" s="319" t="s">
        <v>11190</v>
      </c>
      <c r="B5629" s="319" t="s">
        <v>11191</v>
      </c>
      <c r="C5629" s="223"/>
    </row>
    <row r="5630" spans="1:3" ht="14.5">
      <c r="A5630" s="309" t="s">
        <v>11192</v>
      </c>
      <c r="B5630" s="309" t="s">
        <v>11193</v>
      </c>
      <c r="C5630" s="223"/>
    </row>
    <row r="5631" spans="1:3" ht="14.5">
      <c r="A5631" s="567" t="s">
        <v>11194</v>
      </c>
      <c r="B5631" s="567" t="s">
        <v>11195</v>
      </c>
      <c r="C5631" s="223"/>
    </row>
    <row r="5632" spans="1:3" ht="14.5">
      <c r="A5632" s="567" t="s">
        <v>11196</v>
      </c>
      <c r="B5632" s="567" t="s">
        <v>11197</v>
      </c>
      <c r="C5632" s="223"/>
    </row>
    <row r="5633" spans="1:3" ht="14.5">
      <c r="A5633" s="309" t="s">
        <v>11198</v>
      </c>
      <c r="B5633" s="309" t="s">
        <v>11199</v>
      </c>
      <c r="C5633" s="223"/>
    </row>
    <row r="5634" spans="1:3" ht="15.5">
      <c r="A5634" s="567" t="s">
        <v>11200</v>
      </c>
      <c r="B5634" s="567" t="s">
        <v>11201</v>
      </c>
      <c r="C5634" s="317"/>
    </row>
    <row r="5635" spans="1:3" ht="14.5">
      <c r="A5635" s="567" t="s">
        <v>11202</v>
      </c>
      <c r="B5635" s="567" t="s">
        <v>11203</v>
      </c>
      <c r="C5635" s="223"/>
    </row>
    <row r="5636" spans="1:3" ht="17">
      <c r="A5636" s="307" t="s">
        <v>11204</v>
      </c>
      <c r="B5636" s="307" t="s">
        <v>11205</v>
      </c>
      <c r="C5636" s="223"/>
    </row>
    <row r="5637" spans="1:3" ht="17">
      <c r="A5637" s="319" t="s">
        <v>11206</v>
      </c>
      <c r="B5637" s="319" t="s">
        <v>11207</v>
      </c>
      <c r="C5637" s="579"/>
    </row>
    <row r="5638" spans="1:3" ht="15.5">
      <c r="A5638" s="309" t="s">
        <v>11208</v>
      </c>
      <c r="B5638" s="309" t="s">
        <v>11209</v>
      </c>
      <c r="C5638" s="317"/>
    </row>
    <row r="5639" spans="1:3" ht="14.5">
      <c r="A5639" s="567" t="s">
        <v>11210</v>
      </c>
      <c r="B5639" s="567" t="s">
        <v>11211</v>
      </c>
      <c r="C5639" s="223"/>
    </row>
    <row r="5640" spans="1:3" ht="13">
      <c r="A5640" s="567" t="s">
        <v>11212</v>
      </c>
      <c r="B5640" s="567" t="s">
        <v>11213</v>
      </c>
    </row>
    <row r="5641" spans="1:3" ht="14.5">
      <c r="A5641" s="309" t="s">
        <v>11214</v>
      </c>
      <c r="B5641" s="309" t="s">
        <v>11215</v>
      </c>
    </row>
    <row r="5642" spans="1:3" ht="15.5">
      <c r="A5642" s="319" t="s">
        <v>11216</v>
      </c>
      <c r="B5642" s="319" t="s">
        <v>11217</v>
      </c>
    </row>
    <row r="5643" spans="1:3" ht="14.5">
      <c r="A5643" s="309" t="s">
        <v>11218</v>
      </c>
      <c r="B5643" s="309" t="s">
        <v>11219</v>
      </c>
    </row>
    <row r="5644" spans="1:3" ht="14.5">
      <c r="A5644" s="309" t="s">
        <v>11220</v>
      </c>
      <c r="B5644" s="309" t="s">
        <v>11221</v>
      </c>
    </row>
    <row r="5645" spans="1:3" ht="14.5">
      <c r="A5645" s="309" t="s">
        <v>11222</v>
      </c>
      <c r="B5645" s="309" t="s">
        <v>11223</v>
      </c>
      <c r="C5645" s="223"/>
    </row>
    <row r="5646" spans="1:3" ht="15.5">
      <c r="A5646" s="319" t="s">
        <v>11224</v>
      </c>
      <c r="B5646" s="319" t="s">
        <v>11225</v>
      </c>
    </row>
    <row r="5647" spans="1:3" ht="14.5">
      <c r="A5647" s="309" t="s">
        <v>11226</v>
      </c>
      <c r="B5647" s="309" t="s">
        <v>11227</v>
      </c>
    </row>
    <row r="5648" spans="1:3" ht="14.5">
      <c r="A5648" s="309" t="s">
        <v>11228</v>
      </c>
      <c r="B5648" s="309" t="s">
        <v>11229</v>
      </c>
    </row>
    <row r="5649" spans="1:3" ht="14.5">
      <c r="A5649" s="309" t="s">
        <v>11230</v>
      </c>
      <c r="B5649" s="309" t="s">
        <v>11231</v>
      </c>
    </row>
    <row r="5650" spans="1:3" ht="14.5">
      <c r="A5650" s="309" t="s">
        <v>11232</v>
      </c>
      <c r="B5650" s="309" t="s">
        <v>11233</v>
      </c>
    </row>
    <row r="5651" spans="1:3" ht="15.5">
      <c r="A5651" s="309" t="s">
        <v>11234</v>
      </c>
      <c r="B5651" s="309" t="s">
        <v>11235</v>
      </c>
      <c r="C5651" s="317"/>
    </row>
    <row r="5652" spans="1:3" ht="15.5">
      <c r="A5652" s="319" t="s">
        <v>11236</v>
      </c>
      <c r="B5652" s="319" t="s">
        <v>11237</v>
      </c>
      <c r="C5652" s="223"/>
    </row>
    <row r="5653" spans="1:3" ht="14.5">
      <c r="A5653" s="309" t="s">
        <v>11238</v>
      </c>
      <c r="B5653" s="309" t="s">
        <v>11239</v>
      </c>
    </row>
    <row r="5654" spans="1:3" ht="13">
      <c r="A5654" s="567" t="s">
        <v>11240</v>
      </c>
      <c r="B5654" s="567" t="s">
        <v>11241</v>
      </c>
    </row>
    <row r="5655" spans="1:3" ht="13">
      <c r="A5655" s="567" t="s">
        <v>11242</v>
      </c>
      <c r="B5655" s="567" t="s">
        <v>11243</v>
      </c>
    </row>
    <row r="5656" spans="1:3" ht="13">
      <c r="A5656" s="567" t="s">
        <v>11244</v>
      </c>
      <c r="B5656" s="567" t="s">
        <v>11245</v>
      </c>
    </row>
    <row r="5657" spans="1:3" ht="14.5">
      <c r="A5657" s="309" t="s">
        <v>11246</v>
      </c>
      <c r="B5657" s="309" t="s">
        <v>11247</v>
      </c>
    </row>
    <row r="5658" spans="1:3" ht="14.5">
      <c r="A5658" s="567" t="s">
        <v>11248</v>
      </c>
      <c r="B5658" s="567" t="s">
        <v>11249</v>
      </c>
      <c r="C5658" s="223"/>
    </row>
    <row r="5659" spans="1:3" ht="13">
      <c r="A5659" s="567" t="s">
        <v>11250</v>
      </c>
      <c r="B5659" s="567" t="s">
        <v>11251</v>
      </c>
    </row>
    <row r="5660" spans="1:3" ht="13">
      <c r="A5660" s="567" t="s">
        <v>11252</v>
      </c>
      <c r="B5660" s="567" t="s">
        <v>11253</v>
      </c>
    </row>
    <row r="5661" spans="1:3" ht="14.5">
      <c r="A5661" s="309" t="s">
        <v>11254</v>
      </c>
      <c r="B5661" s="309" t="s">
        <v>11255</v>
      </c>
    </row>
    <row r="5662" spans="1:3" ht="13">
      <c r="A5662" s="567" t="s">
        <v>11256</v>
      </c>
      <c r="B5662" s="567" t="s">
        <v>11257</v>
      </c>
    </row>
    <row r="5663" spans="1:3" ht="13">
      <c r="A5663" s="567" t="s">
        <v>11258</v>
      </c>
      <c r="B5663" s="567" t="s">
        <v>11259</v>
      </c>
    </row>
    <row r="5664" spans="1:3" ht="15.5">
      <c r="A5664" s="567" t="s">
        <v>11260</v>
      </c>
      <c r="B5664" s="567" t="s">
        <v>11261</v>
      </c>
      <c r="C5664" s="317"/>
    </row>
    <row r="5665" spans="1:3" ht="14.5">
      <c r="A5665" s="309" t="s">
        <v>11262</v>
      </c>
      <c r="B5665" s="309" t="s">
        <v>11263</v>
      </c>
      <c r="C5665" s="223"/>
    </row>
    <row r="5666" spans="1:3" ht="14.5">
      <c r="A5666" s="567" t="s">
        <v>11264</v>
      </c>
      <c r="B5666" s="567" t="s">
        <v>11265</v>
      </c>
      <c r="C5666" s="223"/>
    </row>
    <row r="5667" spans="1:3" ht="15.5">
      <c r="A5667" s="567" t="s">
        <v>11266</v>
      </c>
      <c r="B5667" s="567" t="s">
        <v>11267</v>
      </c>
      <c r="C5667" s="317"/>
    </row>
    <row r="5668" spans="1:3" ht="14.5">
      <c r="A5668" s="567" t="s">
        <v>11268</v>
      </c>
      <c r="B5668" s="567" t="s">
        <v>11269</v>
      </c>
      <c r="C5668" s="223"/>
    </row>
    <row r="5669" spans="1:3" ht="14.5">
      <c r="A5669" s="567" t="s">
        <v>11270</v>
      </c>
      <c r="B5669" s="567" t="s">
        <v>11271</v>
      </c>
      <c r="C5669" s="223"/>
    </row>
    <row r="5670" spans="1:3" ht="14.5">
      <c r="A5670" s="309" t="s">
        <v>11272</v>
      </c>
      <c r="B5670" s="309" t="s">
        <v>11273</v>
      </c>
      <c r="C5670" s="223"/>
    </row>
    <row r="5671" spans="1:3" ht="14.5">
      <c r="A5671" s="567" t="s">
        <v>11274</v>
      </c>
      <c r="B5671" s="567" t="s">
        <v>11275</v>
      </c>
      <c r="C5671" s="223"/>
    </row>
    <row r="5672" spans="1:3" ht="14.5">
      <c r="A5672" s="567" t="s">
        <v>11276</v>
      </c>
      <c r="B5672" s="567" t="s">
        <v>11277</v>
      </c>
      <c r="C5672" s="223"/>
    </row>
    <row r="5673" spans="1:3" ht="14.5">
      <c r="A5673" s="567" t="s">
        <v>11278</v>
      </c>
      <c r="B5673" s="567" t="s">
        <v>11279</v>
      </c>
      <c r="C5673" s="223"/>
    </row>
    <row r="5674" spans="1:3" ht="17">
      <c r="A5674" s="580" t="s">
        <v>11280</v>
      </c>
      <c r="B5674" s="580" t="s">
        <v>458</v>
      </c>
      <c r="C5674" s="583"/>
    </row>
    <row r="5675" spans="1:3" ht="17">
      <c r="A5675" s="307" t="s">
        <v>11281</v>
      </c>
      <c r="B5675" s="307" t="s">
        <v>11282</v>
      </c>
      <c r="C5675" s="583"/>
    </row>
    <row r="5676" spans="1:3" ht="17">
      <c r="A5676" s="319" t="s">
        <v>11283</v>
      </c>
      <c r="B5676" s="319" t="s">
        <v>11284</v>
      </c>
      <c r="C5676" s="583"/>
    </row>
    <row r="5677" spans="1:3" ht="17">
      <c r="A5677" s="309" t="s">
        <v>11285</v>
      </c>
      <c r="B5677" s="309" t="s">
        <v>11286</v>
      </c>
      <c r="C5677" s="579"/>
    </row>
    <row r="5678" spans="1:3" ht="17">
      <c r="A5678" s="309" t="s">
        <v>11287</v>
      </c>
      <c r="B5678" s="309" t="s">
        <v>11288</v>
      </c>
      <c r="C5678" s="579"/>
    </row>
    <row r="5679" spans="1:3" ht="15.5">
      <c r="A5679" s="309" t="s">
        <v>11289</v>
      </c>
      <c r="B5679" s="309" t="s">
        <v>11290</v>
      </c>
      <c r="C5679" s="317"/>
    </row>
    <row r="5680" spans="1:3" ht="15.5">
      <c r="A5680" s="319" t="s">
        <v>11291</v>
      </c>
      <c r="B5680" s="319" t="s">
        <v>11292</v>
      </c>
      <c r="C5680" s="223"/>
    </row>
    <row r="5681" spans="1:3" ht="14.5">
      <c r="A5681" s="309" t="s">
        <v>11293</v>
      </c>
      <c r="B5681" s="309" t="s">
        <v>11294</v>
      </c>
    </row>
    <row r="5682" spans="1:3" ht="15.5">
      <c r="A5682" s="319" t="s">
        <v>11295</v>
      </c>
      <c r="B5682" s="319" t="s">
        <v>11296</v>
      </c>
    </row>
    <row r="5683" spans="1:3" ht="14.5">
      <c r="A5683" s="309" t="s">
        <v>11297</v>
      </c>
      <c r="B5683" s="309" t="s">
        <v>11298</v>
      </c>
    </row>
    <row r="5684" spans="1:3" ht="14.5">
      <c r="A5684" s="309" t="s">
        <v>11299</v>
      </c>
      <c r="B5684" s="309" t="s">
        <v>11300</v>
      </c>
    </row>
    <row r="5685" spans="1:3" ht="15.5">
      <c r="A5685" s="319" t="s">
        <v>11301</v>
      </c>
      <c r="B5685" s="319" t="s">
        <v>11302</v>
      </c>
    </row>
    <row r="5686" spans="1:3" ht="14.5">
      <c r="A5686" s="309" t="s">
        <v>11303</v>
      </c>
      <c r="B5686" s="309" t="s">
        <v>11304</v>
      </c>
    </row>
    <row r="5687" spans="1:3" ht="15.5">
      <c r="A5687" s="319" t="s">
        <v>11305</v>
      </c>
      <c r="B5687" s="319" t="s">
        <v>11306</v>
      </c>
      <c r="C5687" s="223"/>
    </row>
    <row r="5688" spans="1:3" ht="14.5">
      <c r="A5688" s="309" t="s">
        <v>11307</v>
      </c>
      <c r="B5688" s="309" t="s">
        <v>11308</v>
      </c>
    </row>
    <row r="5689" spans="1:3" ht="13">
      <c r="A5689" s="567" t="s">
        <v>11309</v>
      </c>
      <c r="B5689" s="567" t="s">
        <v>11310</v>
      </c>
    </row>
    <row r="5690" spans="1:3" ht="17">
      <c r="A5690" s="580" t="s">
        <v>11311</v>
      </c>
      <c r="B5690" s="580" t="s">
        <v>458</v>
      </c>
    </row>
    <row r="5691" spans="1:3" ht="17">
      <c r="A5691" s="580" t="s">
        <v>11312</v>
      </c>
      <c r="B5691" s="580" t="s">
        <v>458</v>
      </c>
    </row>
    <row r="5692" spans="1:3" ht="18.5">
      <c r="A5692" s="581" t="s">
        <v>11313</v>
      </c>
      <c r="B5692" s="581" t="s">
        <v>11314</v>
      </c>
    </row>
    <row r="5693" spans="1:3" ht="15.5">
      <c r="A5693" s="319" t="s">
        <v>11315</v>
      </c>
      <c r="B5693" s="319" t="s">
        <v>11316</v>
      </c>
    </row>
    <row r="5694" spans="1:3" ht="14.5">
      <c r="A5694" s="309" t="s">
        <v>11317</v>
      </c>
      <c r="B5694" s="309" t="s">
        <v>11318</v>
      </c>
    </row>
    <row r="5695" spans="1:3" ht="14.5">
      <c r="A5695" s="309" t="s">
        <v>11319</v>
      </c>
      <c r="B5695" s="309" t="s">
        <v>11320</v>
      </c>
    </row>
    <row r="5696" spans="1:3" ht="14.5">
      <c r="A5696" s="309" t="s">
        <v>11321</v>
      </c>
      <c r="B5696" s="309" t="s">
        <v>11322</v>
      </c>
    </row>
    <row r="5697" spans="1:3" ht="14.5">
      <c r="A5697" s="309" t="s">
        <v>11323</v>
      </c>
      <c r="B5697" s="309" t="s">
        <v>11324</v>
      </c>
    </row>
    <row r="5698" spans="1:3" ht="15.5">
      <c r="A5698" s="319" t="s">
        <v>11325</v>
      </c>
      <c r="B5698" s="319" t="s">
        <v>11326</v>
      </c>
    </row>
    <row r="5699" spans="1:3" ht="14.5">
      <c r="A5699" s="309" t="s">
        <v>11327</v>
      </c>
      <c r="B5699" s="309" t="s">
        <v>11328</v>
      </c>
      <c r="C5699" s="223"/>
    </row>
    <row r="5700" spans="1:3" ht="13">
      <c r="A5700" s="567" t="s">
        <v>11329</v>
      </c>
      <c r="B5700" s="567" t="s">
        <v>11330</v>
      </c>
    </row>
    <row r="5701" spans="1:3" ht="13">
      <c r="A5701" s="567" t="s">
        <v>11331</v>
      </c>
      <c r="B5701" s="567" t="s">
        <v>11332</v>
      </c>
    </row>
    <row r="5702" spans="1:3" ht="13">
      <c r="A5702" s="567" t="s">
        <v>11333</v>
      </c>
      <c r="B5702" s="567" t="s">
        <v>11334</v>
      </c>
    </row>
    <row r="5703" spans="1:3" ht="13">
      <c r="A5703" s="567" t="s">
        <v>11335</v>
      </c>
      <c r="B5703" s="567" t="s">
        <v>11336</v>
      </c>
    </row>
    <row r="5704" spans="1:3" ht="13">
      <c r="A5704" s="567" t="s">
        <v>11337</v>
      </c>
      <c r="B5704" s="567" t="s">
        <v>11338</v>
      </c>
    </row>
    <row r="5705" spans="1:3" ht="13">
      <c r="A5705" s="567" t="s">
        <v>11339</v>
      </c>
      <c r="B5705" s="567" t="s">
        <v>11340</v>
      </c>
    </row>
    <row r="5706" spans="1:3" ht="13">
      <c r="A5706" s="567" t="s">
        <v>11341</v>
      </c>
      <c r="B5706" s="567" t="s">
        <v>11342</v>
      </c>
    </row>
    <row r="5707" spans="1:3" ht="13">
      <c r="A5707" s="567" t="s">
        <v>11343</v>
      </c>
      <c r="B5707" s="567" t="s">
        <v>11344</v>
      </c>
    </row>
    <row r="5708" spans="1:3" ht="13">
      <c r="A5708" s="567" t="s">
        <v>11345</v>
      </c>
      <c r="B5708" s="567" t="s">
        <v>11346</v>
      </c>
    </row>
    <row r="5709" spans="1:3" ht="13">
      <c r="A5709" s="567" t="s">
        <v>11347</v>
      </c>
      <c r="B5709" s="567" t="s">
        <v>11348</v>
      </c>
    </row>
    <row r="5710" spans="1:3" ht="14.5">
      <c r="A5710" s="567" t="s">
        <v>11349</v>
      </c>
      <c r="B5710" s="567" t="s">
        <v>11350</v>
      </c>
      <c r="C5710" s="223"/>
    </row>
    <row r="5711" spans="1:3" ht="14.5">
      <c r="A5711" s="309" t="s">
        <v>11351</v>
      </c>
      <c r="B5711" s="309" t="s">
        <v>11352</v>
      </c>
    </row>
    <row r="5712" spans="1:3" ht="13">
      <c r="A5712" s="567" t="s">
        <v>11353</v>
      </c>
      <c r="B5712" s="567" t="s">
        <v>11354</v>
      </c>
    </row>
    <row r="5713" spans="1:3" ht="13">
      <c r="A5713" s="567" t="s">
        <v>11355</v>
      </c>
      <c r="B5713" s="567" t="s">
        <v>11356</v>
      </c>
    </row>
    <row r="5714" spans="1:3" ht="13">
      <c r="A5714" s="567" t="s">
        <v>11357</v>
      </c>
      <c r="B5714" s="567" t="s">
        <v>11358</v>
      </c>
    </row>
    <row r="5715" spans="1:3" ht="13">
      <c r="A5715" s="567" t="s">
        <v>11359</v>
      </c>
      <c r="B5715" s="567" t="s">
        <v>11360</v>
      </c>
    </row>
    <row r="5716" spans="1:3" ht="13">
      <c r="A5716" s="567" t="s">
        <v>11361</v>
      </c>
      <c r="B5716" s="567" t="s">
        <v>11362</v>
      </c>
    </row>
    <row r="5717" spans="1:3" ht="13">
      <c r="A5717" s="567" t="s">
        <v>11363</v>
      </c>
      <c r="B5717" s="567" t="s">
        <v>11364</v>
      </c>
    </row>
    <row r="5718" spans="1:3" ht="13">
      <c r="A5718" s="567" t="s">
        <v>11365</v>
      </c>
      <c r="B5718" s="567" t="s">
        <v>11366</v>
      </c>
    </row>
    <row r="5719" spans="1:3" ht="15.5">
      <c r="A5719" s="319" t="s">
        <v>11367</v>
      </c>
      <c r="B5719" s="319" t="s">
        <v>11368</v>
      </c>
    </row>
    <row r="5720" spans="1:3" ht="14.5">
      <c r="A5720" s="309" t="s">
        <v>11369</v>
      </c>
      <c r="B5720" s="309" t="s">
        <v>11370</v>
      </c>
    </row>
    <row r="5721" spans="1:3" ht="14.5">
      <c r="A5721" s="309" t="s">
        <v>11371</v>
      </c>
      <c r="B5721" s="309" t="s">
        <v>11372</v>
      </c>
    </row>
    <row r="5722" spans="1:3" ht="14.5">
      <c r="A5722" s="309" t="s">
        <v>11373</v>
      </c>
      <c r="B5722" s="309" t="s">
        <v>11374</v>
      </c>
    </row>
    <row r="5723" spans="1:3" ht="14.5">
      <c r="A5723" s="309" t="s">
        <v>11375</v>
      </c>
      <c r="B5723" s="309" t="s">
        <v>11376</v>
      </c>
    </row>
    <row r="5724" spans="1:3" ht="17">
      <c r="A5724" s="307" t="s">
        <v>11377</v>
      </c>
      <c r="B5724" s="307" t="s">
        <v>11378</v>
      </c>
      <c r="C5724" s="317"/>
    </row>
    <row r="5725" spans="1:3" ht="15.5">
      <c r="A5725" s="319" t="s">
        <v>11379</v>
      </c>
      <c r="B5725" s="319" t="s">
        <v>11380</v>
      </c>
      <c r="C5725" s="223"/>
    </row>
    <row r="5726" spans="1:3" ht="14.5">
      <c r="A5726" s="309" t="s">
        <v>11381</v>
      </c>
      <c r="B5726" s="309" t="s">
        <v>11382</v>
      </c>
    </row>
    <row r="5727" spans="1:3" ht="14.5">
      <c r="A5727" s="309" t="s">
        <v>11383</v>
      </c>
      <c r="B5727" s="309" t="s">
        <v>11384</v>
      </c>
    </row>
    <row r="5728" spans="1:3" ht="14.5">
      <c r="A5728" s="309" t="s">
        <v>11385</v>
      </c>
      <c r="B5728" s="309" t="s">
        <v>11386</v>
      </c>
    </row>
    <row r="5729" spans="1:3" ht="14.5">
      <c r="A5729" s="309" t="s">
        <v>11387</v>
      </c>
      <c r="B5729" s="309" t="s">
        <v>11388</v>
      </c>
    </row>
    <row r="5730" spans="1:3" ht="15.5">
      <c r="A5730" s="319" t="s">
        <v>11389</v>
      </c>
      <c r="B5730" s="319" t="s">
        <v>11390</v>
      </c>
    </row>
    <row r="5731" spans="1:3" ht="14.5">
      <c r="A5731" s="309" t="s">
        <v>11391</v>
      </c>
      <c r="B5731" s="309" t="s">
        <v>11392</v>
      </c>
    </row>
    <row r="5732" spans="1:3" ht="14.5">
      <c r="A5732" s="309" t="s">
        <v>11393</v>
      </c>
      <c r="B5732" s="309" t="s">
        <v>11394</v>
      </c>
      <c r="C5732" s="223"/>
    </row>
    <row r="5733" spans="1:3" ht="15.5">
      <c r="A5733" s="319" t="s">
        <v>11395</v>
      </c>
      <c r="B5733" s="319" t="s">
        <v>11396</v>
      </c>
      <c r="C5733" s="223"/>
    </row>
    <row r="5734" spans="1:3" ht="14.5">
      <c r="A5734" s="309" t="s">
        <v>11397</v>
      </c>
      <c r="B5734" s="309" t="s">
        <v>11398</v>
      </c>
      <c r="C5734" s="223"/>
    </row>
    <row r="5735" spans="1:3" ht="14.5">
      <c r="A5735" s="309" t="s">
        <v>11399</v>
      </c>
      <c r="B5735" s="309" t="s">
        <v>11400</v>
      </c>
      <c r="C5735" s="223"/>
    </row>
    <row r="5736" spans="1:3" ht="14.5">
      <c r="A5736" s="309" t="s">
        <v>11401</v>
      </c>
      <c r="B5736" s="309" t="s">
        <v>11402</v>
      </c>
      <c r="C5736" s="223"/>
    </row>
    <row r="5737" spans="1:3" ht="14.5">
      <c r="A5737" s="309" t="s">
        <v>11403</v>
      </c>
      <c r="B5737" s="309" t="s">
        <v>11404</v>
      </c>
      <c r="C5737" s="223"/>
    </row>
    <row r="5738" spans="1:3" ht="14.5">
      <c r="A5738" s="309" t="s">
        <v>11405</v>
      </c>
      <c r="B5738" s="309" t="s">
        <v>11406</v>
      </c>
      <c r="C5738" s="223"/>
    </row>
    <row r="5739" spans="1:3" ht="14.5">
      <c r="A5739" s="309" t="s">
        <v>11407</v>
      </c>
      <c r="B5739" s="309" t="s">
        <v>11408</v>
      </c>
      <c r="C5739" s="223"/>
    </row>
    <row r="5740" spans="1:3" ht="15.5">
      <c r="A5740" s="309" t="s">
        <v>11409</v>
      </c>
      <c r="B5740" s="309" t="s">
        <v>11410</v>
      </c>
      <c r="C5740" s="317"/>
    </row>
    <row r="5741" spans="1:3" ht="14.5">
      <c r="A5741" s="309" t="s">
        <v>11411</v>
      </c>
      <c r="B5741" s="309" t="s">
        <v>11412</v>
      </c>
      <c r="C5741" s="223"/>
    </row>
    <row r="5742" spans="1:3" ht="15.5">
      <c r="A5742" s="319" t="s">
        <v>11413</v>
      </c>
      <c r="B5742" s="319" t="s">
        <v>11414</v>
      </c>
    </row>
    <row r="5743" spans="1:3" ht="14.5">
      <c r="A5743" s="309" t="s">
        <v>11415</v>
      </c>
      <c r="B5743" s="309" t="s">
        <v>11416</v>
      </c>
    </row>
    <row r="5744" spans="1:3" ht="14.5">
      <c r="A5744" s="309" t="s">
        <v>11417</v>
      </c>
      <c r="B5744" s="309" t="s">
        <v>11418</v>
      </c>
    </row>
    <row r="5745" spans="1:3" ht="14.5">
      <c r="A5745" s="309" t="s">
        <v>11419</v>
      </c>
      <c r="B5745" s="309" t="s">
        <v>11420</v>
      </c>
    </row>
    <row r="5746" spans="1:3" ht="14.5">
      <c r="A5746" s="309" t="s">
        <v>11421</v>
      </c>
      <c r="B5746" s="309" t="s">
        <v>11422</v>
      </c>
    </row>
    <row r="5747" spans="1:3" ht="14.5">
      <c r="A5747" s="309" t="s">
        <v>11423</v>
      </c>
      <c r="B5747" s="309" t="s">
        <v>11424</v>
      </c>
      <c r="C5747" s="223"/>
    </row>
    <row r="5748" spans="1:3" ht="15.5">
      <c r="A5748" s="309" t="s">
        <v>11425</v>
      </c>
      <c r="B5748" s="309" t="s">
        <v>11426</v>
      </c>
      <c r="C5748" s="317"/>
    </row>
    <row r="5749" spans="1:3" ht="14.5">
      <c r="A5749" s="309" t="s">
        <v>11427</v>
      </c>
      <c r="B5749" s="309" t="s">
        <v>11428</v>
      </c>
      <c r="C5749" s="223"/>
    </row>
    <row r="5750" spans="1:3" ht="14.5">
      <c r="A5750" s="309" t="s">
        <v>11429</v>
      </c>
      <c r="B5750" s="309" t="s">
        <v>11430</v>
      </c>
    </row>
    <row r="5751" spans="1:3" ht="14.5">
      <c r="A5751" s="309" t="s">
        <v>11431</v>
      </c>
      <c r="B5751" s="309" t="s">
        <v>11432</v>
      </c>
    </row>
    <row r="5752" spans="1:3" ht="14.5">
      <c r="A5752" s="309" t="s">
        <v>11433</v>
      </c>
      <c r="B5752" s="309" t="s">
        <v>11434</v>
      </c>
    </row>
    <row r="5753" spans="1:3" ht="14.5">
      <c r="A5753" s="309" t="s">
        <v>11435</v>
      </c>
      <c r="B5753" s="309" t="s">
        <v>11436</v>
      </c>
      <c r="C5753" s="223"/>
    </row>
    <row r="5754" spans="1:3" ht="14.5">
      <c r="A5754" s="567" t="s">
        <v>11437</v>
      </c>
      <c r="B5754" s="567" t="s">
        <v>11438</v>
      </c>
      <c r="C5754" s="223"/>
    </row>
    <row r="5755" spans="1:3" ht="14.5">
      <c r="A5755" s="567" t="s">
        <v>11439</v>
      </c>
      <c r="B5755" s="567" t="s">
        <v>11440</v>
      </c>
      <c r="C5755" s="223"/>
    </row>
    <row r="5756" spans="1:3" ht="15.5">
      <c r="A5756" s="309" t="s">
        <v>11441</v>
      </c>
      <c r="B5756" s="309" t="s">
        <v>11442</v>
      </c>
      <c r="C5756" s="317"/>
    </row>
    <row r="5757" spans="1:3" ht="14.5">
      <c r="A5757" s="309" t="s">
        <v>11443</v>
      </c>
      <c r="B5757" s="309" t="s">
        <v>11444</v>
      </c>
      <c r="C5757" s="223"/>
    </row>
    <row r="5758" spans="1:3" ht="14.5">
      <c r="A5758" s="309" t="s">
        <v>11445</v>
      </c>
      <c r="B5758" s="309" t="s">
        <v>11446</v>
      </c>
    </row>
    <row r="5759" spans="1:3" ht="14.5">
      <c r="A5759" s="309" t="s">
        <v>11447</v>
      </c>
      <c r="B5759" s="309" t="s">
        <v>11448</v>
      </c>
    </row>
    <row r="5760" spans="1:3" ht="15.5">
      <c r="A5760" s="319" t="s">
        <v>11449</v>
      </c>
      <c r="B5760" s="319" t="s">
        <v>11450</v>
      </c>
      <c r="C5760" s="223"/>
    </row>
    <row r="5761" spans="1:3" ht="14.5">
      <c r="A5761" s="309" t="s">
        <v>11451</v>
      </c>
      <c r="B5761" s="309" t="s">
        <v>11452</v>
      </c>
      <c r="C5761" s="223"/>
    </row>
    <row r="5762" spans="1:3" ht="14.5">
      <c r="A5762" s="309" t="s">
        <v>11453</v>
      </c>
      <c r="B5762" s="309" t="s">
        <v>11454</v>
      </c>
      <c r="C5762" s="223"/>
    </row>
    <row r="5763" spans="1:3" ht="14.5">
      <c r="A5763" s="309" t="s">
        <v>11455</v>
      </c>
      <c r="B5763" s="309" t="s">
        <v>11456</v>
      </c>
      <c r="C5763" s="223"/>
    </row>
    <row r="5764" spans="1:3" ht="14.5">
      <c r="A5764" s="309" t="s">
        <v>11457</v>
      </c>
      <c r="B5764" s="309" t="s">
        <v>11458</v>
      </c>
    </row>
    <row r="5765" spans="1:3" ht="14.5">
      <c r="A5765" s="309" t="s">
        <v>11459</v>
      </c>
      <c r="B5765" s="309" t="s">
        <v>11460</v>
      </c>
    </row>
    <row r="5766" spans="1:3" ht="14.5">
      <c r="A5766" s="309" t="s">
        <v>11461</v>
      </c>
      <c r="B5766" s="309" t="s">
        <v>11462</v>
      </c>
    </row>
    <row r="5767" spans="1:3" ht="15.5">
      <c r="A5767" s="319" t="s">
        <v>11463</v>
      </c>
      <c r="B5767" s="319" t="s">
        <v>11464</v>
      </c>
      <c r="C5767" s="223"/>
    </row>
    <row r="5768" spans="1:3" ht="14.5">
      <c r="A5768" s="309" t="s">
        <v>11465</v>
      </c>
      <c r="B5768" s="309" t="s">
        <v>11466</v>
      </c>
      <c r="C5768" s="223"/>
    </row>
    <row r="5769" spans="1:3" ht="14.5">
      <c r="A5769" s="309" t="s">
        <v>11467</v>
      </c>
      <c r="B5769" s="309" t="s">
        <v>11468</v>
      </c>
      <c r="C5769" s="223"/>
    </row>
    <row r="5770" spans="1:3" ht="14.5">
      <c r="A5770" s="309" t="s">
        <v>11469</v>
      </c>
      <c r="B5770" s="309" t="s">
        <v>11470</v>
      </c>
      <c r="C5770" s="223"/>
    </row>
    <row r="5771" spans="1:3" ht="14.5">
      <c r="A5771" s="309" t="s">
        <v>11471</v>
      </c>
      <c r="B5771" s="309" t="s">
        <v>11472</v>
      </c>
      <c r="C5771" s="223"/>
    </row>
    <row r="5772" spans="1:3" ht="14.5">
      <c r="A5772" s="309" t="s">
        <v>11473</v>
      </c>
      <c r="B5772" s="309" t="s">
        <v>11474</v>
      </c>
      <c r="C5772" s="223"/>
    </row>
    <row r="5773" spans="1:3" ht="14.5">
      <c r="A5773" s="309" t="s">
        <v>11475</v>
      </c>
      <c r="B5773" s="309" t="s">
        <v>11476</v>
      </c>
    </row>
    <row r="5774" spans="1:3" ht="14.5">
      <c r="A5774" s="309" t="s">
        <v>11477</v>
      </c>
      <c r="B5774" s="309" t="s">
        <v>11478</v>
      </c>
    </row>
    <row r="5775" spans="1:3" ht="14.5">
      <c r="A5775" s="309" t="s">
        <v>11479</v>
      </c>
      <c r="B5775" s="309" t="s">
        <v>11480</v>
      </c>
    </row>
    <row r="5776" spans="1:3" ht="14.5">
      <c r="A5776" s="309" t="s">
        <v>11481</v>
      </c>
      <c r="B5776" s="309" t="s">
        <v>11482</v>
      </c>
      <c r="C5776" s="223"/>
    </row>
    <row r="5777" spans="1:3" ht="14.5">
      <c r="A5777" s="309" t="s">
        <v>11483</v>
      </c>
      <c r="B5777" s="309" t="s">
        <v>11484</v>
      </c>
    </row>
    <row r="5778" spans="1:3" ht="14.5">
      <c r="A5778" s="309" t="s">
        <v>11485</v>
      </c>
      <c r="B5778" s="309" t="s">
        <v>11486</v>
      </c>
    </row>
    <row r="5779" spans="1:3" ht="14.5">
      <c r="A5779" s="309" t="s">
        <v>11487</v>
      </c>
      <c r="B5779" s="309" t="s">
        <v>11488</v>
      </c>
    </row>
    <row r="5780" spans="1:3" ht="15.5">
      <c r="A5780" s="319" t="s">
        <v>11489</v>
      </c>
      <c r="B5780" s="319" t="s">
        <v>11490</v>
      </c>
      <c r="C5780" s="317"/>
    </row>
    <row r="5781" spans="1:3" ht="14.5">
      <c r="A5781" s="309" t="s">
        <v>11491</v>
      </c>
      <c r="B5781" s="309" t="s">
        <v>11492</v>
      </c>
      <c r="C5781" s="223"/>
    </row>
    <row r="5782" spans="1:3" ht="14.5">
      <c r="A5782" s="309" t="s">
        <v>11493</v>
      </c>
      <c r="B5782" s="309" t="s">
        <v>11494</v>
      </c>
      <c r="C5782" s="223"/>
    </row>
    <row r="5783" spans="1:3" ht="14.5">
      <c r="A5783" s="309" t="s">
        <v>11495</v>
      </c>
      <c r="B5783" s="309" t="s">
        <v>11496</v>
      </c>
      <c r="C5783" s="223"/>
    </row>
    <row r="5784" spans="1:3" ht="14.5">
      <c r="A5784" s="309" t="s">
        <v>11497</v>
      </c>
      <c r="B5784" s="309" t="s">
        <v>11498</v>
      </c>
      <c r="C5784" s="223"/>
    </row>
    <row r="5785" spans="1:3" ht="14.5">
      <c r="A5785" s="309" t="s">
        <v>11499</v>
      </c>
      <c r="B5785" s="309" t="s">
        <v>11500</v>
      </c>
      <c r="C5785" s="223"/>
    </row>
    <row r="5786" spans="1:3" ht="15.5">
      <c r="A5786" s="319" t="s">
        <v>11501</v>
      </c>
      <c r="B5786" s="319" t="s">
        <v>11502</v>
      </c>
      <c r="C5786" s="223"/>
    </row>
    <row r="5787" spans="1:3" ht="14.5">
      <c r="A5787" s="309" t="s">
        <v>11503</v>
      </c>
      <c r="B5787" s="309" t="s">
        <v>11504</v>
      </c>
      <c r="C5787" s="223"/>
    </row>
    <row r="5788" spans="1:3" ht="15.5">
      <c r="A5788" s="309" t="s">
        <v>11505</v>
      </c>
      <c r="B5788" s="309" t="s">
        <v>11506</v>
      </c>
      <c r="C5788" s="317"/>
    </row>
    <row r="5789" spans="1:3" ht="17">
      <c r="A5789" s="307" t="s">
        <v>11507</v>
      </c>
      <c r="B5789" s="307" t="s">
        <v>11508</v>
      </c>
      <c r="C5789" s="223"/>
    </row>
    <row r="5790" spans="1:3" ht="15.5">
      <c r="A5790" s="319" t="s">
        <v>11509</v>
      </c>
      <c r="B5790" s="319" t="s">
        <v>11510</v>
      </c>
      <c r="C5790" s="223"/>
    </row>
    <row r="5791" spans="1:3" ht="14.5">
      <c r="A5791" s="309" t="s">
        <v>11511</v>
      </c>
      <c r="B5791" s="309" t="s">
        <v>11512</v>
      </c>
      <c r="C5791" s="223"/>
    </row>
    <row r="5792" spans="1:3" ht="14.5">
      <c r="A5792" s="309" t="s">
        <v>11513</v>
      </c>
      <c r="B5792" s="309" t="s">
        <v>11514</v>
      </c>
      <c r="C5792" s="223"/>
    </row>
    <row r="5793" spans="1:3" ht="14.5">
      <c r="A5793" s="309" t="s">
        <v>11515</v>
      </c>
      <c r="B5793" s="309" t="s">
        <v>11516</v>
      </c>
      <c r="C5793" s="223"/>
    </row>
    <row r="5794" spans="1:3" ht="18.5">
      <c r="A5794" s="309" t="s">
        <v>11517</v>
      </c>
      <c r="B5794" s="309" t="s">
        <v>11518</v>
      </c>
      <c r="C5794" s="582"/>
    </row>
    <row r="5795" spans="1:3" ht="15.5">
      <c r="A5795" s="567" t="s">
        <v>11519</v>
      </c>
      <c r="B5795" s="567" t="s">
        <v>11520</v>
      </c>
      <c r="C5795" s="317"/>
    </row>
    <row r="5796" spans="1:3" ht="14.5">
      <c r="A5796" s="567" t="s">
        <v>11521</v>
      </c>
      <c r="B5796" s="567" t="s">
        <v>11522</v>
      </c>
      <c r="C5796" s="223"/>
    </row>
    <row r="5797" spans="1:3" ht="14.5">
      <c r="A5797" s="567" t="s">
        <v>11523</v>
      </c>
      <c r="B5797" s="567" t="s">
        <v>11524</v>
      </c>
      <c r="C5797" s="223"/>
    </row>
    <row r="5798" spans="1:3" ht="14.5">
      <c r="A5798" s="567" t="s">
        <v>11525</v>
      </c>
      <c r="B5798" s="567" t="s">
        <v>11526</v>
      </c>
      <c r="C5798" s="223"/>
    </row>
    <row r="5799" spans="1:3" ht="14.5">
      <c r="A5799" s="567" t="s">
        <v>11527</v>
      </c>
      <c r="B5799" s="567" t="s">
        <v>11528</v>
      </c>
      <c r="C5799" s="223"/>
    </row>
    <row r="5800" spans="1:3" ht="14.5">
      <c r="A5800" s="567" t="s">
        <v>11529</v>
      </c>
      <c r="B5800" s="567" t="s">
        <v>11530</v>
      </c>
      <c r="C5800" s="223"/>
    </row>
    <row r="5801" spans="1:3" ht="15.5">
      <c r="A5801" s="319" t="s">
        <v>11531</v>
      </c>
      <c r="B5801" s="319" t="s">
        <v>11532</v>
      </c>
      <c r="C5801" s="223"/>
    </row>
    <row r="5802" spans="1:3" ht="15.5">
      <c r="A5802" s="309" t="s">
        <v>11533</v>
      </c>
      <c r="B5802" s="309" t="s">
        <v>11534</v>
      </c>
      <c r="C5802" s="317"/>
    </row>
    <row r="5803" spans="1:3" ht="14.5">
      <c r="A5803" s="309" t="s">
        <v>11535</v>
      </c>
      <c r="B5803" s="309" t="s">
        <v>11536</v>
      </c>
      <c r="C5803" s="223"/>
    </row>
    <row r="5804" spans="1:3" ht="15.5">
      <c r="A5804" s="319" t="s">
        <v>11537</v>
      </c>
      <c r="B5804" s="319" t="s">
        <v>11538</v>
      </c>
      <c r="C5804" s="223"/>
    </row>
    <row r="5805" spans="1:3" ht="14.5">
      <c r="A5805" s="309" t="s">
        <v>11539</v>
      </c>
      <c r="B5805" s="309" t="s">
        <v>11540</v>
      </c>
      <c r="C5805" s="223"/>
    </row>
    <row r="5806" spans="1:3" ht="14.5">
      <c r="A5806" s="309" t="s">
        <v>11541</v>
      </c>
      <c r="B5806" s="309" t="s">
        <v>11542</v>
      </c>
      <c r="C5806" s="223"/>
    </row>
    <row r="5807" spans="1:3" ht="14.5">
      <c r="A5807" s="309" t="s">
        <v>11543</v>
      </c>
      <c r="B5807" s="309" t="s">
        <v>11544</v>
      </c>
      <c r="C5807" s="223"/>
    </row>
    <row r="5808" spans="1:3" ht="14.5">
      <c r="A5808" s="309" t="s">
        <v>11545</v>
      </c>
      <c r="B5808" s="309" t="s">
        <v>11546</v>
      </c>
      <c r="C5808" s="223"/>
    </row>
    <row r="5809" spans="1:3" ht="15.5">
      <c r="A5809" s="309" t="s">
        <v>11547</v>
      </c>
      <c r="B5809" s="309" t="s">
        <v>11548</v>
      </c>
      <c r="C5809" s="317"/>
    </row>
    <row r="5810" spans="1:3" ht="14.5">
      <c r="A5810" s="309" t="s">
        <v>11549</v>
      </c>
      <c r="B5810" s="309" t="s">
        <v>11550</v>
      </c>
      <c r="C5810" s="223"/>
    </row>
    <row r="5811" spans="1:3" ht="14.5">
      <c r="A5811" s="309" t="s">
        <v>11551</v>
      </c>
      <c r="B5811" s="309" t="s">
        <v>11552</v>
      </c>
      <c r="C5811" s="223"/>
    </row>
    <row r="5812" spans="1:3" ht="15.5">
      <c r="A5812" s="319" t="s">
        <v>11553</v>
      </c>
      <c r="B5812" s="319" t="s">
        <v>11554</v>
      </c>
      <c r="C5812" s="223"/>
    </row>
    <row r="5813" spans="1:3" ht="14.5">
      <c r="A5813" s="309" t="s">
        <v>11555</v>
      </c>
      <c r="B5813" s="309" t="s">
        <v>11556</v>
      </c>
      <c r="C5813" s="223"/>
    </row>
    <row r="5814" spans="1:3" ht="14.5">
      <c r="A5814" s="309" t="s">
        <v>11557</v>
      </c>
      <c r="B5814" s="309" t="s">
        <v>11558</v>
      </c>
      <c r="C5814" s="223"/>
    </row>
    <row r="5815" spans="1:3" ht="14.5">
      <c r="A5815" s="309" t="s">
        <v>11559</v>
      </c>
      <c r="B5815" s="309" t="s">
        <v>11560</v>
      </c>
      <c r="C5815" s="223"/>
    </row>
    <row r="5816" spans="1:3" ht="17">
      <c r="A5816" s="309" t="s">
        <v>11561</v>
      </c>
      <c r="B5816" s="309" t="s">
        <v>11562</v>
      </c>
      <c r="C5816" s="579"/>
    </row>
    <row r="5817" spans="1:3" ht="15.5">
      <c r="A5817" s="319" t="s">
        <v>11563</v>
      </c>
      <c r="B5817" s="319" t="s">
        <v>11564</v>
      </c>
      <c r="C5817" s="317"/>
    </row>
    <row r="5818" spans="1:3" ht="14.5">
      <c r="A5818" s="309" t="s">
        <v>11565</v>
      </c>
      <c r="B5818" s="309" t="s">
        <v>11566</v>
      </c>
      <c r="C5818" s="223"/>
    </row>
    <row r="5819" spans="1:3" ht="14.5">
      <c r="A5819" s="309" t="s">
        <v>11567</v>
      </c>
      <c r="B5819" s="309" t="s">
        <v>11568</v>
      </c>
      <c r="C5819" s="223"/>
    </row>
    <row r="5820" spans="1:3" ht="15.5">
      <c r="A5820" s="319" t="s">
        <v>11569</v>
      </c>
      <c r="B5820" s="319" t="s">
        <v>11570</v>
      </c>
      <c r="C5820" s="223"/>
    </row>
    <row r="5821" spans="1:3" ht="17">
      <c r="A5821" s="307" t="s">
        <v>11571</v>
      </c>
      <c r="B5821" s="307" t="s">
        <v>11572</v>
      </c>
      <c r="C5821" s="223"/>
    </row>
    <row r="5822" spans="1:3" ht="15.5">
      <c r="A5822" s="319" t="s">
        <v>11573</v>
      </c>
      <c r="B5822" s="319" t="s">
        <v>11574</v>
      </c>
      <c r="C5822" s="223"/>
    </row>
    <row r="5823" spans="1:3" ht="14.5">
      <c r="A5823" s="309" t="s">
        <v>11575</v>
      </c>
      <c r="B5823" s="309" t="s">
        <v>11576</v>
      </c>
      <c r="C5823" s="223"/>
    </row>
    <row r="5824" spans="1:3" ht="14.5">
      <c r="A5824" s="309" t="s">
        <v>11577</v>
      </c>
      <c r="B5824" s="309" t="s">
        <v>11578</v>
      </c>
      <c r="C5824" s="223"/>
    </row>
    <row r="5825" spans="1:3" ht="15.5">
      <c r="A5825" s="319" t="s">
        <v>11579</v>
      </c>
      <c r="B5825" s="319" t="s">
        <v>11580</v>
      </c>
      <c r="C5825" s="223"/>
    </row>
    <row r="5826" spans="1:3" ht="14.5">
      <c r="A5826" s="309" t="s">
        <v>11581</v>
      </c>
      <c r="B5826" s="309" t="s">
        <v>11582</v>
      </c>
      <c r="C5826" s="223"/>
    </row>
    <row r="5827" spans="1:3" ht="14.5">
      <c r="A5827" s="309" t="s">
        <v>11583</v>
      </c>
      <c r="B5827" s="309" t="s">
        <v>11584</v>
      </c>
      <c r="C5827" s="223"/>
    </row>
    <row r="5828" spans="1:3" ht="14.5">
      <c r="A5828" s="309" t="s">
        <v>11585</v>
      </c>
      <c r="B5828" s="309" t="s">
        <v>11586</v>
      </c>
      <c r="C5828" s="223"/>
    </row>
    <row r="5829" spans="1:3" ht="14.5">
      <c r="A5829" s="309" t="s">
        <v>11587</v>
      </c>
      <c r="B5829" s="309" t="s">
        <v>11588</v>
      </c>
      <c r="C5829" s="223"/>
    </row>
    <row r="5830" spans="1:3" ht="14.5">
      <c r="A5830" s="309" t="s">
        <v>11589</v>
      </c>
      <c r="B5830" s="309" t="s">
        <v>11590</v>
      </c>
      <c r="C5830" s="223"/>
    </row>
    <row r="5831" spans="1:3" ht="14.5">
      <c r="A5831" s="309" t="s">
        <v>11591</v>
      </c>
      <c r="B5831" s="309" t="s">
        <v>11592</v>
      </c>
      <c r="C5831" s="223"/>
    </row>
    <row r="5832" spans="1:3" ht="15.5">
      <c r="A5832" s="309" t="s">
        <v>11593</v>
      </c>
      <c r="B5832" s="309" t="s">
        <v>11594</v>
      </c>
      <c r="C5832" s="317"/>
    </row>
    <row r="5833" spans="1:3" ht="14.5">
      <c r="A5833" s="309" t="s">
        <v>11595</v>
      </c>
      <c r="B5833" s="309" t="s">
        <v>11596</v>
      </c>
      <c r="C5833" s="223"/>
    </row>
    <row r="5834" spans="1:3" ht="14.5">
      <c r="A5834" s="309" t="s">
        <v>11597</v>
      </c>
      <c r="B5834" s="309" t="s">
        <v>11598</v>
      </c>
    </row>
    <row r="5835" spans="1:3" ht="14.5">
      <c r="A5835" s="309" t="s">
        <v>11599</v>
      </c>
      <c r="B5835" s="309" t="s">
        <v>11600</v>
      </c>
    </row>
    <row r="5836" spans="1:3" ht="15.5">
      <c r="A5836" s="319" t="s">
        <v>11601</v>
      </c>
      <c r="B5836" s="319" t="s">
        <v>11602</v>
      </c>
    </row>
    <row r="5837" spans="1:3" ht="14.5">
      <c r="A5837" s="309" t="s">
        <v>11603</v>
      </c>
      <c r="B5837" s="309" t="s">
        <v>11604</v>
      </c>
    </row>
    <row r="5838" spans="1:3" ht="14.5">
      <c r="A5838" s="309" t="s">
        <v>11605</v>
      </c>
      <c r="B5838" s="309" t="s">
        <v>11606</v>
      </c>
    </row>
    <row r="5839" spans="1:3" ht="17">
      <c r="A5839" s="307" t="s">
        <v>11607</v>
      </c>
      <c r="B5839" s="307" t="s">
        <v>11608</v>
      </c>
    </row>
    <row r="5840" spans="1:3" ht="15.5">
      <c r="A5840" s="319" t="s">
        <v>11609</v>
      </c>
      <c r="B5840" s="319" t="s">
        <v>11610</v>
      </c>
    </row>
    <row r="5841" spans="1:3" ht="14.5">
      <c r="A5841" s="309" t="s">
        <v>11611</v>
      </c>
      <c r="B5841" s="309" t="s">
        <v>11612</v>
      </c>
    </row>
    <row r="5842" spans="1:3" ht="13">
      <c r="A5842" s="567" t="s">
        <v>11613</v>
      </c>
      <c r="B5842" s="567" t="s">
        <v>11614</v>
      </c>
    </row>
    <row r="5843" spans="1:3" ht="13">
      <c r="A5843" s="567" t="s">
        <v>11615</v>
      </c>
      <c r="B5843" s="567" t="s">
        <v>11616</v>
      </c>
    </row>
    <row r="5844" spans="1:3" ht="13">
      <c r="A5844" s="567" t="s">
        <v>11617</v>
      </c>
      <c r="B5844" s="567" t="s">
        <v>11618</v>
      </c>
    </row>
    <row r="5845" spans="1:3" ht="13">
      <c r="A5845" s="567" t="s">
        <v>11619</v>
      </c>
      <c r="B5845" s="567" t="s">
        <v>11620</v>
      </c>
    </row>
    <row r="5846" spans="1:3" ht="13">
      <c r="A5846" s="567" t="s">
        <v>11621</v>
      </c>
      <c r="B5846" s="567" t="s">
        <v>11622</v>
      </c>
    </row>
    <row r="5847" spans="1:3" ht="14.5">
      <c r="A5847" s="309" t="s">
        <v>11623</v>
      </c>
      <c r="B5847" s="309" t="s">
        <v>11624</v>
      </c>
      <c r="C5847" s="223"/>
    </row>
    <row r="5848" spans="1:3" ht="14.5">
      <c r="A5848" s="567" t="s">
        <v>11625</v>
      </c>
      <c r="B5848" s="567" t="s">
        <v>11626</v>
      </c>
      <c r="C5848" s="223"/>
    </row>
    <row r="5849" spans="1:3" ht="13">
      <c r="A5849" s="567" t="s">
        <v>11627</v>
      </c>
      <c r="B5849" s="567" t="s">
        <v>11628</v>
      </c>
    </row>
    <row r="5850" spans="1:3" ht="13">
      <c r="A5850" s="567" t="s">
        <v>11629</v>
      </c>
      <c r="B5850" s="567" t="s">
        <v>11630</v>
      </c>
    </row>
    <row r="5851" spans="1:3" ht="15.5">
      <c r="A5851" s="567" t="s">
        <v>11631</v>
      </c>
      <c r="B5851" s="567" t="s">
        <v>11632</v>
      </c>
      <c r="C5851" s="317"/>
    </row>
    <row r="5852" spans="1:3" ht="14.5">
      <c r="A5852" s="567" t="s">
        <v>11633</v>
      </c>
      <c r="B5852" s="567" t="s">
        <v>11634</v>
      </c>
      <c r="C5852" s="223"/>
    </row>
    <row r="5853" spans="1:3" ht="15.5">
      <c r="A5853" s="319" t="s">
        <v>11635</v>
      </c>
      <c r="B5853" s="319" t="s">
        <v>11636</v>
      </c>
      <c r="C5853" s="223"/>
    </row>
    <row r="5854" spans="1:3" ht="14.5">
      <c r="A5854" s="309" t="s">
        <v>11637</v>
      </c>
      <c r="B5854" s="309" t="s">
        <v>11638</v>
      </c>
    </row>
    <row r="5855" spans="1:3" ht="13">
      <c r="A5855" s="567" t="s">
        <v>11639</v>
      </c>
      <c r="B5855" s="567" t="s">
        <v>11640</v>
      </c>
    </row>
    <row r="5856" spans="1:3" ht="13">
      <c r="A5856" s="567" t="s">
        <v>11641</v>
      </c>
      <c r="B5856" s="567" t="s">
        <v>11642</v>
      </c>
    </row>
    <row r="5857" spans="1:3" ht="13">
      <c r="A5857" s="567" t="s">
        <v>11643</v>
      </c>
      <c r="B5857" s="567" t="s">
        <v>11644</v>
      </c>
    </row>
    <row r="5858" spans="1:3" ht="13">
      <c r="A5858" s="567" t="s">
        <v>11645</v>
      </c>
      <c r="B5858" s="567" t="s">
        <v>11646</v>
      </c>
    </row>
    <row r="5859" spans="1:3" ht="13">
      <c r="A5859" s="567" t="s">
        <v>11647</v>
      </c>
      <c r="B5859" s="567" t="s">
        <v>11648</v>
      </c>
    </row>
    <row r="5860" spans="1:3" ht="14.5">
      <c r="A5860" s="309" t="s">
        <v>11649</v>
      </c>
      <c r="B5860" s="309" t="s">
        <v>11650</v>
      </c>
    </row>
    <row r="5861" spans="1:3" ht="15.5">
      <c r="A5861" s="567" t="s">
        <v>11651</v>
      </c>
      <c r="B5861" s="567" t="s">
        <v>11652</v>
      </c>
      <c r="C5861" s="317"/>
    </row>
    <row r="5862" spans="1:3" ht="14.5">
      <c r="A5862" s="567" t="s">
        <v>11653</v>
      </c>
      <c r="B5862" s="567" t="s">
        <v>11654</v>
      </c>
      <c r="C5862" s="223"/>
    </row>
    <row r="5863" spans="1:3" ht="14.5">
      <c r="A5863" s="567" t="s">
        <v>11655</v>
      </c>
      <c r="B5863" s="567" t="s">
        <v>11656</v>
      </c>
      <c r="C5863" s="223"/>
    </row>
    <row r="5864" spans="1:3" ht="14.5">
      <c r="A5864" s="567" t="s">
        <v>11657</v>
      </c>
      <c r="B5864" s="567" t="s">
        <v>11658</v>
      </c>
      <c r="C5864" s="223"/>
    </row>
    <row r="5865" spans="1:3" ht="14.5">
      <c r="A5865" s="567" t="s">
        <v>11659</v>
      </c>
      <c r="B5865" s="567" t="s">
        <v>11660</v>
      </c>
      <c r="C5865" s="223"/>
    </row>
    <row r="5866" spans="1:3" ht="15.5">
      <c r="A5866" s="319" t="s">
        <v>11661</v>
      </c>
      <c r="B5866" s="319" t="s">
        <v>11662</v>
      </c>
      <c r="C5866" s="223"/>
    </row>
    <row r="5867" spans="1:3" ht="14.5">
      <c r="A5867" s="309" t="s">
        <v>11663</v>
      </c>
      <c r="B5867" s="309" t="s">
        <v>11664</v>
      </c>
      <c r="C5867" s="223"/>
    </row>
    <row r="5868" spans="1:3" ht="14.5">
      <c r="A5868" s="309" t="s">
        <v>11665</v>
      </c>
      <c r="B5868" s="309" t="s">
        <v>11666</v>
      </c>
      <c r="C5868" s="223"/>
    </row>
    <row r="5869" spans="1:3" ht="15.5">
      <c r="A5869" s="319" t="s">
        <v>11667</v>
      </c>
      <c r="B5869" s="319" t="s">
        <v>11668</v>
      </c>
      <c r="C5869" s="223"/>
    </row>
    <row r="5870" spans="1:3" ht="17">
      <c r="A5870" s="309" t="s">
        <v>11669</v>
      </c>
      <c r="B5870" s="309" t="s">
        <v>11670</v>
      </c>
      <c r="C5870" s="579"/>
    </row>
    <row r="5871" spans="1:3" ht="15.5">
      <c r="A5871" s="309" t="s">
        <v>11671</v>
      </c>
      <c r="B5871" s="309" t="s">
        <v>11672</v>
      </c>
      <c r="C5871" s="317"/>
    </row>
    <row r="5872" spans="1:3" ht="14.5">
      <c r="A5872" s="309" t="s">
        <v>11673</v>
      </c>
      <c r="B5872" s="309" t="s">
        <v>11674</v>
      </c>
      <c r="C5872" s="223"/>
    </row>
    <row r="5873" spans="1:3" ht="14.5">
      <c r="A5873" s="309" t="s">
        <v>11675</v>
      </c>
      <c r="B5873" s="309" t="s">
        <v>11676</v>
      </c>
      <c r="C5873" s="223"/>
    </row>
    <row r="5874" spans="1:3" ht="14.5">
      <c r="A5874" s="309" t="s">
        <v>11677</v>
      </c>
      <c r="B5874" s="309" t="s">
        <v>11678</v>
      </c>
    </row>
    <row r="5875" spans="1:3" ht="14.5">
      <c r="A5875" s="309" t="s">
        <v>11679</v>
      </c>
      <c r="B5875" s="309" t="s">
        <v>11680</v>
      </c>
    </row>
    <row r="5876" spans="1:3" ht="17">
      <c r="A5876" s="580" t="s">
        <v>11681</v>
      </c>
      <c r="B5876" s="580" t="s">
        <v>458</v>
      </c>
    </row>
    <row r="5877" spans="1:3" ht="17">
      <c r="A5877" s="580" t="s">
        <v>11682</v>
      </c>
      <c r="B5877" s="580" t="s">
        <v>458</v>
      </c>
    </row>
    <row r="5878" spans="1:3" ht="17">
      <c r="A5878" s="580" t="s">
        <v>11683</v>
      </c>
      <c r="B5878" s="580" t="s">
        <v>458</v>
      </c>
    </row>
    <row r="5879" spans="1:3" ht="17">
      <c r="A5879" s="307" t="s">
        <v>11684</v>
      </c>
      <c r="B5879" s="307" t="s">
        <v>11685</v>
      </c>
    </row>
    <row r="5880" spans="1:3" ht="17">
      <c r="A5880" s="307" t="s">
        <v>11686</v>
      </c>
      <c r="B5880" s="307" t="s">
        <v>11687</v>
      </c>
    </row>
    <row r="5881" spans="1:3" ht="15.5">
      <c r="A5881" s="319" t="s">
        <v>11688</v>
      </c>
      <c r="B5881" s="319" t="s">
        <v>11689</v>
      </c>
    </row>
    <row r="5882" spans="1:3" ht="14.5">
      <c r="A5882" s="309" t="s">
        <v>11690</v>
      </c>
      <c r="B5882" s="309" t="s">
        <v>11691</v>
      </c>
    </row>
    <row r="5883" spans="1:3" ht="13">
      <c r="A5883" s="567" t="s">
        <v>11692</v>
      </c>
      <c r="B5883" s="567" t="s">
        <v>11693</v>
      </c>
    </row>
    <row r="5884" spans="1:3" ht="13">
      <c r="A5884" s="567" t="s">
        <v>11694</v>
      </c>
      <c r="B5884" s="567" t="s">
        <v>11695</v>
      </c>
    </row>
    <row r="5885" spans="1:3" ht="13">
      <c r="A5885" s="567" t="s">
        <v>11696</v>
      </c>
      <c r="B5885" s="567" t="s">
        <v>11697</v>
      </c>
    </row>
    <row r="5886" spans="1:3" ht="14.5">
      <c r="A5886" s="567" t="s">
        <v>11698</v>
      </c>
      <c r="B5886" s="567" t="s">
        <v>11699</v>
      </c>
      <c r="C5886" s="223"/>
    </row>
    <row r="5887" spans="1:3" ht="14.5">
      <c r="A5887" s="567" t="s">
        <v>11700</v>
      </c>
      <c r="B5887" s="567" t="s">
        <v>11701</v>
      </c>
      <c r="C5887" s="223"/>
    </row>
    <row r="5888" spans="1:3" ht="14.5">
      <c r="A5888" s="567" t="s">
        <v>11702</v>
      </c>
      <c r="B5888" s="567" t="s">
        <v>11703</v>
      </c>
      <c r="C5888" s="223"/>
    </row>
    <row r="5889" spans="1:3" ht="14.5">
      <c r="A5889" s="309" t="s">
        <v>11704</v>
      </c>
      <c r="B5889" s="309" t="s">
        <v>11705</v>
      </c>
      <c r="C5889" s="223"/>
    </row>
    <row r="5890" spans="1:3" ht="14.5">
      <c r="A5890" s="567" t="s">
        <v>11706</v>
      </c>
      <c r="B5890" s="567" t="s">
        <v>11707</v>
      </c>
      <c r="C5890" s="223"/>
    </row>
    <row r="5891" spans="1:3" ht="13">
      <c r="A5891" s="567" t="s">
        <v>11708</v>
      </c>
      <c r="B5891" s="567" t="s">
        <v>11709</v>
      </c>
    </row>
    <row r="5892" spans="1:3" ht="15.5">
      <c r="A5892" s="567" t="s">
        <v>11710</v>
      </c>
      <c r="B5892" s="567" t="s">
        <v>11711</v>
      </c>
      <c r="C5892" s="317"/>
    </row>
    <row r="5893" spans="1:3" ht="14.5">
      <c r="A5893" s="567" t="s">
        <v>11712</v>
      </c>
      <c r="B5893" s="567" t="s">
        <v>11713</v>
      </c>
      <c r="C5893" s="223"/>
    </row>
    <row r="5894" spans="1:3" ht="13">
      <c r="A5894" s="567" t="s">
        <v>11714</v>
      </c>
      <c r="B5894" s="567" t="s">
        <v>11715</v>
      </c>
    </row>
    <row r="5895" spans="1:3" ht="13">
      <c r="A5895" s="567" t="s">
        <v>11716</v>
      </c>
      <c r="B5895" s="567" t="s">
        <v>11717</v>
      </c>
    </row>
    <row r="5896" spans="1:3" ht="13">
      <c r="A5896" s="567" t="s">
        <v>11718</v>
      </c>
      <c r="B5896" s="567" t="s">
        <v>11719</v>
      </c>
    </row>
    <row r="5897" spans="1:3" ht="13">
      <c r="A5897" s="567" t="s">
        <v>11720</v>
      </c>
      <c r="B5897" s="567" t="s">
        <v>11721</v>
      </c>
    </row>
    <row r="5898" spans="1:3" ht="13">
      <c r="A5898" s="567" t="s">
        <v>11722</v>
      </c>
      <c r="B5898" s="567" t="s">
        <v>11723</v>
      </c>
    </row>
    <row r="5899" spans="1:3" ht="13">
      <c r="A5899" s="567" t="s">
        <v>11724</v>
      </c>
      <c r="B5899" s="567" t="s">
        <v>11725</v>
      </c>
    </row>
    <row r="5900" spans="1:3" ht="14.5">
      <c r="A5900" s="567" t="s">
        <v>11726</v>
      </c>
      <c r="B5900" s="567" t="s">
        <v>11727</v>
      </c>
      <c r="C5900" s="223"/>
    </row>
    <row r="5901" spans="1:3" ht="14.5">
      <c r="A5901" s="309" t="s">
        <v>11728</v>
      </c>
      <c r="B5901" s="309" t="s">
        <v>11729</v>
      </c>
    </row>
    <row r="5902" spans="1:3" ht="13">
      <c r="A5902" s="567" t="s">
        <v>11730</v>
      </c>
      <c r="B5902" s="567" t="s">
        <v>11731</v>
      </c>
    </row>
    <row r="5903" spans="1:3" ht="13">
      <c r="A5903" s="567" t="s">
        <v>11732</v>
      </c>
      <c r="B5903" s="567" t="s">
        <v>11733</v>
      </c>
    </row>
    <row r="5904" spans="1:3" ht="13">
      <c r="A5904" s="567" t="s">
        <v>11734</v>
      </c>
      <c r="B5904" s="567" t="s">
        <v>11735</v>
      </c>
    </row>
    <row r="5905" spans="1:3" ht="14.5">
      <c r="A5905" s="567" t="s">
        <v>11736</v>
      </c>
      <c r="B5905" s="567" t="s">
        <v>11737</v>
      </c>
      <c r="C5905" s="223"/>
    </row>
    <row r="5906" spans="1:3" ht="15.5">
      <c r="A5906" s="567" t="s">
        <v>11738</v>
      </c>
      <c r="B5906" s="567" t="s">
        <v>11739</v>
      </c>
      <c r="C5906" s="317"/>
    </row>
    <row r="5907" spans="1:3" ht="14.5">
      <c r="A5907" s="567" t="s">
        <v>11740</v>
      </c>
      <c r="B5907" s="567" t="s">
        <v>11741</v>
      </c>
      <c r="C5907" s="223"/>
    </row>
    <row r="5908" spans="1:3" ht="14.5">
      <c r="A5908" s="567" t="s">
        <v>11742</v>
      </c>
      <c r="B5908" s="567" t="s">
        <v>11743</v>
      </c>
      <c r="C5908" s="223"/>
    </row>
    <row r="5909" spans="1:3" ht="14.5">
      <c r="A5909" s="567" t="s">
        <v>11744</v>
      </c>
      <c r="B5909" s="567" t="s">
        <v>11745</v>
      </c>
      <c r="C5909" s="223"/>
    </row>
    <row r="5910" spans="1:3" ht="14.5">
      <c r="A5910" s="567" t="s">
        <v>11746</v>
      </c>
      <c r="B5910" s="567" t="s">
        <v>11747</v>
      </c>
      <c r="C5910" s="223"/>
    </row>
    <row r="5911" spans="1:3" ht="14.5">
      <c r="A5911" s="567" t="s">
        <v>11748</v>
      </c>
      <c r="B5911" s="567" t="s">
        <v>11749</v>
      </c>
      <c r="C5911" s="223"/>
    </row>
    <row r="5912" spans="1:3" ht="14.5">
      <c r="A5912" s="309" t="s">
        <v>11750</v>
      </c>
      <c r="B5912" s="309" t="s">
        <v>11751</v>
      </c>
      <c r="C5912" s="223"/>
    </row>
    <row r="5913" spans="1:3" ht="14.5">
      <c r="A5913" s="567" t="s">
        <v>11752</v>
      </c>
      <c r="B5913" s="567" t="s">
        <v>11753</v>
      </c>
      <c r="C5913" s="223"/>
    </row>
    <row r="5914" spans="1:3" ht="15.5">
      <c r="A5914" s="567" t="s">
        <v>11754</v>
      </c>
      <c r="B5914" s="567" t="s">
        <v>11755</v>
      </c>
      <c r="C5914" s="317"/>
    </row>
    <row r="5915" spans="1:3" ht="14.5">
      <c r="A5915" s="567" t="s">
        <v>11756</v>
      </c>
      <c r="B5915" s="567" t="s">
        <v>11757</v>
      </c>
      <c r="C5915" s="223"/>
    </row>
    <row r="5916" spans="1:3" ht="14.5">
      <c r="A5916" s="567" t="s">
        <v>11758</v>
      </c>
      <c r="B5916" s="567" t="s">
        <v>11759</v>
      </c>
      <c r="C5916" s="223"/>
    </row>
    <row r="5917" spans="1:3" ht="14.5">
      <c r="A5917" s="567" t="s">
        <v>11760</v>
      </c>
      <c r="B5917" s="567" t="s">
        <v>11761</v>
      </c>
      <c r="C5917" s="223"/>
    </row>
    <row r="5918" spans="1:3" ht="14.5">
      <c r="A5918" s="567" t="s">
        <v>11762</v>
      </c>
      <c r="B5918" s="567" t="s">
        <v>11763</v>
      </c>
      <c r="C5918" s="223"/>
    </row>
    <row r="5919" spans="1:3" ht="14.5">
      <c r="A5919" s="567" t="s">
        <v>11764</v>
      </c>
      <c r="B5919" s="567" t="s">
        <v>11765</v>
      </c>
      <c r="C5919" s="223"/>
    </row>
    <row r="5920" spans="1:3" ht="14.5">
      <c r="A5920" s="567" t="s">
        <v>11766</v>
      </c>
      <c r="B5920" s="567" t="s">
        <v>11767</v>
      </c>
      <c r="C5920" s="223"/>
    </row>
    <row r="5921" spans="1:3" ht="14.5">
      <c r="A5921" s="567" t="s">
        <v>11768</v>
      </c>
      <c r="B5921" s="567" t="s">
        <v>11769</v>
      </c>
      <c r="C5921" s="223"/>
    </row>
    <row r="5922" spans="1:3" ht="14.5">
      <c r="A5922" s="567" t="s">
        <v>11770</v>
      </c>
      <c r="B5922" s="567" t="s">
        <v>11771</v>
      </c>
      <c r="C5922" s="223"/>
    </row>
    <row r="5923" spans="1:3" ht="14.5">
      <c r="A5923" s="567" t="s">
        <v>11772</v>
      </c>
      <c r="B5923" s="567" t="s">
        <v>11773</v>
      </c>
      <c r="C5923" s="223"/>
    </row>
    <row r="5924" spans="1:3" ht="14.5">
      <c r="A5924" s="567" t="s">
        <v>11774</v>
      </c>
      <c r="B5924" s="567" t="s">
        <v>11775</v>
      </c>
      <c r="C5924" s="223"/>
    </row>
    <row r="5925" spans="1:3" ht="14.5">
      <c r="A5925" s="567" t="s">
        <v>11776</v>
      </c>
      <c r="B5925" s="567" t="s">
        <v>11777</v>
      </c>
      <c r="C5925" s="223"/>
    </row>
    <row r="5926" spans="1:3" ht="15.5">
      <c r="A5926" s="319" t="s">
        <v>11778</v>
      </c>
      <c r="B5926" s="319" t="s">
        <v>11779</v>
      </c>
    </row>
    <row r="5927" spans="1:3" ht="17">
      <c r="A5927" s="309" t="s">
        <v>11780</v>
      </c>
      <c r="B5927" s="309" t="s">
        <v>11781</v>
      </c>
      <c r="C5927" s="579"/>
    </row>
    <row r="5928" spans="1:3" ht="15.5">
      <c r="A5928" s="567" t="s">
        <v>11782</v>
      </c>
      <c r="B5928" s="567" t="s">
        <v>11783</v>
      </c>
      <c r="C5928" s="317"/>
    </row>
    <row r="5929" spans="1:3" ht="14.5">
      <c r="A5929" s="567" t="s">
        <v>11784</v>
      </c>
      <c r="B5929" s="567" t="s">
        <v>11785</v>
      </c>
      <c r="C5929" s="223"/>
    </row>
    <row r="5930" spans="1:3" ht="13">
      <c r="A5930" s="567" t="s">
        <v>11786</v>
      </c>
      <c r="B5930" s="567" t="s">
        <v>11787</v>
      </c>
    </row>
    <row r="5931" spans="1:3" ht="13">
      <c r="A5931" s="567" t="s">
        <v>11788</v>
      </c>
      <c r="B5931" s="567" t="s">
        <v>11789</v>
      </c>
    </row>
    <row r="5932" spans="1:3" ht="13">
      <c r="A5932" s="567" t="s">
        <v>11790</v>
      </c>
      <c r="B5932" s="567" t="s">
        <v>11791</v>
      </c>
    </row>
    <row r="5933" spans="1:3" ht="13">
      <c r="A5933" s="567" t="s">
        <v>11792</v>
      </c>
      <c r="B5933" s="567" t="s">
        <v>11793</v>
      </c>
    </row>
    <row r="5934" spans="1:3" ht="14.5">
      <c r="A5934" s="309" t="s">
        <v>11794</v>
      </c>
      <c r="B5934" s="309" t="s">
        <v>11795</v>
      </c>
    </row>
    <row r="5935" spans="1:3" ht="14.5">
      <c r="A5935" s="309" t="s">
        <v>11796</v>
      </c>
      <c r="B5935" s="309" t="s">
        <v>11797</v>
      </c>
    </row>
    <row r="5936" spans="1:3" ht="14.5">
      <c r="A5936" s="309" t="s">
        <v>11798</v>
      </c>
      <c r="B5936" s="309" t="s">
        <v>11799</v>
      </c>
    </row>
    <row r="5937" spans="1:3" ht="14.5">
      <c r="A5937" s="309" t="s">
        <v>11800</v>
      </c>
      <c r="B5937" s="309" t="s">
        <v>11801</v>
      </c>
    </row>
    <row r="5938" spans="1:3" ht="14.5">
      <c r="A5938" s="309" t="s">
        <v>11802</v>
      </c>
      <c r="B5938" s="309" t="s">
        <v>11803</v>
      </c>
    </row>
    <row r="5939" spans="1:3" ht="14.5">
      <c r="A5939" s="309" t="s">
        <v>11804</v>
      </c>
      <c r="B5939" s="309" t="s">
        <v>11805</v>
      </c>
    </row>
    <row r="5940" spans="1:3" ht="14.5">
      <c r="A5940" s="309" t="s">
        <v>11806</v>
      </c>
      <c r="B5940" s="309" t="s">
        <v>11807</v>
      </c>
    </row>
    <row r="5941" spans="1:3" ht="14.5">
      <c r="A5941" s="309" t="s">
        <v>11808</v>
      </c>
      <c r="B5941" s="309" t="s">
        <v>11809</v>
      </c>
    </row>
    <row r="5942" spans="1:3" ht="15.5">
      <c r="A5942" s="319" t="s">
        <v>11810</v>
      </c>
      <c r="B5942" s="319" t="s">
        <v>11811</v>
      </c>
    </row>
    <row r="5943" spans="1:3" ht="14.5">
      <c r="A5943" s="309" t="s">
        <v>11812</v>
      </c>
      <c r="B5943" s="309" t="s">
        <v>11813</v>
      </c>
    </row>
    <row r="5944" spans="1:3" ht="13">
      <c r="A5944" s="567" t="s">
        <v>11814</v>
      </c>
      <c r="B5944" s="567" t="s">
        <v>11815</v>
      </c>
    </row>
    <row r="5945" spans="1:3" ht="13">
      <c r="A5945" s="567" t="s">
        <v>11816</v>
      </c>
      <c r="B5945" s="567" t="s">
        <v>11817</v>
      </c>
    </row>
    <row r="5946" spans="1:3" ht="14.5">
      <c r="A5946" s="567" t="s">
        <v>11818</v>
      </c>
      <c r="B5946" s="567" t="s">
        <v>11819</v>
      </c>
      <c r="C5946" s="223"/>
    </row>
    <row r="5947" spans="1:3" ht="14.5">
      <c r="A5947" s="567" t="s">
        <v>11820</v>
      </c>
      <c r="B5947" s="567" t="s">
        <v>11821</v>
      </c>
      <c r="C5947" s="223"/>
    </row>
    <row r="5948" spans="1:3" ht="14.5">
      <c r="A5948" s="567" t="s">
        <v>11822</v>
      </c>
      <c r="B5948" s="567" t="s">
        <v>11823</v>
      </c>
      <c r="C5948" s="223"/>
    </row>
    <row r="5949" spans="1:3" ht="15.5">
      <c r="A5949" s="309" t="s">
        <v>11824</v>
      </c>
      <c r="B5949" s="309" t="s">
        <v>11825</v>
      </c>
      <c r="C5949" s="317"/>
    </row>
    <row r="5950" spans="1:3" ht="15.5">
      <c r="A5950" s="319" t="s">
        <v>11826</v>
      </c>
      <c r="B5950" s="319" t="s">
        <v>11827</v>
      </c>
      <c r="C5950" s="223"/>
    </row>
    <row r="5951" spans="1:3" ht="14.5">
      <c r="A5951" s="309" t="s">
        <v>11828</v>
      </c>
      <c r="B5951" s="309" t="s">
        <v>11829</v>
      </c>
      <c r="C5951" s="223"/>
    </row>
    <row r="5952" spans="1:3" ht="14.5">
      <c r="A5952" s="567" t="s">
        <v>11830</v>
      </c>
      <c r="B5952" s="567" t="s">
        <v>11831</v>
      </c>
      <c r="C5952" s="223"/>
    </row>
    <row r="5953" spans="1:3" ht="14.5">
      <c r="A5953" s="567" t="s">
        <v>11832</v>
      </c>
      <c r="B5953" s="567" t="s">
        <v>11833</v>
      </c>
      <c r="C5953" s="223"/>
    </row>
    <row r="5954" spans="1:3" ht="14.5">
      <c r="A5954" s="567" t="s">
        <v>11834</v>
      </c>
      <c r="B5954" s="567" t="s">
        <v>11835</v>
      </c>
      <c r="C5954" s="223"/>
    </row>
    <row r="5955" spans="1:3" ht="14.5">
      <c r="A5955" s="309" t="s">
        <v>11836</v>
      </c>
      <c r="B5955" s="309" t="s">
        <v>11837</v>
      </c>
      <c r="C5955" s="223"/>
    </row>
    <row r="5956" spans="1:3" ht="14.5">
      <c r="A5956" s="309" t="s">
        <v>11838</v>
      </c>
      <c r="B5956" s="309" t="s">
        <v>11839</v>
      </c>
      <c r="C5956" s="223"/>
    </row>
    <row r="5957" spans="1:3" ht="14.5">
      <c r="A5957" s="309" t="s">
        <v>11840</v>
      </c>
      <c r="B5957" s="309" t="s">
        <v>11841</v>
      </c>
      <c r="C5957" s="223"/>
    </row>
    <row r="5958" spans="1:3" ht="15.5">
      <c r="A5958" s="319" t="s">
        <v>11842</v>
      </c>
      <c r="B5958" s="319" t="s">
        <v>11843</v>
      </c>
      <c r="C5958" s="223"/>
    </row>
    <row r="5959" spans="1:3" ht="14.5">
      <c r="A5959" s="309" t="s">
        <v>11844</v>
      </c>
      <c r="B5959" s="309" t="s">
        <v>11845</v>
      </c>
      <c r="C5959" s="223"/>
    </row>
    <row r="5960" spans="1:3" ht="14.5">
      <c r="A5960" s="567" t="s">
        <v>11846</v>
      </c>
      <c r="B5960" s="567" t="s">
        <v>11847</v>
      </c>
      <c r="C5960" s="223"/>
    </row>
    <row r="5961" spans="1:3" ht="14.5">
      <c r="A5961" s="567" t="s">
        <v>11848</v>
      </c>
      <c r="B5961" s="567" t="s">
        <v>11849</v>
      </c>
      <c r="C5961" s="223"/>
    </row>
    <row r="5962" spans="1:3" ht="14.5">
      <c r="A5962" s="309" t="s">
        <v>11850</v>
      </c>
      <c r="B5962" s="309" t="s">
        <v>11851</v>
      </c>
      <c r="C5962" s="223"/>
    </row>
    <row r="5963" spans="1:3" ht="14.5">
      <c r="A5963" s="309" t="s">
        <v>11852</v>
      </c>
      <c r="B5963" s="309" t="s">
        <v>11853</v>
      </c>
      <c r="C5963" s="223"/>
    </row>
    <row r="5964" spans="1:3" ht="14.5">
      <c r="A5964" s="309" t="s">
        <v>11854</v>
      </c>
      <c r="B5964" s="309" t="s">
        <v>11855</v>
      </c>
      <c r="C5964" s="223"/>
    </row>
    <row r="5965" spans="1:3" ht="14.5">
      <c r="A5965" s="309" t="s">
        <v>11856</v>
      </c>
      <c r="B5965" s="309" t="s">
        <v>11857</v>
      </c>
      <c r="C5965" s="223"/>
    </row>
    <row r="5966" spans="1:3" ht="14.5">
      <c r="A5966" s="567" t="s">
        <v>11858</v>
      </c>
      <c r="B5966" s="567" t="s">
        <v>11859</v>
      </c>
      <c r="C5966" s="223"/>
    </row>
    <row r="5967" spans="1:3" ht="14.5">
      <c r="A5967" s="567" t="s">
        <v>11860</v>
      </c>
      <c r="B5967" s="567" t="s">
        <v>11861</v>
      </c>
      <c r="C5967" s="223"/>
    </row>
    <row r="5968" spans="1:3" ht="15.5">
      <c r="A5968" s="567" t="s">
        <v>11862</v>
      </c>
      <c r="B5968" s="567" t="s">
        <v>11863</v>
      </c>
      <c r="C5968" s="317"/>
    </row>
    <row r="5969" spans="1:3" ht="14.5">
      <c r="A5969" s="309" t="s">
        <v>11864</v>
      </c>
      <c r="B5969" s="309" t="s">
        <v>11865</v>
      </c>
      <c r="C5969" s="223"/>
    </row>
    <row r="5970" spans="1:3" ht="14.5">
      <c r="A5970" s="309" t="s">
        <v>11866</v>
      </c>
      <c r="B5970" s="309" t="s">
        <v>11867</v>
      </c>
      <c r="C5970" s="223"/>
    </row>
    <row r="5971" spans="1:3" ht="14.5">
      <c r="A5971" s="309" t="s">
        <v>11868</v>
      </c>
      <c r="B5971" s="309" t="s">
        <v>11869</v>
      </c>
      <c r="C5971" s="223"/>
    </row>
    <row r="5972" spans="1:3" ht="14.5">
      <c r="A5972" s="309" t="s">
        <v>11870</v>
      </c>
      <c r="B5972" s="309" t="s">
        <v>11871</v>
      </c>
      <c r="C5972" s="223"/>
    </row>
    <row r="5973" spans="1:3" ht="14.5">
      <c r="A5973" s="309" t="s">
        <v>11872</v>
      </c>
      <c r="B5973" s="309" t="s">
        <v>11873</v>
      </c>
      <c r="C5973" s="223"/>
    </row>
    <row r="5974" spans="1:3" ht="14.5">
      <c r="A5974" s="309" t="s">
        <v>11874</v>
      </c>
      <c r="B5974" s="309" t="s">
        <v>11875</v>
      </c>
      <c r="C5974" s="223"/>
    </row>
    <row r="5975" spans="1:3" ht="14.5">
      <c r="A5975" s="567" t="s">
        <v>11876</v>
      </c>
      <c r="B5975" s="567" t="s">
        <v>11877</v>
      </c>
      <c r="C5975" s="223"/>
    </row>
    <row r="5976" spans="1:3" ht="14.5">
      <c r="A5976" s="567" t="s">
        <v>11878</v>
      </c>
      <c r="B5976" s="567" t="s">
        <v>11879</v>
      </c>
      <c r="C5976" s="223"/>
    </row>
    <row r="5977" spans="1:3" ht="14.5">
      <c r="A5977" s="567" t="s">
        <v>11880</v>
      </c>
      <c r="B5977" s="567" t="s">
        <v>11881</v>
      </c>
      <c r="C5977" s="223"/>
    </row>
    <row r="5978" spans="1:3" ht="14.5">
      <c r="A5978" s="309" t="s">
        <v>11882</v>
      </c>
      <c r="B5978" s="309" t="s">
        <v>11883</v>
      </c>
      <c r="C5978" s="223"/>
    </row>
    <row r="5979" spans="1:3" ht="14.5">
      <c r="A5979" s="567" t="s">
        <v>11884</v>
      </c>
      <c r="B5979" s="567" t="s">
        <v>11885</v>
      </c>
      <c r="C5979" s="223"/>
    </row>
    <row r="5980" spans="1:3" ht="14.5">
      <c r="A5980" s="567" t="s">
        <v>11886</v>
      </c>
      <c r="B5980" s="567" t="s">
        <v>11887</v>
      </c>
      <c r="C5980" s="223"/>
    </row>
    <row r="5981" spans="1:3" ht="13">
      <c r="A5981" s="567" t="s">
        <v>11888</v>
      </c>
      <c r="B5981" s="567" t="s">
        <v>11889</v>
      </c>
    </row>
    <row r="5982" spans="1:3" ht="15.5">
      <c r="A5982" s="319" t="s">
        <v>11890</v>
      </c>
      <c r="B5982" s="319" t="s">
        <v>11891</v>
      </c>
    </row>
    <row r="5983" spans="1:3" ht="14.5">
      <c r="A5983" s="309" t="s">
        <v>11892</v>
      </c>
      <c r="B5983" s="309" t="s">
        <v>11893</v>
      </c>
      <c r="C5983" s="223"/>
    </row>
    <row r="5984" spans="1:3" ht="14.5">
      <c r="A5984" s="309" t="s">
        <v>11894</v>
      </c>
      <c r="B5984" s="309" t="s">
        <v>11895</v>
      </c>
      <c r="C5984" s="223"/>
    </row>
    <row r="5985" spans="1:3" ht="14.5">
      <c r="A5985" s="309" t="s">
        <v>11896</v>
      </c>
      <c r="B5985" s="309" t="s">
        <v>11897</v>
      </c>
      <c r="C5985" s="223"/>
    </row>
    <row r="5986" spans="1:3" ht="14.5">
      <c r="A5986" s="309" t="s">
        <v>11898</v>
      </c>
      <c r="B5986" s="309" t="s">
        <v>11899</v>
      </c>
      <c r="C5986" s="223"/>
    </row>
    <row r="5987" spans="1:3" ht="14.5">
      <c r="A5987" s="309" t="s">
        <v>11900</v>
      </c>
      <c r="B5987" s="309" t="s">
        <v>11901</v>
      </c>
      <c r="C5987" s="223"/>
    </row>
    <row r="5988" spans="1:3" ht="14.5">
      <c r="A5988" s="309" t="s">
        <v>11902</v>
      </c>
      <c r="B5988" s="309" t="s">
        <v>11903</v>
      </c>
      <c r="C5988" s="223"/>
    </row>
    <row r="5989" spans="1:3" ht="14.5">
      <c r="A5989" s="309" t="s">
        <v>11904</v>
      </c>
      <c r="B5989" s="309" t="s">
        <v>11905</v>
      </c>
      <c r="C5989" s="223"/>
    </row>
    <row r="5990" spans="1:3" ht="15.5">
      <c r="A5990" s="319" t="s">
        <v>11906</v>
      </c>
      <c r="B5990" s="319" t="s">
        <v>11907</v>
      </c>
      <c r="C5990" s="317"/>
    </row>
    <row r="5991" spans="1:3" ht="14.5">
      <c r="A5991" s="309" t="s">
        <v>11908</v>
      </c>
      <c r="B5991" s="309" t="s">
        <v>11909</v>
      </c>
      <c r="C5991" s="223"/>
    </row>
    <row r="5992" spans="1:3" ht="14.5">
      <c r="A5992" s="309" t="s">
        <v>11910</v>
      </c>
      <c r="B5992" s="309" t="s">
        <v>11911</v>
      </c>
      <c r="C5992" s="223"/>
    </row>
    <row r="5993" spans="1:3" ht="14.5">
      <c r="A5993" s="309" t="s">
        <v>11912</v>
      </c>
      <c r="B5993" s="309" t="s">
        <v>11913</v>
      </c>
      <c r="C5993" s="223"/>
    </row>
    <row r="5994" spans="1:3" ht="14.5">
      <c r="A5994" s="309" t="s">
        <v>11914</v>
      </c>
      <c r="B5994" s="309" t="s">
        <v>11915</v>
      </c>
    </row>
    <row r="5995" spans="1:3" ht="14.5">
      <c r="A5995" s="309" t="s">
        <v>11916</v>
      </c>
      <c r="B5995" s="309" t="s">
        <v>11917</v>
      </c>
    </row>
    <row r="5996" spans="1:3" ht="18.5">
      <c r="A5996" s="581" t="s">
        <v>11918</v>
      </c>
      <c r="B5996" s="581" t="s">
        <v>11919</v>
      </c>
    </row>
    <row r="5997" spans="1:3" ht="15.5">
      <c r="A5997" s="319" t="s">
        <v>11920</v>
      </c>
      <c r="B5997" s="319" t="s">
        <v>11921</v>
      </c>
    </row>
    <row r="5998" spans="1:3" ht="14.5">
      <c r="A5998" s="309" t="s">
        <v>11922</v>
      </c>
      <c r="B5998" s="309" t="s">
        <v>11923</v>
      </c>
    </row>
    <row r="5999" spans="1:3" ht="14.5">
      <c r="A5999" s="309" t="s">
        <v>11924</v>
      </c>
      <c r="B5999" s="309" t="s">
        <v>11925</v>
      </c>
    </row>
    <row r="6000" spans="1:3" ht="14.5">
      <c r="A6000" s="309" t="s">
        <v>11926</v>
      </c>
      <c r="B6000" s="309" t="s">
        <v>11927</v>
      </c>
    </row>
    <row r="6001" spans="1:3" ht="14.5">
      <c r="A6001" s="309" t="s">
        <v>11928</v>
      </c>
      <c r="B6001" s="309" t="s">
        <v>11929</v>
      </c>
      <c r="C6001" s="223"/>
    </row>
    <row r="6002" spans="1:3" ht="14.5">
      <c r="A6002" s="309" t="s">
        <v>11930</v>
      </c>
      <c r="B6002" s="309" t="s">
        <v>11931</v>
      </c>
      <c r="C6002" s="223"/>
    </row>
    <row r="6003" spans="1:3" ht="14.5">
      <c r="A6003" s="309" t="s">
        <v>11932</v>
      </c>
      <c r="B6003" s="309" t="s">
        <v>11933</v>
      </c>
      <c r="C6003" s="223"/>
    </row>
    <row r="6004" spans="1:3" ht="15.5">
      <c r="A6004" s="319" t="s">
        <v>11934</v>
      </c>
      <c r="B6004" s="319" t="s">
        <v>11935</v>
      </c>
      <c r="C6004" s="223"/>
    </row>
    <row r="6005" spans="1:3" ht="14.5">
      <c r="A6005" s="309" t="s">
        <v>11936</v>
      </c>
      <c r="B6005" s="309" t="s">
        <v>11937</v>
      </c>
      <c r="C6005" s="223"/>
    </row>
    <row r="6006" spans="1:3" ht="14.5">
      <c r="A6006" s="309" t="s">
        <v>11938</v>
      </c>
      <c r="B6006" s="309" t="s">
        <v>11939</v>
      </c>
      <c r="C6006" s="223"/>
    </row>
    <row r="6007" spans="1:3" ht="14.5">
      <c r="A6007" s="309" t="s">
        <v>11940</v>
      </c>
      <c r="B6007" s="309" t="s">
        <v>11941</v>
      </c>
      <c r="C6007" s="223"/>
    </row>
    <row r="6008" spans="1:3" ht="15.5">
      <c r="A6008" s="309" t="s">
        <v>11942</v>
      </c>
      <c r="B6008" s="309" t="s">
        <v>11943</v>
      </c>
      <c r="C6008" s="317"/>
    </row>
    <row r="6009" spans="1:3" ht="14.5">
      <c r="A6009" s="309" t="s">
        <v>11944</v>
      </c>
      <c r="B6009" s="309" t="s">
        <v>11945</v>
      </c>
      <c r="C6009" s="223"/>
    </row>
    <row r="6010" spans="1:3" ht="14.5">
      <c r="A6010" s="309" t="s">
        <v>11946</v>
      </c>
      <c r="B6010" s="309" t="s">
        <v>11947</v>
      </c>
    </row>
    <row r="6011" spans="1:3" ht="15.5">
      <c r="A6011" s="319" t="s">
        <v>11948</v>
      </c>
      <c r="B6011" s="319" t="s">
        <v>11949</v>
      </c>
    </row>
    <row r="6012" spans="1:3" ht="14.5">
      <c r="A6012" s="309" t="s">
        <v>11950</v>
      </c>
      <c r="B6012" s="309" t="s">
        <v>11951</v>
      </c>
    </row>
    <row r="6013" spans="1:3" ht="14.5">
      <c r="A6013" s="309" t="s">
        <v>11952</v>
      </c>
      <c r="B6013" s="309" t="s">
        <v>11953</v>
      </c>
    </row>
    <row r="6014" spans="1:3" ht="14.5">
      <c r="A6014" s="309" t="s">
        <v>11954</v>
      </c>
      <c r="B6014" s="309" t="s">
        <v>11955</v>
      </c>
    </row>
    <row r="6015" spans="1:3" ht="14.5">
      <c r="A6015" s="309" t="s">
        <v>11956</v>
      </c>
      <c r="B6015" s="309" t="s">
        <v>11957</v>
      </c>
      <c r="C6015" s="223"/>
    </row>
    <row r="6016" spans="1:3" ht="15.5">
      <c r="A6016" s="309" t="s">
        <v>11958</v>
      </c>
      <c r="B6016" s="309" t="s">
        <v>11959</v>
      </c>
      <c r="C6016" s="317"/>
    </row>
    <row r="6017" spans="1:3" ht="14.5">
      <c r="A6017" s="309" t="s">
        <v>11960</v>
      </c>
      <c r="B6017" s="309" t="s">
        <v>11961</v>
      </c>
      <c r="C6017" s="223"/>
    </row>
    <row r="6018" spans="1:3" ht="17">
      <c r="A6018" s="307" t="s">
        <v>11962</v>
      </c>
      <c r="B6018" s="307" t="s">
        <v>11963</v>
      </c>
    </row>
    <row r="6019" spans="1:3" ht="15.5">
      <c r="A6019" s="319" t="s">
        <v>11964</v>
      </c>
      <c r="B6019" s="319" t="s">
        <v>11965</v>
      </c>
    </row>
    <row r="6020" spans="1:3" ht="14.5">
      <c r="A6020" s="309" t="s">
        <v>11966</v>
      </c>
      <c r="B6020" s="309" t="s">
        <v>11967</v>
      </c>
    </row>
    <row r="6021" spans="1:3" ht="14.5">
      <c r="A6021" s="309" t="s">
        <v>11968</v>
      </c>
      <c r="B6021" s="309" t="s">
        <v>11969</v>
      </c>
      <c r="C6021" s="223"/>
    </row>
    <row r="6022" spans="1:3" ht="14.5">
      <c r="A6022" s="309" t="s">
        <v>11970</v>
      </c>
      <c r="B6022" s="309" t="s">
        <v>11971</v>
      </c>
      <c r="C6022" s="223"/>
    </row>
    <row r="6023" spans="1:3" ht="14.5">
      <c r="A6023" s="309" t="s">
        <v>11972</v>
      </c>
      <c r="B6023" s="309" t="s">
        <v>11973</v>
      </c>
    </row>
    <row r="6024" spans="1:3" ht="14.5">
      <c r="A6024" s="309" t="s">
        <v>11974</v>
      </c>
      <c r="B6024" s="309" t="s">
        <v>11975</v>
      </c>
    </row>
    <row r="6025" spans="1:3" ht="14.5">
      <c r="A6025" s="309" t="s">
        <v>11976</v>
      </c>
      <c r="B6025" s="309" t="s">
        <v>11977</v>
      </c>
    </row>
    <row r="6026" spans="1:3" ht="14.5">
      <c r="A6026" s="309" t="s">
        <v>11978</v>
      </c>
      <c r="B6026" s="309" t="s">
        <v>11979</v>
      </c>
    </row>
    <row r="6027" spans="1:3" ht="14.5">
      <c r="A6027" s="309" t="s">
        <v>11980</v>
      </c>
      <c r="B6027" s="309" t="s">
        <v>11981</v>
      </c>
    </row>
    <row r="6028" spans="1:3" ht="14.5">
      <c r="A6028" s="309" t="s">
        <v>11982</v>
      </c>
      <c r="B6028" s="309" t="s">
        <v>11983</v>
      </c>
    </row>
    <row r="6029" spans="1:3" ht="14.5">
      <c r="A6029" s="309" t="s">
        <v>11984</v>
      </c>
      <c r="B6029" s="309" t="s">
        <v>11985</v>
      </c>
    </row>
    <row r="6030" spans="1:3" ht="14.5">
      <c r="A6030" s="309" t="s">
        <v>11986</v>
      </c>
      <c r="B6030" s="309" t="s">
        <v>11987</v>
      </c>
      <c r="C6030" s="223"/>
    </row>
    <row r="6031" spans="1:3" ht="14.5">
      <c r="A6031" s="309" t="s">
        <v>11988</v>
      </c>
      <c r="B6031" s="309" t="s">
        <v>11989</v>
      </c>
    </row>
    <row r="6032" spans="1:3" ht="14.5">
      <c r="A6032" s="309" t="s">
        <v>11990</v>
      </c>
      <c r="B6032" s="309" t="s">
        <v>11991</v>
      </c>
    </row>
    <row r="6033" spans="1:3" ht="14.5">
      <c r="A6033" s="309" t="s">
        <v>11992</v>
      </c>
      <c r="B6033" s="309" t="s">
        <v>11993</v>
      </c>
    </row>
    <row r="6034" spans="1:3" ht="15.5">
      <c r="A6034" s="319" t="s">
        <v>11994</v>
      </c>
      <c r="B6034" s="319" t="s">
        <v>11995</v>
      </c>
    </row>
    <row r="6035" spans="1:3" ht="14.5">
      <c r="A6035" s="309" t="s">
        <v>11996</v>
      </c>
      <c r="B6035" s="309" t="s">
        <v>11997</v>
      </c>
      <c r="C6035" s="223"/>
    </row>
    <row r="6036" spans="1:3" ht="13">
      <c r="A6036" s="567" t="s">
        <v>11998</v>
      </c>
      <c r="B6036" s="567" t="s">
        <v>11999</v>
      </c>
    </row>
    <row r="6037" spans="1:3" ht="13">
      <c r="A6037" s="567" t="s">
        <v>12000</v>
      </c>
      <c r="B6037" s="567" t="s">
        <v>12001</v>
      </c>
    </row>
    <row r="6038" spans="1:3" ht="13">
      <c r="A6038" s="567" t="s">
        <v>12002</v>
      </c>
      <c r="B6038" s="567" t="s">
        <v>12003</v>
      </c>
    </row>
    <row r="6039" spans="1:3" ht="13">
      <c r="A6039" s="567" t="s">
        <v>12004</v>
      </c>
      <c r="B6039" s="567" t="s">
        <v>12005</v>
      </c>
    </row>
    <row r="6040" spans="1:3" ht="14.5">
      <c r="A6040" s="567" t="s">
        <v>12006</v>
      </c>
      <c r="B6040" s="567" t="s">
        <v>12007</v>
      </c>
      <c r="C6040" s="223"/>
    </row>
    <row r="6041" spans="1:3" ht="13">
      <c r="A6041" s="567" t="s">
        <v>12008</v>
      </c>
      <c r="B6041" s="567" t="s">
        <v>12009</v>
      </c>
    </row>
    <row r="6042" spans="1:3" ht="13">
      <c r="A6042" s="567" t="s">
        <v>12010</v>
      </c>
      <c r="B6042" s="567" t="s">
        <v>12011</v>
      </c>
    </row>
    <row r="6043" spans="1:3" ht="13">
      <c r="A6043" s="567" t="s">
        <v>12012</v>
      </c>
      <c r="B6043" s="567" t="s">
        <v>12013</v>
      </c>
    </row>
    <row r="6044" spans="1:3" ht="13">
      <c r="A6044" s="567" t="s">
        <v>12014</v>
      </c>
      <c r="B6044" s="567" t="s">
        <v>12015</v>
      </c>
    </row>
    <row r="6045" spans="1:3" ht="13">
      <c r="A6045" s="567" t="s">
        <v>12016</v>
      </c>
      <c r="B6045" s="567" t="s">
        <v>12017</v>
      </c>
    </row>
    <row r="6046" spans="1:3" ht="13">
      <c r="A6046" s="567" t="s">
        <v>12018</v>
      </c>
      <c r="B6046" s="567" t="s">
        <v>12019</v>
      </c>
    </row>
    <row r="6047" spans="1:3" ht="13">
      <c r="A6047" s="567" t="s">
        <v>12020</v>
      </c>
      <c r="B6047" s="567" t="s">
        <v>12021</v>
      </c>
    </row>
    <row r="6048" spans="1:3" ht="13">
      <c r="A6048" s="567" t="s">
        <v>12022</v>
      </c>
      <c r="B6048" s="567" t="s">
        <v>12023</v>
      </c>
    </row>
    <row r="6049" spans="1:3" ht="14.5">
      <c r="A6049" s="309" t="s">
        <v>12024</v>
      </c>
      <c r="B6049" s="309" t="s">
        <v>12025</v>
      </c>
    </row>
    <row r="6050" spans="1:3" ht="14.5">
      <c r="A6050" s="309" t="s">
        <v>12026</v>
      </c>
      <c r="B6050" s="309" t="s">
        <v>12027</v>
      </c>
    </row>
    <row r="6051" spans="1:3" ht="17">
      <c r="A6051" s="567" t="s">
        <v>12028</v>
      </c>
      <c r="B6051" s="567" t="s">
        <v>12029</v>
      </c>
      <c r="C6051" s="579"/>
    </row>
    <row r="6052" spans="1:3" ht="15.5">
      <c r="A6052" s="567" t="s">
        <v>12030</v>
      </c>
      <c r="B6052" s="567" t="s">
        <v>12031</v>
      </c>
      <c r="C6052" s="317"/>
    </row>
    <row r="6053" spans="1:3" ht="15.5">
      <c r="A6053" s="319" t="s">
        <v>12032</v>
      </c>
      <c r="B6053" s="319" t="s">
        <v>12033</v>
      </c>
      <c r="C6053" s="223"/>
    </row>
    <row r="6054" spans="1:3" ht="14.5">
      <c r="A6054" s="309" t="s">
        <v>12034</v>
      </c>
      <c r="B6054" s="309" t="s">
        <v>12035</v>
      </c>
      <c r="C6054" s="223"/>
    </row>
    <row r="6055" spans="1:3" ht="14.5">
      <c r="A6055" s="309" t="s">
        <v>12036</v>
      </c>
      <c r="B6055" s="309" t="s">
        <v>12037</v>
      </c>
      <c r="C6055" s="223"/>
    </row>
    <row r="6056" spans="1:3" ht="13">
      <c r="A6056" s="567" t="s">
        <v>12038</v>
      </c>
      <c r="B6056" s="567" t="s">
        <v>12039</v>
      </c>
    </row>
    <row r="6057" spans="1:3" ht="13">
      <c r="A6057" s="567" t="s">
        <v>12040</v>
      </c>
      <c r="B6057" s="567" t="s">
        <v>12041</v>
      </c>
    </row>
    <row r="6058" spans="1:3" ht="13">
      <c r="A6058" s="567" t="s">
        <v>12042</v>
      </c>
      <c r="B6058" s="567" t="s">
        <v>12043</v>
      </c>
    </row>
    <row r="6059" spans="1:3" ht="14.5">
      <c r="A6059" s="567" t="s">
        <v>12044</v>
      </c>
      <c r="B6059" s="567" t="s">
        <v>12045</v>
      </c>
      <c r="C6059" s="223"/>
    </row>
    <row r="6060" spans="1:3" ht="15.5">
      <c r="A6060" s="567" t="s">
        <v>12046</v>
      </c>
      <c r="B6060" s="567" t="s">
        <v>12047</v>
      </c>
      <c r="C6060" s="317"/>
    </row>
    <row r="6061" spans="1:3" ht="14.5">
      <c r="A6061" s="567" t="s">
        <v>12048</v>
      </c>
      <c r="B6061" s="567" t="s">
        <v>12049</v>
      </c>
      <c r="C6061" s="223"/>
    </row>
    <row r="6062" spans="1:3" ht="13">
      <c r="A6062" s="567" t="s">
        <v>12050</v>
      </c>
      <c r="B6062" s="567" t="s">
        <v>12051</v>
      </c>
    </row>
    <row r="6063" spans="1:3" ht="15.5">
      <c r="A6063" s="319" t="s">
        <v>12052</v>
      </c>
      <c r="B6063" s="319" t="s">
        <v>12053</v>
      </c>
    </row>
    <row r="6064" spans="1:3" ht="14.5">
      <c r="A6064" s="309" t="s">
        <v>12054</v>
      </c>
      <c r="B6064" s="309" t="s">
        <v>12055</v>
      </c>
      <c r="C6064" s="223"/>
    </row>
    <row r="6065" spans="1:3" ht="14.5">
      <c r="A6065" s="309" t="s">
        <v>12056</v>
      </c>
      <c r="B6065" s="309" t="s">
        <v>12057</v>
      </c>
    </row>
    <row r="6066" spans="1:3" ht="14.5">
      <c r="A6066" s="309" t="s">
        <v>12058</v>
      </c>
      <c r="B6066" s="309" t="s">
        <v>12059</v>
      </c>
    </row>
    <row r="6067" spans="1:3" ht="14.5">
      <c r="A6067" s="309" t="s">
        <v>12060</v>
      </c>
      <c r="B6067" s="309" t="s">
        <v>12061</v>
      </c>
    </row>
    <row r="6068" spans="1:3" ht="14.5">
      <c r="A6068" s="309" t="s">
        <v>12062</v>
      </c>
      <c r="B6068" s="309" t="s">
        <v>12063</v>
      </c>
    </row>
    <row r="6069" spans="1:3" ht="14.5">
      <c r="A6069" s="309" t="s">
        <v>12064</v>
      </c>
      <c r="B6069" s="309" t="s">
        <v>12065</v>
      </c>
    </row>
    <row r="6070" spans="1:3" ht="14.5">
      <c r="A6070" s="309" t="s">
        <v>12066</v>
      </c>
      <c r="B6070" s="309" t="s">
        <v>12067</v>
      </c>
      <c r="C6070" s="223"/>
    </row>
    <row r="6071" spans="1:3" ht="14.5">
      <c r="A6071" s="309" t="s">
        <v>12068</v>
      </c>
      <c r="B6071" s="309" t="s">
        <v>12069</v>
      </c>
      <c r="C6071" s="223"/>
    </row>
    <row r="6072" spans="1:3" ht="17">
      <c r="A6072" s="307" t="s">
        <v>12070</v>
      </c>
      <c r="B6072" s="307" t="s">
        <v>12071</v>
      </c>
      <c r="C6072" s="223"/>
    </row>
    <row r="6073" spans="1:3" ht="15.5">
      <c r="A6073" s="319" t="s">
        <v>12072</v>
      </c>
      <c r="B6073" s="319" t="s">
        <v>12073</v>
      </c>
      <c r="C6073" s="223"/>
    </row>
    <row r="6074" spans="1:3" ht="15.5">
      <c r="A6074" s="309" t="s">
        <v>12074</v>
      </c>
      <c r="B6074" s="309" t="s">
        <v>12075</v>
      </c>
      <c r="C6074" s="317"/>
    </row>
    <row r="6075" spans="1:3" ht="14.5">
      <c r="A6075" s="309" t="s">
        <v>12076</v>
      </c>
      <c r="B6075" s="309" t="s">
        <v>12077</v>
      </c>
      <c r="C6075" s="223"/>
    </row>
    <row r="6076" spans="1:3" ht="14.5">
      <c r="A6076" s="567" t="s">
        <v>12078</v>
      </c>
      <c r="B6076" s="567" t="s">
        <v>12079</v>
      </c>
      <c r="C6076" s="223"/>
    </row>
    <row r="6077" spans="1:3" ht="13">
      <c r="A6077" s="567" t="s">
        <v>12080</v>
      </c>
      <c r="B6077" s="567" t="s">
        <v>12081</v>
      </c>
    </row>
    <row r="6078" spans="1:3" ht="13">
      <c r="A6078" s="567" t="s">
        <v>12082</v>
      </c>
      <c r="B6078" s="567" t="s">
        <v>12083</v>
      </c>
    </row>
    <row r="6079" spans="1:3" ht="14.5">
      <c r="A6079" s="567" t="s">
        <v>12084</v>
      </c>
      <c r="B6079" s="567" t="s">
        <v>12085</v>
      </c>
      <c r="C6079" s="223"/>
    </row>
    <row r="6080" spans="1:3" ht="14.5">
      <c r="A6080" s="567" t="s">
        <v>12086</v>
      </c>
      <c r="B6080" s="567" t="s">
        <v>12087</v>
      </c>
      <c r="C6080" s="223"/>
    </row>
    <row r="6081" spans="1:3" ht="17">
      <c r="A6081" s="567" t="s">
        <v>12088</v>
      </c>
      <c r="B6081" s="567" t="s">
        <v>12089</v>
      </c>
      <c r="C6081" s="579"/>
    </row>
    <row r="6082" spans="1:3" ht="15.5">
      <c r="A6082" s="567" t="s">
        <v>12090</v>
      </c>
      <c r="B6082" s="567" t="s">
        <v>12091</v>
      </c>
      <c r="C6082" s="317"/>
    </row>
    <row r="6083" spans="1:3" ht="14.5">
      <c r="A6083" s="567" t="s">
        <v>12092</v>
      </c>
      <c r="B6083" s="567" t="s">
        <v>12093</v>
      </c>
      <c r="C6083" s="223"/>
    </row>
    <row r="6084" spans="1:3" ht="15.5">
      <c r="A6084" s="567" t="s">
        <v>12094</v>
      </c>
      <c r="B6084" s="567" t="s">
        <v>12095</v>
      </c>
      <c r="C6084" s="317"/>
    </row>
    <row r="6085" spans="1:3" ht="14.5">
      <c r="A6085" s="567" t="s">
        <v>12096</v>
      </c>
      <c r="B6085" s="567" t="s">
        <v>12097</v>
      </c>
      <c r="C6085" s="223"/>
    </row>
    <row r="6086" spans="1:3" ht="13">
      <c r="A6086" s="567" t="s">
        <v>12098</v>
      </c>
      <c r="B6086" s="567" t="s">
        <v>12099</v>
      </c>
    </row>
    <row r="6087" spans="1:3" ht="13">
      <c r="A6087" s="567" t="s">
        <v>12100</v>
      </c>
      <c r="B6087" s="567" t="s">
        <v>12101</v>
      </c>
    </row>
    <row r="6088" spans="1:3" ht="14.5">
      <c r="A6088" s="309" t="s">
        <v>12102</v>
      </c>
      <c r="B6088" s="309" t="s">
        <v>12103</v>
      </c>
    </row>
    <row r="6089" spans="1:3" ht="14.5">
      <c r="A6089" s="309" t="s">
        <v>12104</v>
      </c>
      <c r="B6089" s="309" t="s">
        <v>12105</v>
      </c>
    </row>
    <row r="6090" spans="1:3" ht="14.5">
      <c r="A6090" s="309" t="s">
        <v>12106</v>
      </c>
      <c r="B6090" s="309" t="s">
        <v>12107</v>
      </c>
    </row>
    <row r="6091" spans="1:3" ht="14.5">
      <c r="A6091" s="309" t="s">
        <v>12108</v>
      </c>
      <c r="B6091" s="309" t="s">
        <v>12109</v>
      </c>
      <c r="C6091" s="223"/>
    </row>
    <row r="6092" spans="1:3" ht="14.5">
      <c r="A6092" s="309" t="s">
        <v>12110</v>
      </c>
      <c r="B6092" s="309" t="s">
        <v>12111</v>
      </c>
    </row>
    <row r="6093" spans="1:3" ht="13">
      <c r="A6093" s="567" t="s">
        <v>12112</v>
      </c>
      <c r="B6093" s="567" t="s">
        <v>12113</v>
      </c>
    </row>
    <row r="6094" spans="1:3" ht="15.5">
      <c r="A6094" s="319" t="s">
        <v>12114</v>
      </c>
      <c r="B6094" s="319" t="s">
        <v>12115</v>
      </c>
    </row>
    <row r="6095" spans="1:3" ht="14.5">
      <c r="A6095" s="309" t="s">
        <v>12116</v>
      </c>
      <c r="B6095" s="309" t="s">
        <v>12117</v>
      </c>
      <c r="C6095" s="223"/>
    </row>
    <row r="6096" spans="1:3" ht="13">
      <c r="A6096" s="567" t="s">
        <v>12118</v>
      </c>
      <c r="B6096" s="567" t="s">
        <v>12119</v>
      </c>
    </row>
    <row r="6097" spans="1:3" ht="13">
      <c r="A6097" s="567" t="s">
        <v>12120</v>
      </c>
      <c r="B6097" s="567" t="s">
        <v>12121</v>
      </c>
    </row>
    <row r="6098" spans="1:3" ht="13">
      <c r="A6098" s="567" t="s">
        <v>12122</v>
      </c>
      <c r="B6098" s="567" t="s">
        <v>12123</v>
      </c>
    </row>
    <row r="6099" spans="1:3" ht="15.5">
      <c r="A6099" s="567" t="s">
        <v>12124</v>
      </c>
      <c r="B6099" s="567" t="s">
        <v>12125</v>
      </c>
      <c r="C6099" s="317"/>
    </row>
    <row r="6100" spans="1:3" ht="14.5">
      <c r="A6100" s="567" t="s">
        <v>12126</v>
      </c>
      <c r="B6100" s="567" t="s">
        <v>12127</v>
      </c>
      <c r="C6100" s="223"/>
    </row>
    <row r="6101" spans="1:3" ht="14.5">
      <c r="A6101" s="567" t="s">
        <v>12128</v>
      </c>
      <c r="B6101" s="567" t="s">
        <v>12129</v>
      </c>
      <c r="C6101" s="223"/>
    </row>
    <row r="6102" spans="1:3" ht="14.5">
      <c r="A6102" s="309" t="s">
        <v>12130</v>
      </c>
      <c r="B6102" s="309" t="s">
        <v>12131</v>
      </c>
      <c r="C6102" s="223"/>
    </row>
    <row r="6103" spans="1:3" ht="14.5">
      <c r="A6103" s="567" t="s">
        <v>12132</v>
      </c>
      <c r="B6103" s="567" t="s">
        <v>12133</v>
      </c>
      <c r="C6103" s="223"/>
    </row>
    <row r="6104" spans="1:3" ht="14.5">
      <c r="A6104" s="567" t="s">
        <v>12134</v>
      </c>
      <c r="B6104" s="567" t="s">
        <v>12135</v>
      </c>
      <c r="C6104" s="223"/>
    </row>
    <row r="6105" spans="1:3" ht="17">
      <c r="A6105" s="567" t="s">
        <v>12136</v>
      </c>
      <c r="B6105" s="567" t="s">
        <v>12137</v>
      </c>
      <c r="C6105" s="579"/>
    </row>
    <row r="6106" spans="1:3" ht="15.5">
      <c r="A6106" s="567" t="s">
        <v>12138</v>
      </c>
      <c r="B6106" s="567" t="s">
        <v>12139</v>
      </c>
      <c r="C6106" s="317"/>
    </row>
    <row r="6107" spans="1:3" ht="14.5">
      <c r="A6107" s="309" t="s">
        <v>12140</v>
      </c>
      <c r="B6107" s="309" t="s">
        <v>12141</v>
      </c>
      <c r="C6107" s="223"/>
    </row>
    <row r="6108" spans="1:3" ht="15.5">
      <c r="A6108" s="319" t="s">
        <v>12142</v>
      </c>
      <c r="B6108" s="319" t="s">
        <v>12143</v>
      </c>
      <c r="C6108" s="223"/>
    </row>
    <row r="6109" spans="1:3" ht="14.5">
      <c r="A6109" s="309" t="s">
        <v>12144</v>
      </c>
      <c r="B6109" s="309" t="s">
        <v>12145</v>
      </c>
      <c r="C6109" s="223"/>
    </row>
    <row r="6110" spans="1:3" ht="14.5">
      <c r="A6110" s="309" t="s">
        <v>12146</v>
      </c>
      <c r="B6110" s="309" t="s">
        <v>12147</v>
      </c>
      <c r="C6110" s="223"/>
    </row>
    <row r="6111" spans="1:3" ht="14.5">
      <c r="A6111" s="309" t="s">
        <v>12148</v>
      </c>
      <c r="B6111" s="309" t="s">
        <v>12149</v>
      </c>
      <c r="C6111" s="223"/>
    </row>
    <row r="6112" spans="1:3" ht="14.5">
      <c r="A6112" s="309" t="s">
        <v>12150</v>
      </c>
      <c r="B6112" s="309" t="s">
        <v>6256</v>
      </c>
      <c r="C6112" s="223"/>
    </row>
    <row r="6113" spans="1:3" ht="14.5">
      <c r="A6113" s="309" t="s">
        <v>12151</v>
      </c>
      <c r="B6113" s="309" t="s">
        <v>12152</v>
      </c>
      <c r="C6113" s="223"/>
    </row>
    <row r="6114" spans="1:3" ht="15.5">
      <c r="A6114" s="309" t="s">
        <v>12153</v>
      </c>
      <c r="B6114" s="309" t="s">
        <v>12154</v>
      </c>
      <c r="C6114" s="317"/>
    </row>
    <row r="6115" spans="1:3" ht="14.5">
      <c r="A6115" s="309" t="s">
        <v>12155</v>
      </c>
      <c r="B6115" s="309" t="s">
        <v>12156</v>
      </c>
      <c r="C6115" s="223"/>
    </row>
    <row r="6116" spans="1:3" ht="15.5">
      <c r="A6116" s="319" t="s">
        <v>12157</v>
      </c>
      <c r="B6116" s="319" t="s">
        <v>12158</v>
      </c>
      <c r="C6116" s="223"/>
    </row>
    <row r="6117" spans="1:3" ht="14.5">
      <c r="A6117" s="309" t="s">
        <v>12159</v>
      </c>
      <c r="B6117" s="309" t="s">
        <v>12160</v>
      </c>
      <c r="C6117" s="223"/>
    </row>
    <row r="6118" spans="1:3" ht="14.5">
      <c r="A6118" s="309" t="s">
        <v>12161</v>
      </c>
      <c r="B6118" s="309" t="s">
        <v>12162</v>
      </c>
      <c r="C6118" s="223"/>
    </row>
    <row r="6119" spans="1:3" ht="14.5">
      <c r="A6119" s="309" t="s">
        <v>12163</v>
      </c>
      <c r="B6119" s="309" t="s">
        <v>12164</v>
      </c>
      <c r="C6119" s="223"/>
    </row>
    <row r="6120" spans="1:3" ht="14.5">
      <c r="A6120" s="309" t="s">
        <v>12165</v>
      </c>
      <c r="B6120" s="309" t="s">
        <v>12166</v>
      </c>
      <c r="C6120" s="223"/>
    </row>
    <row r="6121" spans="1:3" ht="15.5">
      <c r="A6121" s="309" t="s">
        <v>12167</v>
      </c>
      <c r="B6121" s="309" t="s">
        <v>12168</v>
      </c>
      <c r="C6121" s="317"/>
    </row>
    <row r="6122" spans="1:3" ht="14.5">
      <c r="A6122" s="309" t="s">
        <v>12169</v>
      </c>
      <c r="B6122" s="309" t="s">
        <v>12170</v>
      </c>
      <c r="C6122" s="223"/>
    </row>
    <row r="6123" spans="1:3" ht="14.5">
      <c r="A6123" s="309" t="s">
        <v>12171</v>
      </c>
      <c r="B6123" s="309" t="s">
        <v>12172</v>
      </c>
      <c r="C6123" s="223"/>
    </row>
    <row r="6124" spans="1:3" ht="14.5">
      <c r="A6124" s="309" t="s">
        <v>12173</v>
      </c>
      <c r="B6124" s="309" t="s">
        <v>12174</v>
      </c>
      <c r="C6124" s="223"/>
    </row>
    <row r="6125" spans="1:3" ht="14.5">
      <c r="A6125" s="309" t="s">
        <v>12175</v>
      </c>
      <c r="B6125" s="309" t="s">
        <v>12176</v>
      </c>
      <c r="C6125" s="223"/>
    </row>
    <row r="6126" spans="1:3" ht="14.5">
      <c r="A6126" s="309" t="s">
        <v>12177</v>
      </c>
      <c r="B6126" s="309" t="s">
        <v>12178</v>
      </c>
      <c r="C6126" s="223"/>
    </row>
    <row r="6127" spans="1:3" ht="14.5">
      <c r="A6127" s="309" t="s">
        <v>12179</v>
      </c>
      <c r="B6127" s="309" t="s">
        <v>12180</v>
      </c>
      <c r="C6127" s="223"/>
    </row>
    <row r="6128" spans="1:3" ht="15.5">
      <c r="A6128" s="567" t="s">
        <v>12181</v>
      </c>
      <c r="B6128" s="567" t="s">
        <v>12182</v>
      </c>
      <c r="C6128" s="317"/>
    </row>
    <row r="6129" spans="1:3" ht="17">
      <c r="A6129" s="307" t="s">
        <v>12183</v>
      </c>
      <c r="B6129" s="307" t="s">
        <v>12184</v>
      </c>
      <c r="C6129" s="223"/>
    </row>
    <row r="6130" spans="1:3" ht="15.5">
      <c r="A6130" s="319" t="s">
        <v>12185</v>
      </c>
      <c r="B6130" s="319" t="s">
        <v>12186</v>
      </c>
    </row>
    <row r="6131" spans="1:3" ht="14.5">
      <c r="A6131" s="309" t="s">
        <v>12187</v>
      </c>
      <c r="B6131" s="309" t="s">
        <v>12188</v>
      </c>
    </row>
    <row r="6132" spans="1:3" ht="14.5">
      <c r="A6132" s="567" t="s">
        <v>12189</v>
      </c>
      <c r="B6132" s="567" t="s">
        <v>12190</v>
      </c>
      <c r="C6132" s="223"/>
    </row>
    <row r="6133" spans="1:3" ht="15.5">
      <c r="A6133" s="567" t="s">
        <v>12191</v>
      </c>
      <c r="B6133" s="567" t="s">
        <v>12192</v>
      </c>
      <c r="C6133" s="317"/>
    </row>
    <row r="6134" spans="1:3" ht="14.5">
      <c r="A6134" s="567" t="s">
        <v>12193</v>
      </c>
      <c r="B6134" s="567" t="s">
        <v>12194</v>
      </c>
      <c r="C6134" s="223"/>
    </row>
    <row r="6135" spans="1:3" ht="14.5">
      <c r="A6135" s="567" t="s">
        <v>12195</v>
      </c>
      <c r="B6135" s="567" t="s">
        <v>12196</v>
      </c>
      <c r="C6135" s="223"/>
    </row>
    <row r="6136" spans="1:3" ht="14.5">
      <c r="A6136" s="567" t="s">
        <v>12197</v>
      </c>
      <c r="B6136" s="567" t="s">
        <v>12198</v>
      </c>
      <c r="C6136" s="223"/>
    </row>
    <row r="6137" spans="1:3" ht="15.5">
      <c r="A6137" s="567" t="s">
        <v>12199</v>
      </c>
      <c r="B6137" s="567" t="s">
        <v>12200</v>
      </c>
      <c r="C6137" s="317"/>
    </row>
    <row r="6138" spans="1:3" ht="14.5">
      <c r="A6138" s="567" t="s">
        <v>12201</v>
      </c>
      <c r="B6138" s="567" t="s">
        <v>12202</v>
      </c>
      <c r="C6138" s="223"/>
    </row>
    <row r="6139" spans="1:3" ht="14.5">
      <c r="A6139" s="567" t="s">
        <v>12203</v>
      </c>
      <c r="B6139" s="567" t="s">
        <v>12204</v>
      </c>
      <c r="C6139" s="223"/>
    </row>
    <row r="6140" spans="1:3" ht="14.5">
      <c r="A6140" s="567" t="s">
        <v>12205</v>
      </c>
      <c r="B6140" s="567" t="s">
        <v>12206</v>
      </c>
      <c r="C6140" s="223"/>
    </row>
    <row r="6141" spans="1:3" ht="14.5">
      <c r="A6141" s="567" t="s">
        <v>12207</v>
      </c>
      <c r="B6141" s="567" t="s">
        <v>12208</v>
      </c>
      <c r="C6141" s="223"/>
    </row>
    <row r="6142" spans="1:3" ht="15.5">
      <c r="A6142" s="567" t="s">
        <v>12209</v>
      </c>
      <c r="B6142" s="567" t="s">
        <v>12210</v>
      </c>
      <c r="C6142" s="317"/>
    </row>
    <row r="6143" spans="1:3" ht="14.5">
      <c r="A6143" s="567" t="s">
        <v>12211</v>
      </c>
      <c r="B6143" s="567" t="s">
        <v>12212</v>
      </c>
      <c r="C6143" s="223"/>
    </row>
    <row r="6144" spans="1:3" ht="14.5">
      <c r="A6144" s="567" t="s">
        <v>12213</v>
      </c>
      <c r="B6144" s="567" t="s">
        <v>12214</v>
      </c>
      <c r="C6144" s="223"/>
    </row>
    <row r="6145" spans="1:3" ht="14.5">
      <c r="A6145" s="567" t="s">
        <v>12215</v>
      </c>
      <c r="B6145" s="567" t="s">
        <v>12216</v>
      </c>
      <c r="C6145" s="223"/>
    </row>
    <row r="6146" spans="1:3" ht="14.5">
      <c r="A6146" s="567" t="s">
        <v>12217</v>
      </c>
      <c r="B6146" s="567" t="s">
        <v>12218</v>
      </c>
      <c r="C6146" s="223"/>
    </row>
    <row r="6147" spans="1:3" ht="14.5">
      <c r="A6147" s="567" t="s">
        <v>12219</v>
      </c>
      <c r="B6147" s="567" t="s">
        <v>12220</v>
      </c>
      <c r="C6147" s="223"/>
    </row>
    <row r="6148" spans="1:3" ht="17">
      <c r="A6148" s="309" t="s">
        <v>12221</v>
      </c>
      <c r="B6148" s="309" t="s">
        <v>12222</v>
      </c>
      <c r="C6148" s="583"/>
    </row>
    <row r="6149" spans="1:3" ht="17">
      <c r="A6149" s="309" t="s">
        <v>12223</v>
      </c>
      <c r="B6149" s="309" t="s">
        <v>12224</v>
      </c>
      <c r="C6149" s="583"/>
    </row>
    <row r="6150" spans="1:3" ht="17">
      <c r="A6150" s="309" t="s">
        <v>12225</v>
      </c>
      <c r="B6150" s="309" t="s">
        <v>12226</v>
      </c>
      <c r="C6150" s="583"/>
    </row>
    <row r="6151" spans="1:3" ht="18.5">
      <c r="A6151" s="319" t="s">
        <v>12227</v>
      </c>
      <c r="B6151" s="319" t="s">
        <v>12228</v>
      </c>
      <c r="C6151" s="582"/>
    </row>
    <row r="6152" spans="1:3" ht="15.5">
      <c r="A6152" s="309" t="s">
        <v>12229</v>
      </c>
      <c r="B6152" s="309" t="s">
        <v>12230</v>
      </c>
      <c r="C6152" s="317"/>
    </row>
    <row r="6153" spans="1:3" ht="14.5">
      <c r="A6153" s="309" t="s">
        <v>12231</v>
      </c>
      <c r="B6153" s="309" t="s">
        <v>12232</v>
      </c>
      <c r="C6153" s="223"/>
    </row>
    <row r="6154" spans="1:3" ht="14.5">
      <c r="A6154" s="309" t="s">
        <v>12233</v>
      </c>
      <c r="B6154" s="309" t="s">
        <v>12234</v>
      </c>
      <c r="C6154" s="223"/>
    </row>
    <row r="6155" spans="1:3" ht="14.5">
      <c r="A6155" s="309" t="s">
        <v>12235</v>
      </c>
      <c r="B6155" s="309" t="s">
        <v>12236</v>
      </c>
      <c r="C6155" s="223"/>
    </row>
    <row r="6156" spans="1:3" ht="15.5">
      <c r="A6156" s="309" t="s">
        <v>12237</v>
      </c>
      <c r="B6156" s="309" t="s">
        <v>12238</v>
      </c>
      <c r="C6156" s="317"/>
    </row>
    <row r="6157" spans="1:3" ht="14.5">
      <c r="A6157" s="309" t="s">
        <v>12239</v>
      </c>
      <c r="B6157" s="309" t="s">
        <v>12240</v>
      </c>
      <c r="C6157" s="223"/>
    </row>
    <row r="6158" spans="1:3" ht="14.5">
      <c r="A6158" s="309" t="s">
        <v>12241</v>
      </c>
      <c r="B6158" s="309" t="s">
        <v>12242</v>
      </c>
      <c r="C6158" s="223"/>
    </row>
    <row r="6159" spans="1:3" ht="14.5">
      <c r="A6159" s="309" t="s">
        <v>12243</v>
      </c>
      <c r="B6159" s="309" t="s">
        <v>12244</v>
      </c>
      <c r="C6159" s="223"/>
    </row>
    <row r="6160" spans="1:3" ht="15.5">
      <c r="A6160" s="309" t="s">
        <v>12245</v>
      </c>
      <c r="B6160" s="309" t="s">
        <v>12246</v>
      </c>
      <c r="C6160" s="317"/>
    </row>
    <row r="6161" spans="1:3" ht="14.5">
      <c r="A6161" s="309" t="s">
        <v>12247</v>
      </c>
      <c r="B6161" s="309" t="s">
        <v>12248</v>
      </c>
      <c r="C6161" s="223"/>
    </row>
    <row r="6162" spans="1:3" ht="14.5">
      <c r="A6162" s="309" t="s">
        <v>12249</v>
      </c>
      <c r="B6162" s="309" t="s">
        <v>12250</v>
      </c>
      <c r="C6162" s="223"/>
    </row>
    <row r="6163" spans="1:3" ht="14.5">
      <c r="A6163" s="309" t="s">
        <v>12251</v>
      </c>
      <c r="B6163" s="309" t="s">
        <v>12252</v>
      </c>
      <c r="C6163" s="223"/>
    </row>
    <row r="6164" spans="1:3" ht="17">
      <c r="A6164" s="309" t="s">
        <v>12253</v>
      </c>
      <c r="B6164" s="309" t="s">
        <v>12254</v>
      </c>
      <c r="C6164" s="579"/>
    </row>
    <row r="6165" spans="1:3" ht="15.5">
      <c r="A6165" s="309" t="s">
        <v>12255</v>
      </c>
      <c r="B6165" s="309" t="s">
        <v>12256</v>
      </c>
      <c r="C6165" s="317"/>
    </row>
    <row r="6166" spans="1:3" ht="14.5">
      <c r="A6166" s="309" t="s">
        <v>12257</v>
      </c>
      <c r="B6166" s="309" t="s">
        <v>12258</v>
      </c>
      <c r="C6166" s="223"/>
    </row>
    <row r="6167" spans="1:3" ht="14.5">
      <c r="A6167" s="309" t="s">
        <v>12259</v>
      </c>
      <c r="B6167" s="309" t="s">
        <v>12260</v>
      </c>
      <c r="C6167" s="223"/>
    </row>
    <row r="6168" spans="1:3" ht="14.5">
      <c r="A6168" s="309" t="s">
        <v>12261</v>
      </c>
      <c r="B6168" s="309" t="s">
        <v>12262</v>
      </c>
      <c r="C6168" s="223"/>
    </row>
    <row r="6169" spans="1:3" ht="14.5">
      <c r="A6169" s="309" t="s">
        <v>12263</v>
      </c>
      <c r="B6169" s="309" t="s">
        <v>12264</v>
      </c>
      <c r="C6169" s="223"/>
    </row>
    <row r="6170" spans="1:3" ht="15.5">
      <c r="A6170" s="319" t="s">
        <v>12265</v>
      </c>
      <c r="B6170" s="319" t="s">
        <v>12266</v>
      </c>
      <c r="C6170" s="317"/>
    </row>
    <row r="6171" spans="1:3" ht="14.5">
      <c r="A6171" s="309" t="s">
        <v>12267</v>
      </c>
      <c r="B6171" s="309" t="s">
        <v>12268</v>
      </c>
      <c r="C6171" s="223"/>
    </row>
    <row r="6172" spans="1:3" ht="14.5">
      <c r="A6172" s="309" t="s">
        <v>12269</v>
      </c>
      <c r="B6172" s="309" t="s">
        <v>12270</v>
      </c>
      <c r="C6172" s="223"/>
    </row>
    <row r="6173" spans="1:3" ht="14.5">
      <c r="A6173" s="309" t="s">
        <v>12271</v>
      </c>
      <c r="B6173" s="309" t="s">
        <v>12272</v>
      </c>
      <c r="C6173" s="223"/>
    </row>
    <row r="6174" spans="1:3" ht="14.5">
      <c r="A6174" s="309" t="s">
        <v>12273</v>
      </c>
      <c r="B6174" s="309" t="s">
        <v>12274</v>
      </c>
      <c r="C6174" s="223"/>
    </row>
    <row r="6175" spans="1:3" ht="14.5">
      <c r="A6175" s="309" t="s">
        <v>12275</v>
      </c>
      <c r="B6175" s="309" t="s">
        <v>12276</v>
      </c>
      <c r="C6175" s="223"/>
    </row>
    <row r="6176" spans="1:3" ht="15.5">
      <c r="A6176" s="309" t="s">
        <v>12277</v>
      </c>
      <c r="B6176" s="309" t="s">
        <v>12278</v>
      </c>
      <c r="C6176" s="317"/>
    </row>
    <row r="6177" spans="1:3" ht="14.5">
      <c r="A6177" s="309" t="s">
        <v>12279</v>
      </c>
      <c r="B6177" s="309" t="s">
        <v>12280</v>
      </c>
      <c r="C6177" s="223"/>
    </row>
    <row r="6178" spans="1:3" ht="14.5">
      <c r="A6178" s="309" t="s">
        <v>12281</v>
      </c>
      <c r="B6178" s="309" t="s">
        <v>12282</v>
      </c>
      <c r="C6178" s="223"/>
    </row>
    <row r="6179" spans="1:3" ht="14.5">
      <c r="A6179" s="309" t="s">
        <v>12283</v>
      </c>
      <c r="B6179" s="309" t="s">
        <v>12284</v>
      </c>
      <c r="C6179" s="223"/>
    </row>
    <row r="6180" spans="1:3" ht="14.5">
      <c r="A6180" s="309" t="s">
        <v>12285</v>
      </c>
      <c r="B6180" s="309" t="s">
        <v>12286</v>
      </c>
      <c r="C6180" s="223"/>
    </row>
    <row r="6181" spans="1:3" ht="14.5">
      <c r="A6181" s="309" t="s">
        <v>12287</v>
      </c>
      <c r="B6181" s="309" t="s">
        <v>12288</v>
      </c>
      <c r="C6181" s="223"/>
    </row>
    <row r="6182" spans="1:3" ht="15.5">
      <c r="A6182" s="309" t="s">
        <v>12289</v>
      </c>
      <c r="B6182" s="309" t="s">
        <v>12290</v>
      </c>
      <c r="C6182" s="317"/>
    </row>
    <row r="6183" spans="1:3" ht="14.5">
      <c r="A6183" s="567" t="s">
        <v>12291</v>
      </c>
      <c r="B6183" s="567" t="s">
        <v>12292</v>
      </c>
      <c r="C6183" s="223"/>
    </row>
    <row r="6184" spans="1:3" ht="14.5">
      <c r="A6184" s="567" t="s">
        <v>12293</v>
      </c>
      <c r="B6184" s="567" t="s">
        <v>12294</v>
      </c>
      <c r="C6184" s="223"/>
    </row>
    <row r="6185" spans="1:3" ht="14.5">
      <c r="A6185" s="309" t="s">
        <v>12295</v>
      </c>
      <c r="B6185" s="309" t="s">
        <v>12296</v>
      </c>
      <c r="C6185" s="223"/>
    </row>
    <row r="6186" spans="1:3" ht="14.5">
      <c r="A6186" s="309" t="s">
        <v>12297</v>
      </c>
      <c r="B6186" s="309" t="s">
        <v>12298</v>
      </c>
      <c r="C6186" s="223"/>
    </row>
    <row r="6187" spans="1:3" ht="14.5">
      <c r="A6187" s="309" t="s">
        <v>12299</v>
      </c>
      <c r="B6187" s="309" t="s">
        <v>12300</v>
      </c>
      <c r="C6187" s="223"/>
    </row>
    <row r="6188" spans="1:3" ht="14.5">
      <c r="A6188" s="309" t="s">
        <v>12301</v>
      </c>
      <c r="B6188" s="309" t="s">
        <v>12302</v>
      </c>
      <c r="C6188" s="223"/>
    </row>
    <row r="6189" spans="1:3" ht="14.5">
      <c r="A6189" s="309" t="s">
        <v>12303</v>
      </c>
      <c r="B6189" s="309" t="s">
        <v>12304</v>
      </c>
      <c r="C6189" s="223"/>
    </row>
    <row r="6190" spans="1:3" ht="14.5">
      <c r="A6190" s="309" t="s">
        <v>12305</v>
      </c>
      <c r="B6190" s="309" t="s">
        <v>12306</v>
      </c>
    </row>
    <row r="6191" spans="1:3" ht="14.5">
      <c r="A6191" s="309" t="s">
        <v>12307</v>
      </c>
      <c r="B6191" s="309" t="s">
        <v>12308</v>
      </c>
    </row>
    <row r="6192" spans="1:3" ht="15.5">
      <c r="A6192" s="319" t="s">
        <v>12309</v>
      </c>
      <c r="B6192" s="319" t="s">
        <v>4966</v>
      </c>
    </row>
    <row r="6193" spans="1:3" ht="14.5">
      <c r="A6193" s="309" t="s">
        <v>12310</v>
      </c>
      <c r="B6193" s="309" t="s">
        <v>12311</v>
      </c>
      <c r="C6193" s="223"/>
    </row>
    <row r="6194" spans="1:3" ht="14.5">
      <c r="A6194" s="309" t="s">
        <v>12312</v>
      </c>
      <c r="B6194" s="309" t="s">
        <v>12313</v>
      </c>
      <c r="C6194" s="223"/>
    </row>
    <row r="6195" spans="1:3" ht="14.5">
      <c r="A6195" s="309" t="s">
        <v>12314</v>
      </c>
      <c r="B6195" s="309" t="s">
        <v>12315</v>
      </c>
      <c r="C6195" s="223"/>
    </row>
    <row r="6196" spans="1:3" ht="14.5">
      <c r="A6196" s="567" t="s">
        <v>12316</v>
      </c>
      <c r="B6196" s="567" t="s">
        <v>12317</v>
      </c>
      <c r="C6196" s="223"/>
    </row>
    <row r="6197" spans="1:3" ht="14.5">
      <c r="A6197" s="567" t="s">
        <v>12318</v>
      </c>
      <c r="B6197" s="567" t="s">
        <v>12319</v>
      </c>
      <c r="C6197" s="223"/>
    </row>
    <row r="6198" spans="1:3" ht="15.5">
      <c r="A6198" s="567" t="s">
        <v>12320</v>
      </c>
      <c r="B6198" s="567" t="s">
        <v>12321</v>
      </c>
      <c r="C6198" s="317"/>
    </row>
    <row r="6199" spans="1:3" ht="14.5">
      <c r="A6199" s="567" t="s">
        <v>12322</v>
      </c>
      <c r="B6199" s="567" t="s">
        <v>12323</v>
      </c>
      <c r="C6199" s="223"/>
    </row>
    <row r="6200" spans="1:3" ht="14.5">
      <c r="A6200" s="567" t="s">
        <v>12324</v>
      </c>
      <c r="B6200" s="567" t="s">
        <v>12325</v>
      </c>
      <c r="C6200" s="223"/>
    </row>
    <row r="6201" spans="1:3" ht="14.5">
      <c r="A6201" s="567" t="s">
        <v>12326</v>
      </c>
      <c r="B6201" s="567" t="s">
        <v>12327</v>
      </c>
      <c r="C6201" s="223"/>
    </row>
    <row r="6202" spans="1:3" ht="17">
      <c r="A6202" s="567" t="s">
        <v>12328</v>
      </c>
      <c r="B6202" s="567" t="s">
        <v>12329</v>
      </c>
      <c r="C6202" s="579"/>
    </row>
    <row r="6203" spans="1:3" ht="15.5">
      <c r="A6203" s="309" t="s">
        <v>12330</v>
      </c>
      <c r="B6203" s="309" t="s">
        <v>12331</v>
      </c>
      <c r="C6203" s="317"/>
    </row>
    <row r="6204" spans="1:3" ht="14.5">
      <c r="A6204" s="309" t="s">
        <v>12332</v>
      </c>
      <c r="B6204" s="309" t="s">
        <v>12333</v>
      </c>
      <c r="C6204" s="223"/>
    </row>
    <row r="6205" spans="1:3" ht="14.5">
      <c r="A6205" s="309" t="s">
        <v>12334</v>
      </c>
      <c r="B6205" s="309" t="s">
        <v>12278</v>
      </c>
      <c r="C6205" s="223"/>
    </row>
    <row r="6206" spans="1:3" ht="15.5">
      <c r="A6206" s="309" t="s">
        <v>12335</v>
      </c>
      <c r="B6206" s="309" t="s">
        <v>12336</v>
      </c>
      <c r="C6206" s="317"/>
    </row>
    <row r="6207" spans="1:3" ht="14.5">
      <c r="A6207" s="309" t="s">
        <v>12337</v>
      </c>
      <c r="B6207" s="309" t="s">
        <v>12282</v>
      </c>
      <c r="C6207" s="223"/>
    </row>
    <row r="6208" spans="1:3" ht="14.5">
      <c r="A6208" s="309" t="s">
        <v>12338</v>
      </c>
      <c r="B6208" s="309" t="s">
        <v>12339</v>
      </c>
      <c r="C6208" s="223"/>
    </row>
    <row r="6209" spans="1:3" ht="14.5">
      <c r="A6209" s="309" t="s">
        <v>12340</v>
      </c>
      <c r="B6209" s="309" t="s">
        <v>12341</v>
      </c>
      <c r="C6209" s="223"/>
    </row>
    <row r="6210" spans="1:3" ht="15.5">
      <c r="A6210" s="319" t="s">
        <v>12342</v>
      </c>
      <c r="B6210" s="319" t="s">
        <v>12343</v>
      </c>
      <c r="C6210" s="223"/>
    </row>
    <row r="6211" spans="1:3" ht="14.5">
      <c r="A6211" s="309" t="s">
        <v>12344</v>
      </c>
      <c r="B6211" s="309" t="s">
        <v>12345</v>
      </c>
      <c r="C6211" s="223"/>
    </row>
    <row r="6212" spans="1:3" ht="15.5">
      <c r="A6212" s="567" t="s">
        <v>12346</v>
      </c>
      <c r="B6212" s="567" t="s">
        <v>12347</v>
      </c>
      <c r="C6212" s="317"/>
    </row>
    <row r="6213" spans="1:3" ht="14.5">
      <c r="A6213" s="567" t="s">
        <v>12348</v>
      </c>
      <c r="B6213" s="567" t="s">
        <v>12349</v>
      </c>
      <c r="C6213" s="223"/>
    </row>
    <row r="6214" spans="1:3" ht="14.5">
      <c r="A6214" s="567" t="s">
        <v>12350</v>
      </c>
      <c r="B6214" s="567" t="s">
        <v>12351</v>
      </c>
      <c r="C6214" s="223"/>
    </row>
    <row r="6215" spans="1:3" ht="14.5">
      <c r="A6215" s="567" t="s">
        <v>12352</v>
      </c>
      <c r="B6215" s="567" t="s">
        <v>12353</v>
      </c>
      <c r="C6215" s="223"/>
    </row>
    <row r="6216" spans="1:3" ht="17">
      <c r="A6216" s="567" t="s">
        <v>12354</v>
      </c>
      <c r="B6216" s="567" t="s">
        <v>12355</v>
      </c>
      <c r="C6216" s="579"/>
    </row>
    <row r="6217" spans="1:3" ht="15.5">
      <c r="A6217" s="309" t="s">
        <v>12356</v>
      </c>
      <c r="B6217" s="309" t="s">
        <v>12357</v>
      </c>
      <c r="C6217" s="317"/>
    </row>
    <row r="6218" spans="1:3" ht="15.5">
      <c r="A6218" s="319" t="s">
        <v>12358</v>
      </c>
      <c r="B6218" s="319" t="s">
        <v>12359</v>
      </c>
      <c r="C6218" s="223"/>
    </row>
    <row r="6219" spans="1:3" ht="14.5">
      <c r="A6219" s="309" t="s">
        <v>12360</v>
      </c>
      <c r="B6219" s="309" t="s">
        <v>12361</v>
      </c>
      <c r="C6219" s="223"/>
    </row>
    <row r="6220" spans="1:3" ht="14.5">
      <c r="A6220" s="567" t="s">
        <v>12362</v>
      </c>
      <c r="B6220" s="567" t="s">
        <v>12363</v>
      </c>
      <c r="C6220" s="223"/>
    </row>
    <row r="6221" spans="1:3" ht="14.5">
      <c r="A6221" s="567" t="s">
        <v>12364</v>
      </c>
      <c r="B6221" s="567" t="s">
        <v>12365</v>
      </c>
      <c r="C6221" s="223"/>
    </row>
    <row r="6222" spans="1:3" ht="15.5">
      <c r="A6222" s="567" t="s">
        <v>12366</v>
      </c>
      <c r="B6222" s="567" t="s">
        <v>12367</v>
      </c>
      <c r="C6222" s="317"/>
    </row>
    <row r="6223" spans="1:3" ht="14.5">
      <c r="A6223" s="309" t="s">
        <v>12368</v>
      </c>
      <c r="B6223" s="309" t="s">
        <v>12369</v>
      </c>
      <c r="C6223" s="223"/>
    </row>
    <row r="6224" spans="1:3" ht="14.5">
      <c r="A6224" s="309" t="s">
        <v>12370</v>
      </c>
      <c r="B6224" s="309" t="s">
        <v>12371</v>
      </c>
      <c r="C6224" s="223"/>
    </row>
    <row r="6225" spans="1:3" ht="14.5">
      <c r="A6225" s="567" t="s">
        <v>12372</v>
      </c>
      <c r="B6225" s="567" t="s">
        <v>12373</v>
      </c>
      <c r="C6225" s="223"/>
    </row>
    <row r="6226" spans="1:3" ht="14.5">
      <c r="A6226" s="567" t="s">
        <v>12374</v>
      </c>
      <c r="B6226" s="567" t="s">
        <v>12375</v>
      </c>
      <c r="C6226" s="223"/>
    </row>
    <row r="6227" spans="1:3" ht="14.5">
      <c r="A6227" s="567" t="s">
        <v>12376</v>
      </c>
      <c r="B6227" s="567" t="s">
        <v>12377</v>
      </c>
      <c r="C6227" s="223"/>
    </row>
    <row r="6228" spans="1:3" ht="14.5">
      <c r="A6228" s="567" t="s">
        <v>12378</v>
      </c>
      <c r="B6228" s="567" t="s">
        <v>12379</v>
      </c>
      <c r="C6228" s="223"/>
    </row>
    <row r="6229" spans="1:3" ht="14.5">
      <c r="A6229" s="567" t="s">
        <v>12380</v>
      </c>
      <c r="B6229" s="567" t="s">
        <v>12381</v>
      </c>
      <c r="C6229" s="223"/>
    </row>
    <row r="6230" spans="1:3" ht="14.5">
      <c r="A6230" s="567" t="s">
        <v>12382</v>
      </c>
      <c r="B6230" s="567" t="s">
        <v>12383</v>
      </c>
      <c r="C6230" s="223"/>
    </row>
    <row r="6231" spans="1:3" ht="14.5">
      <c r="A6231" s="567" t="s">
        <v>12384</v>
      </c>
      <c r="B6231" s="567" t="s">
        <v>12385</v>
      </c>
      <c r="C6231" s="223"/>
    </row>
    <row r="6232" spans="1:3" ht="14.5">
      <c r="A6232" s="309" t="s">
        <v>12386</v>
      </c>
      <c r="B6232" s="309" t="s">
        <v>12387</v>
      </c>
      <c r="C6232" s="223"/>
    </row>
    <row r="6233" spans="1:3" ht="17">
      <c r="A6233" s="567" t="s">
        <v>12388</v>
      </c>
      <c r="B6233" s="567" t="s">
        <v>12389</v>
      </c>
      <c r="C6233" s="583"/>
    </row>
    <row r="6234" spans="1:3" ht="17">
      <c r="A6234" s="567" t="s">
        <v>12390</v>
      </c>
      <c r="B6234" s="567" t="s">
        <v>12391</v>
      </c>
      <c r="C6234" s="583"/>
    </row>
    <row r="6235" spans="1:3" ht="17">
      <c r="A6235" s="567" t="s">
        <v>12392</v>
      </c>
      <c r="B6235" s="567" t="s">
        <v>12393</v>
      </c>
      <c r="C6235" s="583"/>
    </row>
    <row r="6236" spans="1:3" ht="17">
      <c r="A6236" s="567" t="s">
        <v>12394</v>
      </c>
      <c r="B6236" s="567" t="s">
        <v>12395</v>
      </c>
      <c r="C6236" s="583"/>
    </row>
    <row r="6237" spans="1:3" ht="17">
      <c r="A6237" s="309" t="s">
        <v>12396</v>
      </c>
      <c r="B6237" s="309" t="s">
        <v>12397</v>
      </c>
      <c r="C6237" s="583"/>
    </row>
    <row r="6238" spans="1:3" ht="17">
      <c r="A6238" s="567" t="s">
        <v>12398</v>
      </c>
      <c r="B6238" s="567" t="s">
        <v>12399</v>
      </c>
      <c r="C6238" s="583"/>
    </row>
    <row r="6239" spans="1:3" ht="18.5">
      <c r="A6239" s="567" t="s">
        <v>12400</v>
      </c>
      <c r="B6239" s="567" t="s">
        <v>12401</v>
      </c>
      <c r="C6239" s="582"/>
    </row>
    <row r="6240" spans="1:3" ht="15.5">
      <c r="A6240" s="567" t="s">
        <v>12402</v>
      </c>
      <c r="B6240" s="567" t="s">
        <v>12403</v>
      </c>
      <c r="C6240" s="317"/>
    </row>
    <row r="6241" spans="1:3" ht="14.5">
      <c r="A6241" s="567" t="s">
        <v>12404</v>
      </c>
      <c r="B6241" s="567" t="s">
        <v>12405</v>
      </c>
      <c r="C6241" s="223"/>
    </row>
    <row r="6242" spans="1:3" ht="14.5">
      <c r="A6242" s="309" t="s">
        <v>12406</v>
      </c>
      <c r="B6242" s="309" t="s">
        <v>12407</v>
      </c>
      <c r="C6242" s="223"/>
    </row>
    <row r="6243" spans="1:3" ht="14.5">
      <c r="A6243" s="567" t="s">
        <v>12408</v>
      </c>
      <c r="B6243" s="567" t="s">
        <v>12409</v>
      </c>
      <c r="C6243" s="223"/>
    </row>
    <row r="6244" spans="1:3" ht="14.5">
      <c r="A6244" s="567" t="s">
        <v>12410</v>
      </c>
      <c r="B6244" s="567" t="s">
        <v>12411</v>
      </c>
      <c r="C6244" s="223"/>
    </row>
    <row r="6245" spans="1:3" ht="15.5">
      <c r="A6245" s="567" t="s">
        <v>12412</v>
      </c>
      <c r="B6245" s="567" t="s">
        <v>12413</v>
      </c>
      <c r="C6245" s="317"/>
    </row>
    <row r="6246" spans="1:3" ht="14.5">
      <c r="A6246" s="567" t="s">
        <v>12414</v>
      </c>
      <c r="B6246" s="567" t="s">
        <v>12415</v>
      </c>
      <c r="C6246" s="223"/>
    </row>
    <row r="6247" spans="1:3" ht="14.5">
      <c r="A6247" s="567" t="s">
        <v>12416</v>
      </c>
      <c r="B6247" s="567" t="s">
        <v>12417</v>
      </c>
      <c r="C6247" s="223"/>
    </row>
    <row r="6248" spans="1:3" ht="14.5">
      <c r="A6248" s="567" t="s">
        <v>12418</v>
      </c>
      <c r="B6248" s="567" t="s">
        <v>12419</v>
      </c>
      <c r="C6248" s="223"/>
    </row>
    <row r="6249" spans="1:3" ht="14.5">
      <c r="A6249" s="567" t="s">
        <v>12420</v>
      </c>
      <c r="B6249" s="567" t="s">
        <v>12421</v>
      </c>
      <c r="C6249" s="223"/>
    </row>
    <row r="6250" spans="1:3" ht="15.5">
      <c r="A6250" s="567" t="s">
        <v>12422</v>
      </c>
      <c r="B6250" s="567" t="s">
        <v>12423</v>
      </c>
      <c r="C6250" s="317"/>
    </row>
    <row r="6251" spans="1:3" ht="14.5">
      <c r="A6251" s="567" t="s">
        <v>12424</v>
      </c>
      <c r="B6251" s="567" t="s">
        <v>12425</v>
      </c>
      <c r="C6251" s="223"/>
    </row>
    <row r="6252" spans="1:3" ht="14.5">
      <c r="A6252" s="567" t="s">
        <v>12426</v>
      </c>
      <c r="B6252" s="567" t="s">
        <v>12427</v>
      </c>
      <c r="C6252" s="223"/>
    </row>
    <row r="6253" spans="1:3" ht="17">
      <c r="A6253" s="307" t="s">
        <v>12428</v>
      </c>
      <c r="B6253" s="307" t="s">
        <v>12429</v>
      </c>
      <c r="C6253" s="223"/>
    </row>
    <row r="6254" spans="1:3" ht="15.5">
      <c r="A6254" s="319" t="s">
        <v>12430</v>
      </c>
      <c r="B6254" s="319" t="s">
        <v>12431</v>
      </c>
      <c r="C6254" s="223"/>
    </row>
    <row r="6255" spans="1:3" ht="17">
      <c r="A6255" s="309" t="s">
        <v>12432</v>
      </c>
      <c r="B6255" s="309" t="s">
        <v>12433</v>
      </c>
      <c r="C6255" s="579"/>
    </row>
    <row r="6256" spans="1:3" ht="15.5">
      <c r="A6256" s="309" t="s">
        <v>12434</v>
      </c>
      <c r="B6256" s="309" t="s">
        <v>12435</v>
      </c>
      <c r="C6256" s="317"/>
    </row>
    <row r="6257" spans="1:3" ht="14.5">
      <c r="A6257" s="309" t="s">
        <v>12436</v>
      </c>
      <c r="B6257" s="309" t="s">
        <v>12437</v>
      </c>
      <c r="C6257" s="223"/>
    </row>
    <row r="6258" spans="1:3" ht="13">
      <c r="A6258" s="567" t="s">
        <v>12438</v>
      </c>
      <c r="B6258" s="567" t="s">
        <v>12439</v>
      </c>
    </row>
    <row r="6259" spans="1:3" ht="13">
      <c r="A6259" s="567" t="s">
        <v>12440</v>
      </c>
      <c r="B6259" s="567" t="s">
        <v>12441</v>
      </c>
    </row>
    <row r="6260" spans="1:3" ht="14.5">
      <c r="A6260" s="567" t="s">
        <v>12442</v>
      </c>
      <c r="B6260" s="567" t="s">
        <v>12443</v>
      </c>
      <c r="C6260" s="223"/>
    </row>
    <row r="6261" spans="1:3" ht="14.5">
      <c r="A6261" s="309" t="s">
        <v>12444</v>
      </c>
      <c r="B6261" s="309" t="s">
        <v>12445</v>
      </c>
      <c r="C6261" s="223"/>
    </row>
    <row r="6262" spans="1:3" ht="15.5">
      <c r="A6262" s="319" t="s">
        <v>12446</v>
      </c>
      <c r="B6262" s="319" t="s">
        <v>12447</v>
      </c>
      <c r="C6262" s="223"/>
    </row>
    <row r="6263" spans="1:3" ht="15.5">
      <c r="A6263" s="309" t="s">
        <v>12448</v>
      </c>
      <c r="B6263" s="309" t="s">
        <v>12449</v>
      </c>
      <c r="C6263" s="317"/>
    </row>
    <row r="6264" spans="1:3" ht="14.5">
      <c r="A6264" s="567" t="s">
        <v>12450</v>
      </c>
      <c r="B6264" s="567" t="s">
        <v>12451</v>
      </c>
      <c r="C6264" s="223"/>
    </row>
    <row r="6265" spans="1:3" ht="14.5">
      <c r="A6265" s="567" t="s">
        <v>12452</v>
      </c>
      <c r="B6265" s="567" t="s">
        <v>12453</v>
      </c>
      <c r="C6265" s="223"/>
    </row>
    <row r="6266" spans="1:3" ht="14.5">
      <c r="A6266" s="309" t="s">
        <v>12454</v>
      </c>
      <c r="B6266" s="309" t="s">
        <v>12455</v>
      </c>
      <c r="C6266" s="223"/>
    </row>
    <row r="6267" spans="1:3" ht="14.5">
      <c r="A6267" s="567" t="s">
        <v>12456</v>
      </c>
      <c r="B6267" s="567" t="s">
        <v>12457</v>
      </c>
      <c r="C6267" s="223"/>
    </row>
    <row r="6268" spans="1:3" ht="14.5">
      <c r="A6268" s="567" t="s">
        <v>12458</v>
      </c>
      <c r="B6268" s="567" t="s">
        <v>12459</v>
      </c>
      <c r="C6268" s="223"/>
    </row>
    <row r="6269" spans="1:3" ht="15.5">
      <c r="A6269" s="567" t="s">
        <v>12460</v>
      </c>
      <c r="B6269" s="567" t="s">
        <v>12461</v>
      </c>
      <c r="C6269" s="317"/>
    </row>
    <row r="6270" spans="1:3" ht="14.5">
      <c r="A6270" s="567" t="s">
        <v>12462</v>
      </c>
      <c r="B6270" s="567" t="s">
        <v>12463</v>
      </c>
      <c r="C6270" s="223"/>
    </row>
    <row r="6271" spans="1:3" ht="14.5">
      <c r="A6271" s="567" t="s">
        <v>12464</v>
      </c>
      <c r="B6271" s="567" t="s">
        <v>12465</v>
      </c>
      <c r="C6271" s="223"/>
    </row>
    <row r="6272" spans="1:3" ht="14.5">
      <c r="A6272" s="309" t="s">
        <v>12466</v>
      </c>
      <c r="B6272" s="309" t="s">
        <v>12467</v>
      </c>
      <c r="C6272" s="223"/>
    </row>
    <row r="6273" spans="1:3" ht="14.5">
      <c r="A6273" s="309" t="s">
        <v>12468</v>
      </c>
      <c r="B6273" s="309" t="s">
        <v>12469</v>
      </c>
      <c r="C6273" s="223"/>
    </row>
    <row r="6274" spans="1:3" ht="17">
      <c r="A6274" s="309" t="s">
        <v>12470</v>
      </c>
      <c r="B6274" s="309" t="s">
        <v>12471</v>
      </c>
      <c r="C6274" s="579"/>
    </row>
    <row r="6275" spans="1:3" ht="15.5">
      <c r="A6275" s="309" t="s">
        <v>12472</v>
      </c>
      <c r="B6275" s="309" t="s">
        <v>12473</v>
      </c>
      <c r="C6275" s="317"/>
    </row>
    <row r="6276" spans="1:3" ht="15.5">
      <c r="A6276" s="319" t="s">
        <v>12474</v>
      </c>
      <c r="B6276" s="319" t="s">
        <v>12475</v>
      </c>
      <c r="C6276" s="223"/>
    </row>
    <row r="6277" spans="1:3" ht="14.5">
      <c r="A6277" s="309" t="s">
        <v>12476</v>
      </c>
      <c r="B6277" s="309" t="s">
        <v>12477</v>
      </c>
      <c r="C6277" s="223"/>
    </row>
    <row r="6278" spans="1:3" ht="14.5">
      <c r="A6278" s="309" t="s">
        <v>12478</v>
      </c>
      <c r="B6278" s="309" t="s">
        <v>12479</v>
      </c>
      <c r="C6278" s="223"/>
    </row>
    <row r="6279" spans="1:3" ht="14.5">
      <c r="A6279" s="567" t="s">
        <v>12480</v>
      </c>
      <c r="B6279" s="567" t="s">
        <v>12481</v>
      </c>
      <c r="C6279" s="223"/>
    </row>
    <row r="6280" spans="1:3" ht="14.5">
      <c r="A6280" s="567" t="s">
        <v>12482</v>
      </c>
      <c r="B6280" s="567" t="s">
        <v>12483</v>
      </c>
      <c r="C6280" s="223"/>
    </row>
    <row r="6281" spans="1:3" ht="14.5">
      <c r="A6281" s="309" t="s">
        <v>12484</v>
      </c>
      <c r="B6281" s="309" t="s">
        <v>12485</v>
      </c>
      <c r="C6281" s="223"/>
    </row>
    <row r="6282" spans="1:3" ht="14.5">
      <c r="A6282" s="309" t="s">
        <v>12486</v>
      </c>
      <c r="B6282" s="309" t="s">
        <v>12487</v>
      </c>
      <c r="C6282" s="223"/>
    </row>
    <row r="6283" spans="1:3" ht="17">
      <c r="A6283" s="307" t="s">
        <v>12488</v>
      </c>
      <c r="B6283" s="307" t="s">
        <v>12489</v>
      </c>
      <c r="C6283" s="223"/>
    </row>
    <row r="6284" spans="1:3" ht="15.5">
      <c r="A6284" s="319" t="s">
        <v>12490</v>
      </c>
      <c r="B6284" s="319" t="s">
        <v>12491</v>
      </c>
      <c r="C6284" s="223"/>
    </row>
    <row r="6285" spans="1:3" ht="14.5">
      <c r="A6285" s="309" t="s">
        <v>12492</v>
      </c>
      <c r="B6285" s="309" t="s">
        <v>12493</v>
      </c>
      <c r="C6285" s="223"/>
    </row>
    <row r="6286" spans="1:3" ht="15.5">
      <c r="A6286" s="319" t="s">
        <v>12494</v>
      </c>
      <c r="B6286" s="319" t="s">
        <v>12495</v>
      </c>
      <c r="C6286" s="223"/>
    </row>
    <row r="6287" spans="1:3" ht="15.5">
      <c r="A6287" s="309" t="s">
        <v>12496</v>
      </c>
      <c r="B6287" s="309" t="s">
        <v>12497</v>
      </c>
      <c r="C6287" s="317"/>
    </row>
    <row r="6288" spans="1:3" ht="14.5">
      <c r="A6288" s="567" t="s">
        <v>12498</v>
      </c>
      <c r="B6288" s="567" t="s">
        <v>12499</v>
      </c>
      <c r="C6288" s="223"/>
    </row>
    <row r="6289" spans="1:3" ht="14.5">
      <c r="A6289" s="567" t="s">
        <v>12500</v>
      </c>
      <c r="B6289" s="567" t="s">
        <v>12501</v>
      </c>
      <c r="C6289" s="223"/>
    </row>
    <row r="6290" spans="1:3" ht="14.5">
      <c r="A6290" s="567" t="s">
        <v>12502</v>
      </c>
      <c r="B6290" s="567" t="s">
        <v>12503</v>
      </c>
      <c r="C6290" s="223"/>
    </row>
    <row r="6291" spans="1:3" ht="14.5">
      <c r="A6291" s="567" t="s">
        <v>12504</v>
      </c>
      <c r="B6291" s="567" t="s">
        <v>12505</v>
      </c>
      <c r="C6291" s="223"/>
    </row>
    <row r="6292" spans="1:3" ht="14.5">
      <c r="A6292" s="567" t="s">
        <v>12506</v>
      </c>
      <c r="B6292" s="567" t="s">
        <v>12507</v>
      </c>
      <c r="C6292" s="223"/>
    </row>
    <row r="6293" spans="1:3" ht="14.5">
      <c r="A6293" s="309" t="s">
        <v>12508</v>
      </c>
      <c r="B6293" s="309" t="s">
        <v>12509</v>
      </c>
      <c r="C6293" s="223"/>
    </row>
    <row r="6294" spans="1:3" ht="14.5">
      <c r="A6294" s="567" t="s">
        <v>12510</v>
      </c>
      <c r="B6294" s="567" t="s">
        <v>12511</v>
      </c>
      <c r="C6294" s="223"/>
    </row>
    <row r="6295" spans="1:3" ht="14.5">
      <c r="A6295" s="567" t="s">
        <v>12512</v>
      </c>
      <c r="B6295" s="567" t="s">
        <v>12513</v>
      </c>
      <c r="C6295" s="223"/>
    </row>
    <row r="6296" spans="1:3" ht="14.5">
      <c r="A6296" s="567" t="s">
        <v>12514</v>
      </c>
      <c r="B6296" s="567" t="s">
        <v>12515</v>
      </c>
      <c r="C6296" s="223"/>
    </row>
    <row r="6297" spans="1:3" ht="14.5">
      <c r="A6297" s="309" t="s">
        <v>12516</v>
      </c>
      <c r="B6297" s="309" t="s">
        <v>12517</v>
      </c>
      <c r="C6297" s="223"/>
    </row>
    <row r="6298" spans="1:3" ht="13">
      <c r="A6298" s="567" t="s">
        <v>12518</v>
      </c>
      <c r="B6298" s="567" t="s">
        <v>12519</v>
      </c>
    </row>
    <row r="6299" spans="1:3" ht="13">
      <c r="A6299" s="567" t="s">
        <v>12520</v>
      </c>
      <c r="B6299" s="567" t="s">
        <v>12521</v>
      </c>
    </row>
    <row r="6300" spans="1:3" ht="13">
      <c r="A6300" s="567" t="s">
        <v>12522</v>
      </c>
      <c r="B6300" s="567" t="s">
        <v>12523</v>
      </c>
    </row>
    <row r="6301" spans="1:3" ht="15.5">
      <c r="A6301" s="319" t="s">
        <v>12524</v>
      </c>
      <c r="B6301" s="319" t="s">
        <v>12525</v>
      </c>
      <c r="C6301" s="223"/>
    </row>
    <row r="6302" spans="1:3" ht="14.5">
      <c r="A6302" s="309" t="s">
        <v>12526</v>
      </c>
      <c r="B6302" s="309" t="s">
        <v>12527</v>
      </c>
      <c r="C6302" s="223"/>
    </row>
    <row r="6303" spans="1:3" ht="14.5">
      <c r="A6303" s="309" t="s">
        <v>12528</v>
      </c>
      <c r="B6303" s="309" t="s">
        <v>12529</v>
      </c>
      <c r="C6303" s="223"/>
    </row>
    <row r="6304" spans="1:3" ht="14.5">
      <c r="A6304" s="309" t="s">
        <v>12530</v>
      </c>
      <c r="B6304" s="309" t="s">
        <v>12531</v>
      </c>
      <c r="C6304" s="223"/>
    </row>
    <row r="6305" spans="1:3" ht="14.5">
      <c r="A6305" s="309" t="s">
        <v>12532</v>
      </c>
      <c r="B6305" s="309" t="s">
        <v>4636</v>
      </c>
      <c r="C6305" s="223"/>
    </row>
    <row r="6306" spans="1:3" ht="17">
      <c r="A6306" s="309" t="s">
        <v>12533</v>
      </c>
      <c r="B6306" s="309" t="s">
        <v>12534</v>
      </c>
      <c r="C6306" s="579"/>
    </row>
    <row r="6307" spans="1:3" ht="17">
      <c r="A6307" s="307" t="s">
        <v>12535</v>
      </c>
      <c r="B6307" s="307" t="s">
        <v>12536</v>
      </c>
      <c r="C6307" s="317"/>
    </row>
    <row r="6308" spans="1:3" ht="15.5">
      <c r="A6308" s="319" t="s">
        <v>12537</v>
      </c>
      <c r="B6308" s="319" t="s">
        <v>12538</v>
      </c>
      <c r="C6308" s="223"/>
    </row>
    <row r="6309" spans="1:3" ht="14.5">
      <c r="A6309" s="309" t="s">
        <v>12539</v>
      </c>
      <c r="B6309" s="309" t="s">
        <v>12540</v>
      </c>
    </row>
    <row r="6310" spans="1:3" ht="14.5">
      <c r="A6310" s="309" t="s">
        <v>12541</v>
      </c>
      <c r="B6310" s="309" t="s">
        <v>12542</v>
      </c>
    </row>
    <row r="6311" spans="1:3" ht="14.5">
      <c r="A6311" s="309" t="s">
        <v>12543</v>
      </c>
      <c r="B6311" s="309" t="s">
        <v>12544</v>
      </c>
    </row>
    <row r="6312" spans="1:3" ht="14.5">
      <c r="A6312" s="309" t="s">
        <v>12545</v>
      </c>
      <c r="B6312" s="309" t="s">
        <v>12546</v>
      </c>
    </row>
    <row r="6313" spans="1:3" ht="14.5">
      <c r="A6313" s="309" t="s">
        <v>12547</v>
      </c>
      <c r="B6313" s="309" t="s">
        <v>12548</v>
      </c>
    </row>
    <row r="6314" spans="1:3" ht="14.5">
      <c r="A6314" s="309" t="s">
        <v>12549</v>
      </c>
      <c r="B6314" s="309" t="s">
        <v>12550</v>
      </c>
    </row>
    <row r="6315" spans="1:3" ht="14.5">
      <c r="A6315" s="309" t="s">
        <v>12551</v>
      </c>
      <c r="B6315" s="309" t="s">
        <v>12552</v>
      </c>
    </row>
    <row r="6316" spans="1:3" ht="15.5">
      <c r="A6316" s="319" t="s">
        <v>12553</v>
      </c>
      <c r="B6316" s="319" t="s">
        <v>12554</v>
      </c>
      <c r="C6316" s="317"/>
    </row>
    <row r="6317" spans="1:3" ht="14.5">
      <c r="A6317" s="309" t="s">
        <v>12555</v>
      </c>
      <c r="B6317" s="309" t="s">
        <v>12556</v>
      </c>
      <c r="C6317" s="223"/>
    </row>
    <row r="6318" spans="1:3" ht="14.5">
      <c r="A6318" s="309" t="s">
        <v>12557</v>
      </c>
      <c r="B6318" s="309" t="s">
        <v>12558</v>
      </c>
    </row>
    <row r="6319" spans="1:3" ht="14.5">
      <c r="A6319" s="309" t="s">
        <v>12559</v>
      </c>
      <c r="B6319" s="309" t="s">
        <v>12560</v>
      </c>
    </row>
    <row r="6320" spans="1:3" ht="14.5">
      <c r="A6320" s="309" t="s">
        <v>12561</v>
      </c>
      <c r="B6320" s="309" t="s">
        <v>12562</v>
      </c>
      <c r="C6320" s="223"/>
    </row>
    <row r="6321" spans="1:3" ht="14.5">
      <c r="A6321" s="309" t="s">
        <v>12563</v>
      </c>
      <c r="B6321" s="309" t="s">
        <v>12564</v>
      </c>
      <c r="C6321" s="223"/>
    </row>
    <row r="6322" spans="1:3" ht="14.5">
      <c r="A6322" s="309" t="s">
        <v>12565</v>
      </c>
      <c r="B6322" s="309" t="s">
        <v>12566</v>
      </c>
      <c r="C6322" s="223"/>
    </row>
    <row r="6323" spans="1:3" ht="15.5">
      <c r="A6323" s="319" t="s">
        <v>12567</v>
      </c>
      <c r="B6323" s="319" t="s">
        <v>12568</v>
      </c>
      <c r="C6323" s="223"/>
    </row>
    <row r="6324" spans="1:3" ht="14.5">
      <c r="A6324" s="309" t="s">
        <v>12569</v>
      </c>
      <c r="B6324" s="309" t="s">
        <v>12570</v>
      </c>
      <c r="C6324" s="223"/>
    </row>
    <row r="6325" spans="1:3" ht="14.5">
      <c r="A6325" s="309" t="s">
        <v>12571</v>
      </c>
      <c r="B6325" s="309" t="s">
        <v>12572</v>
      </c>
      <c r="C6325" s="223"/>
    </row>
    <row r="6326" spans="1:3" ht="14.5">
      <c r="A6326" s="309" t="s">
        <v>12573</v>
      </c>
      <c r="B6326" s="309" t="s">
        <v>12574</v>
      </c>
    </row>
    <row r="6327" spans="1:3" ht="14.5">
      <c r="A6327" s="309" t="s">
        <v>12575</v>
      </c>
      <c r="B6327" s="309" t="s">
        <v>12576</v>
      </c>
    </row>
    <row r="6328" spans="1:3" ht="14.5">
      <c r="A6328" s="309" t="s">
        <v>12577</v>
      </c>
      <c r="B6328" s="309" t="s">
        <v>12578</v>
      </c>
      <c r="C6328" s="223"/>
    </row>
    <row r="6329" spans="1:3" ht="14.5">
      <c r="A6329" s="309" t="s">
        <v>12579</v>
      </c>
      <c r="B6329" s="309" t="s">
        <v>12580</v>
      </c>
      <c r="C6329" s="223"/>
    </row>
    <row r="6330" spans="1:3" ht="15.5">
      <c r="A6330" s="319" t="s">
        <v>12581</v>
      </c>
      <c r="B6330" s="319" t="s">
        <v>12582</v>
      </c>
      <c r="C6330" s="223"/>
    </row>
    <row r="6331" spans="1:3" ht="14.5">
      <c r="A6331" s="309" t="s">
        <v>12583</v>
      </c>
      <c r="B6331" s="309" t="s">
        <v>12584</v>
      </c>
      <c r="C6331" s="223"/>
    </row>
    <row r="6332" spans="1:3" ht="14.5">
      <c r="A6332" s="567" t="s">
        <v>12585</v>
      </c>
      <c r="B6332" s="567" t="s">
        <v>12586</v>
      </c>
      <c r="C6332" s="223"/>
    </row>
    <row r="6333" spans="1:3" ht="14.5">
      <c r="A6333" s="567" t="s">
        <v>12587</v>
      </c>
      <c r="B6333" s="567" t="s">
        <v>12588</v>
      </c>
      <c r="C6333" s="223"/>
    </row>
    <row r="6334" spans="1:3" ht="14.5">
      <c r="A6334" s="309" t="s">
        <v>12589</v>
      </c>
      <c r="B6334" s="309" t="s">
        <v>12590</v>
      </c>
      <c r="C6334" s="223"/>
    </row>
    <row r="6335" spans="1:3" ht="15.5">
      <c r="A6335" s="319" t="s">
        <v>12591</v>
      </c>
      <c r="B6335" s="319" t="s">
        <v>12592</v>
      </c>
      <c r="C6335" s="223"/>
    </row>
    <row r="6336" spans="1:3" ht="17">
      <c r="A6336" s="309" t="s">
        <v>12593</v>
      </c>
      <c r="B6336" s="309" t="s">
        <v>12594</v>
      </c>
      <c r="C6336" s="579"/>
    </row>
    <row r="6337" spans="1:3" ht="15.5">
      <c r="A6337" s="309" t="s">
        <v>12595</v>
      </c>
      <c r="B6337" s="309" t="s">
        <v>12596</v>
      </c>
      <c r="C6337" s="317"/>
    </row>
    <row r="6338" spans="1:3" ht="14.5">
      <c r="A6338" s="309" t="s">
        <v>12597</v>
      </c>
      <c r="B6338" s="309" t="s">
        <v>12598</v>
      </c>
      <c r="C6338" s="223"/>
    </row>
    <row r="6339" spans="1:3" ht="15.5">
      <c r="A6339" s="319" t="s">
        <v>12599</v>
      </c>
      <c r="B6339" s="319" t="s">
        <v>12600</v>
      </c>
    </row>
    <row r="6340" spans="1:3" ht="14.5">
      <c r="A6340" s="309" t="s">
        <v>12601</v>
      </c>
      <c r="B6340" s="309" t="s">
        <v>12602</v>
      </c>
    </row>
    <row r="6341" spans="1:3" ht="14.5">
      <c r="A6341" s="309" t="s">
        <v>12603</v>
      </c>
      <c r="B6341" s="309" t="s">
        <v>12604</v>
      </c>
    </row>
    <row r="6342" spans="1:3" ht="14.5">
      <c r="A6342" s="309" t="s">
        <v>12605</v>
      </c>
      <c r="B6342" s="309" t="s">
        <v>12606</v>
      </c>
      <c r="C6342" s="223"/>
    </row>
    <row r="6343" spans="1:3" ht="14.5">
      <c r="A6343" s="309" t="s">
        <v>12607</v>
      </c>
      <c r="B6343" s="309" t="s">
        <v>12608</v>
      </c>
    </row>
    <row r="6344" spans="1:3" ht="15.5">
      <c r="A6344" s="319" t="s">
        <v>12609</v>
      </c>
      <c r="B6344" s="319" t="s">
        <v>12610</v>
      </c>
    </row>
    <row r="6345" spans="1:3" ht="17">
      <c r="A6345" s="309" t="s">
        <v>12611</v>
      </c>
      <c r="B6345" s="309" t="s">
        <v>12612</v>
      </c>
      <c r="C6345" s="583"/>
    </row>
    <row r="6346" spans="1:3" ht="17">
      <c r="A6346" s="309" t="s">
        <v>12613</v>
      </c>
      <c r="B6346" s="309" t="s">
        <v>12614</v>
      </c>
      <c r="C6346" s="583"/>
    </row>
    <row r="6347" spans="1:3" ht="17">
      <c r="A6347" s="309" t="s">
        <v>12615</v>
      </c>
      <c r="B6347" s="309" t="s">
        <v>12616</v>
      </c>
      <c r="C6347" s="583"/>
    </row>
    <row r="6348" spans="1:3" ht="17">
      <c r="A6348" s="309" t="s">
        <v>12617</v>
      </c>
      <c r="B6348" s="309" t="s">
        <v>12618</v>
      </c>
      <c r="C6348" s="583"/>
    </row>
    <row r="6349" spans="1:3" ht="17">
      <c r="A6349" s="309" t="s">
        <v>12619</v>
      </c>
      <c r="B6349" s="309" t="s">
        <v>12620</v>
      </c>
      <c r="C6349" s="583"/>
    </row>
    <row r="6350" spans="1:3" ht="18.5">
      <c r="A6350" s="580" t="s">
        <v>12621</v>
      </c>
      <c r="B6350" s="580" t="s">
        <v>458</v>
      </c>
      <c r="C6350" s="582"/>
    </row>
    <row r="6351" spans="1:3" ht="17">
      <c r="A6351" s="580" t="s">
        <v>12622</v>
      </c>
      <c r="B6351" s="580" t="s">
        <v>458</v>
      </c>
      <c r="C6351" s="317"/>
    </row>
    <row r="6352" spans="1:3" ht="17">
      <c r="A6352" s="580" t="s">
        <v>12623</v>
      </c>
      <c r="B6352" s="580" t="s">
        <v>458</v>
      </c>
      <c r="C6352" s="223"/>
    </row>
    <row r="6353" spans="1:3" ht="18.5">
      <c r="A6353" s="581" t="s">
        <v>12624</v>
      </c>
      <c r="B6353" s="581" t="s">
        <v>12625</v>
      </c>
      <c r="C6353" s="223"/>
    </row>
    <row r="6354" spans="1:3" ht="15.5">
      <c r="A6354" s="319" t="s">
        <v>12626</v>
      </c>
      <c r="B6354" s="319" t="s">
        <v>12627</v>
      </c>
      <c r="C6354" s="223"/>
    </row>
    <row r="6355" spans="1:3" ht="14.5">
      <c r="A6355" s="309" t="s">
        <v>12628</v>
      </c>
      <c r="B6355" s="309" t="s">
        <v>12629</v>
      </c>
      <c r="C6355" s="223"/>
    </row>
    <row r="6356" spans="1:3" ht="15.5">
      <c r="A6356" s="309" t="s">
        <v>12630</v>
      </c>
      <c r="B6356" s="309" t="s">
        <v>12631</v>
      </c>
      <c r="C6356" s="317"/>
    </row>
    <row r="6357" spans="1:3" ht="14.5">
      <c r="A6357" s="309" t="s">
        <v>12632</v>
      </c>
      <c r="B6357" s="309" t="s">
        <v>12633</v>
      </c>
      <c r="C6357" s="223"/>
    </row>
    <row r="6358" spans="1:3" ht="15.5">
      <c r="A6358" s="319" t="s">
        <v>12634</v>
      </c>
      <c r="B6358" s="319" t="s">
        <v>12635</v>
      </c>
      <c r="C6358" s="223"/>
    </row>
    <row r="6359" spans="1:3" ht="14.5">
      <c r="A6359" s="309" t="s">
        <v>12636</v>
      </c>
      <c r="B6359" s="309" t="s">
        <v>12637</v>
      </c>
      <c r="C6359" s="223"/>
    </row>
    <row r="6360" spans="1:3" ht="14.5">
      <c r="A6360" s="309" t="s">
        <v>12638</v>
      </c>
      <c r="B6360" s="309" t="s">
        <v>12639</v>
      </c>
      <c r="C6360" s="223"/>
    </row>
    <row r="6361" spans="1:3" ht="15.5">
      <c r="A6361" s="309" t="s">
        <v>12640</v>
      </c>
      <c r="B6361" s="309" t="s">
        <v>12641</v>
      </c>
      <c r="C6361" s="317"/>
    </row>
    <row r="6362" spans="1:3" ht="15.5">
      <c r="A6362" s="319" t="s">
        <v>12642</v>
      </c>
      <c r="B6362" s="319" t="s">
        <v>12643</v>
      </c>
      <c r="C6362" s="223"/>
    </row>
    <row r="6363" spans="1:3" ht="14.5">
      <c r="A6363" s="309" t="s">
        <v>12644</v>
      </c>
      <c r="B6363" s="309" t="s">
        <v>12645</v>
      </c>
      <c r="C6363" s="223"/>
    </row>
    <row r="6364" spans="1:3" ht="14.5">
      <c r="A6364" s="309" t="s">
        <v>12646</v>
      </c>
      <c r="B6364" s="309" t="s">
        <v>12647</v>
      </c>
      <c r="C6364" s="223"/>
    </row>
    <row r="6365" spans="1:3" ht="14.5">
      <c r="A6365" s="309" t="s">
        <v>12648</v>
      </c>
      <c r="B6365" s="309" t="s">
        <v>12649</v>
      </c>
      <c r="C6365" s="223"/>
    </row>
    <row r="6366" spans="1:3" ht="17">
      <c r="A6366" s="307" t="s">
        <v>12650</v>
      </c>
      <c r="B6366" s="307" t="s">
        <v>12651</v>
      </c>
      <c r="C6366" s="579"/>
    </row>
    <row r="6367" spans="1:3" ht="15.5">
      <c r="A6367" s="319" t="s">
        <v>12652</v>
      </c>
      <c r="B6367" s="319" t="s">
        <v>12653</v>
      </c>
      <c r="C6367" s="317"/>
    </row>
    <row r="6368" spans="1:3" ht="14.5">
      <c r="A6368" s="309" t="s">
        <v>12654</v>
      </c>
      <c r="B6368" s="309" t="s">
        <v>12655</v>
      </c>
      <c r="C6368" s="223"/>
    </row>
    <row r="6369" spans="1:3" ht="14.5">
      <c r="A6369" s="309" t="s">
        <v>12656</v>
      </c>
      <c r="B6369" s="309" t="s">
        <v>12657</v>
      </c>
      <c r="C6369" s="223"/>
    </row>
    <row r="6370" spans="1:3" ht="14.5">
      <c r="A6370" s="309" t="s">
        <v>12658</v>
      </c>
      <c r="B6370" s="309" t="s">
        <v>12659</v>
      </c>
      <c r="C6370" s="223"/>
    </row>
    <row r="6371" spans="1:3" ht="14.5">
      <c r="A6371" s="309" t="s">
        <v>12660</v>
      </c>
      <c r="B6371" s="309" t="s">
        <v>12661</v>
      </c>
      <c r="C6371" s="223"/>
    </row>
    <row r="6372" spans="1:3" ht="15.5">
      <c r="A6372" s="319" t="s">
        <v>12662</v>
      </c>
      <c r="B6372" s="319" t="s">
        <v>12663</v>
      </c>
      <c r="C6372" s="223"/>
    </row>
    <row r="6373" spans="1:3" ht="14.5">
      <c r="A6373" s="309" t="s">
        <v>12664</v>
      </c>
      <c r="B6373" s="309" t="s">
        <v>12665</v>
      </c>
      <c r="C6373" s="223"/>
    </row>
    <row r="6374" spans="1:3" ht="14.5">
      <c r="A6374" s="309" t="s">
        <v>12666</v>
      </c>
      <c r="B6374" s="309" t="s">
        <v>12667</v>
      </c>
    </row>
    <row r="6375" spans="1:3" ht="14.5">
      <c r="A6375" s="309" t="s">
        <v>12668</v>
      </c>
      <c r="B6375" s="309" t="s">
        <v>12669</v>
      </c>
    </row>
    <row r="6376" spans="1:3" ht="14.5">
      <c r="A6376" s="309" t="s">
        <v>12670</v>
      </c>
      <c r="B6376" s="309" t="s">
        <v>12671</v>
      </c>
      <c r="C6376" s="223"/>
    </row>
    <row r="6377" spans="1:3" ht="14.5">
      <c r="A6377" s="309" t="s">
        <v>12672</v>
      </c>
      <c r="B6377" s="309" t="s">
        <v>12673</v>
      </c>
      <c r="C6377" s="223"/>
    </row>
    <row r="6378" spans="1:3" ht="17">
      <c r="A6378" s="319" t="s">
        <v>12674</v>
      </c>
      <c r="B6378" s="319" t="s">
        <v>12675</v>
      </c>
      <c r="C6378" s="579"/>
    </row>
    <row r="6379" spans="1:3" ht="15.5">
      <c r="A6379" s="309" t="s">
        <v>12676</v>
      </c>
      <c r="B6379" s="309" t="s">
        <v>12677</v>
      </c>
      <c r="C6379" s="317"/>
    </row>
    <row r="6380" spans="1:3" ht="14.5">
      <c r="A6380" s="309" t="s">
        <v>12678</v>
      </c>
      <c r="B6380" s="309" t="s">
        <v>12679</v>
      </c>
      <c r="C6380" s="223"/>
    </row>
    <row r="6381" spans="1:3" ht="14.5">
      <c r="A6381" s="309" t="s">
        <v>12680</v>
      </c>
      <c r="B6381" s="309" t="s">
        <v>12681</v>
      </c>
    </row>
    <row r="6382" spans="1:3" ht="14.5">
      <c r="A6382" s="309" t="s">
        <v>12682</v>
      </c>
      <c r="B6382" s="309" t="s">
        <v>12683</v>
      </c>
    </row>
    <row r="6383" spans="1:3" ht="14.5">
      <c r="A6383" s="309" t="s">
        <v>12684</v>
      </c>
      <c r="B6383" s="309" t="s">
        <v>12685</v>
      </c>
    </row>
    <row r="6384" spans="1:3" ht="15.5">
      <c r="A6384" s="319" t="s">
        <v>12686</v>
      </c>
      <c r="B6384" s="319" t="s">
        <v>12687</v>
      </c>
      <c r="C6384" s="223"/>
    </row>
    <row r="6385" spans="1:3" ht="14.5">
      <c r="A6385" s="309" t="s">
        <v>12688</v>
      </c>
      <c r="B6385" s="309" t="s">
        <v>12689</v>
      </c>
      <c r="C6385" s="223"/>
    </row>
    <row r="6386" spans="1:3" ht="17">
      <c r="A6386" s="309" t="s">
        <v>12690</v>
      </c>
      <c r="B6386" s="309" t="s">
        <v>12691</v>
      </c>
      <c r="C6386" s="579"/>
    </row>
    <row r="6387" spans="1:3" ht="15.5">
      <c r="A6387" s="309" t="s">
        <v>12692</v>
      </c>
      <c r="B6387" s="309" t="s">
        <v>12693</v>
      </c>
      <c r="C6387" s="317"/>
    </row>
    <row r="6388" spans="1:3" ht="14.5">
      <c r="A6388" s="309" t="s">
        <v>12694</v>
      </c>
      <c r="B6388" s="309" t="s">
        <v>12695</v>
      </c>
      <c r="C6388" s="223"/>
    </row>
    <row r="6389" spans="1:3" ht="14.5">
      <c r="A6389" s="309" t="s">
        <v>12696</v>
      </c>
      <c r="B6389" s="309" t="s">
        <v>12697</v>
      </c>
    </row>
    <row r="6390" spans="1:3" ht="14.5">
      <c r="A6390" s="309" t="s">
        <v>12698</v>
      </c>
      <c r="B6390" s="309" t="s">
        <v>12699</v>
      </c>
    </row>
    <row r="6391" spans="1:3" ht="14.5">
      <c r="A6391" s="309" t="s">
        <v>12700</v>
      </c>
      <c r="B6391" s="309" t="s">
        <v>12701</v>
      </c>
    </row>
    <row r="6392" spans="1:3" ht="15.5">
      <c r="A6392" s="567" t="s">
        <v>12702</v>
      </c>
      <c r="B6392" s="567" t="s">
        <v>12703</v>
      </c>
      <c r="C6392" s="317"/>
    </row>
    <row r="6393" spans="1:3" ht="14.5">
      <c r="A6393" s="567" t="s">
        <v>12704</v>
      </c>
      <c r="B6393" s="567" t="s">
        <v>12705</v>
      </c>
      <c r="C6393" s="223"/>
    </row>
    <row r="6394" spans="1:3" ht="14.5">
      <c r="A6394" s="567" t="s">
        <v>12706</v>
      </c>
      <c r="B6394" s="567" t="s">
        <v>12707</v>
      </c>
      <c r="C6394" s="223"/>
    </row>
    <row r="6395" spans="1:3" ht="14.5">
      <c r="A6395" s="309" t="s">
        <v>12708</v>
      </c>
      <c r="B6395" s="309" t="s">
        <v>12709</v>
      </c>
      <c r="C6395" s="223"/>
    </row>
    <row r="6396" spans="1:3" ht="14.5">
      <c r="A6396" s="309" t="s">
        <v>12710</v>
      </c>
      <c r="B6396" s="309" t="s">
        <v>12711</v>
      </c>
      <c r="C6396" s="223"/>
    </row>
    <row r="6397" spans="1:3" ht="14.5">
      <c r="A6397" s="309" t="s">
        <v>12712</v>
      </c>
      <c r="B6397" s="309" t="s">
        <v>12713</v>
      </c>
      <c r="C6397" s="223"/>
    </row>
    <row r="6398" spans="1:3" ht="14.5">
      <c r="A6398" s="309" t="s">
        <v>12714</v>
      </c>
      <c r="B6398" s="309" t="s">
        <v>12715</v>
      </c>
      <c r="C6398" s="223"/>
    </row>
    <row r="6399" spans="1:3" ht="14.5">
      <c r="A6399" s="309" t="s">
        <v>12716</v>
      </c>
      <c r="B6399" s="309" t="s">
        <v>12717</v>
      </c>
      <c r="C6399" s="223"/>
    </row>
    <row r="6400" spans="1:3" ht="15.5">
      <c r="A6400" s="319" t="s">
        <v>12718</v>
      </c>
      <c r="B6400" s="319" t="s">
        <v>12719</v>
      </c>
      <c r="C6400" s="223"/>
    </row>
    <row r="6401" spans="1:3" ht="14.5">
      <c r="A6401" s="309" t="s">
        <v>12720</v>
      </c>
      <c r="B6401" s="309" t="s">
        <v>12721</v>
      </c>
      <c r="C6401" s="223"/>
    </row>
    <row r="6402" spans="1:3" ht="14.5">
      <c r="A6402" s="309" t="s">
        <v>12722</v>
      </c>
      <c r="B6402" s="309" t="s">
        <v>12723</v>
      </c>
      <c r="C6402" s="223"/>
    </row>
    <row r="6403" spans="1:3" ht="14.5">
      <c r="A6403" s="309" t="s">
        <v>12724</v>
      </c>
      <c r="B6403" s="309" t="s">
        <v>12725</v>
      </c>
      <c r="C6403" s="223"/>
    </row>
    <row r="6404" spans="1:3" ht="17">
      <c r="A6404" s="307" t="s">
        <v>12726</v>
      </c>
      <c r="B6404" s="307" t="s">
        <v>12727</v>
      </c>
      <c r="C6404" s="223"/>
    </row>
    <row r="6405" spans="1:3" ht="15.5">
      <c r="A6405" s="319" t="s">
        <v>12728</v>
      </c>
      <c r="B6405" s="319" t="s">
        <v>12729</v>
      </c>
      <c r="C6405" s="223"/>
    </row>
    <row r="6406" spans="1:3" ht="14.5">
      <c r="A6406" s="309" t="s">
        <v>12730</v>
      </c>
      <c r="B6406" s="309" t="s">
        <v>12731</v>
      </c>
      <c r="C6406" s="223"/>
    </row>
    <row r="6407" spans="1:3" ht="14.5">
      <c r="A6407" s="309" t="s">
        <v>12732</v>
      </c>
      <c r="B6407" s="309" t="s">
        <v>12733</v>
      </c>
      <c r="C6407" s="223"/>
    </row>
    <row r="6408" spans="1:3" ht="15.5">
      <c r="A6408" s="319" t="s">
        <v>12734</v>
      </c>
      <c r="B6408" s="319" t="s">
        <v>12735</v>
      </c>
      <c r="C6408" s="223"/>
    </row>
    <row r="6409" spans="1:3" ht="14.5">
      <c r="A6409" s="309" t="s">
        <v>12736</v>
      </c>
      <c r="B6409" s="309" t="s">
        <v>12737</v>
      </c>
      <c r="C6409" s="223"/>
    </row>
    <row r="6410" spans="1:3" ht="14.5">
      <c r="A6410" s="309" t="s">
        <v>12738</v>
      </c>
      <c r="B6410" s="309" t="s">
        <v>12739</v>
      </c>
      <c r="C6410" s="223"/>
    </row>
    <row r="6411" spans="1:3" ht="14.5">
      <c r="A6411" s="309" t="s">
        <v>12740</v>
      </c>
      <c r="B6411" s="309" t="s">
        <v>12741</v>
      </c>
      <c r="C6411" s="223"/>
    </row>
    <row r="6412" spans="1:3" ht="15.5">
      <c r="A6412" s="309" t="s">
        <v>12742</v>
      </c>
      <c r="B6412" s="309" t="s">
        <v>12743</v>
      </c>
      <c r="C6412" s="317"/>
    </row>
    <row r="6413" spans="1:3" ht="14.5">
      <c r="A6413" s="309" t="s">
        <v>12744</v>
      </c>
      <c r="B6413" s="309" t="s">
        <v>12745</v>
      </c>
      <c r="C6413" s="223"/>
    </row>
    <row r="6414" spans="1:3" ht="15.5">
      <c r="A6414" s="319" t="s">
        <v>12746</v>
      </c>
      <c r="B6414" s="319" t="s">
        <v>12747</v>
      </c>
    </row>
    <row r="6415" spans="1:3" ht="14.5">
      <c r="A6415" s="309" t="s">
        <v>12748</v>
      </c>
      <c r="B6415" s="309" t="s">
        <v>12749</v>
      </c>
    </row>
    <row r="6416" spans="1:3" ht="14.5">
      <c r="A6416" s="309" t="s">
        <v>12750</v>
      </c>
      <c r="B6416" s="309" t="s">
        <v>12751</v>
      </c>
    </row>
    <row r="6417" spans="1:3" ht="14.5">
      <c r="A6417" s="309" t="s">
        <v>12752</v>
      </c>
      <c r="B6417" s="309" t="s">
        <v>12753</v>
      </c>
    </row>
    <row r="6418" spans="1:3" ht="17">
      <c r="A6418" s="307" t="s">
        <v>12754</v>
      </c>
      <c r="B6418" s="307" t="s">
        <v>12755</v>
      </c>
    </row>
    <row r="6419" spans="1:3" ht="15.5">
      <c r="A6419" s="319" t="s">
        <v>12756</v>
      </c>
      <c r="B6419" s="319" t="s">
        <v>12757</v>
      </c>
      <c r="C6419" s="223"/>
    </row>
    <row r="6420" spans="1:3" ht="14.5">
      <c r="A6420" s="309" t="s">
        <v>12758</v>
      </c>
      <c r="B6420" s="309" t="s">
        <v>12759</v>
      </c>
      <c r="C6420" s="223"/>
    </row>
    <row r="6421" spans="1:3" ht="14.5">
      <c r="A6421" s="309" t="s">
        <v>12760</v>
      </c>
      <c r="B6421" s="309" t="s">
        <v>12761</v>
      </c>
      <c r="C6421" s="223"/>
    </row>
    <row r="6422" spans="1:3" ht="14.5">
      <c r="A6422" s="309" t="s">
        <v>12762</v>
      </c>
      <c r="B6422" s="309" t="s">
        <v>12763</v>
      </c>
      <c r="C6422" s="223"/>
    </row>
    <row r="6423" spans="1:3" ht="14.5">
      <c r="A6423" s="309" t="s">
        <v>12764</v>
      </c>
      <c r="B6423" s="309" t="s">
        <v>12765</v>
      </c>
      <c r="C6423" s="223"/>
    </row>
    <row r="6424" spans="1:3" ht="15.5">
      <c r="A6424" s="319" t="s">
        <v>12766</v>
      </c>
      <c r="B6424" s="319" t="s">
        <v>12767</v>
      </c>
      <c r="C6424" s="317"/>
    </row>
    <row r="6425" spans="1:3" ht="14.5">
      <c r="A6425" s="309" t="s">
        <v>12768</v>
      </c>
      <c r="B6425" s="309" t="s">
        <v>12769</v>
      </c>
      <c r="C6425" s="223"/>
    </row>
    <row r="6426" spans="1:3" ht="14.5">
      <c r="A6426" s="309" t="s">
        <v>12770</v>
      </c>
      <c r="B6426" s="309" t="s">
        <v>12771</v>
      </c>
      <c r="C6426" s="223"/>
    </row>
    <row r="6427" spans="1:3" ht="14.5">
      <c r="A6427" s="309" t="s">
        <v>12772</v>
      </c>
      <c r="B6427" s="309" t="s">
        <v>12773</v>
      </c>
      <c r="C6427" s="223"/>
    </row>
    <row r="6428" spans="1:3" ht="14.5">
      <c r="A6428" s="309" t="s">
        <v>12774</v>
      </c>
      <c r="B6428" s="309" t="s">
        <v>12775</v>
      </c>
      <c r="C6428" s="223"/>
    </row>
    <row r="6429" spans="1:3" ht="14.5">
      <c r="A6429" s="309" t="s">
        <v>12776</v>
      </c>
      <c r="B6429" s="309" t="s">
        <v>12777</v>
      </c>
      <c r="C6429" s="223"/>
    </row>
    <row r="6430" spans="1:3" ht="14.5">
      <c r="A6430" s="309" t="s">
        <v>12778</v>
      </c>
      <c r="B6430" s="309" t="s">
        <v>12779</v>
      </c>
      <c r="C6430" s="223"/>
    </row>
    <row r="6431" spans="1:3" ht="14.5">
      <c r="A6431" s="309" t="s">
        <v>12780</v>
      </c>
      <c r="B6431" s="309" t="s">
        <v>12781</v>
      </c>
      <c r="C6431" s="223"/>
    </row>
    <row r="6432" spans="1:3" ht="14.5">
      <c r="A6432" s="309" t="s">
        <v>12782</v>
      </c>
      <c r="B6432" s="309" t="s">
        <v>12783</v>
      </c>
      <c r="C6432" s="223"/>
    </row>
    <row r="6433" spans="1:3" ht="14.5">
      <c r="A6433" s="309" t="s">
        <v>12784</v>
      </c>
      <c r="B6433" s="309" t="s">
        <v>12785</v>
      </c>
      <c r="C6433" s="223"/>
    </row>
    <row r="6434" spans="1:3" ht="14.5">
      <c r="A6434" s="309" t="s">
        <v>12786</v>
      </c>
      <c r="B6434" s="309" t="s">
        <v>12787</v>
      </c>
      <c r="C6434" s="223"/>
    </row>
    <row r="6435" spans="1:3" ht="17">
      <c r="A6435" s="580" t="s">
        <v>12788</v>
      </c>
      <c r="B6435" s="580" t="s">
        <v>458</v>
      </c>
      <c r="C6435" s="223"/>
    </row>
    <row r="6436" spans="1:3" ht="17">
      <c r="A6436" s="580" t="s">
        <v>12789</v>
      </c>
      <c r="B6436" s="580" t="s">
        <v>458</v>
      </c>
      <c r="C6436" s="223"/>
    </row>
    <row r="6437" spans="1:3" ht="17">
      <c r="A6437" s="580" t="s">
        <v>12790</v>
      </c>
      <c r="B6437" s="580" t="s">
        <v>458</v>
      </c>
      <c r="C6437" s="223"/>
    </row>
    <row r="6438" spans="1:3" ht="17">
      <c r="A6438" s="580" t="s">
        <v>12791</v>
      </c>
      <c r="B6438" s="580" t="s">
        <v>458</v>
      </c>
      <c r="C6438" s="223"/>
    </row>
    <row r="6439" spans="1:3" ht="17">
      <c r="A6439" s="580" t="s">
        <v>12792</v>
      </c>
      <c r="B6439" s="580" t="s">
        <v>458</v>
      </c>
      <c r="C6439" s="223"/>
    </row>
    <row r="6440" spans="1:3" ht="17">
      <c r="A6440" s="580" t="s">
        <v>12793</v>
      </c>
      <c r="B6440" s="580" t="s">
        <v>458</v>
      </c>
      <c r="C6440" s="223"/>
    </row>
    <row r="6441" spans="1:3" ht="18.5">
      <c r="A6441" s="581" t="s">
        <v>12794</v>
      </c>
      <c r="B6441" s="581" t="s">
        <v>12795</v>
      </c>
      <c r="C6441" s="223"/>
    </row>
    <row r="6442" spans="1:3" ht="15.5">
      <c r="A6442" s="319" t="s">
        <v>12796</v>
      </c>
      <c r="B6442" s="319" t="s">
        <v>12797</v>
      </c>
      <c r="C6442" s="223"/>
    </row>
    <row r="6443" spans="1:3" ht="14.5">
      <c r="A6443" s="309" t="s">
        <v>12798</v>
      </c>
      <c r="B6443" s="309" t="s">
        <v>12799</v>
      </c>
      <c r="C6443" s="223"/>
    </row>
    <row r="6444" spans="1:3" ht="15.5">
      <c r="A6444" s="309" t="s">
        <v>12800</v>
      </c>
      <c r="B6444" s="309" t="s">
        <v>12801</v>
      </c>
      <c r="C6444" s="317"/>
    </row>
    <row r="6445" spans="1:3" ht="14.5">
      <c r="A6445" s="309" t="s">
        <v>12802</v>
      </c>
      <c r="B6445" s="309" t="s">
        <v>12803</v>
      </c>
      <c r="C6445" s="223"/>
    </row>
    <row r="6446" spans="1:3" ht="14.5">
      <c r="A6446" s="309" t="s">
        <v>12804</v>
      </c>
      <c r="B6446" s="309" t="s">
        <v>12805</v>
      </c>
      <c r="C6446" s="223"/>
    </row>
    <row r="6447" spans="1:3" ht="15.5">
      <c r="A6447" s="319" t="s">
        <v>12806</v>
      </c>
      <c r="B6447" s="319" t="s">
        <v>12807</v>
      </c>
      <c r="C6447" s="317"/>
    </row>
    <row r="6448" spans="1:3" ht="14.5">
      <c r="A6448" s="309" t="s">
        <v>12808</v>
      </c>
      <c r="B6448" s="309" t="s">
        <v>12809</v>
      </c>
      <c r="C6448" s="223"/>
    </row>
    <row r="6449" spans="1:3" ht="14.5">
      <c r="A6449" s="309" t="s">
        <v>12810</v>
      </c>
      <c r="B6449" s="309" t="s">
        <v>12811</v>
      </c>
      <c r="C6449" s="223"/>
    </row>
    <row r="6450" spans="1:3" ht="14.5">
      <c r="A6450" s="309" t="s">
        <v>12812</v>
      </c>
      <c r="B6450" s="309" t="s">
        <v>12813</v>
      </c>
      <c r="C6450" s="223"/>
    </row>
    <row r="6451" spans="1:3" ht="14.5">
      <c r="A6451" s="309" t="s">
        <v>12814</v>
      </c>
      <c r="B6451" s="309" t="s">
        <v>12815</v>
      </c>
      <c r="C6451" s="223"/>
    </row>
    <row r="6452" spans="1:3" ht="15.5">
      <c r="A6452" s="319" t="s">
        <v>12816</v>
      </c>
      <c r="B6452" s="319" t="s">
        <v>12817</v>
      </c>
      <c r="C6452" s="223"/>
    </row>
    <row r="6453" spans="1:3" ht="17">
      <c r="A6453" s="309" t="s">
        <v>12818</v>
      </c>
      <c r="B6453" s="309" t="s">
        <v>12819</v>
      </c>
      <c r="C6453" s="579"/>
    </row>
    <row r="6454" spans="1:3" ht="15.5">
      <c r="A6454" s="309" t="s">
        <v>12820</v>
      </c>
      <c r="B6454" s="309" t="s">
        <v>12821</v>
      </c>
      <c r="C6454" s="317"/>
    </row>
    <row r="6455" spans="1:3" ht="14.5">
      <c r="A6455" s="309" t="s">
        <v>12822</v>
      </c>
      <c r="B6455" s="309" t="s">
        <v>12823</v>
      </c>
      <c r="C6455" s="223"/>
    </row>
    <row r="6456" spans="1:3" ht="14.5">
      <c r="A6456" s="309" t="s">
        <v>12824</v>
      </c>
      <c r="B6456" s="309" t="s">
        <v>12825</v>
      </c>
      <c r="C6456" s="223"/>
    </row>
    <row r="6457" spans="1:3" ht="17">
      <c r="A6457" s="307" t="s">
        <v>12826</v>
      </c>
      <c r="B6457" s="307" t="s">
        <v>12827</v>
      </c>
      <c r="C6457" s="223"/>
    </row>
    <row r="6458" spans="1:3" ht="15.5">
      <c r="A6458" s="319" t="s">
        <v>12828</v>
      </c>
      <c r="B6458" s="319" t="s">
        <v>12829</v>
      </c>
      <c r="C6458" s="223"/>
    </row>
    <row r="6459" spans="1:3" ht="14.5">
      <c r="A6459" s="309" t="s">
        <v>12830</v>
      </c>
      <c r="B6459" s="309" t="s">
        <v>12831</v>
      </c>
      <c r="C6459" s="223"/>
    </row>
    <row r="6460" spans="1:3" ht="14.5">
      <c r="A6460" s="567" t="s">
        <v>12832</v>
      </c>
      <c r="B6460" s="567" t="s">
        <v>12833</v>
      </c>
      <c r="C6460" s="223"/>
    </row>
    <row r="6461" spans="1:3" ht="14.5">
      <c r="A6461" s="567" t="s">
        <v>12834</v>
      </c>
      <c r="B6461" s="567" t="s">
        <v>12835</v>
      </c>
      <c r="C6461" s="223"/>
    </row>
    <row r="6462" spans="1:3" ht="17">
      <c r="A6462" s="309" t="s">
        <v>12836</v>
      </c>
      <c r="B6462" s="309" t="s">
        <v>12837</v>
      </c>
      <c r="C6462" s="583"/>
    </row>
    <row r="6463" spans="1:3" ht="17">
      <c r="A6463" s="309" t="s">
        <v>12838</v>
      </c>
      <c r="B6463" s="309" t="s">
        <v>12839</v>
      </c>
      <c r="C6463" s="583"/>
    </row>
    <row r="6464" spans="1:3" ht="17">
      <c r="A6464" s="309" t="s">
        <v>12840</v>
      </c>
      <c r="B6464" s="309" t="s">
        <v>12841</v>
      </c>
      <c r="C6464" s="583"/>
    </row>
    <row r="6465" spans="1:3" ht="17">
      <c r="A6465" s="319" t="s">
        <v>12842</v>
      </c>
      <c r="B6465" s="319" t="s">
        <v>12843</v>
      </c>
      <c r="C6465" s="583"/>
    </row>
    <row r="6466" spans="1:3" ht="18.5">
      <c r="A6466" s="309" t="s">
        <v>12844</v>
      </c>
      <c r="B6466" s="309" t="s">
        <v>12845</v>
      </c>
      <c r="C6466" s="582"/>
    </row>
    <row r="6467" spans="1:3" ht="15.5">
      <c r="A6467" s="309" t="s">
        <v>12846</v>
      </c>
      <c r="B6467" s="309" t="s">
        <v>12847</v>
      </c>
      <c r="C6467" s="317"/>
    </row>
    <row r="6468" spans="1:3" ht="15.5">
      <c r="A6468" s="309" t="s">
        <v>12848</v>
      </c>
      <c r="B6468" s="309" t="s">
        <v>12849</v>
      </c>
      <c r="C6468" s="317"/>
    </row>
    <row r="6469" spans="1:3" ht="14.5">
      <c r="A6469" s="309" t="s">
        <v>12850</v>
      </c>
      <c r="B6469" s="309" t="s">
        <v>12851</v>
      </c>
      <c r="C6469" s="223"/>
    </row>
    <row r="6470" spans="1:3" ht="14.5">
      <c r="A6470" s="309" t="s">
        <v>12852</v>
      </c>
      <c r="B6470" s="309" t="s">
        <v>12853</v>
      </c>
      <c r="C6470" s="223"/>
    </row>
    <row r="6471" spans="1:3" ht="15.5">
      <c r="A6471" s="319" t="s">
        <v>12854</v>
      </c>
      <c r="B6471" s="319" t="s">
        <v>12855</v>
      </c>
    </row>
    <row r="6472" spans="1:3" ht="14.5">
      <c r="A6472" s="309" t="s">
        <v>12856</v>
      </c>
      <c r="B6472" s="309" t="s">
        <v>12857</v>
      </c>
      <c r="C6472" s="594"/>
    </row>
    <row r="6473" spans="1:3" ht="15.5">
      <c r="A6473" s="309" t="s">
        <v>12858</v>
      </c>
      <c r="B6473" s="309" t="s">
        <v>12859</v>
      </c>
      <c r="C6473" s="317"/>
    </row>
    <row r="6474" spans="1:3" ht="14.5">
      <c r="A6474" s="309" t="s">
        <v>12860</v>
      </c>
      <c r="B6474" s="309" t="s">
        <v>12861</v>
      </c>
      <c r="C6474" s="223"/>
    </row>
    <row r="6475" spans="1:3" ht="14.5">
      <c r="A6475" s="309" t="s">
        <v>12862</v>
      </c>
      <c r="B6475" s="309" t="s">
        <v>12863</v>
      </c>
      <c r="C6475" s="223"/>
    </row>
    <row r="6476" spans="1:3" ht="17">
      <c r="A6476" s="307" t="s">
        <v>12864</v>
      </c>
      <c r="B6476" s="307" t="s">
        <v>12865</v>
      </c>
    </row>
    <row r="6477" spans="1:3" ht="15.5">
      <c r="A6477" s="319" t="s">
        <v>12866</v>
      </c>
      <c r="B6477" s="319" t="s">
        <v>12867</v>
      </c>
      <c r="C6477" s="594"/>
    </row>
    <row r="6478" spans="1:3" ht="15.5">
      <c r="A6478" s="309" t="s">
        <v>12868</v>
      </c>
      <c r="B6478" s="309" t="s">
        <v>12869</v>
      </c>
      <c r="C6478" s="317"/>
    </row>
    <row r="6479" spans="1:3" ht="14.5">
      <c r="A6479" s="309" t="s">
        <v>12870</v>
      </c>
      <c r="B6479" s="309" t="s">
        <v>12871</v>
      </c>
      <c r="C6479" s="223"/>
    </row>
    <row r="6480" spans="1:3" ht="14.5">
      <c r="A6480" s="309" t="s">
        <v>12872</v>
      </c>
      <c r="B6480" s="309" t="s">
        <v>12873</v>
      </c>
      <c r="C6480" s="223"/>
    </row>
    <row r="6481" spans="1:3" ht="14.5">
      <c r="A6481" s="309" t="s">
        <v>12874</v>
      </c>
      <c r="B6481" s="309" t="s">
        <v>12875</v>
      </c>
    </row>
    <row r="6482" spans="1:3" ht="14.5">
      <c r="A6482" s="309" t="s">
        <v>12876</v>
      </c>
      <c r="B6482" s="309" t="s">
        <v>12877</v>
      </c>
      <c r="C6482" s="594"/>
    </row>
    <row r="6483" spans="1:3" ht="15.5">
      <c r="A6483" s="309" t="s">
        <v>12878</v>
      </c>
      <c r="B6483" s="309" t="s">
        <v>12879</v>
      </c>
      <c r="C6483" s="317"/>
    </row>
    <row r="6484" spans="1:3" ht="14.5">
      <c r="A6484" s="309" t="s">
        <v>12880</v>
      </c>
      <c r="B6484" s="309" t="s">
        <v>12881</v>
      </c>
      <c r="C6484" s="223"/>
    </row>
    <row r="6485" spans="1:3" ht="14.5">
      <c r="A6485" s="309" t="s">
        <v>12882</v>
      </c>
      <c r="B6485" s="309" t="s">
        <v>12883</v>
      </c>
      <c r="C6485" s="223"/>
    </row>
    <row r="6486" spans="1:3" ht="14.5">
      <c r="A6486" s="309" t="s">
        <v>12884</v>
      </c>
      <c r="B6486" s="309" t="s">
        <v>12885</v>
      </c>
    </row>
    <row r="6487" spans="1:3" ht="14.5">
      <c r="A6487" s="309" t="s">
        <v>12886</v>
      </c>
      <c r="B6487" s="309" t="s">
        <v>12887</v>
      </c>
      <c r="C6487" s="594"/>
    </row>
    <row r="6488" spans="1:3" ht="15.5">
      <c r="A6488" s="309" t="s">
        <v>12888</v>
      </c>
      <c r="B6488" s="309" t="s">
        <v>12889</v>
      </c>
      <c r="C6488" s="317"/>
    </row>
    <row r="6489" spans="1:3" ht="15.5">
      <c r="A6489" s="319" t="s">
        <v>12890</v>
      </c>
      <c r="B6489" s="319" t="s">
        <v>12891</v>
      </c>
      <c r="C6489" s="223"/>
    </row>
    <row r="6490" spans="1:3" ht="14.5">
      <c r="A6490" s="309" t="s">
        <v>12892</v>
      </c>
      <c r="B6490" s="309" t="s">
        <v>12893</v>
      </c>
      <c r="C6490" s="223"/>
    </row>
    <row r="6491" spans="1:3" ht="14.5">
      <c r="A6491" s="309" t="s">
        <v>12894</v>
      </c>
      <c r="B6491" s="309" t="s">
        <v>12895</v>
      </c>
    </row>
    <row r="6492" spans="1:3" ht="14.5">
      <c r="A6492" s="309" t="s">
        <v>12896</v>
      </c>
      <c r="B6492" s="309" t="s">
        <v>12897</v>
      </c>
      <c r="C6492" s="594"/>
    </row>
    <row r="6493" spans="1:3" ht="15.5">
      <c r="A6493" s="309" t="s">
        <v>12898</v>
      </c>
      <c r="B6493" s="309" t="s">
        <v>12899</v>
      </c>
      <c r="C6493" s="317"/>
    </row>
    <row r="6494" spans="1:3" ht="14.5">
      <c r="A6494" s="309" t="s">
        <v>12900</v>
      </c>
      <c r="B6494" s="309" t="s">
        <v>12901</v>
      </c>
      <c r="C6494" s="223"/>
    </row>
    <row r="6495" spans="1:3" ht="14.5">
      <c r="A6495" s="309" t="s">
        <v>12902</v>
      </c>
      <c r="B6495" s="309" t="s">
        <v>12903</v>
      </c>
      <c r="C6495" s="223"/>
    </row>
    <row r="6496" spans="1:3" ht="14.5">
      <c r="A6496" s="309" t="s">
        <v>12904</v>
      </c>
      <c r="B6496" s="309" t="s">
        <v>12905</v>
      </c>
    </row>
    <row r="6497" spans="1:3" ht="14.5">
      <c r="A6497" s="309" t="s">
        <v>12906</v>
      </c>
      <c r="B6497" s="309" t="s">
        <v>12907</v>
      </c>
      <c r="C6497" s="594"/>
    </row>
    <row r="6498" spans="1:3" ht="15.5">
      <c r="A6498" s="309" t="s">
        <v>12908</v>
      </c>
      <c r="B6498" s="309" t="s">
        <v>12909</v>
      </c>
      <c r="C6498" s="317"/>
    </row>
    <row r="6499" spans="1:3" ht="14.5">
      <c r="A6499" s="309" t="s">
        <v>12910</v>
      </c>
      <c r="B6499" s="309" t="s">
        <v>12911</v>
      </c>
      <c r="C6499" s="223"/>
    </row>
    <row r="6500" spans="1:3" ht="14.5">
      <c r="A6500" s="567" t="s">
        <v>12912</v>
      </c>
      <c r="B6500" s="567" t="s">
        <v>12913</v>
      </c>
      <c r="C6500" s="223"/>
    </row>
    <row r="6501" spans="1:3" ht="13">
      <c r="A6501" s="567" t="s">
        <v>12914</v>
      </c>
      <c r="B6501" s="567" t="s">
        <v>12915</v>
      </c>
    </row>
    <row r="6502" spans="1:3" ht="14.5">
      <c r="A6502" s="567" t="s">
        <v>12916</v>
      </c>
      <c r="B6502" s="567" t="s">
        <v>12917</v>
      </c>
      <c r="C6502" s="594"/>
    </row>
    <row r="6503" spans="1:3" ht="15.5">
      <c r="A6503" s="309" t="s">
        <v>12918</v>
      </c>
      <c r="B6503" s="309" t="s">
        <v>12919</v>
      </c>
      <c r="C6503" s="317"/>
    </row>
    <row r="6504" spans="1:3" ht="14.5">
      <c r="A6504" s="309" t="s">
        <v>12920</v>
      </c>
      <c r="B6504" s="309" t="s">
        <v>12921</v>
      </c>
      <c r="C6504" s="223"/>
    </row>
    <row r="6505" spans="1:3" ht="14.5">
      <c r="A6505" s="309" t="s">
        <v>12922</v>
      </c>
      <c r="B6505" s="309" t="s">
        <v>12923</v>
      </c>
      <c r="C6505" s="223"/>
    </row>
    <row r="6506" spans="1:3" ht="14.5">
      <c r="A6506" s="309" t="s">
        <v>12924</v>
      </c>
      <c r="B6506" s="309" t="s">
        <v>12925</v>
      </c>
    </row>
    <row r="6507" spans="1:3" ht="14.5">
      <c r="A6507" s="309" t="s">
        <v>12926</v>
      </c>
      <c r="B6507" s="309" t="s">
        <v>12927</v>
      </c>
      <c r="C6507" s="594"/>
    </row>
    <row r="6508" spans="1:3" ht="17">
      <c r="A6508" s="307" t="s">
        <v>12928</v>
      </c>
      <c r="B6508" s="307" t="s">
        <v>12929</v>
      </c>
      <c r="C6508" s="317"/>
    </row>
    <row r="6509" spans="1:3" ht="15.5">
      <c r="A6509" s="319" t="s">
        <v>12930</v>
      </c>
      <c r="B6509" s="319" t="s">
        <v>12931</v>
      </c>
      <c r="C6509" s="223"/>
    </row>
    <row r="6510" spans="1:3" ht="14.5">
      <c r="A6510" s="309" t="s">
        <v>12932</v>
      </c>
      <c r="B6510" s="309" t="s">
        <v>12933</v>
      </c>
      <c r="C6510" s="223"/>
    </row>
    <row r="6511" spans="1:3" ht="13">
      <c r="A6511" s="567" t="s">
        <v>12934</v>
      </c>
      <c r="B6511" s="567" t="s">
        <v>12935</v>
      </c>
    </row>
    <row r="6512" spans="1:3" ht="14.5">
      <c r="A6512" s="567" t="s">
        <v>12936</v>
      </c>
      <c r="B6512" s="567" t="s">
        <v>12937</v>
      </c>
      <c r="C6512" s="594"/>
    </row>
    <row r="6513" spans="1:3" ht="15.5">
      <c r="A6513" s="567" t="s">
        <v>12938</v>
      </c>
      <c r="B6513" s="567" t="s">
        <v>12939</v>
      </c>
      <c r="C6513" s="317"/>
    </row>
    <row r="6514" spans="1:3" ht="14.5">
      <c r="A6514" s="567" t="s">
        <v>12940</v>
      </c>
      <c r="B6514" s="567" t="s">
        <v>12941</v>
      </c>
      <c r="C6514" s="223"/>
    </row>
    <row r="6515" spans="1:3" ht="14.5">
      <c r="A6515" s="567" t="s">
        <v>12942</v>
      </c>
      <c r="B6515" s="567" t="s">
        <v>12943</v>
      </c>
      <c r="C6515" s="223"/>
    </row>
    <row r="6516" spans="1:3" ht="13">
      <c r="A6516" s="567" t="s">
        <v>12944</v>
      </c>
      <c r="B6516" s="567" t="s">
        <v>12945</v>
      </c>
    </row>
    <row r="6517" spans="1:3" ht="14.5">
      <c r="A6517" s="567" t="s">
        <v>12946</v>
      </c>
      <c r="B6517" s="567" t="s">
        <v>12947</v>
      </c>
      <c r="C6517" s="594"/>
    </row>
    <row r="6518" spans="1:3" ht="15.5">
      <c r="A6518" s="319" t="s">
        <v>12948</v>
      </c>
      <c r="B6518" s="319" t="s">
        <v>12949</v>
      </c>
      <c r="C6518" s="317"/>
    </row>
    <row r="6519" spans="1:3" ht="14.5">
      <c r="A6519" s="309" t="s">
        <v>12950</v>
      </c>
      <c r="B6519" s="309" t="s">
        <v>12951</v>
      </c>
      <c r="C6519" s="223"/>
    </row>
    <row r="6520" spans="1:3" ht="14.5">
      <c r="A6520" s="567" t="s">
        <v>12952</v>
      </c>
      <c r="B6520" s="567" t="s">
        <v>12953</v>
      </c>
      <c r="C6520" s="223"/>
    </row>
    <row r="6521" spans="1:3" ht="13">
      <c r="A6521" s="567" t="s">
        <v>12954</v>
      </c>
      <c r="B6521" s="567" t="s">
        <v>12955</v>
      </c>
    </row>
    <row r="6522" spans="1:3" ht="14.5">
      <c r="A6522" s="309" t="s">
        <v>12956</v>
      </c>
      <c r="B6522" s="309" t="s">
        <v>12957</v>
      </c>
      <c r="C6522" s="594"/>
    </row>
    <row r="6523" spans="1:3" ht="15.5">
      <c r="A6523" s="309" t="s">
        <v>12958</v>
      </c>
      <c r="B6523" s="309" t="s">
        <v>12959</v>
      </c>
      <c r="C6523" s="317"/>
    </row>
    <row r="6524" spans="1:3" ht="14.5">
      <c r="A6524" s="309" t="s">
        <v>12960</v>
      </c>
      <c r="B6524" s="309" t="s">
        <v>12961</v>
      </c>
      <c r="C6524" s="223"/>
    </row>
    <row r="6525" spans="1:3" ht="14.5">
      <c r="A6525" s="309" t="s">
        <v>12962</v>
      </c>
      <c r="B6525" s="309" t="s">
        <v>12963</v>
      </c>
      <c r="C6525" s="223"/>
    </row>
    <row r="6526" spans="1:3" ht="14.5">
      <c r="A6526" s="309" t="s">
        <v>12964</v>
      </c>
      <c r="B6526" s="309" t="s">
        <v>12965</v>
      </c>
    </row>
    <row r="6527" spans="1:3" ht="14.5">
      <c r="A6527" s="309" t="s">
        <v>12966</v>
      </c>
      <c r="B6527" s="309" t="s">
        <v>12967</v>
      </c>
      <c r="C6527" s="594"/>
    </row>
    <row r="6528" spans="1:3" ht="15.5">
      <c r="A6528" s="567" t="s">
        <v>12968</v>
      </c>
      <c r="B6528" s="567" t="s">
        <v>12969</v>
      </c>
      <c r="C6528" s="317"/>
    </row>
    <row r="6529" spans="1:3" ht="14.5">
      <c r="A6529" s="567" t="s">
        <v>12970</v>
      </c>
      <c r="B6529" s="567" t="s">
        <v>12971</v>
      </c>
      <c r="C6529" s="223"/>
    </row>
    <row r="6530" spans="1:3" ht="14.5">
      <c r="A6530" s="309" t="s">
        <v>12972</v>
      </c>
      <c r="B6530" s="309" t="s">
        <v>12973</v>
      </c>
      <c r="C6530" s="223"/>
    </row>
    <row r="6531" spans="1:3" ht="14.5">
      <c r="A6531" s="309" t="s">
        <v>12974</v>
      </c>
      <c r="B6531" s="309" t="s">
        <v>12975</v>
      </c>
    </row>
    <row r="6532" spans="1:3" ht="14.5">
      <c r="A6532" s="309" t="s">
        <v>12976</v>
      </c>
      <c r="B6532" s="309" t="s">
        <v>12977</v>
      </c>
      <c r="C6532" s="594"/>
    </row>
    <row r="6533" spans="1:3" ht="15.5">
      <c r="A6533" s="309" t="s">
        <v>12978</v>
      </c>
      <c r="B6533" s="309" t="s">
        <v>12979</v>
      </c>
      <c r="C6533" s="317"/>
    </row>
    <row r="6534" spans="1:3" ht="14.5">
      <c r="A6534" s="309" t="s">
        <v>12980</v>
      </c>
      <c r="B6534" s="309" t="s">
        <v>12981</v>
      </c>
      <c r="C6534" s="223"/>
    </row>
    <row r="6535" spans="1:3" ht="14.5">
      <c r="A6535" s="309" t="s">
        <v>12982</v>
      </c>
      <c r="B6535" s="309" t="s">
        <v>12983</v>
      </c>
      <c r="C6535" s="223"/>
    </row>
    <row r="6536" spans="1:3" ht="14.5">
      <c r="A6536" s="309" t="s">
        <v>12984</v>
      </c>
      <c r="B6536" s="309" t="s">
        <v>12985</v>
      </c>
    </row>
    <row r="6537" spans="1:3" ht="14.5">
      <c r="A6537" s="309" t="s">
        <v>12986</v>
      </c>
      <c r="B6537" s="309" t="s">
        <v>12987</v>
      </c>
      <c r="C6537" s="594"/>
    </row>
    <row r="6538" spans="1:3" ht="17">
      <c r="A6538" s="307" t="s">
        <v>12988</v>
      </c>
      <c r="B6538" s="307" t="s">
        <v>12989</v>
      </c>
      <c r="C6538" s="317"/>
    </row>
    <row r="6539" spans="1:3" ht="15.5">
      <c r="A6539" s="319" t="s">
        <v>12990</v>
      </c>
      <c r="B6539" s="319" t="s">
        <v>12991</v>
      </c>
      <c r="C6539" s="223"/>
    </row>
    <row r="6540" spans="1:3" ht="14.5">
      <c r="A6540" s="309" t="s">
        <v>12992</v>
      </c>
      <c r="B6540" s="309" t="s">
        <v>12993</v>
      </c>
      <c r="C6540" s="223"/>
    </row>
    <row r="6541" spans="1:3" ht="13">
      <c r="A6541" s="567" t="s">
        <v>12994</v>
      </c>
      <c r="B6541" s="567" t="s">
        <v>12995</v>
      </c>
    </row>
    <row r="6542" spans="1:3" ht="14.5">
      <c r="A6542" s="567" t="s">
        <v>12996</v>
      </c>
      <c r="B6542" s="567" t="s">
        <v>12997</v>
      </c>
      <c r="C6542" s="594"/>
    </row>
    <row r="6543" spans="1:3" ht="15.5">
      <c r="A6543" s="567" t="s">
        <v>12998</v>
      </c>
      <c r="B6543" s="567" t="s">
        <v>12999</v>
      </c>
      <c r="C6543" s="317"/>
    </row>
    <row r="6544" spans="1:3" ht="14.5">
      <c r="A6544" s="309" t="s">
        <v>13000</v>
      </c>
      <c r="B6544" s="309" t="s">
        <v>13001</v>
      </c>
      <c r="C6544" s="223"/>
    </row>
    <row r="6545" spans="1:3" ht="14.5">
      <c r="A6545" s="567" t="s">
        <v>13002</v>
      </c>
      <c r="B6545" s="567" t="s">
        <v>13003</v>
      </c>
      <c r="C6545" s="223"/>
    </row>
    <row r="6546" spans="1:3" ht="13">
      <c r="A6546" s="567" t="s">
        <v>13004</v>
      </c>
      <c r="B6546" s="567" t="s">
        <v>13005</v>
      </c>
    </row>
    <row r="6547" spans="1:3" ht="17">
      <c r="A6547" s="580" t="s">
        <v>13006</v>
      </c>
      <c r="B6547" s="580" t="s">
        <v>458</v>
      </c>
      <c r="C6547" s="594"/>
    </row>
    <row r="6548" spans="1:3" ht="17">
      <c r="A6548" s="580" t="s">
        <v>13007</v>
      </c>
      <c r="B6548" s="580" t="s">
        <v>458</v>
      </c>
      <c r="C6548" s="317"/>
    </row>
    <row r="6549" spans="1:3" ht="17">
      <c r="A6549" s="580" t="s">
        <v>13008</v>
      </c>
      <c r="B6549" s="580" t="s">
        <v>458</v>
      </c>
      <c r="C6549" s="223"/>
    </row>
    <row r="6550" spans="1:3" ht="17">
      <c r="A6550" s="580" t="s">
        <v>13009</v>
      </c>
      <c r="B6550" s="580" t="s">
        <v>458</v>
      </c>
      <c r="C6550" s="223"/>
    </row>
    <row r="6551" spans="1:3" ht="17">
      <c r="A6551" s="580" t="s">
        <v>13010</v>
      </c>
      <c r="B6551" s="580" t="s">
        <v>458</v>
      </c>
    </row>
    <row r="6552" spans="1:3" ht="18.5">
      <c r="A6552" s="581" t="s">
        <v>13011</v>
      </c>
      <c r="B6552" s="581" t="s">
        <v>13012</v>
      </c>
      <c r="C6552" s="594"/>
    </row>
    <row r="6553" spans="1:3" ht="15.5">
      <c r="A6553" s="319" t="s">
        <v>13013</v>
      </c>
      <c r="B6553" s="319" t="s">
        <v>13014</v>
      </c>
      <c r="C6553" s="317"/>
    </row>
    <row r="6554" spans="1:3" ht="14.5">
      <c r="A6554" s="309" t="s">
        <v>13015</v>
      </c>
      <c r="B6554" s="309" t="s">
        <v>13016</v>
      </c>
      <c r="C6554" s="223"/>
    </row>
    <row r="6555" spans="1:3" ht="14.5">
      <c r="A6555" s="309" t="s">
        <v>13017</v>
      </c>
      <c r="B6555" s="309" t="s">
        <v>13018</v>
      </c>
      <c r="C6555" s="223"/>
    </row>
    <row r="6556" spans="1:3" ht="14.5">
      <c r="A6556" s="309" t="s">
        <v>13019</v>
      </c>
      <c r="B6556" s="309" t="s">
        <v>13020</v>
      </c>
    </row>
    <row r="6557" spans="1:3" ht="14.5">
      <c r="A6557" s="309" t="s">
        <v>13021</v>
      </c>
      <c r="B6557" s="309" t="s">
        <v>13022</v>
      </c>
      <c r="C6557" s="594"/>
    </row>
    <row r="6558" spans="1:3" ht="15.5">
      <c r="A6558" s="319" t="s">
        <v>13023</v>
      </c>
      <c r="B6558" s="319" t="s">
        <v>13024</v>
      </c>
      <c r="C6558" s="317"/>
    </row>
    <row r="6559" spans="1:3" ht="14.5">
      <c r="A6559" s="309" t="s">
        <v>13025</v>
      </c>
      <c r="B6559" s="309" t="s">
        <v>13026</v>
      </c>
      <c r="C6559" s="223"/>
    </row>
    <row r="6560" spans="1:3" ht="14.5">
      <c r="A6560" s="309" t="s">
        <v>13027</v>
      </c>
      <c r="B6560" s="309" t="s">
        <v>13028</v>
      </c>
      <c r="C6560" s="223"/>
    </row>
    <row r="6561" spans="1:3" ht="14.5">
      <c r="A6561" s="309" t="s">
        <v>13029</v>
      </c>
      <c r="B6561" s="309" t="s">
        <v>13030</v>
      </c>
    </row>
    <row r="6562" spans="1:3" ht="14.5">
      <c r="A6562" s="309" t="s">
        <v>13031</v>
      </c>
      <c r="B6562" s="309" t="s">
        <v>13032</v>
      </c>
      <c r="C6562" s="594"/>
    </row>
    <row r="6563" spans="1:3" ht="15.5">
      <c r="A6563" s="319" t="s">
        <v>13033</v>
      </c>
      <c r="B6563" s="319" t="s">
        <v>13034</v>
      </c>
      <c r="C6563" s="317"/>
    </row>
    <row r="6564" spans="1:3" ht="14.5">
      <c r="A6564" s="309" t="s">
        <v>13035</v>
      </c>
      <c r="B6564" s="309" t="s">
        <v>13036</v>
      </c>
      <c r="C6564" s="223"/>
    </row>
    <row r="6565" spans="1:3" ht="14.5">
      <c r="A6565" s="309" t="s">
        <v>13037</v>
      </c>
      <c r="B6565" s="309" t="s">
        <v>13038</v>
      </c>
      <c r="C6565" s="223"/>
    </row>
    <row r="6566" spans="1:3" ht="14.5">
      <c r="A6566" s="309" t="s">
        <v>13039</v>
      </c>
      <c r="B6566" s="309" t="s">
        <v>13040</v>
      </c>
    </row>
    <row r="6567" spans="1:3" ht="14.5">
      <c r="A6567" s="309" t="s">
        <v>13041</v>
      </c>
      <c r="B6567" s="309" t="s">
        <v>13042</v>
      </c>
      <c r="C6567" s="594"/>
    </row>
    <row r="6568" spans="1:3" ht="17">
      <c r="A6568" s="307" t="s">
        <v>13043</v>
      </c>
      <c r="B6568" s="307" t="s">
        <v>13044</v>
      </c>
      <c r="C6568" s="317"/>
    </row>
    <row r="6569" spans="1:3" ht="15.5">
      <c r="A6569" s="319" t="s">
        <v>13045</v>
      </c>
      <c r="B6569" s="319" t="s">
        <v>13046</v>
      </c>
      <c r="C6569" s="223"/>
    </row>
    <row r="6570" spans="1:3" ht="14.5">
      <c r="A6570" s="309" t="s">
        <v>13047</v>
      </c>
      <c r="B6570" s="309" t="s">
        <v>13048</v>
      </c>
      <c r="C6570" s="223"/>
    </row>
    <row r="6571" spans="1:3" ht="14.5">
      <c r="A6571" s="309" t="s">
        <v>13049</v>
      </c>
      <c r="B6571" s="309" t="s">
        <v>13050</v>
      </c>
    </row>
    <row r="6572" spans="1:3" ht="14.5">
      <c r="A6572" s="309" t="s">
        <v>13051</v>
      </c>
      <c r="B6572" s="309" t="s">
        <v>13052</v>
      </c>
      <c r="C6572" s="594"/>
    </row>
    <row r="6573" spans="1:3" ht="17">
      <c r="A6573" s="309" t="s">
        <v>13053</v>
      </c>
      <c r="B6573" s="309" t="s">
        <v>13054</v>
      </c>
      <c r="C6573" s="583"/>
    </row>
    <row r="6574" spans="1:3" ht="17">
      <c r="A6574" s="309" t="s">
        <v>13055</v>
      </c>
      <c r="B6574" s="309" t="s">
        <v>13056</v>
      </c>
      <c r="C6574" s="583"/>
    </row>
    <row r="6575" spans="1:3" ht="17">
      <c r="A6575" s="309" t="s">
        <v>13057</v>
      </c>
      <c r="B6575" s="309" t="s">
        <v>13058</v>
      </c>
      <c r="C6575" s="583"/>
    </row>
    <row r="6576" spans="1:3" ht="17">
      <c r="A6576" s="567" t="s">
        <v>13059</v>
      </c>
      <c r="B6576" s="567" t="s">
        <v>13060</v>
      </c>
      <c r="C6576" s="583"/>
    </row>
    <row r="6577" spans="1:3" ht="18.5">
      <c r="A6577" s="567" t="s">
        <v>13061</v>
      </c>
      <c r="B6577" s="567" t="s">
        <v>13062</v>
      </c>
      <c r="C6577" s="582"/>
    </row>
    <row r="6578" spans="1:3" ht="15.5">
      <c r="A6578" s="309" t="s">
        <v>13063</v>
      </c>
      <c r="B6578" s="309" t="s">
        <v>13064</v>
      </c>
      <c r="C6578" s="317"/>
    </row>
    <row r="6579" spans="1:3" ht="14.5">
      <c r="A6579" s="309" t="s">
        <v>13065</v>
      </c>
      <c r="B6579" s="309" t="s">
        <v>13066</v>
      </c>
      <c r="C6579" s="223"/>
    </row>
    <row r="6580" spans="1:3" ht="17">
      <c r="A6580" s="307" t="s">
        <v>13067</v>
      </c>
      <c r="B6580" s="307" t="s">
        <v>13068</v>
      </c>
      <c r="C6580" s="223"/>
    </row>
    <row r="6581" spans="1:3" ht="15.5">
      <c r="A6581" s="319" t="s">
        <v>13069</v>
      </c>
      <c r="B6581" s="319" t="s">
        <v>13070</v>
      </c>
      <c r="C6581" s="317"/>
    </row>
    <row r="6582" spans="1:3" ht="15.5">
      <c r="A6582" s="309" t="s">
        <v>13071</v>
      </c>
      <c r="B6582" s="309" t="s">
        <v>13072</v>
      </c>
      <c r="C6582" s="317"/>
    </row>
    <row r="6583" spans="1:3" ht="14.5">
      <c r="A6583" s="567" t="s">
        <v>13073</v>
      </c>
      <c r="B6583" s="567" t="s">
        <v>13074</v>
      </c>
      <c r="C6583" s="223"/>
    </row>
    <row r="6584" spans="1:3" ht="14.5">
      <c r="A6584" s="567" t="s">
        <v>13075</v>
      </c>
      <c r="B6584" s="567" t="s">
        <v>13076</v>
      </c>
      <c r="C6584" s="223"/>
    </row>
    <row r="6585" spans="1:3" ht="15.5">
      <c r="A6585" s="567" t="s">
        <v>13077</v>
      </c>
      <c r="B6585" s="567" t="s">
        <v>13078</v>
      </c>
      <c r="C6585" s="317"/>
    </row>
    <row r="6586" spans="1:3" ht="15.5">
      <c r="A6586" s="309" t="s">
        <v>13079</v>
      </c>
      <c r="B6586" s="309" t="s">
        <v>13080</v>
      </c>
      <c r="C6586" s="317"/>
    </row>
    <row r="6587" spans="1:3" ht="17">
      <c r="A6587" s="309" t="s">
        <v>13081</v>
      </c>
      <c r="B6587" s="309" t="s">
        <v>13082</v>
      </c>
      <c r="C6587" s="579"/>
    </row>
    <row r="6588" spans="1:3" ht="17">
      <c r="A6588" s="307" t="s">
        <v>13083</v>
      </c>
      <c r="B6588" s="307" t="s">
        <v>13084</v>
      </c>
      <c r="C6588" s="317"/>
    </row>
    <row r="6589" spans="1:3" ht="15.5">
      <c r="A6589" s="319" t="s">
        <v>13085</v>
      </c>
      <c r="B6589" s="319" t="s">
        <v>13086</v>
      </c>
      <c r="C6589" s="223"/>
    </row>
    <row r="6590" spans="1:3" ht="14.5">
      <c r="A6590" s="309" t="s">
        <v>13087</v>
      </c>
      <c r="B6590" s="309" t="s">
        <v>13088</v>
      </c>
      <c r="C6590" s="223"/>
    </row>
    <row r="6591" spans="1:3" ht="14.5">
      <c r="A6591" s="567" t="s">
        <v>13089</v>
      </c>
      <c r="B6591" s="567" t="s">
        <v>13090</v>
      </c>
      <c r="C6591" s="223"/>
    </row>
    <row r="6592" spans="1:3" ht="14.5">
      <c r="A6592" s="567" t="s">
        <v>13091</v>
      </c>
      <c r="B6592" s="567" t="s">
        <v>13092</v>
      </c>
      <c r="C6592" s="223"/>
    </row>
    <row r="6593" spans="1:3" ht="14.5">
      <c r="A6593" s="567" t="s">
        <v>13093</v>
      </c>
      <c r="B6593" s="567" t="s">
        <v>13094</v>
      </c>
      <c r="C6593" s="223"/>
    </row>
    <row r="6594" spans="1:3" ht="15.5">
      <c r="A6594" s="319" t="s">
        <v>13095</v>
      </c>
      <c r="B6594" s="319" t="s">
        <v>13096</v>
      </c>
      <c r="C6594" s="317"/>
    </row>
    <row r="6595" spans="1:3" ht="14.5">
      <c r="A6595" s="309" t="s">
        <v>13097</v>
      </c>
      <c r="B6595" s="309" t="s">
        <v>13098</v>
      </c>
      <c r="C6595" s="223"/>
    </row>
    <row r="6596" spans="1:3" ht="14.5">
      <c r="A6596" s="309" t="s">
        <v>13099</v>
      </c>
      <c r="B6596" s="309" t="s">
        <v>13100</v>
      </c>
    </row>
    <row r="6597" spans="1:3" ht="14.5">
      <c r="A6597" s="309" t="s">
        <v>13101</v>
      </c>
      <c r="B6597" s="309" t="s">
        <v>13102</v>
      </c>
    </row>
    <row r="6598" spans="1:3" ht="14.5">
      <c r="A6598" s="309" t="s">
        <v>13103</v>
      </c>
      <c r="B6598" s="309" t="s">
        <v>13104</v>
      </c>
      <c r="C6598" s="223"/>
    </row>
    <row r="6599" spans="1:3" ht="14.5">
      <c r="A6599" s="309" t="s">
        <v>13105</v>
      </c>
      <c r="B6599" s="309" t="s">
        <v>13106</v>
      </c>
      <c r="C6599" s="223"/>
    </row>
    <row r="6600" spans="1:3" ht="14.5">
      <c r="A6600" s="309" t="s">
        <v>13107</v>
      </c>
      <c r="B6600" s="309" t="s">
        <v>13108</v>
      </c>
      <c r="C6600" s="223"/>
    </row>
    <row r="6601" spans="1:3" ht="14.5">
      <c r="A6601" s="309" t="s">
        <v>13109</v>
      </c>
      <c r="B6601" s="309" t="s">
        <v>13110</v>
      </c>
      <c r="C6601" s="223"/>
    </row>
    <row r="6602" spans="1:3" ht="15.5">
      <c r="A6602" s="309" t="s">
        <v>13111</v>
      </c>
      <c r="B6602" s="309" t="s">
        <v>13112</v>
      </c>
      <c r="C6602" s="317"/>
    </row>
    <row r="6603" spans="1:3" ht="14.5">
      <c r="A6603" s="309" t="s">
        <v>13113</v>
      </c>
      <c r="B6603" s="309" t="s">
        <v>13114</v>
      </c>
      <c r="C6603" s="223"/>
    </row>
    <row r="6604" spans="1:3" ht="14.5">
      <c r="A6604" s="309" t="s">
        <v>13115</v>
      </c>
      <c r="B6604" s="309" t="s">
        <v>13116</v>
      </c>
      <c r="C6604" s="223"/>
    </row>
    <row r="6605" spans="1:3" ht="15.5">
      <c r="A6605" s="309" t="s">
        <v>13117</v>
      </c>
      <c r="B6605" s="309" t="s">
        <v>13118</v>
      </c>
      <c r="C6605" s="317"/>
    </row>
    <row r="6606" spans="1:3" ht="14.5">
      <c r="A6606" s="309" t="s">
        <v>13119</v>
      </c>
      <c r="B6606" s="309" t="s">
        <v>13120</v>
      </c>
      <c r="C6606" s="223"/>
    </row>
    <row r="6607" spans="1:3" ht="14.5">
      <c r="A6607" s="309" t="s">
        <v>13121</v>
      </c>
      <c r="B6607" s="309" t="s">
        <v>13122</v>
      </c>
    </row>
    <row r="6608" spans="1:3" ht="14.5">
      <c r="A6608" s="309" t="s">
        <v>13123</v>
      </c>
      <c r="B6608" s="309" t="s">
        <v>13124</v>
      </c>
    </row>
    <row r="6609" spans="1:3" ht="14.5">
      <c r="A6609" s="309" t="s">
        <v>13125</v>
      </c>
      <c r="B6609" s="309" t="s">
        <v>13126</v>
      </c>
    </row>
    <row r="6610" spans="1:3" ht="15.5">
      <c r="A6610" s="309" t="s">
        <v>13127</v>
      </c>
      <c r="B6610" s="309" t="s">
        <v>13128</v>
      </c>
      <c r="C6610" s="317"/>
    </row>
    <row r="6611" spans="1:3" ht="14.5">
      <c r="A6611" s="309" t="s">
        <v>13129</v>
      </c>
      <c r="B6611" s="309" t="s">
        <v>13130</v>
      </c>
      <c r="C6611" s="223"/>
    </row>
    <row r="6612" spans="1:3" ht="14.5">
      <c r="A6612" s="309" t="s">
        <v>13131</v>
      </c>
      <c r="B6612" s="309" t="s">
        <v>13132</v>
      </c>
      <c r="C6612" s="223"/>
    </row>
    <row r="6613" spans="1:3" ht="15.5">
      <c r="A6613" s="309" t="s">
        <v>13133</v>
      </c>
      <c r="B6613" s="309" t="s">
        <v>13134</v>
      </c>
      <c r="C6613" s="317"/>
    </row>
    <row r="6614" spans="1:3" ht="15.5">
      <c r="A6614" s="319" t="s">
        <v>13135</v>
      </c>
      <c r="B6614" s="319" t="s">
        <v>13136</v>
      </c>
      <c r="C6614" s="223"/>
    </row>
    <row r="6615" spans="1:3" ht="14.5">
      <c r="A6615" s="309" t="s">
        <v>13137</v>
      </c>
      <c r="B6615" s="309" t="s">
        <v>13138</v>
      </c>
      <c r="C6615" s="223"/>
    </row>
    <row r="6616" spans="1:3" ht="14.5">
      <c r="A6616" s="567" t="s">
        <v>13139</v>
      </c>
      <c r="B6616" s="567" t="s">
        <v>13140</v>
      </c>
      <c r="C6616" s="223"/>
    </row>
    <row r="6617" spans="1:3" ht="14.5">
      <c r="A6617" s="567" t="s">
        <v>13141</v>
      </c>
      <c r="B6617" s="567" t="s">
        <v>13142</v>
      </c>
      <c r="C6617" s="223"/>
    </row>
    <row r="6618" spans="1:3" ht="15.5">
      <c r="A6618" s="567" t="s">
        <v>13143</v>
      </c>
      <c r="B6618" s="567" t="s">
        <v>13144</v>
      </c>
      <c r="C6618" s="317"/>
    </row>
    <row r="6619" spans="1:3" ht="14.5">
      <c r="A6619" s="567" t="s">
        <v>13145</v>
      </c>
      <c r="B6619" s="567" t="s">
        <v>13146</v>
      </c>
      <c r="C6619" s="223"/>
    </row>
    <row r="6620" spans="1:3" ht="15.5">
      <c r="A6620" s="567" t="s">
        <v>13147</v>
      </c>
      <c r="B6620" s="567" t="s">
        <v>13148</v>
      </c>
      <c r="C6620" s="317"/>
    </row>
    <row r="6621" spans="1:3" ht="14.5">
      <c r="A6621" s="309" t="s">
        <v>13149</v>
      </c>
      <c r="B6621" s="309" t="s">
        <v>13150</v>
      </c>
      <c r="C6621" s="223"/>
    </row>
    <row r="6622" spans="1:3" ht="14.5">
      <c r="A6622" s="309" t="s">
        <v>13151</v>
      </c>
      <c r="B6622" s="309" t="s">
        <v>13152</v>
      </c>
      <c r="C6622" s="223"/>
    </row>
    <row r="6623" spans="1:3" ht="15.5">
      <c r="A6623" s="309" t="s">
        <v>13153</v>
      </c>
      <c r="B6623" s="309" t="s">
        <v>13154</v>
      </c>
      <c r="C6623" s="317"/>
    </row>
    <row r="6624" spans="1:3" ht="14.5">
      <c r="A6624" s="309" t="s">
        <v>13155</v>
      </c>
      <c r="B6624" s="309" t="s">
        <v>13156</v>
      </c>
      <c r="C6624" s="223"/>
    </row>
    <row r="6625" spans="1:3" ht="14.5">
      <c r="A6625" s="309" t="s">
        <v>13157</v>
      </c>
      <c r="B6625" s="309" t="s">
        <v>13158</v>
      </c>
      <c r="C6625" s="223"/>
    </row>
    <row r="6626" spans="1:3" ht="15.5">
      <c r="A6626" s="319" t="s">
        <v>13159</v>
      </c>
      <c r="B6626" s="319" t="s">
        <v>13160</v>
      </c>
      <c r="C6626" s="223"/>
    </row>
    <row r="6627" spans="1:3" ht="14.5">
      <c r="A6627" s="309" t="s">
        <v>13161</v>
      </c>
      <c r="B6627" s="309" t="s">
        <v>13162</v>
      </c>
      <c r="C6627" s="223"/>
    </row>
    <row r="6628" spans="1:3" ht="14.5">
      <c r="A6628" s="309" t="s">
        <v>13163</v>
      </c>
      <c r="B6628" s="309" t="s">
        <v>13164</v>
      </c>
      <c r="C6628" s="223"/>
    </row>
    <row r="6629" spans="1:3" ht="17">
      <c r="A6629" s="309" t="s">
        <v>13165</v>
      </c>
      <c r="B6629" s="309" t="s">
        <v>13166</v>
      </c>
      <c r="C6629" s="583"/>
    </row>
    <row r="6630" spans="1:3" ht="17">
      <c r="A6630" s="309" t="s">
        <v>13167</v>
      </c>
      <c r="B6630" s="309" t="s">
        <v>13168</v>
      </c>
      <c r="C6630" s="583"/>
    </row>
    <row r="6631" spans="1:3" ht="17">
      <c r="A6631" s="309" t="s">
        <v>13169</v>
      </c>
      <c r="B6631" s="309" t="s">
        <v>13170</v>
      </c>
      <c r="C6631" s="583"/>
    </row>
    <row r="6632" spans="1:3" ht="17">
      <c r="A6632" s="309" t="s">
        <v>13171</v>
      </c>
      <c r="B6632" s="309" t="s">
        <v>13172</v>
      </c>
      <c r="C6632" s="583"/>
    </row>
    <row r="6633" spans="1:3" ht="17">
      <c r="A6633" s="309" t="s">
        <v>13173</v>
      </c>
      <c r="B6633" s="309" t="s">
        <v>13174</v>
      </c>
      <c r="C6633" s="583"/>
    </row>
    <row r="6634" spans="1:3" ht="17">
      <c r="A6634" s="309" t="s">
        <v>13175</v>
      </c>
      <c r="B6634" s="309" t="s">
        <v>13176</v>
      </c>
      <c r="C6634" s="579"/>
    </row>
    <row r="6635" spans="1:3" ht="15.5">
      <c r="A6635" s="309" t="s">
        <v>13177</v>
      </c>
      <c r="B6635" s="309" t="s">
        <v>13178</v>
      </c>
      <c r="C6635" s="317"/>
    </row>
    <row r="6636" spans="1:3" ht="14.5">
      <c r="A6636" s="309" t="s">
        <v>13179</v>
      </c>
      <c r="B6636" s="309" t="s">
        <v>13180</v>
      </c>
      <c r="C6636" s="223"/>
    </row>
    <row r="6637" spans="1:3" ht="14.5">
      <c r="A6637" s="309" t="s">
        <v>13181</v>
      </c>
      <c r="B6637" s="309" t="s">
        <v>13182</v>
      </c>
      <c r="C6637" s="223"/>
    </row>
    <row r="6638" spans="1:3" ht="14.5">
      <c r="A6638" s="309" t="s">
        <v>13183</v>
      </c>
      <c r="B6638" s="309" t="s">
        <v>13184</v>
      </c>
      <c r="C6638" s="223"/>
    </row>
    <row r="6639" spans="1:3" ht="14.5">
      <c r="A6639" s="309" t="s">
        <v>13185</v>
      </c>
      <c r="B6639" s="309" t="s">
        <v>13186</v>
      </c>
      <c r="C6639" s="223"/>
    </row>
    <row r="6640" spans="1:3" ht="14.5">
      <c r="A6640" s="309" t="s">
        <v>13187</v>
      </c>
      <c r="B6640" s="309" t="s">
        <v>13188</v>
      </c>
      <c r="C6640" s="223"/>
    </row>
    <row r="6641" spans="1:3" ht="17">
      <c r="A6641" s="309" t="s">
        <v>13189</v>
      </c>
      <c r="B6641" s="309" t="s">
        <v>13190</v>
      </c>
      <c r="C6641" s="583"/>
    </row>
    <row r="6642" spans="1:3" ht="17">
      <c r="A6642" s="309" t="s">
        <v>13191</v>
      </c>
      <c r="B6642" s="309" t="s">
        <v>13192</v>
      </c>
      <c r="C6642" s="583"/>
    </row>
    <row r="6643" spans="1:3" ht="14.5">
      <c r="A6643" s="309" t="s">
        <v>13193</v>
      </c>
      <c r="B6643" s="309" t="s">
        <v>13194</v>
      </c>
    </row>
    <row r="6644" spans="1:3" ht="14.5">
      <c r="A6644" s="309" t="s">
        <v>13195</v>
      </c>
      <c r="B6644" s="309" t="s">
        <v>13196</v>
      </c>
    </row>
    <row r="6645" spans="1:3" ht="14.5">
      <c r="A6645" s="309" t="s">
        <v>13197</v>
      </c>
      <c r="B6645" s="309" t="s">
        <v>13198</v>
      </c>
    </row>
    <row r="6646" spans="1:3" ht="15.5">
      <c r="A6646" s="319" t="s">
        <v>13199</v>
      </c>
      <c r="B6646" s="319" t="s">
        <v>13200</v>
      </c>
    </row>
    <row r="6647" spans="1:3" ht="14.5">
      <c r="A6647" s="309" t="s">
        <v>13201</v>
      </c>
      <c r="B6647" s="309" t="s">
        <v>13202</v>
      </c>
    </row>
    <row r="6648" spans="1:3" ht="14.5">
      <c r="A6648" s="309" t="s">
        <v>13203</v>
      </c>
      <c r="B6648" s="309" t="s">
        <v>13204</v>
      </c>
    </row>
    <row r="6649" spans="1:3" ht="15.5">
      <c r="A6649" s="319" t="s">
        <v>13205</v>
      </c>
      <c r="B6649" s="319" t="s">
        <v>13206</v>
      </c>
    </row>
    <row r="6650" spans="1:3" ht="14.5">
      <c r="A6650" s="309" t="s">
        <v>13207</v>
      </c>
      <c r="B6650" s="309" t="s">
        <v>13208</v>
      </c>
    </row>
    <row r="6651" spans="1:3" ht="14.5">
      <c r="A6651" s="309" t="s">
        <v>13209</v>
      </c>
      <c r="B6651" s="309" t="s">
        <v>13210</v>
      </c>
    </row>
    <row r="6652" spans="1:3" ht="14.5">
      <c r="A6652" s="309" t="s">
        <v>13211</v>
      </c>
      <c r="B6652" s="309" t="s">
        <v>13212</v>
      </c>
    </row>
    <row r="6653" spans="1:3" ht="14.5">
      <c r="A6653" s="309" t="s">
        <v>13213</v>
      </c>
      <c r="B6653" s="309" t="s">
        <v>13214</v>
      </c>
    </row>
    <row r="6654" spans="1:3" ht="14.5">
      <c r="A6654" s="309" t="s">
        <v>13215</v>
      </c>
      <c r="B6654" s="309" t="s">
        <v>13216</v>
      </c>
    </row>
    <row r="6655" spans="1:3" ht="17">
      <c r="A6655" s="307" t="s">
        <v>13217</v>
      </c>
      <c r="B6655" s="307" t="s">
        <v>13218</v>
      </c>
    </row>
    <row r="6656" spans="1:3" ht="15.5">
      <c r="A6656" s="319" t="s">
        <v>13219</v>
      </c>
      <c r="B6656" s="319" t="s">
        <v>13220</v>
      </c>
    </row>
    <row r="6657" spans="1:2" ht="14.5">
      <c r="A6657" s="309" t="s">
        <v>13221</v>
      </c>
      <c r="B6657" s="309" t="s">
        <v>13222</v>
      </c>
    </row>
    <row r="6658" spans="1:2" ht="14.5">
      <c r="A6658" s="309" t="s">
        <v>13223</v>
      </c>
      <c r="B6658" s="309" t="s">
        <v>13224</v>
      </c>
    </row>
    <row r="6659" spans="1:2" ht="14.5">
      <c r="A6659" s="309" t="s">
        <v>13225</v>
      </c>
      <c r="B6659" s="309" t="s">
        <v>13226</v>
      </c>
    </row>
    <row r="6660" spans="1:2" ht="14.5">
      <c r="A6660" s="309" t="s">
        <v>13227</v>
      </c>
      <c r="B6660" s="309" t="s">
        <v>13228</v>
      </c>
    </row>
    <row r="6661" spans="1:2" ht="14.5">
      <c r="A6661" s="309" t="s">
        <v>13229</v>
      </c>
      <c r="B6661" s="309" t="s">
        <v>13230</v>
      </c>
    </row>
    <row r="6662" spans="1:2" ht="14.5">
      <c r="A6662" s="309" t="s">
        <v>13231</v>
      </c>
      <c r="B6662" s="309" t="s">
        <v>13232</v>
      </c>
    </row>
    <row r="6663" spans="1:2" ht="14.5">
      <c r="A6663" s="309" t="s">
        <v>13233</v>
      </c>
      <c r="B6663" s="309" t="s">
        <v>13234</v>
      </c>
    </row>
    <row r="6664" spans="1:2" ht="17">
      <c r="A6664" s="580" t="s">
        <v>13235</v>
      </c>
      <c r="B6664" s="580" t="s">
        <v>458</v>
      </c>
    </row>
    <row r="6665" spans="1:2" ht="17">
      <c r="A6665" s="580" t="s">
        <v>13236</v>
      </c>
      <c r="B6665" s="580" t="s">
        <v>458</v>
      </c>
    </row>
    <row r="6666" spans="1:2" ht="17">
      <c r="A6666" s="580" t="s">
        <v>13237</v>
      </c>
      <c r="B6666" s="580" t="s">
        <v>458</v>
      </c>
    </row>
    <row r="6667" spans="1:2" ht="17">
      <c r="A6667" s="580" t="s">
        <v>13238</v>
      </c>
      <c r="B6667" s="580" t="s">
        <v>458</v>
      </c>
    </row>
    <row r="6668" spans="1:2" ht="18.5">
      <c r="A6668" s="581" t="s">
        <v>13239</v>
      </c>
      <c r="B6668" s="581" t="s">
        <v>13240</v>
      </c>
    </row>
    <row r="6669" spans="1:2" ht="15.5">
      <c r="A6669" s="319" t="s">
        <v>13241</v>
      </c>
      <c r="B6669" s="319" t="s">
        <v>13242</v>
      </c>
    </row>
    <row r="6670" spans="1:2" ht="15.5">
      <c r="A6670" s="319" t="s">
        <v>13243</v>
      </c>
      <c r="B6670" s="319" t="s">
        <v>13244</v>
      </c>
    </row>
    <row r="6671" spans="1:2" ht="14.5">
      <c r="A6671" s="309" t="s">
        <v>13245</v>
      </c>
      <c r="B6671" s="309" t="s">
        <v>13246</v>
      </c>
    </row>
    <row r="6672" spans="1:2" ht="14.5">
      <c r="A6672" s="309" t="s">
        <v>13247</v>
      </c>
      <c r="B6672" s="309" t="s">
        <v>13248</v>
      </c>
    </row>
    <row r="6673" spans="1:2" ht="14.5">
      <c r="A6673" s="309" t="s">
        <v>13249</v>
      </c>
      <c r="B6673" s="567"/>
    </row>
    <row r="6674" spans="1:2" ht="14.5">
      <c r="A6674" s="309" t="s">
        <v>13250</v>
      </c>
      <c r="B6674" s="595" t="s">
        <v>13251</v>
      </c>
    </row>
    <row r="6675" spans="1:2" ht="15.5">
      <c r="A6675" s="319" t="s">
        <v>13252</v>
      </c>
      <c r="B6675" s="319" t="s">
        <v>13253</v>
      </c>
    </row>
    <row r="6676" spans="1:2" ht="14.5">
      <c r="A6676" s="309" t="s">
        <v>13254</v>
      </c>
      <c r="B6676" s="309" t="s">
        <v>13255</v>
      </c>
    </row>
    <row r="6677" spans="1:2" ht="14.5">
      <c r="A6677" s="309" t="s">
        <v>13256</v>
      </c>
      <c r="B6677" s="309" t="s">
        <v>13257</v>
      </c>
    </row>
    <row r="6678" spans="1:2" ht="14.5">
      <c r="A6678" s="309" t="s">
        <v>13258</v>
      </c>
      <c r="B6678" s="567"/>
    </row>
    <row r="6679" spans="1:2" ht="14.5">
      <c r="A6679" s="309" t="s">
        <v>13259</v>
      </c>
      <c r="B6679" s="595" t="s">
        <v>13251</v>
      </c>
    </row>
    <row r="6680" spans="1:2" ht="15.5">
      <c r="A6680" s="319" t="s">
        <v>13260</v>
      </c>
      <c r="B6680" s="319" t="s">
        <v>13261</v>
      </c>
    </row>
    <row r="6681" spans="1:2" ht="14.5">
      <c r="A6681" s="309" t="s">
        <v>13262</v>
      </c>
      <c r="B6681" s="309" t="s">
        <v>13263</v>
      </c>
    </row>
    <row r="6682" spans="1:2" ht="14.5">
      <c r="A6682" s="309" t="s">
        <v>13264</v>
      </c>
      <c r="B6682" s="309" t="s">
        <v>13265</v>
      </c>
    </row>
    <row r="6683" spans="1:2" ht="14.5">
      <c r="A6683" s="309" t="s">
        <v>13266</v>
      </c>
      <c r="B6683" s="567"/>
    </row>
    <row r="6684" spans="1:2" ht="14.5">
      <c r="A6684" s="309" t="s">
        <v>13267</v>
      </c>
      <c r="B6684" s="595" t="s">
        <v>13251</v>
      </c>
    </row>
    <row r="6685" spans="1:2" ht="15.5">
      <c r="A6685" s="319" t="s">
        <v>13268</v>
      </c>
      <c r="B6685" s="319" t="s">
        <v>13269</v>
      </c>
    </row>
    <row r="6686" spans="1:2" ht="14.5">
      <c r="A6686" s="309" t="s">
        <v>13270</v>
      </c>
      <c r="B6686" s="309" t="s">
        <v>13271</v>
      </c>
    </row>
    <row r="6687" spans="1:2" ht="14.5">
      <c r="A6687" s="309" t="s">
        <v>13272</v>
      </c>
      <c r="B6687" s="309" t="s">
        <v>13273</v>
      </c>
    </row>
    <row r="6688" spans="1:2" ht="14.5">
      <c r="A6688" s="309" t="s">
        <v>13274</v>
      </c>
      <c r="B6688" s="567"/>
    </row>
    <row r="6689" spans="1:2" ht="14.5">
      <c r="A6689" s="309" t="s">
        <v>13275</v>
      </c>
      <c r="B6689" s="595" t="s">
        <v>13251</v>
      </c>
    </row>
    <row r="6690" spans="1:2" ht="15.5">
      <c r="A6690" s="319" t="s">
        <v>13276</v>
      </c>
      <c r="B6690" s="319" t="s">
        <v>13277</v>
      </c>
    </row>
    <row r="6691" spans="1:2" ht="14.5">
      <c r="A6691" s="309" t="s">
        <v>13278</v>
      </c>
      <c r="B6691" s="309" t="s">
        <v>13279</v>
      </c>
    </row>
    <row r="6692" spans="1:2" ht="14.5">
      <c r="A6692" s="309" t="s">
        <v>13280</v>
      </c>
      <c r="B6692" s="309" t="s">
        <v>13281</v>
      </c>
    </row>
    <row r="6693" spans="1:2" ht="14.5">
      <c r="A6693" s="309" t="s">
        <v>13282</v>
      </c>
      <c r="B6693" s="567"/>
    </row>
    <row r="6694" spans="1:2" ht="14.5">
      <c r="A6694" s="309" t="s">
        <v>13283</v>
      </c>
      <c r="B6694" s="595" t="s">
        <v>13251</v>
      </c>
    </row>
    <row r="6695" spans="1:2" ht="15.5">
      <c r="A6695" s="319" t="s">
        <v>13284</v>
      </c>
      <c r="B6695" s="319" t="s">
        <v>13285</v>
      </c>
    </row>
    <row r="6696" spans="1:2" ht="14.5">
      <c r="A6696" s="309" t="s">
        <v>13286</v>
      </c>
      <c r="B6696" s="309" t="s">
        <v>13287</v>
      </c>
    </row>
    <row r="6697" spans="1:2" ht="14.5">
      <c r="A6697" s="309" t="s">
        <v>13288</v>
      </c>
      <c r="B6697" s="309" t="s">
        <v>13289</v>
      </c>
    </row>
    <row r="6698" spans="1:2" ht="14.5">
      <c r="A6698" s="309" t="s">
        <v>13290</v>
      </c>
      <c r="B6698" s="567"/>
    </row>
    <row r="6699" spans="1:2" ht="14.5">
      <c r="A6699" s="309" t="s">
        <v>13291</v>
      </c>
      <c r="B6699" s="595" t="s">
        <v>13251</v>
      </c>
    </row>
    <row r="6700" spans="1:2" ht="15.5">
      <c r="A6700" s="319" t="s">
        <v>13292</v>
      </c>
      <c r="B6700" s="319" t="s">
        <v>13293</v>
      </c>
    </row>
    <row r="6701" spans="1:2" ht="14.5">
      <c r="A6701" s="309" t="s">
        <v>13294</v>
      </c>
      <c r="B6701" s="309" t="s">
        <v>13295</v>
      </c>
    </row>
    <row r="6702" spans="1:2" ht="14.5">
      <c r="A6702" s="309" t="s">
        <v>13296</v>
      </c>
      <c r="B6702" s="309" t="s">
        <v>13297</v>
      </c>
    </row>
    <row r="6703" spans="1:2" ht="14.5">
      <c r="A6703" s="309" t="s">
        <v>13298</v>
      </c>
      <c r="B6703" s="567"/>
    </row>
    <row r="6704" spans="1:2" ht="14.5">
      <c r="A6704" s="309" t="s">
        <v>13299</v>
      </c>
      <c r="B6704" s="595" t="s">
        <v>13251</v>
      </c>
    </row>
    <row r="6705" spans="1:2" ht="15.5">
      <c r="A6705" s="319" t="s">
        <v>13300</v>
      </c>
      <c r="B6705" s="319" t="s">
        <v>13301</v>
      </c>
    </row>
    <row r="6706" spans="1:2" ht="14.5">
      <c r="A6706" s="309" t="s">
        <v>13302</v>
      </c>
      <c r="B6706" s="309" t="s">
        <v>13303</v>
      </c>
    </row>
    <row r="6707" spans="1:2" ht="14.5">
      <c r="A6707" s="309" t="s">
        <v>13304</v>
      </c>
      <c r="B6707" s="309" t="s">
        <v>13305</v>
      </c>
    </row>
    <row r="6708" spans="1:2" ht="14.5">
      <c r="A6708" s="309" t="s">
        <v>13306</v>
      </c>
      <c r="B6708" s="567"/>
    </row>
    <row r="6709" spans="1:2" ht="14.5">
      <c r="A6709" s="309" t="s">
        <v>13307</v>
      </c>
      <c r="B6709" s="595" t="s">
        <v>13251</v>
      </c>
    </row>
    <row r="6710" spans="1:2" ht="15.5">
      <c r="A6710" s="319" t="s">
        <v>13308</v>
      </c>
      <c r="B6710" s="319" t="s">
        <v>13309</v>
      </c>
    </row>
    <row r="6711" spans="1:2" ht="14.5">
      <c r="A6711" s="309" t="s">
        <v>13310</v>
      </c>
      <c r="B6711" s="309" t="s">
        <v>13311</v>
      </c>
    </row>
    <row r="6712" spans="1:2" ht="14.5">
      <c r="A6712" s="309" t="s">
        <v>13312</v>
      </c>
      <c r="B6712" s="309" t="s">
        <v>13313</v>
      </c>
    </row>
    <row r="6713" spans="1:2" ht="14.5">
      <c r="A6713" s="309" t="s">
        <v>13314</v>
      </c>
      <c r="B6713" s="567"/>
    </row>
    <row r="6714" spans="1:2" ht="14.5">
      <c r="A6714" s="309" t="s">
        <v>13315</v>
      </c>
      <c r="B6714" s="595" t="s">
        <v>13251</v>
      </c>
    </row>
    <row r="6715" spans="1:2" ht="15.5">
      <c r="A6715" s="319" t="s">
        <v>13316</v>
      </c>
      <c r="B6715" s="319" t="s">
        <v>13317</v>
      </c>
    </row>
    <row r="6716" spans="1:2" ht="14.5">
      <c r="A6716" s="309" t="s">
        <v>13318</v>
      </c>
      <c r="B6716" s="309" t="s">
        <v>13319</v>
      </c>
    </row>
    <row r="6717" spans="1:2" ht="14.5">
      <c r="A6717" s="309" t="s">
        <v>13320</v>
      </c>
      <c r="B6717" s="309" t="s">
        <v>13321</v>
      </c>
    </row>
    <row r="6718" spans="1:2" ht="14.5">
      <c r="A6718" s="309" t="s">
        <v>13322</v>
      </c>
      <c r="B6718" s="567"/>
    </row>
    <row r="6719" spans="1:2" ht="14.5">
      <c r="A6719" s="309" t="s">
        <v>13323</v>
      </c>
      <c r="B6719" s="595" t="s">
        <v>13251</v>
      </c>
    </row>
    <row r="6720" spans="1:2" ht="15.5">
      <c r="A6720" s="319" t="s">
        <v>13324</v>
      </c>
      <c r="B6720" s="319" t="s">
        <v>13325</v>
      </c>
    </row>
    <row r="6721" spans="1:2" ht="14.5">
      <c r="A6721" s="309" t="s">
        <v>13326</v>
      </c>
      <c r="B6721" s="309" t="s">
        <v>13327</v>
      </c>
    </row>
    <row r="6722" spans="1:2" ht="14.5">
      <c r="A6722" s="309" t="s">
        <v>13328</v>
      </c>
      <c r="B6722" s="309" t="s">
        <v>13329</v>
      </c>
    </row>
    <row r="6723" spans="1:2" ht="14.5">
      <c r="A6723" s="309" t="s">
        <v>13330</v>
      </c>
      <c r="B6723" s="567"/>
    </row>
    <row r="6724" spans="1:2" ht="14.5">
      <c r="A6724" s="309" t="s">
        <v>13331</v>
      </c>
      <c r="B6724" s="595" t="s">
        <v>13251</v>
      </c>
    </row>
    <row r="6725" spans="1:2" ht="15.5">
      <c r="A6725" s="319" t="s">
        <v>13332</v>
      </c>
      <c r="B6725" s="319" t="s">
        <v>13333</v>
      </c>
    </row>
    <row r="6726" spans="1:2" ht="14.5">
      <c r="A6726" s="309" t="s">
        <v>13334</v>
      </c>
      <c r="B6726" s="309" t="s">
        <v>13335</v>
      </c>
    </row>
    <row r="6727" spans="1:2" ht="14.5">
      <c r="A6727" s="309" t="s">
        <v>13336</v>
      </c>
      <c r="B6727" s="309" t="s">
        <v>13337</v>
      </c>
    </row>
    <row r="6728" spans="1:2" ht="14.5">
      <c r="A6728" s="309" t="s">
        <v>13338</v>
      </c>
      <c r="B6728" s="567"/>
    </row>
    <row r="6729" spans="1:2" ht="14.5">
      <c r="A6729" s="309" t="s">
        <v>13339</v>
      </c>
      <c r="B6729" s="595" t="s">
        <v>13251</v>
      </c>
    </row>
    <row r="6730" spans="1:2" ht="15.5">
      <c r="A6730" s="319" t="s">
        <v>13340</v>
      </c>
      <c r="B6730" s="319" t="s">
        <v>13341</v>
      </c>
    </row>
    <row r="6731" spans="1:2" ht="14.5">
      <c r="A6731" s="309" t="s">
        <v>13342</v>
      </c>
      <c r="B6731" s="309" t="s">
        <v>13343</v>
      </c>
    </row>
    <row r="6732" spans="1:2" ht="14.5">
      <c r="A6732" s="309" t="s">
        <v>13344</v>
      </c>
      <c r="B6732" s="309" t="s">
        <v>13345</v>
      </c>
    </row>
    <row r="6733" spans="1:2" ht="14.5">
      <c r="A6733" s="309" t="s">
        <v>13346</v>
      </c>
      <c r="B6733" s="567"/>
    </row>
    <row r="6734" spans="1:2" ht="14.5">
      <c r="A6734" s="309" t="s">
        <v>13347</v>
      </c>
      <c r="B6734" s="595" t="s">
        <v>13251</v>
      </c>
    </row>
    <row r="6735" spans="1:2" ht="15.5">
      <c r="A6735" s="319" t="s">
        <v>13348</v>
      </c>
      <c r="B6735" s="319" t="s">
        <v>13349</v>
      </c>
    </row>
    <row r="6736" spans="1:2" ht="14.5">
      <c r="A6736" s="309" t="s">
        <v>13350</v>
      </c>
      <c r="B6736" s="309" t="s">
        <v>13351</v>
      </c>
    </row>
    <row r="6737" spans="1:2" ht="14.5">
      <c r="A6737" s="309" t="s">
        <v>13352</v>
      </c>
      <c r="B6737" s="309" t="s">
        <v>13353</v>
      </c>
    </row>
    <row r="6738" spans="1:2" ht="14.5">
      <c r="A6738" s="309" t="s">
        <v>13354</v>
      </c>
      <c r="B6738" s="567"/>
    </row>
    <row r="6739" spans="1:2" ht="14.5">
      <c r="A6739" s="309" t="s">
        <v>13355</v>
      </c>
      <c r="B6739" s="595" t="s">
        <v>13251</v>
      </c>
    </row>
    <row r="6740" spans="1:2" ht="15.5">
      <c r="A6740" s="319" t="s">
        <v>13356</v>
      </c>
      <c r="B6740" s="319" t="s">
        <v>13357</v>
      </c>
    </row>
    <row r="6741" spans="1:2" ht="14.5">
      <c r="A6741" s="309" t="s">
        <v>13358</v>
      </c>
      <c r="B6741" s="309" t="s">
        <v>13359</v>
      </c>
    </row>
    <row r="6742" spans="1:2" ht="14.5">
      <c r="A6742" s="309" t="s">
        <v>13360</v>
      </c>
      <c r="B6742" s="309" t="s">
        <v>13361</v>
      </c>
    </row>
    <row r="6743" spans="1:2" ht="14.5">
      <c r="A6743" s="309" t="s">
        <v>13362</v>
      </c>
      <c r="B6743" s="567"/>
    </row>
    <row r="6744" spans="1:2" ht="14.5">
      <c r="A6744" s="309" t="s">
        <v>13363</v>
      </c>
      <c r="B6744" s="595" t="s">
        <v>13251</v>
      </c>
    </row>
    <row r="6745" spans="1:2" ht="15.5">
      <c r="A6745" s="319" t="s">
        <v>13364</v>
      </c>
      <c r="B6745" s="319" t="s">
        <v>13365</v>
      </c>
    </row>
    <row r="6746" spans="1:2" ht="14.5">
      <c r="A6746" s="309" t="s">
        <v>13366</v>
      </c>
      <c r="B6746" s="309" t="s">
        <v>13367</v>
      </c>
    </row>
    <row r="6747" spans="1:2" ht="14.5">
      <c r="A6747" s="309" t="s">
        <v>13368</v>
      </c>
      <c r="B6747" s="309" t="s">
        <v>13369</v>
      </c>
    </row>
    <row r="6748" spans="1:2" ht="14.5">
      <c r="A6748" s="309" t="s">
        <v>13370</v>
      </c>
      <c r="B6748" s="567"/>
    </row>
    <row r="6749" spans="1:2" ht="14.5">
      <c r="A6749" s="309" t="s">
        <v>13371</v>
      </c>
      <c r="B6749" s="595" t="s">
        <v>13251</v>
      </c>
    </row>
    <row r="6750" spans="1:2" ht="15.5">
      <c r="A6750" s="319" t="s">
        <v>13372</v>
      </c>
      <c r="B6750" s="319" t="s">
        <v>13373</v>
      </c>
    </row>
    <row r="6751" spans="1:2" ht="14.5">
      <c r="A6751" s="309" t="s">
        <v>13374</v>
      </c>
      <c r="B6751" s="309" t="s">
        <v>13375</v>
      </c>
    </row>
    <row r="6752" spans="1:2" ht="14.5">
      <c r="A6752" s="309" t="s">
        <v>13376</v>
      </c>
      <c r="B6752" s="309" t="s">
        <v>13377</v>
      </c>
    </row>
    <row r="6753" spans="1:2" ht="14.5">
      <c r="A6753" s="309" t="s">
        <v>13378</v>
      </c>
      <c r="B6753" s="567"/>
    </row>
    <row r="6754" spans="1:2" ht="14.5">
      <c r="A6754" s="309" t="s">
        <v>13379</v>
      </c>
      <c r="B6754" s="595" t="s">
        <v>13251</v>
      </c>
    </row>
    <row r="6755" spans="1:2" ht="15.5">
      <c r="A6755" s="319" t="s">
        <v>13380</v>
      </c>
      <c r="B6755" s="319" t="s">
        <v>13381</v>
      </c>
    </row>
    <row r="6756" spans="1:2" ht="14.5">
      <c r="A6756" s="309" t="s">
        <v>13382</v>
      </c>
      <c r="B6756" s="309" t="s">
        <v>13383</v>
      </c>
    </row>
    <row r="6757" spans="1:2" ht="14.5">
      <c r="A6757" s="309" t="s">
        <v>13384</v>
      </c>
      <c r="B6757" s="309" t="s">
        <v>13385</v>
      </c>
    </row>
    <row r="6758" spans="1:2" ht="14.5">
      <c r="A6758" s="309" t="s">
        <v>13386</v>
      </c>
      <c r="B6758" s="567"/>
    </row>
    <row r="6759" spans="1:2" ht="14.5">
      <c r="A6759" s="309" t="s">
        <v>13387</v>
      </c>
      <c r="B6759" s="595" t="s">
        <v>13251</v>
      </c>
    </row>
    <row r="6760" spans="1:2" ht="15.5">
      <c r="A6760" s="319" t="s">
        <v>13388</v>
      </c>
      <c r="B6760" s="319" t="s">
        <v>13389</v>
      </c>
    </row>
    <row r="6761" spans="1:2" ht="14.5">
      <c r="A6761" s="309" t="s">
        <v>13390</v>
      </c>
      <c r="B6761" s="309" t="s">
        <v>13391</v>
      </c>
    </row>
    <row r="6762" spans="1:2" ht="14.5">
      <c r="A6762" s="309" t="s">
        <v>13392</v>
      </c>
      <c r="B6762" s="309" t="s">
        <v>13393</v>
      </c>
    </row>
    <row r="6763" spans="1:2" ht="14.5">
      <c r="A6763" s="309" t="s">
        <v>13394</v>
      </c>
      <c r="B6763" s="567"/>
    </row>
    <row r="6764" spans="1:2" ht="14.5">
      <c r="A6764" s="309" t="s">
        <v>13395</v>
      </c>
      <c r="B6764" s="595" t="s">
        <v>13251</v>
      </c>
    </row>
    <row r="6765" spans="1:2" ht="15.5">
      <c r="A6765" s="319" t="s">
        <v>13396</v>
      </c>
      <c r="B6765" s="319" t="s">
        <v>13397</v>
      </c>
    </row>
    <row r="6766" spans="1:2" ht="14.5">
      <c r="A6766" s="309" t="s">
        <v>13398</v>
      </c>
      <c r="B6766" s="309" t="s">
        <v>13399</v>
      </c>
    </row>
    <row r="6767" spans="1:2" ht="14.5">
      <c r="A6767" s="309" t="s">
        <v>13400</v>
      </c>
      <c r="B6767" s="309" t="s">
        <v>13401</v>
      </c>
    </row>
    <row r="6768" spans="1:2" ht="14.5">
      <c r="A6768" s="309" t="s">
        <v>13402</v>
      </c>
      <c r="B6768" s="567"/>
    </row>
    <row r="6769" spans="1:2" ht="14.5">
      <c r="A6769" s="309" t="s">
        <v>13403</v>
      </c>
      <c r="B6769" s="595" t="s">
        <v>13251</v>
      </c>
    </row>
    <row r="6770" spans="1:2" ht="15.5">
      <c r="A6770" s="319" t="s">
        <v>13404</v>
      </c>
      <c r="B6770" s="319" t="s">
        <v>13405</v>
      </c>
    </row>
    <row r="6771" spans="1:2" ht="14.5">
      <c r="A6771" s="309" t="s">
        <v>13406</v>
      </c>
      <c r="B6771" s="309" t="s">
        <v>13407</v>
      </c>
    </row>
    <row r="6772" spans="1:2" ht="14.5">
      <c r="A6772" s="309" t="s">
        <v>13408</v>
      </c>
      <c r="B6772" s="309" t="s">
        <v>13409</v>
      </c>
    </row>
    <row r="6773" spans="1:2" ht="14.5">
      <c r="A6773" s="309" t="s">
        <v>13410</v>
      </c>
      <c r="B6773" s="567"/>
    </row>
    <row r="6774" spans="1:2" ht="14.5">
      <c r="A6774" s="309" t="s">
        <v>13411</v>
      </c>
      <c r="B6774" s="595" t="s">
        <v>13251</v>
      </c>
    </row>
    <row r="6775" spans="1:2" ht="17">
      <c r="A6775" s="580" t="s">
        <v>13412</v>
      </c>
      <c r="B6775" s="580" t="s">
        <v>458</v>
      </c>
    </row>
    <row r="6776" spans="1:2" ht="17">
      <c r="A6776" s="580" t="s">
        <v>13413</v>
      </c>
      <c r="B6776" s="580" t="s">
        <v>458</v>
      </c>
    </row>
    <row r="6777" spans="1:2" ht="17">
      <c r="A6777" s="580" t="s">
        <v>13414</v>
      </c>
      <c r="B6777" s="580" t="s">
        <v>458</v>
      </c>
    </row>
    <row r="6778" spans="1:2" ht="17">
      <c r="A6778" s="580" t="s">
        <v>13415</v>
      </c>
      <c r="B6778" s="580" t="s">
        <v>458</v>
      </c>
    </row>
    <row r="6779" spans="1:2" ht="18.5">
      <c r="A6779" s="581" t="s">
        <v>13416</v>
      </c>
      <c r="B6779" s="581" t="s">
        <v>13417</v>
      </c>
    </row>
    <row r="6780" spans="1:2" ht="15.5">
      <c r="A6780" s="319" t="s">
        <v>13418</v>
      </c>
      <c r="B6780" s="319" t="s">
        <v>13419</v>
      </c>
    </row>
    <row r="6781" spans="1:2" ht="14.5">
      <c r="A6781" s="309" t="s">
        <v>13420</v>
      </c>
      <c r="B6781" s="309" t="s">
        <v>13421</v>
      </c>
    </row>
    <row r="6782" spans="1:2" ht="14.5">
      <c r="A6782" s="309" t="s">
        <v>13422</v>
      </c>
      <c r="B6782" s="309" t="s">
        <v>13423</v>
      </c>
    </row>
    <row r="6783" spans="1:2" ht="15.5">
      <c r="A6783" s="319" t="s">
        <v>13424</v>
      </c>
      <c r="B6783" s="319" t="s">
        <v>13425</v>
      </c>
    </row>
    <row r="6784" spans="1:2" ht="15.5">
      <c r="A6784" s="319" t="s">
        <v>13426</v>
      </c>
      <c r="B6784" s="319" t="s">
        <v>13427</v>
      </c>
    </row>
    <row r="6785" spans="1:2" ht="14.5">
      <c r="A6785" s="309" t="s">
        <v>13428</v>
      </c>
      <c r="B6785" s="309" t="s">
        <v>13429</v>
      </c>
    </row>
    <row r="6786" spans="1:2" ht="14.5">
      <c r="A6786" s="309" t="s">
        <v>13430</v>
      </c>
      <c r="B6786" s="309" t="s">
        <v>13431</v>
      </c>
    </row>
    <row r="6787" spans="1:2" ht="15.5">
      <c r="A6787" s="319" t="s">
        <v>13432</v>
      </c>
      <c r="B6787" s="319" t="s">
        <v>13433</v>
      </c>
    </row>
    <row r="6788" spans="1:2" ht="15.5">
      <c r="A6788" s="319" t="s">
        <v>13434</v>
      </c>
      <c r="B6788" s="319" t="s">
        <v>13435</v>
      </c>
    </row>
    <row r="6789" spans="1:2" ht="17">
      <c r="A6789" s="307" t="s">
        <v>13436</v>
      </c>
      <c r="B6789" s="307" t="s">
        <v>13437</v>
      </c>
    </row>
    <row r="6790" spans="1:2" ht="15.5">
      <c r="A6790" s="319" t="s">
        <v>13438</v>
      </c>
      <c r="B6790" s="319" t="s">
        <v>13439</v>
      </c>
    </row>
    <row r="6791" spans="1:2" ht="14.5">
      <c r="A6791" s="309" t="s">
        <v>13440</v>
      </c>
      <c r="B6791" s="309" t="s">
        <v>13441</v>
      </c>
    </row>
    <row r="6792" spans="1:2" ht="14.5">
      <c r="A6792" s="309" t="s">
        <v>13442</v>
      </c>
      <c r="B6792" s="309" t="s">
        <v>13443</v>
      </c>
    </row>
    <row r="6793" spans="1:2" ht="14.5">
      <c r="A6793" s="309" t="s">
        <v>13444</v>
      </c>
      <c r="B6793" s="309" t="s">
        <v>13445</v>
      </c>
    </row>
    <row r="6794" spans="1:2" ht="14.5">
      <c r="A6794" s="309" t="s">
        <v>13446</v>
      </c>
      <c r="B6794" s="309" t="s">
        <v>13447</v>
      </c>
    </row>
    <row r="6795" spans="1:2" ht="14.5">
      <c r="A6795" s="309" t="s">
        <v>13448</v>
      </c>
      <c r="B6795" s="309" t="s">
        <v>13449</v>
      </c>
    </row>
    <row r="6796" spans="1:2" ht="15.5">
      <c r="A6796" s="319" t="s">
        <v>13450</v>
      </c>
      <c r="B6796" s="319" t="s">
        <v>13451</v>
      </c>
    </row>
    <row r="6797" spans="1:2" ht="14.5">
      <c r="A6797" s="309" t="s">
        <v>13452</v>
      </c>
      <c r="B6797" s="309" t="s">
        <v>13453</v>
      </c>
    </row>
    <row r="6798" spans="1:2" ht="13">
      <c r="A6798" s="567" t="s">
        <v>13454</v>
      </c>
      <c r="B6798" s="567" t="s">
        <v>13455</v>
      </c>
    </row>
    <row r="6799" spans="1:2" ht="13">
      <c r="A6799" s="567" t="s">
        <v>13456</v>
      </c>
      <c r="B6799" s="567" t="s">
        <v>13457</v>
      </c>
    </row>
    <row r="6800" spans="1:2" ht="14.5">
      <c r="A6800" s="309" t="s">
        <v>13458</v>
      </c>
      <c r="B6800" s="309" t="s">
        <v>13459</v>
      </c>
    </row>
    <row r="6801" spans="1:2" ht="14.5">
      <c r="A6801" s="309" t="s">
        <v>13460</v>
      </c>
      <c r="B6801" s="309" t="s">
        <v>13461</v>
      </c>
    </row>
    <row r="6802" spans="1:2" ht="14.5">
      <c r="A6802" s="309" t="s">
        <v>13462</v>
      </c>
      <c r="B6802" s="309" t="s">
        <v>13463</v>
      </c>
    </row>
    <row r="6803" spans="1:2" ht="14.5">
      <c r="A6803" s="309" t="s">
        <v>13464</v>
      </c>
      <c r="B6803" s="309" t="s">
        <v>13465</v>
      </c>
    </row>
    <row r="6804" spans="1:2" ht="15.5">
      <c r="A6804" s="319" t="s">
        <v>13466</v>
      </c>
      <c r="B6804" s="319" t="s">
        <v>13467</v>
      </c>
    </row>
    <row r="6805" spans="1:2" ht="14.5">
      <c r="A6805" s="309" t="s">
        <v>13468</v>
      </c>
      <c r="B6805" s="309" t="s">
        <v>13469</v>
      </c>
    </row>
    <row r="6806" spans="1:2" ht="14.5">
      <c r="A6806" s="309" t="s">
        <v>13470</v>
      </c>
      <c r="B6806" s="309" t="s">
        <v>13471</v>
      </c>
    </row>
    <row r="6807" spans="1:2" ht="15.5">
      <c r="A6807" s="319" t="s">
        <v>13472</v>
      </c>
      <c r="B6807" s="319" t="s">
        <v>13473</v>
      </c>
    </row>
    <row r="6808" spans="1:2" ht="14.5">
      <c r="A6808" s="309" t="s">
        <v>13474</v>
      </c>
      <c r="B6808" s="309" t="s">
        <v>13475</v>
      </c>
    </row>
    <row r="6809" spans="1:2" ht="13">
      <c r="A6809" s="567" t="s">
        <v>13476</v>
      </c>
      <c r="B6809" s="567" t="s">
        <v>13477</v>
      </c>
    </row>
    <row r="6810" spans="1:2" ht="13">
      <c r="A6810" s="567" t="s">
        <v>13478</v>
      </c>
      <c r="B6810" s="567" t="s">
        <v>13479</v>
      </c>
    </row>
    <row r="6811" spans="1:2" ht="13">
      <c r="A6811" s="567" t="s">
        <v>13480</v>
      </c>
      <c r="B6811" s="567" t="s">
        <v>13481</v>
      </c>
    </row>
    <row r="6812" spans="1:2" ht="15.5">
      <c r="A6812" s="319" t="s">
        <v>13482</v>
      </c>
      <c r="B6812" s="319" t="s">
        <v>13483</v>
      </c>
    </row>
    <row r="6813" spans="1:2" ht="14.5">
      <c r="A6813" s="309" t="s">
        <v>13484</v>
      </c>
      <c r="B6813" s="309" t="s">
        <v>13485</v>
      </c>
    </row>
    <row r="6814" spans="1:2" ht="14.5">
      <c r="A6814" s="309" t="s">
        <v>13486</v>
      </c>
      <c r="B6814" s="309" t="s">
        <v>13487</v>
      </c>
    </row>
    <row r="6815" spans="1:2" ht="15.5">
      <c r="A6815" s="319" t="s">
        <v>13488</v>
      </c>
      <c r="B6815" s="319" t="s">
        <v>13489</v>
      </c>
    </row>
    <row r="6816" spans="1:2" ht="14.5">
      <c r="A6816" s="309" t="s">
        <v>13490</v>
      </c>
      <c r="B6816" s="309" t="s">
        <v>13491</v>
      </c>
    </row>
    <row r="6817" spans="1:2" ht="14.5">
      <c r="A6817" s="309" t="s">
        <v>13492</v>
      </c>
      <c r="B6817" s="309" t="s">
        <v>13493</v>
      </c>
    </row>
    <row r="6818" spans="1:2" ht="14.5">
      <c r="A6818" s="309" t="s">
        <v>13494</v>
      </c>
      <c r="B6818" s="309" t="s">
        <v>13495</v>
      </c>
    </row>
    <row r="6819" spans="1:2" ht="14.5">
      <c r="A6819" s="309" t="s">
        <v>13496</v>
      </c>
      <c r="B6819" s="309" t="s">
        <v>13497</v>
      </c>
    </row>
    <row r="6820" spans="1:2" ht="15.5">
      <c r="A6820" s="319" t="s">
        <v>13498</v>
      </c>
      <c r="B6820" s="319" t="s">
        <v>13499</v>
      </c>
    </row>
    <row r="6821" spans="1:2" ht="14.5">
      <c r="A6821" s="309" t="s">
        <v>13500</v>
      </c>
      <c r="B6821" s="309" t="s">
        <v>13501</v>
      </c>
    </row>
    <row r="6822" spans="1:2" ht="15.5">
      <c r="A6822" s="319" t="s">
        <v>13502</v>
      </c>
      <c r="B6822" s="319" t="s">
        <v>13503</v>
      </c>
    </row>
    <row r="6823" spans="1:2" ht="14.5">
      <c r="A6823" s="309" t="s">
        <v>13504</v>
      </c>
      <c r="B6823" s="309" t="s">
        <v>13505</v>
      </c>
    </row>
    <row r="6824" spans="1:2" ht="14.5">
      <c r="A6824" s="309" t="s">
        <v>13506</v>
      </c>
      <c r="B6824" s="309" t="s">
        <v>13507</v>
      </c>
    </row>
    <row r="6825" spans="1:2" ht="15.5">
      <c r="A6825" s="319" t="s">
        <v>13508</v>
      </c>
      <c r="B6825" s="319" t="s">
        <v>13509</v>
      </c>
    </row>
    <row r="6826" spans="1:2" ht="14.5">
      <c r="A6826" s="309" t="s">
        <v>13510</v>
      </c>
      <c r="B6826" s="309" t="s">
        <v>13511</v>
      </c>
    </row>
    <row r="6827" spans="1:2" ht="14.5">
      <c r="A6827" s="309" t="s">
        <v>13512</v>
      </c>
      <c r="B6827" s="309" t="s">
        <v>13513</v>
      </c>
    </row>
    <row r="6828" spans="1:2" ht="14.5">
      <c r="A6828" s="309" t="s">
        <v>13514</v>
      </c>
      <c r="B6828" s="309" t="s">
        <v>13515</v>
      </c>
    </row>
    <row r="6829" spans="1:2" ht="14.5">
      <c r="A6829" s="309" t="s">
        <v>13516</v>
      </c>
      <c r="B6829" s="309" t="s">
        <v>13517</v>
      </c>
    </row>
    <row r="6830" spans="1:2" ht="14.5">
      <c r="A6830" s="309" t="s">
        <v>13518</v>
      </c>
      <c r="B6830" s="309" t="s">
        <v>13519</v>
      </c>
    </row>
    <row r="6831" spans="1:2" ht="17">
      <c r="A6831" s="580" t="s">
        <v>13520</v>
      </c>
      <c r="B6831" s="580" t="s">
        <v>458</v>
      </c>
    </row>
    <row r="6832" spans="1:2" ht="17">
      <c r="A6832" s="580" t="s">
        <v>13521</v>
      </c>
      <c r="B6832" s="580" t="s">
        <v>458</v>
      </c>
    </row>
    <row r="6833" spans="1:2" ht="17">
      <c r="A6833" s="580" t="s">
        <v>13522</v>
      </c>
      <c r="B6833" s="580" t="s">
        <v>458</v>
      </c>
    </row>
    <row r="6834" spans="1:2" ht="17">
      <c r="A6834" s="580" t="s">
        <v>13523</v>
      </c>
      <c r="B6834" s="580" t="s">
        <v>458</v>
      </c>
    </row>
    <row r="6835" spans="1:2" ht="17">
      <c r="A6835" s="580" t="s">
        <v>13524</v>
      </c>
      <c r="B6835" s="580" t="s">
        <v>458</v>
      </c>
    </row>
    <row r="6836" spans="1:2" ht="17">
      <c r="A6836" s="307" t="s">
        <v>13525</v>
      </c>
      <c r="B6836" s="307" t="s">
        <v>13526</v>
      </c>
    </row>
    <row r="6837" spans="1:2" ht="15.5">
      <c r="A6837" s="319" t="s">
        <v>13527</v>
      </c>
      <c r="B6837" s="319" t="s">
        <v>13528</v>
      </c>
    </row>
    <row r="6838" spans="1:2" ht="14.5">
      <c r="A6838" s="309" t="s">
        <v>13529</v>
      </c>
      <c r="B6838" s="309" t="s">
        <v>13530</v>
      </c>
    </row>
    <row r="6839" spans="1:2" ht="14.5">
      <c r="A6839" s="309" t="s">
        <v>13531</v>
      </c>
      <c r="B6839" s="309" t="s">
        <v>13532</v>
      </c>
    </row>
    <row r="6840" spans="1:2" ht="14.5">
      <c r="A6840" s="309" t="s">
        <v>13533</v>
      </c>
      <c r="B6840" s="309" t="s">
        <v>13534</v>
      </c>
    </row>
    <row r="6841" spans="1:2" ht="14.5">
      <c r="A6841" s="309" t="s">
        <v>13535</v>
      </c>
      <c r="B6841" s="309" t="s">
        <v>13536</v>
      </c>
    </row>
    <row r="6842" spans="1:2" ht="14.5">
      <c r="A6842" s="309" t="s">
        <v>13537</v>
      </c>
      <c r="B6842" s="309" t="s">
        <v>13538</v>
      </c>
    </row>
    <row r="6843" spans="1:2" ht="17">
      <c r="A6843" s="580" t="s">
        <v>13539</v>
      </c>
      <c r="B6843" s="580" t="s">
        <v>458</v>
      </c>
    </row>
    <row r="6844" spans="1:2" ht="17">
      <c r="A6844" s="580" t="s">
        <v>13540</v>
      </c>
      <c r="B6844" s="580" t="s">
        <v>458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
  <sheetViews>
    <sheetView view="pageBreakPreview" zoomScaleNormal="100" zoomScaleSheetLayoutView="100" workbookViewId="0">
      <selection activeCell="G7" sqref="G7"/>
    </sheetView>
  </sheetViews>
  <sheetFormatPr defaultColWidth="8.90625" defaultRowHeight="13"/>
  <cols>
    <col min="1" max="1" width="4" style="435" customWidth="1"/>
    <col min="2" max="2" width="47.90625" style="435" customWidth="1"/>
    <col min="3" max="3" width="9.453125" style="435" customWidth="1"/>
    <col min="4" max="4" width="6.453125" style="435" customWidth="1"/>
    <col min="5" max="5" width="12.453125" style="435" customWidth="1"/>
    <col min="6" max="7" width="15.453125" style="435" customWidth="1"/>
    <col min="8" max="8" width="17.453125" style="435" customWidth="1"/>
    <col min="9" max="9" width="9.453125" style="435" customWidth="1"/>
    <col min="10" max="15" width="8.90625" style="435"/>
    <col min="16" max="16" width="9.08984375" style="435" customWidth="1"/>
    <col min="17" max="17" width="8.90625" style="435"/>
    <col min="18" max="18" width="9.453125" style="435" customWidth="1"/>
    <col min="19" max="16384" width="8.90625" style="435"/>
  </cols>
  <sheetData>
    <row r="1" spans="1:9" s="511" customFormat="1" ht="23.25" customHeight="1">
      <c r="A1" s="669" t="s">
        <v>13541</v>
      </c>
      <c r="B1" s="670" t="s">
        <v>2</v>
      </c>
      <c r="C1" s="670" t="s">
        <v>13542</v>
      </c>
      <c r="D1" s="671" t="s">
        <v>4</v>
      </c>
      <c r="E1" s="670" t="s">
        <v>13543</v>
      </c>
      <c r="F1" s="672" t="s">
        <v>13544</v>
      </c>
      <c r="G1" s="673"/>
    </row>
    <row r="2" spans="1:9" s="13" customFormat="1" ht="5.15" customHeight="1">
      <c r="A2" s="61"/>
      <c r="B2" s="62"/>
      <c r="C2" s="63"/>
      <c r="D2" s="64"/>
      <c r="E2" s="65"/>
      <c r="F2" s="66"/>
      <c r="G2" s="549"/>
      <c r="H2" s="517"/>
      <c r="I2" s="517"/>
    </row>
    <row r="3" spans="1:9" s="13" customFormat="1" ht="21" customHeight="1">
      <c r="A3" s="743" t="s">
        <v>13545</v>
      </c>
      <c r="B3" s="744"/>
      <c r="C3" s="744"/>
      <c r="D3" s="744"/>
      <c r="E3" s="744"/>
      <c r="F3" s="745"/>
      <c r="G3" s="550"/>
    </row>
    <row r="4" spans="1:9" s="13" customFormat="1" ht="5.15" customHeight="1">
      <c r="A4" s="638"/>
      <c r="B4" s="525"/>
      <c r="C4" s="526"/>
      <c r="D4" s="527"/>
      <c r="E4" s="527"/>
      <c r="F4" s="527"/>
      <c r="G4" s="551"/>
    </row>
    <row r="5" spans="1:9" s="13" customFormat="1" ht="15" customHeight="1">
      <c r="A5" s="639">
        <v>1.1000000000000001</v>
      </c>
      <c r="B5" s="646" t="s">
        <v>863</v>
      </c>
      <c r="C5" s="645"/>
      <c r="D5" s="614"/>
      <c r="E5" s="643"/>
      <c r="F5" s="644">
        <f>D5*E5</f>
        <v>0</v>
      </c>
      <c r="G5" s="552"/>
    </row>
    <row r="6" spans="1:9" s="13" customFormat="1" ht="5.15" customHeight="1">
      <c r="A6" s="638"/>
      <c r="B6" s="525"/>
      <c r="C6" s="526"/>
      <c r="D6" s="527"/>
      <c r="E6" s="527"/>
      <c r="F6" s="527"/>
      <c r="G6" s="551"/>
    </row>
    <row r="7" spans="1:9" s="13" customFormat="1" ht="263.14999999999998" customHeight="1">
      <c r="A7" s="640" t="s">
        <v>13546</v>
      </c>
      <c r="B7" s="530" t="s">
        <v>13547</v>
      </c>
      <c r="C7" s="521" t="s">
        <v>13548</v>
      </c>
      <c r="D7" s="522">
        <v>1</v>
      </c>
      <c r="E7" s="532"/>
      <c r="F7" s="523"/>
      <c r="G7" s="553"/>
      <c r="H7" s="40"/>
      <c r="I7" s="40"/>
    </row>
    <row r="8" spans="1:9" s="13" customFormat="1" ht="46.5">
      <c r="A8" s="640" t="s">
        <v>13549</v>
      </c>
      <c r="B8" s="530" t="s">
        <v>13550</v>
      </c>
      <c r="C8" s="521" t="s">
        <v>13548</v>
      </c>
      <c r="D8" s="521">
        <v>5</v>
      </c>
      <c r="E8" s="521"/>
      <c r="F8" s="523"/>
      <c r="G8" s="553"/>
      <c r="H8" s="40"/>
      <c r="I8" s="40"/>
    </row>
    <row r="9" spans="1:9" s="13" customFormat="1" ht="6.75" customHeight="1">
      <c r="A9" s="309"/>
      <c r="B9" s="641"/>
      <c r="C9" s="641"/>
      <c r="D9" s="641"/>
      <c r="E9" s="641"/>
      <c r="F9" s="642"/>
      <c r="G9" s="134"/>
    </row>
    <row r="10" spans="1:9" s="13" customFormat="1" ht="18" customHeight="1">
      <c r="A10" s="639">
        <v>1.2</v>
      </c>
      <c r="B10" s="646" t="s">
        <v>865</v>
      </c>
      <c r="C10" s="645"/>
      <c r="D10" s="614"/>
      <c r="E10" s="643"/>
      <c r="F10" s="644"/>
      <c r="G10" s="552"/>
    </row>
    <row r="11" spans="1:9" s="13" customFormat="1" ht="5.15" customHeight="1">
      <c r="A11" s="638"/>
      <c r="B11" s="525"/>
      <c r="C11" s="526"/>
      <c r="D11" s="527"/>
      <c r="E11" s="527"/>
      <c r="F11" s="527"/>
      <c r="G11" s="551"/>
    </row>
    <row r="12" spans="1:9" s="13" customFormat="1" ht="108.5">
      <c r="A12" s="640" t="s">
        <v>13551</v>
      </c>
      <c r="B12" s="530" t="s">
        <v>13552</v>
      </c>
      <c r="C12" s="521" t="s">
        <v>13553</v>
      </c>
      <c r="D12" s="522">
        <v>1</v>
      </c>
      <c r="E12" s="532"/>
      <c r="F12" s="523"/>
      <c r="G12" s="553"/>
      <c r="H12" s="40"/>
      <c r="I12" s="40"/>
    </row>
    <row r="13" spans="1:9" s="13" customFormat="1" ht="6.75" customHeight="1">
      <c r="A13" s="309"/>
      <c r="B13" s="641"/>
      <c r="C13" s="641"/>
      <c r="D13" s="641"/>
      <c r="E13" s="641"/>
      <c r="F13" s="642"/>
      <c r="G13" s="134"/>
    </row>
    <row r="14" spans="1:9" s="13" customFormat="1" ht="23.4" customHeight="1">
      <c r="A14" s="639">
        <v>1.3</v>
      </c>
      <c r="B14" s="646" t="s">
        <v>893</v>
      </c>
      <c r="C14" s="645"/>
      <c r="D14" s="614"/>
      <c r="E14" s="643"/>
      <c r="F14" s="644"/>
      <c r="G14" s="552"/>
    </row>
    <row r="15" spans="1:9" s="13" customFormat="1" ht="46.5">
      <c r="A15" s="640" t="s">
        <v>13554</v>
      </c>
      <c r="B15" s="530" t="s">
        <v>13555</v>
      </c>
      <c r="C15" s="521" t="s">
        <v>13553</v>
      </c>
      <c r="D15" s="522">
        <v>1</v>
      </c>
      <c r="E15" s="532"/>
      <c r="F15" s="523"/>
      <c r="G15" s="553"/>
      <c r="H15" s="40"/>
      <c r="I15" s="40"/>
    </row>
    <row r="16" spans="1:9" s="13" customFormat="1" ht="6.75" customHeight="1">
      <c r="A16" s="309"/>
      <c r="B16" s="641"/>
      <c r="C16" s="641"/>
      <c r="D16" s="641"/>
      <c r="E16" s="641"/>
      <c r="F16" s="642"/>
      <c r="G16" s="134"/>
    </row>
    <row r="17" spans="1:9" s="14" customFormat="1" ht="13.5" customHeight="1">
      <c r="A17" s="746" t="s">
        <v>13556</v>
      </c>
      <c r="B17" s="747"/>
      <c r="C17" s="747"/>
      <c r="D17" s="747"/>
      <c r="E17" s="750">
        <f>SUM(F6:F16)</f>
        <v>0</v>
      </c>
      <c r="F17" s="751"/>
      <c r="G17" s="674"/>
      <c r="H17" s="554">
        <f>$E$17</f>
        <v>0</v>
      </c>
    </row>
    <row r="18" spans="1:9" s="14" customFormat="1" ht="13.5" customHeight="1">
      <c r="A18" s="748"/>
      <c r="B18" s="749"/>
      <c r="C18" s="749"/>
      <c r="D18" s="749"/>
      <c r="E18" s="752"/>
      <c r="F18" s="753"/>
      <c r="G18" s="674"/>
    </row>
    <row r="19" spans="1:9">
      <c r="D19" s="15"/>
    </row>
    <row r="20" spans="1:9" s="15" customFormat="1" ht="15.5">
      <c r="A20" s="539"/>
      <c r="B20" s="119"/>
      <c r="D20" s="120"/>
      <c r="H20" s="120"/>
      <c r="I20" s="120"/>
    </row>
    <row r="21" spans="1:9">
      <c r="A21" s="124" t="s">
        <v>13251</v>
      </c>
      <c r="B21" s="124"/>
      <c r="C21" s="125"/>
    </row>
    <row r="22" spans="1:9">
      <c r="A22" s="102"/>
      <c r="B22" s="102"/>
      <c r="C22" s="127"/>
    </row>
  </sheetData>
  <mergeCells count="3">
    <mergeCell ref="A3:F3"/>
    <mergeCell ref="A17:D18"/>
    <mergeCell ref="E17:F18"/>
  </mergeCells>
  <printOptions horizontalCentered="1"/>
  <pageMargins left="0.43307086614173201" right="0.43307086614173201" top="1.0629921259999999" bottom="0.74803149606299202" header="0.48622047200000001" footer="3.9370078740157501E-2"/>
  <pageSetup paperSize="9" orientation="portrait" r:id="rId1"/>
  <headerFooter>
    <oddHeader>&amp;L&amp;"+,Bold"&amp;EQuotation of Rehabilitation of Tamboul Hospital – Al Jazirah State,  Rev.00 &amp;R</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185"/>
  <sheetViews>
    <sheetView topLeftCell="A136" zoomScale="85" zoomScaleNormal="85" workbookViewId="0">
      <selection activeCell="E175" sqref="E175"/>
    </sheetView>
  </sheetViews>
  <sheetFormatPr defaultColWidth="8.90625" defaultRowHeight="15.5"/>
  <cols>
    <col min="1" max="1" width="6.90625" style="511" customWidth="1"/>
    <col min="2" max="2" width="47.90625" style="435" customWidth="1"/>
    <col min="3" max="3" width="9.453125" style="435" customWidth="1"/>
    <col min="4" max="4" width="6.453125" style="435" customWidth="1"/>
    <col min="5" max="5" width="12.453125" style="435" customWidth="1"/>
    <col min="6" max="6" width="15.453125" style="435" customWidth="1"/>
    <col min="7" max="7" width="16.08984375" style="435" customWidth="1"/>
    <col min="8" max="13" width="8.90625" style="435"/>
    <col min="14" max="14" width="9.08984375" style="435" customWidth="1"/>
    <col min="15" max="15" width="8.90625" style="435"/>
    <col min="16" max="16" width="9.08984375" style="435" customWidth="1"/>
    <col min="17" max="16384" width="8.90625" style="435"/>
  </cols>
  <sheetData>
    <row r="1" spans="1:7" s="511" customFormat="1" ht="23.25" customHeight="1">
      <c r="A1" s="515" t="s">
        <v>13541</v>
      </c>
      <c r="B1" s="670" t="s">
        <v>2</v>
      </c>
      <c r="C1" s="670" t="s">
        <v>13542</v>
      </c>
      <c r="D1" s="671" t="s">
        <v>4</v>
      </c>
      <c r="E1" s="670" t="s">
        <v>13543</v>
      </c>
      <c r="F1" s="675" t="s">
        <v>13544</v>
      </c>
      <c r="G1" s="542" t="s">
        <v>13558</v>
      </c>
    </row>
    <row r="2" spans="1:7" s="13" customFormat="1" ht="5.15" customHeight="1">
      <c r="A2" s="516"/>
      <c r="B2" s="62"/>
      <c r="C2" s="63"/>
      <c r="D2" s="64"/>
      <c r="E2" s="65"/>
      <c r="F2" s="65"/>
      <c r="G2" s="597"/>
    </row>
    <row r="3" spans="1:7" ht="18.5">
      <c r="A3" s="754" t="s">
        <v>13559</v>
      </c>
      <c r="B3" s="754"/>
      <c r="C3" s="754"/>
      <c r="D3" s="754"/>
      <c r="E3" s="754"/>
      <c r="F3" s="754"/>
      <c r="G3" s="543"/>
    </row>
    <row r="4" spans="1:7" s="13" customFormat="1" ht="5.15" customHeight="1">
      <c r="A4" s="524"/>
      <c r="B4" s="525"/>
      <c r="C4" s="526"/>
      <c r="D4" s="527"/>
      <c r="E4" s="528"/>
      <c r="F4" s="528"/>
      <c r="G4" s="544"/>
    </row>
    <row r="5" spans="1:7">
      <c r="A5" s="534">
        <v>2.1</v>
      </c>
      <c r="B5" s="646" t="s">
        <v>13560</v>
      </c>
      <c r="C5" s="645"/>
      <c r="D5" s="614"/>
      <c r="E5" s="615"/>
      <c r="F5" s="616">
        <f>D5*E5</f>
        <v>0</v>
      </c>
      <c r="G5" s="617"/>
    </row>
    <row r="6" spans="1:7" ht="93">
      <c r="A6" s="619" t="s">
        <v>13561</v>
      </c>
      <c r="B6" s="530" t="s">
        <v>13562</v>
      </c>
      <c r="C6" s="521" t="s">
        <v>13553</v>
      </c>
      <c r="D6" s="522">
        <v>1</v>
      </c>
      <c r="E6" s="523"/>
      <c r="F6" s="523"/>
      <c r="G6" s="546"/>
    </row>
    <row r="7" spans="1:7" s="13" customFormat="1" ht="5.15" customHeight="1">
      <c r="A7" s="620"/>
      <c r="B7" s="525"/>
      <c r="C7" s="526"/>
      <c r="D7" s="527"/>
      <c r="E7" s="527"/>
      <c r="F7" s="527"/>
      <c r="G7" s="544"/>
    </row>
    <row r="8" spans="1:7" ht="324" customHeight="1">
      <c r="A8" s="619" t="s">
        <v>13563</v>
      </c>
      <c r="B8" s="530" t="s">
        <v>13564</v>
      </c>
      <c r="C8" s="521" t="s">
        <v>13553</v>
      </c>
      <c r="D8" s="522">
        <v>1</v>
      </c>
      <c r="E8" s="648"/>
      <c r="F8" s="523"/>
      <c r="G8" s="545"/>
    </row>
    <row r="9" spans="1:7" ht="4.5" customHeight="1">
      <c r="A9" s="621"/>
      <c r="B9" s="530"/>
      <c r="C9" s="599"/>
      <c r="D9" s="522"/>
      <c r="E9" s="523"/>
      <c r="F9" s="523"/>
      <c r="G9" s="545"/>
    </row>
    <row r="10" spans="1:7" s="13" customFormat="1" ht="93">
      <c r="A10" s="620" t="s">
        <v>13565</v>
      </c>
      <c r="B10" s="530" t="s">
        <v>13566</v>
      </c>
      <c r="C10" s="521" t="s">
        <v>13553</v>
      </c>
      <c r="D10" s="522">
        <v>1</v>
      </c>
      <c r="E10" s="600"/>
      <c r="F10" s="523"/>
      <c r="G10" s="544"/>
    </row>
    <row r="11" spans="1:7" s="13" customFormat="1" ht="5.15" customHeight="1">
      <c r="A11" s="524"/>
      <c r="B11" s="525"/>
      <c r="C11" s="526"/>
      <c r="D11" s="527"/>
      <c r="E11" s="527"/>
      <c r="F11" s="523"/>
      <c r="G11" s="544"/>
    </row>
    <row r="12" spans="1:7" s="13" customFormat="1" ht="15" customHeight="1">
      <c r="A12" s="524">
        <v>2.2000000000000002</v>
      </c>
      <c r="B12" s="649" t="s">
        <v>13567</v>
      </c>
      <c r="C12" s="647"/>
      <c r="D12" s="614"/>
      <c r="E12" s="614"/>
      <c r="F12" s="610"/>
      <c r="G12" s="618"/>
    </row>
    <row r="13" spans="1:7" s="13" customFormat="1" ht="125.4" customHeight="1">
      <c r="A13" s="524" t="s">
        <v>13568</v>
      </c>
      <c r="B13" s="650" t="s">
        <v>13569</v>
      </c>
      <c r="C13" s="521" t="s">
        <v>13548</v>
      </c>
      <c r="D13" s="521">
        <v>12</v>
      </c>
      <c r="E13" s="533"/>
      <c r="F13" s="523"/>
      <c r="G13" s="544"/>
    </row>
    <row r="14" spans="1:7" s="13" customFormat="1" ht="3.9" customHeight="1">
      <c r="A14" s="524"/>
      <c r="B14" s="525"/>
      <c r="C14" s="526"/>
      <c r="D14" s="527"/>
      <c r="E14" s="527"/>
      <c r="F14" s="527"/>
      <c r="G14" s="544"/>
    </row>
    <row r="15" spans="1:7">
      <c r="A15" s="601">
        <v>2.2999999999999998</v>
      </c>
      <c r="B15" s="531" t="s">
        <v>13570</v>
      </c>
      <c r="C15" s="608"/>
      <c r="D15" s="609"/>
      <c r="E15" s="610"/>
      <c r="F15" s="610"/>
      <c r="G15" s="611"/>
    </row>
    <row r="16" spans="1:7" ht="139.5">
      <c r="A16" s="524" t="s">
        <v>13571</v>
      </c>
      <c r="B16" s="530" t="s">
        <v>13572</v>
      </c>
      <c r="C16" s="521" t="s">
        <v>13557</v>
      </c>
      <c r="D16" s="522">
        <v>1</v>
      </c>
      <c r="E16" s="523"/>
      <c r="F16" s="523"/>
      <c r="G16" s="543"/>
    </row>
    <row r="17" spans="1:7" s="13" customFormat="1" ht="5.15" customHeight="1">
      <c r="A17" s="524"/>
      <c r="B17" s="525"/>
      <c r="C17" s="526"/>
      <c r="D17" s="527"/>
      <c r="E17" s="527"/>
      <c r="F17" s="527"/>
      <c r="G17" s="544"/>
    </row>
    <row r="18" spans="1:7" ht="39">
      <c r="A18" s="520" t="s">
        <v>13573</v>
      </c>
      <c r="B18" s="602" t="s">
        <v>13574</v>
      </c>
      <c r="C18" s="521" t="s">
        <v>13553</v>
      </c>
      <c r="D18" s="522">
        <v>1</v>
      </c>
      <c r="E18" s="523"/>
      <c r="F18" s="523"/>
      <c r="G18" s="543"/>
    </row>
    <row r="19" spans="1:7" s="13" customFormat="1" ht="5.15" customHeight="1">
      <c r="A19" s="524"/>
      <c r="B19" s="525"/>
      <c r="C19" s="526"/>
      <c r="D19" s="527"/>
      <c r="E19" s="527"/>
      <c r="F19" s="527"/>
      <c r="G19" s="544"/>
    </row>
    <row r="20" spans="1:7">
      <c r="A20" s="601">
        <v>2.4</v>
      </c>
      <c r="B20" s="646" t="s">
        <v>13575</v>
      </c>
      <c r="C20" s="613"/>
      <c r="D20" s="609"/>
      <c r="E20" s="610"/>
      <c r="F20" s="610"/>
      <c r="G20" s="611"/>
    </row>
    <row r="21" spans="1:7" s="13" customFormat="1" ht="5.15" customHeight="1">
      <c r="A21" s="524"/>
      <c r="B21" s="525"/>
      <c r="C21" s="526"/>
      <c r="D21" s="527"/>
      <c r="E21" s="527"/>
      <c r="F21" s="527"/>
      <c r="G21" s="544"/>
    </row>
    <row r="22" spans="1:7" ht="31">
      <c r="A22" s="520" t="s">
        <v>13576</v>
      </c>
      <c r="B22" s="530" t="s">
        <v>13577</v>
      </c>
      <c r="C22" s="521" t="s">
        <v>13548</v>
      </c>
      <c r="D22" s="522">
        <v>1</v>
      </c>
      <c r="E22" s="523"/>
      <c r="F22" s="523"/>
      <c r="G22" s="543"/>
    </row>
    <row r="23" spans="1:7" s="13" customFormat="1" ht="28.4" customHeight="1">
      <c r="A23" s="524">
        <v>2.5</v>
      </c>
      <c r="B23" s="646" t="s">
        <v>13578</v>
      </c>
      <c r="C23" s="647"/>
      <c r="D23" s="614"/>
      <c r="E23" s="614"/>
      <c r="F23" s="614"/>
      <c r="G23" s="618"/>
    </row>
    <row r="24" spans="1:7" s="512" customFormat="1" ht="383.4" customHeight="1">
      <c r="A24" s="676" t="s">
        <v>13579</v>
      </c>
      <c r="B24" s="603" t="s">
        <v>13580</v>
      </c>
      <c r="C24" s="604" t="s">
        <v>13553</v>
      </c>
      <c r="D24" s="604">
        <v>1</v>
      </c>
      <c r="E24" s="604"/>
      <c r="F24" s="604"/>
      <c r="G24" s="596"/>
    </row>
    <row r="25" spans="1:7" s="13" customFormat="1" ht="62">
      <c r="A25" s="605" t="s">
        <v>13581</v>
      </c>
      <c r="B25" s="530" t="s">
        <v>13582</v>
      </c>
      <c r="C25" s="521" t="s">
        <v>13548</v>
      </c>
      <c r="D25" s="522">
        <v>1</v>
      </c>
      <c r="E25" s="522"/>
      <c r="F25" s="535"/>
      <c r="G25" s="544"/>
    </row>
    <row r="26" spans="1:7" s="13" customFormat="1" ht="5.15" customHeight="1">
      <c r="A26" s="524"/>
      <c r="B26" s="525"/>
      <c r="C26" s="526"/>
      <c r="D26" s="527"/>
      <c r="E26" s="527"/>
      <c r="F26" s="527"/>
      <c r="G26" s="544"/>
    </row>
    <row r="27" spans="1:7">
      <c r="A27" s="601">
        <v>2.6</v>
      </c>
      <c r="B27" s="646" t="s">
        <v>13583</v>
      </c>
      <c r="C27" s="613"/>
      <c r="D27" s="609"/>
      <c r="E27" s="610"/>
      <c r="F27" s="610"/>
      <c r="G27" s="611"/>
    </row>
    <row r="28" spans="1:7" s="13" customFormat="1" ht="5.15" customHeight="1">
      <c r="A28" s="524"/>
      <c r="B28" s="525"/>
      <c r="C28" s="526"/>
      <c r="D28" s="527"/>
      <c r="E28" s="527"/>
      <c r="F28" s="527"/>
      <c r="G28" s="544"/>
    </row>
    <row r="29" spans="1:7" s="512" customFormat="1" ht="201.9" customHeight="1">
      <c r="A29" s="677" t="s">
        <v>13584</v>
      </c>
      <c r="B29" s="678" t="s">
        <v>13585</v>
      </c>
      <c r="C29" s="679" t="s">
        <v>13557</v>
      </c>
      <c r="D29" s="604">
        <v>1</v>
      </c>
      <c r="E29" s="604"/>
      <c r="F29" s="680"/>
      <c r="G29" s="681"/>
    </row>
    <row r="30" spans="1:7" s="13" customFormat="1" ht="5.15" customHeight="1">
      <c r="A30" s="524"/>
      <c r="B30" s="525"/>
      <c r="C30" s="526"/>
      <c r="D30" s="527"/>
      <c r="E30" s="527"/>
      <c r="F30" s="527"/>
      <c r="G30" s="544"/>
    </row>
    <row r="31" spans="1:7" ht="46.5">
      <c r="A31" s="520" t="s">
        <v>13586</v>
      </c>
      <c r="B31" s="530" t="s">
        <v>13587</v>
      </c>
      <c r="C31" s="521" t="s">
        <v>13588</v>
      </c>
      <c r="D31" s="522">
        <v>9</v>
      </c>
      <c r="E31" s="523"/>
      <c r="F31" s="523"/>
      <c r="G31" s="543"/>
    </row>
    <row r="32" spans="1:7" s="13" customFormat="1" ht="5.15" customHeight="1">
      <c r="A32" s="524"/>
      <c r="B32" s="525"/>
      <c r="C32" s="526"/>
      <c r="D32" s="527"/>
      <c r="E32" s="527"/>
      <c r="F32" s="527"/>
      <c r="G32" s="544"/>
    </row>
    <row r="33" spans="1:7" ht="17.399999999999999" customHeight="1">
      <c r="A33" s="606">
        <v>2.7</v>
      </c>
      <c r="B33" s="646" t="s">
        <v>13589</v>
      </c>
      <c r="C33" s="645"/>
      <c r="D33" s="614"/>
      <c r="E33" s="615"/>
      <c r="F33" s="616"/>
      <c r="G33" s="617"/>
    </row>
    <row r="34" spans="1:7" s="13" customFormat="1" ht="5.15" customHeight="1">
      <c r="A34" s="524"/>
      <c r="B34" s="525"/>
      <c r="C34" s="526"/>
      <c r="D34" s="527"/>
      <c r="E34" s="528"/>
      <c r="F34" s="528"/>
      <c r="G34" s="544"/>
    </row>
    <row r="35" spans="1:7" ht="139.5">
      <c r="A35" s="520" t="s">
        <v>13590</v>
      </c>
      <c r="B35" s="530" t="s">
        <v>13591</v>
      </c>
      <c r="C35" s="521" t="s">
        <v>13557</v>
      </c>
      <c r="D35" s="522">
        <v>3</v>
      </c>
      <c r="E35" s="523"/>
      <c r="F35" s="523"/>
      <c r="G35" s="543"/>
    </row>
    <row r="36" spans="1:7" s="13" customFormat="1" ht="5.15" customHeight="1">
      <c r="A36" s="524"/>
      <c r="B36" s="525"/>
      <c r="C36" s="526"/>
      <c r="D36" s="527"/>
      <c r="E36" s="527"/>
      <c r="F36" s="527"/>
      <c r="G36" s="544"/>
    </row>
    <row r="37" spans="1:7" ht="46.5">
      <c r="A37" s="520" t="s">
        <v>13592</v>
      </c>
      <c r="B37" s="530" t="s">
        <v>13587</v>
      </c>
      <c r="C37" s="521" t="s">
        <v>13588</v>
      </c>
      <c r="D37" s="522">
        <v>55</v>
      </c>
      <c r="E37" s="523"/>
      <c r="F37" s="523"/>
      <c r="G37" s="543"/>
    </row>
    <row r="38" spans="1:7" s="13" customFormat="1" ht="5.15" customHeight="1">
      <c r="A38" s="524"/>
      <c r="B38" s="525"/>
      <c r="C38" s="526"/>
      <c r="D38" s="527"/>
      <c r="E38" s="527"/>
      <c r="F38" s="527"/>
      <c r="G38" s="544"/>
    </row>
    <row r="39" spans="1:7" ht="46.5">
      <c r="A39" s="520" t="s">
        <v>13593</v>
      </c>
      <c r="B39" s="530" t="s">
        <v>13594</v>
      </c>
      <c r="C39" s="521" t="s">
        <v>13548</v>
      </c>
      <c r="D39" s="522">
        <v>3</v>
      </c>
      <c r="E39" s="523"/>
      <c r="F39" s="523"/>
      <c r="G39" s="543"/>
    </row>
    <row r="40" spans="1:7" s="13" customFormat="1" ht="5.15" customHeight="1">
      <c r="A40" s="524"/>
      <c r="B40" s="525"/>
      <c r="C40" s="526"/>
      <c r="D40" s="527"/>
      <c r="E40" s="527"/>
      <c r="F40" s="527"/>
      <c r="G40" s="544"/>
    </row>
    <row r="41" spans="1:7" ht="46.5">
      <c r="A41" s="520" t="s">
        <v>13595</v>
      </c>
      <c r="B41" s="530" t="s">
        <v>13596</v>
      </c>
      <c r="C41" s="521" t="s">
        <v>13548</v>
      </c>
      <c r="D41" s="522">
        <v>1</v>
      </c>
      <c r="E41" s="523"/>
      <c r="F41" s="523"/>
      <c r="G41" s="543"/>
    </row>
    <row r="42" spans="1:7" s="13" customFormat="1" ht="5.15" customHeight="1">
      <c r="A42" s="524"/>
      <c r="B42" s="525"/>
      <c r="C42" s="526"/>
      <c r="D42" s="527"/>
      <c r="E42" s="527"/>
      <c r="F42" s="527"/>
      <c r="G42" s="544"/>
    </row>
    <row r="43" spans="1:7">
      <c r="A43" s="606">
        <v>2.8</v>
      </c>
      <c r="B43" s="646" t="s">
        <v>13597</v>
      </c>
      <c r="C43" s="645"/>
      <c r="D43" s="614"/>
      <c r="E43" s="615"/>
      <c r="F43" s="616"/>
      <c r="G43" s="617"/>
    </row>
    <row r="44" spans="1:7" s="13" customFormat="1" ht="5.15" customHeight="1">
      <c r="A44" s="524"/>
      <c r="B44" s="525"/>
      <c r="C44" s="526"/>
      <c r="D44" s="527"/>
      <c r="E44" s="528"/>
      <c r="F44" s="528"/>
      <c r="G44" s="544"/>
    </row>
    <row r="45" spans="1:7" ht="139.5">
      <c r="A45" s="520" t="s">
        <v>13598</v>
      </c>
      <c r="B45" s="678" t="s">
        <v>13591</v>
      </c>
      <c r="C45" s="679" t="s">
        <v>13557</v>
      </c>
      <c r="D45" s="604">
        <v>3</v>
      </c>
      <c r="E45" s="682"/>
      <c r="F45" s="682"/>
      <c r="G45" s="543"/>
    </row>
    <row r="46" spans="1:7" s="13" customFormat="1" ht="5.15" customHeight="1">
      <c r="A46" s="524"/>
      <c r="B46" s="683"/>
      <c r="C46" s="684"/>
      <c r="D46" s="685"/>
      <c r="E46" s="685"/>
      <c r="F46" s="685"/>
      <c r="G46" s="544"/>
    </row>
    <row r="47" spans="1:7" ht="62">
      <c r="A47" s="520" t="s">
        <v>13599</v>
      </c>
      <c r="B47" s="678" t="s">
        <v>13600</v>
      </c>
      <c r="C47" s="679" t="s">
        <v>13548</v>
      </c>
      <c r="D47" s="604">
        <v>1</v>
      </c>
      <c r="E47" s="682"/>
      <c r="F47" s="682"/>
      <c r="G47" s="543"/>
    </row>
    <row r="48" spans="1:7" s="13" customFormat="1" ht="5.15" customHeight="1">
      <c r="A48" s="524"/>
      <c r="B48" s="525"/>
      <c r="C48" s="526"/>
      <c r="D48" s="527"/>
      <c r="E48" s="527"/>
      <c r="F48" s="527"/>
      <c r="G48" s="544"/>
    </row>
    <row r="49" spans="1:7" s="13" customFormat="1" ht="83" customHeight="1">
      <c r="A49" s="524" t="s">
        <v>13601</v>
      </c>
      <c r="B49" s="686" t="s">
        <v>13602</v>
      </c>
      <c r="C49" s="679" t="s">
        <v>13548</v>
      </c>
      <c r="D49" s="687">
        <v>3</v>
      </c>
      <c r="E49" s="685"/>
      <c r="F49" s="685"/>
      <c r="G49" s="544"/>
    </row>
    <row r="50" spans="1:7" s="13" customFormat="1" ht="150.65" customHeight="1">
      <c r="A50" s="524" t="s">
        <v>13603</v>
      </c>
      <c r="B50" s="686" t="s">
        <v>13604</v>
      </c>
      <c r="C50" s="679" t="s">
        <v>13548</v>
      </c>
      <c r="D50" s="687">
        <v>1</v>
      </c>
      <c r="E50" s="685"/>
      <c r="F50" s="685"/>
      <c r="G50" s="544"/>
    </row>
    <row r="51" spans="1:7" s="13" customFormat="1" ht="59.4" customHeight="1">
      <c r="A51" s="524" t="s">
        <v>13605</v>
      </c>
      <c r="B51" s="686" t="s">
        <v>13606</v>
      </c>
      <c r="C51" s="679" t="s">
        <v>13548</v>
      </c>
      <c r="D51" s="687">
        <v>1</v>
      </c>
      <c r="E51" s="685"/>
      <c r="F51" s="685"/>
      <c r="G51" s="544"/>
    </row>
    <row r="52" spans="1:7" s="13" customFormat="1" ht="45.9" customHeight="1">
      <c r="A52" s="524" t="s">
        <v>13607</v>
      </c>
      <c r="B52" s="678" t="s">
        <v>13608</v>
      </c>
      <c r="C52" s="679" t="s">
        <v>13548</v>
      </c>
      <c r="D52" s="687">
        <v>1</v>
      </c>
      <c r="E52" s="685"/>
      <c r="F52" s="685"/>
      <c r="G52" s="544"/>
    </row>
    <row r="53" spans="1:7" s="13" customFormat="1" ht="71.150000000000006" customHeight="1">
      <c r="A53" s="524" t="s">
        <v>13609</v>
      </c>
      <c r="B53" s="678" t="s">
        <v>13610</v>
      </c>
      <c r="C53" s="679" t="s">
        <v>13588</v>
      </c>
      <c r="D53" s="687">
        <v>9</v>
      </c>
      <c r="E53" s="685"/>
      <c r="F53" s="685"/>
      <c r="G53" s="544"/>
    </row>
    <row r="54" spans="1:7" ht="46.5">
      <c r="A54" s="520" t="s">
        <v>13611</v>
      </c>
      <c r="B54" s="678" t="s">
        <v>13596</v>
      </c>
      <c r="C54" s="679" t="s">
        <v>13548</v>
      </c>
      <c r="D54" s="604">
        <v>1</v>
      </c>
      <c r="E54" s="682"/>
      <c r="F54" s="682"/>
      <c r="G54" s="543"/>
    </row>
    <row r="55" spans="1:7" s="13" customFormat="1" ht="5.15" customHeight="1">
      <c r="A55" s="524"/>
      <c r="B55" s="525"/>
      <c r="C55" s="526"/>
      <c r="D55" s="600"/>
      <c r="E55" s="527"/>
      <c r="F55" s="527"/>
      <c r="G55" s="544"/>
    </row>
    <row r="56" spans="1:7" ht="46.5">
      <c r="A56" s="520" t="s">
        <v>13612</v>
      </c>
      <c r="B56" s="530" t="s">
        <v>13613</v>
      </c>
      <c r="C56" s="521" t="s">
        <v>13588</v>
      </c>
      <c r="D56" s="522">
        <v>80</v>
      </c>
      <c r="E56" s="523"/>
      <c r="F56" s="523"/>
      <c r="G56" s="543"/>
    </row>
    <row r="57" spans="1:7" s="13" customFormat="1" ht="5.15" customHeight="1">
      <c r="A57" s="524"/>
      <c r="B57" s="525"/>
      <c r="C57" s="526"/>
      <c r="D57" s="600"/>
      <c r="E57" s="527"/>
      <c r="F57" s="527"/>
      <c r="G57" s="544"/>
    </row>
    <row r="58" spans="1:7" ht="62">
      <c r="A58" s="520" t="s">
        <v>13614</v>
      </c>
      <c r="B58" s="530" t="s">
        <v>13615</v>
      </c>
      <c r="C58" s="521" t="s">
        <v>13588</v>
      </c>
      <c r="D58" s="522">
        <v>16</v>
      </c>
      <c r="E58" s="523"/>
      <c r="F58" s="523"/>
      <c r="G58" s="543"/>
    </row>
    <row r="59" spans="1:7" s="13" customFormat="1" ht="5.15" customHeight="1">
      <c r="A59" s="524"/>
      <c r="B59" s="525"/>
      <c r="C59" s="526"/>
      <c r="D59" s="600"/>
      <c r="E59" s="527"/>
      <c r="F59" s="527"/>
      <c r="G59" s="544"/>
    </row>
    <row r="60" spans="1:7" ht="77.5">
      <c r="A60" s="520" t="s">
        <v>13616</v>
      </c>
      <c r="B60" s="530" t="s">
        <v>13617</v>
      </c>
      <c r="C60" s="521" t="s">
        <v>13548</v>
      </c>
      <c r="D60" s="522">
        <v>2</v>
      </c>
      <c r="E60" s="523"/>
      <c r="F60" s="523"/>
      <c r="G60" s="543"/>
    </row>
    <row r="61" spans="1:7" s="13" customFormat="1" ht="5.15" customHeight="1">
      <c r="A61" s="524"/>
      <c r="B61" s="525"/>
      <c r="C61" s="526"/>
      <c r="D61" s="600"/>
      <c r="E61" s="527"/>
      <c r="F61" s="527"/>
      <c r="G61" s="544"/>
    </row>
    <row r="62" spans="1:7" ht="77.5">
      <c r="A62" s="520" t="s">
        <v>13618</v>
      </c>
      <c r="B62" s="530" t="s">
        <v>13619</v>
      </c>
      <c r="C62" s="521" t="s">
        <v>13548</v>
      </c>
      <c r="D62" s="522">
        <v>2</v>
      </c>
      <c r="E62" s="607"/>
      <c r="F62" s="607"/>
      <c r="G62" s="543"/>
    </row>
    <row r="63" spans="1:7" s="13" customFormat="1" ht="5.15" customHeight="1">
      <c r="A63" s="524"/>
      <c r="B63" s="525"/>
      <c r="C63" s="526"/>
      <c r="D63" s="600"/>
      <c r="E63" s="527"/>
      <c r="F63" s="527"/>
      <c r="G63" s="544"/>
    </row>
    <row r="64" spans="1:7">
      <c r="A64" s="601">
        <v>2.9</v>
      </c>
      <c r="B64" s="646" t="s">
        <v>13620</v>
      </c>
      <c r="C64" s="613"/>
      <c r="D64" s="609"/>
      <c r="E64" s="610"/>
      <c r="F64" s="610"/>
      <c r="G64" s="611"/>
    </row>
    <row r="65" spans="1:7" s="13" customFormat="1" ht="5.15" customHeight="1">
      <c r="A65" s="524"/>
      <c r="B65" s="525"/>
      <c r="C65" s="526"/>
      <c r="D65" s="600"/>
      <c r="E65" s="527"/>
      <c r="F65" s="527"/>
      <c r="G65" s="544"/>
    </row>
    <row r="66" spans="1:7" ht="170.5">
      <c r="A66" s="520" t="s">
        <v>13621</v>
      </c>
      <c r="B66" s="530" t="s">
        <v>13622</v>
      </c>
      <c r="C66" s="521" t="s">
        <v>13557</v>
      </c>
      <c r="D66" s="522">
        <v>4</v>
      </c>
      <c r="E66" s="523"/>
      <c r="F66" s="523"/>
      <c r="G66" s="543"/>
    </row>
    <row r="67" spans="1:7" s="13" customFormat="1" ht="5.15" customHeight="1">
      <c r="A67" s="524"/>
      <c r="B67" s="525"/>
      <c r="C67" s="526"/>
      <c r="D67" s="600"/>
      <c r="E67" s="527"/>
      <c r="F67" s="527"/>
      <c r="G67" s="544"/>
    </row>
    <row r="68" spans="1:7" ht="46.5">
      <c r="A68" s="520" t="s">
        <v>13623</v>
      </c>
      <c r="B68" s="530" t="s">
        <v>13624</v>
      </c>
      <c r="C68" s="521" t="s">
        <v>13548</v>
      </c>
      <c r="D68" s="522">
        <v>4</v>
      </c>
      <c r="E68" s="523"/>
      <c r="F68" s="523"/>
      <c r="G68" s="543"/>
    </row>
    <row r="69" spans="1:7" s="13" customFormat="1" ht="5.15" customHeight="1">
      <c r="A69" s="524"/>
      <c r="B69" s="525"/>
      <c r="C69" s="526"/>
      <c r="D69" s="600"/>
      <c r="E69" s="527"/>
      <c r="F69" s="527"/>
      <c r="G69" s="544"/>
    </row>
    <row r="70" spans="1:7" ht="31">
      <c r="A70" s="520" t="s">
        <v>13625</v>
      </c>
      <c r="B70" s="530" t="s">
        <v>13626</v>
      </c>
      <c r="C70" s="521" t="s">
        <v>13588</v>
      </c>
      <c r="D70" s="522">
        <v>20</v>
      </c>
      <c r="E70" s="523"/>
      <c r="F70" s="523"/>
      <c r="G70" s="543"/>
    </row>
    <row r="71" spans="1:7" s="13" customFormat="1" ht="5.15" customHeight="1">
      <c r="A71" s="524"/>
      <c r="B71" s="525"/>
      <c r="C71" s="526"/>
      <c r="D71" s="600"/>
      <c r="E71" s="527"/>
      <c r="F71" s="527"/>
      <c r="G71" s="544"/>
    </row>
    <row r="72" spans="1:7" ht="31">
      <c r="A72" s="520" t="s">
        <v>13627</v>
      </c>
      <c r="B72" s="530" t="s">
        <v>13628</v>
      </c>
      <c r="C72" s="521" t="s">
        <v>13588</v>
      </c>
      <c r="D72" s="522">
        <v>70</v>
      </c>
      <c r="E72" s="523"/>
      <c r="F72" s="523"/>
      <c r="G72" s="543"/>
    </row>
    <row r="73" spans="1:7" s="13" customFormat="1" ht="5.15" customHeight="1">
      <c r="A73" s="524"/>
      <c r="B73" s="525"/>
      <c r="C73" s="526"/>
      <c r="D73" s="600"/>
      <c r="E73" s="527"/>
      <c r="F73" s="527"/>
      <c r="G73" s="544"/>
    </row>
    <row r="74" spans="1:7" ht="31">
      <c r="A74" s="520" t="s">
        <v>13629</v>
      </c>
      <c r="B74" s="530" t="s">
        <v>13630</v>
      </c>
      <c r="C74" s="521" t="s">
        <v>13588</v>
      </c>
      <c r="D74" s="522">
        <v>70</v>
      </c>
      <c r="E74" s="523"/>
      <c r="F74" s="523"/>
      <c r="G74" s="543"/>
    </row>
    <row r="75" spans="1:7" s="13" customFormat="1" ht="5.15" customHeight="1">
      <c r="A75" s="524"/>
      <c r="B75" s="525"/>
      <c r="C75" s="526"/>
      <c r="D75" s="600"/>
      <c r="E75" s="527"/>
      <c r="F75" s="527"/>
      <c r="G75" s="544"/>
    </row>
    <row r="76" spans="1:7" ht="62">
      <c r="A76" s="520" t="s">
        <v>13629</v>
      </c>
      <c r="B76" s="530" t="s">
        <v>13631</v>
      </c>
      <c r="C76" s="521" t="s">
        <v>13553</v>
      </c>
      <c r="D76" s="522">
        <v>1</v>
      </c>
      <c r="E76" s="523"/>
      <c r="F76" s="523"/>
      <c r="G76" s="543"/>
    </row>
    <row r="77" spans="1:7" s="13" customFormat="1" ht="5.15" customHeight="1">
      <c r="A77" s="524"/>
      <c r="B77" s="525"/>
      <c r="C77" s="526"/>
      <c r="D77" s="600"/>
      <c r="E77" s="527"/>
      <c r="F77" s="527"/>
      <c r="G77" s="544"/>
    </row>
    <row r="78" spans="1:7">
      <c r="A78" s="601">
        <v>2.1</v>
      </c>
      <c r="B78" s="651" t="s">
        <v>13632</v>
      </c>
      <c r="C78" s="608"/>
      <c r="D78" s="609"/>
      <c r="E78" s="610"/>
      <c r="F78" s="610"/>
      <c r="G78" s="611"/>
    </row>
    <row r="79" spans="1:7" s="13" customFormat="1" ht="5.15" customHeight="1">
      <c r="A79" s="524"/>
      <c r="B79" s="525"/>
      <c r="C79" s="526"/>
      <c r="D79" s="600"/>
      <c r="E79" s="527"/>
      <c r="F79" s="527"/>
      <c r="G79" s="544"/>
    </row>
    <row r="80" spans="1:7" ht="79.650000000000006" customHeight="1">
      <c r="A80" s="520" t="s">
        <v>13633</v>
      </c>
      <c r="B80" s="530" t="s">
        <v>13634</v>
      </c>
      <c r="C80" s="679" t="s">
        <v>13557</v>
      </c>
      <c r="D80" s="604">
        <v>4</v>
      </c>
      <c r="E80" s="682"/>
      <c r="F80" s="682"/>
      <c r="G80" s="543"/>
    </row>
    <row r="81" spans="1:7" s="13" customFormat="1" ht="5.15" customHeight="1">
      <c r="A81" s="524"/>
      <c r="B81" s="525"/>
      <c r="C81" s="526"/>
      <c r="D81" s="600"/>
      <c r="E81" s="527"/>
      <c r="F81" s="527"/>
      <c r="G81" s="544"/>
    </row>
    <row r="82" spans="1:7" ht="31">
      <c r="A82" s="520" t="s">
        <v>13635</v>
      </c>
      <c r="B82" s="530" t="s">
        <v>13636</v>
      </c>
      <c r="C82" s="521" t="s">
        <v>13588</v>
      </c>
      <c r="D82" s="522">
        <v>28</v>
      </c>
      <c r="E82" s="523"/>
      <c r="F82" s="523"/>
      <c r="G82" s="543"/>
    </row>
    <row r="83" spans="1:7" s="13" customFormat="1" ht="5.15" customHeight="1">
      <c r="A83" s="524"/>
      <c r="B83" s="525"/>
      <c r="C83" s="526"/>
      <c r="D83" s="600"/>
      <c r="E83" s="527"/>
      <c r="F83" s="527"/>
      <c r="G83" s="544"/>
    </row>
    <row r="84" spans="1:7" ht="31">
      <c r="A84" s="520" t="s">
        <v>13637</v>
      </c>
      <c r="B84" s="530" t="s">
        <v>13628</v>
      </c>
      <c r="C84" s="521" t="s">
        <v>13588</v>
      </c>
      <c r="D84" s="522">
        <v>190</v>
      </c>
      <c r="E84" s="523"/>
      <c r="F84" s="523"/>
      <c r="G84" s="543"/>
    </row>
    <row r="85" spans="1:7" s="13" customFormat="1" ht="5.15" customHeight="1">
      <c r="A85" s="524"/>
      <c r="B85" s="525"/>
      <c r="C85" s="526"/>
      <c r="D85" s="600"/>
      <c r="E85" s="527"/>
      <c r="F85" s="527"/>
      <c r="G85" s="544"/>
    </row>
    <row r="86" spans="1:7" ht="31">
      <c r="A86" s="520" t="s">
        <v>13638</v>
      </c>
      <c r="B86" s="530" t="s">
        <v>13630</v>
      </c>
      <c r="C86" s="521" t="s">
        <v>13588</v>
      </c>
      <c r="D86" s="522">
        <v>190</v>
      </c>
      <c r="E86" s="523"/>
      <c r="F86" s="523"/>
      <c r="G86" s="543"/>
    </row>
    <row r="87" spans="1:7" s="13" customFormat="1" ht="5.15" customHeight="1">
      <c r="A87" s="524"/>
      <c r="B87" s="525"/>
      <c r="C87" s="526"/>
      <c r="D87" s="600"/>
      <c r="E87" s="527"/>
      <c r="F87" s="523"/>
      <c r="G87" s="544"/>
    </row>
    <row r="88" spans="1:7" s="13" customFormat="1" ht="86.4" customHeight="1">
      <c r="A88" s="524" t="s">
        <v>13639</v>
      </c>
      <c r="B88" s="652" t="s">
        <v>13640</v>
      </c>
      <c r="C88" s="521" t="s">
        <v>13548</v>
      </c>
      <c r="D88" s="522">
        <v>1</v>
      </c>
      <c r="E88" s="523"/>
      <c r="F88" s="523"/>
      <c r="G88" s="544"/>
    </row>
    <row r="89" spans="1:7" ht="62">
      <c r="A89" s="520" t="s">
        <v>13641</v>
      </c>
      <c r="B89" s="530" t="s">
        <v>13642</v>
      </c>
      <c r="C89" s="521" t="s">
        <v>13553</v>
      </c>
      <c r="D89" s="522">
        <v>1</v>
      </c>
      <c r="E89" s="523"/>
      <c r="F89" s="523"/>
      <c r="G89" s="543"/>
    </row>
    <row r="90" spans="1:7" s="13" customFormat="1" ht="5.15" customHeight="1">
      <c r="A90" s="524"/>
      <c r="B90" s="525"/>
      <c r="C90" s="526"/>
      <c r="D90" s="600"/>
      <c r="E90" s="527"/>
      <c r="F90" s="527"/>
      <c r="G90" s="544"/>
    </row>
    <row r="91" spans="1:7">
      <c r="A91" s="601">
        <v>2.11</v>
      </c>
      <c r="B91" s="646" t="s">
        <v>13643</v>
      </c>
      <c r="C91" s="613"/>
      <c r="D91" s="609"/>
      <c r="E91" s="610"/>
      <c r="F91" s="610"/>
      <c r="G91" s="611"/>
    </row>
    <row r="92" spans="1:7" s="13" customFormat="1" ht="5.15" customHeight="1">
      <c r="A92" s="524"/>
      <c r="B92" s="525"/>
      <c r="C92" s="526"/>
      <c r="D92" s="600"/>
      <c r="E92" s="527"/>
      <c r="F92" s="527"/>
      <c r="G92" s="544"/>
    </row>
    <row r="93" spans="1:7" ht="130.4" customHeight="1">
      <c r="A93" s="520" t="s">
        <v>13644</v>
      </c>
      <c r="B93" s="530" t="s">
        <v>13645</v>
      </c>
      <c r="C93" s="521" t="s">
        <v>13557</v>
      </c>
      <c r="D93" s="522">
        <v>4</v>
      </c>
      <c r="E93" s="523"/>
      <c r="F93" s="523"/>
      <c r="G93" s="543"/>
    </row>
    <row r="94" spans="1:7" s="13" customFormat="1" ht="5.15" customHeight="1">
      <c r="A94" s="524"/>
      <c r="B94" s="525"/>
      <c r="C94" s="526"/>
      <c r="D94" s="600"/>
      <c r="E94" s="527"/>
      <c r="F94" s="527"/>
      <c r="G94" s="544"/>
    </row>
    <row r="95" spans="1:7" ht="46.5">
      <c r="A95" s="520" t="s">
        <v>13646</v>
      </c>
      <c r="B95" s="530" t="s">
        <v>13647</v>
      </c>
      <c r="C95" s="521" t="s">
        <v>13548</v>
      </c>
      <c r="D95" s="522">
        <v>4</v>
      </c>
      <c r="E95" s="523"/>
      <c r="F95" s="523"/>
      <c r="G95" s="543"/>
    </row>
    <row r="96" spans="1:7" s="13" customFormat="1" ht="5.15" customHeight="1">
      <c r="A96" s="524"/>
      <c r="B96" s="525"/>
      <c r="C96" s="526"/>
      <c r="D96" s="600"/>
      <c r="E96" s="527"/>
      <c r="F96" s="527"/>
      <c r="G96" s="544"/>
    </row>
    <row r="97" spans="1:7" ht="46.5">
      <c r="A97" s="520" t="s">
        <v>13648</v>
      </c>
      <c r="B97" s="530" t="s">
        <v>13649</v>
      </c>
      <c r="C97" s="521" t="s">
        <v>13548</v>
      </c>
      <c r="D97" s="522">
        <v>4</v>
      </c>
      <c r="E97" s="523"/>
      <c r="F97" s="523"/>
      <c r="G97" s="543"/>
    </row>
    <row r="98" spans="1:7" s="13" customFormat="1" ht="5.15" customHeight="1">
      <c r="A98" s="524"/>
      <c r="B98" s="525"/>
      <c r="C98" s="526"/>
      <c r="D98" s="600"/>
      <c r="E98" s="527"/>
      <c r="F98" s="527"/>
      <c r="G98" s="544"/>
    </row>
    <row r="99" spans="1:7" ht="31">
      <c r="A99" s="520" t="s">
        <v>13650</v>
      </c>
      <c r="B99" s="530" t="s">
        <v>13636</v>
      </c>
      <c r="C99" s="521" t="s">
        <v>13588</v>
      </c>
      <c r="D99" s="522">
        <v>45</v>
      </c>
      <c r="E99" s="523"/>
      <c r="F99" s="523"/>
      <c r="G99" s="543"/>
    </row>
    <row r="100" spans="1:7" s="13" customFormat="1" ht="5.15" customHeight="1">
      <c r="A100" s="524"/>
      <c r="B100" s="525"/>
      <c r="C100" s="526"/>
      <c r="D100" s="600"/>
      <c r="E100" s="527"/>
      <c r="F100" s="527"/>
      <c r="G100" s="544"/>
    </row>
    <row r="101" spans="1:7" ht="46.5">
      <c r="A101" s="520" t="s">
        <v>13651</v>
      </c>
      <c r="B101" s="530" t="s">
        <v>13652</v>
      </c>
      <c r="C101" s="521" t="s">
        <v>13553</v>
      </c>
      <c r="D101" s="522">
        <v>1</v>
      </c>
      <c r="E101" s="523"/>
      <c r="F101" s="523"/>
      <c r="G101" s="543"/>
    </row>
    <row r="102" spans="1:7" s="13" customFormat="1" ht="5.15" customHeight="1">
      <c r="A102" s="524"/>
      <c r="B102" s="525"/>
      <c r="C102" s="526"/>
      <c r="D102" s="600"/>
      <c r="E102" s="527"/>
      <c r="F102" s="527"/>
      <c r="G102" s="544"/>
    </row>
    <row r="103" spans="1:7" ht="100.25" customHeight="1">
      <c r="A103" s="520" t="s">
        <v>13653</v>
      </c>
      <c r="B103" s="652" t="s">
        <v>13654</v>
      </c>
      <c r="C103" s="521" t="s">
        <v>13553</v>
      </c>
      <c r="D103" s="522">
        <v>1</v>
      </c>
      <c r="E103" s="523"/>
      <c r="F103" s="523"/>
      <c r="G103" s="543"/>
    </row>
    <row r="104" spans="1:7" s="13" customFormat="1" ht="5.15" customHeight="1">
      <c r="A104" s="524"/>
      <c r="B104" s="525"/>
      <c r="C104" s="526"/>
      <c r="D104" s="600"/>
      <c r="E104" s="527"/>
      <c r="F104" s="527"/>
      <c r="G104" s="544"/>
    </row>
    <row r="105" spans="1:7">
      <c r="A105" s="601">
        <v>2.12</v>
      </c>
      <c r="B105" s="646" t="s">
        <v>13655</v>
      </c>
      <c r="C105" s="613"/>
      <c r="D105" s="609"/>
      <c r="E105" s="610"/>
      <c r="F105" s="610"/>
      <c r="G105" s="611"/>
    </row>
    <row r="106" spans="1:7" s="13" customFormat="1" ht="5.15" customHeight="1">
      <c r="A106" s="524"/>
      <c r="B106" s="525"/>
      <c r="C106" s="526"/>
      <c r="D106" s="600"/>
      <c r="E106" s="527"/>
      <c r="F106" s="527"/>
      <c r="G106" s="544"/>
    </row>
    <row r="107" spans="1:7" ht="93">
      <c r="A107" s="520" t="s">
        <v>13656</v>
      </c>
      <c r="B107" s="530" t="s">
        <v>13657</v>
      </c>
      <c r="C107" s="521" t="s">
        <v>13553</v>
      </c>
      <c r="D107" s="522">
        <v>1</v>
      </c>
      <c r="E107" s="523"/>
      <c r="F107" s="523"/>
      <c r="G107" s="543"/>
    </row>
    <row r="108" spans="1:7" s="13" customFormat="1" ht="5.15" customHeight="1">
      <c r="A108" s="524"/>
      <c r="B108" s="525"/>
      <c r="C108" s="526"/>
      <c r="D108" s="600"/>
      <c r="E108" s="527"/>
      <c r="F108" s="527"/>
      <c r="G108" s="544"/>
    </row>
    <row r="109" spans="1:7">
      <c r="A109" s="529">
        <v>2.13</v>
      </c>
      <c r="B109" s="646" t="s">
        <v>13658</v>
      </c>
      <c r="C109" s="613"/>
      <c r="D109" s="609"/>
      <c r="E109" s="610"/>
      <c r="F109" s="610"/>
      <c r="G109" s="611"/>
    </row>
    <row r="110" spans="1:7">
      <c r="A110" s="601"/>
      <c r="B110" s="612" t="s">
        <v>13659</v>
      </c>
      <c r="C110" s="613"/>
      <c r="D110" s="609"/>
      <c r="E110" s="610"/>
      <c r="F110" s="610"/>
      <c r="G110" s="611"/>
    </row>
    <row r="111" spans="1:7" s="13" customFormat="1" ht="5.15" customHeight="1">
      <c r="A111" s="524"/>
      <c r="B111" s="525"/>
      <c r="C111" s="526"/>
      <c r="D111" s="600"/>
      <c r="E111" s="527"/>
      <c r="F111" s="527"/>
      <c r="G111" s="544"/>
    </row>
    <row r="112" spans="1:7" ht="116.15" customHeight="1">
      <c r="A112" s="520" t="s">
        <v>13660</v>
      </c>
      <c r="B112" s="688" t="s">
        <v>13645</v>
      </c>
      <c r="C112" s="679" t="s">
        <v>13557</v>
      </c>
      <c r="D112" s="604">
        <v>4</v>
      </c>
      <c r="E112" s="682"/>
      <c r="F112" s="682"/>
      <c r="G112" s="543"/>
    </row>
    <row r="113" spans="1:7" s="13" customFormat="1" ht="5.15" customHeight="1">
      <c r="A113" s="524"/>
      <c r="B113" s="525"/>
      <c r="C113" s="526"/>
      <c r="D113" s="600"/>
      <c r="E113" s="527"/>
      <c r="F113" s="527"/>
      <c r="G113" s="544"/>
    </row>
    <row r="114" spans="1:7" ht="44.4" customHeight="1">
      <c r="A114" s="520" t="s">
        <v>13661</v>
      </c>
      <c r="B114" s="530" t="s">
        <v>13662</v>
      </c>
      <c r="C114" s="521" t="s">
        <v>13588</v>
      </c>
      <c r="D114" s="522">
        <v>15</v>
      </c>
      <c r="E114" s="523"/>
      <c r="F114" s="523"/>
      <c r="G114" s="543"/>
    </row>
    <row r="115" spans="1:7" s="13" customFormat="1" ht="5.15" customHeight="1">
      <c r="A115" s="524"/>
      <c r="B115" s="525"/>
      <c r="C115" s="526"/>
      <c r="D115" s="600"/>
      <c r="E115" s="527"/>
      <c r="F115" s="527"/>
      <c r="G115" s="544"/>
    </row>
    <row r="116" spans="1:7" ht="62">
      <c r="A116" s="520" t="s">
        <v>13663</v>
      </c>
      <c r="B116" s="530" t="s">
        <v>13664</v>
      </c>
      <c r="C116" s="521" t="s">
        <v>13553</v>
      </c>
      <c r="D116" s="522">
        <v>1</v>
      </c>
      <c r="E116" s="523"/>
      <c r="F116" s="523"/>
      <c r="G116" s="543"/>
    </row>
    <row r="117" spans="1:7" s="13" customFormat="1" ht="5.15" customHeight="1">
      <c r="A117" s="524"/>
      <c r="B117" s="525"/>
      <c r="C117" s="526"/>
      <c r="D117" s="600"/>
      <c r="E117" s="527"/>
      <c r="F117" s="527"/>
      <c r="G117" s="544"/>
    </row>
    <row r="118" spans="1:7">
      <c r="A118" s="601">
        <v>2.14</v>
      </c>
      <c r="B118" s="651" t="s">
        <v>13665</v>
      </c>
      <c r="C118" s="608"/>
      <c r="D118" s="609"/>
      <c r="E118" s="610"/>
      <c r="F118" s="610"/>
      <c r="G118" s="611"/>
    </row>
    <row r="119" spans="1:7" s="13" customFormat="1" ht="5.15" customHeight="1">
      <c r="A119" s="524"/>
      <c r="B119" s="525"/>
      <c r="C119" s="526"/>
      <c r="D119" s="600"/>
      <c r="E119" s="527"/>
      <c r="F119" s="527"/>
      <c r="G119" s="544"/>
    </row>
    <row r="120" spans="1:7" ht="77.5">
      <c r="A120" s="520" t="s">
        <v>13666</v>
      </c>
      <c r="B120" s="530" t="s">
        <v>13667</v>
      </c>
      <c r="C120" s="521" t="s">
        <v>13553</v>
      </c>
      <c r="D120" s="522">
        <v>1</v>
      </c>
      <c r="E120" s="523"/>
      <c r="F120" s="523"/>
      <c r="G120" s="543"/>
    </row>
    <row r="121" spans="1:7" s="13" customFormat="1" ht="5.15" customHeight="1">
      <c r="A121" s="524"/>
      <c r="B121" s="525"/>
      <c r="C121" s="526"/>
      <c r="D121" s="600"/>
      <c r="E121" s="527"/>
      <c r="F121" s="527"/>
      <c r="G121" s="544"/>
    </row>
    <row r="122" spans="1:7">
      <c r="A122" s="601">
        <v>2.15</v>
      </c>
      <c r="B122" s="651" t="s">
        <v>13668</v>
      </c>
      <c r="C122" s="608"/>
      <c r="D122" s="609"/>
      <c r="E122" s="610"/>
      <c r="F122" s="610"/>
      <c r="G122" s="611"/>
    </row>
    <row r="123" spans="1:7" s="13" customFormat="1" ht="5.15" customHeight="1">
      <c r="A123" s="524"/>
      <c r="B123" s="525"/>
      <c r="C123" s="526"/>
      <c r="D123" s="600"/>
      <c r="E123" s="527"/>
      <c r="F123" s="527"/>
      <c r="G123" s="544"/>
    </row>
    <row r="124" spans="1:7" ht="77.5">
      <c r="A124" s="520" t="s">
        <v>13669</v>
      </c>
      <c r="B124" s="530" t="s">
        <v>13670</v>
      </c>
      <c r="C124" s="521" t="s">
        <v>13553</v>
      </c>
      <c r="D124" s="522">
        <v>1</v>
      </c>
      <c r="E124" s="523"/>
      <c r="F124" s="523"/>
      <c r="G124" s="543"/>
    </row>
    <row r="125" spans="1:7" s="13" customFormat="1" ht="5.15" customHeight="1">
      <c r="A125" s="524"/>
      <c r="B125" s="525"/>
      <c r="C125" s="526"/>
      <c r="D125" s="600"/>
      <c r="E125" s="527"/>
      <c r="F125" s="527"/>
      <c r="G125" s="544"/>
    </row>
    <row r="126" spans="1:7">
      <c r="A126" s="601">
        <v>2.16</v>
      </c>
      <c r="B126" s="646" t="s">
        <v>13671</v>
      </c>
      <c r="C126" s="613"/>
      <c r="D126" s="609"/>
      <c r="E126" s="610"/>
      <c r="F126" s="610"/>
      <c r="G126" s="611"/>
    </row>
    <row r="127" spans="1:7" s="13" customFormat="1" ht="5.15" customHeight="1">
      <c r="A127" s="524"/>
      <c r="B127" s="525"/>
      <c r="C127" s="526"/>
      <c r="D127" s="600"/>
      <c r="E127" s="527"/>
      <c r="F127" s="527"/>
      <c r="G127" s="544"/>
    </row>
    <row r="128" spans="1:7" s="13" customFormat="1" ht="72.75" customHeight="1">
      <c r="A128" s="605" t="s">
        <v>13672</v>
      </c>
      <c r="B128" s="530" t="s">
        <v>13670</v>
      </c>
      <c r="C128" s="521" t="s">
        <v>13553</v>
      </c>
      <c r="D128" s="522">
        <v>1</v>
      </c>
      <c r="E128" s="522"/>
      <c r="F128" s="535"/>
      <c r="G128" s="544"/>
    </row>
    <row r="129" spans="1:7" s="13" customFormat="1" ht="5.15" customHeight="1">
      <c r="A129" s="524"/>
      <c r="B129" s="525"/>
      <c r="C129" s="526"/>
      <c r="D129" s="600"/>
      <c r="E129" s="527"/>
      <c r="F129" s="527"/>
      <c r="G129" s="544"/>
    </row>
    <row r="130" spans="1:7" ht="31">
      <c r="A130" s="529">
        <v>2.17</v>
      </c>
      <c r="B130" s="612" t="s">
        <v>13673</v>
      </c>
      <c r="C130" s="613"/>
      <c r="D130" s="609"/>
      <c r="E130" s="610"/>
      <c r="F130" s="610"/>
      <c r="G130" s="611"/>
    </row>
    <row r="131" spans="1:7" ht="4.5" customHeight="1">
      <c r="A131" s="529"/>
      <c r="B131" s="530"/>
      <c r="C131" s="599"/>
      <c r="D131" s="522"/>
      <c r="E131" s="523"/>
      <c r="F131" s="523"/>
      <c r="G131" s="545"/>
    </row>
    <row r="132" spans="1:7" ht="114.9" customHeight="1">
      <c r="A132" s="520" t="s">
        <v>13674</v>
      </c>
      <c r="B132" s="688" t="s">
        <v>13645</v>
      </c>
      <c r="C132" s="679" t="s">
        <v>13557</v>
      </c>
      <c r="D132" s="604">
        <v>4</v>
      </c>
      <c r="E132" s="682"/>
      <c r="F132" s="682"/>
      <c r="G132" s="546"/>
    </row>
    <row r="133" spans="1:7" s="13" customFormat="1" ht="5.15" customHeight="1">
      <c r="A133" s="524"/>
      <c r="B133" s="525"/>
      <c r="C133" s="526"/>
      <c r="D133" s="600"/>
      <c r="E133" s="527"/>
      <c r="F133" s="527"/>
      <c r="G133" s="544"/>
    </row>
    <row r="134" spans="1:7" ht="46.5">
      <c r="A134" s="520" t="s">
        <v>13675</v>
      </c>
      <c r="B134" s="530" t="s">
        <v>13676</v>
      </c>
      <c r="C134" s="521" t="s">
        <v>13588</v>
      </c>
      <c r="D134" s="522">
        <v>120</v>
      </c>
      <c r="E134" s="523"/>
      <c r="F134" s="523"/>
      <c r="G134" s="543"/>
    </row>
    <row r="135" spans="1:7" s="13" customFormat="1" ht="5.15" customHeight="1">
      <c r="A135" s="524"/>
      <c r="B135" s="525"/>
      <c r="C135" s="526"/>
      <c r="D135" s="600"/>
      <c r="E135" s="527"/>
      <c r="F135" s="527"/>
      <c r="G135" s="544"/>
    </row>
    <row r="136" spans="1:7" ht="170.15" customHeight="1">
      <c r="A136" s="520" t="s">
        <v>13677</v>
      </c>
      <c r="B136" s="530" t="s">
        <v>13678</v>
      </c>
      <c r="C136" s="521" t="s">
        <v>13553</v>
      </c>
      <c r="D136" s="522">
        <v>1</v>
      </c>
      <c r="E136" s="523"/>
      <c r="F136" s="523"/>
      <c r="G136" s="543"/>
    </row>
    <row r="137" spans="1:7" s="13" customFormat="1" ht="5.15" customHeight="1">
      <c r="A137" s="524"/>
      <c r="B137" s="525"/>
      <c r="C137" s="526"/>
      <c r="D137" s="600"/>
      <c r="E137" s="527"/>
      <c r="F137" s="527"/>
      <c r="G137" s="544"/>
    </row>
    <row r="138" spans="1:7">
      <c r="A138" s="529">
        <v>2.1800000000000002</v>
      </c>
      <c r="B138" s="531" t="s">
        <v>13679</v>
      </c>
      <c r="C138" s="608"/>
      <c r="D138" s="609"/>
      <c r="E138" s="610"/>
      <c r="F138" s="610"/>
      <c r="G138" s="611"/>
    </row>
    <row r="139" spans="1:7">
      <c r="A139" s="601"/>
      <c r="B139" s="531" t="s">
        <v>13680</v>
      </c>
      <c r="C139" s="608"/>
      <c r="D139" s="609"/>
      <c r="E139" s="610"/>
      <c r="F139" s="610"/>
      <c r="G139" s="611"/>
    </row>
    <row r="140" spans="1:7" ht="139.5">
      <c r="A140" s="520" t="s">
        <v>13681</v>
      </c>
      <c r="B140" s="530" t="s">
        <v>13682</v>
      </c>
      <c r="C140" s="521" t="s">
        <v>13557</v>
      </c>
      <c r="D140" s="522">
        <v>3</v>
      </c>
      <c r="E140" s="523"/>
      <c r="F140" s="523"/>
      <c r="G140" s="543"/>
    </row>
    <row r="141" spans="1:7" s="13" customFormat="1" ht="5.15" customHeight="1">
      <c r="A141" s="524"/>
      <c r="B141" s="525"/>
      <c r="C141" s="526"/>
      <c r="D141" s="600"/>
      <c r="E141" s="527"/>
      <c r="F141" s="527"/>
      <c r="G141" s="544"/>
    </row>
    <row r="142" spans="1:7" ht="46.5">
      <c r="A142" s="520" t="s">
        <v>13683</v>
      </c>
      <c r="B142" s="530" t="s">
        <v>13684</v>
      </c>
      <c r="C142" s="521" t="s">
        <v>13588</v>
      </c>
      <c r="D142" s="522">
        <v>110</v>
      </c>
      <c r="E142" s="523"/>
      <c r="F142" s="523"/>
      <c r="G142" s="543"/>
    </row>
    <row r="143" spans="1:7" s="13" customFormat="1" ht="5.15" customHeight="1">
      <c r="A143" s="524"/>
      <c r="B143" s="525"/>
      <c r="C143" s="526"/>
      <c r="D143" s="600"/>
      <c r="E143" s="527"/>
      <c r="F143" s="527"/>
      <c r="G143" s="544"/>
    </row>
    <row r="144" spans="1:7" ht="62">
      <c r="A144" s="520" t="s">
        <v>13685</v>
      </c>
      <c r="B144" s="530" t="s">
        <v>13686</v>
      </c>
      <c r="C144" s="521" t="s">
        <v>13548</v>
      </c>
      <c r="D144" s="522">
        <v>3</v>
      </c>
      <c r="E144" s="523"/>
      <c r="F144" s="523"/>
      <c r="G144" s="543"/>
    </row>
    <row r="145" spans="1:7" s="13" customFormat="1" ht="5.15" customHeight="1">
      <c r="A145" s="524"/>
      <c r="B145" s="525"/>
      <c r="C145" s="526"/>
      <c r="D145" s="600"/>
      <c r="E145" s="527"/>
      <c r="F145" s="527"/>
      <c r="G145" s="544"/>
    </row>
    <row r="146" spans="1:7" ht="77.5">
      <c r="A146" s="520" t="s">
        <v>13687</v>
      </c>
      <c r="B146" s="530" t="s">
        <v>13688</v>
      </c>
      <c r="C146" s="521" t="s">
        <v>13553</v>
      </c>
      <c r="D146" s="522">
        <v>1</v>
      </c>
      <c r="E146" s="523"/>
      <c r="F146" s="523"/>
      <c r="G146" s="543"/>
    </row>
    <row r="147" spans="1:7" s="13" customFormat="1" ht="5.15" customHeight="1">
      <c r="A147" s="524"/>
      <c r="B147" s="525"/>
      <c r="C147" s="526"/>
      <c r="D147" s="600"/>
      <c r="E147" s="527"/>
      <c r="F147" s="527"/>
      <c r="G147" s="544"/>
    </row>
    <row r="148" spans="1:7" s="13" customFormat="1" ht="46.5">
      <c r="A148" s="605" t="s">
        <v>13689</v>
      </c>
      <c r="B148" s="530" t="s">
        <v>13690</v>
      </c>
      <c r="C148" s="521" t="s">
        <v>13548</v>
      </c>
      <c r="D148" s="522">
        <v>1</v>
      </c>
      <c r="E148" s="522"/>
      <c r="F148" s="535"/>
      <c r="G148" s="544"/>
    </row>
    <row r="149" spans="1:7" s="13" customFormat="1" ht="5.15" customHeight="1">
      <c r="A149" s="524"/>
      <c r="B149" s="525"/>
      <c r="C149" s="526"/>
      <c r="D149" s="600"/>
      <c r="E149" s="527"/>
      <c r="F149" s="527"/>
      <c r="G149" s="544"/>
    </row>
    <row r="150" spans="1:7">
      <c r="A150" s="529">
        <v>2.19</v>
      </c>
      <c r="B150" s="612" t="s">
        <v>13691</v>
      </c>
      <c r="C150" s="613"/>
      <c r="D150" s="609"/>
      <c r="E150" s="610"/>
      <c r="F150" s="610"/>
      <c r="G150" s="611"/>
    </row>
    <row r="151" spans="1:7">
      <c r="A151" s="601"/>
      <c r="B151" s="612" t="s">
        <v>13692</v>
      </c>
      <c r="C151" s="613"/>
      <c r="D151" s="609"/>
      <c r="E151" s="610"/>
      <c r="F151" s="610"/>
      <c r="G151" s="611"/>
    </row>
    <row r="152" spans="1:7" s="13" customFormat="1" ht="5.15" customHeight="1">
      <c r="A152" s="524"/>
      <c r="B152" s="525"/>
      <c r="C152" s="526"/>
      <c r="D152" s="600"/>
      <c r="E152" s="527"/>
      <c r="F152" s="527"/>
      <c r="G152" s="544"/>
    </row>
    <row r="153" spans="1:7" ht="139.5">
      <c r="A153" s="520" t="s">
        <v>13693</v>
      </c>
      <c r="B153" s="530" t="s">
        <v>13682</v>
      </c>
      <c r="C153" s="521" t="s">
        <v>13557</v>
      </c>
      <c r="D153" s="522">
        <v>2</v>
      </c>
      <c r="E153" s="523"/>
      <c r="F153" s="523"/>
      <c r="G153" s="543"/>
    </row>
    <row r="154" spans="1:7" s="13" customFormat="1" ht="5.15" customHeight="1">
      <c r="A154" s="524"/>
      <c r="B154" s="525"/>
      <c r="C154" s="526"/>
      <c r="D154" s="600"/>
      <c r="E154" s="527"/>
      <c r="F154" s="527"/>
      <c r="G154" s="544"/>
    </row>
    <row r="155" spans="1:7" ht="62">
      <c r="A155" s="520" t="s">
        <v>13694</v>
      </c>
      <c r="B155" s="530" t="s">
        <v>13695</v>
      </c>
      <c r="C155" s="521" t="s">
        <v>13588</v>
      </c>
      <c r="D155" s="522">
        <v>90</v>
      </c>
      <c r="E155" s="523"/>
      <c r="F155" s="523"/>
      <c r="G155" s="543"/>
    </row>
    <row r="156" spans="1:7" s="13" customFormat="1" ht="5.15" customHeight="1">
      <c r="A156" s="524"/>
      <c r="B156" s="525"/>
      <c r="C156" s="526"/>
      <c r="D156" s="600"/>
      <c r="E156" s="527"/>
      <c r="F156" s="527"/>
      <c r="G156" s="544"/>
    </row>
    <row r="157" spans="1:7" ht="46.5">
      <c r="A157" s="520" t="s">
        <v>13696</v>
      </c>
      <c r="B157" s="530" t="s">
        <v>13697</v>
      </c>
      <c r="C157" s="521" t="s">
        <v>13548</v>
      </c>
      <c r="D157" s="522">
        <v>2</v>
      </c>
      <c r="E157" s="523"/>
      <c r="F157" s="523"/>
      <c r="G157" s="543"/>
    </row>
    <row r="158" spans="1:7" s="13" customFormat="1" ht="5.15" customHeight="1">
      <c r="A158" s="524"/>
      <c r="B158" s="525"/>
      <c r="C158" s="526"/>
      <c r="D158" s="600"/>
      <c r="E158" s="527"/>
      <c r="F158" s="527"/>
      <c r="G158" s="544"/>
    </row>
    <row r="159" spans="1:7" ht="77.5">
      <c r="A159" s="520" t="s">
        <v>13698</v>
      </c>
      <c r="B159" s="530" t="s">
        <v>13699</v>
      </c>
      <c r="C159" s="521" t="s">
        <v>13553</v>
      </c>
      <c r="D159" s="522">
        <v>1</v>
      </c>
      <c r="E159" s="523"/>
      <c r="F159" s="523"/>
      <c r="G159" s="543"/>
    </row>
    <row r="160" spans="1:7" s="13" customFormat="1" ht="5.15" customHeight="1">
      <c r="A160" s="524"/>
      <c r="B160" s="525"/>
      <c r="C160" s="526"/>
      <c r="D160" s="600"/>
      <c r="E160" s="527"/>
      <c r="F160" s="527"/>
      <c r="G160" s="544"/>
    </row>
    <row r="161" spans="1:7" ht="31">
      <c r="A161" s="601" t="s">
        <v>13700</v>
      </c>
      <c r="B161" s="531" t="s">
        <v>13701</v>
      </c>
      <c r="C161" s="608"/>
      <c r="D161" s="609"/>
      <c r="E161" s="610"/>
      <c r="F161" s="610"/>
      <c r="G161" s="611"/>
    </row>
    <row r="162" spans="1:7" s="13" customFormat="1" ht="5.15" customHeight="1">
      <c r="A162" s="524"/>
      <c r="B162" s="525"/>
      <c r="C162" s="526"/>
      <c r="D162" s="600"/>
      <c r="E162" s="527"/>
      <c r="F162" s="527"/>
      <c r="G162" s="544"/>
    </row>
    <row r="163" spans="1:7" ht="139.5">
      <c r="A163" s="520" t="s">
        <v>13702</v>
      </c>
      <c r="B163" s="530" t="s">
        <v>13682</v>
      </c>
      <c r="C163" s="521" t="s">
        <v>13557</v>
      </c>
      <c r="D163" s="522">
        <v>1</v>
      </c>
      <c r="E163" s="523"/>
      <c r="F163" s="523"/>
      <c r="G163" s="543"/>
    </row>
    <row r="164" spans="1:7" s="13" customFormat="1" ht="5.15" customHeight="1">
      <c r="A164" s="524"/>
      <c r="B164" s="525"/>
      <c r="C164" s="526"/>
      <c r="D164" s="600"/>
      <c r="E164" s="527"/>
      <c r="F164" s="527"/>
      <c r="G164" s="544"/>
    </row>
    <row r="165" spans="1:7" ht="39.75" customHeight="1">
      <c r="A165" s="520" t="s">
        <v>13703</v>
      </c>
      <c r="B165" s="530" t="s">
        <v>13704</v>
      </c>
      <c r="C165" s="521" t="s">
        <v>13588</v>
      </c>
      <c r="D165" s="522">
        <v>90</v>
      </c>
      <c r="E165" s="523"/>
      <c r="F165" s="523"/>
      <c r="G165" s="543"/>
    </row>
    <row r="166" spans="1:7" s="13" customFormat="1" ht="5.15" customHeight="1">
      <c r="A166" s="524"/>
      <c r="B166" s="525"/>
      <c r="C166" s="526"/>
      <c r="D166" s="600"/>
      <c r="E166" s="527"/>
      <c r="F166" s="527"/>
      <c r="G166" s="544"/>
    </row>
    <row r="167" spans="1:7" ht="46.5">
      <c r="A167" s="520" t="s">
        <v>13705</v>
      </c>
      <c r="B167" s="530" t="s">
        <v>13706</v>
      </c>
      <c r="C167" s="521" t="s">
        <v>13588</v>
      </c>
      <c r="D167" s="522">
        <v>60</v>
      </c>
      <c r="E167" s="523"/>
      <c r="F167" s="523"/>
      <c r="G167" s="543"/>
    </row>
    <row r="168" spans="1:7" s="13" customFormat="1" ht="5.15" customHeight="1">
      <c r="A168" s="524"/>
      <c r="B168" s="525"/>
      <c r="C168" s="526"/>
      <c r="D168" s="600"/>
      <c r="E168" s="527"/>
      <c r="F168" s="527"/>
      <c r="G168" s="544"/>
    </row>
    <row r="169" spans="1:7">
      <c r="A169" s="520" t="s">
        <v>13707</v>
      </c>
      <c r="B169" s="530" t="s">
        <v>13708</v>
      </c>
      <c r="C169" s="521" t="s">
        <v>13588</v>
      </c>
      <c r="D169" s="522">
        <v>8</v>
      </c>
      <c r="E169" s="523"/>
      <c r="F169" s="523"/>
      <c r="G169" s="543"/>
    </row>
    <row r="170" spans="1:7" s="13" customFormat="1" ht="5.15" customHeight="1">
      <c r="A170" s="524"/>
      <c r="B170" s="525"/>
      <c r="C170" s="526"/>
      <c r="D170" s="600"/>
      <c r="E170" s="527"/>
      <c r="F170" s="527"/>
      <c r="G170" s="544"/>
    </row>
    <row r="171" spans="1:7" ht="46.5">
      <c r="A171" s="520" t="s">
        <v>13709</v>
      </c>
      <c r="B171" s="530" t="s">
        <v>13710</v>
      </c>
      <c r="C171" s="521" t="s">
        <v>13548</v>
      </c>
      <c r="D171" s="522">
        <v>1</v>
      </c>
      <c r="E171" s="523"/>
      <c r="F171" s="523"/>
      <c r="G171" s="543"/>
    </row>
    <row r="172" spans="1:7" s="13" customFormat="1" ht="5.15" customHeight="1">
      <c r="A172" s="524"/>
      <c r="B172" s="525"/>
      <c r="C172" s="526"/>
      <c r="D172" s="600"/>
      <c r="E172" s="527"/>
      <c r="F172" s="527"/>
      <c r="G172" s="544"/>
    </row>
    <row r="173" spans="1:7">
      <c r="A173" s="529">
        <v>2.21</v>
      </c>
      <c r="B173" s="531" t="s">
        <v>13711</v>
      </c>
      <c r="C173" s="613"/>
      <c r="D173" s="609"/>
      <c r="E173" s="610"/>
      <c r="F173" s="610"/>
      <c r="G173" s="611"/>
    </row>
    <row r="174" spans="1:7" ht="4.5" customHeight="1">
      <c r="A174" s="529"/>
      <c r="B174" s="530"/>
      <c r="C174" s="599"/>
      <c r="D174" s="522"/>
      <c r="E174" s="523"/>
      <c r="F174" s="523"/>
      <c r="G174" s="545"/>
    </row>
    <row r="175" spans="1:7" ht="93">
      <c r="A175" s="520" t="s">
        <v>13712</v>
      </c>
      <c r="B175" s="530" t="s">
        <v>13713</v>
      </c>
      <c r="C175" s="521" t="s">
        <v>13553</v>
      </c>
      <c r="D175" s="522">
        <v>1</v>
      </c>
      <c r="E175" s="523"/>
      <c r="F175" s="523"/>
      <c r="G175" s="543"/>
    </row>
    <row r="176" spans="1:7" s="13" customFormat="1" ht="5.15" customHeight="1">
      <c r="A176" s="524"/>
      <c r="B176" s="525"/>
      <c r="C176" s="526"/>
      <c r="D176" s="527"/>
      <c r="E176" s="527"/>
      <c r="F176" s="527"/>
      <c r="G176" s="544"/>
    </row>
    <row r="177" spans="1:7" s="14" customFormat="1" ht="27.65" customHeight="1">
      <c r="A177" s="756" t="s">
        <v>13714</v>
      </c>
      <c r="B177" s="757"/>
      <c r="C177" s="757"/>
      <c r="D177" s="757"/>
      <c r="E177" s="758"/>
      <c r="F177" s="759"/>
      <c r="G177" s="598"/>
    </row>
    <row r="178" spans="1:7" s="450" customFormat="1" ht="15" customHeight="1">
      <c r="A178" s="537"/>
      <c r="B178" s="538"/>
      <c r="G178" s="547"/>
    </row>
    <row r="179" spans="1:7" s="15" customFormat="1">
      <c r="A179" s="539"/>
      <c r="B179" s="119"/>
      <c r="D179" s="120"/>
      <c r="G179" s="120"/>
    </row>
    <row r="180" spans="1:7" s="514" customFormat="1" ht="16.5" customHeight="1">
      <c r="A180" s="548"/>
      <c r="B180" s="755"/>
      <c r="C180" s="755"/>
      <c r="D180" s="755"/>
      <c r="E180" s="755"/>
      <c r="F180" s="755"/>
    </row>
    <row r="181" spans="1:7">
      <c r="D181" s="15"/>
    </row>
    <row r="182" spans="1:7">
      <c r="A182" s="540" t="s">
        <v>13251</v>
      </c>
      <c r="B182" s="124"/>
      <c r="C182" s="125"/>
    </row>
    <row r="183" spans="1:7">
      <c r="A183" s="540"/>
      <c r="B183" s="124"/>
      <c r="C183" s="125"/>
    </row>
    <row r="184" spans="1:7">
      <c r="A184" s="540" t="s">
        <v>13251</v>
      </c>
      <c r="B184" s="124"/>
      <c r="C184" s="125"/>
    </row>
    <row r="185" spans="1:7">
      <c r="A185" s="541"/>
      <c r="B185" s="102"/>
      <c r="C185" s="127"/>
    </row>
  </sheetData>
  <mergeCells count="4">
    <mergeCell ref="A3:F3"/>
    <mergeCell ref="B180:F180"/>
    <mergeCell ref="A177:D177"/>
    <mergeCell ref="E177:F177"/>
  </mergeCells>
  <printOptions horizontalCentered="1"/>
  <pageMargins left="0.43307086614173201" right="0.43307086614173201" top="1.0629921259842501" bottom="0.74803149606299202" header="0.48622047200000001" footer="3.9370078740157501E-2"/>
  <pageSetup paperSize="9" orientation="portrait"/>
  <headerFooter>
    <oddHeader>&amp;L&amp;"+,Bold"&amp;EQuotation of Rehabilitation of Tamboul Hospital – Al Jazirah State, Rev.00 &amp;R</oddHeader>
    <oddFooter>&amp;C&amp;P</oddFooter>
  </headerFooter>
  <rowBreaks count="1" manualBreakCount="1">
    <brk id="36"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K147"/>
  <sheetViews>
    <sheetView topLeftCell="A132" zoomScale="130" zoomScaleNormal="130" zoomScalePageLayoutView="50" workbookViewId="0">
      <selection activeCell="E46" sqref="E46"/>
    </sheetView>
  </sheetViews>
  <sheetFormatPr defaultColWidth="8.90625" defaultRowHeight="15.5"/>
  <cols>
    <col min="1" max="1" width="6.90625" style="511" customWidth="1"/>
    <col min="2" max="2" width="61.453125" style="435" customWidth="1"/>
    <col min="3" max="3" width="9.453125" style="435" customWidth="1"/>
    <col min="4" max="4" width="6.453125" style="435" customWidth="1"/>
    <col min="5" max="5" width="12.453125" style="435" customWidth="1"/>
    <col min="6" max="6" width="15.453125" style="435" customWidth="1"/>
    <col min="7" max="9" width="8.90625" style="435"/>
    <col min="10" max="10" width="58.54296875" style="435" customWidth="1"/>
    <col min="11" max="11" width="21.6328125" style="435" customWidth="1"/>
    <col min="12" max="16384" width="8.90625" style="435"/>
  </cols>
  <sheetData>
    <row r="1" spans="1:11" s="511" customFormat="1" ht="23.25" customHeight="1">
      <c r="A1" s="515" t="s">
        <v>13541</v>
      </c>
      <c r="B1" s="670" t="s">
        <v>2</v>
      </c>
      <c r="C1" s="670" t="s">
        <v>13542</v>
      </c>
      <c r="D1" s="671" t="s">
        <v>4</v>
      </c>
      <c r="E1" s="670" t="s">
        <v>13543</v>
      </c>
      <c r="F1" s="675" t="s">
        <v>13544</v>
      </c>
    </row>
    <row r="2" spans="1:11" s="13" customFormat="1" ht="5.15" customHeight="1">
      <c r="A2" s="516"/>
      <c r="B2" s="62"/>
      <c r="C2" s="63"/>
      <c r="D2" s="64"/>
      <c r="E2" s="65"/>
      <c r="F2" s="65"/>
    </row>
    <row r="3" spans="1:11" ht="22.5" customHeight="1">
      <c r="A3" s="760" t="s">
        <v>13715</v>
      </c>
      <c r="B3" s="761"/>
      <c r="C3" s="761"/>
      <c r="D3" s="761"/>
      <c r="E3" s="761"/>
      <c r="F3" s="762"/>
    </row>
    <row r="4" spans="1:11" s="13" customFormat="1" ht="5.15" customHeight="1">
      <c r="A4" s="518"/>
      <c r="B4" s="23"/>
      <c r="C4" s="24"/>
      <c r="D4" s="25"/>
      <c r="E4" s="51"/>
      <c r="F4" s="52"/>
    </row>
    <row r="5" spans="1:11">
      <c r="A5" s="519"/>
      <c r="B5" s="29" t="s">
        <v>13716</v>
      </c>
      <c r="C5" s="30"/>
      <c r="D5" s="25"/>
      <c r="E5" s="68"/>
      <c r="F5" s="69">
        <f>D5*E5</f>
        <v>0</v>
      </c>
    </row>
    <row r="6" spans="1:11" s="13" customFormat="1" ht="5.15" customHeight="1">
      <c r="A6" s="518"/>
      <c r="B6" s="23"/>
      <c r="C6" s="24"/>
      <c r="D6" s="25"/>
      <c r="E6" s="51"/>
      <c r="F6" s="52"/>
    </row>
    <row r="7" spans="1:11">
      <c r="A7" s="625">
        <v>3.1</v>
      </c>
      <c r="B7" s="689" t="s">
        <v>13717</v>
      </c>
      <c r="C7" s="626"/>
      <c r="D7" s="627"/>
      <c r="E7" s="47"/>
      <c r="F7" s="48"/>
    </row>
    <row r="8" spans="1:11" s="512" customFormat="1" ht="86" customHeight="1">
      <c r="A8" s="690" t="s">
        <v>13718</v>
      </c>
      <c r="B8" s="691" t="s">
        <v>13719</v>
      </c>
      <c r="C8" s="692" t="s">
        <v>13720</v>
      </c>
      <c r="D8" s="692">
        <v>1</v>
      </c>
      <c r="E8" s="692"/>
      <c r="F8" s="693"/>
      <c r="G8" s="694"/>
      <c r="H8" s="694"/>
      <c r="I8" s="694"/>
      <c r="J8" s="694"/>
      <c r="K8" s="695"/>
    </row>
    <row r="9" spans="1:11" s="512" customFormat="1" ht="54" customHeight="1">
      <c r="A9" s="690" t="s">
        <v>13721</v>
      </c>
      <c r="B9" s="696" t="s">
        <v>13722</v>
      </c>
      <c r="C9" s="679" t="s">
        <v>13588</v>
      </c>
      <c r="D9" s="679">
        <v>160</v>
      </c>
      <c r="E9" s="682"/>
      <c r="F9" s="682"/>
      <c r="G9" s="694"/>
      <c r="H9" s="694"/>
      <c r="I9" s="694"/>
      <c r="J9" s="694"/>
      <c r="K9" s="694"/>
    </row>
    <row r="10" spans="1:11" s="513" customFormat="1" ht="33" customHeight="1">
      <c r="A10" s="690" t="s">
        <v>13723</v>
      </c>
      <c r="B10" s="696" t="s">
        <v>13724</v>
      </c>
      <c r="C10" s="679" t="s">
        <v>13588</v>
      </c>
      <c r="D10" s="679">
        <v>750</v>
      </c>
      <c r="E10" s="682"/>
      <c r="F10" s="682"/>
      <c r="G10" s="697"/>
      <c r="H10" s="697"/>
      <c r="I10" s="697"/>
      <c r="J10" s="697"/>
      <c r="K10" s="697"/>
    </row>
    <row r="11" spans="1:11" s="512" customFormat="1" ht="53.4" customHeight="1">
      <c r="A11" s="690" t="s">
        <v>13725</v>
      </c>
      <c r="B11" s="696" t="s">
        <v>13726</v>
      </c>
      <c r="C11" s="679" t="s">
        <v>13588</v>
      </c>
      <c r="D11" s="679">
        <v>1000</v>
      </c>
      <c r="E11" s="682"/>
      <c r="F11" s="682"/>
      <c r="G11" s="694"/>
      <c r="H11" s="694"/>
      <c r="I11" s="694"/>
      <c r="J11" s="694"/>
      <c r="K11" s="694"/>
    </row>
    <row r="12" spans="1:11" s="513" customFormat="1" ht="356.5">
      <c r="A12" s="690" t="s">
        <v>13727</v>
      </c>
      <c r="B12" s="698" t="s">
        <v>13728</v>
      </c>
      <c r="C12" s="699" t="s">
        <v>13548</v>
      </c>
      <c r="D12" s="700">
        <v>5</v>
      </c>
      <c r="E12" s="701"/>
      <c r="F12" s="701"/>
      <c r="G12" s="697"/>
      <c r="H12" s="697"/>
      <c r="I12" s="697"/>
      <c r="J12" s="697"/>
      <c r="K12" s="697"/>
    </row>
    <row r="13" spans="1:11" ht="296.39999999999998" customHeight="1">
      <c r="A13" s="663" t="s">
        <v>13729</v>
      </c>
      <c r="B13" s="629" t="s">
        <v>13730</v>
      </c>
      <c r="C13" s="521" t="s">
        <v>13548</v>
      </c>
      <c r="D13" s="522">
        <v>2</v>
      </c>
      <c r="E13" s="523">
        <v>48000</v>
      </c>
      <c r="F13" s="523"/>
    </row>
    <row r="14" spans="1:11" ht="30.75" customHeight="1">
      <c r="A14" s="664">
        <v>3.3</v>
      </c>
      <c r="B14" s="702" t="s">
        <v>13731</v>
      </c>
      <c r="C14" s="613"/>
      <c r="D14" s="609"/>
      <c r="E14" s="610"/>
      <c r="F14" s="653"/>
    </row>
    <row r="15" spans="1:11" s="13" customFormat="1" ht="5.15" customHeight="1">
      <c r="A15" s="663"/>
      <c r="B15" s="656"/>
      <c r="C15" s="657"/>
      <c r="D15" s="658"/>
      <c r="E15" s="659"/>
      <c r="F15" s="659"/>
    </row>
    <row r="16" spans="1:11" ht="36.65" customHeight="1">
      <c r="A16" s="663" t="s">
        <v>13732</v>
      </c>
      <c r="B16" s="660" t="s">
        <v>13733</v>
      </c>
      <c r="C16" s="661" t="s">
        <v>13588</v>
      </c>
      <c r="D16" s="661">
        <v>750</v>
      </c>
      <c r="E16" s="662"/>
      <c r="F16" s="662"/>
    </row>
    <row r="17" spans="1:6" s="13" customFormat="1" ht="5.15" customHeight="1">
      <c r="A17" s="663"/>
      <c r="B17" s="622"/>
      <c r="C17" s="654"/>
      <c r="D17" s="655"/>
      <c r="E17" s="528"/>
      <c r="F17" s="528"/>
    </row>
    <row r="18" spans="1:6" ht="19.25" customHeight="1">
      <c r="A18" s="663" t="s">
        <v>13734</v>
      </c>
      <c r="B18" s="634" t="s">
        <v>13735</v>
      </c>
      <c r="C18" s="521" t="s">
        <v>13588</v>
      </c>
      <c r="D18" s="521">
        <v>400</v>
      </c>
      <c r="E18" s="523"/>
      <c r="F18" s="523"/>
    </row>
    <row r="19" spans="1:6" s="13" customFormat="1" ht="5.15" customHeight="1">
      <c r="A19" s="663"/>
      <c r="B19" s="622"/>
      <c r="C19" s="654"/>
      <c r="D19" s="655"/>
      <c r="E19" s="528"/>
      <c r="F19" s="528"/>
    </row>
    <row r="20" spans="1:6" ht="38" customHeight="1">
      <c r="A20" s="663" t="s">
        <v>13736</v>
      </c>
      <c r="B20" s="634" t="s">
        <v>13737</v>
      </c>
      <c r="C20" s="521" t="s">
        <v>13588</v>
      </c>
      <c r="D20" s="521">
        <v>750</v>
      </c>
      <c r="E20" s="523"/>
      <c r="F20" s="523"/>
    </row>
    <row r="21" spans="1:6" s="13" customFormat="1" ht="5.15" customHeight="1">
      <c r="A21" s="663"/>
      <c r="B21" s="622"/>
      <c r="C21" s="654"/>
      <c r="D21" s="655"/>
      <c r="E21" s="528"/>
      <c r="F21" s="528"/>
    </row>
    <row r="22" spans="1:6" ht="21.65" customHeight="1">
      <c r="A22" s="663" t="s">
        <v>13738</v>
      </c>
      <c r="B22" s="634" t="s">
        <v>13739</v>
      </c>
      <c r="C22" s="521" t="s">
        <v>13588</v>
      </c>
      <c r="D22" s="521">
        <v>400</v>
      </c>
      <c r="E22" s="523"/>
      <c r="F22" s="523"/>
    </row>
    <row r="23" spans="1:6" s="13" customFormat="1" ht="5.15" customHeight="1">
      <c r="A23" s="663"/>
      <c r="B23" s="622"/>
      <c r="C23" s="654"/>
      <c r="D23" s="655"/>
      <c r="E23" s="528"/>
      <c r="F23" s="528"/>
    </row>
    <row r="24" spans="1:6" s="513" customFormat="1" ht="63" customHeight="1">
      <c r="A24" s="703" t="s">
        <v>13740</v>
      </c>
      <c r="B24" s="696" t="s">
        <v>13741</v>
      </c>
      <c r="C24" s="679" t="s">
        <v>13588</v>
      </c>
      <c r="D24" s="679">
        <v>400</v>
      </c>
      <c r="E24" s="682"/>
      <c r="F24" s="682"/>
    </row>
    <row r="25" spans="1:6" s="13" customFormat="1" ht="5.15" customHeight="1">
      <c r="A25" s="663"/>
      <c r="B25" s="622"/>
      <c r="C25" s="654"/>
      <c r="D25" s="655"/>
      <c r="E25" s="528"/>
      <c r="F25" s="528"/>
    </row>
    <row r="26" spans="1:6" ht="21.65" customHeight="1">
      <c r="A26" s="663" t="s">
        <v>13742</v>
      </c>
      <c r="B26" s="634" t="s">
        <v>13743</v>
      </c>
      <c r="C26" s="521" t="s">
        <v>13744</v>
      </c>
      <c r="D26" s="521">
        <v>255</v>
      </c>
      <c r="E26" s="523"/>
      <c r="F26" s="523"/>
    </row>
    <row r="27" spans="1:6" s="13" customFormat="1" ht="5.15" customHeight="1">
      <c r="A27" s="663"/>
      <c r="B27" s="622"/>
      <c r="C27" s="654"/>
      <c r="D27" s="655"/>
      <c r="E27" s="528"/>
      <c r="F27" s="528"/>
    </row>
    <row r="28" spans="1:6" ht="56.15" customHeight="1">
      <c r="A28" s="663" t="s">
        <v>13745</v>
      </c>
      <c r="B28" s="634" t="s">
        <v>13746</v>
      </c>
      <c r="C28" s="521" t="s">
        <v>13588</v>
      </c>
      <c r="D28" s="521">
        <v>40</v>
      </c>
      <c r="E28" s="523"/>
      <c r="F28" s="523"/>
    </row>
    <row r="29" spans="1:6" s="13" customFormat="1" ht="5.15" customHeight="1">
      <c r="A29" s="663"/>
      <c r="B29" s="622"/>
      <c r="C29" s="654"/>
      <c r="D29" s="600"/>
      <c r="E29" s="528"/>
      <c r="F29" s="528"/>
    </row>
    <row r="30" spans="1:6" ht="15.65" customHeight="1">
      <c r="A30" s="663" t="s">
        <v>13747</v>
      </c>
      <c r="B30" s="634" t="s">
        <v>13748</v>
      </c>
      <c r="C30" s="521" t="s">
        <v>13588</v>
      </c>
      <c r="D30" s="521">
        <v>140</v>
      </c>
      <c r="E30" s="523"/>
      <c r="F30" s="523"/>
    </row>
    <row r="31" spans="1:6" s="13" customFormat="1" ht="5.15" customHeight="1">
      <c r="A31" s="663"/>
      <c r="B31" s="622"/>
      <c r="C31" s="654"/>
      <c r="D31" s="655"/>
      <c r="E31" s="528"/>
      <c r="F31" s="528"/>
    </row>
    <row r="32" spans="1:6" ht="48" customHeight="1">
      <c r="A32" s="663" t="s">
        <v>13749</v>
      </c>
      <c r="B32" s="634" t="s">
        <v>13750</v>
      </c>
      <c r="C32" s="521" t="s">
        <v>13548</v>
      </c>
      <c r="D32" s="521">
        <v>7</v>
      </c>
      <c r="E32" s="523"/>
      <c r="F32" s="523"/>
    </row>
    <row r="33" spans="1:6" s="13" customFormat="1" ht="5.15" customHeight="1">
      <c r="A33" s="663"/>
      <c r="B33" s="622"/>
      <c r="C33" s="654"/>
      <c r="D33" s="600"/>
      <c r="E33" s="528"/>
      <c r="F33" s="528"/>
    </row>
    <row r="34" spans="1:6" ht="31">
      <c r="A34" s="663" t="s">
        <v>13751</v>
      </c>
      <c r="B34" s="634" t="s">
        <v>13752</v>
      </c>
      <c r="C34" s="521" t="s">
        <v>13548</v>
      </c>
      <c r="D34" s="521">
        <v>10</v>
      </c>
      <c r="E34" s="523"/>
      <c r="F34" s="523"/>
    </row>
    <row r="35" spans="1:6" s="13" customFormat="1" ht="5.15" customHeight="1">
      <c r="A35" s="663"/>
      <c r="B35" s="622"/>
      <c r="C35" s="654"/>
      <c r="D35" s="655"/>
      <c r="E35" s="528"/>
      <c r="F35" s="528"/>
    </row>
    <row r="36" spans="1:6" ht="31">
      <c r="A36" s="663" t="s">
        <v>13753</v>
      </c>
      <c r="B36" s="634" t="s">
        <v>13754</v>
      </c>
      <c r="C36" s="521" t="s">
        <v>13548</v>
      </c>
      <c r="D36" s="521">
        <v>10</v>
      </c>
      <c r="E36" s="523"/>
      <c r="F36" s="523"/>
    </row>
    <row r="37" spans="1:6" s="13" customFormat="1" ht="5.15" customHeight="1">
      <c r="A37" s="663"/>
      <c r="B37" s="622"/>
      <c r="C37" s="654"/>
      <c r="D37" s="655"/>
      <c r="E37" s="528"/>
      <c r="F37" s="528"/>
    </row>
    <row r="38" spans="1:6" ht="31">
      <c r="A38" s="663" t="s">
        <v>13755</v>
      </c>
      <c r="B38" s="634" t="s">
        <v>13756</v>
      </c>
      <c r="C38" s="521" t="s">
        <v>13548</v>
      </c>
      <c r="D38" s="521">
        <v>35</v>
      </c>
      <c r="E38" s="523"/>
      <c r="F38" s="523"/>
    </row>
    <row r="39" spans="1:6" s="13" customFormat="1" ht="5.15" customHeight="1">
      <c r="A39" s="663"/>
      <c r="B39" s="622"/>
      <c r="C39" s="654"/>
      <c r="D39" s="655"/>
      <c r="E39" s="528"/>
      <c r="F39" s="528"/>
    </row>
    <row r="40" spans="1:6" ht="31">
      <c r="A40" s="663" t="s">
        <v>13757</v>
      </c>
      <c r="B40" s="634" t="s">
        <v>13758</v>
      </c>
      <c r="C40" s="521" t="s">
        <v>13548</v>
      </c>
      <c r="D40" s="521">
        <v>20</v>
      </c>
      <c r="E40" s="523"/>
      <c r="F40" s="523"/>
    </row>
    <row r="41" spans="1:6" s="13" customFormat="1" ht="5.15" customHeight="1">
      <c r="A41" s="663"/>
      <c r="B41" s="622"/>
      <c r="C41" s="654"/>
      <c r="D41" s="655"/>
      <c r="E41" s="528"/>
      <c r="F41" s="528"/>
    </row>
    <row r="42" spans="1:6" ht="46.5">
      <c r="A42" s="663" t="s">
        <v>13759</v>
      </c>
      <c r="B42" s="634" t="s">
        <v>13760</v>
      </c>
      <c r="C42" s="521" t="s">
        <v>13588</v>
      </c>
      <c r="D42" s="521">
        <v>100</v>
      </c>
      <c r="E42" s="523"/>
      <c r="F42" s="523"/>
    </row>
    <row r="43" spans="1:6" s="13" customFormat="1" ht="5.15" customHeight="1">
      <c r="A43" s="663"/>
      <c r="B43" s="622"/>
      <c r="C43" s="654"/>
      <c r="D43" s="655"/>
      <c r="E43" s="528"/>
      <c r="F43" s="528"/>
    </row>
    <row r="44" spans="1:6" ht="98.4" customHeight="1">
      <c r="A44" s="663" t="s">
        <v>13761</v>
      </c>
      <c r="B44" s="634" t="s">
        <v>13762</v>
      </c>
      <c r="C44" s="521" t="s">
        <v>13557</v>
      </c>
      <c r="D44" s="521">
        <v>6</v>
      </c>
      <c r="E44" s="523"/>
      <c r="F44" s="523"/>
    </row>
    <row r="45" spans="1:6" s="13" customFormat="1" ht="5.15" customHeight="1">
      <c r="A45" s="663"/>
      <c r="B45" s="622"/>
      <c r="C45" s="654"/>
      <c r="D45" s="600"/>
      <c r="E45" s="528"/>
      <c r="F45" s="528"/>
    </row>
    <row r="46" spans="1:6" ht="46.5">
      <c r="A46" s="663" t="s">
        <v>13763</v>
      </c>
      <c r="B46" s="634" t="s">
        <v>13764</v>
      </c>
      <c r="C46" s="521" t="s">
        <v>13548</v>
      </c>
      <c r="D46" s="521">
        <v>5</v>
      </c>
      <c r="E46" s="523"/>
      <c r="F46" s="523"/>
    </row>
    <row r="47" spans="1:6" s="13" customFormat="1" ht="5.15" customHeight="1">
      <c r="A47" s="663"/>
      <c r="B47" s="622"/>
      <c r="C47" s="654"/>
      <c r="D47" s="600"/>
      <c r="E47" s="528"/>
      <c r="F47" s="528"/>
    </row>
    <row r="48" spans="1:6" ht="93">
      <c r="A48" s="663" t="s">
        <v>13765</v>
      </c>
      <c r="B48" s="634" t="s">
        <v>13766</v>
      </c>
      <c r="C48" s="521" t="s">
        <v>13548</v>
      </c>
      <c r="D48" s="522">
        <v>1</v>
      </c>
      <c r="E48" s="523"/>
      <c r="F48" s="523"/>
    </row>
    <row r="49" spans="1:8" s="13" customFormat="1" ht="5.15" customHeight="1">
      <c r="A49" s="663"/>
      <c r="B49" s="622"/>
      <c r="C49" s="654"/>
      <c r="D49" s="600"/>
      <c r="E49" s="528"/>
      <c r="F49" s="528"/>
    </row>
    <row r="50" spans="1:8" s="513" customFormat="1" ht="99" customHeight="1">
      <c r="A50" s="703" t="s">
        <v>13767</v>
      </c>
      <c r="B50" s="696" t="s">
        <v>13768</v>
      </c>
      <c r="C50" s="679" t="s">
        <v>13588</v>
      </c>
      <c r="D50" s="604">
        <v>340</v>
      </c>
      <c r="E50" s="682"/>
      <c r="F50" s="682"/>
      <c r="G50" s="697"/>
      <c r="H50" s="704"/>
    </row>
    <row r="51" spans="1:8" s="13" customFormat="1" ht="5.15" customHeight="1">
      <c r="A51" s="663"/>
      <c r="B51" s="622"/>
      <c r="C51" s="654"/>
      <c r="D51" s="600"/>
      <c r="E51" s="528"/>
      <c r="F51" s="528"/>
    </row>
    <row r="52" spans="1:8" ht="31">
      <c r="A52" s="663" t="s">
        <v>13769</v>
      </c>
      <c r="B52" s="634" t="s">
        <v>13770</v>
      </c>
      <c r="C52" s="521" t="s">
        <v>13744</v>
      </c>
      <c r="D52" s="522">
        <v>90</v>
      </c>
      <c r="E52" s="523"/>
      <c r="F52" s="523"/>
    </row>
    <row r="53" spans="1:8" s="13" customFormat="1" ht="5.15" customHeight="1">
      <c r="A53" s="663"/>
      <c r="B53" s="622"/>
      <c r="C53" s="654"/>
      <c r="D53" s="600"/>
      <c r="E53" s="528"/>
      <c r="F53" s="528"/>
    </row>
    <row r="54" spans="1:8" ht="62">
      <c r="A54" s="663" t="s">
        <v>13771</v>
      </c>
      <c r="B54" s="634" t="s">
        <v>13772</v>
      </c>
      <c r="C54" s="521" t="s">
        <v>13548</v>
      </c>
      <c r="D54" s="522">
        <v>1</v>
      </c>
      <c r="E54" s="523"/>
      <c r="F54" s="523"/>
    </row>
    <row r="55" spans="1:8" s="13" customFormat="1" ht="5.15" customHeight="1">
      <c r="A55" s="663"/>
      <c r="B55" s="622"/>
      <c r="C55" s="654"/>
      <c r="D55" s="600"/>
      <c r="E55" s="528"/>
      <c r="F55" s="528"/>
    </row>
    <row r="56" spans="1:8" ht="62">
      <c r="A56" s="663" t="s">
        <v>13773</v>
      </c>
      <c r="B56" s="634" t="s">
        <v>13774</v>
      </c>
      <c r="C56" s="521" t="s">
        <v>13553</v>
      </c>
      <c r="D56" s="522">
        <v>2</v>
      </c>
      <c r="E56" s="523"/>
      <c r="F56" s="523"/>
    </row>
    <row r="57" spans="1:8" s="13" customFormat="1" ht="5.15" customHeight="1">
      <c r="A57" s="663"/>
      <c r="B57" s="622"/>
      <c r="C57" s="654"/>
      <c r="D57" s="600"/>
      <c r="E57" s="528"/>
      <c r="F57" s="528"/>
    </row>
    <row r="58" spans="1:8" s="513" customFormat="1" ht="88.5" customHeight="1">
      <c r="A58" s="703" t="s">
        <v>13775</v>
      </c>
      <c r="B58" s="696" t="s">
        <v>13776</v>
      </c>
      <c r="C58" s="679" t="s">
        <v>13553</v>
      </c>
      <c r="D58" s="604">
        <v>2</v>
      </c>
      <c r="E58" s="682"/>
      <c r="F58" s="682"/>
      <c r="G58" s="697"/>
      <c r="H58" s="697"/>
    </row>
    <row r="59" spans="1:8" s="13" customFormat="1" ht="2.4" customHeight="1">
      <c r="A59" s="663"/>
      <c r="B59" s="622"/>
      <c r="C59" s="654"/>
      <c r="D59" s="600"/>
      <c r="E59" s="528"/>
      <c r="F59" s="523"/>
    </row>
    <row r="60" spans="1:8" s="13" customFormat="1" ht="256.25" customHeight="1">
      <c r="A60" s="663" t="s">
        <v>13777</v>
      </c>
      <c r="B60" s="635" t="s">
        <v>13778</v>
      </c>
      <c r="C60" s="521" t="s">
        <v>13553</v>
      </c>
      <c r="D60" s="522">
        <v>1</v>
      </c>
      <c r="E60" s="523"/>
      <c r="F60" s="523"/>
    </row>
    <row r="61" spans="1:8" ht="39" customHeight="1">
      <c r="A61" s="663" t="s">
        <v>13779</v>
      </c>
      <c r="B61" s="634" t="s">
        <v>13780</v>
      </c>
      <c r="C61" s="521" t="s">
        <v>13744</v>
      </c>
      <c r="D61" s="522">
        <v>90</v>
      </c>
      <c r="E61" s="523"/>
      <c r="F61" s="523"/>
    </row>
    <row r="62" spans="1:8" s="13" customFormat="1" ht="5.15" customHeight="1">
      <c r="A62" s="663"/>
      <c r="B62" s="622"/>
      <c r="C62" s="654"/>
      <c r="D62" s="600"/>
      <c r="E62" s="528"/>
      <c r="F62" s="528"/>
    </row>
    <row r="63" spans="1:8" ht="52.5" customHeight="1">
      <c r="A63" s="663" t="s">
        <v>13781</v>
      </c>
      <c r="B63" s="634" t="s">
        <v>13782</v>
      </c>
      <c r="C63" s="521" t="s">
        <v>13548</v>
      </c>
      <c r="D63" s="522">
        <v>14</v>
      </c>
      <c r="E63" s="523"/>
      <c r="F63" s="523"/>
    </row>
    <row r="64" spans="1:8" s="13" customFormat="1" ht="5.15" customHeight="1">
      <c r="A64" s="663"/>
      <c r="B64" s="622"/>
      <c r="C64" s="654"/>
      <c r="D64" s="600"/>
      <c r="E64" s="528"/>
      <c r="F64" s="528"/>
    </row>
    <row r="65" spans="1:6" ht="108.5">
      <c r="A65" s="663" t="s">
        <v>13783</v>
      </c>
      <c r="B65" s="634" t="s">
        <v>13784</v>
      </c>
      <c r="C65" s="521" t="s">
        <v>13553</v>
      </c>
      <c r="D65" s="522">
        <v>1</v>
      </c>
      <c r="E65" s="523"/>
      <c r="F65" s="523"/>
    </row>
    <row r="66" spans="1:6" s="13" customFormat="1" ht="5.15" customHeight="1">
      <c r="A66" s="663"/>
      <c r="B66" s="622"/>
      <c r="C66" s="654"/>
      <c r="D66" s="600"/>
      <c r="E66" s="528"/>
      <c r="F66" s="528"/>
    </row>
    <row r="67" spans="1:6" ht="117" customHeight="1">
      <c r="A67" s="663" t="s">
        <v>13785</v>
      </c>
      <c r="B67" s="634" t="s">
        <v>13786</v>
      </c>
      <c r="C67" s="521" t="s">
        <v>13553</v>
      </c>
      <c r="D67" s="522">
        <v>1</v>
      </c>
      <c r="E67" s="523"/>
      <c r="F67" s="523"/>
    </row>
    <row r="68" spans="1:6">
      <c r="A68" s="623">
        <v>3.4</v>
      </c>
      <c r="B68" s="646" t="s">
        <v>13787</v>
      </c>
      <c r="C68" s="613"/>
      <c r="D68" s="609"/>
      <c r="E68" s="610"/>
      <c r="F68" s="653"/>
    </row>
    <row r="69" spans="1:6" s="13" customFormat="1" ht="5.15" customHeight="1">
      <c r="A69" s="628"/>
      <c r="B69" s="622"/>
      <c r="C69" s="654"/>
      <c r="D69" s="600"/>
      <c r="E69" s="527"/>
      <c r="F69" s="527"/>
    </row>
    <row r="70" spans="1:6">
      <c r="A70" s="636" t="s">
        <v>13788</v>
      </c>
      <c r="B70" s="646" t="s">
        <v>13658</v>
      </c>
      <c r="C70" s="613"/>
      <c r="D70" s="609"/>
      <c r="E70" s="610"/>
      <c r="F70" s="653"/>
    </row>
    <row r="71" spans="1:6" s="13" customFormat="1" ht="5.15" customHeight="1">
      <c r="A71" s="628"/>
      <c r="B71" s="622"/>
      <c r="C71" s="654"/>
      <c r="D71" s="600"/>
      <c r="E71" s="527"/>
      <c r="F71" s="527"/>
    </row>
    <row r="72" spans="1:6" s="513" customFormat="1" ht="62">
      <c r="A72" s="705" t="s">
        <v>13789</v>
      </c>
      <c r="B72" s="696" t="s">
        <v>13790</v>
      </c>
      <c r="C72" s="679" t="s">
        <v>13588</v>
      </c>
      <c r="D72" s="604">
        <v>60</v>
      </c>
      <c r="E72" s="682"/>
      <c r="F72" s="682"/>
    </row>
    <row r="73" spans="1:6" s="512" customFormat="1" ht="19.649999999999999" customHeight="1">
      <c r="A73" s="705" t="s">
        <v>13791</v>
      </c>
      <c r="B73" s="696" t="s">
        <v>13792</v>
      </c>
      <c r="C73" s="679" t="s">
        <v>13744</v>
      </c>
      <c r="D73" s="604">
        <v>30</v>
      </c>
      <c r="E73" s="682"/>
      <c r="F73" s="682"/>
    </row>
    <row r="74" spans="1:6" s="13" customFormat="1" ht="5.15" customHeight="1">
      <c r="A74" s="628"/>
      <c r="B74" s="622"/>
      <c r="C74" s="654"/>
      <c r="D74" s="600"/>
      <c r="E74" s="528"/>
      <c r="F74" s="528"/>
    </row>
    <row r="75" spans="1:6">
      <c r="A75" s="636">
        <v>3.5</v>
      </c>
      <c r="B75" s="646" t="s">
        <v>13793</v>
      </c>
      <c r="C75" s="613"/>
      <c r="D75" s="609"/>
      <c r="E75" s="610"/>
      <c r="F75" s="653"/>
    </row>
    <row r="76" spans="1:6" s="13" customFormat="1" ht="5.15" customHeight="1">
      <c r="A76" s="628"/>
      <c r="B76" s="622"/>
      <c r="C76" s="654"/>
      <c r="D76" s="600"/>
      <c r="E76" s="527"/>
      <c r="F76" s="527"/>
    </row>
    <row r="77" spans="1:6" ht="31">
      <c r="A77" s="624" t="s">
        <v>13794</v>
      </c>
      <c r="B77" s="634" t="s">
        <v>13795</v>
      </c>
      <c r="C77" s="521" t="s">
        <v>13588</v>
      </c>
      <c r="D77" s="522">
        <v>55</v>
      </c>
      <c r="E77" s="523"/>
      <c r="F77" s="523"/>
    </row>
    <row r="78" spans="1:6" s="13" customFormat="1" ht="5.15" customHeight="1">
      <c r="A78" s="628"/>
      <c r="B78" s="622"/>
      <c r="C78" s="654"/>
      <c r="D78" s="600"/>
      <c r="E78" s="528"/>
      <c r="F78" s="528"/>
    </row>
    <row r="79" spans="1:6" ht="31">
      <c r="A79" s="624" t="s">
        <v>13796</v>
      </c>
      <c r="B79" s="634" t="s">
        <v>13797</v>
      </c>
      <c r="C79" s="521" t="s">
        <v>13548</v>
      </c>
      <c r="D79" s="522">
        <v>2</v>
      </c>
      <c r="E79" s="523"/>
      <c r="F79" s="523"/>
    </row>
    <row r="80" spans="1:6" s="13" customFormat="1" ht="5.15" customHeight="1">
      <c r="A80" s="628"/>
      <c r="B80" s="622"/>
      <c r="C80" s="654"/>
      <c r="D80" s="600"/>
      <c r="E80" s="528"/>
      <c r="F80" s="523"/>
    </row>
    <row r="81" spans="1:6" s="13" customFormat="1" ht="176.4" customHeight="1">
      <c r="A81" s="624" t="s">
        <v>13798</v>
      </c>
      <c r="B81" s="635" t="s">
        <v>13799</v>
      </c>
      <c r="C81" s="521" t="s">
        <v>13553</v>
      </c>
      <c r="D81" s="521">
        <v>1</v>
      </c>
      <c r="E81" s="523"/>
      <c r="F81" s="523"/>
    </row>
    <row r="82" spans="1:6" s="13" customFormat="1" ht="207" customHeight="1">
      <c r="A82" s="624" t="s">
        <v>13800</v>
      </c>
      <c r="B82" s="635" t="s">
        <v>13801</v>
      </c>
      <c r="C82" s="521" t="s">
        <v>13553</v>
      </c>
      <c r="D82" s="521">
        <v>1</v>
      </c>
      <c r="E82" s="523"/>
      <c r="F82" s="532"/>
    </row>
    <row r="83" spans="1:6" ht="31">
      <c r="A83" s="624" t="s">
        <v>13802</v>
      </c>
      <c r="B83" s="634" t="s">
        <v>13803</v>
      </c>
      <c r="C83" s="521" t="s">
        <v>13588</v>
      </c>
      <c r="D83" s="522">
        <v>32</v>
      </c>
      <c r="E83" s="523"/>
      <c r="F83" s="523"/>
    </row>
    <row r="84" spans="1:6" s="13" customFormat="1" ht="5.15" customHeight="1">
      <c r="A84" s="628"/>
      <c r="B84" s="622"/>
      <c r="C84" s="654"/>
      <c r="D84" s="600"/>
      <c r="E84" s="528"/>
      <c r="F84" s="528"/>
    </row>
    <row r="85" spans="1:6">
      <c r="A85" s="636">
        <v>3.6</v>
      </c>
      <c r="B85" s="646" t="s">
        <v>13804</v>
      </c>
      <c r="C85" s="613"/>
      <c r="D85" s="609"/>
      <c r="E85" s="610"/>
      <c r="F85" s="653"/>
    </row>
    <row r="86" spans="1:6" s="13" customFormat="1" ht="5.15" customHeight="1">
      <c r="A86" s="628"/>
      <c r="B86" s="622"/>
      <c r="C86" s="654"/>
      <c r="D86" s="600"/>
      <c r="E86" s="527"/>
      <c r="F86" s="527"/>
    </row>
    <row r="87" spans="1:6" s="13" customFormat="1" ht="5.15" customHeight="1">
      <c r="A87" s="628"/>
      <c r="B87" s="622"/>
      <c r="C87" s="654"/>
      <c r="D87" s="600"/>
      <c r="E87" s="528"/>
      <c r="F87" s="528"/>
    </row>
    <row r="88" spans="1:6" s="513" customFormat="1" ht="31">
      <c r="A88" s="705" t="s">
        <v>13805</v>
      </c>
      <c r="B88" s="696" t="s">
        <v>13797</v>
      </c>
      <c r="C88" s="679" t="s">
        <v>13548</v>
      </c>
      <c r="D88" s="604">
        <v>2</v>
      </c>
      <c r="E88" s="682"/>
      <c r="F88" s="682"/>
    </row>
    <row r="89" spans="1:6" s="512" customFormat="1" ht="5.15" customHeight="1">
      <c r="A89" s="706"/>
      <c r="B89" s="707"/>
      <c r="C89" s="708"/>
      <c r="D89" s="687"/>
      <c r="E89" s="709"/>
      <c r="F89" s="709"/>
    </row>
    <row r="90" spans="1:6" s="513" customFormat="1">
      <c r="A90" s="710">
        <v>3.7</v>
      </c>
      <c r="B90" s="711" t="s">
        <v>13806</v>
      </c>
      <c r="C90" s="712"/>
      <c r="D90" s="713"/>
      <c r="E90" s="714"/>
      <c r="F90" s="715"/>
    </row>
    <row r="91" spans="1:6" s="512" customFormat="1" ht="5.15" customHeight="1">
      <c r="A91" s="705" t="s">
        <v>13807</v>
      </c>
      <c r="B91" s="707"/>
      <c r="C91" s="708"/>
      <c r="D91" s="687"/>
      <c r="E91" s="685"/>
      <c r="F91" s="685"/>
    </row>
    <row r="92" spans="1:6" s="513" customFormat="1" ht="31">
      <c r="A92" s="705" t="s">
        <v>13807</v>
      </c>
      <c r="B92" s="696" t="s">
        <v>13808</v>
      </c>
      <c r="C92" s="679" t="s">
        <v>13548</v>
      </c>
      <c r="D92" s="604">
        <v>2</v>
      </c>
      <c r="E92" s="682"/>
      <c r="F92" s="682"/>
    </row>
    <row r="93" spans="1:6" s="512" customFormat="1" ht="5.15" customHeight="1">
      <c r="A93" s="705"/>
      <c r="B93" s="707"/>
      <c r="C93" s="708"/>
      <c r="D93" s="687"/>
      <c r="E93" s="709"/>
      <c r="F93" s="709"/>
    </row>
    <row r="94" spans="1:6" s="513" customFormat="1" ht="31">
      <c r="A94" s="705" t="s">
        <v>13809</v>
      </c>
      <c r="B94" s="696" t="s">
        <v>13797</v>
      </c>
      <c r="C94" s="679" t="s">
        <v>13548</v>
      </c>
      <c r="D94" s="604">
        <v>2</v>
      </c>
      <c r="E94" s="682"/>
      <c r="F94" s="682"/>
    </row>
    <row r="95" spans="1:6" s="13" customFormat="1" ht="5.15" customHeight="1">
      <c r="A95" s="624"/>
      <c r="B95" s="622"/>
      <c r="C95" s="654"/>
      <c r="D95" s="600"/>
      <c r="E95" s="528"/>
      <c r="F95" s="528"/>
    </row>
    <row r="96" spans="1:6" ht="31">
      <c r="A96" s="624" t="s">
        <v>13810</v>
      </c>
      <c r="B96" s="634" t="s">
        <v>13803</v>
      </c>
      <c r="C96" s="521" t="s">
        <v>13588</v>
      </c>
      <c r="D96" s="522">
        <v>48</v>
      </c>
      <c r="E96" s="523"/>
      <c r="F96" s="523"/>
    </row>
    <row r="97" spans="1:6" ht="170.5">
      <c r="A97" s="624" t="s">
        <v>13811</v>
      </c>
      <c r="B97" s="634" t="s">
        <v>13812</v>
      </c>
      <c r="C97" s="521" t="s">
        <v>13588</v>
      </c>
      <c r="D97" s="522">
        <v>25</v>
      </c>
      <c r="E97" s="523"/>
      <c r="F97" s="523"/>
    </row>
    <row r="98" spans="1:6" s="13" customFormat="1" ht="5.15" customHeight="1">
      <c r="A98" s="628"/>
      <c r="B98" s="622"/>
      <c r="C98" s="654"/>
      <c r="D98" s="600"/>
      <c r="E98" s="528"/>
      <c r="F98" s="528"/>
    </row>
    <row r="99" spans="1:6" ht="31">
      <c r="A99" s="624" t="s">
        <v>13813</v>
      </c>
      <c r="B99" s="634" t="s">
        <v>13814</v>
      </c>
      <c r="C99" s="679" t="s">
        <v>13553</v>
      </c>
      <c r="D99" s="604">
        <v>1</v>
      </c>
      <c r="E99" s="682"/>
      <c r="F99" s="682"/>
    </row>
    <row r="100" spans="1:6" s="13" customFormat="1" ht="5.15" customHeight="1">
      <c r="A100" s="628"/>
      <c r="B100" s="622"/>
      <c r="C100" s="654"/>
      <c r="D100" s="600"/>
      <c r="E100" s="528"/>
      <c r="F100" s="528"/>
    </row>
    <row r="101" spans="1:6">
      <c r="A101" s="636">
        <v>3.8</v>
      </c>
      <c r="B101" s="646" t="s">
        <v>13815</v>
      </c>
      <c r="C101" s="613"/>
      <c r="D101" s="609"/>
      <c r="E101" s="610"/>
      <c r="F101" s="653"/>
    </row>
    <row r="102" spans="1:6" ht="37.25" customHeight="1">
      <c r="A102" s="624">
        <v>3.81</v>
      </c>
      <c r="B102" s="634" t="s">
        <v>13816</v>
      </c>
      <c r="C102" s="521" t="s">
        <v>13588</v>
      </c>
      <c r="D102" s="522">
        <v>24</v>
      </c>
      <c r="E102" s="523"/>
      <c r="F102" s="523"/>
    </row>
    <row r="103" spans="1:6" s="13" customFormat="1" ht="5.15" customHeight="1">
      <c r="A103" s="624"/>
      <c r="B103" s="622"/>
      <c r="C103" s="654"/>
      <c r="D103" s="600"/>
      <c r="E103" s="528"/>
      <c r="F103" s="528"/>
    </row>
    <row r="104" spans="1:6" ht="31">
      <c r="A104" s="624" t="s">
        <v>13817</v>
      </c>
      <c r="B104" s="634" t="s">
        <v>13818</v>
      </c>
      <c r="C104" s="521" t="s">
        <v>13553</v>
      </c>
      <c r="D104" s="522">
        <v>1</v>
      </c>
      <c r="E104" s="523"/>
      <c r="F104" s="523"/>
    </row>
    <row r="105" spans="1:6" s="13" customFormat="1" ht="5.15" customHeight="1">
      <c r="A105" s="628"/>
      <c r="B105" s="622"/>
      <c r="C105" s="654"/>
      <c r="D105" s="600"/>
      <c r="E105" s="528"/>
      <c r="F105" s="528"/>
    </row>
    <row r="106" spans="1:6">
      <c r="A106" s="636">
        <v>3.9</v>
      </c>
      <c r="B106" s="646" t="s">
        <v>13819</v>
      </c>
      <c r="C106" s="613"/>
      <c r="D106" s="609"/>
      <c r="E106" s="610"/>
      <c r="F106" s="653"/>
    </row>
    <row r="107" spans="1:6" s="13" customFormat="1" ht="5.15" customHeight="1">
      <c r="A107" s="624"/>
      <c r="B107" s="622"/>
      <c r="C107" s="654"/>
      <c r="D107" s="600"/>
      <c r="E107" s="527"/>
      <c r="F107" s="527"/>
    </row>
    <row r="108" spans="1:6" s="13" customFormat="1" ht="5.15" customHeight="1">
      <c r="A108" s="624"/>
      <c r="B108" s="622"/>
      <c r="C108" s="654"/>
      <c r="D108" s="600"/>
      <c r="E108" s="528"/>
      <c r="F108" s="528"/>
    </row>
    <row r="109" spans="1:6" ht="31">
      <c r="A109" s="624" t="s">
        <v>13820</v>
      </c>
      <c r="B109" s="634" t="s">
        <v>13821</v>
      </c>
      <c r="C109" s="521" t="s">
        <v>13588</v>
      </c>
      <c r="D109" s="522">
        <v>15</v>
      </c>
      <c r="E109" s="523"/>
      <c r="F109" s="523"/>
    </row>
    <row r="110" spans="1:6" s="13" customFormat="1" ht="5.15" customHeight="1">
      <c r="A110" s="624"/>
      <c r="B110" s="622"/>
      <c r="C110" s="654"/>
      <c r="D110" s="600"/>
      <c r="E110" s="528"/>
      <c r="F110" s="528"/>
    </row>
    <row r="111" spans="1:6" ht="46.5">
      <c r="A111" s="624" t="s">
        <v>13822</v>
      </c>
      <c r="B111" s="696" t="s">
        <v>13823</v>
      </c>
      <c r="C111" s="679" t="s">
        <v>13548</v>
      </c>
      <c r="D111" s="604">
        <v>1</v>
      </c>
      <c r="E111" s="682"/>
      <c r="F111" s="682"/>
    </row>
    <row r="112" spans="1:6">
      <c r="A112" s="624" t="s">
        <v>13824</v>
      </c>
      <c r="B112" s="716" t="s">
        <v>13825</v>
      </c>
      <c r="C112" s="679"/>
      <c r="D112" s="604"/>
      <c r="E112" s="682"/>
      <c r="F112" s="682"/>
    </row>
    <row r="113" spans="1:6">
      <c r="A113" s="624" t="s">
        <v>13826</v>
      </c>
      <c r="B113" s="696" t="s">
        <v>13827</v>
      </c>
      <c r="C113" s="679" t="s">
        <v>13588</v>
      </c>
      <c r="D113" s="679">
        <v>60</v>
      </c>
      <c r="E113" s="682"/>
      <c r="F113" s="682"/>
    </row>
    <row r="114" spans="1:6" ht="31">
      <c r="A114" s="624" t="s">
        <v>13828</v>
      </c>
      <c r="B114" s="696" t="s">
        <v>13829</v>
      </c>
      <c r="C114" s="679" t="s">
        <v>13588</v>
      </c>
      <c r="D114" s="679">
        <v>120</v>
      </c>
      <c r="E114" s="682"/>
      <c r="F114" s="682"/>
    </row>
    <row r="115" spans="1:6" ht="66" customHeight="1">
      <c r="A115" s="624" t="s">
        <v>13830</v>
      </c>
      <c r="B115" s="696" t="s">
        <v>13831</v>
      </c>
      <c r="C115" s="679" t="s">
        <v>13832</v>
      </c>
      <c r="D115" s="604">
        <v>50</v>
      </c>
      <c r="E115" s="682"/>
      <c r="F115" s="682"/>
    </row>
    <row r="116" spans="1:6" ht="21" customHeight="1">
      <c r="A116" s="636">
        <v>3.11</v>
      </c>
      <c r="B116" s="646" t="s">
        <v>13833</v>
      </c>
      <c r="C116" s="613"/>
      <c r="D116" s="609"/>
      <c r="E116" s="610"/>
      <c r="F116" s="653"/>
    </row>
    <row r="117" spans="1:6" s="13" customFormat="1" ht="5.15" customHeight="1">
      <c r="A117" s="624"/>
      <c r="B117" s="622"/>
      <c r="C117" s="654"/>
      <c r="D117" s="600"/>
      <c r="E117" s="527"/>
      <c r="F117" s="523"/>
    </row>
    <row r="118" spans="1:6" s="13" customFormat="1" ht="62.4" customHeight="1">
      <c r="A118" s="624" t="s">
        <v>13834</v>
      </c>
      <c r="B118" s="696" t="s">
        <v>13835</v>
      </c>
      <c r="C118" s="679" t="s">
        <v>13588</v>
      </c>
      <c r="D118" s="687">
        <v>90</v>
      </c>
      <c r="E118" s="685"/>
      <c r="F118" s="682"/>
    </row>
    <row r="119" spans="1:6" s="13" customFormat="1" ht="34.25" customHeight="1">
      <c r="A119" s="624" t="s">
        <v>13836</v>
      </c>
      <c r="B119" s="696" t="s">
        <v>13837</v>
      </c>
      <c r="C119" s="679" t="s">
        <v>13588</v>
      </c>
      <c r="D119" s="687">
        <v>90</v>
      </c>
      <c r="E119" s="685"/>
      <c r="F119" s="682"/>
    </row>
    <row r="120" spans="1:6" ht="33.65" customHeight="1">
      <c r="A120" s="624" t="s">
        <v>13838</v>
      </c>
      <c r="B120" s="634" t="s">
        <v>13839</v>
      </c>
      <c r="C120" s="521" t="s">
        <v>13588</v>
      </c>
      <c r="D120" s="522">
        <v>120</v>
      </c>
      <c r="E120" s="523"/>
      <c r="F120" s="523"/>
    </row>
    <row r="121" spans="1:6" s="13" customFormat="1" ht="5.15" customHeight="1">
      <c r="A121" s="624"/>
      <c r="B121" s="622"/>
      <c r="C121" s="654"/>
      <c r="D121" s="600"/>
      <c r="E121" s="528"/>
      <c r="F121" s="528"/>
    </row>
    <row r="122" spans="1:6">
      <c r="A122" s="624" t="s">
        <v>13840</v>
      </c>
      <c r="B122" s="634" t="s">
        <v>13743</v>
      </c>
      <c r="C122" s="521" t="s">
        <v>13744</v>
      </c>
      <c r="D122" s="522">
        <v>107</v>
      </c>
      <c r="E122" s="523"/>
      <c r="F122" s="523"/>
    </row>
    <row r="123" spans="1:6" s="13" customFormat="1" ht="5.15" customHeight="1">
      <c r="A123" s="628"/>
      <c r="B123" s="622"/>
      <c r="C123" s="654"/>
      <c r="D123" s="600"/>
      <c r="E123" s="528"/>
      <c r="F123" s="528"/>
    </row>
    <row r="124" spans="1:6" ht="170.5">
      <c r="A124" s="624" t="s">
        <v>13841</v>
      </c>
      <c r="B124" s="634" t="s">
        <v>13812</v>
      </c>
      <c r="C124" s="521" t="s">
        <v>13588</v>
      </c>
      <c r="D124" s="522">
        <v>55</v>
      </c>
      <c r="E124" s="523"/>
      <c r="F124" s="523"/>
    </row>
    <row r="125" spans="1:6" s="13" customFormat="1" ht="5.15" customHeight="1">
      <c r="A125" s="628"/>
      <c r="B125" s="622"/>
      <c r="C125" s="654"/>
      <c r="D125" s="600"/>
      <c r="E125" s="528"/>
      <c r="F125" s="523"/>
    </row>
    <row r="126" spans="1:6" s="13" customFormat="1" ht="61.5" customHeight="1">
      <c r="A126" s="624" t="s">
        <v>13842</v>
      </c>
      <c r="B126" s="635" t="s">
        <v>13801</v>
      </c>
      <c r="C126" s="521" t="s">
        <v>13553</v>
      </c>
      <c r="D126" s="521">
        <v>1</v>
      </c>
      <c r="E126" s="533"/>
      <c r="F126" s="523"/>
    </row>
    <row r="127" spans="1:6" s="13" customFormat="1" ht="52.25" customHeight="1">
      <c r="A127" s="624" t="s">
        <v>13843</v>
      </c>
      <c r="B127" s="635" t="s">
        <v>13844</v>
      </c>
      <c r="C127" s="521" t="s">
        <v>13845</v>
      </c>
      <c r="D127" s="521">
        <v>120</v>
      </c>
      <c r="E127" s="533"/>
      <c r="F127" s="523"/>
    </row>
    <row r="128" spans="1:6" ht="57" customHeight="1">
      <c r="A128" s="624" t="s">
        <v>13846</v>
      </c>
      <c r="B128" s="696" t="s">
        <v>13847</v>
      </c>
      <c r="C128" s="679" t="s">
        <v>13548</v>
      </c>
      <c r="D128" s="604">
        <v>1</v>
      </c>
      <c r="E128" s="682"/>
      <c r="F128" s="682"/>
    </row>
    <row r="129" spans="1:7" s="13" customFormat="1" ht="5.15" customHeight="1">
      <c r="A129" s="628"/>
      <c r="B129" s="622"/>
      <c r="C129" s="632"/>
      <c r="D129" s="633"/>
      <c r="E129" s="528"/>
      <c r="F129" s="528"/>
    </row>
    <row r="130" spans="1:7" s="14" customFormat="1" ht="9.65" customHeight="1">
      <c r="A130" s="767" t="s">
        <v>13848</v>
      </c>
      <c r="B130" s="767"/>
      <c r="C130" s="767"/>
      <c r="D130" s="767"/>
      <c r="E130" s="768"/>
      <c r="F130" s="768"/>
    </row>
    <row r="131" spans="1:7" s="14" customFormat="1" ht="9.65" customHeight="1">
      <c r="A131" s="767"/>
      <c r="B131" s="767"/>
      <c r="C131" s="767"/>
      <c r="D131" s="767"/>
      <c r="E131" s="768"/>
      <c r="F131" s="768"/>
    </row>
    <row r="132" spans="1:7">
      <c r="A132" s="664">
        <v>3.12</v>
      </c>
      <c r="B132" s="717" t="s">
        <v>13849</v>
      </c>
      <c r="C132" s="665"/>
      <c r="D132" s="666"/>
      <c r="E132" s="610"/>
      <c r="F132" s="653"/>
    </row>
    <row r="133" spans="1:7" s="13" customFormat="1" ht="83" customHeight="1">
      <c r="A133" s="663" t="s">
        <v>13850</v>
      </c>
      <c r="B133" s="634" t="s">
        <v>13851</v>
      </c>
      <c r="C133" s="630" t="s">
        <v>13553</v>
      </c>
      <c r="D133" s="631">
        <v>1</v>
      </c>
      <c r="E133" s="522"/>
      <c r="F133" s="535"/>
      <c r="G133" s="435"/>
    </row>
    <row r="134" spans="1:7" s="13" customFormat="1" ht="5.15" customHeight="1">
      <c r="A134" s="524"/>
      <c r="B134" s="525"/>
      <c r="C134" s="526"/>
      <c r="D134" s="527"/>
      <c r="E134" s="527"/>
      <c r="F134" s="536"/>
      <c r="G134" s="435"/>
    </row>
    <row r="135" spans="1:7" s="14" customFormat="1" ht="9.65" customHeight="1">
      <c r="A135" s="769" t="s">
        <v>13852</v>
      </c>
      <c r="B135" s="770"/>
      <c r="C135" s="770"/>
      <c r="D135" s="770"/>
      <c r="E135" s="773"/>
      <c r="F135" s="774"/>
    </row>
    <row r="136" spans="1:7" s="14" customFormat="1" ht="9.65" customHeight="1">
      <c r="A136" s="771"/>
      <c r="B136" s="772"/>
      <c r="C136" s="772"/>
      <c r="D136" s="772"/>
      <c r="E136" s="752"/>
      <c r="F136" s="775"/>
    </row>
    <row r="137" spans="1:7" s="450" customFormat="1" ht="24.75" customHeight="1">
      <c r="A137" s="763" t="s">
        <v>13853</v>
      </c>
      <c r="B137" s="764"/>
      <c r="C137" s="764"/>
      <c r="D137" s="764"/>
      <c r="E137" s="765"/>
      <c r="F137" s="766"/>
    </row>
    <row r="138" spans="1:7" s="450" customFormat="1" ht="15" customHeight="1">
      <c r="A138" s="537"/>
      <c r="B138" s="538"/>
    </row>
    <row r="139" spans="1:7" s="15" customFormat="1">
      <c r="A139" s="539"/>
      <c r="B139" s="119"/>
      <c r="D139" s="120"/>
    </row>
    <row r="140" spans="1:7" s="514" customFormat="1" ht="20.25" customHeight="1">
      <c r="A140" s="548"/>
      <c r="B140" s="755"/>
      <c r="C140" s="755"/>
      <c r="D140" s="755"/>
      <c r="E140" s="755"/>
      <c r="F140" s="755"/>
    </row>
    <row r="141" spans="1:7">
      <c r="A141" s="539"/>
      <c r="B141" s="119"/>
      <c r="D141" s="120"/>
    </row>
    <row r="142" spans="1:7">
      <c r="D142" s="15"/>
    </row>
    <row r="143" spans="1:7">
      <c r="D143" s="15"/>
    </row>
    <row r="144" spans="1:7">
      <c r="A144" s="540" t="s">
        <v>13251</v>
      </c>
      <c r="B144" s="124"/>
      <c r="C144" s="125"/>
    </row>
    <row r="145" spans="1:3">
      <c r="A145" s="540"/>
      <c r="B145" s="124"/>
      <c r="C145" s="125"/>
    </row>
    <row r="146" spans="1:3">
      <c r="A146" s="540" t="s">
        <v>13251</v>
      </c>
      <c r="B146" s="124"/>
      <c r="C146" s="125"/>
    </row>
    <row r="147" spans="1:3">
      <c r="A147" s="541"/>
      <c r="B147" s="102"/>
      <c r="C147" s="127"/>
    </row>
  </sheetData>
  <mergeCells count="8">
    <mergeCell ref="A3:F3"/>
    <mergeCell ref="A137:D137"/>
    <mergeCell ref="E137:F137"/>
    <mergeCell ref="B140:F140"/>
    <mergeCell ref="A130:D131"/>
    <mergeCell ref="E130:F131"/>
    <mergeCell ref="A135:D136"/>
    <mergeCell ref="E135:F136"/>
  </mergeCells>
  <printOptions horizontalCentered="1"/>
  <pageMargins left="0.43307086614173201" right="0.43307086614173201" top="1.0629921259842501" bottom="0.74803149606299202" header="0.48622047200000001" footer="3.9370078740157501E-2"/>
  <pageSetup paperSize="9" scale="80" orientation="portrait"/>
  <headerFooter>
    <oddHeader>&amp;L&amp;"+,Bold"&amp;EQuotation of Rehabilitation of Tamboul Hospital – Al Jazirah State, Rev.00 &amp;R</oddHeader>
    <oddFooter>&amp;C&amp;P</oddFooter>
  </headerFooter>
  <rowBreaks count="3" manualBreakCount="3">
    <brk id="31" max="5" man="1"/>
    <brk id="56" max="5" man="1"/>
    <brk id="6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4:F50"/>
  <sheetViews>
    <sheetView topLeftCell="A46" zoomScale="145" zoomScaleNormal="145" workbookViewId="0">
      <selection activeCell="I9" sqref="I9"/>
    </sheetView>
  </sheetViews>
  <sheetFormatPr defaultColWidth="9" defaultRowHeight="12.5"/>
  <cols>
    <col min="1" max="1" width="6.6328125" customWidth="1"/>
    <col min="2" max="2" width="75.90625" customWidth="1"/>
    <col min="6" max="6" width="20" customWidth="1"/>
  </cols>
  <sheetData>
    <row r="4" spans="1:6" ht="15.65" customHeight="1">
      <c r="A4" s="776" t="s">
        <v>13854</v>
      </c>
      <c r="B4" s="777"/>
      <c r="C4" s="777"/>
      <c r="D4" s="777"/>
      <c r="E4" s="777"/>
      <c r="F4" s="778"/>
    </row>
    <row r="5" spans="1:6" ht="15.5">
      <c r="A5" s="779" t="s">
        <v>13855</v>
      </c>
      <c r="B5" s="780"/>
      <c r="C5" s="780"/>
      <c r="D5" s="780"/>
      <c r="E5" s="780"/>
      <c r="F5" s="781"/>
    </row>
    <row r="6" spans="1:6" ht="15.5">
      <c r="A6" s="479" t="s">
        <v>13541</v>
      </c>
      <c r="B6" s="480" t="s">
        <v>2</v>
      </c>
      <c r="C6" s="480" t="s">
        <v>13542</v>
      </c>
      <c r="D6" s="479" t="s">
        <v>4</v>
      </c>
      <c r="E6" s="480" t="s">
        <v>13543</v>
      </c>
      <c r="F6" s="481" t="s">
        <v>13544</v>
      </c>
    </row>
    <row r="7" spans="1:6" ht="15.5">
      <c r="A7" s="718">
        <v>5.0999999999999996</v>
      </c>
      <c r="B7" s="719" t="s">
        <v>13856</v>
      </c>
      <c r="C7" s="720"/>
      <c r="D7" s="721"/>
      <c r="E7" s="720"/>
      <c r="F7" s="720"/>
    </row>
    <row r="8" spans="1:6" ht="49.65" customHeight="1">
      <c r="A8" s="667" t="s">
        <v>13857</v>
      </c>
      <c r="B8" s="482" t="s">
        <v>13858</v>
      </c>
      <c r="C8" s="483" t="s">
        <v>13859</v>
      </c>
      <c r="D8" s="484">
        <v>143</v>
      </c>
      <c r="E8" s="484"/>
      <c r="F8" s="484"/>
    </row>
    <row r="9" spans="1:6" ht="192" customHeight="1">
      <c r="A9" s="667" t="s">
        <v>13860</v>
      </c>
      <c r="B9" s="485" t="s">
        <v>13861</v>
      </c>
      <c r="C9" s="486" t="s">
        <v>13862</v>
      </c>
      <c r="D9" s="487">
        <v>1</v>
      </c>
      <c r="E9" s="488"/>
      <c r="F9" s="484"/>
    </row>
    <row r="10" spans="1:6" ht="99" customHeight="1">
      <c r="A10" s="667" t="s">
        <v>13863</v>
      </c>
      <c r="B10" s="489" t="s">
        <v>13864</v>
      </c>
      <c r="C10" s="486" t="s">
        <v>13862</v>
      </c>
      <c r="D10" s="487">
        <v>1</v>
      </c>
      <c r="E10" s="488"/>
      <c r="F10" s="484"/>
    </row>
    <row r="11" spans="1:6" ht="36" customHeight="1">
      <c r="A11" s="667" t="s">
        <v>13865</v>
      </c>
      <c r="B11" s="485" t="s">
        <v>13866</v>
      </c>
      <c r="C11" s="486" t="s">
        <v>13867</v>
      </c>
      <c r="D11" s="487">
        <v>3.5</v>
      </c>
      <c r="E11" s="490"/>
      <c r="F11" s="484"/>
    </row>
    <row r="12" spans="1:6" ht="54" customHeight="1">
      <c r="A12" s="667" t="s">
        <v>13868</v>
      </c>
      <c r="B12" s="491" t="s">
        <v>13869</v>
      </c>
      <c r="C12" s="492" t="s">
        <v>13870</v>
      </c>
      <c r="D12" s="492">
        <v>14.5</v>
      </c>
      <c r="E12" s="492"/>
      <c r="F12" s="484"/>
    </row>
    <row r="13" spans="1:6" ht="51.65" customHeight="1">
      <c r="A13" s="667" t="s">
        <v>13871</v>
      </c>
      <c r="B13" s="491" t="s">
        <v>13872</v>
      </c>
      <c r="C13" s="492" t="s">
        <v>13870</v>
      </c>
      <c r="D13" s="492">
        <v>57</v>
      </c>
      <c r="E13" s="492"/>
      <c r="F13" s="484"/>
    </row>
    <row r="14" spans="1:6" ht="51.65" customHeight="1">
      <c r="A14" s="667" t="s">
        <v>13873</v>
      </c>
      <c r="B14" s="491" t="s">
        <v>13874</v>
      </c>
      <c r="C14" s="492" t="s">
        <v>13875</v>
      </c>
      <c r="D14" s="492">
        <v>72</v>
      </c>
      <c r="E14" s="492"/>
      <c r="F14" s="484"/>
    </row>
    <row r="15" spans="1:6" ht="67.650000000000006" customHeight="1">
      <c r="A15" s="667" t="s">
        <v>13876</v>
      </c>
      <c r="B15" s="482" t="s">
        <v>13877</v>
      </c>
      <c r="C15" s="483" t="s">
        <v>13878</v>
      </c>
      <c r="D15" s="484">
        <v>5.67</v>
      </c>
      <c r="E15" s="484"/>
      <c r="F15" s="484"/>
    </row>
    <row r="16" spans="1:6" ht="35.4" customHeight="1">
      <c r="A16" s="667" t="s">
        <v>13879</v>
      </c>
      <c r="B16" s="482" t="s">
        <v>13880</v>
      </c>
      <c r="C16" s="483" t="s">
        <v>13878</v>
      </c>
      <c r="D16" s="484">
        <v>3.78</v>
      </c>
      <c r="E16" s="484"/>
      <c r="F16" s="484"/>
    </row>
    <row r="17" spans="1:6" ht="69.650000000000006" customHeight="1">
      <c r="A17" s="667" t="s">
        <v>13881</v>
      </c>
      <c r="B17" s="482" t="s">
        <v>13882</v>
      </c>
      <c r="C17" s="483" t="s">
        <v>13875</v>
      </c>
      <c r="D17" s="484">
        <v>240</v>
      </c>
      <c r="E17" s="484"/>
      <c r="F17" s="484"/>
    </row>
    <row r="18" spans="1:6" ht="67.650000000000006" customHeight="1">
      <c r="A18" s="667" t="s">
        <v>13883</v>
      </c>
      <c r="B18" s="482" t="s">
        <v>13884</v>
      </c>
      <c r="C18" s="483" t="s">
        <v>13867</v>
      </c>
      <c r="D18" s="484">
        <v>40</v>
      </c>
      <c r="E18" s="484"/>
      <c r="F18" s="484"/>
    </row>
    <row r="19" spans="1:6" ht="66.650000000000006" customHeight="1">
      <c r="A19" s="667" t="s">
        <v>13885</v>
      </c>
      <c r="B19" s="493" t="s">
        <v>13886</v>
      </c>
      <c r="C19" s="483" t="s">
        <v>13878</v>
      </c>
      <c r="D19" s="484">
        <v>10.3</v>
      </c>
      <c r="E19" s="484"/>
      <c r="F19" s="484"/>
    </row>
    <row r="20" spans="1:6" ht="66.75" customHeight="1">
      <c r="A20" s="667" t="s">
        <v>13887</v>
      </c>
      <c r="B20" s="722" t="s">
        <v>13888</v>
      </c>
      <c r="C20" s="486" t="s">
        <v>13889</v>
      </c>
      <c r="D20" s="487">
        <v>64</v>
      </c>
      <c r="E20" s="487"/>
      <c r="F20" s="494"/>
    </row>
    <row r="21" spans="1:6" ht="96.65" customHeight="1">
      <c r="A21" s="667" t="s">
        <v>13890</v>
      </c>
      <c r="B21" s="495" t="s">
        <v>13891</v>
      </c>
      <c r="C21" s="496" t="s">
        <v>13875</v>
      </c>
      <c r="D21" s="497">
        <v>18</v>
      </c>
      <c r="E21" s="497"/>
      <c r="F21" s="496"/>
    </row>
    <row r="22" spans="1:6" ht="94.4" customHeight="1">
      <c r="A22" s="667" t="s">
        <v>13892</v>
      </c>
      <c r="B22" s="495" t="s">
        <v>13893</v>
      </c>
      <c r="C22" s="496" t="s">
        <v>13875</v>
      </c>
      <c r="D22" s="497">
        <v>18</v>
      </c>
      <c r="E22" s="497"/>
      <c r="F22" s="496"/>
    </row>
    <row r="23" spans="1:6" ht="82.4" customHeight="1">
      <c r="A23" s="667" t="s">
        <v>13894</v>
      </c>
      <c r="B23" s="495" t="s">
        <v>13895</v>
      </c>
      <c r="C23" s="496" t="s">
        <v>13875</v>
      </c>
      <c r="D23" s="497">
        <v>18</v>
      </c>
      <c r="E23" s="497"/>
      <c r="F23" s="496"/>
    </row>
    <row r="24" spans="1:6" ht="115.4" customHeight="1">
      <c r="A24" s="667" t="s">
        <v>13896</v>
      </c>
      <c r="B24" s="498" t="s">
        <v>13897</v>
      </c>
      <c r="C24" s="499" t="s">
        <v>13875</v>
      </c>
      <c r="D24" s="499">
        <v>32</v>
      </c>
      <c r="E24" s="499"/>
      <c r="F24" s="499"/>
    </row>
    <row r="25" spans="1:6" ht="138.65" customHeight="1">
      <c r="A25" s="667" t="s">
        <v>13898</v>
      </c>
      <c r="B25" s="500" t="s">
        <v>13899</v>
      </c>
      <c r="C25" s="497" t="s">
        <v>13900</v>
      </c>
      <c r="D25" s="501">
        <v>14</v>
      </c>
      <c r="E25" s="497"/>
      <c r="F25" s="499"/>
    </row>
    <row r="26" spans="1:6" ht="98.4" customHeight="1">
      <c r="A26" s="667" t="s">
        <v>13901</v>
      </c>
      <c r="B26" s="502" t="s">
        <v>13902</v>
      </c>
      <c r="C26" s="499" t="s">
        <v>13720</v>
      </c>
      <c r="D26" s="499">
        <v>1</v>
      </c>
      <c r="E26" s="499"/>
      <c r="F26" s="499"/>
    </row>
    <row r="27" spans="1:6" ht="50.4" customHeight="1">
      <c r="A27" s="667" t="s">
        <v>13903</v>
      </c>
      <c r="B27" s="482" t="s">
        <v>13904</v>
      </c>
      <c r="C27" s="483" t="s">
        <v>13548</v>
      </c>
      <c r="D27" s="484">
        <v>8</v>
      </c>
      <c r="E27" s="484"/>
      <c r="F27" s="484"/>
    </row>
    <row r="28" spans="1:6" ht="65.400000000000006" customHeight="1">
      <c r="A28" s="667" t="s">
        <v>13905</v>
      </c>
      <c r="B28" s="482" t="s">
        <v>13906</v>
      </c>
      <c r="C28" s="483" t="s">
        <v>13878</v>
      </c>
      <c r="D28" s="484">
        <v>50</v>
      </c>
      <c r="E28" s="484"/>
      <c r="F28" s="484"/>
    </row>
    <row r="29" spans="1:6" ht="59.4" customHeight="1">
      <c r="A29" s="667" t="s">
        <v>13907</v>
      </c>
      <c r="B29" s="503" t="s">
        <v>13908</v>
      </c>
      <c r="C29" s="483" t="s">
        <v>13875</v>
      </c>
      <c r="D29" s="484">
        <v>112</v>
      </c>
      <c r="E29" s="484"/>
      <c r="F29" s="484"/>
    </row>
    <row r="30" spans="1:6" ht="49.4" customHeight="1">
      <c r="A30" s="667" t="s">
        <v>13909</v>
      </c>
      <c r="B30" s="503" t="s">
        <v>13910</v>
      </c>
      <c r="C30" s="483" t="s">
        <v>13875</v>
      </c>
      <c r="D30" s="484">
        <v>112</v>
      </c>
      <c r="E30" s="484"/>
      <c r="F30" s="484"/>
    </row>
    <row r="31" spans="1:6" ht="19.649999999999999" customHeight="1">
      <c r="A31" s="667" t="s">
        <v>13911</v>
      </c>
      <c r="B31" s="723" t="s">
        <v>13912</v>
      </c>
      <c r="C31" s="724" t="s">
        <v>13548</v>
      </c>
      <c r="D31" s="725">
        <v>3</v>
      </c>
      <c r="E31" s="726"/>
      <c r="F31" s="726"/>
    </row>
    <row r="32" spans="1:6" ht="18" customHeight="1">
      <c r="A32" s="667" t="s">
        <v>13913</v>
      </c>
      <c r="B32" s="727" t="s">
        <v>13914</v>
      </c>
      <c r="C32" s="728" t="s">
        <v>13548</v>
      </c>
      <c r="D32" s="725">
        <v>2</v>
      </c>
      <c r="E32" s="729"/>
      <c r="F32" s="729"/>
    </row>
    <row r="33" spans="1:6" ht="81" customHeight="1">
      <c r="A33" s="667" t="s">
        <v>13915</v>
      </c>
      <c r="B33" s="482" t="s">
        <v>13916</v>
      </c>
      <c r="C33" s="483" t="s">
        <v>13875</v>
      </c>
      <c r="D33" s="484">
        <v>460</v>
      </c>
      <c r="E33" s="484"/>
      <c r="F33" s="484"/>
    </row>
    <row r="34" spans="1:6" ht="50.4" customHeight="1">
      <c r="A34" s="667" t="s">
        <v>13917</v>
      </c>
      <c r="B34" s="482" t="s">
        <v>13918</v>
      </c>
      <c r="C34" s="483" t="s">
        <v>13875</v>
      </c>
      <c r="D34" s="484">
        <v>460</v>
      </c>
      <c r="E34" s="484"/>
      <c r="F34" s="484"/>
    </row>
    <row r="35" spans="1:6" ht="49.4" customHeight="1">
      <c r="A35" s="667" t="s">
        <v>13919</v>
      </c>
      <c r="B35" s="482" t="s">
        <v>13920</v>
      </c>
      <c r="C35" s="483" t="s">
        <v>13548</v>
      </c>
      <c r="D35" s="484">
        <v>3</v>
      </c>
      <c r="E35" s="484"/>
      <c r="F35" s="484"/>
    </row>
    <row r="36" spans="1:6" ht="49.65" customHeight="1">
      <c r="A36" s="667" t="s">
        <v>13921</v>
      </c>
      <c r="B36" s="482" t="s">
        <v>13922</v>
      </c>
      <c r="C36" s="483" t="s">
        <v>13548</v>
      </c>
      <c r="D36" s="484">
        <v>16</v>
      </c>
      <c r="E36" s="484"/>
      <c r="F36" s="484"/>
    </row>
    <row r="37" spans="1:6" ht="38.4" customHeight="1">
      <c r="A37" s="667" t="s">
        <v>13923</v>
      </c>
      <c r="B37" s="482" t="s">
        <v>13924</v>
      </c>
      <c r="C37" s="483" t="s">
        <v>13548</v>
      </c>
      <c r="D37" s="484">
        <v>10</v>
      </c>
      <c r="E37" s="484"/>
      <c r="F37" s="484"/>
    </row>
    <row r="38" spans="1:6" ht="48.65" customHeight="1">
      <c r="A38" s="667" t="s">
        <v>13925</v>
      </c>
      <c r="B38" s="482" t="s">
        <v>13926</v>
      </c>
      <c r="C38" s="483" t="s">
        <v>13548</v>
      </c>
      <c r="D38" s="484">
        <v>3</v>
      </c>
      <c r="E38" s="504"/>
      <c r="F38" s="484"/>
    </row>
    <row r="39" spans="1:6" ht="51.65" customHeight="1">
      <c r="A39" s="667" t="s">
        <v>13927</v>
      </c>
      <c r="B39" s="482" t="s">
        <v>13928</v>
      </c>
      <c r="C39" s="483" t="s">
        <v>13548</v>
      </c>
      <c r="D39" s="484">
        <v>1</v>
      </c>
      <c r="E39" s="504"/>
      <c r="F39" s="484"/>
    </row>
    <row r="40" spans="1:6" ht="21.65" customHeight="1">
      <c r="A40" s="667" t="s">
        <v>13929</v>
      </c>
      <c r="B40" s="500" t="s">
        <v>13930</v>
      </c>
      <c r="C40" s="499" t="s">
        <v>13720</v>
      </c>
      <c r="D40" s="499">
        <v>3</v>
      </c>
      <c r="E40" s="499"/>
      <c r="F40" s="484"/>
    </row>
    <row r="41" spans="1:6" ht="51.65" customHeight="1">
      <c r="A41" s="667" t="s">
        <v>13931</v>
      </c>
      <c r="B41" s="482" t="s">
        <v>13932</v>
      </c>
      <c r="C41" s="483" t="s">
        <v>13548</v>
      </c>
      <c r="D41" s="484">
        <v>1</v>
      </c>
      <c r="E41" s="484"/>
      <c r="F41" s="484"/>
    </row>
    <row r="42" spans="1:6" ht="15.5">
      <c r="A42" s="505"/>
      <c r="B42" s="484" t="s">
        <v>13848</v>
      </c>
      <c r="C42" s="506"/>
      <c r="D42" s="507"/>
      <c r="E42" s="508"/>
      <c r="F42" s="730"/>
    </row>
    <row r="43" spans="1:6" ht="18" customHeight="1">
      <c r="A43" s="782" t="s">
        <v>13933</v>
      </c>
      <c r="B43" s="783"/>
      <c r="C43" s="783"/>
      <c r="D43" s="783"/>
      <c r="E43" s="784"/>
      <c r="F43" s="509"/>
    </row>
    <row r="44" spans="1:6" ht="302.39999999999998" customHeight="1">
      <c r="A44" s="785">
        <v>1</v>
      </c>
      <c r="B44" s="637" t="s">
        <v>13934</v>
      </c>
      <c r="C44" s="787" t="s">
        <v>13553</v>
      </c>
      <c r="D44" s="788">
        <v>1</v>
      </c>
      <c r="E44" s="789"/>
      <c r="F44" s="790"/>
    </row>
    <row r="45" spans="1:6" ht="274.5" customHeight="1">
      <c r="A45" s="785"/>
      <c r="B45" s="637" t="s">
        <v>13935</v>
      </c>
      <c r="C45" s="787"/>
      <c r="D45" s="788"/>
      <c r="E45" s="788"/>
      <c r="F45" s="791"/>
    </row>
    <row r="46" spans="1:6" ht="136.5" customHeight="1">
      <c r="A46" s="786"/>
      <c r="B46" s="731" t="s">
        <v>13936</v>
      </c>
      <c r="C46" s="787"/>
      <c r="D46" s="788"/>
      <c r="E46" s="788"/>
      <c r="F46" s="791"/>
    </row>
    <row r="47" spans="1:6" ht="15.75" customHeight="1">
      <c r="A47" s="732"/>
      <c r="B47" s="733" t="s">
        <v>13848</v>
      </c>
      <c r="C47" s="734"/>
      <c r="D47" s="734"/>
      <c r="E47" s="734"/>
      <c r="F47" s="735"/>
    </row>
    <row r="50" spans="5:5">
      <c r="E50" s="510"/>
    </row>
  </sheetData>
  <mergeCells count="8">
    <mergeCell ref="A4:F4"/>
    <mergeCell ref="A5:F5"/>
    <mergeCell ref="A43:E43"/>
    <mergeCell ref="A44:A46"/>
    <mergeCell ref="C44:C46"/>
    <mergeCell ref="D44:D46"/>
    <mergeCell ref="E44:E46"/>
    <mergeCell ref="F44:F4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F46"/>
  <sheetViews>
    <sheetView topLeftCell="A41" zoomScale="130" zoomScaleNormal="130" workbookViewId="0">
      <selection activeCell="U40" sqref="U40"/>
    </sheetView>
  </sheetViews>
  <sheetFormatPr defaultColWidth="8.90625" defaultRowHeight="15.5"/>
  <cols>
    <col min="1" max="1" width="8.90625" style="459"/>
    <col min="2" max="2" width="87" style="459" customWidth="1"/>
    <col min="3" max="3" width="11.90625" style="459" customWidth="1"/>
    <col min="4" max="4" width="11.453125" style="459" customWidth="1"/>
    <col min="5" max="5" width="16.90625" style="459" customWidth="1"/>
    <col min="6" max="6" width="19.54296875" style="460" customWidth="1"/>
    <col min="7" max="16384" width="8.90625" style="461"/>
  </cols>
  <sheetData>
    <row r="1" spans="1:6" s="451" customFormat="1" ht="85.65" customHeight="1">
      <c r="A1" s="817" t="s">
        <v>13937</v>
      </c>
      <c r="B1" s="818" t="s">
        <v>13938</v>
      </c>
      <c r="C1" s="818"/>
      <c r="D1" s="818"/>
      <c r="E1" s="818"/>
      <c r="F1" s="818"/>
    </row>
    <row r="2" spans="1:6" s="451" customFormat="1" ht="72.75" customHeight="1">
      <c r="A2" s="819" t="s">
        <v>13939</v>
      </c>
      <c r="B2" s="820"/>
      <c r="C2" s="820"/>
      <c r="D2" s="820"/>
      <c r="E2" s="820"/>
      <c r="F2" s="821"/>
    </row>
    <row r="3" spans="1:6" s="452" customFormat="1" ht="24" customHeight="1">
      <c r="A3" s="822" t="s">
        <v>13940</v>
      </c>
      <c r="B3" s="823"/>
      <c r="C3" s="823"/>
      <c r="D3" s="823"/>
      <c r="E3" s="823"/>
      <c r="F3" s="823"/>
    </row>
    <row r="4" spans="1:6" s="453" customFormat="1" ht="21.65" customHeight="1">
      <c r="A4" s="462">
        <v>1</v>
      </c>
      <c r="B4" s="824" t="s">
        <v>13941</v>
      </c>
      <c r="C4" s="825" t="s">
        <v>13941</v>
      </c>
      <c r="D4" s="825" t="s">
        <v>13941</v>
      </c>
      <c r="E4" s="825" t="s">
        <v>13941</v>
      </c>
      <c r="F4" s="826" t="s">
        <v>13941</v>
      </c>
    </row>
    <row r="5" spans="1:6" s="453" customFormat="1" ht="21.65" customHeight="1">
      <c r="A5" s="462">
        <v>2</v>
      </c>
      <c r="B5" s="805" t="s">
        <v>13942</v>
      </c>
      <c r="C5" s="806" t="s">
        <v>13942</v>
      </c>
      <c r="D5" s="806" t="s">
        <v>13942</v>
      </c>
      <c r="E5" s="806" t="s">
        <v>13942</v>
      </c>
      <c r="F5" s="807" t="s">
        <v>13942</v>
      </c>
    </row>
    <row r="6" spans="1:6" s="454" customFormat="1" ht="21.65" customHeight="1">
      <c r="A6" s="462">
        <v>3</v>
      </c>
      <c r="B6" s="811" t="s">
        <v>13943</v>
      </c>
      <c r="C6" s="812" t="s">
        <v>13943</v>
      </c>
      <c r="D6" s="812" t="s">
        <v>13943</v>
      </c>
      <c r="E6" s="812" t="s">
        <v>13943</v>
      </c>
      <c r="F6" s="813" t="s">
        <v>13943</v>
      </c>
    </row>
    <row r="7" spans="1:6" s="453" customFormat="1" ht="21.65" customHeight="1">
      <c r="A7" s="462">
        <v>4</v>
      </c>
      <c r="B7" s="814" t="s">
        <v>13944</v>
      </c>
      <c r="C7" s="815" t="s">
        <v>13944</v>
      </c>
      <c r="D7" s="815" t="s">
        <v>13944</v>
      </c>
      <c r="E7" s="815" t="s">
        <v>13944</v>
      </c>
      <c r="F7" s="816" t="s">
        <v>13944</v>
      </c>
    </row>
    <row r="8" spans="1:6" s="453" customFormat="1" ht="21.65" customHeight="1">
      <c r="A8" s="462">
        <v>5</v>
      </c>
      <c r="B8" s="805" t="s">
        <v>13945</v>
      </c>
      <c r="C8" s="806" t="s">
        <v>13945</v>
      </c>
      <c r="D8" s="806" t="s">
        <v>13945</v>
      </c>
      <c r="E8" s="806" t="s">
        <v>13945</v>
      </c>
      <c r="F8" s="807" t="s">
        <v>13945</v>
      </c>
    </row>
    <row r="9" spans="1:6" s="453" customFormat="1" ht="21.65" customHeight="1">
      <c r="A9" s="462">
        <v>6</v>
      </c>
      <c r="B9" s="811" t="s">
        <v>13946</v>
      </c>
      <c r="C9" s="812" t="s">
        <v>13946</v>
      </c>
      <c r="D9" s="812" t="s">
        <v>13946</v>
      </c>
      <c r="E9" s="812" t="s">
        <v>13946</v>
      </c>
      <c r="F9" s="813" t="s">
        <v>13946</v>
      </c>
    </row>
    <row r="10" spans="1:6" s="453" customFormat="1" ht="21.65" customHeight="1">
      <c r="A10" s="462">
        <v>7</v>
      </c>
      <c r="B10" s="805" t="s">
        <v>13947</v>
      </c>
      <c r="C10" s="806" t="s">
        <v>13947</v>
      </c>
      <c r="D10" s="806" t="s">
        <v>13947</v>
      </c>
      <c r="E10" s="806" t="s">
        <v>13947</v>
      </c>
      <c r="F10" s="807" t="s">
        <v>13947</v>
      </c>
    </row>
    <row r="11" spans="1:6" s="453" customFormat="1" ht="21.65" customHeight="1">
      <c r="A11" s="462">
        <v>8</v>
      </c>
      <c r="B11" s="805" t="s">
        <v>13948</v>
      </c>
      <c r="C11" s="806" t="s">
        <v>13948</v>
      </c>
      <c r="D11" s="806" t="s">
        <v>13948</v>
      </c>
      <c r="E11" s="806" t="s">
        <v>13948</v>
      </c>
      <c r="F11" s="807" t="s">
        <v>13948</v>
      </c>
    </row>
    <row r="12" spans="1:6" s="453" customFormat="1" ht="33.65" customHeight="1">
      <c r="A12" s="462">
        <v>9</v>
      </c>
      <c r="B12" s="805" t="s">
        <v>13949</v>
      </c>
      <c r="C12" s="806" t="s">
        <v>13949</v>
      </c>
      <c r="D12" s="806" t="s">
        <v>13949</v>
      </c>
      <c r="E12" s="806" t="s">
        <v>13949</v>
      </c>
      <c r="F12" s="807" t="s">
        <v>13949</v>
      </c>
    </row>
    <row r="13" spans="1:6" s="452" customFormat="1" ht="18.649999999999999" customHeight="1">
      <c r="A13" s="808" t="s">
        <v>13950</v>
      </c>
      <c r="B13" s="809"/>
      <c r="C13" s="809"/>
      <c r="D13" s="809"/>
      <c r="E13" s="809"/>
      <c r="F13" s="810"/>
    </row>
    <row r="14" spans="1:6" s="453" customFormat="1" ht="36.65" customHeight="1">
      <c r="A14" s="463">
        <v>1</v>
      </c>
      <c r="B14" s="805" t="s">
        <v>13951</v>
      </c>
      <c r="C14" s="806" t="s">
        <v>13951</v>
      </c>
      <c r="D14" s="806" t="s">
        <v>13951</v>
      </c>
      <c r="E14" s="806" t="s">
        <v>13951</v>
      </c>
      <c r="F14" s="807" t="s">
        <v>13951</v>
      </c>
    </row>
    <row r="15" spans="1:6" s="455" customFormat="1" ht="33" customHeight="1">
      <c r="A15" s="463">
        <v>2</v>
      </c>
      <c r="B15" s="802" t="s">
        <v>13952</v>
      </c>
      <c r="C15" s="803" t="s">
        <v>13952</v>
      </c>
      <c r="D15" s="803" t="s">
        <v>13952</v>
      </c>
      <c r="E15" s="803" t="s">
        <v>13952</v>
      </c>
      <c r="F15" s="804" t="s">
        <v>13952</v>
      </c>
    </row>
    <row r="16" spans="1:6" s="455" customFormat="1" ht="30.9" customHeight="1">
      <c r="A16" s="463">
        <v>3</v>
      </c>
      <c r="B16" s="802" t="s">
        <v>13953</v>
      </c>
      <c r="C16" s="803" t="s">
        <v>13953</v>
      </c>
      <c r="D16" s="803" t="s">
        <v>13953</v>
      </c>
      <c r="E16" s="803" t="s">
        <v>13953</v>
      </c>
      <c r="F16" s="804" t="s">
        <v>13953</v>
      </c>
    </row>
    <row r="17" spans="1:6" s="453" customFormat="1" ht="19.5" customHeight="1">
      <c r="A17" s="463">
        <v>4</v>
      </c>
      <c r="B17" s="805" t="s">
        <v>13954</v>
      </c>
      <c r="C17" s="806" t="s">
        <v>13954</v>
      </c>
      <c r="D17" s="806" t="s">
        <v>13954</v>
      </c>
      <c r="E17" s="806" t="s">
        <v>13954</v>
      </c>
      <c r="F17" s="807" t="s">
        <v>13954</v>
      </c>
    </row>
    <row r="18" spans="1:6" s="453" customFormat="1" ht="18.649999999999999" customHeight="1">
      <c r="A18" s="463">
        <v>5</v>
      </c>
      <c r="B18" s="805" t="s">
        <v>13955</v>
      </c>
      <c r="C18" s="806" t="s">
        <v>13955</v>
      </c>
      <c r="D18" s="806" t="s">
        <v>13955</v>
      </c>
      <c r="E18" s="806" t="s">
        <v>13955</v>
      </c>
      <c r="F18" s="807" t="s">
        <v>13955</v>
      </c>
    </row>
    <row r="19" spans="1:6" s="453" customFormat="1" ht="21.65" customHeight="1">
      <c r="A19" s="463">
        <v>6</v>
      </c>
      <c r="B19" s="805" t="s">
        <v>13956</v>
      </c>
      <c r="C19" s="806" t="s">
        <v>13956</v>
      </c>
      <c r="D19" s="806" t="s">
        <v>13956</v>
      </c>
      <c r="E19" s="806" t="s">
        <v>13956</v>
      </c>
      <c r="F19" s="807" t="s">
        <v>13956</v>
      </c>
    </row>
    <row r="20" spans="1:6" s="453" customFormat="1">
      <c r="A20" s="463">
        <v>7</v>
      </c>
      <c r="B20" s="805" t="s">
        <v>13957</v>
      </c>
      <c r="C20" s="806" t="s">
        <v>13957</v>
      </c>
      <c r="D20" s="806" t="s">
        <v>13957</v>
      </c>
      <c r="E20" s="806" t="s">
        <v>13957</v>
      </c>
      <c r="F20" s="807" t="s">
        <v>13957</v>
      </c>
    </row>
    <row r="21" spans="1:6" s="456" customFormat="1" ht="20.25" customHeight="1">
      <c r="A21" s="463">
        <v>8</v>
      </c>
      <c r="B21" s="798" t="s">
        <v>13958</v>
      </c>
      <c r="C21" s="799" t="s">
        <v>13958</v>
      </c>
      <c r="D21" s="799" t="s">
        <v>13958</v>
      </c>
      <c r="E21" s="799" t="s">
        <v>13958</v>
      </c>
      <c r="F21" s="800" t="s">
        <v>13958</v>
      </c>
    </row>
    <row r="22" spans="1:6" s="457" customFormat="1" ht="20.149999999999999" customHeight="1">
      <c r="A22" s="463">
        <v>9</v>
      </c>
      <c r="B22" s="801" t="s">
        <v>13959</v>
      </c>
      <c r="C22" s="793" t="s">
        <v>13959</v>
      </c>
      <c r="D22" s="793" t="s">
        <v>13959</v>
      </c>
      <c r="E22" s="793" t="s">
        <v>13959</v>
      </c>
      <c r="F22" s="794" t="s">
        <v>13959</v>
      </c>
    </row>
    <row r="23" spans="1:6" s="457" customFormat="1" ht="34.65" customHeight="1">
      <c r="A23" s="463">
        <v>10</v>
      </c>
      <c r="B23" s="801" t="s">
        <v>13960</v>
      </c>
      <c r="C23" s="793" t="s">
        <v>13960</v>
      </c>
      <c r="D23" s="793" t="s">
        <v>13960</v>
      </c>
      <c r="E23" s="793" t="s">
        <v>13960</v>
      </c>
      <c r="F23" s="794" t="s">
        <v>13960</v>
      </c>
    </row>
    <row r="24" spans="1:6" s="457" customFormat="1" ht="35.4" customHeight="1">
      <c r="A24" s="463">
        <v>11</v>
      </c>
      <c r="B24" s="801" t="s">
        <v>13961</v>
      </c>
      <c r="C24" s="793" t="s">
        <v>13961</v>
      </c>
      <c r="D24" s="793" t="s">
        <v>13961</v>
      </c>
      <c r="E24" s="793" t="s">
        <v>13961</v>
      </c>
      <c r="F24" s="794" t="s">
        <v>13961</v>
      </c>
    </row>
    <row r="25" spans="1:6" s="457" customFormat="1" ht="38.4" customHeight="1">
      <c r="A25" s="463">
        <v>12</v>
      </c>
      <c r="B25" s="801" t="s">
        <v>13962</v>
      </c>
      <c r="C25" s="793" t="s">
        <v>13962</v>
      </c>
      <c r="D25" s="793" t="s">
        <v>13962</v>
      </c>
      <c r="E25" s="793" t="s">
        <v>13962</v>
      </c>
      <c r="F25" s="794" t="s">
        <v>13962</v>
      </c>
    </row>
    <row r="26" spans="1:6" s="457" customFormat="1" ht="53.4" customHeight="1">
      <c r="A26" s="463">
        <v>13</v>
      </c>
      <c r="B26" s="792" t="s">
        <v>13963</v>
      </c>
      <c r="C26" s="793"/>
      <c r="D26" s="793"/>
      <c r="E26" s="793"/>
      <c r="F26" s="794"/>
    </row>
    <row r="27" spans="1:6" s="458" customFormat="1" ht="25.4" customHeight="1">
      <c r="A27" s="795" t="s">
        <v>13964</v>
      </c>
      <c r="B27" s="796"/>
      <c r="C27" s="796"/>
      <c r="D27" s="796"/>
      <c r="E27" s="796"/>
      <c r="F27" s="797"/>
    </row>
    <row r="28" spans="1:6" s="458" customFormat="1" ht="24" customHeight="1">
      <c r="A28" s="464" t="s">
        <v>13541</v>
      </c>
      <c r="B28" s="465" t="s">
        <v>2</v>
      </c>
      <c r="C28" s="465" t="s">
        <v>13542</v>
      </c>
      <c r="D28" s="464" t="s">
        <v>4</v>
      </c>
      <c r="E28" s="465" t="s">
        <v>13543</v>
      </c>
      <c r="F28" s="466" t="s">
        <v>13544</v>
      </c>
    </row>
    <row r="29" spans="1:6" s="458" customFormat="1" ht="103.4" customHeight="1">
      <c r="A29" s="668">
        <v>4.0999999999999996</v>
      </c>
      <c r="B29" s="467" t="s">
        <v>13965</v>
      </c>
      <c r="C29" s="468" t="s">
        <v>13966</v>
      </c>
      <c r="D29" s="468">
        <v>1</v>
      </c>
      <c r="E29" s="469"/>
      <c r="F29" s="470"/>
    </row>
    <row r="30" spans="1:6" s="458" customFormat="1" ht="133.65" customHeight="1">
      <c r="A30" s="668">
        <f t="shared" ref="A30:A37" si="0">+(A29+0.1)</f>
        <v>4.1999999999999993</v>
      </c>
      <c r="B30" s="471" t="s">
        <v>13967</v>
      </c>
      <c r="C30" s="468" t="s">
        <v>13968</v>
      </c>
      <c r="D30" s="468">
        <v>1</v>
      </c>
      <c r="E30" s="469"/>
      <c r="F30" s="470"/>
    </row>
    <row r="31" spans="1:6" s="458" customFormat="1" ht="135" customHeight="1">
      <c r="A31" s="668">
        <f t="shared" si="0"/>
        <v>4.2999999999999989</v>
      </c>
      <c r="B31" s="471" t="s">
        <v>13969</v>
      </c>
      <c r="C31" s="468" t="s">
        <v>3</v>
      </c>
      <c r="D31" s="468">
        <v>2</v>
      </c>
      <c r="E31" s="469"/>
      <c r="F31" s="470"/>
    </row>
    <row r="32" spans="1:6" s="458" customFormat="1" ht="132" customHeight="1">
      <c r="A32" s="668">
        <f t="shared" si="0"/>
        <v>4.3999999999999986</v>
      </c>
      <c r="B32" s="471" t="s">
        <v>13970</v>
      </c>
      <c r="C32" s="468" t="s">
        <v>3</v>
      </c>
      <c r="D32" s="468">
        <v>10</v>
      </c>
      <c r="E32" s="469"/>
      <c r="F32" s="470"/>
    </row>
    <row r="33" spans="1:6" s="458" customFormat="1" ht="284.39999999999998" customHeight="1">
      <c r="A33" s="668">
        <f t="shared" si="0"/>
        <v>4.4999999999999982</v>
      </c>
      <c r="B33" s="471" t="s">
        <v>13971</v>
      </c>
      <c r="C33" s="468" t="s">
        <v>13966</v>
      </c>
      <c r="D33" s="468">
        <v>1</v>
      </c>
      <c r="E33" s="469"/>
      <c r="F33" s="470"/>
    </row>
    <row r="34" spans="1:6" s="458" customFormat="1" ht="115.65" customHeight="1">
      <c r="A34" s="668">
        <f t="shared" si="0"/>
        <v>4.5999999999999979</v>
      </c>
      <c r="B34" s="472" t="s">
        <v>13972</v>
      </c>
      <c r="C34" s="468" t="s">
        <v>13859</v>
      </c>
      <c r="D34" s="468">
        <v>109</v>
      </c>
      <c r="E34" s="473"/>
      <c r="F34" s="470"/>
    </row>
    <row r="35" spans="1:6" s="458" customFormat="1" ht="79.400000000000006" customHeight="1">
      <c r="A35" s="668">
        <f t="shared" si="0"/>
        <v>4.6999999999999975</v>
      </c>
      <c r="B35" s="471" t="s">
        <v>13973</v>
      </c>
      <c r="C35" s="468" t="s">
        <v>13974</v>
      </c>
      <c r="D35" s="468">
        <v>2</v>
      </c>
      <c r="E35" s="469"/>
      <c r="F35" s="470"/>
    </row>
    <row r="36" spans="1:6" s="458" customFormat="1" ht="81.650000000000006" customHeight="1">
      <c r="A36" s="668">
        <f t="shared" si="0"/>
        <v>4.7999999999999972</v>
      </c>
      <c r="B36" s="471" t="s">
        <v>13975</v>
      </c>
      <c r="C36" s="468" t="s">
        <v>13976</v>
      </c>
      <c r="D36" s="468">
        <v>1</v>
      </c>
      <c r="E36" s="469"/>
      <c r="F36" s="470"/>
    </row>
    <row r="37" spans="1:6" s="458" customFormat="1" ht="101.4" customHeight="1">
      <c r="A37" s="668">
        <f t="shared" si="0"/>
        <v>4.8999999999999968</v>
      </c>
      <c r="B37" s="471" t="s">
        <v>13977</v>
      </c>
      <c r="C37" s="468" t="s">
        <v>13859</v>
      </c>
      <c r="D37" s="468">
        <v>80</v>
      </c>
      <c r="E37" s="469"/>
      <c r="F37" s="470"/>
    </row>
    <row r="38" spans="1:6" s="458" customFormat="1" ht="70.400000000000006" customHeight="1">
      <c r="A38" s="668">
        <v>4.0999999999999996</v>
      </c>
      <c r="B38" s="471" t="s">
        <v>13978</v>
      </c>
      <c r="C38" s="468" t="s">
        <v>13966</v>
      </c>
      <c r="D38" s="468">
        <v>1</v>
      </c>
      <c r="E38" s="469"/>
      <c r="F38" s="470"/>
    </row>
    <row r="39" spans="1:6" s="458" customFormat="1" ht="82.65" customHeight="1">
      <c r="A39" s="668">
        <f>+(A38+0.01)</f>
        <v>4.1099999999999994</v>
      </c>
      <c r="B39" s="471" t="s">
        <v>13979</v>
      </c>
      <c r="C39" s="468" t="s">
        <v>13966</v>
      </c>
      <c r="D39" s="468">
        <v>1</v>
      </c>
      <c r="E39" s="469"/>
      <c r="F39" s="470"/>
    </row>
    <row r="40" spans="1:6" s="458" customFormat="1" ht="84.65" customHeight="1">
      <c r="A40" s="668">
        <f>+(A39+0.01)</f>
        <v>4.1199999999999992</v>
      </c>
      <c r="B40" s="471" t="s">
        <v>13980</v>
      </c>
      <c r="C40" s="468" t="s">
        <v>13966</v>
      </c>
      <c r="D40" s="468">
        <v>1</v>
      </c>
      <c r="E40" s="469"/>
      <c r="F40" s="470"/>
    </row>
    <row r="41" spans="1:6" s="458" customFormat="1" ht="101.4" customHeight="1">
      <c r="A41" s="668">
        <f>+(A40+0.01)</f>
        <v>4.129999999999999</v>
      </c>
      <c r="B41" s="474" t="s">
        <v>13981</v>
      </c>
      <c r="C41" s="475" t="s">
        <v>13966</v>
      </c>
      <c r="D41" s="475">
        <v>1</v>
      </c>
      <c r="E41" s="476"/>
      <c r="F41" s="470"/>
    </row>
    <row r="42" spans="1:6" s="458" customFormat="1" ht="132" customHeight="1" thickBot="1">
      <c r="A42" s="668">
        <f>+(A41+0.01)</f>
        <v>4.1399999999999988</v>
      </c>
      <c r="B42" s="471" t="s">
        <v>13982</v>
      </c>
      <c r="C42" s="468" t="s">
        <v>13976</v>
      </c>
      <c r="D42" s="468">
        <v>3</v>
      </c>
      <c r="E42" s="469"/>
      <c r="F42" s="470"/>
    </row>
    <row r="43" spans="1:6" s="458" customFormat="1" ht="28.4" customHeight="1" thickBot="1">
      <c r="A43" s="736" t="s">
        <v>13983</v>
      </c>
      <c r="B43" s="737"/>
      <c r="C43" s="737"/>
      <c r="D43" s="737"/>
      <c r="E43" s="738"/>
      <c r="F43" s="477"/>
    </row>
    <row r="44" spans="1:6">
      <c r="A44" s="461"/>
      <c r="B44" s="461"/>
      <c r="C44" s="461"/>
      <c r="D44" s="461"/>
      <c r="E44" s="461"/>
      <c r="F44" s="478"/>
    </row>
    <row r="45" spans="1:6">
      <c r="A45" s="461"/>
      <c r="B45" s="461"/>
      <c r="C45" s="461"/>
      <c r="D45" s="461"/>
      <c r="E45" s="461"/>
      <c r="F45" s="478"/>
    </row>
    <row r="46" spans="1:6">
      <c r="A46" s="461"/>
      <c r="B46" s="461"/>
      <c r="C46" s="461"/>
      <c r="D46" s="461"/>
      <c r="E46" s="461"/>
      <c r="F46" s="478"/>
    </row>
  </sheetData>
  <mergeCells count="27">
    <mergeCell ref="A1:F1"/>
    <mergeCell ref="A2:F2"/>
    <mergeCell ref="A3:F3"/>
    <mergeCell ref="B4:F4"/>
    <mergeCell ref="B5:F5"/>
    <mergeCell ref="B6:F6"/>
    <mergeCell ref="B7:F7"/>
    <mergeCell ref="B8:F8"/>
    <mergeCell ref="B9:F9"/>
    <mergeCell ref="B10:F10"/>
    <mergeCell ref="B11:F11"/>
    <mergeCell ref="B12:F12"/>
    <mergeCell ref="A13:F13"/>
    <mergeCell ref="B14:F14"/>
    <mergeCell ref="B15:F15"/>
    <mergeCell ref="B16:F16"/>
    <mergeCell ref="B17:F17"/>
    <mergeCell ref="B18:F18"/>
    <mergeCell ref="B19:F19"/>
    <mergeCell ref="B20:F20"/>
    <mergeCell ref="B26:F26"/>
    <mergeCell ref="A27:F27"/>
    <mergeCell ref="B21:F21"/>
    <mergeCell ref="B22:F22"/>
    <mergeCell ref="B23:F23"/>
    <mergeCell ref="B24:F24"/>
    <mergeCell ref="B25:F2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2:I26"/>
  <sheetViews>
    <sheetView tabSelected="1" workbookViewId="0">
      <selection activeCell="L8" sqref="L8"/>
    </sheetView>
  </sheetViews>
  <sheetFormatPr defaultColWidth="9.08984375" defaultRowHeight="13"/>
  <cols>
    <col min="1" max="1" width="2.54296875" style="435" customWidth="1"/>
    <col min="2" max="2" width="65.453125" style="435" customWidth="1"/>
    <col min="3" max="3" width="19.54296875" style="435" customWidth="1"/>
    <col min="4" max="16384" width="9.08984375" style="435"/>
  </cols>
  <sheetData>
    <row r="2" spans="1:4" s="431" customFormat="1" ht="21">
      <c r="A2" s="739" t="s">
        <v>13984</v>
      </c>
      <c r="B2" s="739"/>
      <c r="C2" s="739"/>
    </row>
    <row r="3" spans="1:4" ht="15.5">
      <c r="A3" s="15"/>
      <c r="B3" s="15"/>
      <c r="C3" s="436"/>
      <c r="D3" s="15"/>
    </row>
    <row r="4" spans="1:4" s="432" customFormat="1" ht="24.75" customHeight="1">
      <c r="A4" s="437" t="s">
        <v>13541</v>
      </c>
      <c r="B4" s="438" t="s">
        <v>2</v>
      </c>
      <c r="C4" s="439" t="s">
        <v>13985</v>
      </c>
    </row>
    <row r="5" spans="1:4" s="433" customFormat="1" ht="9.9" customHeight="1">
      <c r="A5" s="440"/>
      <c r="B5" s="441"/>
      <c r="C5" s="442"/>
    </row>
    <row r="6" spans="1:4" s="433" customFormat="1" ht="15" customHeight="1">
      <c r="A6" s="443">
        <v>1</v>
      </c>
      <c r="B6" s="441" t="s">
        <v>13986</v>
      </c>
      <c r="C6" s="444"/>
    </row>
    <row r="7" spans="1:4" s="433" customFormat="1" ht="9.5" customHeight="1">
      <c r="A7" s="443"/>
      <c r="B7" s="441"/>
      <c r="C7" s="442"/>
    </row>
    <row r="8" spans="1:4" s="433" customFormat="1" ht="15.5">
      <c r="A8" s="443">
        <v>2</v>
      </c>
      <c r="B8" s="445" t="s">
        <v>13987</v>
      </c>
      <c r="C8" s="446"/>
    </row>
    <row r="9" spans="1:4" s="433" customFormat="1" ht="9.9" customHeight="1">
      <c r="A9" s="443"/>
      <c r="B9" s="441"/>
      <c r="C9" s="442"/>
    </row>
    <row r="10" spans="1:4" s="433" customFormat="1" ht="15.5">
      <c r="A10" s="443">
        <v>3</v>
      </c>
      <c r="B10" s="445" t="s">
        <v>13988</v>
      </c>
      <c r="C10" s="447"/>
    </row>
    <row r="11" spans="1:4" s="433" customFormat="1" ht="23.4" customHeight="1">
      <c r="A11" s="443">
        <v>4</v>
      </c>
      <c r="B11" s="441" t="s">
        <v>13989</v>
      </c>
      <c r="C11" s="447"/>
    </row>
    <row r="12" spans="1:4" s="433" customFormat="1" ht="15" hidden="1" customHeight="1">
      <c r="A12" s="443" t="s">
        <v>9909</v>
      </c>
      <c r="B12" s="441" t="s">
        <v>13990</v>
      </c>
      <c r="C12" s="444"/>
    </row>
    <row r="13" spans="1:4" s="433" customFormat="1" ht="9.9" hidden="1" customHeight="1">
      <c r="A13" s="443"/>
      <c r="B13" s="441"/>
      <c r="C13" s="442"/>
    </row>
    <row r="14" spans="1:4" s="433" customFormat="1" ht="21" customHeight="1">
      <c r="A14" s="443">
        <v>5</v>
      </c>
      <c r="B14" s="433" t="s">
        <v>13991</v>
      </c>
      <c r="C14" s="448"/>
    </row>
    <row r="15" spans="1:4" s="432" customFormat="1" ht="24.75" customHeight="1">
      <c r="A15" s="740" t="s">
        <v>13992</v>
      </c>
      <c r="B15" s="741"/>
      <c r="C15" s="449">
        <f>SUM(C6:C14)</f>
        <v>0</v>
      </c>
    </row>
    <row r="16" spans="1:4" s="434" customFormat="1">
      <c r="A16" s="102"/>
      <c r="B16" s="102"/>
      <c r="C16" s="127"/>
    </row>
    <row r="17" spans="1:9" s="434" customFormat="1">
      <c r="A17" s="102"/>
      <c r="B17" s="102"/>
      <c r="C17" s="127"/>
    </row>
    <row r="18" spans="1:9" ht="18.75" customHeight="1">
      <c r="A18" s="15" t="s">
        <v>13993</v>
      </c>
      <c r="B18" s="15"/>
      <c r="C18" s="15"/>
      <c r="D18" s="15"/>
      <c r="E18" s="15"/>
      <c r="F18" s="15"/>
      <c r="G18" s="15"/>
      <c r="H18" s="15"/>
      <c r="I18" s="15"/>
    </row>
    <row r="19" spans="1:9" ht="20.25" customHeight="1">
      <c r="A19" s="742" t="s">
        <v>13994</v>
      </c>
      <c r="B19" s="742"/>
      <c r="C19" s="742"/>
    </row>
    <row r="20" spans="1:9" ht="22.5" customHeight="1">
      <c r="A20" s="742" t="s">
        <v>13994</v>
      </c>
      <c r="B20" s="742"/>
      <c r="C20" s="742"/>
    </row>
    <row r="21" spans="1:9" ht="12" hidden="1" customHeight="1">
      <c r="A21" s="15"/>
      <c r="B21" s="15"/>
      <c r="C21" s="436"/>
    </row>
    <row r="22" spans="1:9" s="434" customFormat="1">
      <c r="A22" s="102" t="s">
        <v>13995</v>
      </c>
      <c r="B22" s="102"/>
      <c r="C22" s="127"/>
    </row>
    <row r="23" spans="1:9" s="434" customFormat="1">
      <c r="A23" s="102"/>
      <c r="B23" s="102"/>
      <c r="C23" s="127"/>
    </row>
    <row r="24" spans="1:9" s="434" customFormat="1" hidden="1">
      <c r="A24" s="102"/>
      <c r="B24" s="102"/>
      <c r="C24" s="127"/>
    </row>
    <row r="25" spans="1:9" s="434" customFormat="1">
      <c r="A25" s="102" t="s">
        <v>13996</v>
      </c>
      <c r="B25" s="102"/>
      <c r="C25" s="127"/>
    </row>
    <row r="26" spans="1:9" ht="15.5">
      <c r="A26" s="15"/>
      <c r="B26" s="15"/>
      <c r="C26" s="436"/>
    </row>
  </sheetData>
  <mergeCells count="4">
    <mergeCell ref="A2:C2"/>
    <mergeCell ref="A15:B15"/>
    <mergeCell ref="A19:C19"/>
    <mergeCell ref="A20:C20"/>
  </mergeCells>
  <printOptions horizontalCentered="1"/>
  <pageMargins left="0.70866141732283505" right="0.70866141732283505" top="1.2204724409448799" bottom="0.74803149606299202" header="0.56496062999999996" footer="0.31496062992126"/>
  <pageSetup paperSize="9" orientation="portrait"/>
  <headerFooter>
    <oddHeader>&amp;L&amp;"+,Bold"&amp;EQuotation of Rehabilitation of Tamboul Hospital – Al Jazirah State, Rev.00</oddHeader>
    <oddFooter>&amp;R&amp;"+,Bold"S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D599"/>
  <sheetViews>
    <sheetView topLeftCell="A372" workbookViewId="0">
      <selection activeCell="B374" sqref="B374"/>
    </sheetView>
  </sheetViews>
  <sheetFormatPr defaultColWidth="9.08984375" defaultRowHeight="14.5"/>
  <cols>
    <col min="1" max="1" width="7.54296875" style="144" customWidth="1"/>
    <col min="2" max="2" width="42.54296875" style="1" customWidth="1"/>
    <col min="3" max="3" width="7.90625" style="1" customWidth="1"/>
    <col min="4" max="4" width="5.90625" style="1" customWidth="1"/>
    <col min="5" max="5" width="10.08984375" style="1" customWidth="1"/>
    <col min="6" max="6" width="14.08984375" style="1" customWidth="1"/>
    <col min="7" max="8" width="9.08984375" style="1"/>
    <col min="9" max="9" width="10" style="1" customWidth="1"/>
    <col min="10" max="16384" width="9.08984375" style="1"/>
  </cols>
  <sheetData>
    <row r="1" spans="1:8" s="129" customFormat="1" ht="12.75" customHeight="1">
      <c r="A1" s="840" t="s">
        <v>1</v>
      </c>
      <c r="B1" s="842" t="s">
        <v>2</v>
      </c>
      <c r="C1" s="844" t="s">
        <v>3</v>
      </c>
      <c r="D1" s="844" t="s">
        <v>4</v>
      </c>
      <c r="E1" s="842" t="s">
        <v>5</v>
      </c>
      <c r="F1" s="838" t="s">
        <v>13997</v>
      </c>
    </row>
    <row r="2" spans="1:8" s="129" customFormat="1" ht="40.5" customHeight="1">
      <c r="A2" s="841"/>
      <c r="B2" s="843"/>
      <c r="C2" s="845"/>
      <c r="D2" s="845"/>
      <c r="E2" s="843"/>
      <c r="F2" s="839"/>
    </row>
    <row r="3" spans="1:8" s="129" customFormat="1" ht="10.4" customHeight="1">
      <c r="A3" s="836"/>
      <c r="B3" s="836"/>
      <c r="C3" s="836"/>
      <c r="D3" s="836"/>
      <c r="E3" s="836"/>
      <c r="F3" s="836"/>
    </row>
    <row r="4" spans="1:8" s="129" customFormat="1" ht="18.5">
      <c r="A4" s="835" t="s">
        <v>13998</v>
      </c>
      <c r="B4" s="835"/>
      <c r="C4" s="835"/>
      <c r="D4" s="835"/>
      <c r="E4" s="835"/>
      <c r="F4" s="835"/>
    </row>
    <row r="5" spans="1:8" s="129" customFormat="1" ht="20.149999999999999" customHeight="1">
      <c r="A5" s="145" t="s">
        <v>1508</v>
      </c>
      <c r="B5" s="146" t="s">
        <v>1509</v>
      </c>
      <c r="C5" s="147"/>
      <c r="D5" s="148"/>
      <c r="E5" s="148"/>
      <c r="F5" s="148"/>
    </row>
    <row r="6" spans="1:8" s="129" customFormat="1" ht="15" customHeight="1">
      <c r="A6" s="145" t="s">
        <v>1532</v>
      </c>
      <c r="B6" s="146" t="s">
        <v>1533</v>
      </c>
      <c r="C6" s="149"/>
      <c r="D6" s="148"/>
      <c r="E6" s="148"/>
      <c r="F6" s="148"/>
    </row>
    <row r="7" spans="1:8" s="129" customFormat="1" ht="15" customHeight="1">
      <c r="A7" s="145" t="s">
        <v>1550</v>
      </c>
      <c r="B7" s="146" t="s">
        <v>1551</v>
      </c>
      <c r="C7" s="150"/>
      <c r="D7" s="148"/>
      <c r="E7" s="151"/>
      <c r="F7" s="151"/>
    </row>
    <row r="8" spans="1:8" s="129" customFormat="1" ht="15" customHeight="1">
      <c r="A8" s="152" t="s">
        <v>13999</v>
      </c>
      <c r="B8" s="153" t="s">
        <v>1553</v>
      </c>
      <c r="C8" s="150"/>
      <c r="D8" s="148"/>
      <c r="E8" s="151"/>
      <c r="F8" s="151"/>
    </row>
    <row r="9" spans="1:8" s="129" customFormat="1" ht="8.15" customHeight="1">
      <c r="A9" s="154"/>
      <c r="B9" s="155"/>
      <c r="C9" s="150"/>
      <c r="D9" s="148"/>
      <c r="E9" s="151"/>
      <c r="F9" s="151"/>
    </row>
    <row r="10" spans="1:8" s="129" customFormat="1" ht="40.5">
      <c r="A10" s="156"/>
      <c r="B10" s="157" t="s">
        <v>14000</v>
      </c>
      <c r="C10" s="158" t="s">
        <v>14001</v>
      </c>
      <c r="D10" s="148">
        <f>ROUND((62.7+14.6+11.3)*0.7,0)</f>
        <v>62</v>
      </c>
      <c r="E10" s="159">
        <v>27.72</v>
      </c>
      <c r="F10" s="159">
        <f>D10*E10</f>
        <v>1718.64</v>
      </c>
      <c r="H10" s="133"/>
    </row>
    <row r="11" spans="1:8" s="129" customFormat="1" ht="8.15" customHeight="1">
      <c r="A11" s="154"/>
      <c r="B11" s="155"/>
      <c r="C11" s="150"/>
      <c r="D11" s="148"/>
      <c r="E11" s="151"/>
      <c r="F11" s="151"/>
    </row>
    <row r="12" spans="1:8" s="130" customFormat="1" ht="15.5">
      <c r="A12" s="160" t="s">
        <v>1590</v>
      </c>
      <c r="B12" s="161" t="s">
        <v>1591</v>
      </c>
      <c r="C12" s="162"/>
      <c r="D12" s="162"/>
      <c r="E12" s="162"/>
      <c r="F12" s="163"/>
    </row>
    <row r="13" spans="1:8" s="131" customFormat="1">
      <c r="A13" s="164" t="s">
        <v>1594</v>
      </c>
      <c r="B13" s="165" t="s">
        <v>1595</v>
      </c>
      <c r="C13" s="166"/>
      <c r="D13" s="167"/>
      <c r="E13" s="167"/>
      <c r="F13" s="168"/>
    </row>
    <row r="14" spans="1:8" s="129" customFormat="1" ht="8.15" customHeight="1">
      <c r="A14" s="154"/>
      <c r="B14" s="155"/>
      <c r="C14" s="150"/>
      <c r="D14" s="148"/>
      <c r="E14" s="151"/>
      <c r="F14" s="151"/>
    </row>
    <row r="15" spans="1:8" s="129" customFormat="1" ht="53.5">
      <c r="A15" s="154"/>
      <c r="B15" s="157" t="s">
        <v>14002</v>
      </c>
      <c r="C15" s="158"/>
      <c r="D15" s="158"/>
      <c r="E15" s="169"/>
      <c r="F15" s="170"/>
      <c r="H15" s="133"/>
    </row>
    <row r="16" spans="1:8" s="129" customFormat="1" ht="8.15" customHeight="1">
      <c r="A16" s="154"/>
      <c r="B16" s="155"/>
      <c r="C16" s="150"/>
      <c r="D16" s="148"/>
      <c r="E16" s="151"/>
      <c r="F16" s="151"/>
    </row>
    <row r="17" spans="1:8" s="129" customFormat="1" ht="13">
      <c r="A17" s="171"/>
      <c r="B17" s="172" t="s">
        <v>14003</v>
      </c>
      <c r="C17" s="173"/>
      <c r="D17" s="173"/>
      <c r="E17" s="169"/>
      <c r="F17" s="174">
        <f>D17*E17</f>
        <v>0</v>
      </c>
    </row>
    <row r="18" spans="1:8" s="129" customFormat="1" ht="26">
      <c r="A18" s="156"/>
      <c r="B18" s="175" t="s">
        <v>14004</v>
      </c>
      <c r="C18" s="158" t="s">
        <v>14005</v>
      </c>
      <c r="D18" s="148">
        <f>ROUND((62.7+14.6+11.3)*0.2*0.6,0)</f>
        <v>11</v>
      </c>
      <c r="E18" s="159">
        <v>164.79</v>
      </c>
      <c r="F18" s="159">
        <f>D18*E18</f>
        <v>1812.69</v>
      </c>
      <c r="H18" s="133"/>
    </row>
    <row r="19" spans="1:8" s="129" customFormat="1" ht="8.15" customHeight="1">
      <c r="A19" s="154"/>
      <c r="B19" s="155"/>
      <c r="C19" s="150"/>
      <c r="D19" s="148"/>
      <c r="E19" s="151"/>
      <c r="F19" s="151"/>
    </row>
    <row r="20" spans="1:8" s="132" customFormat="1" ht="13">
      <c r="A20" s="176"/>
      <c r="B20" s="177" t="s">
        <v>14006</v>
      </c>
      <c r="C20" s="178"/>
      <c r="D20" s="179"/>
      <c r="E20" s="180"/>
      <c r="F20" s="181"/>
    </row>
    <row r="21" spans="1:8" s="132" customFormat="1" ht="26">
      <c r="A21" s="182"/>
      <c r="B21" s="183" t="s">
        <v>14007</v>
      </c>
      <c r="C21" s="158" t="s">
        <v>14005</v>
      </c>
      <c r="D21" s="184">
        <f>ROUND(((22/7)*(0.3)*(0.3)*7)*30,0)</f>
        <v>59</v>
      </c>
      <c r="E21" s="159">
        <v>339.36</v>
      </c>
      <c r="F21" s="159">
        <f>D21*E21</f>
        <v>20022.240000000002</v>
      </c>
    </row>
    <row r="22" spans="1:8" s="129" customFormat="1" ht="8.15" customHeight="1">
      <c r="A22" s="154"/>
      <c r="B22" s="155"/>
      <c r="C22" s="150"/>
      <c r="D22" s="148"/>
      <c r="E22" s="151"/>
      <c r="F22" s="151"/>
    </row>
    <row r="23" spans="1:8" s="132" customFormat="1" ht="26">
      <c r="A23" s="182"/>
      <c r="B23" s="183" t="s">
        <v>14008</v>
      </c>
      <c r="C23" s="158" t="s">
        <v>14005</v>
      </c>
      <c r="D23" s="184">
        <f>ROUND(((22/7)*(0.4)*(0.4)*7)*24,0)</f>
        <v>84</v>
      </c>
      <c r="E23" s="159">
        <v>387.51</v>
      </c>
      <c r="F23" s="159">
        <f>D23*E23</f>
        <v>32550.84</v>
      </c>
    </row>
    <row r="24" spans="1:8" s="129" customFormat="1" ht="8.15" customHeight="1">
      <c r="A24" s="154"/>
      <c r="B24" s="155"/>
      <c r="C24" s="150"/>
      <c r="D24" s="148"/>
      <c r="E24" s="151"/>
      <c r="F24" s="151"/>
    </row>
    <row r="25" spans="1:8" s="132" customFormat="1" ht="13">
      <c r="A25" s="176"/>
      <c r="B25" s="177" t="s">
        <v>14009</v>
      </c>
      <c r="C25" s="178"/>
      <c r="D25" s="179"/>
      <c r="E25" s="180"/>
      <c r="F25" s="181"/>
    </row>
    <row r="26" spans="1:8" s="132" customFormat="1" ht="26">
      <c r="A26" s="182"/>
      <c r="B26" s="185" t="s">
        <v>14010</v>
      </c>
      <c r="C26" s="158" t="s">
        <v>14005</v>
      </c>
      <c r="D26" s="184">
        <f>ROUND((1*1*0.65)*30,0)</f>
        <v>20</v>
      </c>
      <c r="E26" s="159">
        <v>430.64</v>
      </c>
      <c r="F26" s="159">
        <f>D26*E26</f>
        <v>8612.7999999999993</v>
      </c>
    </row>
    <row r="27" spans="1:8" s="129" customFormat="1" ht="8.15" customHeight="1">
      <c r="A27" s="154"/>
      <c r="B27" s="155"/>
      <c r="C27" s="150"/>
      <c r="D27" s="148"/>
      <c r="E27" s="151"/>
      <c r="F27" s="151"/>
    </row>
    <row r="28" spans="1:8" s="132" customFormat="1" ht="26">
      <c r="A28" s="182"/>
      <c r="B28" s="185" t="s">
        <v>14011</v>
      </c>
      <c r="C28" s="158" t="s">
        <v>14005</v>
      </c>
      <c r="D28" s="184">
        <f>ROUND((2.8*1*0.65)*12,0)</f>
        <v>22</v>
      </c>
      <c r="E28" s="159">
        <v>430.64</v>
      </c>
      <c r="F28" s="159">
        <f>D28*E28</f>
        <v>9474.08</v>
      </c>
    </row>
    <row r="29" spans="1:8" s="129" customFormat="1" ht="8.15" customHeight="1">
      <c r="A29" s="154"/>
      <c r="B29" s="155"/>
      <c r="C29" s="150"/>
      <c r="D29" s="148"/>
      <c r="E29" s="151"/>
      <c r="F29" s="151"/>
    </row>
    <row r="30" spans="1:8" s="129" customFormat="1" ht="13">
      <c r="A30" s="186"/>
      <c r="B30" s="187" t="s">
        <v>14012</v>
      </c>
      <c r="C30" s="158"/>
      <c r="D30" s="188"/>
      <c r="E30" s="189"/>
      <c r="F30" s="190"/>
      <c r="H30" s="133"/>
    </row>
    <row r="31" spans="1:8" s="129" customFormat="1" ht="26">
      <c r="A31" s="186"/>
      <c r="B31" s="191" t="s">
        <v>14013</v>
      </c>
      <c r="C31" s="158" t="s">
        <v>13744</v>
      </c>
      <c r="D31" s="192">
        <f>ROUND((5)*3,0)</f>
        <v>15</v>
      </c>
      <c r="E31" s="159">
        <v>70.8</v>
      </c>
      <c r="F31" s="159">
        <f>D31*E31</f>
        <v>1062</v>
      </c>
      <c r="H31" s="133"/>
    </row>
    <row r="32" spans="1:8" s="129" customFormat="1" ht="8.15" customHeight="1">
      <c r="A32" s="154"/>
      <c r="B32" s="155"/>
      <c r="C32" s="150"/>
      <c r="D32" s="148"/>
      <c r="E32" s="151"/>
      <c r="F32" s="151"/>
    </row>
    <row r="33" spans="1:8" s="129" customFormat="1" ht="14.25" customHeight="1">
      <c r="A33" s="186"/>
      <c r="B33" s="191" t="s">
        <v>14014</v>
      </c>
      <c r="C33" s="158" t="s">
        <v>13744</v>
      </c>
      <c r="D33" s="192">
        <f>ROUND((4)*18,0)</f>
        <v>72</v>
      </c>
      <c r="E33" s="159">
        <v>74.89</v>
      </c>
      <c r="F33" s="159">
        <f>D33*E33</f>
        <v>5392.08</v>
      </c>
      <c r="H33" s="133"/>
    </row>
    <row r="34" spans="1:8" s="129" customFormat="1" ht="8.15" customHeight="1">
      <c r="A34" s="154"/>
      <c r="B34" s="155"/>
      <c r="C34" s="150"/>
      <c r="D34" s="148"/>
      <c r="E34" s="151"/>
      <c r="F34" s="151"/>
    </row>
    <row r="35" spans="1:8" s="129" customFormat="1" ht="26">
      <c r="A35" s="186"/>
      <c r="B35" s="191" t="s">
        <v>14015</v>
      </c>
      <c r="C35" s="158" t="s">
        <v>13744</v>
      </c>
      <c r="D35" s="192">
        <f>ROUND((5)*17,0)</f>
        <v>85</v>
      </c>
      <c r="E35" s="159">
        <v>76.8</v>
      </c>
      <c r="F35" s="159">
        <f>D35*E35</f>
        <v>6528</v>
      </c>
      <c r="H35" s="133"/>
    </row>
    <row r="36" spans="1:8" s="129" customFormat="1" ht="8.15" customHeight="1">
      <c r="A36" s="154"/>
      <c r="B36" s="155"/>
      <c r="C36" s="150"/>
      <c r="D36" s="148"/>
      <c r="E36" s="151"/>
      <c r="F36" s="151"/>
    </row>
    <row r="37" spans="1:8" s="129" customFormat="1" ht="26">
      <c r="A37" s="186"/>
      <c r="B37" s="191" t="s">
        <v>14016</v>
      </c>
      <c r="C37" s="158" t="s">
        <v>13744</v>
      </c>
      <c r="D37" s="192">
        <f>ROUND((6.45)*4,0)</f>
        <v>26</v>
      </c>
      <c r="E37" s="159">
        <v>103.01</v>
      </c>
      <c r="F37" s="159">
        <f>D37*E37</f>
        <v>2678.26</v>
      </c>
      <c r="H37" s="133"/>
    </row>
    <row r="38" spans="1:8" s="129" customFormat="1" ht="8.15" customHeight="1">
      <c r="A38" s="154"/>
      <c r="B38" s="155"/>
      <c r="C38" s="150"/>
      <c r="D38" s="148"/>
      <c r="E38" s="151"/>
      <c r="F38" s="151"/>
    </row>
    <row r="39" spans="1:8" s="129" customFormat="1" ht="13">
      <c r="A39" s="193"/>
      <c r="B39" s="194" t="s">
        <v>14017</v>
      </c>
      <c r="C39" s="195"/>
      <c r="D39" s="196"/>
      <c r="E39" s="197"/>
      <c r="F39" s="197"/>
    </row>
    <row r="40" spans="1:8" s="129" customFormat="1" ht="26">
      <c r="A40" s="193"/>
      <c r="B40" s="198" t="s">
        <v>14018</v>
      </c>
      <c r="C40" s="158" t="s">
        <v>13744</v>
      </c>
      <c r="D40" s="192">
        <f>ROUND(98.2,0)</f>
        <v>98</v>
      </c>
      <c r="E40" s="159">
        <v>60.87</v>
      </c>
      <c r="F40" s="159">
        <f>D40*E40</f>
        <v>5965.26</v>
      </c>
    </row>
    <row r="41" spans="1:8" s="129" customFormat="1" ht="8.15" customHeight="1">
      <c r="A41" s="154"/>
      <c r="B41" s="155"/>
      <c r="C41" s="150"/>
      <c r="D41" s="148"/>
      <c r="E41" s="151"/>
      <c r="F41" s="151"/>
    </row>
    <row r="42" spans="1:8" s="129" customFormat="1" ht="26">
      <c r="A42" s="156"/>
      <c r="B42" s="157" t="s">
        <v>14019</v>
      </c>
      <c r="C42" s="158" t="s">
        <v>13744</v>
      </c>
      <c r="D42" s="192">
        <f>ROUND(46.5,0)</f>
        <v>47</v>
      </c>
      <c r="E42" s="159">
        <v>114.1</v>
      </c>
      <c r="F42" s="159">
        <f>D42*E42</f>
        <v>5362.7</v>
      </c>
      <c r="H42" s="133"/>
    </row>
    <row r="43" spans="1:8" s="129" customFormat="1" ht="8.15" customHeight="1">
      <c r="A43" s="154"/>
      <c r="B43" s="155"/>
      <c r="C43" s="150"/>
      <c r="D43" s="148"/>
      <c r="E43" s="151"/>
      <c r="F43" s="151"/>
    </row>
    <row r="44" spans="1:8" s="129" customFormat="1" ht="26">
      <c r="A44" s="156"/>
      <c r="B44" s="157" t="s">
        <v>14020</v>
      </c>
      <c r="C44" s="158" t="s">
        <v>13744</v>
      </c>
      <c r="D44" s="192">
        <f>ROUND(47.4,0)</f>
        <v>47</v>
      </c>
      <c r="E44" s="159">
        <v>141.25</v>
      </c>
      <c r="F44" s="159">
        <f>D44*E44</f>
        <v>6638.75</v>
      </c>
      <c r="H44" s="133"/>
    </row>
    <row r="45" spans="1:8" s="129" customFormat="1" ht="8.15" customHeight="1">
      <c r="A45" s="154"/>
      <c r="B45" s="155"/>
      <c r="C45" s="150"/>
      <c r="D45" s="148"/>
      <c r="E45" s="151"/>
      <c r="F45" s="151"/>
    </row>
    <row r="46" spans="1:8" s="129" customFormat="1" ht="26">
      <c r="A46" s="156"/>
      <c r="B46" s="157" t="s">
        <v>14021</v>
      </c>
      <c r="C46" s="158" t="s">
        <v>13744</v>
      </c>
      <c r="D46" s="192">
        <f>ROUND(6.1,0)</f>
        <v>6</v>
      </c>
      <c r="E46" s="159">
        <v>53.69</v>
      </c>
      <c r="F46" s="159">
        <f>D46*E46</f>
        <v>322.14</v>
      </c>
      <c r="H46" s="133"/>
    </row>
    <row r="47" spans="1:8" s="129" customFormat="1" ht="8.15" customHeight="1">
      <c r="A47" s="154"/>
      <c r="B47" s="155"/>
      <c r="C47" s="150"/>
      <c r="D47" s="148"/>
      <c r="E47" s="151"/>
      <c r="F47" s="151"/>
    </row>
    <row r="48" spans="1:8" s="129" customFormat="1" ht="26">
      <c r="A48" s="156"/>
      <c r="B48" s="157" t="s">
        <v>14022</v>
      </c>
      <c r="C48" s="158" t="s">
        <v>13744</v>
      </c>
      <c r="D48" s="192">
        <f>ROUND(37.4,0)</f>
        <v>37</v>
      </c>
      <c r="E48" s="159">
        <v>66.39</v>
      </c>
      <c r="F48" s="159">
        <f>D48*E48</f>
        <v>2456.4299999999998</v>
      </c>
      <c r="H48" s="133"/>
    </row>
    <row r="49" spans="1:8" s="129" customFormat="1" ht="8.15" customHeight="1">
      <c r="A49" s="154"/>
      <c r="B49" s="155"/>
      <c r="C49" s="150"/>
      <c r="D49" s="148"/>
      <c r="E49" s="151"/>
      <c r="F49" s="151"/>
    </row>
    <row r="50" spans="1:8" s="129" customFormat="1" ht="13.5" customHeight="1">
      <c r="A50" s="156"/>
      <c r="B50" s="157" t="s">
        <v>14023</v>
      </c>
      <c r="C50" s="158" t="s">
        <v>13744</v>
      </c>
      <c r="D50" s="192">
        <f>ROUND(37.4,0)</f>
        <v>37</v>
      </c>
      <c r="E50" s="159">
        <v>113.15</v>
      </c>
      <c r="F50" s="159">
        <f>D50*E50</f>
        <v>4186.55</v>
      </c>
      <c r="H50" s="133"/>
    </row>
    <row r="51" spans="1:8" s="129" customFormat="1" ht="8.15" customHeight="1">
      <c r="A51" s="154"/>
      <c r="B51" s="155"/>
      <c r="C51" s="150"/>
      <c r="D51" s="148"/>
      <c r="E51" s="151"/>
      <c r="F51" s="151"/>
    </row>
    <row r="52" spans="1:8" s="129" customFormat="1" ht="13.5" customHeight="1">
      <c r="A52" s="156"/>
      <c r="B52" s="157" t="s">
        <v>14024</v>
      </c>
      <c r="C52" s="158" t="s">
        <v>13744</v>
      </c>
      <c r="D52" s="192">
        <f>ROUND((7.5+3.8),0)</f>
        <v>11</v>
      </c>
      <c r="E52" s="159">
        <v>50.54</v>
      </c>
      <c r="F52" s="159">
        <f>D52*E52</f>
        <v>555.94000000000005</v>
      </c>
      <c r="H52" s="133"/>
    </row>
    <row r="53" spans="1:8" s="129" customFormat="1" ht="8.15" customHeight="1">
      <c r="A53" s="154"/>
      <c r="B53" s="155"/>
      <c r="C53" s="150"/>
      <c r="D53" s="148"/>
      <c r="E53" s="151"/>
      <c r="F53" s="151"/>
    </row>
    <row r="54" spans="1:8" s="129" customFormat="1" ht="13.5" customHeight="1">
      <c r="A54" s="156"/>
      <c r="B54" s="157" t="s">
        <v>14025</v>
      </c>
      <c r="C54" s="158" t="s">
        <v>13744</v>
      </c>
      <c r="D54" s="192">
        <f>ROUND(11.7,0)</f>
        <v>12</v>
      </c>
      <c r="E54" s="159">
        <v>57.54</v>
      </c>
      <c r="F54" s="159">
        <f>D54*E54</f>
        <v>690.48</v>
      </c>
      <c r="H54" s="133"/>
    </row>
    <row r="55" spans="1:8" s="129" customFormat="1" ht="8.15" customHeight="1">
      <c r="A55" s="154"/>
      <c r="B55" s="155"/>
      <c r="C55" s="150"/>
      <c r="D55" s="148"/>
      <c r="E55" s="151"/>
      <c r="F55" s="151"/>
    </row>
    <row r="56" spans="1:8" s="129" customFormat="1" ht="13.5" customHeight="1">
      <c r="A56" s="156"/>
      <c r="B56" s="157" t="s">
        <v>14026</v>
      </c>
      <c r="C56" s="158" t="s">
        <v>13744</v>
      </c>
      <c r="D56" s="192">
        <f>ROUND(4,0)</f>
        <v>4</v>
      </c>
      <c r="E56" s="159">
        <v>57.56</v>
      </c>
      <c r="F56" s="159">
        <f>D56*E56</f>
        <v>230.24</v>
      </c>
      <c r="H56" s="133"/>
    </row>
    <row r="57" spans="1:8" s="129" customFormat="1" ht="8.15" customHeight="1">
      <c r="A57" s="154"/>
      <c r="B57" s="155"/>
      <c r="C57" s="150"/>
      <c r="D57" s="148"/>
      <c r="E57" s="151"/>
      <c r="F57" s="151"/>
    </row>
    <row r="58" spans="1:8" s="129" customFormat="1" ht="13.5" customHeight="1">
      <c r="A58" s="156"/>
      <c r="B58" s="157" t="s">
        <v>14027</v>
      </c>
      <c r="C58" s="158" t="s">
        <v>13744</v>
      </c>
      <c r="D58" s="192">
        <f>ROUND(84,0)</f>
        <v>84</v>
      </c>
      <c r="E58" s="159">
        <v>36.68</v>
      </c>
      <c r="F58" s="159">
        <f>D58*E58</f>
        <v>3081.12</v>
      </c>
      <c r="H58" s="133"/>
    </row>
    <row r="59" spans="1:8" s="129" customFormat="1" ht="8.15" customHeight="1">
      <c r="A59" s="154"/>
      <c r="B59" s="155"/>
      <c r="C59" s="150"/>
      <c r="D59" s="148"/>
      <c r="E59" s="151"/>
      <c r="F59" s="151"/>
    </row>
    <row r="60" spans="1:8" s="129" customFormat="1" ht="15" customHeight="1">
      <c r="A60" s="154"/>
      <c r="B60" s="172" t="s">
        <v>14028</v>
      </c>
      <c r="C60" s="199"/>
      <c r="D60" s="200"/>
      <c r="E60" s="159"/>
      <c r="F60" s="159"/>
    </row>
    <row r="61" spans="1:8" s="129" customFormat="1" ht="26">
      <c r="A61" s="145"/>
      <c r="B61" s="198" t="s">
        <v>14029</v>
      </c>
      <c r="C61" s="158" t="s">
        <v>14005</v>
      </c>
      <c r="D61" s="192">
        <f>ROUND(164*0.15,0)</f>
        <v>25</v>
      </c>
      <c r="E61" s="159">
        <v>220.29</v>
      </c>
      <c r="F61" s="159">
        <f>D61*E61</f>
        <v>5507.25</v>
      </c>
    </row>
    <row r="62" spans="1:8" s="129" customFormat="1" ht="8.15" customHeight="1">
      <c r="A62" s="154"/>
      <c r="B62" s="155"/>
      <c r="C62" s="150"/>
      <c r="D62" s="148"/>
      <c r="E62" s="151"/>
      <c r="F62" s="151"/>
    </row>
    <row r="63" spans="1:8" s="129" customFormat="1" ht="26.25" customHeight="1">
      <c r="A63" s="145"/>
      <c r="B63" s="198" t="s">
        <v>14030</v>
      </c>
      <c r="C63" s="158" t="s">
        <v>14005</v>
      </c>
      <c r="D63" s="192">
        <f>ROUND(552.8*0.2,0)</f>
        <v>111</v>
      </c>
      <c r="E63" s="159">
        <v>390.14</v>
      </c>
      <c r="F63" s="159">
        <f>D63*E63</f>
        <v>43305.54</v>
      </c>
    </row>
    <row r="64" spans="1:8" s="129" customFormat="1" ht="8.15" customHeight="1">
      <c r="A64" s="154"/>
      <c r="B64" s="155"/>
      <c r="C64" s="150"/>
      <c r="D64" s="148"/>
      <c r="E64" s="151"/>
      <c r="F64" s="151"/>
    </row>
    <row r="65" spans="1:9" s="129" customFormat="1" ht="39">
      <c r="A65" s="154"/>
      <c r="B65" s="157" t="s">
        <v>14031</v>
      </c>
      <c r="C65" s="158" t="s">
        <v>14005</v>
      </c>
      <c r="D65" s="158">
        <f>ROUND((((0.15*0.3)/2)*7*1.45)+(1.9*0.2*1.45)+(9.2*0.15),0)</f>
        <v>2</v>
      </c>
      <c r="E65" s="159">
        <v>390.14</v>
      </c>
      <c r="F65" s="159">
        <f>D65*E65</f>
        <v>780.28</v>
      </c>
      <c r="H65" s="133"/>
    </row>
    <row r="66" spans="1:9" s="129" customFormat="1" ht="8.15" customHeight="1">
      <c r="A66" s="154"/>
      <c r="B66" s="155"/>
      <c r="C66" s="150"/>
      <c r="D66" s="148"/>
      <c r="E66" s="151"/>
      <c r="F66" s="151"/>
    </row>
    <row r="67" spans="1:9" s="129" customFormat="1" ht="27.75" customHeight="1">
      <c r="A67" s="145"/>
      <c r="B67" s="191" t="s">
        <v>14032</v>
      </c>
      <c r="C67" s="158" t="s">
        <v>14005</v>
      </c>
      <c r="D67" s="192">
        <f>ROUND((579.8-73.8)*0.2,0)</f>
        <v>101</v>
      </c>
      <c r="E67" s="159">
        <v>420.28</v>
      </c>
      <c r="F67" s="159">
        <f>D67*E67</f>
        <v>42448.28</v>
      </c>
    </row>
    <row r="68" spans="1:9" s="129" customFormat="1" ht="8.15" customHeight="1">
      <c r="A68" s="154"/>
      <c r="B68" s="155"/>
      <c r="C68" s="150"/>
      <c r="D68" s="148"/>
      <c r="E68" s="151"/>
      <c r="F68" s="151"/>
    </row>
    <row r="69" spans="1:9" s="129" customFormat="1" ht="39">
      <c r="A69" s="145"/>
      <c r="B69" s="191" t="s">
        <v>14033</v>
      </c>
      <c r="C69" s="158" t="s">
        <v>14005</v>
      </c>
      <c r="D69" s="192">
        <f>ROUND(73.8*0.23,0)</f>
        <v>17</v>
      </c>
      <c r="E69" s="159">
        <v>420.28</v>
      </c>
      <c r="F69" s="159">
        <f>D69*E69</f>
        <v>7144.76</v>
      </c>
    </row>
    <row r="70" spans="1:9" s="129" customFormat="1" ht="8.15" customHeight="1">
      <c r="A70" s="154"/>
      <c r="B70" s="155"/>
      <c r="C70" s="150"/>
      <c r="D70" s="148"/>
      <c r="E70" s="151"/>
      <c r="F70" s="151"/>
    </row>
    <row r="71" spans="1:9" s="129" customFormat="1" ht="26.25" customHeight="1">
      <c r="A71" s="145"/>
      <c r="B71" s="198" t="s">
        <v>14034</v>
      </c>
      <c r="C71" s="158" t="s">
        <v>14005</v>
      </c>
      <c r="D71" s="192">
        <f>ROUND(103.7*0.2,0)</f>
        <v>21</v>
      </c>
      <c r="E71" s="159">
        <v>420.28</v>
      </c>
      <c r="F71" s="159">
        <f>D71*E71</f>
        <v>8825.8799999999992</v>
      </c>
    </row>
    <row r="72" spans="1:9" s="129" customFormat="1" ht="8.15" customHeight="1">
      <c r="A72" s="154"/>
      <c r="B72" s="155"/>
      <c r="C72" s="150"/>
      <c r="D72" s="148"/>
      <c r="E72" s="151"/>
      <c r="F72" s="151"/>
    </row>
    <row r="73" spans="1:9" s="129" customFormat="1" ht="13">
      <c r="A73" s="186"/>
      <c r="B73" s="172" t="s">
        <v>14035</v>
      </c>
      <c r="C73" s="199"/>
      <c r="D73" s="200"/>
      <c r="E73" s="189"/>
      <c r="F73" s="190"/>
      <c r="H73" s="133"/>
    </row>
    <row r="74" spans="1:9" s="129" customFormat="1" ht="52">
      <c r="A74" s="186"/>
      <c r="B74" s="198" t="s">
        <v>14036</v>
      </c>
      <c r="C74" s="148" t="s">
        <v>14037</v>
      </c>
      <c r="D74" s="200">
        <f>ROUND((1.4*8),0)</f>
        <v>11</v>
      </c>
      <c r="E74" s="159">
        <v>60.87</v>
      </c>
      <c r="F74" s="159">
        <f>D74*E74</f>
        <v>669.57</v>
      </c>
      <c r="H74" s="133"/>
      <c r="I74" s="201"/>
    </row>
    <row r="75" spans="1:9" s="129" customFormat="1" ht="15" customHeight="1">
      <c r="A75" s="145"/>
      <c r="B75" s="202"/>
      <c r="C75" s="203"/>
      <c r="D75" s="148"/>
      <c r="E75" s="148"/>
      <c r="F75" s="148"/>
    </row>
    <row r="76" spans="1:9" s="129" customFormat="1" ht="15" customHeight="1">
      <c r="A76" s="827" t="s">
        <v>14038</v>
      </c>
      <c r="B76" s="828"/>
      <c r="C76" s="828"/>
      <c r="D76" s="828"/>
      <c r="E76" s="831">
        <f>SUM(F5:F75)</f>
        <v>228022.8</v>
      </c>
      <c r="F76" s="832"/>
    </row>
    <row r="77" spans="1:9" s="129" customFormat="1" ht="15" customHeight="1">
      <c r="A77" s="829"/>
      <c r="B77" s="830"/>
      <c r="C77" s="830"/>
      <c r="D77" s="830"/>
      <c r="E77" s="833"/>
      <c r="F77" s="834"/>
    </row>
    <row r="78" spans="1:9" s="129" customFormat="1" ht="10.4" customHeight="1">
      <c r="A78" s="837"/>
      <c r="B78" s="837"/>
      <c r="C78" s="837"/>
      <c r="D78" s="837"/>
      <c r="E78" s="837"/>
      <c r="F78" s="837"/>
    </row>
    <row r="79" spans="1:9" s="129" customFormat="1" ht="18.5">
      <c r="A79" s="835" t="s">
        <v>14039</v>
      </c>
      <c r="B79" s="835"/>
      <c r="C79" s="835"/>
      <c r="D79" s="835"/>
      <c r="E79" s="835"/>
      <c r="F79" s="835"/>
    </row>
    <row r="80" spans="1:9" s="129" customFormat="1" ht="20.149999999999999" customHeight="1">
      <c r="A80" s="204" t="s">
        <v>1826</v>
      </c>
      <c r="B80" s="146" t="s">
        <v>1827</v>
      </c>
      <c r="C80" s="189"/>
      <c r="D80" s="189"/>
      <c r="E80" s="205"/>
      <c r="F80" s="206"/>
    </row>
    <row r="81" spans="1:10248" s="129" customFormat="1" ht="15" customHeight="1">
      <c r="A81" s="152" t="s">
        <v>1828</v>
      </c>
      <c r="B81" s="153" t="s">
        <v>1829</v>
      </c>
      <c r="C81" s="148"/>
      <c r="D81" s="148"/>
      <c r="E81" s="207"/>
      <c r="F81" s="208"/>
    </row>
    <row r="82" spans="1:10248" s="129" customFormat="1" ht="15" customHeight="1">
      <c r="A82" s="152"/>
      <c r="B82" s="209" t="s">
        <v>1831</v>
      </c>
      <c r="C82" s="148"/>
      <c r="D82" s="148"/>
      <c r="E82" s="210"/>
      <c r="F82" s="211"/>
    </row>
    <row r="83" spans="1:10248" s="129" customFormat="1" ht="91">
      <c r="A83" s="152"/>
      <c r="B83" s="212" t="s">
        <v>14040</v>
      </c>
      <c r="C83" s="148"/>
      <c r="D83" s="148"/>
      <c r="E83" s="210"/>
      <c r="F83" s="211"/>
    </row>
    <row r="84" spans="1:10248" s="129" customFormat="1" ht="8.15" customHeight="1">
      <c r="A84" s="154"/>
      <c r="B84" s="155"/>
      <c r="C84" s="150"/>
      <c r="D84" s="148"/>
      <c r="E84" s="151"/>
      <c r="F84" s="151"/>
    </row>
    <row r="85" spans="1:10248" s="133" customFormat="1">
      <c r="A85" s="213"/>
      <c r="B85" s="214" t="s">
        <v>14041</v>
      </c>
      <c r="C85" s="148" t="s">
        <v>14042</v>
      </c>
      <c r="D85" s="148">
        <f>ROUND((69.6*0.35),0)</f>
        <v>24</v>
      </c>
      <c r="E85" s="159">
        <v>36.229999999999997</v>
      </c>
      <c r="F85" s="159">
        <f>D85*E85</f>
        <v>869.52</v>
      </c>
      <c r="I85" s="215"/>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c r="AS85" s="216"/>
      <c r="AT85" s="216"/>
      <c r="AU85" s="216"/>
      <c r="AV85" s="216"/>
      <c r="AW85" s="216"/>
      <c r="AX85" s="216"/>
      <c r="AY85" s="216"/>
      <c r="AZ85" s="216"/>
      <c r="BA85" s="216"/>
      <c r="BB85" s="216"/>
      <c r="BC85" s="216"/>
      <c r="BD85" s="216"/>
      <c r="BE85" s="216"/>
      <c r="BF85" s="216"/>
      <c r="BG85" s="216"/>
      <c r="BH85" s="216"/>
      <c r="BI85" s="216"/>
      <c r="BJ85" s="217"/>
      <c r="BK85" s="116"/>
      <c r="BL85" s="218"/>
      <c r="BM85" s="217"/>
      <c r="BN85" s="116"/>
      <c r="BO85" s="218"/>
      <c r="BP85" s="217"/>
      <c r="BQ85" s="116"/>
      <c r="BR85" s="218"/>
      <c r="BS85" s="217"/>
      <c r="BT85" s="116"/>
      <c r="BU85" s="218"/>
      <c r="BV85" s="217"/>
      <c r="BW85" s="116"/>
      <c r="BX85" s="218"/>
      <c r="BY85" s="217"/>
      <c r="BZ85" s="116"/>
      <c r="CA85" s="218"/>
      <c r="CB85" s="217"/>
      <c r="CC85" s="116"/>
      <c r="CD85" s="218"/>
      <c r="CE85" s="217"/>
      <c r="CF85" s="116"/>
      <c r="CG85" s="218"/>
      <c r="CH85" s="217"/>
      <c r="CI85" s="116"/>
      <c r="CJ85" s="218"/>
      <c r="CK85" s="217"/>
      <c r="CL85" s="116"/>
      <c r="CM85" s="218"/>
      <c r="CN85" s="217"/>
      <c r="CO85" s="116"/>
      <c r="CP85" s="218"/>
      <c r="CQ85" s="217"/>
      <c r="CR85" s="116"/>
      <c r="CS85" s="218"/>
      <c r="CT85" s="217"/>
      <c r="CU85" s="116"/>
      <c r="CV85" s="218"/>
      <c r="CW85" s="217"/>
      <c r="CX85" s="116"/>
      <c r="CY85" s="218"/>
      <c r="CZ85" s="217"/>
      <c r="DA85" s="116"/>
      <c r="DB85" s="218"/>
      <c r="DC85" s="217"/>
      <c r="DD85" s="116"/>
      <c r="DE85" s="218"/>
      <c r="DF85" s="217"/>
      <c r="DG85" s="116"/>
      <c r="DH85" s="218"/>
      <c r="DI85" s="217"/>
      <c r="DJ85" s="116"/>
      <c r="DK85" s="218"/>
      <c r="DL85" s="217"/>
      <c r="DM85" s="116"/>
      <c r="DN85" s="218"/>
      <c r="DO85" s="217"/>
      <c r="DP85" s="116"/>
      <c r="DQ85" s="218"/>
      <c r="DR85" s="217"/>
      <c r="DS85" s="116"/>
      <c r="DT85" s="218"/>
      <c r="DU85" s="217"/>
      <c r="DV85" s="116"/>
      <c r="DW85" s="218"/>
      <c r="DX85" s="217"/>
      <c r="DY85" s="116"/>
      <c r="DZ85" s="218"/>
      <c r="EA85" s="217"/>
      <c r="EB85" s="116"/>
      <c r="EC85" s="218"/>
      <c r="ED85" s="217"/>
      <c r="EE85" s="116"/>
      <c r="EF85" s="218"/>
      <c r="EG85" s="217"/>
      <c r="EH85" s="116"/>
      <c r="EI85" s="218"/>
      <c r="EJ85" s="217"/>
      <c r="EK85" s="116"/>
      <c r="EL85" s="218"/>
      <c r="EM85" s="217"/>
      <c r="EN85" s="116"/>
      <c r="EO85" s="218"/>
      <c r="EP85" s="217"/>
      <c r="EQ85" s="116"/>
      <c r="ER85" s="218"/>
      <c r="ES85" s="217"/>
      <c r="ET85" s="116"/>
      <c r="EU85" s="218"/>
      <c r="EV85" s="217"/>
      <c r="EW85" s="116"/>
      <c r="EX85" s="218"/>
      <c r="EY85" s="217"/>
      <c r="EZ85" s="116"/>
      <c r="FA85" s="218"/>
      <c r="FB85" s="217"/>
      <c r="FC85" s="116"/>
      <c r="FD85" s="218"/>
      <c r="FE85" s="217"/>
      <c r="FF85" s="116"/>
      <c r="FG85" s="218"/>
      <c r="FH85" s="217"/>
      <c r="FI85" s="116"/>
      <c r="FJ85" s="218"/>
      <c r="FK85" s="217"/>
      <c r="FL85" s="116"/>
      <c r="FM85" s="218"/>
      <c r="FN85" s="217"/>
      <c r="FO85" s="116"/>
      <c r="FP85" s="218"/>
      <c r="FQ85" s="217"/>
      <c r="FR85" s="116"/>
      <c r="FS85" s="218"/>
      <c r="FT85" s="217"/>
      <c r="FU85" s="116"/>
      <c r="FV85" s="218"/>
      <c r="FW85" s="217"/>
      <c r="FX85" s="116"/>
      <c r="FY85" s="218"/>
      <c r="FZ85" s="217"/>
      <c r="GA85" s="116"/>
      <c r="GB85" s="218"/>
      <c r="GC85" s="217"/>
      <c r="GD85" s="116"/>
      <c r="GE85" s="218"/>
      <c r="GF85" s="217"/>
      <c r="GG85" s="116"/>
      <c r="GH85" s="218"/>
      <c r="GI85" s="217"/>
      <c r="GJ85" s="116"/>
      <c r="GK85" s="218"/>
      <c r="GL85" s="217"/>
      <c r="GM85" s="116"/>
      <c r="GN85" s="218"/>
      <c r="GO85" s="217"/>
      <c r="GP85" s="116"/>
      <c r="GQ85" s="218"/>
      <c r="GR85" s="217"/>
      <c r="GS85" s="116"/>
      <c r="GT85" s="218"/>
      <c r="GU85" s="217"/>
      <c r="GV85" s="116"/>
      <c r="GW85" s="218"/>
      <c r="GX85" s="217"/>
      <c r="GY85" s="116"/>
      <c r="GZ85" s="218"/>
      <c r="HA85" s="217"/>
      <c r="HB85" s="116"/>
      <c r="HC85" s="218"/>
      <c r="HD85" s="217"/>
      <c r="HE85" s="116"/>
      <c r="HF85" s="218"/>
      <c r="HG85" s="217"/>
      <c r="HH85" s="116"/>
      <c r="HI85" s="218"/>
      <c r="HJ85" s="217"/>
      <c r="HK85" s="116"/>
      <c r="HL85" s="218"/>
      <c r="HM85" s="217"/>
      <c r="HN85" s="116"/>
      <c r="HO85" s="218"/>
      <c r="HP85" s="217"/>
      <c r="HQ85" s="116"/>
      <c r="HR85" s="218"/>
      <c r="HS85" s="217"/>
      <c r="HT85" s="116"/>
      <c r="HU85" s="218"/>
      <c r="HV85" s="217"/>
      <c r="HW85" s="116"/>
      <c r="HX85" s="218"/>
      <c r="HY85" s="217"/>
      <c r="HZ85" s="116"/>
      <c r="IA85" s="218"/>
      <c r="IB85" s="217"/>
      <c r="IC85" s="116"/>
      <c r="ID85" s="218"/>
      <c r="IE85" s="217"/>
      <c r="IF85" s="116"/>
      <c r="IG85" s="218"/>
      <c r="IH85" s="217"/>
      <c r="II85" s="116"/>
      <c r="IJ85" s="218"/>
      <c r="IK85" s="217"/>
      <c r="IL85" s="116"/>
      <c r="IM85" s="218"/>
      <c r="IN85" s="217"/>
      <c r="IO85" s="116"/>
      <c r="IP85" s="218"/>
      <c r="IQ85" s="217"/>
      <c r="IR85" s="116"/>
      <c r="IS85" s="218"/>
      <c r="IT85" s="217"/>
      <c r="IU85" s="116"/>
      <c r="IV85" s="218"/>
      <c r="IW85" s="217"/>
      <c r="IX85" s="116"/>
      <c r="IY85" s="218"/>
      <c r="IZ85" s="217"/>
      <c r="JA85" s="116"/>
      <c r="JB85" s="218"/>
      <c r="JC85" s="217"/>
      <c r="JD85" s="116"/>
      <c r="JE85" s="218"/>
      <c r="JF85" s="217"/>
      <c r="JG85" s="116"/>
      <c r="JH85" s="218"/>
      <c r="JI85" s="217"/>
      <c r="JJ85" s="116"/>
      <c r="JK85" s="218"/>
      <c r="JL85" s="217"/>
      <c r="JM85" s="116"/>
      <c r="JN85" s="218"/>
      <c r="JO85" s="217"/>
      <c r="JP85" s="116"/>
      <c r="JQ85" s="218"/>
      <c r="JR85" s="217"/>
      <c r="JS85" s="116"/>
      <c r="JT85" s="218"/>
      <c r="JU85" s="217"/>
      <c r="JV85" s="116"/>
      <c r="JW85" s="218"/>
      <c r="JX85" s="217"/>
      <c r="JY85" s="116"/>
      <c r="JZ85" s="218"/>
      <c r="KA85" s="217"/>
      <c r="KB85" s="116"/>
      <c r="KC85" s="218"/>
      <c r="KD85" s="217"/>
      <c r="KE85" s="116"/>
      <c r="KF85" s="218"/>
      <c r="KG85" s="217"/>
      <c r="KH85" s="116"/>
      <c r="KI85" s="218"/>
      <c r="KJ85" s="217"/>
      <c r="KK85" s="116"/>
      <c r="KL85" s="218"/>
      <c r="KM85" s="217"/>
      <c r="KN85" s="116"/>
      <c r="KO85" s="218"/>
      <c r="KP85" s="217"/>
      <c r="KQ85" s="116"/>
      <c r="KR85" s="218"/>
      <c r="KS85" s="217"/>
      <c r="KT85" s="116"/>
      <c r="KU85" s="218"/>
      <c r="KV85" s="217"/>
      <c r="KW85" s="116"/>
      <c r="KX85" s="218"/>
      <c r="KY85" s="217"/>
      <c r="KZ85" s="116"/>
      <c r="LA85" s="218"/>
      <c r="LB85" s="217"/>
      <c r="LC85" s="116"/>
      <c r="LD85" s="218"/>
      <c r="LE85" s="217"/>
      <c r="LF85" s="116"/>
      <c r="LG85" s="218"/>
      <c r="LH85" s="217"/>
      <c r="LI85" s="116"/>
      <c r="LJ85" s="218"/>
      <c r="LK85" s="217"/>
      <c r="LL85" s="116"/>
      <c r="LM85" s="218"/>
      <c r="LN85" s="217"/>
      <c r="LO85" s="116"/>
      <c r="LP85" s="218"/>
      <c r="LQ85" s="217"/>
      <c r="LR85" s="116"/>
      <c r="LS85" s="218"/>
      <c r="LT85" s="217"/>
      <c r="LU85" s="116"/>
      <c r="LV85" s="218"/>
      <c r="LW85" s="217"/>
      <c r="LX85" s="116"/>
      <c r="LY85" s="218"/>
      <c r="LZ85" s="217"/>
      <c r="MA85" s="116"/>
      <c r="MB85" s="218"/>
      <c r="MC85" s="217"/>
      <c r="MD85" s="116"/>
      <c r="ME85" s="218"/>
      <c r="MF85" s="217"/>
      <c r="MG85" s="116"/>
      <c r="MH85" s="218"/>
      <c r="MI85" s="217"/>
      <c r="MJ85" s="116"/>
      <c r="MK85" s="218"/>
      <c r="ML85" s="217"/>
      <c r="MM85" s="116"/>
      <c r="MN85" s="218"/>
      <c r="MO85" s="217"/>
      <c r="MP85" s="116"/>
      <c r="MQ85" s="218"/>
      <c r="MR85" s="217"/>
      <c r="MS85" s="116"/>
      <c r="MT85" s="218"/>
      <c r="MU85" s="217"/>
      <c r="MV85" s="116"/>
      <c r="MW85" s="218"/>
      <c r="MX85" s="217"/>
      <c r="MY85" s="116"/>
      <c r="MZ85" s="218"/>
      <c r="NA85" s="217"/>
      <c r="NB85" s="116"/>
      <c r="NC85" s="218"/>
      <c r="ND85" s="217"/>
      <c r="NE85" s="116"/>
      <c r="NF85" s="218"/>
      <c r="NG85" s="217"/>
      <c r="NH85" s="116"/>
      <c r="NI85" s="218"/>
      <c r="NJ85" s="217"/>
      <c r="NK85" s="116"/>
      <c r="NL85" s="218"/>
      <c r="NM85" s="217"/>
      <c r="NN85" s="116"/>
      <c r="NO85" s="218"/>
      <c r="NP85" s="217"/>
      <c r="NQ85" s="116"/>
      <c r="NR85" s="218"/>
      <c r="NS85" s="217"/>
      <c r="NT85" s="116"/>
      <c r="NU85" s="218"/>
      <c r="NV85" s="217"/>
      <c r="NW85" s="116"/>
      <c r="NX85" s="218"/>
      <c r="NY85" s="217"/>
      <c r="NZ85" s="116"/>
      <c r="OA85" s="218"/>
      <c r="OB85" s="217"/>
      <c r="OC85" s="116"/>
      <c r="OD85" s="218"/>
      <c r="OE85" s="217"/>
      <c r="OF85" s="116"/>
      <c r="OG85" s="218"/>
      <c r="OH85" s="217"/>
      <c r="OI85" s="116"/>
      <c r="OJ85" s="218"/>
      <c r="OK85" s="217"/>
      <c r="OL85" s="116"/>
      <c r="OM85" s="218"/>
      <c r="ON85" s="217"/>
      <c r="OO85" s="116"/>
      <c r="OP85" s="218"/>
      <c r="OQ85" s="217"/>
      <c r="OR85" s="116"/>
      <c r="OS85" s="218"/>
      <c r="OT85" s="217"/>
      <c r="OU85" s="116"/>
      <c r="OV85" s="218"/>
      <c r="OW85" s="217"/>
      <c r="OX85" s="116"/>
      <c r="OY85" s="218"/>
      <c r="OZ85" s="217"/>
      <c r="PA85" s="116"/>
      <c r="PB85" s="218"/>
      <c r="PC85" s="217"/>
      <c r="PD85" s="116"/>
      <c r="PE85" s="218"/>
      <c r="PF85" s="217"/>
      <c r="PG85" s="116"/>
      <c r="PH85" s="218"/>
      <c r="PI85" s="217"/>
      <c r="PJ85" s="116"/>
      <c r="PK85" s="218"/>
      <c r="PL85" s="217"/>
      <c r="PM85" s="116"/>
      <c r="PN85" s="218"/>
      <c r="PO85" s="217"/>
      <c r="PP85" s="116"/>
      <c r="PQ85" s="218"/>
      <c r="PR85" s="217"/>
      <c r="PS85" s="116"/>
      <c r="PT85" s="218"/>
      <c r="PU85" s="217"/>
      <c r="PV85" s="116"/>
      <c r="PW85" s="218"/>
      <c r="PX85" s="217"/>
      <c r="PY85" s="116"/>
      <c r="PZ85" s="218"/>
      <c r="QA85" s="217"/>
      <c r="QB85" s="116"/>
      <c r="QC85" s="218"/>
      <c r="QD85" s="217"/>
      <c r="QE85" s="116"/>
      <c r="QF85" s="218"/>
      <c r="QG85" s="217"/>
      <c r="QH85" s="116"/>
      <c r="QI85" s="218"/>
      <c r="QJ85" s="217"/>
      <c r="QK85" s="116"/>
      <c r="QL85" s="218"/>
      <c r="QM85" s="217"/>
      <c r="QN85" s="116"/>
      <c r="QO85" s="218"/>
      <c r="QP85" s="217"/>
      <c r="QQ85" s="116"/>
      <c r="QR85" s="218"/>
      <c r="QS85" s="217"/>
      <c r="QT85" s="116"/>
      <c r="QU85" s="218"/>
      <c r="QV85" s="217"/>
      <c r="QW85" s="116"/>
      <c r="QX85" s="218"/>
      <c r="QY85" s="217"/>
      <c r="QZ85" s="116"/>
      <c r="RA85" s="218"/>
      <c r="RB85" s="217"/>
      <c r="RC85" s="116"/>
      <c r="RD85" s="218"/>
      <c r="RE85" s="217"/>
      <c r="RF85" s="116"/>
      <c r="RG85" s="218"/>
      <c r="RH85" s="217"/>
      <c r="RI85" s="116"/>
      <c r="RJ85" s="218"/>
      <c r="RK85" s="217"/>
      <c r="RL85" s="116"/>
      <c r="RM85" s="218"/>
      <c r="RN85" s="217"/>
      <c r="RO85" s="116"/>
      <c r="RP85" s="218"/>
      <c r="RQ85" s="217"/>
      <c r="RR85" s="116"/>
      <c r="RS85" s="218"/>
      <c r="RT85" s="217"/>
      <c r="RU85" s="116"/>
      <c r="RV85" s="218"/>
      <c r="RW85" s="217"/>
      <c r="RX85" s="116"/>
      <c r="RY85" s="218"/>
      <c r="RZ85" s="217"/>
      <c r="SA85" s="116"/>
      <c r="SB85" s="218"/>
      <c r="SC85" s="217"/>
      <c r="SD85" s="116"/>
      <c r="SE85" s="218"/>
      <c r="SF85" s="217"/>
      <c r="SG85" s="116"/>
      <c r="SH85" s="218"/>
      <c r="SI85" s="217"/>
      <c r="SJ85" s="116"/>
      <c r="SK85" s="218"/>
      <c r="SL85" s="217"/>
      <c r="SM85" s="116"/>
      <c r="SN85" s="218"/>
      <c r="SO85" s="217"/>
      <c r="SP85" s="116"/>
      <c r="SQ85" s="218"/>
      <c r="SR85" s="217"/>
      <c r="SS85" s="116"/>
      <c r="ST85" s="218"/>
      <c r="SU85" s="217"/>
      <c r="SV85" s="116"/>
      <c r="SW85" s="218"/>
      <c r="SX85" s="217"/>
      <c r="SY85" s="116"/>
      <c r="SZ85" s="218"/>
      <c r="TA85" s="217"/>
      <c r="TB85" s="116"/>
      <c r="TC85" s="218"/>
      <c r="TD85" s="217"/>
      <c r="TE85" s="116"/>
      <c r="TF85" s="218"/>
      <c r="TG85" s="217"/>
      <c r="TH85" s="116"/>
      <c r="TI85" s="218"/>
      <c r="TJ85" s="217"/>
      <c r="TK85" s="116"/>
      <c r="TL85" s="218"/>
      <c r="TM85" s="217"/>
      <c r="TN85" s="116"/>
      <c r="TO85" s="218"/>
      <c r="TP85" s="217"/>
      <c r="TQ85" s="116"/>
      <c r="TR85" s="218"/>
      <c r="TS85" s="217"/>
      <c r="TT85" s="116"/>
      <c r="TU85" s="218"/>
      <c r="TV85" s="217"/>
      <c r="TW85" s="116"/>
      <c r="TX85" s="218"/>
      <c r="TY85" s="217"/>
      <c r="TZ85" s="116"/>
      <c r="UA85" s="218"/>
      <c r="UB85" s="217"/>
      <c r="UC85" s="116"/>
      <c r="UD85" s="218"/>
      <c r="UE85" s="217"/>
      <c r="UF85" s="116"/>
      <c r="UG85" s="218"/>
      <c r="UH85" s="217"/>
      <c r="UI85" s="116"/>
      <c r="UJ85" s="218"/>
      <c r="UK85" s="217"/>
      <c r="UL85" s="116"/>
      <c r="UM85" s="218"/>
      <c r="UN85" s="217"/>
      <c r="UO85" s="116"/>
      <c r="UP85" s="218"/>
      <c r="UQ85" s="217"/>
      <c r="UR85" s="116"/>
      <c r="US85" s="218"/>
      <c r="UT85" s="217"/>
      <c r="UU85" s="116"/>
      <c r="UV85" s="218"/>
      <c r="UW85" s="217"/>
      <c r="UX85" s="116"/>
      <c r="UY85" s="218"/>
      <c r="UZ85" s="217"/>
      <c r="VA85" s="116"/>
      <c r="VB85" s="218"/>
      <c r="VC85" s="217"/>
      <c r="VD85" s="116"/>
      <c r="VE85" s="218"/>
      <c r="VF85" s="217"/>
      <c r="VG85" s="116"/>
      <c r="VH85" s="218"/>
      <c r="VI85" s="217"/>
      <c r="VJ85" s="116"/>
      <c r="VK85" s="218"/>
      <c r="VL85" s="217"/>
      <c r="VM85" s="116"/>
      <c r="VN85" s="218"/>
      <c r="VO85" s="217"/>
      <c r="VP85" s="116"/>
      <c r="VQ85" s="218"/>
      <c r="VR85" s="217"/>
      <c r="VS85" s="116"/>
      <c r="VT85" s="218"/>
      <c r="VU85" s="217"/>
      <c r="VV85" s="116"/>
      <c r="VW85" s="218"/>
      <c r="VX85" s="217"/>
      <c r="VY85" s="116"/>
      <c r="VZ85" s="218"/>
      <c r="WA85" s="217"/>
      <c r="WB85" s="116"/>
      <c r="WC85" s="218"/>
      <c r="WD85" s="217"/>
      <c r="WE85" s="116"/>
      <c r="WF85" s="218"/>
      <c r="WG85" s="217"/>
      <c r="WH85" s="116"/>
      <c r="WI85" s="218"/>
      <c r="WJ85" s="217"/>
      <c r="WK85" s="116"/>
      <c r="WL85" s="218"/>
      <c r="WM85" s="217"/>
      <c r="WN85" s="116"/>
      <c r="WO85" s="218"/>
      <c r="WP85" s="217"/>
      <c r="WQ85" s="116"/>
      <c r="WR85" s="218"/>
      <c r="WS85" s="217"/>
      <c r="WT85" s="116"/>
      <c r="WU85" s="218"/>
      <c r="WV85" s="217"/>
      <c r="WW85" s="116"/>
      <c r="WX85" s="218"/>
      <c r="WY85" s="217"/>
      <c r="WZ85" s="116"/>
      <c r="XA85" s="218"/>
      <c r="XB85" s="217"/>
      <c r="XC85" s="116"/>
      <c r="XD85" s="218"/>
      <c r="XE85" s="217"/>
      <c r="XF85" s="116"/>
      <c r="XG85" s="218"/>
      <c r="XH85" s="217"/>
      <c r="XI85" s="116"/>
      <c r="XJ85" s="218"/>
      <c r="XK85" s="217"/>
      <c r="XL85" s="116"/>
      <c r="XM85" s="218"/>
      <c r="XN85" s="217"/>
      <c r="XO85" s="116"/>
      <c r="XP85" s="218"/>
      <c r="XQ85" s="217"/>
      <c r="XR85" s="116"/>
      <c r="XS85" s="218"/>
      <c r="XT85" s="217"/>
      <c r="XU85" s="116"/>
      <c r="XV85" s="218"/>
      <c r="XW85" s="217"/>
      <c r="XX85" s="116"/>
      <c r="XY85" s="218"/>
      <c r="XZ85" s="217"/>
      <c r="YA85" s="116"/>
      <c r="YB85" s="218"/>
      <c r="YC85" s="217"/>
      <c r="YD85" s="116"/>
      <c r="YE85" s="218"/>
      <c r="YF85" s="217"/>
      <c r="YG85" s="116"/>
      <c r="YH85" s="218"/>
      <c r="YI85" s="217"/>
      <c r="YJ85" s="116"/>
      <c r="YK85" s="218"/>
      <c r="YL85" s="217"/>
      <c r="YM85" s="116"/>
      <c r="YN85" s="218"/>
      <c r="YO85" s="217"/>
      <c r="YP85" s="116"/>
      <c r="YQ85" s="218"/>
      <c r="YR85" s="217"/>
      <c r="YS85" s="116"/>
      <c r="YT85" s="218"/>
      <c r="YU85" s="217"/>
      <c r="YV85" s="116"/>
      <c r="YW85" s="218"/>
      <c r="YX85" s="217"/>
      <c r="YY85" s="116"/>
      <c r="YZ85" s="218"/>
      <c r="ZA85" s="217"/>
      <c r="ZB85" s="116"/>
      <c r="ZC85" s="218"/>
      <c r="ZD85" s="217"/>
      <c r="ZE85" s="116"/>
      <c r="ZF85" s="218"/>
      <c r="ZG85" s="217"/>
      <c r="ZH85" s="116"/>
      <c r="ZI85" s="218"/>
      <c r="ZJ85" s="217"/>
      <c r="ZK85" s="116"/>
      <c r="ZL85" s="218"/>
      <c r="ZM85" s="217"/>
      <c r="ZN85" s="116"/>
      <c r="ZO85" s="218"/>
      <c r="ZP85" s="217"/>
      <c r="ZQ85" s="116"/>
      <c r="ZR85" s="218"/>
      <c r="ZS85" s="217"/>
      <c r="ZT85" s="116"/>
      <c r="ZU85" s="218"/>
      <c r="ZV85" s="217"/>
      <c r="ZW85" s="116"/>
      <c r="ZX85" s="218"/>
      <c r="ZY85" s="217"/>
      <c r="ZZ85" s="116"/>
      <c r="AAA85" s="218"/>
      <c r="AAB85" s="217"/>
      <c r="AAC85" s="116"/>
      <c r="AAD85" s="218"/>
      <c r="AAE85" s="217"/>
      <c r="AAF85" s="116"/>
      <c r="AAG85" s="218"/>
      <c r="AAH85" s="217"/>
      <c r="AAI85" s="116"/>
      <c r="AAJ85" s="218"/>
      <c r="AAK85" s="217"/>
      <c r="AAL85" s="116"/>
      <c r="AAM85" s="218"/>
      <c r="AAN85" s="217"/>
      <c r="AAO85" s="116"/>
      <c r="AAP85" s="218"/>
      <c r="AAQ85" s="217"/>
      <c r="AAR85" s="116"/>
      <c r="AAS85" s="218"/>
      <c r="AAT85" s="217"/>
      <c r="AAU85" s="116"/>
      <c r="AAV85" s="218"/>
      <c r="AAW85" s="217"/>
      <c r="AAX85" s="116"/>
      <c r="AAY85" s="218"/>
      <c r="AAZ85" s="217"/>
      <c r="ABA85" s="116"/>
      <c r="ABB85" s="218"/>
      <c r="ABC85" s="217"/>
      <c r="ABD85" s="116"/>
      <c r="ABE85" s="218"/>
      <c r="ABF85" s="217"/>
      <c r="ABG85" s="116"/>
      <c r="ABH85" s="218"/>
      <c r="ABI85" s="217"/>
      <c r="ABJ85" s="116"/>
      <c r="ABK85" s="218"/>
      <c r="ABL85" s="217"/>
      <c r="ABM85" s="116"/>
      <c r="ABN85" s="218"/>
      <c r="ABO85" s="217"/>
      <c r="ABP85" s="116"/>
      <c r="ABQ85" s="218"/>
      <c r="ABR85" s="217"/>
      <c r="ABS85" s="116"/>
      <c r="ABT85" s="218"/>
      <c r="ABU85" s="217"/>
      <c r="ABV85" s="116"/>
      <c r="ABW85" s="218"/>
      <c r="ABX85" s="217"/>
      <c r="ABY85" s="116"/>
      <c r="ABZ85" s="218"/>
      <c r="ACA85" s="217"/>
      <c r="ACB85" s="116"/>
      <c r="ACC85" s="218"/>
      <c r="ACD85" s="217"/>
      <c r="ACE85" s="116"/>
      <c r="ACF85" s="218"/>
      <c r="ACG85" s="217"/>
      <c r="ACH85" s="116"/>
      <c r="ACI85" s="218"/>
      <c r="ACJ85" s="217"/>
      <c r="ACK85" s="116"/>
      <c r="ACL85" s="218"/>
      <c r="ACM85" s="217"/>
      <c r="ACN85" s="116"/>
      <c r="ACO85" s="218"/>
      <c r="ACP85" s="217"/>
      <c r="ACQ85" s="116"/>
      <c r="ACR85" s="218"/>
      <c r="ACS85" s="217"/>
      <c r="ACT85" s="116"/>
      <c r="ACU85" s="218"/>
      <c r="ACV85" s="217"/>
      <c r="ACW85" s="116"/>
      <c r="ACX85" s="218"/>
      <c r="ACY85" s="217"/>
      <c r="ACZ85" s="116"/>
      <c r="ADA85" s="218"/>
      <c r="ADB85" s="217"/>
      <c r="ADC85" s="116"/>
      <c r="ADD85" s="218"/>
      <c r="ADE85" s="217"/>
      <c r="ADF85" s="116"/>
      <c r="ADG85" s="218"/>
      <c r="ADH85" s="217"/>
      <c r="ADI85" s="116"/>
      <c r="ADJ85" s="218"/>
      <c r="ADK85" s="217"/>
      <c r="ADL85" s="116"/>
      <c r="ADM85" s="218"/>
      <c r="ADN85" s="217"/>
      <c r="ADO85" s="116"/>
      <c r="ADP85" s="218"/>
      <c r="ADQ85" s="217"/>
      <c r="ADR85" s="116"/>
      <c r="ADS85" s="218"/>
      <c r="ADT85" s="217"/>
      <c r="ADU85" s="116"/>
      <c r="ADV85" s="218"/>
      <c r="ADW85" s="217"/>
      <c r="ADX85" s="116"/>
      <c r="ADY85" s="218"/>
      <c r="ADZ85" s="217"/>
      <c r="AEA85" s="116"/>
      <c r="AEB85" s="218"/>
      <c r="AEC85" s="217"/>
      <c r="AED85" s="116"/>
      <c r="AEE85" s="218"/>
      <c r="AEF85" s="217"/>
      <c r="AEG85" s="116"/>
      <c r="AEH85" s="218"/>
      <c r="AEI85" s="217"/>
      <c r="AEJ85" s="116"/>
      <c r="AEK85" s="218"/>
      <c r="AEL85" s="217"/>
      <c r="AEM85" s="116"/>
      <c r="AEN85" s="218"/>
      <c r="AEO85" s="217"/>
      <c r="AEP85" s="116"/>
      <c r="AEQ85" s="218"/>
      <c r="AER85" s="217"/>
      <c r="AES85" s="116"/>
      <c r="AET85" s="218"/>
      <c r="AEU85" s="217"/>
      <c r="AEV85" s="116"/>
      <c r="AEW85" s="218"/>
      <c r="AEX85" s="217"/>
      <c r="AEY85" s="116"/>
      <c r="AEZ85" s="218"/>
      <c r="AFA85" s="217"/>
      <c r="AFB85" s="116"/>
      <c r="AFC85" s="218"/>
      <c r="AFD85" s="217"/>
      <c r="AFE85" s="116"/>
      <c r="AFF85" s="218"/>
      <c r="AFG85" s="217"/>
      <c r="AFH85" s="116"/>
      <c r="AFI85" s="218"/>
      <c r="AFJ85" s="217"/>
      <c r="AFK85" s="116"/>
      <c r="AFL85" s="218"/>
      <c r="AFM85" s="217"/>
      <c r="AFN85" s="116"/>
      <c r="AFO85" s="218"/>
      <c r="AFP85" s="217"/>
      <c r="AFQ85" s="116"/>
      <c r="AFR85" s="218"/>
      <c r="AFS85" s="217"/>
      <c r="AFT85" s="116"/>
      <c r="AFU85" s="218"/>
      <c r="AFV85" s="217"/>
      <c r="AFW85" s="116"/>
      <c r="AFX85" s="218"/>
      <c r="AFY85" s="217"/>
      <c r="AFZ85" s="116"/>
      <c r="AGA85" s="218"/>
      <c r="AGB85" s="217"/>
      <c r="AGC85" s="116"/>
      <c r="AGD85" s="218"/>
      <c r="AGE85" s="217"/>
      <c r="AGF85" s="116"/>
      <c r="AGG85" s="218"/>
      <c r="AGH85" s="217"/>
      <c r="AGI85" s="116"/>
      <c r="AGJ85" s="218"/>
      <c r="AGK85" s="217"/>
      <c r="AGL85" s="116"/>
      <c r="AGM85" s="218"/>
      <c r="AGN85" s="217"/>
      <c r="AGO85" s="116"/>
      <c r="AGP85" s="218"/>
      <c r="AGQ85" s="217"/>
      <c r="AGR85" s="116"/>
      <c r="AGS85" s="218"/>
      <c r="AGT85" s="217"/>
      <c r="AGU85" s="116"/>
      <c r="AGV85" s="218"/>
      <c r="AGW85" s="217"/>
      <c r="AGX85" s="116"/>
      <c r="AGY85" s="218"/>
      <c r="AGZ85" s="217"/>
      <c r="AHA85" s="116"/>
      <c r="AHB85" s="218"/>
      <c r="AHC85" s="217"/>
      <c r="AHD85" s="116"/>
      <c r="AHE85" s="218"/>
      <c r="AHF85" s="217"/>
      <c r="AHG85" s="116"/>
      <c r="AHH85" s="218"/>
      <c r="AHI85" s="217"/>
      <c r="AHJ85" s="116"/>
      <c r="AHK85" s="218"/>
      <c r="AHL85" s="217"/>
      <c r="AHM85" s="116"/>
      <c r="AHN85" s="218"/>
      <c r="AHO85" s="217"/>
      <c r="AHP85" s="116"/>
      <c r="AHQ85" s="218"/>
      <c r="AHR85" s="217"/>
      <c r="AHS85" s="116"/>
      <c r="AHT85" s="218"/>
      <c r="AHU85" s="217"/>
      <c r="AHV85" s="116"/>
      <c r="AHW85" s="218"/>
      <c r="AHX85" s="217"/>
      <c r="AHY85" s="116"/>
      <c r="AHZ85" s="218"/>
      <c r="AIA85" s="217"/>
      <c r="AIB85" s="116"/>
      <c r="AIC85" s="218"/>
      <c r="AID85" s="217"/>
      <c r="AIE85" s="116"/>
      <c r="AIF85" s="218"/>
      <c r="AIG85" s="217"/>
      <c r="AIH85" s="116"/>
      <c r="AII85" s="218"/>
      <c r="AIJ85" s="217"/>
      <c r="AIK85" s="116"/>
      <c r="AIL85" s="218"/>
      <c r="AIM85" s="217"/>
      <c r="AIN85" s="116"/>
      <c r="AIO85" s="218"/>
      <c r="AIP85" s="217"/>
      <c r="AIQ85" s="116"/>
      <c r="AIR85" s="218"/>
      <c r="AIS85" s="217"/>
      <c r="AIT85" s="116"/>
      <c r="AIU85" s="218"/>
      <c r="AIV85" s="217"/>
      <c r="AIW85" s="116"/>
      <c r="AIX85" s="218"/>
      <c r="AIY85" s="217"/>
      <c r="AIZ85" s="116"/>
      <c r="AJA85" s="218"/>
      <c r="AJB85" s="217"/>
      <c r="AJC85" s="116"/>
      <c r="AJD85" s="218"/>
      <c r="AJE85" s="217"/>
      <c r="AJF85" s="116"/>
      <c r="AJG85" s="218"/>
      <c r="AJH85" s="217"/>
      <c r="AJI85" s="116"/>
      <c r="AJJ85" s="218"/>
      <c r="AJK85" s="217"/>
      <c r="AJL85" s="116"/>
      <c r="AJM85" s="218"/>
      <c r="AJN85" s="217"/>
      <c r="AJO85" s="116"/>
      <c r="AJP85" s="218"/>
      <c r="AJQ85" s="217"/>
      <c r="AJR85" s="116"/>
      <c r="AJS85" s="218"/>
      <c r="AJT85" s="217"/>
      <c r="AJU85" s="116"/>
      <c r="AJV85" s="218"/>
      <c r="AJW85" s="217"/>
      <c r="AJX85" s="116"/>
      <c r="AJY85" s="218"/>
      <c r="AJZ85" s="217"/>
      <c r="AKA85" s="116"/>
      <c r="AKB85" s="218"/>
      <c r="AKC85" s="217"/>
      <c r="AKD85" s="116"/>
      <c r="AKE85" s="218"/>
      <c r="AKF85" s="217"/>
      <c r="AKG85" s="116"/>
      <c r="AKH85" s="218"/>
      <c r="AKI85" s="217"/>
      <c r="AKJ85" s="116"/>
      <c r="AKK85" s="218"/>
      <c r="AKL85" s="217"/>
      <c r="AKM85" s="116"/>
      <c r="AKN85" s="218"/>
      <c r="AKO85" s="217"/>
      <c r="AKP85" s="116"/>
      <c r="AKQ85" s="218"/>
      <c r="AKR85" s="217"/>
      <c r="AKS85" s="116"/>
      <c r="AKT85" s="218"/>
      <c r="AKU85" s="217"/>
      <c r="AKV85" s="116"/>
      <c r="AKW85" s="218"/>
      <c r="AKX85" s="217"/>
      <c r="AKY85" s="116"/>
      <c r="AKZ85" s="218"/>
      <c r="ALA85" s="217"/>
      <c r="ALB85" s="116"/>
      <c r="ALC85" s="218"/>
      <c r="ALD85" s="217"/>
      <c r="ALE85" s="116"/>
      <c r="ALF85" s="218"/>
      <c r="ALG85" s="217"/>
      <c r="ALH85" s="116"/>
      <c r="ALI85" s="218"/>
      <c r="ALJ85" s="217"/>
      <c r="ALK85" s="116"/>
      <c r="ALL85" s="218"/>
      <c r="ALM85" s="217"/>
      <c r="ALN85" s="116"/>
      <c r="ALO85" s="218"/>
      <c r="ALP85" s="217"/>
      <c r="ALQ85" s="116"/>
      <c r="ALR85" s="218"/>
      <c r="ALS85" s="217"/>
      <c r="ALT85" s="116"/>
      <c r="ALU85" s="218"/>
      <c r="ALV85" s="217"/>
      <c r="ALW85" s="116"/>
      <c r="ALX85" s="218"/>
      <c r="ALY85" s="217"/>
      <c r="ALZ85" s="116"/>
      <c r="AMA85" s="218"/>
      <c r="AMB85" s="217"/>
      <c r="AMC85" s="116"/>
      <c r="AMD85" s="218"/>
      <c r="AME85" s="217"/>
      <c r="AMF85" s="116"/>
      <c r="AMG85" s="218"/>
      <c r="AMH85" s="217"/>
      <c r="AMI85" s="116"/>
      <c r="AMJ85" s="218"/>
      <c r="AMK85" s="217"/>
      <c r="AML85" s="116"/>
      <c r="AMM85" s="218"/>
      <c r="AMN85" s="217"/>
      <c r="AMO85" s="116"/>
      <c r="AMP85" s="218"/>
      <c r="AMQ85" s="217"/>
      <c r="AMR85" s="116"/>
      <c r="AMS85" s="218"/>
      <c r="AMT85" s="217"/>
      <c r="AMU85" s="116"/>
      <c r="AMV85" s="218"/>
      <c r="AMW85" s="217"/>
      <c r="AMX85" s="116"/>
      <c r="AMY85" s="218"/>
      <c r="AMZ85" s="217"/>
      <c r="ANA85" s="116"/>
      <c r="ANB85" s="218"/>
      <c r="ANC85" s="217"/>
      <c r="AND85" s="116"/>
      <c r="ANE85" s="218"/>
      <c r="ANF85" s="217"/>
      <c r="ANG85" s="116"/>
      <c r="ANH85" s="218"/>
      <c r="ANI85" s="217"/>
      <c r="ANJ85" s="116"/>
      <c r="ANK85" s="218"/>
      <c r="ANL85" s="217"/>
      <c r="ANM85" s="116"/>
      <c r="ANN85" s="218"/>
      <c r="ANO85" s="217"/>
      <c r="ANP85" s="116"/>
      <c r="ANQ85" s="218"/>
      <c r="ANR85" s="217"/>
      <c r="ANS85" s="116"/>
      <c r="ANT85" s="218"/>
      <c r="ANU85" s="217"/>
      <c r="ANV85" s="116"/>
      <c r="ANW85" s="218"/>
      <c r="ANX85" s="217"/>
      <c r="ANY85" s="116"/>
      <c r="ANZ85" s="218"/>
      <c r="AOA85" s="217"/>
      <c r="AOB85" s="116"/>
      <c r="AOC85" s="218"/>
      <c r="AOD85" s="217"/>
      <c r="AOE85" s="116"/>
      <c r="AOF85" s="218"/>
      <c r="AOG85" s="217"/>
      <c r="AOH85" s="116"/>
      <c r="AOI85" s="218"/>
      <c r="AOJ85" s="217"/>
      <c r="AOK85" s="116"/>
      <c r="AOL85" s="218"/>
      <c r="AOM85" s="217"/>
      <c r="AON85" s="116"/>
      <c r="AOO85" s="218"/>
      <c r="AOP85" s="217"/>
      <c r="AOQ85" s="116"/>
      <c r="AOR85" s="218"/>
      <c r="AOS85" s="217"/>
      <c r="AOT85" s="116"/>
      <c r="AOU85" s="218"/>
      <c r="AOV85" s="217"/>
      <c r="AOW85" s="116"/>
      <c r="AOX85" s="218"/>
      <c r="AOY85" s="217"/>
      <c r="AOZ85" s="116"/>
      <c r="APA85" s="218"/>
      <c r="APB85" s="217"/>
      <c r="APC85" s="116"/>
      <c r="APD85" s="218"/>
      <c r="APE85" s="217"/>
      <c r="APF85" s="116"/>
      <c r="APG85" s="218"/>
      <c r="APH85" s="217"/>
      <c r="API85" s="116"/>
      <c r="APJ85" s="218"/>
      <c r="APK85" s="217"/>
      <c r="APL85" s="116"/>
      <c r="APM85" s="218"/>
      <c r="APN85" s="217"/>
      <c r="APO85" s="116"/>
      <c r="APP85" s="218"/>
      <c r="APQ85" s="217"/>
      <c r="APR85" s="116"/>
      <c r="APS85" s="218"/>
      <c r="APT85" s="217"/>
      <c r="APU85" s="116"/>
      <c r="APV85" s="218"/>
      <c r="APW85" s="217"/>
      <c r="APX85" s="116"/>
      <c r="APY85" s="218"/>
      <c r="APZ85" s="217"/>
      <c r="AQA85" s="116"/>
      <c r="AQB85" s="218"/>
      <c r="AQC85" s="217"/>
      <c r="AQD85" s="116"/>
      <c r="AQE85" s="218"/>
      <c r="AQF85" s="217"/>
      <c r="AQG85" s="116"/>
      <c r="AQH85" s="218"/>
      <c r="AQI85" s="217"/>
      <c r="AQJ85" s="116"/>
      <c r="AQK85" s="218"/>
      <c r="AQL85" s="217"/>
      <c r="AQM85" s="116"/>
      <c r="AQN85" s="218"/>
      <c r="AQO85" s="217"/>
      <c r="AQP85" s="116"/>
      <c r="AQQ85" s="218"/>
      <c r="AQR85" s="217"/>
      <c r="AQS85" s="116"/>
      <c r="AQT85" s="218"/>
      <c r="AQU85" s="217"/>
      <c r="AQV85" s="116"/>
      <c r="AQW85" s="218"/>
      <c r="AQX85" s="217"/>
      <c r="AQY85" s="116"/>
      <c r="AQZ85" s="218"/>
      <c r="ARA85" s="217"/>
      <c r="ARB85" s="116"/>
      <c r="ARC85" s="218"/>
      <c r="ARD85" s="217"/>
      <c r="ARE85" s="116"/>
      <c r="ARF85" s="218"/>
      <c r="ARG85" s="217"/>
      <c r="ARH85" s="116"/>
      <c r="ARI85" s="218"/>
      <c r="ARJ85" s="217"/>
      <c r="ARK85" s="116"/>
      <c r="ARL85" s="218"/>
      <c r="ARM85" s="217"/>
      <c r="ARN85" s="116"/>
      <c r="ARO85" s="218"/>
      <c r="ARP85" s="217"/>
      <c r="ARQ85" s="116"/>
      <c r="ARR85" s="218"/>
      <c r="ARS85" s="217"/>
      <c r="ART85" s="116"/>
      <c r="ARU85" s="218"/>
      <c r="ARV85" s="217"/>
      <c r="ARW85" s="116"/>
      <c r="ARX85" s="218"/>
      <c r="ARY85" s="217"/>
      <c r="ARZ85" s="116"/>
      <c r="ASA85" s="218"/>
      <c r="ASB85" s="217"/>
      <c r="ASC85" s="116"/>
      <c r="ASD85" s="218"/>
      <c r="ASE85" s="217"/>
      <c r="ASF85" s="116"/>
      <c r="ASG85" s="218"/>
      <c r="ASH85" s="217"/>
      <c r="ASI85" s="116"/>
      <c r="ASJ85" s="218"/>
      <c r="ASK85" s="217"/>
      <c r="ASL85" s="116"/>
      <c r="ASM85" s="218"/>
      <c r="ASN85" s="217"/>
      <c r="ASO85" s="116"/>
      <c r="ASP85" s="218"/>
      <c r="ASQ85" s="217"/>
      <c r="ASR85" s="116"/>
      <c r="ASS85" s="218"/>
      <c r="AST85" s="217"/>
      <c r="ASU85" s="116"/>
      <c r="ASV85" s="218"/>
      <c r="ASW85" s="217"/>
      <c r="ASX85" s="116"/>
      <c r="ASY85" s="218"/>
      <c r="ASZ85" s="217"/>
      <c r="ATA85" s="116"/>
      <c r="ATB85" s="218"/>
      <c r="ATC85" s="217"/>
      <c r="ATD85" s="116"/>
      <c r="ATE85" s="218"/>
      <c r="ATF85" s="217"/>
      <c r="ATG85" s="116"/>
      <c r="ATH85" s="218"/>
      <c r="ATI85" s="217"/>
      <c r="ATJ85" s="116"/>
      <c r="ATK85" s="218"/>
      <c r="ATL85" s="217"/>
      <c r="ATM85" s="116"/>
      <c r="ATN85" s="218"/>
      <c r="ATO85" s="217"/>
      <c r="ATP85" s="116"/>
      <c r="ATQ85" s="218"/>
      <c r="ATR85" s="217"/>
      <c r="ATS85" s="116"/>
      <c r="ATT85" s="218"/>
      <c r="ATU85" s="217"/>
      <c r="ATV85" s="116"/>
      <c r="ATW85" s="218"/>
      <c r="ATX85" s="217"/>
      <c r="ATY85" s="116"/>
      <c r="ATZ85" s="218"/>
      <c r="AUA85" s="217"/>
      <c r="AUB85" s="116"/>
      <c r="AUC85" s="218"/>
      <c r="AUD85" s="217"/>
      <c r="AUE85" s="116"/>
      <c r="AUF85" s="218"/>
      <c r="AUG85" s="217"/>
      <c r="AUH85" s="116"/>
      <c r="AUI85" s="218"/>
      <c r="AUJ85" s="217"/>
      <c r="AUK85" s="116"/>
      <c r="AUL85" s="218"/>
      <c r="AUM85" s="217"/>
      <c r="AUN85" s="116"/>
      <c r="AUO85" s="218"/>
      <c r="AUP85" s="217"/>
      <c r="AUQ85" s="116"/>
      <c r="AUR85" s="218"/>
      <c r="AUS85" s="217"/>
      <c r="AUT85" s="116"/>
      <c r="AUU85" s="218"/>
      <c r="AUV85" s="217"/>
      <c r="AUW85" s="116"/>
      <c r="AUX85" s="218"/>
      <c r="AUY85" s="217"/>
      <c r="AUZ85" s="116"/>
      <c r="AVA85" s="218"/>
      <c r="AVB85" s="217"/>
      <c r="AVC85" s="116"/>
      <c r="AVD85" s="218"/>
      <c r="AVE85" s="217"/>
      <c r="AVF85" s="116"/>
      <c r="AVG85" s="218"/>
      <c r="AVH85" s="217"/>
      <c r="AVI85" s="116"/>
      <c r="AVJ85" s="218"/>
      <c r="AVK85" s="217"/>
      <c r="AVL85" s="116"/>
      <c r="AVM85" s="218"/>
      <c r="AVN85" s="217"/>
      <c r="AVO85" s="116"/>
      <c r="AVP85" s="218"/>
      <c r="AVQ85" s="217"/>
      <c r="AVR85" s="116"/>
      <c r="AVS85" s="218"/>
      <c r="AVT85" s="217"/>
      <c r="AVU85" s="116"/>
      <c r="AVV85" s="218"/>
      <c r="AVW85" s="217"/>
      <c r="AVX85" s="116"/>
      <c r="AVY85" s="218"/>
      <c r="AVZ85" s="217"/>
      <c r="AWA85" s="116"/>
      <c r="AWB85" s="218"/>
      <c r="AWC85" s="217"/>
      <c r="AWD85" s="116"/>
      <c r="AWE85" s="218"/>
      <c r="AWF85" s="217"/>
      <c r="AWG85" s="116"/>
      <c r="AWH85" s="218"/>
      <c r="AWI85" s="217"/>
      <c r="AWJ85" s="116"/>
      <c r="AWK85" s="218"/>
      <c r="AWL85" s="217"/>
      <c r="AWM85" s="116"/>
      <c r="AWN85" s="218"/>
      <c r="AWO85" s="217"/>
      <c r="AWP85" s="116"/>
      <c r="AWQ85" s="218"/>
      <c r="AWR85" s="217"/>
      <c r="AWS85" s="116"/>
      <c r="AWT85" s="218"/>
      <c r="AWU85" s="217"/>
      <c r="AWV85" s="116"/>
      <c r="AWW85" s="218"/>
      <c r="AWX85" s="217"/>
      <c r="AWY85" s="116"/>
      <c r="AWZ85" s="218"/>
      <c r="AXA85" s="217"/>
      <c r="AXB85" s="116"/>
      <c r="AXC85" s="218"/>
      <c r="AXD85" s="217"/>
      <c r="AXE85" s="116"/>
      <c r="AXF85" s="218"/>
      <c r="AXG85" s="217"/>
      <c r="AXH85" s="116"/>
      <c r="AXI85" s="218"/>
      <c r="AXJ85" s="217"/>
      <c r="AXK85" s="116"/>
      <c r="AXL85" s="218"/>
      <c r="AXM85" s="217"/>
      <c r="AXN85" s="116"/>
      <c r="AXO85" s="218"/>
      <c r="AXP85" s="217"/>
      <c r="AXQ85" s="116"/>
      <c r="AXR85" s="218"/>
      <c r="AXS85" s="217"/>
      <c r="AXT85" s="116"/>
      <c r="AXU85" s="218"/>
      <c r="AXV85" s="217"/>
      <c r="AXW85" s="116"/>
      <c r="AXX85" s="218"/>
      <c r="AXY85" s="217"/>
      <c r="AXZ85" s="116"/>
      <c r="AYA85" s="218"/>
      <c r="AYB85" s="217"/>
      <c r="AYC85" s="116"/>
      <c r="AYD85" s="218"/>
      <c r="AYE85" s="217"/>
      <c r="AYF85" s="116"/>
      <c r="AYG85" s="218"/>
      <c r="AYH85" s="217"/>
      <c r="AYI85" s="116"/>
      <c r="AYJ85" s="218"/>
      <c r="AYK85" s="217"/>
      <c r="AYL85" s="116"/>
      <c r="AYM85" s="218"/>
      <c r="AYN85" s="217"/>
      <c r="AYO85" s="116"/>
      <c r="AYP85" s="218"/>
      <c r="AYQ85" s="217"/>
      <c r="AYR85" s="116"/>
      <c r="AYS85" s="218"/>
      <c r="AYT85" s="217"/>
      <c r="AYU85" s="116"/>
      <c r="AYV85" s="218"/>
      <c r="AYW85" s="217"/>
      <c r="AYX85" s="116"/>
      <c r="AYY85" s="218"/>
      <c r="AYZ85" s="217"/>
      <c r="AZA85" s="116"/>
      <c r="AZB85" s="218"/>
      <c r="AZC85" s="217"/>
      <c r="AZD85" s="116"/>
      <c r="AZE85" s="218"/>
      <c r="AZF85" s="217"/>
      <c r="AZG85" s="116"/>
      <c r="AZH85" s="218"/>
      <c r="AZI85" s="217"/>
      <c r="AZJ85" s="116"/>
      <c r="AZK85" s="218"/>
      <c r="AZL85" s="217"/>
      <c r="AZM85" s="116"/>
      <c r="AZN85" s="218"/>
      <c r="AZO85" s="217"/>
      <c r="AZP85" s="116"/>
      <c r="AZQ85" s="218"/>
      <c r="AZR85" s="217"/>
      <c r="AZS85" s="116"/>
      <c r="AZT85" s="218"/>
      <c r="AZU85" s="217"/>
      <c r="AZV85" s="116"/>
      <c r="AZW85" s="218"/>
      <c r="AZX85" s="217"/>
      <c r="AZY85" s="116"/>
      <c r="AZZ85" s="218"/>
      <c r="BAA85" s="217"/>
      <c r="BAB85" s="116"/>
      <c r="BAC85" s="218"/>
      <c r="BAD85" s="217"/>
      <c r="BAE85" s="116"/>
      <c r="BAF85" s="218"/>
      <c r="BAG85" s="217"/>
      <c r="BAH85" s="116"/>
      <c r="BAI85" s="218"/>
      <c r="BAJ85" s="217"/>
      <c r="BAK85" s="116"/>
      <c r="BAL85" s="218"/>
      <c r="BAM85" s="217"/>
      <c r="BAN85" s="116"/>
      <c r="BAO85" s="218"/>
      <c r="BAP85" s="217"/>
      <c r="BAQ85" s="116"/>
      <c r="BAR85" s="218"/>
      <c r="BAS85" s="217"/>
      <c r="BAT85" s="116"/>
      <c r="BAU85" s="218"/>
      <c r="BAV85" s="217"/>
      <c r="BAW85" s="116"/>
      <c r="BAX85" s="218"/>
      <c r="BAY85" s="217"/>
      <c r="BAZ85" s="116"/>
      <c r="BBA85" s="218"/>
      <c r="BBB85" s="217"/>
      <c r="BBC85" s="116"/>
      <c r="BBD85" s="218"/>
      <c r="BBE85" s="217"/>
      <c r="BBF85" s="116"/>
      <c r="BBG85" s="218"/>
      <c r="BBH85" s="217"/>
      <c r="BBI85" s="116"/>
      <c r="BBJ85" s="218"/>
      <c r="BBK85" s="217"/>
      <c r="BBL85" s="116"/>
      <c r="BBM85" s="218"/>
      <c r="BBN85" s="217"/>
      <c r="BBO85" s="116"/>
      <c r="BBP85" s="218"/>
      <c r="BBQ85" s="217"/>
      <c r="BBR85" s="116"/>
      <c r="BBS85" s="218"/>
      <c r="BBT85" s="217"/>
      <c r="BBU85" s="116"/>
      <c r="BBV85" s="218"/>
      <c r="BBW85" s="217"/>
      <c r="BBX85" s="116"/>
      <c r="BBY85" s="218"/>
      <c r="BBZ85" s="217"/>
      <c r="BCA85" s="116"/>
      <c r="BCB85" s="218"/>
      <c r="BCC85" s="217"/>
      <c r="BCD85" s="116"/>
      <c r="BCE85" s="218"/>
      <c r="BCF85" s="217"/>
      <c r="BCG85" s="116"/>
      <c r="BCH85" s="218"/>
      <c r="BCI85" s="217"/>
      <c r="BCJ85" s="116"/>
      <c r="BCK85" s="218"/>
      <c r="BCL85" s="217"/>
      <c r="BCM85" s="116"/>
      <c r="BCN85" s="218"/>
      <c r="BCO85" s="217"/>
      <c r="BCP85" s="116"/>
      <c r="BCQ85" s="218"/>
      <c r="BCR85" s="217"/>
      <c r="BCS85" s="116"/>
      <c r="BCT85" s="218"/>
      <c r="BCU85" s="217"/>
      <c r="BCV85" s="116"/>
      <c r="BCW85" s="218"/>
      <c r="BCX85" s="217"/>
      <c r="BCY85" s="116"/>
      <c r="BCZ85" s="218"/>
      <c r="BDA85" s="217"/>
      <c r="BDB85" s="116"/>
      <c r="BDC85" s="218"/>
      <c r="BDD85" s="217"/>
      <c r="BDE85" s="116"/>
      <c r="BDF85" s="218"/>
      <c r="BDG85" s="217"/>
      <c r="BDH85" s="116"/>
      <c r="BDI85" s="218"/>
      <c r="BDJ85" s="217"/>
      <c r="BDK85" s="116"/>
      <c r="BDL85" s="218"/>
      <c r="BDM85" s="217"/>
      <c r="BDN85" s="116"/>
      <c r="BDO85" s="218"/>
      <c r="BDP85" s="217"/>
      <c r="BDQ85" s="116"/>
      <c r="BDR85" s="218"/>
      <c r="BDS85" s="217"/>
      <c r="BDT85" s="116"/>
      <c r="BDU85" s="218"/>
      <c r="BDV85" s="217"/>
      <c r="BDW85" s="116"/>
      <c r="BDX85" s="218"/>
      <c r="BDY85" s="217"/>
      <c r="BDZ85" s="116"/>
      <c r="BEA85" s="218"/>
      <c r="BEB85" s="217"/>
      <c r="BEC85" s="116"/>
      <c r="BED85" s="218"/>
      <c r="BEE85" s="217"/>
      <c r="BEF85" s="116"/>
      <c r="BEG85" s="218"/>
      <c r="BEH85" s="217"/>
      <c r="BEI85" s="116"/>
      <c r="BEJ85" s="218"/>
      <c r="BEK85" s="217"/>
      <c r="BEL85" s="116"/>
      <c r="BEM85" s="218"/>
      <c r="BEN85" s="217"/>
      <c r="BEO85" s="116"/>
      <c r="BEP85" s="218"/>
      <c r="BEQ85" s="217"/>
      <c r="BER85" s="116"/>
      <c r="BES85" s="218"/>
      <c r="BET85" s="217"/>
      <c r="BEU85" s="116"/>
      <c r="BEV85" s="218"/>
      <c r="BEW85" s="217"/>
      <c r="BEX85" s="116"/>
      <c r="BEY85" s="218"/>
      <c r="BEZ85" s="217"/>
      <c r="BFA85" s="116"/>
      <c r="BFB85" s="218"/>
      <c r="BFC85" s="217"/>
      <c r="BFD85" s="116"/>
      <c r="BFE85" s="218"/>
      <c r="BFF85" s="217"/>
      <c r="BFG85" s="116"/>
      <c r="BFH85" s="218"/>
      <c r="BFI85" s="217"/>
      <c r="BFJ85" s="116"/>
      <c r="BFK85" s="218"/>
      <c r="BFL85" s="217"/>
      <c r="BFM85" s="116"/>
      <c r="BFN85" s="218"/>
      <c r="BFO85" s="217"/>
      <c r="BFP85" s="116"/>
      <c r="BFQ85" s="218"/>
      <c r="BFR85" s="217"/>
      <c r="BFS85" s="116"/>
      <c r="BFT85" s="218"/>
      <c r="BFU85" s="217"/>
      <c r="BFV85" s="116"/>
      <c r="BFW85" s="218"/>
      <c r="BFX85" s="217"/>
      <c r="BFY85" s="116"/>
      <c r="BFZ85" s="218"/>
      <c r="BGA85" s="217"/>
      <c r="BGB85" s="116"/>
      <c r="BGC85" s="218"/>
      <c r="BGD85" s="217"/>
      <c r="BGE85" s="116"/>
      <c r="BGF85" s="218"/>
      <c r="BGG85" s="217"/>
      <c r="BGH85" s="116"/>
      <c r="BGI85" s="218"/>
      <c r="BGJ85" s="217"/>
      <c r="BGK85" s="116"/>
      <c r="BGL85" s="218"/>
      <c r="BGM85" s="217"/>
      <c r="BGN85" s="116"/>
      <c r="BGO85" s="218"/>
      <c r="BGP85" s="217"/>
      <c r="BGQ85" s="116"/>
      <c r="BGR85" s="218"/>
      <c r="BGS85" s="217"/>
      <c r="BGT85" s="116"/>
      <c r="BGU85" s="218"/>
      <c r="BGV85" s="217"/>
      <c r="BGW85" s="116"/>
      <c r="BGX85" s="218"/>
      <c r="BGY85" s="217"/>
      <c r="BGZ85" s="116"/>
      <c r="BHA85" s="218"/>
      <c r="BHB85" s="217"/>
      <c r="BHC85" s="116"/>
      <c r="BHD85" s="218"/>
      <c r="BHE85" s="217"/>
      <c r="BHF85" s="116"/>
      <c r="BHG85" s="218"/>
      <c r="BHH85" s="217"/>
      <c r="BHI85" s="116"/>
      <c r="BHJ85" s="218"/>
      <c r="BHK85" s="217"/>
      <c r="BHL85" s="116"/>
      <c r="BHM85" s="218"/>
      <c r="BHN85" s="217"/>
      <c r="BHO85" s="116"/>
      <c r="BHP85" s="218"/>
      <c r="BHQ85" s="217"/>
      <c r="BHR85" s="116"/>
      <c r="BHS85" s="218"/>
      <c r="BHT85" s="217"/>
      <c r="BHU85" s="116"/>
      <c r="BHV85" s="218"/>
      <c r="BHW85" s="217"/>
      <c r="BHX85" s="116"/>
      <c r="BHY85" s="218"/>
      <c r="BHZ85" s="217"/>
      <c r="BIA85" s="116"/>
      <c r="BIB85" s="218"/>
      <c r="BIC85" s="217"/>
      <c r="BID85" s="116"/>
      <c r="BIE85" s="218"/>
      <c r="BIF85" s="217"/>
      <c r="BIG85" s="116"/>
      <c r="BIH85" s="218"/>
      <c r="BII85" s="217"/>
      <c r="BIJ85" s="116"/>
      <c r="BIK85" s="218"/>
      <c r="BIL85" s="217"/>
      <c r="BIM85" s="116"/>
      <c r="BIN85" s="218"/>
      <c r="BIO85" s="217"/>
      <c r="BIP85" s="116"/>
      <c r="BIQ85" s="218"/>
      <c r="BIR85" s="217"/>
      <c r="BIS85" s="116"/>
      <c r="BIT85" s="218"/>
      <c r="BIU85" s="217"/>
      <c r="BIV85" s="116"/>
      <c r="BIW85" s="218"/>
      <c r="BIX85" s="217"/>
      <c r="BIY85" s="116"/>
      <c r="BIZ85" s="218"/>
      <c r="BJA85" s="217"/>
      <c r="BJB85" s="116"/>
      <c r="BJC85" s="218"/>
      <c r="BJD85" s="217"/>
      <c r="BJE85" s="116"/>
      <c r="BJF85" s="218"/>
      <c r="BJG85" s="217"/>
      <c r="BJH85" s="116"/>
      <c r="BJI85" s="218"/>
      <c r="BJJ85" s="217"/>
      <c r="BJK85" s="116"/>
      <c r="BJL85" s="218"/>
      <c r="BJM85" s="217"/>
      <c r="BJN85" s="116"/>
      <c r="BJO85" s="218"/>
      <c r="BJP85" s="217"/>
      <c r="BJQ85" s="116"/>
      <c r="BJR85" s="218"/>
      <c r="BJS85" s="217"/>
      <c r="BJT85" s="116"/>
      <c r="BJU85" s="218"/>
      <c r="BJV85" s="217"/>
      <c r="BJW85" s="116"/>
      <c r="BJX85" s="218"/>
      <c r="BJY85" s="217"/>
      <c r="BJZ85" s="116"/>
      <c r="BKA85" s="218"/>
      <c r="BKB85" s="217"/>
      <c r="BKC85" s="116"/>
      <c r="BKD85" s="218"/>
      <c r="BKE85" s="217"/>
      <c r="BKF85" s="116"/>
      <c r="BKG85" s="218"/>
      <c r="BKH85" s="217"/>
      <c r="BKI85" s="116"/>
      <c r="BKJ85" s="218"/>
      <c r="BKK85" s="217"/>
      <c r="BKL85" s="116"/>
      <c r="BKM85" s="218"/>
      <c r="BKN85" s="217"/>
      <c r="BKO85" s="116"/>
      <c r="BKP85" s="218"/>
      <c r="BKQ85" s="217"/>
      <c r="BKR85" s="116"/>
      <c r="BKS85" s="218"/>
      <c r="BKT85" s="217"/>
      <c r="BKU85" s="116"/>
      <c r="BKV85" s="218"/>
      <c r="BKW85" s="217"/>
      <c r="BKX85" s="116"/>
      <c r="BKY85" s="218"/>
      <c r="BKZ85" s="217"/>
      <c r="BLA85" s="116"/>
      <c r="BLB85" s="218"/>
      <c r="BLC85" s="217"/>
      <c r="BLD85" s="116"/>
      <c r="BLE85" s="218"/>
      <c r="BLF85" s="217"/>
      <c r="BLG85" s="116"/>
      <c r="BLH85" s="218"/>
      <c r="BLI85" s="217"/>
      <c r="BLJ85" s="116"/>
      <c r="BLK85" s="218"/>
      <c r="BLL85" s="217"/>
      <c r="BLM85" s="116"/>
      <c r="BLN85" s="218"/>
      <c r="BLO85" s="217"/>
      <c r="BLP85" s="116"/>
      <c r="BLQ85" s="218"/>
      <c r="BLR85" s="217"/>
      <c r="BLS85" s="116"/>
      <c r="BLT85" s="218"/>
      <c r="BLU85" s="217"/>
      <c r="BLV85" s="116"/>
      <c r="BLW85" s="218"/>
      <c r="BLX85" s="217"/>
      <c r="BLY85" s="116"/>
      <c r="BLZ85" s="218"/>
      <c r="BMA85" s="217"/>
      <c r="BMB85" s="116"/>
      <c r="BMC85" s="218"/>
      <c r="BMD85" s="217"/>
      <c r="BME85" s="116"/>
      <c r="BMF85" s="218"/>
      <c r="BMG85" s="217"/>
      <c r="BMH85" s="116"/>
      <c r="BMI85" s="218"/>
      <c r="BMJ85" s="217"/>
      <c r="BMK85" s="116"/>
      <c r="BML85" s="218"/>
      <c r="BMM85" s="217"/>
      <c r="BMN85" s="116"/>
      <c r="BMO85" s="218"/>
      <c r="BMP85" s="217"/>
      <c r="BMQ85" s="116"/>
      <c r="BMR85" s="218"/>
      <c r="BMS85" s="217"/>
      <c r="BMT85" s="116"/>
      <c r="BMU85" s="218"/>
      <c r="BMV85" s="217"/>
      <c r="BMW85" s="116"/>
      <c r="BMX85" s="218"/>
      <c r="BMY85" s="217"/>
      <c r="BMZ85" s="116"/>
      <c r="BNA85" s="218"/>
      <c r="BNB85" s="217"/>
      <c r="BNC85" s="116"/>
      <c r="BND85" s="218"/>
      <c r="BNE85" s="217"/>
      <c r="BNF85" s="116"/>
      <c r="BNG85" s="218"/>
      <c r="BNH85" s="217"/>
      <c r="BNI85" s="116"/>
      <c r="BNJ85" s="218"/>
      <c r="BNK85" s="217"/>
      <c r="BNL85" s="116"/>
      <c r="BNM85" s="218"/>
      <c r="BNN85" s="217"/>
      <c r="BNO85" s="116"/>
      <c r="BNP85" s="218"/>
      <c r="BNQ85" s="217"/>
      <c r="BNR85" s="116"/>
      <c r="BNS85" s="218"/>
      <c r="BNT85" s="217"/>
      <c r="BNU85" s="116"/>
      <c r="BNV85" s="218"/>
      <c r="BNW85" s="217"/>
      <c r="BNX85" s="116"/>
      <c r="BNY85" s="218"/>
      <c r="BNZ85" s="217"/>
      <c r="BOA85" s="116"/>
      <c r="BOB85" s="218"/>
      <c r="BOC85" s="217"/>
      <c r="BOD85" s="116"/>
      <c r="BOE85" s="218"/>
      <c r="BOF85" s="217"/>
      <c r="BOG85" s="116"/>
      <c r="BOH85" s="218"/>
      <c r="BOI85" s="217"/>
      <c r="BOJ85" s="116"/>
      <c r="BOK85" s="218"/>
      <c r="BOL85" s="217"/>
      <c r="BOM85" s="116"/>
      <c r="BON85" s="218"/>
      <c r="BOO85" s="217"/>
      <c r="BOP85" s="116"/>
      <c r="BOQ85" s="218"/>
      <c r="BOR85" s="217"/>
      <c r="BOS85" s="116"/>
      <c r="BOT85" s="218"/>
      <c r="BOU85" s="217"/>
      <c r="BOV85" s="116"/>
      <c r="BOW85" s="218"/>
      <c r="BOX85" s="217"/>
      <c r="BOY85" s="116"/>
      <c r="BOZ85" s="218"/>
      <c r="BPA85" s="217"/>
      <c r="BPB85" s="116"/>
      <c r="BPC85" s="218"/>
      <c r="BPD85" s="217"/>
      <c r="BPE85" s="116"/>
      <c r="BPF85" s="218"/>
      <c r="BPG85" s="217"/>
      <c r="BPH85" s="116"/>
      <c r="BPI85" s="218"/>
      <c r="BPJ85" s="217"/>
      <c r="BPK85" s="116"/>
      <c r="BPL85" s="218"/>
      <c r="BPM85" s="217"/>
      <c r="BPN85" s="116"/>
      <c r="BPO85" s="218"/>
      <c r="BPP85" s="217"/>
      <c r="BPQ85" s="116"/>
      <c r="BPR85" s="218"/>
      <c r="BPS85" s="217"/>
      <c r="BPT85" s="116"/>
      <c r="BPU85" s="218"/>
      <c r="BPV85" s="217"/>
      <c r="BPW85" s="116"/>
      <c r="BPX85" s="218"/>
      <c r="BPY85" s="217"/>
      <c r="BPZ85" s="116"/>
      <c r="BQA85" s="218"/>
      <c r="BQB85" s="217"/>
      <c r="BQC85" s="116"/>
      <c r="BQD85" s="218"/>
      <c r="BQE85" s="217"/>
      <c r="BQF85" s="116"/>
      <c r="BQG85" s="218"/>
      <c r="BQH85" s="217"/>
      <c r="BQI85" s="116"/>
      <c r="BQJ85" s="218"/>
      <c r="BQK85" s="217"/>
      <c r="BQL85" s="116"/>
      <c r="BQM85" s="218"/>
      <c r="BQN85" s="217"/>
      <c r="BQO85" s="116"/>
      <c r="BQP85" s="218"/>
      <c r="BQQ85" s="217"/>
      <c r="BQR85" s="116"/>
      <c r="BQS85" s="218"/>
      <c r="BQT85" s="217"/>
      <c r="BQU85" s="116"/>
      <c r="BQV85" s="218"/>
      <c r="BQW85" s="217"/>
      <c r="BQX85" s="116"/>
      <c r="BQY85" s="218"/>
      <c r="BQZ85" s="217"/>
      <c r="BRA85" s="116"/>
      <c r="BRB85" s="218"/>
      <c r="BRC85" s="217"/>
      <c r="BRD85" s="116"/>
      <c r="BRE85" s="218"/>
      <c r="BRF85" s="217"/>
      <c r="BRG85" s="116"/>
      <c r="BRH85" s="218"/>
      <c r="BRI85" s="217"/>
      <c r="BRJ85" s="116"/>
      <c r="BRK85" s="218"/>
      <c r="BRL85" s="217"/>
      <c r="BRM85" s="116"/>
      <c r="BRN85" s="218"/>
      <c r="BRO85" s="217"/>
      <c r="BRP85" s="116"/>
      <c r="BRQ85" s="218"/>
      <c r="BRR85" s="217"/>
      <c r="BRS85" s="116"/>
      <c r="BRT85" s="218"/>
      <c r="BRU85" s="217"/>
      <c r="BRV85" s="116"/>
      <c r="BRW85" s="218"/>
      <c r="BRX85" s="217"/>
      <c r="BRY85" s="116"/>
      <c r="BRZ85" s="218"/>
      <c r="BSA85" s="217"/>
      <c r="BSB85" s="116"/>
      <c r="BSC85" s="218"/>
      <c r="BSD85" s="217"/>
      <c r="BSE85" s="116"/>
      <c r="BSF85" s="218"/>
      <c r="BSG85" s="217"/>
      <c r="BSH85" s="116"/>
      <c r="BSI85" s="218"/>
      <c r="BSJ85" s="217"/>
      <c r="BSK85" s="116"/>
      <c r="BSL85" s="218"/>
      <c r="BSM85" s="217"/>
      <c r="BSN85" s="116"/>
      <c r="BSO85" s="218"/>
      <c r="BSP85" s="217"/>
      <c r="BSQ85" s="116"/>
      <c r="BSR85" s="218"/>
      <c r="BSS85" s="217"/>
      <c r="BST85" s="116"/>
      <c r="BSU85" s="218"/>
      <c r="BSV85" s="217"/>
      <c r="BSW85" s="116"/>
      <c r="BSX85" s="218"/>
      <c r="BSY85" s="217"/>
      <c r="BSZ85" s="116"/>
      <c r="BTA85" s="218"/>
      <c r="BTB85" s="217"/>
      <c r="BTC85" s="116"/>
      <c r="BTD85" s="218"/>
      <c r="BTE85" s="217"/>
      <c r="BTF85" s="116"/>
      <c r="BTG85" s="218"/>
      <c r="BTH85" s="217"/>
      <c r="BTI85" s="116"/>
      <c r="BTJ85" s="218"/>
      <c r="BTK85" s="217"/>
      <c r="BTL85" s="116"/>
      <c r="BTM85" s="218"/>
      <c r="BTN85" s="217"/>
      <c r="BTO85" s="116"/>
      <c r="BTP85" s="218"/>
      <c r="BTQ85" s="217"/>
      <c r="BTR85" s="116"/>
      <c r="BTS85" s="218"/>
      <c r="BTT85" s="217"/>
      <c r="BTU85" s="116"/>
      <c r="BTV85" s="218"/>
      <c r="BTW85" s="217"/>
      <c r="BTX85" s="116"/>
      <c r="BTY85" s="218"/>
      <c r="BTZ85" s="217"/>
      <c r="BUA85" s="116"/>
      <c r="BUB85" s="218"/>
      <c r="BUC85" s="217"/>
      <c r="BUD85" s="116"/>
      <c r="BUE85" s="218"/>
      <c r="BUF85" s="217"/>
      <c r="BUG85" s="116"/>
      <c r="BUH85" s="218"/>
      <c r="BUI85" s="217"/>
      <c r="BUJ85" s="116"/>
      <c r="BUK85" s="218"/>
      <c r="BUL85" s="217"/>
      <c r="BUM85" s="116"/>
      <c r="BUN85" s="218"/>
      <c r="BUO85" s="217"/>
      <c r="BUP85" s="116"/>
      <c r="BUQ85" s="218"/>
      <c r="BUR85" s="217"/>
      <c r="BUS85" s="116"/>
      <c r="BUT85" s="218"/>
      <c r="BUU85" s="217"/>
      <c r="BUV85" s="116"/>
      <c r="BUW85" s="218"/>
      <c r="BUX85" s="217"/>
      <c r="BUY85" s="116"/>
      <c r="BUZ85" s="218"/>
      <c r="BVA85" s="217"/>
      <c r="BVB85" s="116"/>
      <c r="BVC85" s="218"/>
      <c r="BVD85" s="217"/>
      <c r="BVE85" s="116"/>
      <c r="BVF85" s="218"/>
      <c r="BVG85" s="217"/>
      <c r="BVH85" s="116"/>
      <c r="BVI85" s="218"/>
      <c r="BVJ85" s="217"/>
      <c r="BVK85" s="116"/>
      <c r="BVL85" s="218"/>
      <c r="BVM85" s="217"/>
      <c r="BVN85" s="116"/>
      <c r="BVO85" s="218"/>
      <c r="BVP85" s="217"/>
      <c r="BVQ85" s="116"/>
      <c r="BVR85" s="218"/>
      <c r="BVS85" s="217"/>
      <c r="BVT85" s="116"/>
      <c r="BVU85" s="218"/>
      <c r="BVV85" s="217"/>
      <c r="BVW85" s="116"/>
      <c r="BVX85" s="218"/>
      <c r="BVY85" s="217"/>
      <c r="BVZ85" s="116"/>
      <c r="BWA85" s="218"/>
      <c r="BWB85" s="217"/>
      <c r="BWC85" s="116"/>
      <c r="BWD85" s="218"/>
      <c r="BWE85" s="217"/>
      <c r="BWF85" s="116"/>
      <c r="BWG85" s="218"/>
      <c r="BWH85" s="217"/>
      <c r="BWI85" s="116"/>
      <c r="BWJ85" s="218"/>
      <c r="BWK85" s="217"/>
      <c r="BWL85" s="116"/>
      <c r="BWM85" s="218"/>
      <c r="BWN85" s="217"/>
      <c r="BWO85" s="116"/>
      <c r="BWP85" s="218"/>
      <c r="BWQ85" s="217"/>
      <c r="BWR85" s="116"/>
      <c r="BWS85" s="218"/>
      <c r="BWT85" s="217"/>
      <c r="BWU85" s="116"/>
      <c r="BWV85" s="218"/>
      <c r="BWW85" s="217"/>
      <c r="BWX85" s="116"/>
      <c r="BWY85" s="218"/>
      <c r="BWZ85" s="217"/>
      <c r="BXA85" s="116"/>
      <c r="BXB85" s="218"/>
      <c r="BXC85" s="217"/>
      <c r="BXD85" s="116"/>
      <c r="BXE85" s="218"/>
      <c r="BXF85" s="217"/>
      <c r="BXG85" s="116"/>
      <c r="BXH85" s="218"/>
      <c r="BXI85" s="217"/>
      <c r="BXJ85" s="116"/>
      <c r="BXK85" s="218"/>
      <c r="BXL85" s="217"/>
      <c r="BXM85" s="116"/>
      <c r="BXN85" s="218"/>
      <c r="BXO85" s="217"/>
      <c r="BXP85" s="116"/>
      <c r="BXQ85" s="218"/>
      <c r="BXR85" s="217"/>
      <c r="BXS85" s="116"/>
      <c r="BXT85" s="218"/>
      <c r="BXU85" s="217"/>
      <c r="BXV85" s="116"/>
      <c r="BXW85" s="218"/>
      <c r="BXX85" s="217"/>
      <c r="BXY85" s="116"/>
      <c r="BXZ85" s="218"/>
      <c r="BYA85" s="217"/>
      <c r="BYB85" s="116"/>
      <c r="BYC85" s="218"/>
      <c r="BYD85" s="217"/>
      <c r="BYE85" s="116"/>
      <c r="BYF85" s="218"/>
      <c r="BYG85" s="217"/>
      <c r="BYH85" s="116"/>
      <c r="BYI85" s="218"/>
      <c r="BYJ85" s="217"/>
      <c r="BYK85" s="116"/>
      <c r="BYL85" s="218"/>
      <c r="BYM85" s="217"/>
      <c r="BYN85" s="116"/>
      <c r="BYO85" s="218"/>
      <c r="BYP85" s="217"/>
      <c r="BYQ85" s="116"/>
      <c r="BYR85" s="218"/>
      <c r="BYS85" s="217"/>
      <c r="BYT85" s="116"/>
      <c r="BYU85" s="218"/>
      <c r="BYV85" s="217"/>
      <c r="BYW85" s="116"/>
      <c r="BYX85" s="218"/>
      <c r="BYY85" s="217"/>
      <c r="BYZ85" s="116"/>
      <c r="BZA85" s="218"/>
      <c r="BZB85" s="217"/>
      <c r="BZC85" s="116"/>
      <c r="BZD85" s="218"/>
      <c r="BZE85" s="217"/>
      <c r="BZF85" s="116"/>
      <c r="BZG85" s="218"/>
      <c r="BZH85" s="217"/>
      <c r="BZI85" s="116"/>
      <c r="BZJ85" s="218"/>
      <c r="BZK85" s="217"/>
      <c r="BZL85" s="116"/>
      <c r="BZM85" s="218"/>
      <c r="BZN85" s="217"/>
      <c r="BZO85" s="116"/>
      <c r="BZP85" s="218"/>
      <c r="BZQ85" s="217"/>
      <c r="BZR85" s="116"/>
      <c r="BZS85" s="218"/>
      <c r="BZT85" s="217"/>
      <c r="BZU85" s="116"/>
      <c r="BZV85" s="218"/>
      <c r="BZW85" s="217"/>
      <c r="BZX85" s="116"/>
      <c r="BZY85" s="218"/>
      <c r="BZZ85" s="217"/>
      <c r="CAA85" s="116"/>
      <c r="CAB85" s="218"/>
      <c r="CAC85" s="217"/>
      <c r="CAD85" s="116"/>
      <c r="CAE85" s="218"/>
      <c r="CAF85" s="217"/>
      <c r="CAG85" s="116"/>
      <c r="CAH85" s="218"/>
      <c r="CAI85" s="217"/>
      <c r="CAJ85" s="116"/>
      <c r="CAK85" s="218"/>
      <c r="CAL85" s="217"/>
      <c r="CAM85" s="116"/>
      <c r="CAN85" s="218"/>
      <c r="CAO85" s="217"/>
      <c r="CAP85" s="116"/>
      <c r="CAQ85" s="218"/>
      <c r="CAR85" s="217"/>
      <c r="CAS85" s="116"/>
      <c r="CAT85" s="218"/>
      <c r="CAU85" s="217"/>
      <c r="CAV85" s="116"/>
      <c r="CAW85" s="218"/>
      <c r="CAX85" s="217"/>
      <c r="CAY85" s="116"/>
      <c r="CAZ85" s="218"/>
      <c r="CBA85" s="217"/>
      <c r="CBB85" s="116"/>
      <c r="CBC85" s="218"/>
      <c r="CBD85" s="217"/>
      <c r="CBE85" s="116"/>
      <c r="CBF85" s="218"/>
      <c r="CBG85" s="217"/>
      <c r="CBH85" s="116"/>
      <c r="CBI85" s="218"/>
      <c r="CBJ85" s="217"/>
      <c r="CBK85" s="116"/>
      <c r="CBL85" s="218"/>
      <c r="CBM85" s="217"/>
      <c r="CBN85" s="116"/>
      <c r="CBO85" s="218"/>
      <c r="CBP85" s="217"/>
      <c r="CBQ85" s="116"/>
      <c r="CBR85" s="218"/>
      <c r="CBS85" s="217"/>
      <c r="CBT85" s="116"/>
      <c r="CBU85" s="218"/>
      <c r="CBV85" s="217"/>
      <c r="CBW85" s="116"/>
      <c r="CBX85" s="218"/>
      <c r="CBY85" s="217"/>
      <c r="CBZ85" s="116"/>
      <c r="CCA85" s="218"/>
      <c r="CCB85" s="217"/>
      <c r="CCC85" s="116"/>
      <c r="CCD85" s="218"/>
      <c r="CCE85" s="217"/>
      <c r="CCF85" s="116"/>
      <c r="CCG85" s="218"/>
      <c r="CCH85" s="217"/>
      <c r="CCI85" s="116"/>
      <c r="CCJ85" s="218"/>
      <c r="CCK85" s="217"/>
      <c r="CCL85" s="116"/>
      <c r="CCM85" s="218"/>
      <c r="CCN85" s="217"/>
      <c r="CCO85" s="116"/>
      <c r="CCP85" s="218"/>
      <c r="CCQ85" s="217"/>
      <c r="CCR85" s="116"/>
      <c r="CCS85" s="218"/>
      <c r="CCT85" s="217"/>
      <c r="CCU85" s="116"/>
      <c r="CCV85" s="218"/>
      <c r="CCW85" s="217"/>
      <c r="CCX85" s="116"/>
      <c r="CCY85" s="218"/>
      <c r="CCZ85" s="217"/>
      <c r="CDA85" s="116"/>
      <c r="CDB85" s="218"/>
      <c r="CDC85" s="217"/>
      <c r="CDD85" s="116"/>
      <c r="CDE85" s="218"/>
      <c r="CDF85" s="217"/>
      <c r="CDG85" s="116"/>
      <c r="CDH85" s="218"/>
      <c r="CDI85" s="217"/>
      <c r="CDJ85" s="116"/>
      <c r="CDK85" s="218"/>
      <c r="CDL85" s="217"/>
      <c r="CDM85" s="116"/>
      <c r="CDN85" s="218"/>
      <c r="CDO85" s="217"/>
      <c r="CDP85" s="116"/>
      <c r="CDQ85" s="218"/>
      <c r="CDR85" s="217"/>
      <c r="CDS85" s="116"/>
      <c r="CDT85" s="218"/>
      <c r="CDU85" s="217"/>
      <c r="CDV85" s="116"/>
      <c r="CDW85" s="218"/>
      <c r="CDX85" s="217"/>
      <c r="CDY85" s="116"/>
      <c r="CDZ85" s="218"/>
      <c r="CEA85" s="217"/>
      <c r="CEB85" s="116"/>
      <c r="CEC85" s="218"/>
      <c r="CED85" s="217"/>
      <c r="CEE85" s="116"/>
      <c r="CEF85" s="218"/>
      <c r="CEG85" s="217"/>
      <c r="CEH85" s="116"/>
      <c r="CEI85" s="218"/>
      <c r="CEJ85" s="217"/>
      <c r="CEK85" s="116"/>
      <c r="CEL85" s="218"/>
      <c r="CEM85" s="217"/>
      <c r="CEN85" s="116"/>
      <c r="CEO85" s="218"/>
      <c r="CEP85" s="217"/>
      <c r="CEQ85" s="116"/>
      <c r="CER85" s="218"/>
      <c r="CES85" s="217"/>
      <c r="CET85" s="116"/>
      <c r="CEU85" s="218"/>
      <c r="CEV85" s="217"/>
      <c r="CEW85" s="116"/>
      <c r="CEX85" s="218"/>
      <c r="CEY85" s="217"/>
      <c r="CEZ85" s="116"/>
      <c r="CFA85" s="218"/>
      <c r="CFB85" s="217"/>
      <c r="CFC85" s="116"/>
      <c r="CFD85" s="218"/>
      <c r="CFE85" s="217"/>
      <c r="CFF85" s="116"/>
      <c r="CFG85" s="218"/>
      <c r="CFH85" s="217"/>
      <c r="CFI85" s="116"/>
      <c r="CFJ85" s="218"/>
      <c r="CFK85" s="217"/>
      <c r="CFL85" s="116"/>
      <c r="CFM85" s="218"/>
      <c r="CFN85" s="217"/>
      <c r="CFO85" s="116"/>
      <c r="CFP85" s="218"/>
      <c r="CFQ85" s="217"/>
      <c r="CFR85" s="116"/>
      <c r="CFS85" s="218"/>
      <c r="CFT85" s="217"/>
      <c r="CFU85" s="116"/>
      <c r="CFV85" s="218"/>
      <c r="CFW85" s="217"/>
      <c r="CFX85" s="116"/>
      <c r="CFY85" s="218"/>
      <c r="CFZ85" s="217"/>
      <c r="CGA85" s="116"/>
      <c r="CGB85" s="218"/>
      <c r="CGC85" s="217"/>
      <c r="CGD85" s="116"/>
      <c r="CGE85" s="218"/>
      <c r="CGF85" s="217"/>
      <c r="CGG85" s="116"/>
      <c r="CGH85" s="218"/>
      <c r="CGI85" s="217"/>
      <c r="CGJ85" s="116"/>
      <c r="CGK85" s="218"/>
      <c r="CGL85" s="217"/>
      <c r="CGM85" s="116"/>
      <c r="CGN85" s="218"/>
      <c r="CGO85" s="217"/>
      <c r="CGP85" s="116"/>
      <c r="CGQ85" s="218"/>
      <c r="CGR85" s="217"/>
      <c r="CGS85" s="116"/>
      <c r="CGT85" s="218"/>
      <c r="CGU85" s="217"/>
      <c r="CGV85" s="116"/>
      <c r="CGW85" s="218"/>
      <c r="CGX85" s="217"/>
      <c r="CGY85" s="116"/>
      <c r="CGZ85" s="218"/>
      <c r="CHA85" s="217"/>
      <c r="CHB85" s="116"/>
      <c r="CHC85" s="218"/>
      <c r="CHD85" s="217"/>
      <c r="CHE85" s="116"/>
      <c r="CHF85" s="218"/>
      <c r="CHG85" s="217"/>
      <c r="CHH85" s="116"/>
      <c r="CHI85" s="218"/>
      <c r="CHJ85" s="217"/>
      <c r="CHK85" s="116"/>
      <c r="CHL85" s="218"/>
      <c r="CHM85" s="217"/>
      <c r="CHN85" s="116"/>
      <c r="CHO85" s="218"/>
      <c r="CHP85" s="217"/>
      <c r="CHQ85" s="116"/>
      <c r="CHR85" s="218"/>
      <c r="CHS85" s="217"/>
      <c r="CHT85" s="116"/>
      <c r="CHU85" s="218"/>
      <c r="CHV85" s="217"/>
      <c r="CHW85" s="116"/>
      <c r="CHX85" s="218"/>
      <c r="CHY85" s="217"/>
      <c r="CHZ85" s="116"/>
      <c r="CIA85" s="218"/>
      <c r="CIB85" s="217"/>
      <c r="CIC85" s="116"/>
      <c r="CID85" s="218"/>
      <c r="CIE85" s="217"/>
      <c r="CIF85" s="116"/>
      <c r="CIG85" s="218"/>
      <c r="CIH85" s="217"/>
      <c r="CII85" s="116"/>
      <c r="CIJ85" s="218"/>
      <c r="CIK85" s="217"/>
      <c r="CIL85" s="116"/>
      <c r="CIM85" s="218"/>
      <c r="CIN85" s="217"/>
      <c r="CIO85" s="116"/>
      <c r="CIP85" s="218"/>
      <c r="CIQ85" s="217"/>
      <c r="CIR85" s="116"/>
      <c r="CIS85" s="218"/>
      <c r="CIT85" s="217"/>
      <c r="CIU85" s="116"/>
      <c r="CIV85" s="218"/>
      <c r="CIW85" s="217"/>
      <c r="CIX85" s="116"/>
      <c r="CIY85" s="218"/>
      <c r="CIZ85" s="217"/>
      <c r="CJA85" s="116"/>
      <c r="CJB85" s="218"/>
      <c r="CJC85" s="217"/>
      <c r="CJD85" s="116"/>
      <c r="CJE85" s="218"/>
      <c r="CJF85" s="217"/>
      <c r="CJG85" s="116"/>
      <c r="CJH85" s="218"/>
      <c r="CJI85" s="217"/>
      <c r="CJJ85" s="116"/>
      <c r="CJK85" s="218"/>
      <c r="CJL85" s="217"/>
      <c r="CJM85" s="116"/>
      <c r="CJN85" s="218"/>
      <c r="CJO85" s="217"/>
      <c r="CJP85" s="116"/>
      <c r="CJQ85" s="218"/>
      <c r="CJR85" s="217"/>
      <c r="CJS85" s="116"/>
      <c r="CJT85" s="218"/>
      <c r="CJU85" s="217"/>
      <c r="CJV85" s="116"/>
      <c r="CJW85" s="218"/>
      <c r="CJX85" s="217"/>
      <c r="CJY85" s="116"/>
      <c r="CJZ85" s="218"/>
      <c r="CKA85" s="217"/>
      <c r="CKB85" s="116"/>
      <c r="CKC85" s="218"/>
      <c r="CKD85" s="217"/>
      <c r="CKE85" s="116"/>
      <c r="CKF85" s="218"/>
      <c r="CKG85" s="217"/>
      <c r="CKH85" s="116"/>
      <c r="CKI85" s="218"/>
      <c r="CKJ85" s="217"/>
      <c r="CKK85" s="116"/>
      <c r="CKL85" s="218"/>
      <c r="CKM85" s="217"/>
      <c r="CKN85" s="116"/>
      <c r="CKO85" s="218"/>
      <c r="CKP85" s="217"/>
      <c r="CKQ85" s="116"/>
      <c r="CKR85" s="218"/>
      <c r="CKS85" s="217"/>
      <c r="CKT85" s="116"/>
      <c r="CKU85" s="218"/>
      <c r="CKV85" s="217"/>
      <c r="CKW85" s="116"/>
      <c r="CKX85" s="218"/>
      <c r="CKY85" s="217"/>
      <c r="CKZ85" s="116"/>
      <c r="CLA85" s="218"/>
      <c r="CLB85" s="217"/>
      <c r="CLC85" s="116"/>
      <c r="CLD85" s="218"/>
      <c r="CLE85" s="217"/>
      <c r="CLF85" s="116"/>
      <c r="CLG85" s="218"/>
      <c r="CLH85" s="217"/>
      <c r="CLI85" s="116"/>
      <c r="CLJ85" s="218"/>
      <c r="CLK85" s="217"/>
      <c r="CLL85" s="116"/>
      <c r="CLM85" s="218"/>
      <c r="CLN85" s="217"/>
      <c r="CLO85" s="116"/>
      <c r="CLP85" s="218"/>
      <c r="CLQ85" s="217"/>
      <c r="CLR85" s="116"/>
      <c r="CLS85" s="218"/>
      <c r="CLT85" s="217"/>
      <c r="CLU85" s="116"/>
      <c r="CLV85" s="218"/>
      <c r="CLW85" s="217"/>
      <c r="CLX85" s="116"/>
      <c r="CLY85" s="218"/>
      <c r="CLZ85" s="217"/>
      <c r="CMA85" s="116"/>
      <c r="CMB85" s="218"/>
      <c r="CMC85" s="217"/>
      <c r="CMD85" s="116"/>
      <c r="CME85" s="218"/>
      <c r="CMF85" s="217"/>
      <c r="CMG85" s="116"/>
      <c r="CMH85" s="218"/>
      <c r="CMI85" s="217"/>
      <c r="CMJ85" s="116"/>
      <c r="CMK85" s="218"/>
      <c r="CML85" s="217"/>
      <c r="CMM85" s="116"/>
      <c r="CMN85" s="218"/>
      <c r="CMO85" s="217"/>
      <c r="CMP85" s="116"/>
      <c r="CMQ85" s="218"/>
      <c r="CMR85" s="217"/>
      <c r="CMS85" s="116"/>
      <c r="CMT85" s="218"/>
      <c r="CMU85" s="217"/>
      <c r="CMV85" s="116"/>
      <c r="CMW85" s="218"/>
      <c r="CMX85" s="217"/>
      <c r="CMY85" s="116"/>
      <c r="CMZ85" s="218"/>
      <c r="CNA85" s="217"/>
      <c r="CNB85" s="116"/>
      <c r="CNC85" s="218"/>
      <c r="CND85" s="217"/>
      <c r="CNE85" s="116"/>
      <c r="CNF85" s="218"/>
      <c r="CNG85" s="217"/>
      <c r="CNH85" s="116"/>
      <c r="CNI85" s="218"/>
      <c r="CNJ85" s="217"/>
      <c r="CNK85" s="116"/>
      <c r="CNL85" s="218"/>
      <c r="CNM85" s="217"/>
      <c r="CNN85" s="116"/>
      <c r="CNO85" s="218"/>
      <c r="CNP85" s="217"/>
      <c r="CNQ85" s="116"/>
      <c r="CNR85" s="218"/>
      <c r="CNS85" s="217"/>
      <c r="CNT85" s="116"/>
      <c r="CNU85" s="218"/>
      <c r="CNV85" s="217"/>
      <c r="CNW85" s="116"/>
      <c r="CNX85" s="218"/>
      <c r="CNY85" s="217"/>
      <c r="CNZ85" s="116"/>
      <c r="COA85" s="218"/>
      <c r="COB85" s="217"/>
      <c r="COC85" s="116"/>
      <c r="COD85" s="218"/>
      <c r="COE85" s="217"/>
      <c r="COF85" s="116"/>
      <c r="COG85" s="218"/>
      <c r="COH85" s="217"/>
      <c r="COI85" s="116"/>
      <c r="COJ85" s="218"/>
      <c r="COK85" s="217"/>
      <c r="COL85" s="116"/>
      <c r="COM85" s="218"/>
      <c r="CON85" s="217"/>
      <c r="COO85" s="116"/>
      <c r="COP85" s="218"/>
      <c r="COQ85" s="217"/>
      <c r="COR85" s="116"/>
      <c r="COS85" s="218"/>
      <c r="COT85" s="217"/>
      <c r="COU85" s="116"/>
      <c r="COV85" s="218"/>
      <c r="COW85" s="217"/>
      <c r="COX85" s="116"/>
      <c r="COY85" s="218"/>
      <c r="COZ85" s="217"/>
      <c r="CPA85" s="116"/>
      <c r="CPB85" s="218"/>
      <c r="CPC85" s="217"/>
      <c r="CPD85" s="116"/>
      <c r="CPE85" s="218"/>
      <c r="CPF85" s="217"/>
      <c r="CPG85" s="116"/>
      <c r="CPH85" s="218"/>
      <c r="CPI85" s="217"/>
      <c r="CPJ85" s="116"/>
      <c r="CPK85" s="218"/>
      <c r="CPL85" s="217"/>
      <c r="CPM85" s="116"/>
      <c r="CPN85" s="218"/>
      <c r="CPO85" s="217"/>
      <c r="CPP85" s="116"/>
      <c r="CPQ85" s="218"/>
      <c r="CPR85" s="217"/>
      <c r="CPS85" s="116"/>
      <c r="CPT85" s="218"/>
      <c r="CPU85" s="217"/>
      <c r="CPV85" s="116"/>
      <c r="CPW85" s="218"/>
      <c r="CPX85" s="217"/>
      <c r="CPY85" s="116"/>
      <c r="CPZ85" s="218"/>
      <c r="CQA85" s="217"/>
      <c r="CQB85" s="116"/>
      <c r="CQC85" s="218"/>
      <c r="CQD85" s="217"/>
      <c r="CQE85" s="116"/>
      <c r="CQF85" s="218"/>
      <c r="CQG85" s="217"/>
      <c r="CQH85" s="116"/>
      <c r="CQI85" s="218"/>
      <c r="CQJ85" s="217"/>
      <c r="CQK85" s="116"/>
      <c r="CQL85" s="218"/>
      <c r="CQM85" s="217"/>
      <c r="CQN85" s="116"/>
      <c r="CQO85" s="218"/>
      <c r="CQP85" s="217"/>
      <c r="CQQ85" s="116"/>
      <c r="CQR85" s="218"/>
      <c r="CQS85" s="217"/>
      <c r="CQT85" s="116"/>
      <c r="CQU85" s="218"/>
      <c r="CQV85" s="217"/>
      <c r="CQW85" s="116"/>
      <c r="CQX85" s="218"/>
      <c r="CQY85" s="217"/>
      <c r="CQZ85" s="116"/>
      <c r="CRA85" s="218"/>
      <c r="CRB85" s="217"/>
      <c r="CRC85" s="116"/>
      <c r="CRD85" s="218"/>
      <c r="CRE85" s="217"/>
      <c r="CRF85" s="116"/>
      <c r="CRG85" s="218"/>
      <c r="CRH85" s="217"/>
      <c r="CRI85" s="116"/>
      <c r="CRJ85" s="218"/>
      <c r="CRK85" s="217"/>
      <c r="CRL85" s="116"/>
      <c r="CRM85" s="218"/>
      <c r="CRN85" s="217"/>
      <c r="CRO85" s="116"/>
      <c r="CRP85" s="218"/>
      <c r="CRQ85" s="217"/>
      <c r="CRR85" s="116"/>
      <c r="CRS85" s="218"/>
      <c r="CRT85" s="217"/>
      <c r="CRU85" s="116"/>
      <c r="CRV85" s="218"/>
      <c r="CRW85" s="217"/>
      <c r="CRX85" s="116"/>
      <c r="CRY85" s="218"/>
      <c r="CRZ85" s="217"/>
      <c r="CSA85" s="116"/>
      <c r="CSB85" s="218"/>
      <c r="CSC85" s="217"/>
      <c r="CSD85" s="116"/>
      <c r="CSE85" s="218"/>
      <c r="CSF85" s="217"/>
      <c r="CSG85" s="116"/>
      <c r="CSH85" s="218"/>
      <c r="CSI85" s="217"/>
      <c r="CSJ85" s="116"/>
      <c r="CSK85" s="218"/>
      <c r="CSL85" s="217"/>
      <c r="CSM85" s="116"/>
      <c r="CSN85" s="218"/>
      <c r="CSO85" s="217"/>
      <c r="CSP85" s="116"/>
      <c r="CSQ85" s="218"/>
      <c r="CSR85" s="217"/>
      <c r="CSS85" s="116"/>
      <c r="CST85" s="218"/>
      <c r="CSU85" s="217"/>
      <c r="CSV85" s="116"/>
      <c r="CSW85" s="218"/>
      <c r="CSX85" s="217"/>
      <c r="CSY85" s="116"/>
      <c r="CSZ85" s="218"/>
      <c r="CTA85" s="217"/>
      <c r="CTB85" s="116"/>
      <c r="CTC85" s="218"/>
      <c r="CTD85" s="217"/>
      <c r="CTE85" s="116"/>
      <c r="CTF85" s="218"/>
      <c r="CTG85" s="217"/>
      <c r="CTH85" s="116"/>
      <c r="CTI85" s="218"/>
      <c r="CTJ85" s="217"/>
      <c r="CTK85" s="116"/>
      <c r="CTL85" s="218"/>
      <c r="CTM85" s="217"/>
      <c r="CTN85" s="116"/>
      <c r="CTO85" s="218"/>
      <c r="CTP85" s="217"/>
      <c r="CTQ85" s="116"/>
      <c r="CTR85" s="218"/>
      <c r="CTS85" s="217"/>
      <c r="CTT85" s="116"/>
      <c r="CTU85" s="218"/>
      <c r="CTV85" s="217"/>
      <c r="CTW85" s="116"/>
      <c r="CTX85" s="218"/>
      <c r="CTY85" s="217"/>
      <c r="CTZ85" s="116"/>
      <c r="CUA85" s="218"/>
      <c r="CUB85" s="217"/>
      <c r="CUC85" s="116"/>
      <c r="CUD85" s="218"/>
      <c r="CUE85" s="217"/>
      <c r="CUF85" s="116"/>
      <c r="CUG85" s="218"/>
      <c r="CUH85" s="217"/>
      <c r="CUI85" s="116"/>
      <c r="CUJ85" s="218"/>
      <c r="CUK85" s="217"/>
      <c r="CUL85" s="116"/>
      <c r="CUM85" s="218"/>
      <c r="CUN85" s="217"/>
      <c r="CUO85" s="116"/>
      <c r="CUP85" s="218"/>
      <c r="CUQ85" s="217"/>
      <c r="CUR85" s="116"/>
      <c r="CUS85" s="218"/>
      <c r="CUT85" s="217"/>
      <c r="CUU85" s="116"/>
      <c r="CUV85" s="218"/>
      <c r="CUW85" s="217"/>
      <c r="CUX85" s="116"/>
      <c r="CUY85" s="218"/>
      <c r="CUZ85" s="217"/>
      <c r="CVA85" s="116"/>
      <c r="CVB85" s="218"/>
      <c r="CVC85" s="217"/>
      <c r="CVD85" s="116"/>
      <c r="CVE85" s="218"/>
      <c r="CVF85" s="217"/>
      <c r="CVG85" s="116"/>
      <c r="CVH85" s="218"/>
      <c r="CVI85" s="217"/>
      <c r="CVJ85" s="116"/>
      <c r="CVK85" s="218"/>
      <c r="CVL85" s="217"/>
      <c r="CVM85" s="116"/>
      <c r="CVN85" s="218"/>
      <c r="CVO85" s="217"/>
      <c r="CVP85" s="116"/>
      <c r="CVQ85" s="218"/>
      <c r="CVR85" s="217"/>
      <c r="CVS85" s="116"/>
      <c r="CVT85" s="218"/>
      <c r="CVU85" s="217"/>
      <c r="CVV85" s="116"/>
      <c r="CVW85" s="218"/>
      <c r="CVX85" s="217"/>
      <c r="CVY85" s="116"/>
      <c r="CVZ85" s="218"/>
      <c r="CWA85" s="217"/>
      <c r="CWB85" s="116"/>
      <c r="CWC85" s="218"/>
      <c r="CWD85" s="217"/>
      <c r="CWE85" s="116"/>
      <c r="CWF85" s="218"/>
      <c r="CWG85" s="217"/>
      <c r="CWH85" s="116"/>
      <c r="CWI85" s="218"/>
      <c r="CWJ85" s="217"/>
      <c r="CWK85" s="116"/>
      <c r="CWL85" s="218"/>
      <c r="CWM85" s="217"/>
      <c r="CWN85" s="116"/>
      <c r="CWO85" s="218"/>
      <c r="CWP85" s="217"/>
      <c r="CWQ85" s="116"/>
      <c r="CWR85" s="218"/>
      <c r="CWS85" s="217"/>
      <c r="CWT85" s="116"/>
      <c r="CWU85" s="218"/>
      <c r="CWV85" s="217"/>
      <c r="CWW85" s="116"/>
      <c r="CWX85" s="218"/>
      <c r="CWY85" s="217"/>
      <c r="CWZ85" s="116"/>
      <c r="CXA85" s="218"/>
      <c r="CXB85" s="217"/>
      <c r="CXC85" s="116"/>
      <c r="CXD85" s="218"/>
      <c r="CXE85" s="217"/>
      <c r="CXF85" s="116"/>
      <c r="CXG85" s="218"/>
      <c r="CXH85" s="217"/>
      <c r="CXI85" s="116"/>
      <c r="CXJ85" s="218"/>
      <c r="CXK85" s="217"/>
      <c r="CXL85" s="116"/>
      <c r="CXM85" s="218"/>
      <c r="CXN85" s="217"/>
      <c r="CXO85" s="116"/>
      <c r="CXP85" s="218"/>
      <c r="CXQ85" s="217"/>
      <c r="CXR85" s="116"/>
      <c r="CXS85" s="218"/>
      <c r="CXT85" s="217"/>
      <c r="CXU85" s="116"/>
      <c r="CXV85" s="218"/>
      <c r="CXW85" s="217"/>
      <c r="CXX85" s="116"/>
      <c r="CXY85" s="218"/>
      <c r="CXZ85" s="217"/>
      <c r="CYA85" s="116"/>
      <c r="CYB85" s="218"/>
      <c r="CYC85" s="217"/>
      <c r="CYD85" s="116"/>
      <c r="CYE85" s="218"/>
      <c r="CYF85" s="217"/>
      <c r="CYG85" s="116"/>
      <c r="CYH85" s="218"/>
      <c r="CYI85" s="217"/>
      <c r="CYJ85" s="116"/>
      <c r="CYK85" s="218"/>
      <c r="CYL85" s="217"/>
      <c r="CYM85" s="116"/>
      <c r="CYN85" s="218"/>
      <c r="CYO85" s="217"/>
      <c r="CYP85" s="116"/>
      <c r="CYQ85" s="218"/>
      <c r="CYR85" s="217"/>
      <c r="CYS85" s="116"/>
      <c r="CYT85" s="218"/>
      <c r="CYU85" s="217"/>
      <c r="CYV85" s="116"/>
      <c r="CYW85" s="218"/>
      <c r="CYX85" s="217"/>
      <c r="CYY85" s="116"/>
      <c r="CYZ85" s="218"/>
      <c r="CZA85" s="217"/>
      <c r="CZB85" s="116"/>
      <c r="CZC85" s="218"/>
      <c r="CZD85" s="217"/>
      <c r="CZE85" s="116"/>
      <c r="CZF85" s="218"/>
      <c r="CZG85" s="217"/>
      <c r="CZH85" s="116"/>
      <c r="CZI85" s="218"/>
      <c r="CZJ85" s="217"/>
      <c r="CZK85" s="116"/>
      <c r="CZL85" s="218"/>
      <c r="CZM85" s="217"/>
      <c r="CZN85" s="116"/>
      <c r="CZO85" s="218"/>
      <c r="CZP85" s="217"/>
      <c r="CZQ85" s="116"/>
      <c r="CZR85" s="218"/>
      <c r="CZS85" s="217"/>
      <c r="CZT85" s="116"/>
      <c r="CZU85" s="218"/>
      <c r="CZV85" s="217"/>
      <c r="CZW85" s="116"/>
      <c r="CZX85" s="218"/>
      <c r="CZY85" s="217"/>
      <c r="CZZ85" s="116"/>
      <c r="DAA85" s="218"/>
      <c r="DAB85" s="217"/>
      <c r="DAC85" s="116"/>
      <c r="DAD85" s="218"/>
      <c r="DAE85" s="217"/>
      <c r="DAF85" s="116"/>
      <c r="DAG85" s="218"/>
      <c r="DAH85" s="217"/>
      <c r="DAI85" s="116"/>
      <c r="DAJ85" s="218"/>
      <c r="DAK85" s="217"/>
      <c r="DAL85" s="116"/>
      <c r="DAM85" s="218"/>
      <c r="DAN85" s="217"/>
      <c r="DAO85" s="116"/>
      <c r="DAP85" s="218"/>
      <c r="DAQ85" s="217"/>
      <c r="DAR85" s="116"/>
      <c r="DAS85" s="218"/>
      <c r="DAT85" s="217"/>
      <c r="DAU85" s="116"/>
      <c r="DAV85" s="218"/>
      <c r="DAW85" s="217"/>
      <c r="DAX85" s="116"/>
      <c r="DAY85" s="218"/>
      <c r="DAZ85" s="217"/>
      <c r="DBA85" s="116"/>
      <c r="DBB85" s="218"/>
      <c r="DBC85" s="217"/>
      <c r="DBD85" s="116"/>
      <c r="DBE85" s="218"/>
      <c r="DBF85" s="217"/>
      <c r="DBG85" s="116"/>
      <c r="DBH85" s="218"/>
      <c r="DBI85" s="217"/>
      <c r="DBJ85" s="116"/>
      <c r="DBK85" s="218"/>
      <c r="DBL85" s="217"/>
      <c r="DBM85" s="116"/>
      <c r="DBN85" s="218"/>
      <c r="DBO85" s="217"/>
      <c r="DBP85" s="116"/>
      <c r="DBQ85" s="218"/>
      <c r="DBR85" s="217"/>
      <c r="DBS85" s="116"/>
      <c r="DBT85" s="218"/>
      <c r="DBU85" s="217"/>
      <c r="DBV85" s="116"/>
      <c r="DBW85" s="218"/>
      <c r="DBX85" s="217"/>
      <c r="DBY85" s="116"/>
      <c r="DBZ85" s="218"/>
      <c r="DCA85" s="217"/>
      <c r="DCB85" s="116"/>
      <c r="DCC85" s="218"/>
      <c r="DCD85" s="217"/>
      <c r="DCE85" s="116"/>
      <c r="DCF85" s="218"/>
      <c r="DCG85" s="217"/>
      <c r="DCH85" s="116"/>
      <c r="DCI85" s="218"/>
      <c r="DCJ85" s="217"/>
      <c r="DCK85" s="116"/>
      <c r="DCL85" s="218"/>
      <c r="DCM85" s="217"/>
      <c r="DCN85" s="116"/>
      <c r="DCO85" s="218"/>
      <c r="DCP85" s="217"/>
      <c r="DCQ85" s="116"/>
      <c r="DCR85" s="218"/>
      <c r="DCS85" s="217"/>
      <c r="DCT85" s="116"/>
      <c r="DCU85" s="218"/>
      <c r="DCV85" s="217"/>
      <c r="DCW85" s="116"/>
      <c r="DCX85" s="218"/>
      <c r="DCY85" s="217"/>
      <c r="DCZ85" s="116"/>
      <c r="DDA85" s="218"/>
      <c r="DDB85" s="217"/>
      <c r="DDC85" s="116"/>
      <c r="DDD85" s="218"/>
      <c r="DDE85" s="217"/>
      <c r="DDF85" s="116"/>
      <c r="DDG85" s="218"/>
      <c r="DDH85" s="217"/>
      <c r="DDI85" s="116"/>
      <c r="DDJ85" s="218"/>
      <c r="DDK85" s="217"/>
      <c r="DDL85" s="116"/>
      <c r="DDM85" s="218"/>
      <c r="DDN85" s="217"/>
      <c r="DDO85" s="116"/>
      <c r="DDP85" s="218"/>
      <c r="DDQ85" s="217"/>
      <c r="DDR85" s="116"/>
      <c r="DDS85" s="218"/>
      <c r="DDT85" s="217"/>
      <c r="DDU85" s="116"/>
      <c r="DDV85" s="218"/>
      <c r="DDW85" s="217"/>
      <c r="DDX85" s="116"/>
      <c r="DDY85" s="218"/>
      <c r="DDZ85" s="217"/>
      <c r="DEA85" s="116"/>
      <c r="DEB85" s="218"/>
      <c r="DEC85" s="217"/>
      <c r="DED85" s="116"/>
      <c r="DEE85" s="218"/>
      <c r="DEF85" s="217"/>
      <c r="DEG85" s="116"/>
      <c r="DEH85" s="218"/>
      <c r="DEI85" s="217"/>
      <c r="DEJ85" s="116"/>
      <c r="DEK85" s="218"/>
      <c r="DEL85" s="217"/>
      <c r="DEM85" s="116"/>
      <c r="DEN85" s="218"/>
      <c r="DEO85" s="217"/>
      <c r="DEP85" s="116"/>
      <c r="DEQ85" s="218"/>
      <c r="DER85" s="217"/>
      <c r="DES85" s="116"/>
      <c r="DET85" s="218"/>
      <c r="DEU85" s="217"/>
      <c r="DEV85" s="116"/>
      <c r="DEW85" s="218"/>
      <c r="DEX85" s="217"/>
      <c r="DEY85" s="116"/>
      <c r="DEZ85" s="218"/>
      <c r="DFA85" s="217"/>
      <c r="DFB85" s="116"/>
      <c r="DFC85" s="218"/>
      <c r="DFD85" s="217"/>
      <c r="DFE85" s="116"/>
      <c r="DFF85" s="218"/>
      <c r="DFG85" s="217"/>
      <c r="DFH85" s="116"/>
      <c r="DFI85" s="218"/>
      <c r="DFJ85" s="217"/>
      <c r="DFK85" s="116"/>
      <c r="DFL85" s="218"/>
      <c r="DFM85" s="217"/>
      <c r="DFN85" s="116"/>
      <c r="DFO85" s="218"/>
      <c r="DFP85" s="217"/>
      <c r="DFQ85" s="116"/>
      <c r="DFR85" s="218"/>
      <c r="DFS85" s="217"/>
      <c r="DFT85" s="116"/>
      <c r="DFU85" s="218"/>
      <c r="DFV85" s="217"/>
      <c r="DFW85" s="116"/>
      <c r="DFX85" s="218"/>
      <c r="DFY85" s="217"/>
      <c r="DFZ85" s="116"/>
      <c r="DGA85" s="218"/>
      <c r="DGB85" s="217"/>
      <c r="DGC85" s="116"/>
      <c r="DGD85" s="218"/>
      <c r="DGE85" s="217"/>
      <c r="DGF85" s="116"/>
      <c r="DGG85" s="218"/>
      <c r="DGH85" s="217"/>
      <c r="DGI85" s="116"/>
      <c r="DGJ85" s="218"/>
      <c r="DGK85" s="217"/>
      <c r="DGL85" s="116"/>
      <c r="DGM85" s="218"/>
      <c r="DGN85" s="217"/>
      <c r="DGO85" s="116"/>
      <c r="DGP85" s="218"/>
      <c r="DGQ85" s="217"/>
      <c r="DGR85" s="116"/>
      <c r="DGS85" s="218"/>
      <c r="DGT85" s="217"/>
      <c r="DGU85" s="116"/>
      <c r="DGV85" s="218"/>
      <c r="DGW85" s="217"/>
      <c r="DGX85" s="116"/>
      <c r="DGY85" s="218"/>
      <c r="DGZ85" s="217"/>
      <c r="DHA85" s="116"/>
      <c r="DHB85" s="218"/>
      <c r="DHC85" s="217"/>
      <c r="DHD85" s="116"/>
      <c r="DHE85" s="218"/>
      <c r="DHF85" s="217"/>
      <c r="DHG85" s="116"/>
      <c r="DHH85" s="218"/>
      <c r="DHI85" s="217"/>
      <c r="DHJ85" s="116"/>
      <c r="DHK85" s="218"/>
      <c r="DHL85" s="217"/>
      <c r="DHM85" s="116"/>
      <c r="DHN85" s="218"/>
      <c r="DHO85" s="217"/>
      <c r="DHP85" s="116"/>
      <c r="DHQ85" s="218"/>
      <c r="DHR85" s="217"/>
      <c r="DHS85" s="116"/>
      <c r="DHT85" s="218"/>
      <c r="DHU85" s="217"/>
      <c r="DHV85" s="116"/>
      <c r="DHW85" s="218"/>
      <c r="DHX85" s="217"/>
      <c r="DHY85" s="116"/>
      <c r="DHZ85" s="218"/>
      <c r="DIA85" s="217"/>
      <c r="DIB85" s="116"/>
      <c r="DIC85" s="218"/>
      <c r="DID85" s="217"/>
      <c r="DIE85" s="116"/>
      <c r="DIF85" s="218"/>
      <c r="DIG85" s="217"/>
      <c r="DIH85" s="116"/>
      <c r="DII85" s="218"/>
      <c r="DIJ85" s="217"/>
      <c r="DIK85" s="116"/>
      <c r="DIL85" s="218"/>
      <c r="DIM85" s="217"/>
      <c r="DIN85" s="116"/>
      <c r="DIO85" s="218"/>
      <c r="DIP85" s="217"/>
      <c r="DIQ85" s="116"/>
      <c r="DIR85" s="218"/>
      <c r="DIS85" s="217"/>
      <c r="DIT85" s="116"/>
      <c r="DIU85" s="218"/>
      <c r="DIV85" s="217"/>
      <c r="DIW85" s="116"/>
      <c r="DIX85" s="218"/>
      <c r="DIY85" s="217"/>
      <c r="DIZ85" s="116"/>
      <c r="DJA85" s="218"/>
      <c r="DJB85" s="217"/>
      <c r="DJC85" s="116"/>
      <c r="DJD85" s="218"/>
      <c r="DJE85" s="217"/>
      <c r="DJF85" s="116"/>
      <c r="DJG85" s="218"/>
      <c r="DJH85" s="217"/>
      <c r="DJI85" s="116"/>
      <c r="DJJ85" s="218"/>
      <c r="DJK85" s="217"/>
      <c r="DJL85" s="116"/>
      <c r="DJM85" s="218"/>
      <c r="DJN85" s="217"/>
      <c r="DJO85" s="116"/>
      <c r="DJP85" s="218"/>
      <c r="DJQ85" s="217"/>
      <c r="DJR85" s="116"/>
      <c r="DJS85" s="218"/>
      <c r="DJT85" s="217"/>
      <c r="DJU85" s="116"/>
      <c r="DJV85" s="218"/>
      <c r="DJW85" s="217"/>
      <c r="DJX85" s="116"/>
      <c r="DJY85" s="218"/>
      <c r="DJZ85" s="217"/>
      <c r="DKA85" s="116"/>
      <c r="DKB85" s="218"/>
      <c r="DKC85" s="217"/>
      <c r="DKD85" s="116"/>
      <c r="DKE85" s="218"/>
      <c r="DKF85" s="217"/>
      <c r="DKG85" s="116"/>
      <c r="DKH85" s="218"/>
      <c r="DKI85" s="217"/>
      <c r="DKJ85" s="116"/>
      <c r="DKK85" s="218"/>
      <c r="DKL85" s="217"/>
      <c r="DKM85" s="116"/>
      <c r="DKN85" s="218"/>
      <c r="DKO85" s="217"/>
      <c r="DKP85" s="116"/>
      <c r="DKQ85" s="218"/>
      <c r="DKR85" s="217"/>
      <c r="DKS85" s="116"/>
      <c r="DKT85" s="218"/>
      <c r="DKU85" s="217"/>
      <c r="DKV85" s="116"/>
      <c r="DKW85" s="218"/>
      <c r="DKX85" s="217"/>
      <c r="DKY85" s="116"/>
      <c r="DKZ85" s="218"/>
      <c r="DLA85" s="217"/>
      <c r="DLB85" s="116"/>
      <c r="DLC85" s="218"/>
      <c r="DLD85" s="217"/>
      <c r="DLE85" s="116"/>
      <c r="DLF85" s="218"/>
      <c r="DLG85" s="217"/>
      <c r="DLH85" s="116"/>
      <c r="DLI85" s="218"/>
      <c r="DLJ85" s="217"/>
      <c r="DLK85" s="116"/>
      <c r="DLL85" s="218"/>
      <c r="DLM85" s="217"/>
      <c r="DLN85" s="116"/>
      <c r="DLO85" s="218"/>
      <c r="DLP85" s="217"/>
      <c r="DLQ85" s="116"/>
      <c r="DLR85" s="218"/>
      <c r="DLS85" s="217"/>
      <c r="DLT85" s="116"/>
      <c r="DLU85" s="218"/>
      <c r="DLV85" s="217"/>
      <c r="DLW85" s="116"/>
      <c r="DLX85" s="218"/>
      <c r="DLY85" s="217"/>
      <c r="DLZ85" s="116"/>
      <c r="DMA85" s="218"/>
      <c r="DMB85" s="217"/>
      <c r="DMC85" s="116"/>
      <c r="DMD85" s="218"/>
      <c r="DME85" s="217"/>
      <c r="DMF85" s="116"/>
      <c r="DMG85" s="218"/>
      <c r="DMH85" s="217"/>
      <c r="DMI85" s="116"/>
      <c r="DMJ85" s="218"/>
      <c r="DMK85" s="217"/>
      <c r="DML85" s="116"/>
      <c r="DMM85" s="218"/>
      <c r="DMN85" s="217"/>
      <c r="DMO85" s="116"/>
      <c r="DMP85" s="218"/>
      <c r="DMQ85" s="217"/>
      <c r="DMR85" s="116"/>
      <c r="DMS85" s="218"/>
      <c r="DMT85" s="217"/>
      <c r="DMU85" s="116"/>
      <c r="DMV85" s="218"/>
      <c r="DMW85" s="217"/>
      <c r="DMX85" s="116"/>
      <c r="DMY85" s="218"/>
      <c r="DMZ85" s="217"/>
      <c r="DNA85" s="116"/>
      <c r="DNB85" s="218"/>
      <c r="DNC85" s="217"/>
      <c r="DND85" s="116"/>
      <c r="DNE85" s="218"/>
      <c r="DNF85" s="217"/>
      <c r="DNG85" s="116"/>
      <c r="DNH85" s="218"/>
      <c r="DNI85" s="217"/>
      <c r="DNJ85" s="116"/>
      <c r="DNK85" s="218"/>
      <c r="DNL85" s="217"/>
      <c r="DNM85" s="116"/>
      <c r="DNN85" s="218"/>
      <c r="DNO85" s="217"/>
      <c r="DNP85" s="116"/>
      <c r="DNQ85" s="218"/>
      <c r="DNR85" s="217"/>
      <c r="DNS85" s="116"/>
      <c r="DNT85" s="218"/>
      <c r="DNU85" s="217"/>
      <c r="DNV85" s="116"/>
      <c r="DNW85" s="218"/>
      <c r="DNX85" s="217"/>
      <c r="DNY85" s="116"/>
      <c r="DNZ85" s="218"/>
      <c r="DOA85" s="217"/>
      <c r="DOB85" s="116"/>
      <c r="DOC85" s="218"/>
      <c r="DOD85" s="217"/>
      <c r="DOE85" s="116"/>
      <c r="DOF85" s="218"/>
      <c r="DOG85" s="217"/>
      <c r="DOH85" s="116"/>
      <c r="DOI85" s="218"/>
      <c r="DOJ85" s="217"/>
      <c r="DOK85" s="116"/>
      <c r="DOL85" s="218"/>
      <c r="DOM85" s="217"/>
      <c r="DON85" s="116"/>
      <c r="DOO85" s="218"/>
      <c r="DOP85" s="217"/>
      <c r="DOQ85" s="116"/>
      <c r="DOR85" s="218"/>
      <c r="DOS85" s="217"/>
      <c r="DOT85" s="116"/>
      <c r="DOU85" s="218"/>
      <c r="DOV85" s="217"/>
      <c r="DOW85" s="116"/>
      <c r="DOX85" s="218"/>
      <c r="DOY85" s="217"/>
      <c r="DOZ85" s="116"/>
      <c r="DPA85" s="218"/>
      <c r="DPB85" s="217"/>
      <c r="DPC85" s="116"/>
      <c r="DPD85" s="218"/>
      <c r="DPE85" s="217"/>
      <c r="DPF85" s="116"/>
      <c r="DPG85" s="218"/>
      <c r="DPH85" s="217"/>
      <c r="DPI85" s="116"/>
      <c r="DPJ85" s="218"/>
      <c r="DPK85" s="217"/>
      <c r="DPL85" s="116"/>
      <c r="DPM85" s="218"/>
      <c r="DPN85" s="217"/>
      <c r="DPO85" s="116"/>
      <c r="DPP85" s="218"/>
      <c r="DPQ85" s="217"/>
      <c r="DPR85" s="116"/>
      <c r="DPS85" s="218"/>
      <c r="DPT85" s="217"/>
      <c r="DPU85" s="116"/>
      <c r="DPV85" s="218"/>
      <c r="DPW85" s="217"/>
      <c r="DPX85" s="116"/>
      <c r="DPY85" s="218"/>
      <c r="DPZ85" s="217"/>
      <c r="DQA85" s="116"/>
      <c r="DQB85" s="218"/>
      <c r="DQC85" s="217"/>
      <c r="DQD85" s="116"/>
      <c r="DQE85" s="218"/>
      <c r="DQF85" s="217"/>
      <c r="DQG85" s="116"/>
      <c r="DQH85" s="218"/>
      <c r="DQI85" s="217"/>
      <c r="DQJ85" s="116"/>
      <c r="DQK85" s="218"/>
      <c r="DQL85" s="217"/>
      <c r="DQM85" s="116"/>
      <c r="DQN85" s="218"/>
      <c r="DQO85" s="217"/>
      <c r="DQP85" s="116"/>
      <c r="DQQ85" s="218"/>
      <c r="DQR85" s="217"/>
      <c r="DQS85" s="116"/>
      <c r="DQT85" s="218"/>
      <c r="DQU85" s="217"/>
      <c r="DQV85" s="116"/>
      <c r="DQW85" s="218"/>
      <c r="DQX85" s="217"/>
      <c r="DQY85" s="116"/>
      <c r="DQZ85" s="218"/>
      <c r="DRA85" s="217"/>
      <c r="DRB85" s="116"/>
      <c r="DRC85" s="218"/>
      <c r="DRD85" s="217"/>
      <c r="DRE85" s="116"/>
      <c r="DRF85" s="218"/>
      <c r="DRG85" s="217"/>
      <c r="DRH85" s="116"/>
      <c r="DRI85" s="218"/>
      <c r="DRJ85" s="217"/>
      <c r="DRK85" s="116"/>
      <c r="DRL85" s="218"/>
      <c r="DRM85" s="217"/>
      <c r="DRN85" s="116"/>
      <c r="DRO85" s="218"/>
      <c r="DRP85" s="217"/>
      <c r="DRQ85" s="116"/>
      <c r="DRR85" s="218"/>
      <c r="DRS85" s="217"/>
      <c r="DRT85" s="116"/>
      <c r="DRU85" s="218"/>
      <c r="DRV85" s="217"/>
      <c r="DRW85" s="116"/>
      <c r="DRX85" s="218"/>
      <c r="DRY85" s="217"/>
      <c r="DRZ85" s="116"/>
      <c r="DSA85" s="218"/>
      <c r="DSB85" s="217"/>
      <c r="DSC85" s="116"/>
      <c r="DSD85" s="218"/>
      <c r="DSE85" s="217"/>
      <c r="DSF85" s="116"/>
      <c r="DSG85" s="218"/>
      <c r="DSH85" s="217"/>
      <c r="DSI85" s="116"/>
      <c r="DSJ85" s="218"/>
      <c r="DSK85" s="217"/>
      <c r="DSL85" s="116"/>
      <c r="DSM85" s="218"/>
      <c r="DSN85" s="217"/>
      <c r="DSO85" s="116"/>
      <c r="DSP85" s="218"/>
      <c r="DSQ85" s="217"/>
      <c r="DSR85" s="116"/>
      <c r="DSS85" s="218"/>
      <c r="DST85" s="217"/>
      <c r="DSU85" s="116"/>
      <c r="DSV85" s="218"/>
      <c r="DSW85" s="217"/>
      <c r="DSX85" s="116"/>
      <c r="DSY85" s="218"/>
      <c r="DSZ85" s="217"/>
      <c r="DTA85" s="116"/>
      <c r="DTB85" s="218"/>
      <c r="DTC85" s="217"/>
      <c r="DTD85" s="116"/>
      <c r="DTE85" s="218"/>
      <c r="DTF85" s="217"/>
      <c r="DTG85" s="116"/>
      <c r="DTH85" s="218"/>
      <c r="DTI85" s="217"/>
      <c r="DTJ85" s="116"/>
      <c r="DTK85" s="218"/>
      <c r="DTL85" s="217"/>
      <c r="DTM85" s="116"/>
      <c r="DTN85" s="218"/>
      <c r="DTO85" s="217"/>
      <c r="DTP85" s="116"/>
      <c r="DTQ85" s="218"/>
      <c r="DTR85" s="217"/>
      <c r="DTS85" s="116"/>
      <c r="DTT85" s="218"/>
      <c r="DTU85" s="217"/>
      <c r="DTV85" s="116"/>
      <c r="DTW85" s="218"/>
      <c r="DTX85" s="217"/>
      <c r="DTY85" s="116"/>
      <c r="DTZ85" s="218"/>
      <c r="DUA85" s="217"/>
      <c r="DUB85" s="116"/>
      <c r="DUC85" s="218"/>
      <c r="DUD85" s="217"/>
      <c r="DUE85" s="116"/>
      <c r="DUF85" s="218"/>
      <c r="DUG85" s="217"/>
      <c r="DUH85" s="116"/>
      <c r="DUI85" s="218"/>
      <c r="DUJ85" s="217"/>
      <c r="DUK85" s="116"/>
      <c r="DUL85" s="218"/>
      <c r="DUM85" s="217"/>
      <c r="DUN85" s="116"/>
      <c r="DUO85" s="218"/>
      <c r="DUP85" s="217"/>
      <c r="DUQ85" s="116"/>
      <c r="DUR85" s="218"/>
      <c r="DUS85" s="217"/>
      <c r="DUT85" s="116"/>
      <c r="DUU85" s="218"/>
      <c r="DUV85" s="217"/>
      <c r="DUW85" s="116"/>
      <c r="DUX85" s="218"/>
      <c r="DUY85" s="217"/>
      <c r="DUZ85" s="116"/>
      <c r="DVA85" s="218"/>
      <c r="DVB85" s="217"/>
      <c r="DVC85" s="116"/>
      <c r="DVD85" s="218"/>
      <c r="DVE85" s="217"/>
      <c r="DVF85" s="116"/>
      <c r="DVG85" s="218"/>
      <c r="DVH85" s="217"/>
      <c r="DVI85" s="116"/>
      <c r="DVJ85" s="218"/>
      <c r="DVK85" s="217"/>
      <c r="DVL85" s="116"/>
      <c r="DVM85" s="218"/>
      <c r="DVN85" s="217"/>
      <c r="DVO85" s="116"/>
      <c r="DVP85" s="218"/>
      <c r="DVQ85" s="217"/>
      <c r="DVR85" s="116"/>
      <c r="DVS85" s="218"/>
      <c r="DVT85" s="217"/>
      <c r="DVU85" s="116"/>
      <c r="DVV85" s="218"/>
      <c r="DVW85" s="217"/>
      <c r="DVX85" s="116"/>
      <c r="DVY85" s="218"/>
      <c r="DVZ85" s="217"/>
      <c r="DWA85" s="116"/>
      <c r="DWB85" s="218"/>
      <c r="DWC85" s="217"/>
      <c r="DWD85" s="116"/>
      <c r="DWE85" s="218"/>
      <c r="DWF85" s="217"/>
      <c r="DWG85" s="116"/>
      <c r="DWH85" s="218"/>
      <c r="DWI85" s="217"/>
      <c r="DWJ85" s="116"/>
      <c r="DWK85" s="218"/>
      <c r="DWL85" s="217"/>
      <c r="DWM85" s="116"/>
      <c r="DWN85" s="218"/>
      <c r="DWO85" s="217"/>
      <c r="DWP85" s="116"/>
      <c r="DWQ85" s="218"/>
      <c r="DWR85" s="217"/>
      <c r="DWS85" s="116"/>
      <c r="DWT85" s="218"/>
      <c r="DWU85" s="217"/>
      <c r="DWV85" s="116"/>
      <c r="DWW85" s="218"/>
      <c r="DWX85" s="217"/>
      <c r="DWY85" s="116"/>
      <c r="DWZ85" s="218"/>
      <c r="DXA85" s="217"/>
      <c r="DXB85" s="116"/>
      <c r="DXC85" s="218"/>
      <c r="DXD85" s="217"/>
      <c r="DXE85" s="116"/>
      <c r="DXF85" s="218"/>
      <c r="DXG85" s="217"/>
      <c r="DXH85" s="116"/>
      <c r="DXI85" s="218"/>
      <c r="DXJ85" s="217"/>
      <c r="DXK85" s="116"/>
      <c r="DXL85" s="218"/>
      <c r="DXM85" s="217"/>
      <c r="DXN85" s="116"/>
      <c r="DXO85" s="218"/>
      <c r="DXP85" s="217"/>
      <c r="DXQ85" s="116"/>
      <c r="DXR85" s="218"/>
      <c r="DXS85" s="217"/>
      <c r="DXT85" s="116"/>
      <c r="DXU85" s="218"/>
      <c r="DXV85" s="217"/>
      <c r="DXW85" s="116"/>
      <c r="DXX85" s="218"/>
      <c r="DXY85" s="217"/>
      <c r="DXZ85" s="116"/>
      <c r="DYA85" s="218"/>
      <c r="DYB85" s="217"/>
      <c r="DYC85" s="116"/>
      <c r="DYD85" s="218"/>
      <c r="DYE85" s="217"/>
      <c r="DYF85" s="116"/>
      <c r="DYG85" s="218"/>
      <c r="DYH85" s="217"/>
      <c r="DYI85" s="116"/>
      <c r="DYJ85" s="218"/>
      <c r="DYK85" s="217"/>
      <c r="DYL85" s="116"/>
      <c r="DYM85" s="218"/>
      <c r="DYN85" s="217"/>
      <c r="DYO85" s="116"/>
      <c r="DYP85" s="218"/>
      <c r="DYQ85" s="217"/>
      <c r="DYR85" s="116"/>
      <c r="DYS85" s="218"/>
      <c r="DYT85" s="217"/>
      <c r="DYU85" s="116"/>
      <c r="DYV85" s="218"/>
      <c r="DYW85" s="217"/>
      <c r="DYX85" s="116"/>
      <c r="DYY85" s="218"/>
      <c r="DYZ85" s="217"/>
      <c r="DZA85" s="116"/>
      <c r="DZB85" s="218"/>
      <c r="DZC85" s="217"/>
      <c r="DZD85" s="116"/>
      <c r="DZE85" s="218"/>
      <c r="DZF85" s="217"/>
      <c r="DZG85" s="116"/>
      <c r="DZH85" s="218"/>
      <c r="DZI85" s="217"/>
      <c r="DZJ85" s="116"/>
      <c r="DZK85" s="218"/>
      <c r="DZL85" s="217"/>
      <c r="DZM85" s="116"/>
      <c r="DZN85" s="218"/>
      <c r="DZO85" s="217"/>
      <c r="DZP85" s="116"/>
      <c r="DZQ85" s="218"/>
      <c r="DZR85" s="217"/>
      <c r="DZS85" s="116"/>
      <c r="DZT85" s="218"/>
      <c r="DZU85" s="217"/>
      <c r="DZV85" s="116"/>
      <c r="DZW85" s="218"/>
      <c r="DZX85" s="217"/>
      <c r="DZY85" s="116"/>
      <c r="DZZ85" s="218"/>
      <c r="EAA85" s="217"/>
      <c r="EAB85" s="116"/>
      <c r="EAC85" s="218"/>
      <c r="EAD85" s="217"/>
      <c r="EAE85" s="116"/>
      <c r="EAF85" s="218"/>
      <c r="EAG85" s="217"/>
      <c r="EAH85" s="116"/>
      <c r="EAI85" s="218"/>
      <c r="EAJ85" s="217"/>
      <c r="EAK85" s="116"/>
      <c r="EAL85" s="218"/>
      <c r="EAM85" s="217"/>
      <c r="EAN85" s="116"/>
      <c r="EAO85" s="218"/>
      <c r="EAP85" s="217"/>
      <c r="EAQ85" s="116"/>
      <c r="EAR85" s="218"/>
      <c r="EAS85" s="217"/>
      <c r="EAT85" s="116"/>
      <c r="EAU85" s="218"/>
      <c r="EAV85" s="217"/>
      <c r="EAW85" s="116"/>
      <c r="EAX85" s="218"/>
      <c r="EAY85" s="217"/>
      <c r="EAZ85" s="116"/>
      <c r="EBA85" s="218"/>
      <c r="EBB85" s="217"/>
      <c r="EBC85" s="116"/>
      <c r="EBD85" s="218"/>
      <c r="EBE85" s="217"/>
      <c r="EBF85" s="116"/>
      <c r="EBG85" s="218"/>
      <c r="EBH85" s="217"/>
      <c r="EBI85" s="116"/>
      <c r="EBJ85" s="218"/>
      <c r="EBK85" s="217"/>
      <c r="EBL85" s="116"/>
      <c r="EBM85" s="218"/>
      <c r="EBN85" s="217"/>
      <c r="EBO85" s="116"/>
      <c r="EBP85" s="218"/>
      <c r="EBQ85" s="217"/>
      <c r="EBR85" s="116"/>
      <c r="EBS85" s="218"/>
      <c r="EBT85" s="217"/>
      <c r="EBU85" s="116"/>
      <c r="EBV85" s="218"/>
      <c r="EBW85" s="217"/>
      <c r="EBX85" s="116"/>
      <c r="EBY85" s="218"/>
      <c r="EBZ85" s="217"/>
      <c r="ECA85" s="116"/>
      <c r="ECB85" s="218"/>
      <c r="ECC85" s="217"/>
      <c r="ECD85" s="116"/>
      <c r="ECE85" s="218"/>
      <c r="ECF85" s="217"/>
      <c r="ECG85" s="116"/>
      <c r="ECH85" s="218"/>
      <c r="ECI85" s="217"/>
      <c r="ECJ85" s="116"/>
      <c r="ECK85" s="218"/>
      <c r="ECL85" s="217"/>
      <c r="ECM85" s="116"/>
      <c r="ECN85" s="218"/>
      <c r="ECO85" s="217"/>
      <c r="ECP85" s="116"/>
      <c r="ECQ85" s="218"/>
      <c r="ECR85" s="217"/>
      <c r="ECS85" s="116"/>
      <c r="ECT85" s="218"/>
      <c r="ECU85" s="217"/>
      <c r="ECV85" s="116"/>
      <c r="ECW85" s="218"/>
      <c r="ECX85" s="217"/>
      <c r="ECY85" s="116"/>
      <c r="ECZ85" s="218"/>
      <c r="EDA85" s="217"/>
      <c r="EDB85" s="116"/>
      <c r="EDC85" s="218"/>
      <c r="EDD85" s="217"/>
      <c r="EDE85" s="116"/>
      <c r="EDF85" s="218"/>
      <c r="EDG85" s="217"/>
      <c r="EDH85" s="116"/>
      <c r="EDI85" s="218"/>
      <c r="EDJ85" s="217"/>
      <c r="EDK85" s="116"/>
      <c r="EDL85" s="218"/>
      <c r="EDM85" s="217"/>
      <c r="EDN85" s="116"/>
      <c r="EDO85" s="218"/>
      <c r="EDP85" s="217"/>
      <c r="EDQ85" s="116"/>
      <c r="EDR85" s="218"/>
      <c r="EDS85" s="217"/>
      <c r="EDT85" s="116"/>
      <c r="EDU85" s="218"/>
      <c r="EDV85" s="217"/>
      <c r="EDW85" s="116"/>
      <c r="EDX85" s="218"/>
      <c r="EDY85" s="217"/>
      <c r="EDZ85" s="116"/>
      <c r="EEA85" s="218"/>
      <c r="EEB85" s="217"/>
      <c r="EEC85" s="116"/>
      <c r="EED85" s="218"/>
      <c r="EEE85" s="217"/>
      <c r="EEF85" s="116"/>
      <c r="EEG85" s="218"/>
      <c r="EEH85" s="217"/>
      <c r="EEI85" s="116"/>
      <c r="EEJ85" s="218"/>
      <c r="EEK85" s="217"/>
      <c r="EEL85" s="116"/>
      <c r="EEM85" s="218"/>
      <c r="EEN85" s="217"/>
      <c r="EEO85" s="116"/>
      <c r="EEP85" s="218"/>
      <c r="EEQ85" s="217"/>
      <c r="EER85" s="116"/>
      <c r="EES85" s="218"/>
      <c r="EET85" s="217"/>
      <c r="EEU85" s="116"/>
      <c r="EEV85" s="218"/>
      <c r="EEW85" s="217"/>
      <c r="EEX85" s="116"/>
      <c r="EEY85" s="218"/>
      <c r="EEZ85" s="217"/>
      <c r="EFA85" s="116"/>
      <c r="EFB85" s="218"/>
      <c r="EFC85" s="217"/>
      <c r="EFD85" s="116"/>
      <c r="EFE85" s="218"/>
      <c r="EFF85" s="217"/>
      <c r="EFG85" s="116"/>
      <c r="EFH85" s="218"/>
      <c r="EFI85" s="217"/>
      <c r="EFJ85" s="116"/>
      <c r="EFK85" s="218"/>
      <c r="EFL85" s="217"/>
      <c r="EFM85" s="116"/>
      <c r="EFN85" s="218"/>
      <c r="EFO85" s="217"/>
      <c r="EFP85" s="116"/>
      <c r="EFQ85" s="218"/>
      <c r="EFR85" s="217"/>
      <c r="EFS85" s="116"/>
      <c r="EFT85" s="218"/>
      <c r="EFU85" s="217"/>
      <c r="EFV85" s="116"/>
      <c r="EFW85" s="218"/>
      <c r="EFX85" s="217"/>
      <c r="EFY85" s="116"/>
      <c r="EFZ85" s="218"/>
      <c r="EGA85" s="217"/>
      <c r="EGB85" s="116"/>
      <c r="EGC85" s="218"/>
      <c r="EGD85" s="217"/>
      <c r="EGE85" s="116"/>
      <c r="EGF85" s="218"/>
      <c r="EGG85" s="217"/>
      <c r="EGH85" s="116"/>
      <c r="EGI85" s="218"/>
      <c r="EGJ85" s="217"/>
      <c r="EGK85" s="116"/>
      <c r="EGL85" s="218"/>
      <c r="EGM85" s="217"/>
      <c r="EGN85" s="116"/>
      <c r="EGO85" s="218"/>
      <c r="EGP85" s="217"/>
      <c r="EGQ85" s="116"/>
      <c r="EGR85" s="218"/>
      <c r="EGS85" s="217"/>
      <c r="EGT85" s="116"/>
      <c r="EGU85" s="218"/>
      <c r="EGV85" s="217"/>
      <c r="EGW85" s="116"/>
      <c r="EGX85" s="218"/>
      <c r="EGY85" s="217"/>
      <c r="EGZ85" s="116"/>
      <c r="EHA85" s="218"/>
      <c r="EHB85" s="217"/>
      <c r="EHC85" s="116"/>
      <c r="EHD85" s="218"/>
      <c r="EHE85" s="217"/>
      <c r="EHF85" s="116"/>
      <c r="EHG85" s="218"/>
      <c r="EHH85" s="217"/>
      <c r="EHI85" s="116"/>
      <c r="EHJ85" s="218"/>
      <c r="EHK85" s="217"/>
      <c r="EHL85" s="116"/>
      <c r="EHM85" s="218"/>
      <c r="EHN85" s="217"/>
      <c r="EHO85" s="116"/>
      <c r="EHP85" s="218"/>
      <c r="EHQ85" s="217"/>
      <c r="EHR85" s="116"/>
      <c r="EHS85" s="218"/>
      <c r="EHT85" s="217"/>
      <c r="EHU85" s="116"/>
      <c r="EHV85" s="218"/>
      <c r="EHW85" s="217"/>
      <c r="EHX85" s="116"/>
      <c r="EHY85" s="218"/>
      <c r="EHZ85" s="217"/>
      <c r="EIA85" s="116"/>
      <c r="EIB85" s="218"/>
      <c r="EIC85" s="217"/>
      <c r="EID85" s="116"/>
      <c r="EIE85" s="218"/>
      <c r="EIF85" s="217"/>
      <c r="EIG85" s="116"/>
      <c r="EIH85" s="218"/>
      <c r="EII85" s="217"/>
      <c r="EIJ85" s="116"/>
      <c r="EIK85" s="218"/>
      <c r="EIL85" s="217"/>
      <c r="EIM85" s="116"/>
      <c r="EIN85" s="218"/>
      <c r="EIO85" s="217"/>
      <c r="EIP85" s="116"/>
      <c r="EIQ85" s="218"/>
      <c r="EIR85" s="217"/>
      <c r="EIS85" s="116"/>
      <c r="EIT85" s="218"/>
      <c r="EIU85" s="217"/>
      <c r="EIV85" s="116"/>
      <c r="EIW85" s="218"/>
      <c r="EIX85" s="217"/>
      <c r="EIY85" s="116"/>
      <c r="EIZ85" s="218"/>
      <c r="EJA85" s="217"/>
      <c r="EJB85" s="116"/>
      <c r="EJC85" s="218"/>
      <c r="EJD85" s="217"/>
      <c r="EJE85" s="116"/>
      <c r="EJF85" s="218"/>
      <c r="EJG85" s="217"/>
      <c r="EJH85" s="116"/>
      <c r="EJI85" s="218"/>
      <c r="EJJ85" s="217"/>
      <c r="EJK85" s="116"/>
      <c r="EJL85" s="218"/>
      <c r="EJM85" s="217"/>
      <c r="EJN85" s="116"/>
      <c r="EJO85" s="218"/>
      <c r="EJP85" s="217"/>
      <c r="EJQ85" s="116"/>
      <c r="EJR85" s="218"/>
      <c r="EJS85" s="217"/>
      <c r="EJT85" s="116"/>
      <c r="EJU85" s="218"/>
      <c r="EJV85" s="217"/>
      <c r="EJW85" s="116"/>
      <c r="EJX85" s="218"/>
      <c r="EJY85" s="217"/>
      <c r="EJZ85" s="116"/>
      <c r="EKA85" s="218"/>
      <c r="EKB85" s="217"/>
      <c r="EKC85" s="116"/>
      <c r="EKD85" s="218"/>
      <c r="EKE85" s="217"/>
      <c r="EKF85" s="116"/>
      <c r="EKG85" s="218"/>
      <c r="EKH85" s="217"/>
      <c r="EKI85" s="116"/>
      <c r="EKJ85" s="218"/>
      <c r="EKK85" s="217"/>
      <c r="EKL85" s="116"/>
      <c r="EKM85" s="218"/>
      <c r="EKN85" s="217"/>
      <c r="EKO85" s="116"/>
      <c r="EKP85" s="218"/>
      <c r="EKQ85" s="217"/>
      <c r="EKR85" s="116"/>
      <c r="EKS85" s="218"/>
      <c r="EKT85" s="217"/>
      <c r="EKU85" s="116"/>
      <c r="EKV85" s="218"/>
      <c r="EKW85" s="217"/>
      <c r="EKX85" s="116"/>
      <c r="EKY85" s="218"/>
      <c r="EKZ85" s="217"/>
      <c r="ELA85" s="116"/>
      <c r="ELB85" s="218"/>
      <c r="ELC85" s="217"/>
      <c r="ELD85" s="116"/>
      <c r="ELE85" s="218"/>
      <c r="ELF85" s="217"/>
      <c r="ELG85" s="116"/>
      <c r="ELH85" s="218"/>
      <c r="ELI85" s="217"/>
      <c r="ELJ85" s="116"/>
      <c r="ELK85" s="218"/>
      <c r="ELL85" s="217"/>
      <c r="ELM85" s="116"/>
      <c r="ELN85" s="218"/>
      <c r="ELO85" s="217"/>
      <c r="ELP85" s="116"/>
      <c r="ELQ85" s="218"/>
      <c r="ELR85" s="217"/>
      <c r="ELS85" s="116"/>
      <c r="ELT85" s="218"/>
      <c r="ELU85" s="217"/>
      <c r="ELV85" s="116"/>
      <c r="ELW85" s="218"/>
      <c r="ELX85" s="217"/>
      <c r="ELY85" s="116"/>
      <c r="ELZ85" s="218"/>
      <c r="EMA85" s="217"/>
      <c r="EMB85" s="116"/>
      <c r="EMC85" s="218"/>
      <c r="EMD85" s="217"/>
      <c r="EME85" s="116"/>
      <c r="EMF85" s="218"/>
      <c r="EMG85" s="217"/>
      <c r="EMH85" s="116"/>
      <c r="EMI85" s="218"/>
      <c r="EMJ85" s="217"/>
      <c r="EMK85" s="116"/>
      <c r="EML85" s="218"/>
      <c r="EMM85" s="217"/>
      <c r="EMN85" s="116"/>
      <c r="EMO85" s="218"/>
      <c r="EMP85" s="217"/>
      <c r="EMQ85" s="116"/>
      <c r="EMR85" s="218"/>
      <c r="EMS85" s="217"/>
      <c r="EMT85" s="116"/>
      <c r="EMU85" s="218"/>
      <c r="EMV85" s="217"/>
      <c r="EMW85" s="116"/>
      <c r="EMX85" s="218"/>
      <c r="EMY85" s="217"/>
      <c r="EMZ85" s="116"/>
      <c r="ENA85" s="218"/>
      <c r="ENB85" s="217"/>
      <c r="ENC85" s="116"/>
      <c r="END85" s="218"/>
      <c r="ENE85" s="217"/>
      <c r="ENF85" s="116"/>
      <c r="ENG85" s="218"/>
      <c r="ENH85" s="217"/>
      <c r="ENI85" s="116"/>
      <c r="ENJ85" s="218"/>
      <c r="ENK85" s="217"/>
      <c r="ENL85" s="116"/>
      <c r="ENM85" s="218"/>
      <c r="ENN85" s="217"/>
      <c r="ENO85" s="116"/>
      <c r="ENP85" s="218"/>
      <c r="ENQ85" s="217"/>
      <c r="ENR85" s="116"/>
      <c r="ENS85" s="218"/>
      <c r="ENT85" s="217"/>
      <c r="ENU85" s="116"/>
      <c r="ENV85" s="218"/>
      <c r="ENW85" s="217"/>
      <c r="ENX85" s="116"/>
      <c r="ENY85" s="218"/>
      <c r="ENZ85" s="217"/>
      <c r="EOA85" s="116"/>
      <c r="EOB85" s="218"/>
      <c r="EOC85" s="217"/>
      <c r="EOD85" s="116"/>
      <c r="EOE85" s="218"/>
      <c r="EOF85" s="217"/>
      <c r="EOG85" s="116"/>
      <c r="EOH85" s="218"/>
      <c r="EOI85" s="217"/>
      <c r="EOJ85" s="116"/>
      <c r="EOK85" s="218"/>
      <c r="EOL85" s="217"/>
      <c r="EOM85" s="116"/>
      <c r="EON85" s="218"/>
      <c r="EOO85" s="217"/>
      <c r="EOP85" s="116"/>
      <c r="EOQ85" s="218"/>
      <c r="EOR85" s="217"/>
      <c r="EOS85" s="116"/>
      <c r="EOT85" s="218"/>
      <c r="EOU85" s="217"/>
      <c r="EOV85" s="116"/>
      <c r="EOW85" s="218"/>
      <c r="EOX85" s="217"/>
      <c r="EOY85" s="116"/>
      <c r="EOZ85" s="218"/>
      <c r="EPA85" s="217"/>
      <c r="EPB85" s="116"/>
      <c r="EPC85" s="218"/>
      <c r="EPD85" s="217"/>
      <c r="EPE85" s="116"/>
      <c r="EPF85" s="218"/>
      <c r="EPG85" s="217"/>
      <c r="EPH85" s="116"/>
      <c r="EPI85" s="218"/>
      <c r="EPJ85" s="217"/>
      <c r="EPK85" s="116"/>
      <c r="EPL85" s="218"/>
      <c r="EPM85" s="217"/>
      <c r="EPN85" s="116"/>
      <c r="EPO85" s="218"/>
      <c r="EPP85" s="217"/>
      <c r="EPQ85" s="116"/>
      <c r="EPR85" s="218"/>
      <c r="EPS85" s="217"/>
      <c r="EPT85" s="116"/>
      <c r="EPU85" s="218"/>
      <c r="EPV85" s="217"/>
      <c r="EPW85" s="116"/>
      <c r="EPX85" s="218"/>
      <c r="EPY85" s="217"/>
      <c r="EPZ85" s="116"/>
      <c r="EQA85" s="218"/>
      <c r="EQB85" s="217"/>
      <c r="EQC85" s="116"/>
      <c r="EQD85" s="218"/>
      <c r="EQE85" s="217"/>
      <c r="EQF85" s="116"/>
      <c r="EQG85" s="218"/>
      <c r="EQH85" s="217"/>
      <c r="EQI85" s="116"/>
      <c r="EQJ85" s="218"/>
      <c r="EQK85" s="217"/>
      <c r="EQL85" s="116"/>
      <c r="EQM85" s="218"/>
      <c r="EQN85" s="217"/>
      <c r="EQO85" s="116"/>
      <c r="EQP85" s="218"/>
      <c r="EQQ85" s="217"/>
      <c r="EQR85" s="116"/>
      <c r="EQS85" s="218"/>
      <c r="EQT85" s="217"/>
      <c r="EQU85" s="116"/>
      <c r="EQV85" s="218"/>
      <c r="EQW85" s="217"/>
      <c r="EQX85" s="116"/>
      <c r="EQY85" s="218"/>
      <c r="EQZ85" s="217"/>
      <c r="ERA85" s="116"/>
      <c r="ERB85" s="218"/>
      <c r="ERC85" s="217"/>
      <c r="ERD85" s="116"/>
      <c r="ERE85" s="218"/>
      <c r="ERF85" s="217"/>
      <c r="ERG85" s="116"/>
      <c r="ERH85" s="218"/>
      <c r="ERI85" s="217"/>
      <c r="ERJ85" s="116"/>
      <c r="ERK85" s="218"/>
      <c r="ERL85" s="217"/>
      <c r="ERM85" s="116"/>
      <c r="ERN85" s="218"/>
      <c r="ERO85" s="217"/>
      <c r="ERP85" s="116"/>
      <c r="ERQ85" s="218"/>
      <c r="ERR85" s="217"/>
      <c r="ERS85" s="116"/>
      <c r="ERT85" s="218"/>
      <c r="ERU85" s="217"/>
      <c r="ERV85" s="116"/>
      <c r="ERW85" s="218"/>
      <c r="ERX85" s="217"/>
      <c r="ERY85" s="116"/>
      <c r="ERZ85" s="218"/>
      <c r="ESA85" s="217"/>
      <c r="ESB85" s="116"/>
      <c r="ESC85" s="218"/>
      <c r="ESD85" s="217"/>
      <c r="ESE85" s="116"/>
      <c r="ESF85" s="218"/>
      <c r="ESG85" s="217"/>
      <c r="ESH85" s="116"/>
      <c r="ESI85" s="218"/>
      <c r="ESJ85" s="217"/>
      <c r="ESK85" s="116"/>
      <c r="ESL85" s="218"/>
      <c r="ESM85" s="217"/>
      <c r="ESN85" s="116"/>
      <c r="ESO85" s="218"/>
      <c r="ESP85" s="217"/>
      <c r="ESQ85" s="116"/>
      <c r="ESR85" s="218"/>
      <c r="ESS85" s="217"/>
      <c r="EST85" s="116"/>
      <c r="ESU85" s="218"/>
      <c r="ESV85" s="217"/>
      <c r="ESW85" s="116"/>
      <c r="ESX85" s="218"/>
      <c r="ESY85" s="217"/>
      <c r="ESZ85" s="116"/>
      <c r="ETA85" s="218"/>
      <c r="ETB85" s="217"/>
      <c r="ETC85" s="116"/>
      <c r="ETD85" s="218"/>
      <c r="ETE85" s="217"/>
      <c r="ETF85" s="116"/>
      <c r="ETG85" s="218"/>
      <c r="ETH85" s="217"/>
      <c r="ETI85" s="116"/>
      <c r="ETJ85" s="218"/>
      <c r="ETK85" s="217"/>
      <c r="ETL85" s="116"/>
      <c r="ETM85" s="218"/>
      <c r="ETN85" s="217"/>
      <c r="ETO85" s="116"/>
      <c r="ETP85" s="218"/>
      <c r="ETQ85" s="217"/>
      <c r="ETR85" s="116"/>
      <c r="ETS85" s="218"/>
      <c r="ETT85" s="217"/>
      <c r="ETU85" s="116"/>
      <c r="ETV85" s="218"/>
      <c r="ETW85" s="217"/>
      <c r="ETX85" s="116"/>
      <c r="ETY85" s="218"/>
      <c r="ETZ85" s="217"/>
      <c r="EUA85" s="116"/>
      <c r="EUB85" s="218"/>
      <c r="EUC85" s="217"/>
      <c r="EUD85" s="116"/>
      <c r="EUE85" s="218"/>
      <c r="EUF85" s="217"/>
      <c r="EUG85" s="116"/>
      <c r="EUH85" s="218"/>
      <c r="EUI85" s="217"/>
      <c r="EUJ85" s="116"/>
      <c r="EUK85" s="218"/>
      <c r="EUL85" s="217"/>
      <c r="EUM85" s="116"/>
      <c r="EUN85" s="218"/>
      <c r="EUO85" s="217"/>
      <c r="EUP85" s="116"/>
      <c r="EUQ85" s="218"/>
      <c r="EUR85" s="217"/>
      <c r="EUS85" s="116"/>
      <c r="EUT85" s="218"/>
      <c r="EUU85" s="217"/>
      <c r="EUV85" s="116"/>
      <c r="EUW85" s="218"/>
      <c r="EUX85" s="217"/>
      <c r="EUY85" s="116"/>
      <c r="EUZ85" s="218"/>
      <c r="EVA85" s="217"/>
      <c r="EVB85" s="116"/>
      <c r="EVC85" s="218"/>
      <c r="EVD85" s="217"/>
      <c r="EVE85" s="116"/>
      <c r="EVF85" s="218"/>
      <c r="EVG85" s="217"/>
      <c r="EVH85" s="116"/>
      <c r="EVI85" s="218"/>
      <c r="EVJ85" s="217"/>
      <c r="EVK85" s="116"/>
      <c r="EVL85" s="218"/>
      <c r="EVM85" s="217"/>
      <c r="EVN85" s="116"/>
      <c r="EVO85" s="218"/>
      <c r="EVP85" s="217"/>
      <c r="EVQ85" s="116"/>
      <c r="EVR85" s="218"/>
      <c r="EVS85" s="217"/>
      <c r="EVT85" s="116"/>
      <c r="EVU85" s="218"/>
      <c r="EVV85" s="217"/>
      <c r="EVW85" s="116"/>
      <c r="EVX85" s="218"/>
      <c r="EVY85" s="217"/>
      <c r="EVZ85" s="116"/>
      <c r="EWA85" s="218"/>
      <c r="EWB85" s="217"/>
      <c r="EWC85" s="116"/>
      <c r="EWD85" s="218"/>
      <c r="EWE85" s="217"/>
      <c r="EWF85" s="116"/>
      <c r="EWG85" s="218"/>
      <c r="EWH85" s="217"/>
      <c r="EWI85" s="116"/>
      <c r="EWJ85" s="218"/>
      <c r="EWK85" s="217"/>
      <c r="EWL85" s="116"/>
      <c r="EWM85" s="218"/>
      <c r="EWN85" s="217"/>
      <c r="EWO85" s="116"/>
      <c r="EWP85" s="218"/>
      <c r="EWQ85" s="217"/>
      <c r="EWR85" s="116"/>
      <c r="EWS85" s="218"/>
      <c r="EWT85" s="217"/>
      <c r="EWU85" s="116"/>
      <c r="EWV85" s="218"/>
      <c r="EWW85" s="217"/>
      <c r="EWX85" s="116"/>
      <c r="EWY85" s="218"/>
      <c r="EWZ85" s="217"/>
      <c r="EXA85" s="116"/>
      <c r="EXB85" s="218"/>
      <c r="EXC85" s="217"/>
      <c r="EXD85" s="116"/>
      <c r="EXE85" s="218"/>
      <c r="EXF85" s="217"/>
      <c r="EXG85" s="116"/>
      <c r="EXH85" s="218"/>
      <c r="EXI85" s="217"/>
      <c r="EXJ85" s="116"/>
      <c r="EXK85" s="218"/>
      <c r="EXL85" s="217"/>
      <c r="EXM85" s="116"/>
      <c r="EXN85" s="218"/>
      <c r="EXO85" s="217"/>
      <c r="EXP85" s="116"/>
      <c r="EXQ85" s="218"/>
      <c r="EXR85" s="217"/>
      <c r="EXS85" s="116"/>
      <c r="EXT85" s="218"/>
      <c r="EXU85" s="217"/>
      <c r="EXV85" s="116"/>
      <c r="EXW85" s="218"/>
      <c r="EXX85" s="217"/>
      <c r="EXY85" s="116"/>
      <c r="EXZ85" s="218"/>
      <c r="EYA85" s="217"/>
      <c r="EYB85" s="116"/>
      <c r="EYC85" s="218"/>
      <c r="EYD85" s="217"/>
      <c r="EYE85" s="116"/>
      <c r="EYF85" s="218"/>
      <c r="EYG85" s="217"/>
      <c r="EYH85" s="116"/>
      <c r="EYI85" s="218"/>
      <c r="EYJ85" s="217"/>
      <c r="EYK85" s="116"/>
      <c r="EYL85" s="218"/>
      <c r="EYM85" s="217"/>
      <c r="EYN85" s="116"/>
      <c r="EYO85" s="218"/>
      <c r="EYP85" s="217"/>
      <c r="EYQ85" s="116"/>
      <c r="EYR85" s="218"/>
      <c r="EYS85" s="217"/>
      <c r="EYT85" s="116"/>
      <c r="EYU85" s="218"/>
      <c r="EYV85" s="217"/>
      <c r="EYW85" s="116"/>
      <c r="EYX85" s="218"/>
      <c r="EYY85" s="217"/>
      <c r="EYZ85" s="116"/>
      <c r="EZA85" s="218"/>
      <c r="EZB85" s="217"/>
      <c r="EZC85" s="116"/>
      <c r="EZD85" s="218"/>
      <c r="EZE85" s="217"/>
      <c r="EZF85" s="116"/>
      <c r="EZG85" s="218"/>
      <c r="EZH85" s="217"/>
      <c r="EZI85" s="116"/>
      <c r="EZJ85" s="218"/>
      <c r="EZK85" s="217"/>
      <c r="EZL85" s="116"/>
      <c r="EZM85" s="218"/>
      <c r="EZN85" s="217"/>
      <c r="EZO85" s="116"/>
      <c r="EZP85" s="218"/>
      <c r="EZQ85" s="217"/>
      <c r="EZR85" s="116"/>
      <c r="EZS85" s="218"/>
      <c r="EZT85" s="217"/>
      <c r="EZU85" s="116"/>
      <c r="EZV85" s="218"/>
      <c r="EZW85" s="217"/>
      <c r="EZX85" s="116"/>
      <c r="EZY85" s="218"/>
      <c r="EZZ85" s="217"/>
      <c r="FAA85" s="116"/>
      <c r="FAB85" s="218"/>
      <c r="FAC85" s="217"/>
      <c r="FAD85" s="116"/>
      <c r="FAE85" s="218"/>
      <c r="FAF85" s="217"/>
      <c r="FAG85" s="116"/>
      <c r="FAH85" s="218"/>
      <c r="FAI85" s="217"/>
      <c r="FAJ85" s="116"/>
      <c r="FAK85" s="218"/>
      <c r="FAL85" s="217"/>
      <c r="FAM85" s="116"/>
      <c r="FAN85" s="218"/>
      <c r="FAO85" s="217"/>
      <c r="FAP85" s="116"/>
      <c r="FAQ85" s="218"/>
      <c r="FAR85" s="217"/>
      <c r="FAS85" s="116"/>
      <c r="FAT85" s="218"/>
      <c r="FAU85" s="217"/>
      <c r="FAV85" s="116"/>
      <c r="FAW85" s="218"/>
      <c r="FAX85" s="217"/>
      <c r="FAY85" s="116"/>
      <c r="FAZ85" s="218"/>
      <c r="FBA85" s="217"/>
      <c r="FBB85" s="116"/>
      <c r="FBC85" s="218"/>
      <c r="FBD85" s="217"/>
      <c r="FBE85" s="116"/>
      <c r="FBF85" s="218"/>
      <c r="FBG85" s="217"/>
      <c r="FBH85" s="116"/>
      <c r="FBI85" s="218"/>
      <c r="FBJ85" s="217"/>
      <c r="FBK85" s="116"/>
      <c r="FBL85" s="218"/>
      <c r="FBM85" s="217"/>
      <c r="FBN85" s="116"/>
      <c r="FBO85" s="218"/>
      <c r="FBP85" s="217"/>
      <c r="FBQ85" s="116"/>
      <c r="FBR85" s="218"/>
      <c r="FBS85" s="217"/>
      <c r="FBT85" s="116"/>
      <c r="FBU85" s="218"/>
      <c r="FBV85" s="217"/>
      <c r="FBW85" s="116"/>
      <c r="FBX85" s="218"/>
      <c r="FBY85" s="217"/>
      <c r="FBZ85" s="116"/>
      <c r="FCA85" s="218"/>
      <c r="FCB85" s="217"/>
      <c r="FCC85" s="116"/>
      <c r="FCD85" s="218"/>
      <c r="FCE85" s="217"/>
      <c r="FCF85" s="116"/>
      <c r="FCG85" s="218"/>
      <c r="FCH85" s="217"/>
      <c r="FCI85" s="116"/>
      <c r="FCJ85" s="218"/>
      <c r="FCK85" s="217"/>
      <c r="FCL85" s="116"/>
      <c r="FCM85" s="218"/>
      <c r="FCN85" s="217"/>
      <c r="FCO85" s="116"/>
      <c r="FCP85" s="218"/>
      <c r="FCQ85" s="217"/>
      <c r="FCR85" s="116"/>
      <c r="FCS85" s="218"/>
      <c r="FCT85" s="217"/>
      <c r="FCU85" s="116"/>
      <c r="FCV85" s="218"/>
      <c r="FCW85" s="217"/>
      <c r="FCX85" s="116"/>
      <c r="FCY85" s="218"/>
      <c r="FCZ85" s="217"/>
      <c r="FDA85" s="116"/>
      <c r="FDB85" s="218"/>
      <c r="FDC85" s="217"/>
      <c r="FDD85" s="116"/>
      <c r="FDE85" s="218"/>
      <c r="FDF85" s="217"/>
      <c r="FDG85" s="116"/>
      <c r="FDH85" s="218"/>
      <c r="FDI85" s="217"/>
      <c r="FDJ85" s="116"/>
      <c r="FDK85" s="218"/>
      <c r="FDL85" s="217"/>
      <c r="FDM85" s="116"/>
      <c r="FDN85" s="218"/>
      <c r="FDO85" s="217"/>
      <c r="FDP85" s="116"/>
      <c r="FDQ85" s="218"/>
      <c r="FDR85" s="217"/>
      <c r="FDS85" s="116"/>
      <c r="FDT85" s="218"/>
      <c r="FDU85" s="217"/>
      <c r="FDV85" s="116"/>
      <c r="FDW85" s="218"/>
      <c r="FDX85" s="217"/>
      <c r="FDY85" s="116"/>
      <c r="FDZ85" s="218"/>
      <c r="FEA85" s="217"/>
      <c r="FEB85" s="116"/>
      <c r="FEC85" s="218"/>
      <c r="FED85" s="217"/>
      <c r="FEE85" s="116"/>
      <c r="FEF85" s="218"/>
      <c r="FEG85" s="217"/>
      <c r="FEH85" s="116"/>
      <c r="FEI85" s="218"/>
      <c r="FEJ85" s="217"/>
      <c r="FEK85" s="116"/>
      <c r="FEL85" s="218"/>
      <c r="FEM85" s="217"/>
      <c r="FEN85" s="116"/>
      <c r="FEO85" s="218"/>
      <c r="FEP85" s="217"/>
      <c r="FEQ85" s="116"/>
      <c r="FER85" s="218"/>
      <c r="FES85" s="217"/>
      <c r="FET85" s="116"/>
      <c r="FEU85" s="218"/>
      <c r="FEV85" s="217"/>
      <c r="FEW85" s="116"/>
      <c r="FEX85" s="218"/>
      <c r="FEY85" s="217"/>
      <c r="FEZ85" s="116"/>
      <c r="FFA85" s="218"/>
      <c r="FFB85" s="217"/>
      <c r="FFC85" s="116"/>
      <c r="FFD85" s="218"/>
      <c r="FFE85" s="217"/>
      <c r="FFF85" s="116"/>
      <c r="FFG85" s="218"/>
      <c r="FFH85" s="217"/>
      <c r="FFI85" s="116"/>
      <c r="FFJ85" s="218"/>
      <c r="FFK85" s="217"/>
      <c r="FFL85" s="116"/>
      <c r="FFM85" s="218"/>
      <c r="FFN85" s="217"/>
      <c r="FFO85" s="116"/>
      <c r="FFP85" s="218"/>
      <c r="FFQ85" s="217"/>
      <c r="FFR85" s="116"/>
      <c r="FFS85" s="218"/>
      <c r="FFT85" s="217"/>
      <c r="FFU85" s="116"/>
      <c r="FFV85" s="218"/>
      <c r="FFW85" s="217"/>
      <c r="FFX85" s="116"/>
      <c r="FFY85" s="218"/>
      <c r="FFZ85" s="217"/>
      <c r="FGA85" s="116"/>
      <c r="FGB85" s="218"/>
      <c r="FGC85" s="217"/>
      <c r="FGD85" s="116"/>
      <c r="FGE85" s="218"/>
      <c r="FGF85" s="217"/>
      <c r="FGG85" s="116"/>
      <c r="FGH85" s="218"/>
      <c r="FGI85" s="217"/>
      <c r="FGJ85" s="116"/>
      <c r="FGK85" s="218"/>
      <c r="FGL85" s="217"/>
      <c r="FGM85" s="116"/>
      <c r="FGN85" s="218"/>
      <c r="FGO85" s="217"/>
      <c r="FGP85" s="116"/>
      <c r="FGQ85" s="218"/>
      <c r="FGR85" s="217"/>
      <c r="FGS85" s="116"/>
      <c r="FGT85" s="218"/>
      <c r="FGU85" s="217"/>
      <c r="FGV85" s="116"/>
      <c r="FGW85" s="218"/>
      <c r="FGX85" s="217"/>
      <c r="FGY85" s="116"/>
      <c r="FGZ85" s="218"/>
      <c r="FHA85" s="217"/>
      <c r="FHB85" s="116"/>
      <c r="FHC85" s="218"/>
      <c r="FHD85" s="217"/>
      <c r="FHE85" s="116"/>
      <c r="FHF85" s="218"/>
      <c r="FHG85" s="217"/>
      <c r="FHH85" s="116"/>
      <c r="FHI85" s="218"/>
      <c r="FHJ85" s="217"/>
      <c r="FHK85" s="116"/>
      <c r="FHL85" s="218"/>
      <c r="FHM85" s="217"/>
      <c r="FHN85" s="116"/>
      <c r="FHO85" s="218"/>
      <c r="FHP85" s="217"/>
      <c r="FHQ85" s="116"/>
      <c r="FHR85" s="218"/>
      <c r="FHS85" s="217"/>
      <c r="FHT85" s="116"/>
      <c r="FHU85" s="218"/>
      <c r="FHV85" s="217"/>
      <c r="FHW85" s="116"/>
      <c r="FHX85" s="218"/>
      <c r="FHY85" s="217"/>
      <c r="FHZ85" s="116"/>
      <c r="FIA85" s="218"/>
      <c r="FIB85" s="217"/>
      <c r="FIC85" s="116"/>
      <c r="FID85" s="218"/>
      <c r="FIE85" s="217"/>
      <c r="FIF85" s="116"/>
      <c r="FIG85" s="218"/>
      <c r="FIH85" s="217"/>
      <c r="FII85" s="116"/>
      <c r="FIJ85" s="218"/>
      <c r="FIK85" s="217"/>
      <c r="FIL85" s="116"/>
      <c r="FIM85" s="218"/>
      <c r="FIN85" s="217"/>
      <c r="FIO85" s="116"/>
      <c r="FIP85" s="218"/>
      <c r="FIQ85" s="217"/>
      <c r="FIR85" s="116"/>
      <c r="FIS85" s="218"/>
      <c r="FIT85" s="217"/>
      <c r="FIU85" s="116"/>
      <c r="FIV85" s="218"/>
      <c r="FIW85" s="217"/>
      <c r="FIX85" s="116"/>
      <c r="FIY85" s="218"/>
      <c r="FIZ85" s="217"/>
      <c r="FJA85" s="116"/>
      <c r="FJB85" s="218"/>
      <c r="FJC85" s="217"/>
      <c r="FJD85" s="116"/>
      <c r="FJE85" s="218"/>
      <c r="FJF85" s="217"/>
      <c r="FJG85" s="116"/>
      <c r="FJH85" s="218"/>
      <c r="FJI85" s="217"/>
      <c r="FJJ85" s="116"/>
      <c r="FJK85" s="218"/>
      <c r="FJL85" s="217"/>
      <c r="FJM85" s="116"/>
      <c r="FJN85" s="218"/>
      <c r="FJO85" s="217"/>
      <c r="FJP85" s="116"/>
      <c r="FJQ85" s="218"/>
      <c r="FJR85" s="217"/>
      <c r="FJS85" s="116"/>
      <c r="FJT85" s="218"/>
      <c r="FJU85" s="217"/>
      <c r="FJV85" s="116"/>
      <c r="FJW85" s="218"/>
      <c r="FJX85" s="217"/>
      <c r="FJY85" s="116"/>
      <c r="FJZ85" s="218"/>
      <c r="FKA85" s="217"/>
      <c r="FKB85" s="116"/>
      <c r="FKC85" s="218"/>
      <c r="FKD85" s="217"/>
      <c r="FKE85" s="116"/>
      <c r="FKF85" s="218"/>
      <c r="FKG85" s="217"/>
      <c r="FKH85" s="116"/>
      <c r="FKI85" s="218"/>
      <c r="FKJ85" s="217"/>
      <c r="FKK85" s="116"/>
      <c r="FKL85" s="218"/>
      <c r="FKM85" s="217"/>
      <c r="FKN85" s="116"/>
      <c r="FKO85" s="218"/>
      <c r="FKP85" s="217"/>
      <c r="FKQ85" s="116"/>
      <c r="FKR85" s="218"/>
      <c r="FKS85" s="217"/>
      <c r="FKT85" s="116"/>
      <c r="FKU85" s="218"/>
      <c r="FKV85" s="217"/>
      <c r="FKW85" s="116"/>
      <c r="FKX85" s="218"/>
      <c r="FKY85" s="217"/>
      <c r="FKZ85" s="116"/>
      <c r="FLA85" s="218"/>
      <c r="FLB85" s="217"/>
      <c r="FLC85" s="116"/>
      <c r="FLD85" s="218"/>
      <c r="FLE85" s="217"/>
      <c r="FLF85" s="116"/>
      <c r="FLG85" s="218"/>
      <c r="FLH85" s="217"/>
      <c r="FLI85" s="116"/>
      <c r="FLJ85" s="218"/>
      <c r="FLK85" s="217"/>
      <c r="FLL85" s="116"/>
      <c r="FLM85" s="218"/>
      <c r="FLN85" s="217"/>
      <c r="FLO85" s="116"/>
      <c r="FLP85" s="218"/>
      <c r="FLQ85" s="217"/>
      <c r="FLR85" s="116"/>
      <c r="FLS85" s="218"/>
      <c r="FLT85" s="217"/>
      <c r="FLU85" s="116"/>
      <c r="FLV85" s="218"/>
      <c r="FLW85" s="217"/>
      <c r="FLX85" s="116"/>
      <c r="FLY85" s="218"/>
      <c r="FLZ85" s="217"/>
      <c r="FMA85" s="116"/>
      <c r="FMB85" s="218"/>
      <c r="FMC85" s="217"/>
      <c r="FMD85" s="116"/>
      <c r="FME85" s="218"/>
      <c r="FMF85" s="217"/>
      <c r="FMG85" s="116"/>
      <c r="FMH85" s="218"/>
      <c r="FMI85" s="217"/>
      <c r="FMJ85" s="116"/>
      <c r="FMK85" s="218"/>
      <c r="FML85" s="217"/>
      <c r="FMM85" s="116"/>
      <c r="FMN85" s="218"/>
      <c r="FMO85" s="217"/>
      <c r="FMP85" s="116"/>
      <c r="FMQ85" s="218"/>
      <c r="FMR85" s="217"/>
      <c r="FMS85" s="116"/>
      <c r="FMT85" s="218"/>
      <c r="FMU85" s="217"/>
      <c r="FMV85" s="116"/>
      <c r="FMW85" s="218"/>
      <c r="FMX85" s="217"/>
      <c r="FMY85" s="116"/>
      <c r="FMZ85" s="218"/>
      <c r="FNA85" s="217"/>
      <c r="FNB85" s="116"/>
      <c r="FNC85" s="218"/>
      <c r="FND85" s="217"/>
      <c r="FNE85" s="116"/>
      <c r="FNF85" s="218"/>
      <c r="FNG85" s="217"/>
      <c r="FNH85" s="116"/>
      <c r="FNI85" s="218"/>
      <c r="FNJ85" s="217"/>
      <c r="FNK85" s="116"/>
      <c r="FNL85" s="218"/>
      <c r="FNM85" s="217"/>
      <c r="FNN85" s="116"/>
      <c r="FNO85" s="218"/>
      <c r="FNP85" s="217"/>
      <c r="FNQ85" s="116"/>
      <c r="FNR85" s="218"/>
      <c r="FNS85" s="217"/>
      <c r="FNT85" s="116"/>
      <c r="FNU85" s="218"/>
      <c r="FNV85" s="217"/>
      <c r="FNW85" s="116"/>
      <c r="FNX85" s="218"/>
      <c r="FNY85" s="217"/>
      <c r="FNZ85" s="116"/>
      <c r="FOA85" s="218"/>
      <c r="FOB85" s="217"/>
      <c r="FOC85" s="116"/>
      <c r="FOD85" s="218"/>
      <c r="FOE85" s="217"/>
      <c r="FOF85" s="116"/>
      <c r="FOG85" s="218"/>
      <c r="FOH85" s="217"/>
      <c r="FOI85" s="116"/>
      <c r="FOJ85" s="218"/>
      <c r="FOK85" s="217"/>
      <c r="FOL85" s="116"/>
      <c r="FOM85" s="218"/>
      <c r="FON85" s="217"/>
      <c r="FOO85" s="116"/>
      <c r="FOP85" s="218"/>
      <c r="FOQ85" s="217"/>
      <c r="FOR85" s="116"/>
      <c r="FOS85" s="218"/>
      <c r="FOT85" s="217"/>
      <c r="FOU85" s="116"/>
      <c r="FOV85" s="218"/>
      <c r="FOW85" s="217"/>
      <c r="FOX85" s="116"/>
      <c r="FOY85" s="218"/>
      <c r="FOZ85" s="217"/>
      <c r="FPA85" s="116"/>
      <c r="FPB85" s="218"/>
      <c r="FPC85" s="217"/>
      <c r="FPD85" s="116"/>
      <c r="FPE85" s="218"/>
      <c r="FPF85" s="217"/>
      <c r="FPG85" s="116"/>
      <c r="FPH85" s="218"/>
      <c r="FPI85" s="217"/>
      <c r="FPJ85" s="116"/>
      <c r="FPK85" s="218"/>
      <c r="FPL85" s="217"/>
      <c r="FPM85" s="116"/>
      <c r="FPN85" s="218"/>
      <c r="FPO85" s="217"/>
      <c r="FPP85" s="116"/>
      <c r="FPQ85" s="218"/>
      <c r="FPR85" s="217"/>
      <c r="FPS85" s="116"/>
      <c r="FPT85" s="218"/>
      <c r="FPU85" s="217"/>
      <c r="FPV85" s="116"/>
      <c r="FPW85" s="218"/>
      <c r="FPX85" s="217"/>
      <c r="FPY85" s="116"/>
      <c r="FPZ85" s="218"/>
      <c r="FQA85" s="217"/>
      <c r="FQB85" s="116"/>
      <c r="FQC85" s="218"/>
      <c r="FQD85" s="217"/>
      <c r="FQE85" s="116"/>
      <c r="FQF85" s="218"/>
      <c r="FQG85" s="217"/>
      <c r="FQH85" s="116"/>
      <c r="FQI85" s="218"/>
      <c r="FQJ85" s="217"/>
      <c r="FQK85" s="116"/>
      <c r="FQL85" s="218"/>
      <c r="FQM85" s="217"/>
      <c r="FQN85" s="116"/>
      <c r="FQO85" s="218"/>
      <c r="FQP85" s="217"/>
      <c r="FQQ85" s="116"/>
      <c r="FQR85" s="218"/>
      <c r="FQS85" s="217"/>
      <c r="FQT85" s="116"/>
      <c r="FQU85" s="218"/>
      <c r="FQV85" s="217"/>
      <c r="FQW85" s="116"/>
      <c r="FQX85" s="218"/>
      <c r="FQY85" s="217"/>
      <c r="FQZ85" s="116"/>
      <c r="FRA85" s="218"/>
      <c r="FRB85" s="217"/>
      <c r="FRC85" s="116"/>
      <c r="FRD85" s="218"/>
      <c r="FRE85" s="217"/>
      <c r="FRF85" s="116"/>
      <c r="FRG85" s="218"/>
      <c r="FRH85" s="217"/>
      <c r="FRI85" s="116"/>
      <c r="FRJ85" s="218"/>
      <c r="FRK85" s="217"/>
      <c r="FRL85" s="116"/>
      <c r="FRM85" s="218"/>
      <c r="FRN85" s="217"/>
      <c r="FRO85" s="116"/>
      <c r="FRP85" s="218"/>
      <c r="FRQ85" s="217"/>
      <c r="FRR85" s="116"/>
      <c r="FRS85" s="218"/>
      <c r="FRT85" s="217"/>
      <c r="FRU85" s="116"/>
      <c r="FRV85" s="218"/>
      <c r="FRW85" s="217"/>
      <c r="FRX85" s="116"/>
      <c r="FRY85" s="218"/>
      <c r="FRZ85" s="217"/>
      <c r="FSA85" s="116"/>
      <c r="FSB85" s="218"/>
      <c r="FSC85" s="217"/>
      <c r="FSD85" s="116"/>
      <c r="FSE85" s="218"/>
      <c r="FSF85" s="217"/>
      <c r="FSG85" s="116"/>
      <c r="FSH85" s="218"/>
      <c r="FSI85" s="217"/>
      <c r="FSJ85" s="116"/>
      <c r="FSK85" s="218"/>
      <c r="FSL85" s="217"/>
      <c r="FSM85" s="116"/>
      <c r="FSN85" s="218"/>
      <c r="FSO85" s="217"/>
      <c r="FSP85" s="116"/>
      <c r="FSQ85" s="218"/>
      <c r="FSR85" s="217"/>
      <c r="FSS85" s="116"/>
      <c r="FST85" s="218"/>
      <c r="FSU85" s="217"/>
      <c r="FSV85" s="116"/>
      <c r="FSW85" s="218"/>
      <c r="FSX85" s="217"/>
      <c r="FSY85" s="116"/>
      <c r="FSZ85" s="218"/>
      <c r="FTA85" s="217"/>
      <c r="FTB85" s="116"/>
      <c r="FTC85" s="218"/>
      <c r="FTD85" s="217"/>
      <c r="FTE85" s="116"/>
      <c r="FTF85" s="218"/>
      <c r="FTG85" s="217"/>
      <c r="FTH85" s="116"/>
      <c r="FTI85" s="218"/>
      <c r="FTJ85" s="217"/>
      <c r="FTK85" s="116"/>
      <c r="FTL85" s="218"/>
      <c r="FTM85" s="217"/>
      <c r="FTN85" s="116"/>
      <c r="FTO85" s="218"/>
      <c r="FTP85" s="217"/>
      <c r="FTQ85" s="116"/>
      <c r="FTR85" s="218"/>
      <c r="FTS85" s="217"/>
      <c r="FTT85" s="116"/>
      <c r="FTU85" s="218"/>
      <c r="FTV85" s="217"/>
      <c r="FTW85" s="116"/>
      <c r="FTX85" s="218"/>
      <c r="FTY85" s="217"/>
      <c r="FTZ85" s="116"/>
      <c r="FUA85" s="218"/>
      <c r="FUB85" s="217"/>
      <c r="FUC85" s="116"/>
      <c r="FUD85" s="218"/>
      <c r="FUE85" s="217"/>
      <c r="FUF85" s="116"/>
      <c r="FUG85" s="218"/>
      <c r="FUH85" s="217"/>
      <c r="FUI85" s="116"/>
      <c r="FUJ85" s="218"/>
      <c r="FUK85" s="217"/>
      <c r="FUL85" s="116"/>
      <c r="FUM85" s="218"/>
      <c r="FUN85" s="217"/>
      <c r="FUO85" s="116"/>
      <c r="FUP85" s="218"/>
      <c r="FUQ85" s="217"/>
      <c r="FUR85" s="116"/>
      <c r="FUS85" s="218"/>
      <c r="FUT85" s="217"/>
      <c r="FUU85" s="116"/>
      <c r="FUV85" s="218"/>
      <c r="FUW85" s="217"/>
      <c r="FUX85" s="116"/>
      <c r="FUY85" s="218"/>
      <c r="FUZ85" s="217"/>
      <c r="FVA85" s="116"/>
      <c r="FVB85" s="218"/>
      <c r="FVC85" s="217"/>
      <c r="FVD85" s="116"/>
      <c r="FVE85" s="218"/>
      <c r="FVF85" s="217"/>
      <c r="FVG85" s="116"/>
      <c r="FVH85" s="218"/>
      <c r="FVI85" s="217"/>
      <c r="FVJ85" s="116"/>
      <c r="FVK85" s="218"/>
      <c r="FVL85" s="217"/>
      <c r="FVM85" s="116"/>
      <c r="FVN85" s="218"/>
      <c r="FVO85" s="217"/>
      <c r="FVP85" s="116"/>
      <c r="FVQ85" s="218"/>
      <c r="FVR85" s="217"/>
      <c r="FVS85" s="116"/>
      <c r="FVT85" s="218"/>
      <c r="FVU85" s="217"/>
      <c r="FVV85" s="116"/>
      <c r="FVW85" s="218"/>
      <c r="FVX85" s="217"/>
      <c r="FVY85" s="116"/>
      <c r="FVZ85" s="218"/>
      <c r="FWA85" s="217"/>
      <c r="FWB85" s="116"/>
      <c r="FWC85" s="218"/>
      <c r="FWD85" s="217"/>
      <c r="FWE85" s="116"/>
      <c r="FWF85" s="218"/>
      <c r="FWG85" s="217"/>
      <c r="FWH85" s="116"/>
      <c r="FWI85" s="218"/>
      <c r="FWJ85" s="217"/>
      <c r="FWK85" s="116"/>
      <c r="FWL85" s="218"/>
      <c r="FWM85" s="217"/>
      <c r="FWN85" s="116"/>
      <c r="FWO85" s="218"/>
      <c r="FWP85" s="217"/>
      <c r="FWQ85" s="116"/>
      <c r="FWR85" s="218"/>
      <c r="FWS85" s="217"/>
      <c r="FWT85" s="116"/>
      <c r="FWU85" s="218"/>
      <c r="FWV85" s="217"/>
      <c r="FWW85" s="116"/>
      <c r="FWX85" s="218"/>
      <c r="FWY85" s="217"/>
      <c r="FWZ85" s="116"/>
      <c r="FXA85" s="218"/>
      <c r="FXB85" s="217"/>
      <c r="FXC85" s="116"/>
      <c r="FXD85" s="218"/>
      <c r="FXE85" s="217"/>
      <c r="FXF85" s="116"/>
      <c r="FXG85" s="218"/>
      <c r="FXH85" s="217"/>
      <c r="FXI85" s="116"/>
      <c r="FXJ85" s="218"/>
      <c r="FXK85" s="217"/>
      <c r="FXL85" s="116"/>
      <c r="FXM85" s="218"/>
      <c r="FXN85" s="217"/>
      <c r="FXO85" s="116"/>
      <c r="FXP85" s="218"/>
      <c r="FXQ85" s="217"/>
      <c r="FXR85" s="116"/>
      <c r="FXS85" s="218"/>
      <c r="FXT85" s="217"/>
      <c r="FXU85" s="116"/>
      <c r="FXV85" s="218"/>
      <c r="FXW85" s="217"/>
      <c r="FXX85" s="116"/>
      <c r="FXY85" s="218"/>
      <c r="FXZ85" s="217"/>
      <c r="FYA85" s="116"/>
      <c r="FYB85" s="218"/>
      <c r="FYC85" s="217"/>
      <c r="FYD85" s="116"/>
      <c r="FYE85" s="218"/>
      <c r="FYF85" s="217"/>
      <c r="FYG85" s="116"/>
      <c r="FYH85" s="218"/>
      <c r="FYI85" s="217"/>
      <c r="FYJ85" s="116"/>
      <c r="FYK85" s="218"/>
      <c r="FYL85" s="217"/>
      <c r="FYM85" s="116"/>
      <c r="FYN85" s="218"/>
      <c r="FYO85" s="217"/>
      <c r="FYP85" s="116"/>
      <c r="FYQ85" s="218"/>
      <c r="FYR85" s="217"/>
      <c r="FYS85" s="116"/>
      <c r="FYT85" s="218"/>
      <c r="FYU85" s="217"/>
      <c r="FYV85" s="116"/>
      <c r="FYW85" s="218"/>
      <c r="FYX85" s="217"/>
      <c r="FYY85" s="116"/>
      <c r="FYZ85" s="218"/>
      <c r="FZA85" s="217"/>
      <c r="FZB85" s="116"/>
      <c r="FZC85" s="218"/>
      <c r="FZD85" s="217"/>
      <c r="FZE85" s="116"/>
      <c r="FZF85" s="218"/>
      <c r="FZG85" s="217"/>
      <c r="FZH85" s="116"/>
      <c r="FZI85" s="218"/>
      <c r="FZJ85" s="217"/>
      <c r="FZK85" s="116"/>
      <c r="FZL85" s="218"/>
      <c r="FZM85" s="217"/>
      <c r="FZN85" s="116"/>
      <c r="FZO85" s="218"/>
      <c r="FZP85" s="217"/>
      <c r="FZQ85" s="116"/>
      <c r="FZR85" s="218"/>
      <c r="FZS85" s="217"/>
      <c r="FZT85" s="116"/>
      <c r="FZU85" s="218"/>
      <c r="FZV85" s="217"/>
      <c r="FZW85" s="116"/>
      <c r="FZX85" s="218"/>
      <c r="FZY85" s="217"/>
      <c r="FZZ85" s="116"/>
      <c r="GAA85" s="218"/>
      <c r="GAB85" s="217"/>
      <c r="GAC85" s="116"/>
      <c r="GAD85" s="218"/>
      <c r="GAE85" s="217"/>
      <c r="GAF85" s="116"/>
      <c r="GAG85" s="218"/>
      <c r="GAH85" s="217"/>
      <c r="GAI85" s="116"/>
      <c r="GAJ85" s="218"/>
      <c r="GAK85" s="217"/>
      <c r="GAL85" s="116"/>
      <c r="GAM85" s="218"/>
      <c r="GAN85" s="217"/>
      <c r="GAO85" s="116"/>
      <c r="GAP85" s="218"/>
      <c r="GAQ85" s="217"/>
      <c r="GAR85" s="116"/>
      <c r="GAS85" s="218"/>
      <c r="GAT85" s="217"/>
      <c r="GAU85" s="116"/>
      <c r="GAV85" s="218"/>
      <c r="GAW85" s="217"/>
      <c r="GAX85" s="116"/>
      <c r="GAY85" s="218"/>
      <c r="GAZ85" s="217"/>
      <c r="GBA85" s="116"/>
      <c r="GBB85" s="218"/>
      <c r="GBC85" s="217"/>
      <c r="GBD85" s="116"/>
      <c r="GBE85" s="218"/>
      <c r="GBF85" s="217"/>
      <c r="GBG85" s="116"/>
      <c r="GBH85" s="218"/>
      <c r="GBI85" s="217"/>
      <c r="GBJ85" s="116"/>
      <c r="GBK85" s="218"/>
      <c r="GBL85" s="217"/>
      <c r="GBM85" s="116"/>
      <c r="GBN85" s="218"/>
      <c r="GBO85" s="217"/>
      <c r="GBP85" s="116"/>
      <c r="GBQ85" s="218"/>
      <c r="GBR85" s="217"/>
      <c r="GBS85" s="116"/>
      <c r="GBT85" s="218"/>
      <c r="GBU85" s="217"/>
      <c r="GBV85" s="116"/>
      <c r="GBW85" s="218"/>
      <c r="GBX85" s="217"/>
      <c r="GBY85" s="116"/>
      <c r="GBZ85" s="218"/>
      <c r="GCA85" s="217"/>
      <c r="GCB85" s="116"/>
      <c r="GCC85" s="218"/>
      <c r="GCD85" s="217"/>
      <c r="GCE85" s="116"/>
      <c r="GCF85" s="218"/>
      <c r="GCG85" s="217"/>
      <c r="GCH85" s="116"/>
      <c r="GCI85" s="218"/>
      <c r="GCJ85" s="217"/>
      <c r="GCK85" s="116"/>
      <c r="GCL85" s="218"/>
      <c r="GCM85" s="217"/>
      <c r="GCN85" s="116"/>
      <c r="GCO85" s="218"/>
      <c r="GCP85" s="217"/>
      <c r="GCQ85" s="116"/>
      <c r="GCR85" s="218"/>
      <c r="GCS85" s="217"/>
      <c r="GCT85" s="116"/>
      <c r="GCU85" s="218"/>
      <c r="GCV85" s="217"/>
      <c r="GCW85" s="116"/>
      <c r="GCX85" s="218"/>
      <c r="GCY85" s="217"/>
      <c r="GCZ85" s="116"/>
      <c r="GDA85" s="218"/>
      <c r="GDB85" s="217"/>
      <c r="GDC85" s="116"/>
      <c r="GDD85" s="218"/>
      <c r="GDE85" s="217"/>
      <c r="GDF85" s="116"/>
      <c r="GDG85" s="218"/>
      <c r="GDH85" s="217"/>
      <c r="GDI85" s="116"/>
      <c r="GDJ85" s="218"/>
      <c r="GDK85" s="217"/>
      <c r="GDL85" s="116"/>
      <c r="GDM85" s="218"/>
      <c r="GDN85" s="217"/>
      <c r="GDO85" s="116"/>
      <c r="GDP85" s="218"/>
      <c r="GDQ85" s="217"/>
      <c r="GDR85" s="116"/>
      <c r="GDS85" s="218"/>
      <c r="GDT85" s="217"/>
      <c r="GDU85" s="116"/>
      <c r="GDV85" s="218"/>
      <c r="GDW85" s="217"/>
      <c r="GDX85" s="116"/>
      <c r="GDY85" s="218"/>
      <c r="GDZ85" s="217"/>
      <c r="GEA85" s="116"/>
      <c r="GEB85" s="218"/>
      <c r="GEC85" s="217"/>
      <c r="GED85" s="116"/>
      <c r="GEE85" s="218"/>
      <c r="GEF85" s="217"/>
      <c r="GEG85" s="116"/>
      <c r="GEH85" s="218"/>
      <c r="GEI85" s="217"/>
      <c r="GEJ85" s="116"/>
      <c r="GEK85" s="218"/>
      <c r="GEL85" s="217"/>
      <c r="GEM85" s="116"/>
      <c r="GEN85" s="218"/>
      <c r="GEO85" s="217"/>
      <c r="GEP85" s="116"/>
      <c r="GEQ85" s="218"/>
      <c r="GER85" s="217"/>
      <c r="GES85" s="116"/>
      <c r="GET85" s="218"/>
      <c r="GEU85" s="217"/>
      <c r="GEV85" s="116"/>
      <c r="GEW85" s="218"/>
      <c r="GEX85" s="217"/>
      <c r="GEY85" s="116"/>
      <c r="GEZ85" s="218"/>
      <c r="GFA85" s="217"/>
      <c r="GFB85" s="116"/>
      <c r="GFC85" s="218"/>
      <c r="GFD85" s="217"/>
      <c r="GFE85" s="116"/>
      <c r="GFF85" s="218"/>
      <c r="GFG85" s="217"/>
      <c r="GFH85" s="116"/>
      <c r="GFI85" s="218"/>
      <c r="GFJ85" s="217"/>
      <c r="GFK85" s="116"/>
      <c r="GFL85" s="218"/>
      <c r="GFM85" s="217"/>
      <c r="GFN85" s="116"/>
      <c r="GFO85" s="218"/>
      <c r="GFP85" s="217"/>
      <c r="GFQ85" s="116"/>
      <c r="GFR85" s="218"/>
      <c r="GFS85" s="217"/>
      <c r="GFT85" s="116"/>
      <c r="GFU85" s="218"/>
      <c r="GFV85" s="217"/>
      <c r="GFW85" s="116"/>
      <c r="GFX85" s="218"/>
      <c r="GFY85" s="217"/>
      <c r="GFZ85" s="116"/>
      <c r="GGA85" s="218"/>
      <c r="GGB85" s="217"/>
      <c r="GGC85" s="116"/>
      <c r="GGD85" s="218"/>
      <c r="GGE85" s="217"/>
      <c r="GGF85" s="116"/>
      <c r="GGG85" s="218"/>
      <c r="GGH85" s="217"/>
      <c r="GGI85" s="116"/>
      <c r="GGJ85" s="218"/>
      <c r="GGK85" s="217"/>
      <c r="GGL85" s="116"/>
      <c r="GGM85" s="218"/>
      <c r="GGN85" s="217"/>
      <c r="GGO85" s="116"/>
      <c r="GGP85" s="218"/>
      <c r="GGQ85" s="217"/>
      <c r="GGR85" s="116"/>
      <c r="GGS85" s="218"/>
      <c r="GGT85" s="217"/>
      <c r="GGU85" s="116"/>
      <c r="GGV85" s="218"/>
      <c r="GGW85" s="217"/>
      <c r="GGX85" s="116"/>
      <c r="GGY85" s="218"/>
      <c r="GGZ85" s="217"/>
      <c r="GHA85" s="116"/>
      <c r="GHB85" s="218"/>
      <c r="GHC85" s="217"/>
      <c r="GHD85" s="116"/>
      <c r="GHE85" s="218"/>
      <c r="GHF85" s="217"/>
      <c r="GHG85" s="116"/>
      <c r="GHH85" s="218"/>
      <c r="GHI85" s="217"/>
      <c r="GHJ85" s="116"/>
      <c r="GHK85" s="218"/>
      <c r="GHL85" s="217"/>
      <c r="GHM85" s="116"/>
      <c r="GHN85" s="218"/>
      <c r="GHO85" s="217"/>
      <c r="GHP85" s="116"/>
      <c r="GHQ85" s="218"/>
      <c r="GHR85" s="217"/>
      <c r="GHS85" s="116"/>
      <c r="GHT85" s="218"/>
      <c r="GHU85" s="217"/>
      <c r="GHV85" s="116"/>
      <c r="GHW85" s="218"/>
      <c r="GHX85" s="217"/>
      <c r="GHY85" s="116"/>
      <c r="GHZ85" s="218"/>
      <c r="GIA85" s="217"/>
      <c r="GIB85" s="116"/>
      <c r="GIC85" s="218"/>
      <c r="GID85" s="217"/>
      <c r="GIE85" s="116"/>
      <c r="GIF85" s="218"/>
      <c r="GIG85" s="217"/>
      <c r="GIH85" s="116"/>
      <c r="GII85" s="218"/>
      <c r="GIJ85" s="217"/>
      <c r="GIK85" s="116"/>
      <c r="GIL85" s="218"/>
      <c r="GIM85" s="217"/>
      <c r="GIN85" s="116"/>
      <c r="GIO85" s="218"/>
      <c r="GIP85" s="217"/>
      <c r="GIQ85" s="116"/>
      <c r="GIR85" s="218"/>
      <c r="GIS85" s="217"/>
      <c r="GIT85" s="116"/>
      <c r="GIU85" s="218"/>
      <c r="GIV85" s="217"/>
      <c r="GIW85" s="116"/>
      <c r="GIX85" s="218"/>
      <c r="GIY85" s="217"/>
      <c r="GIZ85" s="116"/>
      <c r="GJA85" s="218"/>
      <c r="GJB85" s="217"/>
      <c r="GJC85" s="116"/>
      <c r="GJD85" s="218"/>
      <c r="GJE85" s="217"/>
      <c r="GJF85" s="116"/>
      <c r="GJG85" s="218"/>
      <c r="GJH85" s="217"/>
      <c r="GJI85" s="116"/>
      <c r="GJJ85" s="218"/>
      <c r="GJK85" s="217"/>
      <c r="GJL85" s="116"/>
      <c r="GJM85" s="218"/>
      <c r="GJN85" s="217"/>
      <c r="GJO85" s="116"/>
      <c r="GJP85" s="218"/>
      <c r="GJQ85" s="217"/>
      <c r="GJR85" s="116"/>
      <c r="GJS85" s="218"/>
      <c r="GJT85" s="217"/>
      <c r="GJU85" s="116"/>
      <c r="GJV85" s="218"/>
      <c r="GJW85" s="217"/>
      <c r="GJX85" s="116"/>
      <c r="GJY85" s="218"/>
      <c r="GJZ85" s="217"/>
      <c r="GKA85" s="116"/>
      <c r="GKB85" s="218"/>
      <c r="GKC85" s="217"/>
      <c r="GKD85" s="116"/>
      <c r="GKE85" s="218"/>
      <c r="GKF85" s="217"/>
      <c r="GKG85" s="116"/>
      <c r="GKH85" s="218"/>
      <c r="GKI85" s="217"/>
      <c r="GKJ85" s="116"/>
      <c r="GKK85" s="218"/>
      <c r="GKL85" s="217"/>
      <c r="GKM85" s="116"/>
      <c r="GKN85" s="218"/>
      <c r="GKO85" s="217"/>
      <c r="GKP85" s="116"/>
      <c r="GKQ85" s="218"/>
      <c r="GKR85" s="217"/>
      <c r="GKS85" s="116"/>
      <c r="GKT85" s="218"/>
      <c r="GKU85" s="217"/>
      <c r="GKV85" s="116"/>
      <c r="GKW85" s="218"/>
      <c r="GKX85" s="217"/>
      <c r="GKY85" s="116"/>
      <c r="GKZ85" s="218"/>
      <c r="GLA85" s="217"/>
      <c r="GLB85" s="116"/>
      <c r="GLC85" s="218"/>
      <c r="GLD85" s="217"/>
      <c r="GLE85" s="116"/>
      <c r="GLF85" s="218"/>
      <c r="GLG85" s="217"/>
      <c r="GLH85" s="116"/>
      <c r="GLI85" s="218"/>
      <c r="GLJ85" s="217"/>
      <c r="GLK85" s="116"/>
      <c r="GLL85" s="218"/>
      <c r="GLM85" s="217"/>
      <c r="GLN85" s="116"/>
      <c r="GLO85" s="218"/>
      <c r="GLP85" s="217"/>
      <c r="GLQ85" s="116"/>
      <c r="GLR85" s="218"/>
      <c r="GLS85" s="217"/>
      <c r="GLT85" s="116"/>
      <c r="GLU85" s="218"/>
      <c r="GLV85" s="217"/>
      <c r="GLW85" s="116"/>
      <c r="GLX85" s="218"/>
      <c r="GLY85" s="217"/>
      <c r="GLZ85" s="116"/>
      <c r="GMA85" s="218"/>
      <c r="GMB85" s="217"/>
      <c r="GMC85" s="116"/>
      <c r="GMD85" s="218"/>
      <c r="GME85" s="217"/>
      <c r="GMF85" s="116"/>
      <c r="GMG85" s="218"/>
      <c r="GMH85" s="217"/>
      <c r="GMI85" s="116"/>
      <c r="GMJ85" s="218"/>
      <c r="GMK85" s="217"/>
      <c r="GML85" s="116"/>
      <c r="GMM85" s="218"/>
      <c r="GMN85" s="217"/>
      <c r="GMO85" s="116"/>
      <c r="GMP85" s="218"/>
      <c r="GMQ85" s="217"/>
      <c r="GMR85" s="116"/>
      <c r="GMS85" s="218"/>
      <c r="GMT85" s="217"/>
      <c r="GMU85" s="116"/>
      <c r="GMV85" s="218"/>
      <c r="GMW85" s="217"/>
      <c r="GMX85" s="116"/>
      <c r="GMY85" s="218"/>
      <c r="GMZ85" s="217"/>
      <c r="GNA85" s="116"/>
      <c r="GNB85" s="218"/>
      <c r="GNC85" s="217"/>
      <c r="GND85" s="116"/>
      <c r="GNE85" s="218"/>
      <c r="GNF85" s="217"/>
      <c r="GNG85" s="116"/>
      <c r="GNH85" s="218"/>
      <c r="GNI85" s="217"/>
      <c r="GNJ85" s="116"/>
      <c r="GNK85" s="218"/>
      <c r="GNL85" s="217"/>
      <c r="GNM85" s="116"/>
      <c r="GNN85" s="218"/>
      <c r="GNO85" s="217"/>
      <c r="GNP85" s="116"/>
      <c r="GNQ85" s="218"/>
      <c r="GNR85" s="217"/>
      <c r="GNS85" s="116"/>
      <c r="GNT85" s="218"/>
      <c r="GNU85" s="217"/>
      <c r="GNV85" s="116"/>
      <c r="GNW85" s="218"/>
      <c r="GNX85" s="217"/>
      <c r="GNY85" s="116"/>
      <c r="GNZ85" s="218"/>
      <c r="GOA85" s="217"/>
      <c r="GOB85" s="116"/>
      <c r="GOC85" s="218"/>
      <c r="GOD85" s="217"/>
      <c r="GOE85" s="116"/>
      <c r="GOF85" s="218"/>
      <c r="GOG85" s="217"/>
      <c r="GOH85" s="116"/>
      <c r="GOI85" s="218"/>
      <c r="GOJ85" s="217"/>
      <c r="GOK85" s="116"/>
      <c r="GOL85" s="218"/>
      <c r="GOM85" s="217"/>
      <c r="GON85" s="116"/>
      <c r="GOO85" s="218"/>
      <c r="GOP85" s="217"/>
      <c r="GOQ85" s="116"/>
      <c r="GOR85" s="218"/>
      <c r="GOS85" s="217"/>
      <c r="GOT85" s="116"/>
      <c r="GOU85" s="218"/>
      <c r="GOV85" s="217"/>
      <c r="GOW85" s="116"/>
      <c r="GOX85" s="218"/>
      <c r="GOY85" s="217"/>
      <c r="GOZ85" s="116"/>
      <c r="GPA85" s="218"/>
      <c r="GPB85" s="217"/>
      <c r="GPC85" s="116"/>
      <c r="GPD85" s="218"/>
      <c r="GPE85" s="217"/>
      <c r="GPF85" s="116"/>
      <c r="GPG85" s="218"/>
      <c r="GPH85" s="217"/>
      <c r="GPI85" s="116"/>
      <c r="GPJ85" s="218"/>
      <c r="GPK85" s="217"/>
      <c r="GPL85" s="116"/>
      <c r="GPM85" s="218"/>
      <c r="GPN85" s="217"/>
      <c r="GPO85" s="116"/>
      <c r="GPP85" s="218"/>
      <c r="GPQ85" s="217"/>
      <c r="GPR85" s="116"/>
      <c r="GPS85" s="218"/>
      <c r="GPT85" s="217"/>
      <c r="GPU85" s="116"/>
      <c r="GPV85" s="218"/>
      <c r="GPW85" s="217"/>
      <c r="GPX85" s="116"/>
      <c r="GPY85" s="218"/>
      <c r="GPZ85" s="217"/>
      <c r="GQA85" s="116"/>
      <c r="GQB85" s="218"/>
      <c r="GQC85" s="217"/>
      <c r="GQD85" s="116"/>
      <c r="GQE85" s="218"/>
      <c r="GQF85" s="217"/>
      <c r="GQG85" s="116"/>
      <c r="GQH85" s="218"/>
      <c r="GQI85" s="217"/>
      <c r="GQJ85" s="116"/>
      <c r="GQK85" s="218"/>
      <c r="GQL85" s="217"/>
      <c r="GQM85" s="116"/>
      <c r="GQN85" s="218"/>
      <c r="GQO85" s="217"/>
      <c r="GQP85" s="116"/>
      <c r="GQQ85" s="218"/>
      <c r="GQR85" s="217"/>
      <c r="GQS85" s="116"/>
      <c r="GQT85" s="218"/>
      <c r="GQU85" s="217"/>
      <c r="GQV85" s="116"/>
      <c r="GQW85" s="218"/>
      <c r="GQX85" s="217"/>
      <c r="GQY85" s="116"/>
      <c r="GQZ85" s="218"/>
      <c r="GRA85" s="217"/>
      <c r="GRB85" s="116"/>
      <c r="GRC85" s="218"/>
      <c r="GRD85" s="217"/>
      <c r="GRE85" s="116"/>
      <c r="GRF85" s="218"/>
      <c r="GRG85" s="217"/>
      <c r="GRH85" s="116"/>
      <c r="GRI85" s="218"/>
      <c r="GRJ85" s="217"/>
      <c r="GRK85" s="116"/>
      <c r="GRL85" s="218"/>
      <c r="GRM85" s="217"/>
      <c r="GRN85" s="116"/>
      <c r="GRO85" s="218"/>
      <c r="GRP85" s="217"/>
      <c r="GRQ85" s="116"/>
      <c r="GRR85" s="218"/>
      <c r="GRS85" s="217"/>
      <c r="GRT85" s="116"/>
      <c r="GRU85" s="218"/>
      <c r="GRV85" s="217"/>
      <c r="GRW85" s="116"/>
      <c r="GRX85" s="218"/>
      <c r="GRY85" s="217"/>
      <c r="GRZ85" s="116"/>
      <c r="GSA85" s="218"/>
      <c r="GSB85" s="217"/>
      <c r="GSC85" s="116"/>
      <c r="GSD85" s="218"/>
      <c r="GSE85" s="217"/>
      <c r="GSF85" s="116"/>
      <c r="GSG85" s="218"/>
      <c r="GSH85" s="217"/>
      <c r="GSI85" s="116"/>
      <c r="GSJ85" s="218"/>
      <c r="GSK85" s="217"/>
      <c r="GSL85" s="116"/>
      <c r="GSM85" s="218"/>
      <c r="GSN85" s="217"/>
      <c r="GSO85" s="116"/>
      <c r="GSP85" s="218"/>
      <c r="GSQ85" s="217"/>
      <c r="GSR85" s="116"/>
      <c r="GSS85" s="218"/>
      <c r="GST85" s="217"/>
      <c r="GSU85" s="116"/>
      <c r="GSV85" s="218"/>
      <c r="GSW85" s="217"/>
      <c r="GSX85" s="116"/>
      <c r="GSY85" s="218"/>
      <c r="GSZ85" s="217"/>
      <c r="GTA85" s="116"/>
      <c r="GTB85" s="218"/>
      <c r="GTC85" s="217"/>
      <c r="GTD85" s="116"/>
      <c r="GTE85" s="218"/>
      <c r="GTF85" s="217"/>
      <c r="GTG85" s="116"/>
      <c r="GTH85" s="218"/>
      <c r="GTI85" s="217"/>
      <c r="GTJ85" s="116"/>
      <c r="GTK85" s="218"/>
      <c r="GTL85" s="217"/>
      <c r="GTM85" s="116"/>
      <c r="GTN85" s="218"/>
      <c r="GTO85" s="217"/>
      <c r="GTP85" s="116"/>
      <c r="GTQ85" s="218"/>
      <c r="GTR85" s="217"/>
      <c r="GTS85" s="116"/>
      <c r="GTT85" s="218"/>
      <c r="GTU85" s="217"/>
      <c r="GTV85" s="116"/>
      <c r="GTW85" s="218"/>
      <c r="GTX85" s="217"/>
      <c r="GTY85" s="116"/>
      <c r="GTZ85" s="218"/>
      <c r="GUA85" s="217"/>
      <c r="GUB85" s="116"/>
      <c r="GUC85" s="218"/>
      <c r="GUD85" s="217"/>
      <c r="GUE85" s="116"/>
      <c r="GUF85" s="218"/>
      <c r="GUG85" s="217"/>
      <c r="GUH85" s="116"/>
      <c r="GUI85" s="218"/>
      <c r="GUJ85" s="217"/>
      <c r="GUK85" s="116"/>
      <c r="GUL85" s="218"/>
      <c r="GUM85" s="217"/>
      <c r="GUN85" s="116"/>
      <c r="GUO85" s="218"/>
      <c r="GUP85" s="217"/>
      <c r="GUQ85" s="116"/>
      <c r="GUR85" s="218"/>
      <c r="GUS85" s="217"/>
      <c r="GUT85" s="116"/>
      <c r="GUU85" s="218"/>
      <c r="GUV85" s="217"/>
      <c r="GUW85" s="116"/>
      <c r="GUX85" s="218"/>
      <c r="GUY85" s="217"/>
      <c r="GUZ85" s="116"/>
      <c r="GVA85" s="218"/>
      <c r="GVB85" s="217"/>
      <c r="GVC85" s="116"/>
      <c r="GVD85" s="218"/>
      <c r="GVE85" s="217"/>
      <c r="GVF85" s="116"/>
      <c r="GVG85" s="218"/>
      <c r="GVH85" s="217"/>
      <c r="GVI85" s="116"/>
      <c r="GVJ85" s="218"/>
      <c r="GVK85" s="217"/>
      <c r="GVL85" s="116"/>
      <c r="GVM85" s="218"/>
      <c r="GVN85" s="217"/>
      <c r="GVO85" s="116"/>
      <c r="GVP85" s="218"/>
      <c r="GVQ85" s="217"/>
      <c r="GVR85" s="116"/>
      <c r="GVS85" s="218"/>
      <c r="GVT85" s="217"/>
      <c r="GVU85" s="116"/>
      <c r="GVV85" s="218"/>
      <c r="GVW85" s="217"/>
      <c r="GVX85" s="116"/>
      <c r="GVY85" s="218"/>
      <c r="GVZ85" s="217"/>
      <c r="GWA85" s="116"/>
      <c r="GWB85" s="218"/>
      <c r="GWC85" s="217"/>
      <c r="GWD85" s="116"/>
      <c r="GWE85" s="218"/>
      <c r="GWF85" s="217"/>
      <c r="GWG85" s="116"/>
      <c r="GWH85" s="218"/>
      <c r="GWI85" s="217"/>
      <c r="GWJ85" s="116"/>
      <c r="GWK85" s="218"/>
      <c r="GWL85" s="217"/>
      <c r="GWM85" s="116"/>
      <c r="GWN85" s="218"/>
      <c r="GWO85" s="217"/>
      <c r="GWP85" s="116"/>
      <c r="GWQ85" s="218"/>
      <c r="GWR85" s="217"/>
      <c r="GWS85" s="116"/>
      <c r="GWT85" s="218"/>
      <c r="GWU85" s="217"/>
      <c r="GWV85" s="116"/>
      <c r="GWW85" s="218"/>
      <c r="GWX85" s="217"/>
      <c r="GWY85" s="116"/>
      <c r="GWZ85" s="218"/>
      <c r="GXA85" s="217"/>
      <c r="GXB85" s="116"/>
      <c r="GXC85" s="218"/>
      <c r="GXD85" s="217"/>
      <c r="GXE85" s="116"/>
      <c r="GXF85" s="218"/>
      <c r="GXG85" s="217"/>
      <c r="GXH85" s="116"/>
      <c r="GXI85" s="218"/>
      <c r="GXJ85" s="217"/>
      <c r="GXK85" s="116"/>
      <c r="GXL85" s="218"/>
      <c r="GXM85" s="217"/>
      <c r="GXN85" s="116"/>
      <c r="GXO85" s="218"/>
      <c r="GXP85" s="217"/>
      <c r="GXQ85" s="116"/>
      <c r="GXR85" s="218"/>
      <c r="GXS85" s="217"/>
      <c r="GXT85" s="116"/>
      <c r="GXU85" s="218"/>
      <c r="GXV85" s="217"/>
      <c r="GXW85" s="116"/>
      <c r="GXX85" s="218"/>
      <c r="GXY85" s="217"/>
      <c r="GXZ85" s="116"/>
      <c r="GYA85" s="218"/>
      <c r="GYB85" s="217"/>
      <c r="GYC85" s="116"/>
      <c r="GYD85" s="218"/>
      <c r="GYE85" s="217"/>
      <c r="GYF85" s="116"/>
      <c r="GYG85" s="218"/>
      <c r="GYH85" s="217"/>
      <c r="GYI85" s="116"/>
      <c r="GYJ85" s="218"/>
      <c r="GYK85" s="217"/>
      <c r="GYL85" s="116"/>
      <c r="GYM85" s="218"/>
      <c r="GYN85" s="217"/>
      <c r="GYO85" s="116"/>
      <c r="GYP85" s="218"/>
      <c r="GYQ85" s="217"/>
      <c r="GYR85" s="116"/>
      <c r="GYS85" s="218"/>
      <c r="GYT85" s="217"/>
      <c r="GYU85" s="116"/>
      <c r="GYV85" s="218"/>
      <c r="GYW85" s="217"/>
      <c r="GYX85" s="116"/>
      <c r="GYY85" s="218"/>
      <c r="GYZ85" s="217"/>
      <c r="GZA85" s="116"/>
      <c r="GZB85" s="218"/>
      <c r="GZC85" s="217"/>
      <c r="GZD85" s="116"/>
      <c r="GZE85" s="218"/>
      <c r="GZF85" s="217"/>
      <c r="GZG85" s="116"/>
      <c r="GZH85" s="218"/>
      <c r="GZI85" s="217"/>
      <c r="GZJ85" s="116"/>
      <c r="GZK85" s="218"/>
      <c r="GZL85" s="217"/>
      <c r="GZM85" s="116"/>
      <c r="GZN85" s="218"/>
      <c r="GZO85" s="217"/>
      <c r="GZP85" s="116"/>
      <c r="GZQ85" s="218"/>
      <c r="GZR85" s="217"/>
      <c r="GZS85" s="116"/>
      <c r="GZT85" s="218"/>
      <c r="GZU85" s="217"/>
      <c r="GZV85" s="116"/>
      <c r="GZW85" s="218"/>
      <c r="GZX85" s="217"/>
      <c r="GZY85" s="116"/>
      <c r="GZZ85" s="218"/>
      <c r="HAA85" s="217"/>
      <c r="HAB85" s="116"/>
      <c r="HAC85" s="218"/>
      <c r="HAD85" s="217"/>
      <c r="HAE85" s="116"/>
      <c r="HAF85" s="218"/>
      <c r="HAG85" s="217"/>
      <c r="HAH85" s="116"/>
      <c r="HAI85" s="218"/>
      <c r="HAJ85" s="217"/>
      <c r="HAK85" s="116"/>
      <c r="HAL85" s="218"/>
      <c r="HAM85" s="217"/>
      <c r="HAN85" s="116"/>
      <c r="HAO85" s="218"/>
      <c r="HAP85" s="217"/>
      <c r="HAQ85" s="116"/>
      <c r="HAR85" s="218"/>
      <c r="HAS85" s="217"/>
      <c r="HAT85" s="116"/>
      <c r="HAU85" s="218"/>
      <c r="HAV85" s="217"/>
      <c r="HAW85" s="116"/>
      <c r="HAX85" s="218"/>
      <c r="HAY85" s="217"/>
      <c r="HAZ85" s="116"/>
      <c r="HBA85" s="218"/>
      <c r="HBB85" s="217"/>
      <c r="HBC85" s="116"/>
      <c r="HBD85" s="218"/>
      <c r="HBE85" s="217"/>
      <c r="HBF85" s="116"/>
      <c r="HBG85" s="218"/>
      <c r="HBH85" s="217"/>
      <c r="HBI85" s="116"/>
      <c r="HBJ85" s="218"/>
      <c r="HBK85" s="217"/>
      <c r="HBL85" s="116"/>
      <c r="HBM85" s="218"/>
      <c r="HBN85" s="217"/>
      <c r="HBO85" s="116"/>
      <c r="HBP85" s="218"/>
      <c r="HBQ85" s="217"/>
      <c r="HBR85" s="116"/>
      <c r="HBS85" s="218"/>
      <c r="HBT85" s="217"/>
      <c r="HBU85" s="116"/>
      <c r="HBV85" s="218"/>
      <c r="HBW85" s="217"/>
      <c r="HBX85" s="116"/>
      <c r="HBY85" s="218"/>
      <c r="HBZ85" s="217"/>
      <c r="HCA85" s="116"/>
      <c r="HCB85" s="218"/>
      <c r="HCC85" s="217"/>
      <c r="HCD85" s="116"/>
      <c r="HCE85" s="218"/>
      <c r="HCF85" s="217"/>
      <c r="HCG85" s="116"/>
      <c r="HCH85" s="218"/>
      <c r="HCI85" s="217"/>
      <c r="HCJ85" s="116"/>
      <c r="HCK85" s="218"/>
      <c r="HCL85" s="217"/>
      <c r="HCM85" s="116"/>
      <c r="HCN85" s="218"/>
      <c r="HCO85" s="217"/>
      <c r="HCP85" s="116"/>
      <c r="HCQ85" s="218"/>
      <c r="HCR85" s="217"/>
      <c r="HCS85" s="116"/>
      <c r="HCT85" s="218"/>
      <c r="HCU85" s="217"/>
      <c r="HCV85" s="116"/>
      <c r="HCW85" s="218"/>
      <c r="HCX85" s="217"/>
      <c r="HCY85" s="116"/>
      <c r="HCZ85" s="218"/>
      <c r="HDA85" s="217"/>
      <c r="HDB85" s="116"/>
      <c r="HDC85" s="218"/>
      <c r="HDD85" s="217"/>
      <c r="HDE85" s="116"/>
      <c r="HDF85" s="218"/>
      <c r="HDG85" s="217"/>
      <c r="HDH85" s="116"/>
      <c r="HDI85" s="218"/>
      <c r="HDJ85" s="217"/>
      <c r="HDK85" s="116"/>
      <c r="HDL85" s="218"/>
      <c r="HDM85" s="217"/>
      <c r="HDN85" s="116"/>
      <c r="HDO85" s="218"/>
      <c r="HDP85" s="217"/>
      <c r="HDQ85" s="116"/>
      <c r="HDR85" s="218"/>
      <c r="HDS85" s="217"/>
      <c r="HDT85" s="116"/>
      <c r="HDU85" s="218"/>
      <c r="HDV85" s="217"/>
      <c r="HDW85" s="116"/>
      <c r="HDX85" s="218"/>
      <c r="HDY85" s="217"/>
      <c r="HDZ85" s="116"/>
      <c r="HEA85" s="218"/>
      <c r="HEB85" s="217"/>
      <c r="HEC85" s="116"/>
      <c r="HED85" s="218"/>
      <c r="HEE85" s="217"/>
      <c r="HEF85" s="116"/>
      <c r="HEG85" s="218"/>
      <c r="HEH85" s="217"/>
      <c r="HEI85" s="116"/>
      <c r="HEJ85" s="218"/>
      <c r="HEK85" s="217"/>
      <c r="HEL85" s="116"/>
      <c r="HEM85" s="218"/>
      <c r="HEN85" s="217"/>
      <c r="HEO85" s="116"/>
      <c r="HEP85" s="218"/>
      <c r="HEQ85" s="217"/>
      <c r="HER85" s="116"/>
      <c r="HES85" s="218"/>
      <c r="HET85" s="217"/>
      <c r="HEU85" s="116"/>
      <c r="HEV85" s="218"/>
      <c r="HEW85" s="217"/>
      <c r="HEX85" s="116"/>
      <c r="HEY85" s="218"/>
      <c r="HEZ85" s="217"/>
      <c r="HFA85" s="116"/>
      <c r="HFB85" s="218"/>
      <c r="HFC85" s="217"/>
      <c r="HFD85" s="116"/>
      <c r="HFE85" s="218"/>
      <c r="HFF85" s="217"/>
      <c r="HFG85" s="116"/>
      <c r="HFH85" s="218"/>
      <c r="HFI85" s="217"/>
      <c r="HFJ85" s="116"/>
      <c r="HFK85" s="218"/>
      <c r="HFL85" s="217"/>
      <c r="HFM85" s="116"/>
      <c r="HFN85" s="218"/>
      <c r="HFO85" s="217"/>
      <c r="HFP85" s="116"/>
      <c r="HFQ85" s="218"/>
      <c r="HFR85" s="217"/>
      <c r="HFS85" s="116"/>
      <c r="HFT85" s="218"/>
      <c r="HFU85" s="217"/>
      <c r="HFV85" s="116"/>
      <c r="HFW85" s="218"/>
      <c r="HFX85" s="217"/>
      <c r="HFY85" s="116"/>
      <c r="HFZ85" s="218"/>
      <c r="HGA85" s="217"/>
      <c r="HGB85" s="116"/>
      <c r="HGC85" s="218"/>
      <c r="HGD85" s="217"/>
      <c r="HGE85" s="116"/>
      <c r="HGF85" s="218"/>
      <c r="HGG85" s="217"/>
      <c r="HGH85" s="116"/>
      <c r="HGI85" s="218"/>
      <c r="HGJ85" s="217"/>
      <c r="HGK85" s="116"/>
      <c r="HGL85" s="218"/>
      <c r="HGM85" s="217"/>
      <c r="HGN85" s="116"/>
      <c r="HGO85" s="218"/>
      <c r="HGP85" s="217"/>
      <c r="HGQ85" s="116"/>
      <c r="HGR85" s="218"/>
      <c r="HGS85" s="217"/>
      <c r="HGT85" s="116"/>
      <c r="HGU85" s="218"/>
      <c r="HGV85" s="217"/>
      <c r="HGW85" s="116"/>
      <c r="HGX85" s="218"/>
      <c r="HGY85" s="217"/>
      <c r="HGZ85" s="116"/>
      <c r="HHA85" s="218"/>
      <c r="HHB85" s="217"/>
      <c r="HHC85" s="116"/>
      <c r="HHD85" s="218"/>
      <c r="HHE85" s="217"/>
      <c r="HHF85" s="116"/>
      <c r="HHG85" s="218"/>
      <c r="HHH85" s="217"/>
      <c r="HHI85" s="116"/>
      <c r="HHJ85" s="218"/>
      <c r="HHK85" s="217"/>
      <c r="HHL85" s="116"/>
      <c r="HHM85" s="218"/>
      <c r="HHN85" s="217"/>
      <c r="HHO85" s="116"/>
      <c r="HHP85" s="218"/>
      <c r="HHQ85" s="217"/>
      <c r="HHR85" s="116"/>
      <c r="HHS85" s="218"/>
      <c r="HHT85" s="217"/>
      <c r="HHU85" s="116"/>
      <c r="HHV85" s="218"/>
      <c r="HHW85" s="217"/>
      <c r="HHX85" s="116"/>
      <c r="HHY85" s="218"/>
      <c r="HHZ85" s="217"/>
      <c r="HIA85" s="116"/>
      <c r="HIB85" s="218"/>
      <c r="HIC85" s="217"/>
      <c r="HID85" s="116"/>
      <c r="HIE85" s="218"/>
      <c r="HIF85" s="217"/>
      <c r="HIG85" s="116"/>
      <c r="HIH85" s="218"/>
      <c r="HII85" s="217"/>
      <c r="HIJ85" s="116"/>
      <c r="HIK85" s="218"/>
      <c r="HIL85" s="217"/>
      <c r="HIM85" s="116"/>
      <c r="HIN85" s="218"/>
      <c r="HIO85" s="217"/>
      <c r="HIP85" s="116"/>
      <c r="HIQ85" s="218"/>
      <c r="HIR85" s="217"/>
      <c r="HIS85" s="116"/>
      <c r="HIT85" s="218"/>
      <c r="HIU85" s="217"/>
      <c r="HIV85" s="116"/>
      <c r="HIW85" s="218"/>
      <c r="HIX85" s="217"/>
      <c r="HIY85" s="116"/>
      <c r="HIZ85" s="218"/>
      <c r="HJA85" s="217"/>
      <c r="HJB85" s="116"/>
      <c r="HJC85" s="218"/>
      <c r="HJD85" s="217"/>
      <c r="HJE85" s="116"/>
      <c r="HJF85" s="218"/>
      <c r="HJG85" s="217"/>
      <c r="HJH85" s="116"/>
      <c r="HJI85" s="218"/>
      <c r="HJJ85" s="217"/>
      <c r="HJK85" s="116"/>
      <c r="HJL85" s="218"/>
      <c r="HJM85" s="217"/>
      <c r="HJN85" s="116"/>
      <c r="HJO85" s="218"/>
      <c r="HJP85" s="217"/>
      <c r="HJQ85" s="116"/>
      <c r="HJR85" s="218"/>
      <c r="HJS85" s="217"/>
      <c r="HJT85" s="116"/>
      <c r="HJU85" s="218"/>
      <c r="HJV85" s="217"/>
      <c r="HJW85" s="116"/>
      <c r="HJX85" s="218"/>
      <c r="HJY85" s="217"/>
      <c r="HJZ85" s="116"/>
      <c r="HKA85" s="218"/>
      <c r="HKB85" s="217"/>
      <c r="HKC85" s="116"/>
      <c r="HKD85" s="218"/>
      <c r="HKE85" s="217"/>
      <c r="HKF85" s="116"/>
      <c r="HKG85" s="218"/>
      <c r="HKH85" s="217"/>
      <c r="HKI85" s="116"/>
      <c r="HKJ85" s="218"/>
      <c r="HKK85" s="217"/>
      <c r="HKL85" s="116"/>
      <c r="HKM85" s="218"/>
      <c r="HKN85" s="217"/>
      <c r="HKO85" s="116"/>
      <c r="HKP85" s="218"/>
      <c r="HKQ85" s="217"/>
      <c r="HKR85" s="116"/>
      <c r="HKS85" s="218"/>
      <c r="HKT85" s="217"/>
      <c r="HKU85" s="116"/>
      <c r="HKV85" s="218"/>
      <c r="HKW85" s="217"/>
      <c r="HKX85" s="116"/>
      <c r="HKY85" s="218"/>
      <c r="HKZ85" s="217"/>
      <c r="HLA85" s="116"/>
      <c r="HLB85" s="218"/>
      <c r="HLC85" s="217"/>
      <c r="HLD85" s="116"/>
      <c r="HLE85" s="218"/>
      <c r="HLF85" s="217"/>
      <c r="HLG85" s="116"/>
      <c r="HLH85" s="218"/>
      <c r="HLI85" s="217"/>
      <c r="HLJ85" s="116"/>
      <c r="HLK85" s="218"/>
      <c r="HLL85" s="217"/>
      <c r="HLM85" s="116"/>
      <c r="HLN85" s="218"/>
      <c r="HLO85" s="217"/>
      <c r="HLP85" s="116"/>
      <c r="HLQ85" s="218"/>
      <c r="HLR85" s="217"/>
      <c r="HLS85" s="116"/>
      <c r="HLT85" s="218"/>
      <c r="HLU85" s="217"/>
      <c r="HLV85" s="116"/>
      <c r="HLW85" s="218"/>
      <c r="HLX85" s="217"/>
      <c r="HLY85" s="116"/>
      <c r="HLZ85" s="218"/>
      <c r="HMA85" s="217"/>
      <c r="HMB85" s="116"/>
      <c r="HMC85" s="218"/>
      <c r="HMD85" s="217"/>
      <c r="HME85" s="116"/>
      <c r="HMF85" s="218"/>
      <c r="HMG85" s="217"/>
      <c r="HMH85" s="116"/>
      <c r="HMI85" s="218"/>
      <c r="HMJ85" s="217"/>
      <c r="HMK85" s="116"/>
      <c r="HML85" s="218"/>
      <c r="HMM85" s="217"/>
      <c r="HMN85" s="116"/>
      <c r="HMO85" s="218"/>
      <c r="HMP85" s="217"/>
      <c r="HMQ85" s="116"/>
      <c r="HMR85" s="218"/>
      <c r="HMS85" s="217"/>
      <c r="HMT85" s="116"/>
      <c r="HMU85" s="218"/>
      <c r="HMV85" s="217"/>
      <c r="HMW85" s="116"/>
      <c r="HMX85" s="218"/>
      <c r="HMY85" s="217"/>
      <c r="HMZ85" s="116"/>
      <c r="HNA85" s="218"/>
      <c r="HNB85" s="217"/>
      <c r="HNC85" s="116"/>
      <c r="HND85" s="218"/>
      <c r="HNE85" s="217"/>
      <c r="HNF85" s="116"/>
      <c r="HNG85" s="218"/>
      <c r="HNH85" s="217"/>
      <c r="HNI85" s="116"/>
      <c r="HNJ85" s="218"/>
      <c r="HNK85" s="217"/>
      <c r="HNL85" s="116"/>
      <c r="HNM85" s="218"/>
      <c r="HNN85" s="217"/>
      <c r="HNO85" s="116"/>
      <c r="HNP85" s="218"/>
      <c r="HNQ85" s="217"/>
      <c r="HNR85" s="116"/>
      <c r="HNS85" s="218"/>
      <c r="HNT85" s="217"/>
      <c r="HNU85" s="116"/>
      <c r="HNV85" s="218"/>
      <c r="HNW85" s="217"/>
      <c r="HNX85" s="116"/>
      <c r="HNY85" s="218"/>
      <c r="HNZ85" s="217"/>
      <c r="HOA85" s="116"/>
      <c r="HOB85" s="218"/>
      <c r="HOC85" s="217"/>
      <c r="HOD85" s="116"/>
      <c r="HOE85" s="218"/>
      <c r="HOF85" s="217"/>
      <c r="HOG85" s="116"/>
      <c r="HOH85" s="218"/>
      <c r="HOI85" s="217"/>
      <c r="HOJ85" s="116"/>
      <c r="HOK85" s="218"/>
      <c r="HOL85" s="217"/>
      <c r="HOM85" s="116"/>
      <c r="HON85" s="218"/>
      <c r="HOO85" s="217"/>
      <c r="HOP85" s="116"/>
      <c r="HOQ85" s="218"/>
      <c r="HOR85" s="217"/>
      <c r="HOS85" s="116"/>
      <c r="HOT85" s="218"/>
      <c r="HOU85" s="217"/>
      <c r="HOV85" s="116"/>
      <c r="HOW85" s="218"/>
      <c r="HOX85" s="217"/>
      <c r="HOY85" s="116"/>
      <c r="HOZ85" s="218"/>
      <c r="HPA85" s="217"/>
      <c r="HPB85" s="116"/>
      <c r="HPC85" s="218"/>
      <c r="HPD85" s="217"/>
      <c r="HPE85" s="116"/>
      <c r="HPF85" s="218"/>
      <c r="HPG85" s="217"/>
      <c r="HPH85" s="116"/>
      <c r="HPI85" s="218"/>
      <c r="HPJ85" s="217"/>
      <c r="HPK85" s="116"/>
      <c r="HPL85" s="218"/>
      <c r="HPM85" s="217"/>
      <c r="HPN85" s="116"/>
      <c r="HPO85" s="218"/>
      <c r="HPP85" s="217"/>
      <c r="HPQ85" s="116"/>
      <c r="HPR85" s="218"/>
      <c r="HPS85" s="217"/>
      <c r="HPT85" s="116"/>
      <c r="HPU85" s="218"/>
      <c r="HPV85" s="217"/>
      <c r="HPW85" s="116"/>
      <c r="HPX85" s="218"/>
      <c r="HPY85" s="217"/>
      <c r="HPZ85" s="116"/>
      <c r="HQA85" s="218"/>
      <c r="HQB85" s="217"/>
      <c r="HQC85" s="116"/>
      <c r="HQD85" s="218"/>
      <c r="HQE85" s="217"/>
      <c r="HQF85" s="116"/>
      <c r="HQG85" s="218"/>
      <c r="HQH85" s="217"/>
      <c r="HQI85" s="116"/>
      <c r="HQJ85" s="218"/>
      <c r="HQK85" s="217"/>
      <c r="HQL85" s="116"/>
      <c r="HQM85" s="218"/>
      <c r="HQN85" s="217"/>
      <c r="HQO85" s="116"/>
      <c r="HQP85" s="218"/>
      <c r="HQQ85" s="217"/>
      <c r="HQR85" s="116"/>
      <c r="HQS85" s="218"/>
      <c r="HQT85" s="217"/>
      <c r="HQU85" s="116"/>
      <c r="HQV85" s="218"/>
      <c r="HQW85" s="217"/>
      <c r="HQX85" s="116"/>
      <c r="HQY85" s="218"/>
      <c r="HQZ85" s="217"/>
      <c r="HRA85" s="116"/>
      <c r="HRB85" s="218"/>
      <c r="HRC85" s="217"/>
      <c r="HRD85" s="116"/>
      <c r="HRE85" s="218"/>
      <c r="HRF85" s="217"/>
      <c r="HRG85" s="116"/>
      <c r="HRH85" s="218"/>
      <c r="HRI85" s="217"/>
      <c r="HRJ85" s="116"/>
      <c r="HRK85" s="218"/>
      <c r="HRL85" s="217"/>
      <c r="HRM85" s="116"/>
      <c r="HRN85" s="218"/>
      <c r="HRO85" s="217"/>
      <c r="HRP85" s="116"/>
      <c r="HRQ85" s="218"/>
      <c r="HRR85" s="217"/>
      <c r="HRS85" s="116"/>
      <c r="HRT85" s="218"/>
      <c r="HRU85" s="217"/>
      <c r="HRV85" s="116"/>
      <c r="HRW85" s="218"/>
      <c r="HRX85" s="217"/>
      <c r="HRY85" s="116"/>
      <c r="HRZ85" s="218"/>
      <c r="HSA85" s="217"/>
      <c r="HSB85" s="116"/>
      <c r="HSC85" s="218"/>
      <c r="HSD85" s="217"/>
      <c r="HSE85" s="116"/>
      <c r="HSF85" s="218"/>
      <c r="HSG85" s="217"/>
      <c r="HSH85" s="116"/>
      <c r="HSI85" s="218"/>
      <c r="HSJ85" s="217"/>
      <c r="HSK85" s="116"/>
      <c r="HSL85" s="218"/>
      <c r="HSM85" s="217"/>
      <c r="HSN85" s="116"/>
      <c r="HSO85" s="218"/>
      <c r="HSP85" s="217"/>
      <c r="HSQ85" s="116"/>
      <c r="HSR85" s="218"/>
      <c r="HSS85" s="217"/>
      <c r="HST85" s="116"/>
      <c r="HSU85" s="218"/>
      <c r="HSV85" s="217"/>
      <c r="HSW85" s="116"/>
      <c r="HSX85" s="218"/>
      <c r="HSY85" s="217"/>
      <c r="HSZ85" s="116"/>
      <c r="HTA85" s="218"/>
      <c r="HTB85" s="217"/>
      <c r="HTC85" s="116"/>
      <c r="HTD85" s="218"/>
      <c r="HTE85" s="217"/>
      <c r="HTF85" s="116"/>
      <c r="HTG85" s="218"/>
      <c r="HTH85" s="217"/>
      <c r="HTI85" s="116"/>
      <c r="HTJ85" s="218"/>
      <c r="HTK85" s="217"/>
      <c r="HTL85" s="116"/>
      <c r="HTM85" s="218"/>
      <c r="HTN85" s="217"/>
      <c r="HTO85" s="116"/>
      <c r="HTP85" s="218"/>
      <c r="HTQ85" s="217"/>
      <c r="HTR85" s="116"/>
      <c r="HTS85" s="218"/>
      <c r="HTT85" s="217"/>
      <c r="HTU85" s="116"/>
      <c r="HTV85" s="218"/>
      <c r="HTW85" s="217"/>
      <c r="HTX85" s="116"/>
      <c r="HTY85" s="218"/>
      <c r="HTZ85" s="217"/>
      <c r="HUA85" s="116"/>
      <c r="HUB85" s="218"/>
      <c r="HUC85" s="217"/>
      <c r="HUD85" s="116"/>
      <c r="HUE85" s="218"/>
      <c r="HUF85" s="217"/>
      <c r="HUG85" s="116"/>
      <c r="HUH85" s="218"/>
      <c r="HUI85" s="217"/>
      <c r="HUJ85" s="116"/>
      <c r="HUK85" s="218"/>
      <c r="HUL85" s="217"/>
      <c r="HUM85" s="116"/>
      <c r="HUN85" s="218"/>
      <c r="HUO85" s="217"/>
      <c r="HUP85" s="116"/>
      <c r="HUQ85" s="218"/>
      <c r="HUR85" s="217"/>
      <c r="HUS85" s="116"/>
      <c r="HUT85" s="218"/>
      <c r="HUU85" s="217"/>
      <c r="HUV85" s="116"/>
      <c r="HUW85" s="218"/>
      <c r="HUX85" s="217"/>
      <c r="HUY85" s="116"/>
      <c r="HUZ85" s="218"/>
      <c r="HVA85" s="217"/>
      <c r="HVB85" s="116"/>
      <c r="HVC85" s="218"/>
      <c r="HVD85" s="217"/>
      <c r="HVE85" s="116"/>
      <c r="HVF85" s="218"/>
      <c r="HVG85" s="217"/>
      <c r="HVH85" s="116"/>
      <c r="HVI85" s="218"/>
      <c r="HVJ85" s="217"/>
      <c r="HVK85" s="116"/>
      <c r="HVL85" s="218"/>
      <c r="HVM85" s="217"/>
      <c r="HVN85" s="116"/>
      <c r="HVO85" s="218"/>
      <c r="HVP85" s="217"/>
      <c r="HVQ85" s="116"/>
      <c r="HVR85" s="218"/>
      <c r="HVS85" s="217"/>
      <c r="HVT85" s="116"/>
      <c r="HVU85" s="218"/>
      <c r="HVV85" s="217"/>
      <c r="HVW85" s="116"/>
      <c r="HVX85" s="218"/>
      <c r="HVY85" s="217"/>
      <c r="HVZ85" s="116"/>
      <c r="HWA85" s="218"/>
      <c r="HWB85" s="217"/>
      <c r="HWC85" s="116"/>
      <c r="HWD85" s="218"/>
      <c r="HWE85" s="217"/>
      <c r="HWF85" s="116"/>
      <c r="HWG85" s="218"/>
      <c r="HWH85" s="217"/>
      <c r="HWI85" s="116"/>
      <c r="HWJ85" s="218"/>
      <c r="HWK85" s="217"/>
      <c r="HWL85" s="116"/>
      <c r="HWM85" s="218"/>
      <c r="HWN85" s="217"/>
      <c r="HWO85" s="116"/>
      <c r="HWP85" s="218"/>
      <c r="HWQ85" s="217"/>
      <c r="HWR85" s="116"/>
      <c r="HWS85" s="218"/>
      <c r="HWT85" s="217"/>
      <c r="HWU85" s="116"/>
      <c r="HWV85" s="218"/>
      <c r="HWW85" s="217"/>
      <c r="HWX85" s="116"/>
      <c r="HWY85" s="218"/>
      <c r="HWZ85" s="217"/>
      <c r="HXA85" s="116"/>
      <c r="HXB85" s="218"/>
      <c r="HXC85" s="217"/>
      <c r="HXD85" s="116"/>
      <c r="HXE85" s="218"/>
      <c r="HXF85" s="217"/>
      <c r="HXG85" s="116"/>
      <c r="HXH85" s="218"/>
      <c r="HXI85" s="217"/>
      <c r="HXJ85" s="116"/>
      <c r="HXK85" s="218"/>
      <c r="HXL85" s="217"/>
      <c r="HXM85" s="116"/>
      <c r="HXN85" s="218"/>
      <c r="HXO85" s="217"/>
      <c r="HXP85" s="116"/>
      <c r="HXQ85" s="218"/>
      <c r="HXR85" s="217"/>
      <c r="HXS85" s="116"/>
      <c r="HXT85" s="218"/>
      <c r="HXU85" s="217"/>
      <c r="HXV85" s="116"/>
      <c r="HXW85" s="218"/>
      <c r="HXX85" s="217"/>
      <c r="HXY85" s="116"/>
      <c r="HXZ85" s="218"/>
      <c r="HYA85" s="217"/>
      <c r="HYB85" s="116"/>
      <c r="HYC85" s="218"/>
      <c r="HYD85" s="217"/>
      <c r="HYE85" s="116"/>
      <c r="HYF85" s="218"/>
      <c r="HYG85" s="217"/>
      <c r="HYH85" s="116"/>
      <c r="HYI85" s="218"/>
      <c r="HYJ85" s="217"/>
      <c r="HYK85" s="116"/>
      <c r="HYL85" s="218"/>
      <c r="HYM85" s="217"/>
      <c r="HYN85" s="116"/>
      <c r="HYO85" s="218"/>
      <c r="HYP85" s="217"/>
      <c r="HYQ85" s="116"/>
      <c r="HYR85" s="218"/>
      <c r="HYS85" s="217"/>
      <c r="HYT85" s="116"/>
      <c r="HYU85" s="218"/>
      <c r="HYV85" s="217"/>
      <c r="HYW85" s="116"/>
      <c r="HYX85" s="218"/>
      <c r="HYY85" s="217"/>
      <c r="HYZ85" s="116"/>
      <c r="HZA85" s="218"/>
      <c r="HZB85" s="217"/>
      <c r="HZC85" s="116"/>
      <c r="HZD85" s="218"/>
      <c r="HZE85" s="217"/>
      <c r="HZF85" s="116"/>
      <c r="HZG85" s="218"/>
      <c r="HZH85" s="217"/>
      <c r="HZI85" s="116"/>
      <c r="HZJ85" s="218"/>
      <c r="HZK85" s="217"/>
      <c r="HZL85" s="116"/>
      <c r="HZM85" s="218"/>
      <c r="HZN85" s="217"/>
      <c r="HZO85" s="116"/>
      <c r="HZP85" s="218"/>
      <c r="HZQ85" s="217"/>
      <c r="HZR85" s="116"/>
      <c r="HZS85" s="218"/>
      <c r="HZT85" s="217"/>
      <c r="HZU85" s="116"/>
      <c r="HZV85" s="218"/>
      <c r="HZW85" s="217"/>
      <c r="HZX85" s="116"/>
      <c r="HZY85" s="218"/>
      <c r="HZZ85" s="217"/>
      <c r="IAA85" s="116"/>
      <c r="IAB85" s="218"/>
      <c r="IAC85" s="217"/>
      <c r="IAD85" s="116"/>
      <c r="IAE85" s="218"/>
      <c r="IAF85" s="217"/>
      <c r="IAG85" s="116"/>
      <c r="IAH85" s="218"/>
      <c r="IAI85" s="217"/>
      <c r="IAJ85" s="116"/>
      <c r="IAK85" s="218"/>
      <c r="IAL85" s="217"/>
      <c r="IAM85" s="116"/>
      <c r="IAN85" s="218"/>
      <c r="IAO85" s="217"/>
      <c r="IAP85" s="116"/>
      <c r="IAQ85" s="218"/>
      <c r="IAR85" s="217"/>
      <c r="IAS85" s="116"/>
      <c r="IAT85" s="218"/>
      <c r="IAU85" s="217"/>
      <c r="IAV85" s="116"/>
      <c r="IAW85" s="218"/>
      <c r="IAX85" s="217"/>
      <c r="IAY85" s="116"/>
      <c r="IAZ85" s="218"/>
      <c r="IBA85" s="217"/>
      <c r="IBB85" s="116"/>
      <c r="IBC85" s="218"/>
      <c r="IBD85" s="217"/>
      <c r="IBE85" s="116"/>
      <c r="IBF85" s="218"/>
      <c r="IBG85" s="217"/>
      <c r="IBH85" s="116"/>
      <c r="IBI85" s="218"/>
      <c r="IBJ85" s="217"/>
      <c r="IBK85" s="116"/>
      <c r="IBL85" s="218"/>
      <c r="IBM85" s="217"/>
      <c r="IBN85" s="116"/>
      <c r="IBO85" s="218"/>
      <c r="IBP85" s="217"/>
      <c r="IBQ85" s="116"/>
      <c r="IBR85" s="218"/>
      <c r="IBS85" s="217"/>
      <c r="IBT85" s="116"/>
      <c r="IBU85" s="218"/>
      <c r="IBV85" s="217"/>
      <c r="IBW85" s="116"/>
      <c r="IBX85" s="218"/>
      <c r="IBY85" s="217"/>
      <c r="IBZ85" s="116"/>
      <c r="ICA85" s="218"/>
      <c r="ICB85" s="217"/>
      <c r="ICC85" s="116"/>
      <c r="ICD85" s="218"/>
      <c r="ICE85" s="217"/>
      <c r="ICF85" s="116"/>
      <c r="ICG85" s="218"/>
      <c r="ICH85" s="217"/>
      <c r="ICI85" s="116"/>
      <c r="ICJ85" s="218"/>
      <c r="ICK85" s="217"/>
      <c r="ICL85" s="116"/>
      <c r="ICM85" s="218"/>
      <c r="ICN85" s="217"/>
      <c r="ICO85" s="116"/>
      <c r="ICP85" s="218"/>
      <c r="ICQ85" s="217"/>
      <c r="ICR85" s="116"/>
      <c r="ICS85" s="218"/>
      <c r="ICT85" s="217"/>
      <c r="ICU85" s="116"/>
      <c r="ICV85" s="218"/>
      <c r="ICW85" s="217"/>
      <c r="ICX85" s="116"/>
      <c r="ICY85" s="218"/>
      <c r="ICZ85" s="217"/>
      <c r="IDA85" s="116"/>
      <c r="IDB85" s="218"/>
      <c r="IDC85" s="217"/>
      <c r="IDD85" s="116"/>
      <c r="IDE85" s="218"/>
      <c r="IDF85" s="217"/>
      <c r="IDG85" s="116"/>
      <c r="IDH85" s="218"/>
      <c r="IDI85" s="217"/>
      <c r="IDJ85" s="116"/>
      <c r="IDK85" s="218"/>
      <c r="IDL85" s="217"/>
      <c r="IDM85" s="116"/>
      <c r="IDN85" s="218"/>
      <c r="IDO85" s="217"/>
      <c r="IDP85" s="116"/>
      <c r="IDQ85" s="218"/>
      <c r="IDR85" s="217"/>
      <c r="IDS85" s="116"/>
      <c r="IDT85" s="218"/>
      <c r="IDU85" s="217"/>
      <c r="IDV85" s="116"/>
      <c r="IDW85" s="218"/>
      <c r="IDX85" s="217"/>
      <c r="IDY85" s="116"/>
      <c r="IDZ85" s="218"/>
      <c r="IEA85" s="217"/>
      <c r="IEB85" s="116"/>
      <c r="IEC85" s="218"/>
      <c r="IED85" s="217"/>
      <c r="IEE85" s="116"/>
      <c r="IEF85" s="218"/>
      <c r="IEG85" s="217"/>
      <c r="IEH85" s="116"/>
      <c r="IEI85" s="218"/>
      <c r="IEJ85" s="217"/>
      <c r="IEK85" s="116"/>
      <c r="IEL85" s="218"/>
      <c r="IEM85" s="217"/>
      <c r="IEN85" s="116"/>
      <c r="IEO85" s="218"/>
      <c r="IEP85" s="217"/>
      <c r="IEQ85" s="116"/>
      <c r="IER85" s="218"/>
      <c r="IES85" s="217"/>
      <c r="IET85" s="116"/>
      <c r="IEU85" s="218"/>
      <c r="IEV85" s="217"/>
      <c r="IEW85" s="116"/>
      <c r="IEX85" s="218"/>
      <c r="IEY85" s="217"/>
      <c r="IEZ85" s="116"/>
      <c r="IFA85" s="218"/>
      <c r="IFB85" s="217"/>
      <c r="IFC85" s="116"/>
      <c r="IFD85" s="218"/>
      <c r="IFE85" s="217"/>
      <c r="IFF85" s="116"/>
      <c r="IFG85" s="218"/>
      <c r="IFH85" s="217"/>
      <c r="IFI85" s="116"/>
      <c r="IFJ85" s="218"/>
      <c r="IFK85" s="217"/>
      <c r="IFL85" s="116"/>
      <c r="IFM85" s="218"/>
      <c r="IFN85" s="217"/>
      <c r="IFO85" s="116"/>
      <c r="IFP85" s="218"/>
      <c r="IFQ85" s="217"/>
      <c r="IFR85" s="116"/>
      <c r="IFS85" s="218"/>
      <c r="IFT85" s="217"/>
      <c r="IFU85" s="116"/>
      <c r="IFV85" s="218"/>
      <c r="IFW85" s="217"/>
      <c r="IFX85" s="116"/>
      <c r="IFY85" s="218"/>
      <c r="IFZ85" s="217"/>
      <c r="IGA85" s="116"/>
      <c r="IGB85" s="218"/>
      <c r="IGC85" s="217"/>
      <c r="IGD85" s="116"/>
      <c r="IGE85" s="218"/>
      <c r="IGF85" s="217"/>
      <c r="IGG85" s="116"/>
      <c r="IGH85" s="218"/>
      <c r="IGI85" s="217"/>
      <c r="IGJ85" s="116"/>
      <c r="IGK85" s="218"/>
      <c r="IGL85" s="217"/>
      <c r="IGM85" s="116"/>
      <c r="IGN85" s="218"/>
      <c r="IGO85" s="217"/>
      <c r="IGP85" s="116"/>
      <c r="IGQ85" s="218"/>
      <c r="IGR85" s="217"/>
      <c r="IGS85" s="116"/>
      <c r="IGT85" s="218"/>
      <c r="IGU85" s="217"/>
      <c r="IGV85" s="116"/>
      <c r="IGW85" s="218"/>
      <c r="IGX85" s="217"/>
      <c r="IGY85" s="116"/>
      <c r="IGZ85" s="218"/>
      <c r="IHA85" s="217"/>
      <c r="IHB85" s="116"/>
      <c r="IHC85" s="218"/>
      <c r="IHD85" s="217"/>
      <c r="IHE85" s="116"/>
      <c r="IHF85" s="218"/>
      <c r="IHG85" s="217"/>
      <c r="IHH85" s="116"/>
      <c r="IHI85" s="218"/>
      <c r="IHJ85" s="217"/>
      <c r="IHK85" s="116"/>
      <c r="IHL85" s="218"/>
      <c r="IHM85" s="217"/>
      <c r="IHN85" s="116"/>
      <c r="IHO85" s="218"/>
      <c r="IHP85" s="217"/>
      <c r="IHQ85" s="116"/>
      <c r="IHR85" s="218"/>
      <c r="IHS85" s="217"/>
      <c r="IHT85" s="116"/>
      <c r="IHU85" s="218"/>
      <c r="IHV85" s="217"/>
      <c r="IHW85" s="116"/>
      <c r="IHX85" s="218"/>
      <c r="IHY85" s="217"/>
      <c r="IHZ85" s="116"/>
      <c r="IIA85" s="218"/>
      <c r="IIB85" s="217"/>
      <c r="IIC85" s="116"/>
      <c r="IID85" s="218"/>
      <c r="IIE85" s="217"/>
      <c r="IIF85" s="116"/>
      <c r="IIG85" s="218"/>
      <c r="IIH85" s="217"/>
      <c r="III85" s="116"/>
      <c r="IIJ85" s="218"/>
      <c r="IIK85" s="217"/>
      <c r="IIL85" s="116"/>
      <c r="IIM85" s="218"/>
      <c r="IIN85" s="217"/>
      <c r="IIO85" s="116"/>
      <c r="IIP85" s="218"/>
      <c r="IIQ85" s="217"/>
      <c r="IIR85" s="116"/>
      <c r="IIS85" s="218"/>
      <c r="IIT85" s="217"/>
      <c r="IIU85" s="116"/>
      <c r="IIV85" s="218"/>
      <c r="IIW85" s="217"/>
      <c r="IIX85" s="116"/>
      <c r="IIY85" s="218"/>
      <c r="IIZ85" s="217"/>
      <c r="IJA85" s="116"/>
      <c r="IJB85" s="218"/>
      <c r="IJC85" s="217"/>
      <c r="IJD85" s="116"/>
      <c r="IJE85" s="218"/>
      <c r="IJF85" s="217"/>
      <c r="IJG85" s="116"/>
      <c r="IJH85" s="218"/>
      <c r="IJI85" s="217"/>
      <c r="IJJ85" s="116"/>
      <c r="IJK85" s="218"/>
      <c r="IJL85" s="217"/>
      <c r="IJM85" s="116"/>
      <c r="IJN85" s="218"/>
      <c r="IJO85" s="217"/>
      <c r="IJP85" s="116"/>
      <c r="IJQ85" s="218"/>
      <c r="IJR85" s="217"/>
      <c r="IJS85" s="116"/>
      <c r="IJT85" s="218"/>
      <c r="IJU85" s="217"/>
      <c r="IJV85" s="116"/>
      <c r="IJW85" s="218"/>
      <c r="IJX85" s="217"/>
      <c r="IJY85" s="116"/>
      <c r="IJZ85" s="218"/>
      <c r="IKA85" s="217"/>
      <c r="IKB85" s="116"/>
      <c r="IKC85" s="218"/>
      <c r="IKD85" s="217"/>
      <c r="IKE85" s="116"/>
      <c r="IKF85" s="218"/>
      <c r="IKG85" s="217"/>
      <c r="IKH85" s="116"/>
      <c r="IKI85" s="218"/>
      <c r="IKJ85" s="217"/>
      <c r="IKK85" s="116"/>
      <c r="IKL85" s="218"/>
      <c r="IKM85" s="217"/>
      <c r="IKN85" s="116"/>
      <c r="IKO85" s="218"/>
      <c r="IKP85" s="217"/>
      <c r="IKQ85" s="116"/>
      <c r="IKR85" s="218"/>
      <c r="IKS85" s="217"/>
      <c r="IKT85" s="116"/>
      <c r="IKU85" s="218"/>
      <c r="IKV85" s="217"/>
      <c r="IKW85" s="116"/>
      <c r="IKX85" s="218"/>
      <c r="IKY85" s="217"/>
      <c r="IKZ85" s="116"/>
      <c r="ILA85" s="218"/>
      <c r="ILB85" s="217"/>
      <c r="ILC85" s="116"/>
      <c r="ILD85" s="218"/>
      <c r="ILE85" s="217"/>
      <c r="ILF85" s="116"/>
      <c r="ILG85" s="218"/>
      <c r="ILH85" s="217"/>
      <c r="ILI85" s="116"/>
      <c r="ILJ85" s="218"/>
      <c r="ILK85" s="217"/>
      <c r="ILL85" s="116"/>
      <c r="ILM85" s="218"/>
      <c r="ILN85" s="217"/>
      <c r="ILO85" s="116"/>
      <c r="ILP85" s="218"/>
      <c r="ILQ85" s="217"/>
      <c r="ILR85" s="116"/>
      <c r="ILS85" s="218"/>
      <c r="ILT85" s="217"/>
      <c r="ILU85" s="116"/>
      <c r="ILV85" s="218"/>
      <c r="ILW85" s="217"/>
      <c r="ILX85" s="116"/>
      <c r="ILY85" s="218"/>
      <c r="ILZ85" s="217"/>
      <c r="IMA85" s="116"/>
      <c r="IMB85" s="218"/>
      <c r="IMC85" s="217"/>
      <c r="IMD85" s="116"/>
      <c r="IME85" s="218"/>
      <c r="IMF85" s="217"/>
      <c r="IMG85" s="116"/>
      <c r="IMH85" s="218"/>
      <c r="IMI85" s="217"/>
      <c r="IMJ85" s="116"/>
      <c r="IMK85" s="218"/>
      <c r="IML85" s="217"/>
      <c r="IMM85" s="116"/>
      <c r="IMN85" s="218"/>
      <c r="IMO85" s="217"/>
      <c r="IMP85" s="116"/>
      <c r="IMQ85" s="218"/>
      <c r="IMR85" s="217"/>
      <c r="IMS85" s="116"/>
      <c r="IMT85" s="218"/>
      <c r="IMU85" s="217"/>
      <c r="IMV85" s="116"/>
      <c r="IMW85" s="218"/>
      <c r="IMX85" s="217"/>
      <c r="IMY85" s="116"/>
      <c r="IMZ85" s="218"/>
      <c r="INA85" s="217"/>
      <c r="INB85" s="116"/>
      <c r="INC85" s="218"/>
      <c r="IND85" s="217"/>
      <c r="INE85" s="116"/>
      <c r="INF85" s="218"/>
      <c r="ING85" s="217"/>
      <c r="INH85" s="116"/>
      <c r="INI85" s="218"/>
      <c r="INJ85" s="217"/>
      <c r="INK85" s="116"/>
      <c r="INL85" s="218"/>
      <c r="INM85" s="217"/>
      <c r="INN85" s="116"/>
      <c r="INO85" s="218"/>
      <c r="INP85" s="217"/>
      <c r="INQ85" s="116"/>
      <c r="INR85" s="218"/>
      <c r="INS85" s="217"/>
      <c r="INT85" s="116"/>
      <c r="INU85" s="218"/>
      <c r="INV85" s="217"/>
      <c r="INW85" s="116"/>
      <c r="INX85" s="218"/>
      <c r="INY85" s="217"/>
      <c r="INZ85" s="116"/>
      <c r="IOA85" s="218"/>
      <c r="IOB85" s="217"/>
      <c r="IOC85" s="116"/>
      <c r="IOD85" s="218"/>
      <c r="IOE85" s="217"/>
      <c r="IOF85" s="116"/>
      <c r="IOG85" s="218"/>
      <c r="IOH85" s="217"/>
      <c r="IOI85" s="116"/>
      <c r="IOJ85" s="218"/>
      <c r="IOK85" s="217"/>
      <c r="IOL85" s="116"/>
      <c r="IOM85" s="218"/>
      <c r="ION85" s="217"/>
      <c r="IOO85" s="116"/>
      <c r="IOP85" s="218"/>
      <c r="IOQ85" s="217"/>
      <c r="IOR85" s="116"/>
      <c r="IOS85" s="218"/>
      <c r="IOT85" s="217"/>
      <c r="IOU85" s="116"/>
      <c r="IOV85" s="218"/>
      <c r="IOW85" s="217"/>
      <c r="IOX85" s="116"/>
      <c r="IOY85" s="218"/>
      <c r="IOZ85" s="217"/>
      <c r="IPA85" s="116"/>
      <c r="IPB85" s="218"/>
      <c r="IPC85" s="217"/>
      <c r="IPD85" s="116"/>
      <c r="IPE85" s="218"/>
      <c r="IPF85" s="217"/>
      <c r="IPG85" s="116"/>
      <c r="IPH85" s="218"/>
      <c r="IPI85" s="217"/>
      <c r="IPJ85" s="116"/>
      <c r="IPK85" s="218"/>
      <c r="IPL85" s="217"/>
      <c r="IPM85" s="116"/>
      <c r="IPN85" s="218"/>
      <c r="IPO85" s="217"/>
      <c r="IPP85" s="116"/>
      <c r="IPQ85" s="218"/>
      <c r="IPR85" s="217"/>
      <c r="IPS85" s="116"/>
      <c r="IPT85" s="218"/>
      <c r="IPU85" s="217"/>
      <c r="IPV85" s="116"/>
      <c r="IPW85" s="218"/>
      <c r="IPX85" s="217"/>
      <c r="IPY85" s="116"/>
      <c r="IPZ85" s="218"/>
      <c r="IQA85" s="217"/>
      <c r="IQB85" s="116"/>
      <c r="IQC85" s="218"/>
      <c r="IQD85" s="217"/>
      <c r="IQE85" s="116"/>
      <c r="IQF85" s="218"/>
      <c r="IQG85" s="217"/>
      <c r="IQH85" s="116"/>
      <c r="IQI85" s="218"/>
      <c r="IQJ85" s="217"/>
      <c r="IQK85" s="116"/>
      <c r="IQL85" s="218"/>
      <c r="IQM85" s="217"/>
      <c r="IQN85" s="116"/>
      <c r="IQO85" s="218"/>
      <c r="IQP85" s="217"/>
      <c r="IQQ85" s="116"/>
      <c r="IQR85" s="218"/>
      <c r="IQS85" s="217"/>
      <c r="IQT85" s="116"/>
      <c r="IQU85" s="218"/>
      <c r="IQV85" s="217"/>
      <c r="IQW85" s="116"/>
      <c r="IQX85" s="218"/>
      <c r="IQY85" s="217"/>
      <c r="IQZ85" s="116"/>
      <c r="IRA85" s="218"/>
      <c r="IRB85" s="217"/>
      <c r="IRC85" s="116"/>
      <c r="IRD85" s="218"/>
      <c r="IRE85" s="217"/>
      <c r="IRF85" s="116"/>
      <c r="IRG85" s="218"/>
      <c r="IRH85" s="217"/>
      <c r="IRI85" s="116"/>
      <c r="IRJ85" s="218"/>
      <c r="IRK85" s="217"/>
      <c r="IRL85" s="116"/>
      <c r="IRM85" s="218"/>
      <c r="IRN85" s="217"/>
      <c r="IRO85" s="116"/>
      <c r="IRP85" s="218"/>
      <c r="IRQ85" s="217"/>
      <c r="IRR85" s="116"/>
      <c r="IRS85" s="218"/>
      <c r="IRT85" s="217"/>
      <c r="IRU85" s="116"/>
      <c r="IRV85" s="218"/>
      <c r="IRW85" s="217"/>
      <c r="IRX85" s="116"/>
      <c r="IRY85" s="218"/>
      <c r="IRZ85" s="217"/>
      <c r="ISA85" s="116"/>
      <c r="ISB85" s="218"/>
      <c r="ISC85" s="217"/>
      <c r="ISD85" s="116"/>
      <c r="ISE85" s="218"/>
      <c r="ISF85" s="217"/>
      <c r="ISG85" s="116"/>
      <c r="ISH85" s="218"/>
      <c r="ISI85" s="217"/>
      <c r="ISJ85" s="116"/>
      <c r="ISK85" s="218"/>
      <c r="ISL85" s="217"/>
      <c r="ISM85" s="116"/>
      <c r="ISN85" s="218"/>
      <c r="ISO85" s="217"/>
      <c r="ISP85" s="116"/>
      <c r="ISQ85" s="218"/>
      <c r="ISR85" s="217"/>
      <c r="ISS85" s="116"/>
      <c r="IST85" s="218"/>
      <c r="ISU85" s="217"/>
      <c r="ISV85" s="116"/>
      <c r="ISW85" s="218"/>
      <c r="ISX85" s="217"/>
      <c r="ISY85" s="116"/>
      <c r="ISZ85" s="218"/>
      <c r="ITA85" s="217"/>
      <c r="ITB85" s="116"/>
      <c r="ITC85" s="218"/>
      <c r="ITD85" s="217"/>
      <c r="ITE85" s="116"/>
      <c r="ITF85" s="218"/>
      <c r="ITG85" s="217"/>
      <c r="ITH85" s="116"/>
      <c r="ITI85" s="218"/>
      <c r="ITJ85" s="217"/>
      <c r="ITK85" s="116"/>
      <c r="ITL85" s="218"/>
      <c r="ITM85" s="217"/>
      <c r="ITN85" s="116"/>
      <c r="ITO85" s="218"/>
      <c r="ITP85" s="217"/>
      <c r="ITQ85" s="116"/>
      <c r="ITR85" s="218"/>
      <c r="ITS85" s="217"/>
      <c r="ITT85" s="116"/>
      <c r="ITU85" s="218"/>
      <c r="ITV85" s="217"/>
      <c r="ITW85" s="116"/>
      <c r="ITX85" s="218"/>
      <c r="ITY85" s="217"/>
      <c r="ITZ85" s="116"/>
      <c r="IUA85" s="218"/>
      <c r="IUB85" s="217"/>
      <c r="IUC85" s="116"/>
      <c r="IUD85" s="218"/>
      <c r="IUE85" s="217"/>
      <c r="IUF85" s="116"/>
      <c r="IUG85" s="218"/>
      <c r="IUH85" s="217"/>
      <c r="IUI85" s="116"/>
      <c r="IUJ85" s="218"/>
      <c r="IUK85" s="217"/>
      <c r="IUL85" s="116"/>
      <c r="IUM85" s="218"/>
      <c r="IUN85" s="217"/>
      <c r="IUO85" s="116"/>
      <c r="IUP85" s="218"/>
      <c r="IUQ85" s="217"/>
      <c r="IUR85" s="116"/>
      <c r="IUS85" s="218"/>
      <c r="IUT85" s="217"/>
      <c r="IUU85" s="116"/>
      <c r="IUV85" s="218"/>
      <c r="IUW85" s="217"/>
      <c r="IUX85" s="116"/>
      <c r="IUY85" s="218"/>
      <c r="IUZ85" s="217"/>
      <c r="IVA85" s="116"/>
      <c r="IVB85" s="218"/>
      <c r="IVC85" s="217"/>
      <c r="IVD85" s="116"/>
      <c r="IVE85" s="218"/>
      <c r="IVF85" s="217"/>
      <c r="IVG85" s="116"/>
      <c r="IVH85" s="218"/>
      <c r="IVI85" s="217"/>
      <c r="IVJ85" s="116"/>
      <c r="IVK85" s="218"/>
      <c r="IVL85" s="217"/>
      <c r="IVM85" s="116"/>
      <c r="IVN85" s="218"/>
      <c r="IVO85" s="217"/>
      <c r="IVP85" s="116"/>
      <c r="IVQ85" s="218"/>
      <c r="IVR85" s="217"/>
      <c r="IVS85" s="116"/>
      <c r="IVT85" s="218"/>
      <c r="IVU85" s="217"/>
      <c r="IVV85" s="116"/>
      <c r="IVW85" s="218"/>
      <c r="IVX85" s="217"/>
      <c r="IVY85" s="116"/>
      <c r="IVZ85" s="218"/>
      <c r="IWA85" s="217"/>
      <c r="IWB85" s="116"/>
      <c r="IWC85" s="218"/>
      <c r="IWD85" s="217"/>
      <c r="IWE85" s="116"/>
      <c r="IWF85" s="218"/>
      <c r="IWG85" s="217"/>
      <c r="IWH85" s="116"/>
      <c r="IWI85" s="218"/>
      <c r="IWJ85" s="217"/>
      <c r="IWK85" s="116"/>
      <c r="IWL85" s="218"/>
      <c r="IWM85" s="217"/>
      <c r="IWN85" s="116"/>
      <c r="IWO85" s="218"/>
      <c r="IWP85" s="217"/>
      <c r="IWQ85" s="116"/>
      <c r="IWR85" s="218"/>
      <c r="IWS85" s="217"/>
      <c r="IWT85" s="116"/>
      <c r="IWU85" s="218"/>
      <c r="IWV85" s="217"/>
      <c r="IWW85" s="116"/>
      <c r="IWX85" s="218"/>
      <c r="IWY85" s="217"/>
      <c r="IWZ85" s="116"/>
      <c r="IXA85" s="218"/>
      <c r="IXB85" s="217"/>
      <c r="IXC85" s="116"/>
      <c r="IXD85" s="218"/>
      <c r="IXE85" s="217"/>
      <c r="IXF85" s="116"/>
      <c r="IXG85" s="218"/>
      <c r="IXH85" s="217"/>
      <c r="IXI85" s="116"/>
      <c r="IXJ85" s="218"/>
      <c r="IXK85" s="217"/>
      <c r="IXL85" s="116"/>
      <c r="IXM85" s="218"/>
      <c r="IXN85" s="217"/>
      <c r="IXO85" s="116"/>
      <c r="IXP85" s="218"/>
      <c r="IXQ85" s="217"/>
      <c r="IXR85" s="116"/>
      <c r="IXS85" s="218"/>
      <c r="IXT85" s="217"/>
      <c r="IXU85" s="116"/>
      <c r="IXV85" s="218"/>
      <c r="IXW85" s="217"/>
      <c r="IXX85" s="116"/>
      <c r="IXY85" s="218"/>
      <c r="IXZ85" s="217"/>
      <c r="IYA85" s="116"/>
      <c r="IYB85" s="218"/>
      <c r="IYC85" s="217"/>
      <c r="IYD85" s="116"/>
      <c r="IYE85" s="218"/>
      <c r="IYF85" s="217"/>
      <c r="IYG85" s="116"/>
      <c r="IYH85" s="218"/>
      <c r="IYI85" s="217"/>
      <c r="IYJ85" s="116"/>
      <c r="IYK85" s="218"/>
      <c r="IYL85" s="217"/>
      <c r="IYM85" s="116"/>
      <c r="IYN85" s="218"/>
      <c r="IYO85" s="217"/>
      <c r="IYP85" s="116"/>
      <c r="IYQ85" s="218"/>
      <c r="IYR85" s="217"/>
      <c r="IYS85" s="116"/>
      <c r="IYT85" s="218"/>
      <c r="IYU85" s="217"/>
      <c r="IYV85" s="116"/>
      <c r="IYW85" s="218"/>
      <c r="IYX85" s="217"/>
      <c r="IYY85" s="116"/>
      <c r="IYZ85" s="218"/>
      <c r="IZA85" s="217"/>
      <c r="IZB85" s="116"/>
      <c r="IZC85" s="218"/>
      <c r="IZD85" s="217"/>
      <c r="IZE85" s="116"/>
      <c r="IZF85" s="218"/>
      <c r="IZG85" s="217"/>
      <c r="IZH85" s="116"/>
      <c r="IZI85" s="218"/>
      <c r="IZJ85" s="217"/>
      <c r="IZK85" s="116"/>
      <c r="IZL85" s="218"/>
      <c r="IZM85" s="217"/>
      <c r="IZN85" s="116"/>
      <c r="IZO85" s="218"/>
      <c r="IZP85" s="217"/>
      <c r="IZQ85" s="116"/>
      <c r="IZR85" s="218"/>
      <c r="IZS85" s="217"/>
      <c r="IZT85" s="116"/>
      <c r="IZU85" s="218"/>
      <c r="IZV85" s="217"/>
      <c r="IZW85" s="116"/>
      <c r="IZX85" s="218"/>
      <c r="IZY85" s="217"/>
      <c r="IZZ85" s="116"/>
      <c r="JAA85" s="218"/>
      <c r="JAB85" s="217"/>
      <c r="JAC85" s="116"/>
      <c r="JAD85" s="218"/>
      <c r="JAE85" s="217"/>
      <c r="JAF85" s="116"/>
      <c r="JAG85" s="218"/>
      <c r="JAH85" s="217"/>
      <c r="JAI85" s="116"/>
      <c r="JAJ85" s="218"/>
      <c r="JAK85" s="217"/>
      <c r="JAL85" s="116"/>
      <c r="JAM85" s="218"/>
      <c r="JAN85" s="217"/>
      <c r="JAO85" s="116"/>
      <c r="JAP85" s="218"/>
      <c r="JAQ85" s="217"/>
      <c r="JAR85" s="116"/>
      <c r="JAS85" s="218"/>
      <c r="JAT85" s="217"/>
      <c r="JAU85" s="116"/>
      <c r="JAV85" s="218"/>
      <c r="JAW85" s="217"/>
      <c r="JAX85" s="116"/>
      <c r="JAY85" s="218"/>
      <c r="JAZ85" s="217"/>
      <c r="JBA85" s="116"/>
      <c r="JBB85" s="218"/>
      <c r="JBC85" s="217"/>
      <c r="JBD85" s="116"/>
      <c r="JBE85" s="218"/>
      <c r="JBF85" s="217"/>
      <c r="JBG85" s="116"/>
      <c r="JBH85" s="218"/>
      <c r="JBI85" s="217"/>
      <c r="JBJ85" s="116"/>
      <c r="JBK85" s="218"/>
      <c r="JBL85" s="217"/>
      <c r="JBM85" s="116"/>
      <c r="JBN85" s="218"/>
      <c r="JBO85" s="217"/>
      <c r="JBP85" s="116"/>
      <c r="JBQ85" s="218"/>
      <c r="JBR85" s="217"/>
      <c r="JBS85" s="116"/>
      <c r="JBT85" s="218"/>
      <c r="JBU85" s="217"/>
      <c r="JBV85" s="116"/>
      <c r="JBW85" s="218"/>
      <c r="JBX85" s="217"/>
      <c r="JBY85" s="116"/>
      <c r="JBZ85" s="218"/>
      <c r="JCA85" s="217"/>
      <c r="JCB85" s="116"/>
      <c r="JCC85" s="218"/>
      <c r="JCD85" s="217"/>
      <c r="JCE85" s="116"/>
      <c r="JCF85" s="218"/>
      <c r="JCG85" s="217"/>
      <c r="JCH85" s="116"/>
      <c r="JCI85" s="218"/>
      <c r="JCJ85" s="217"/>
      <c r="JCK85" s="116"/>
      <c r="JCL85" s="218"/>
      <c r="JCM85" s="217"/>
      <c r="JCN85" s="116"/>
      <c r="JCO85" s="218"/>
      <c r="JCP85" s="217"/>
      <c r="JCQ85" s="116"/>
      <c r="JCR85" s="218"/>
      <c r="JCS85" s="217"/>
      <c r="JCT85" s="116"/>
      <c r="JCU85" s="218"/>
      <c r="JCV85" s="217"/>
      <c r="JCW85" s="116"/>
      <c r="JCX85" s="218"/>
      <c r="JCY85" s="217"/>
      <c r="JCZ85" s="116"/>
      <c r="JDA85" s="218"/>
      <c r="JDB85" s="217"/>
      <c r="JDC85" s="116"/>
      <c r="JDD85" s="218"/>
      <c r="JDE85" s="217"/>
      <c r="JDF85" s="116"/>
      <c r="JDG85" s="218"/>
      <c r="JDH85" s="217"/>
      <c r="JDI85" s="116"/>
      <c r="JDJ85" s="218"/>
      <c r="JDK85" s="217"/>
      <c r="JDL85" s="116"/>
      <c r="JDM85" s="218"/>
      <c r="JDN85" s="217"/>
      <c r="JDO85" s="116"/>
      <c r="JDP85" s="218"/>
      <c r="JDQ85" s="217"/>
      <c r="JDR85" s="116"/>
      <c r="JDS85" s="218"/>
      <c r="JDT85" s="217"/>
      <c r="JDU85" s="116"/>
      <c r="JDV85" s="218"/>
      <c r="JDW85" s="217"/>
      <c r="JDX85" s="116"/>
      <c r="JDY85" s="218"/>
      <c r="JDZ85" s="217"/>
      <c r="JEA85" s="116"/>
      <c r="JEB85" s="218"/>
      <c r="JEC85" s="217"/>
      <c r="JED85" s="116"/>
      <c r="JEE85" s="218"/>
      <c r="JEF85" s="217"/>
      <c r="JEG85" s="116"/>
      <c r="JEH85" s="218"/>
      <c r="JEI85" s="217"/>
      <c r="JEJ85" s="116"/>
      <c r="JEK85" s="218"/>
      <c r="JEL85" s="217"/>
      <c r="JEM85" s="116"/>
      <c r="JEN85" s="218"/>
      <c r="JEO85" s="217"/>
      <c r="JEP85" s="116"/>
      <c r="JEQ85" s="218"/>
      <c r="JER85" s="217"/>
      <c r="JES85" s="116"/>
      <c r="JET85" s="218"/>
      <c r="JEU85" s="217"/>
      <c r="JEV85" s="116"/>
      <c r="JEW85" s="218"/>
      <c r="JEX85" s="217"/>
      <c r="JEY85" s="116"/>
      <c r="JEZ85" s="218"/>
      <c r="JFA85" s="217"/>
      <c r="JFB85" s="116"/>
      <c r="JFC85" s="218"/>
      <c r="JFD85" s="217"/>
      <c r="JFE85" s="116"/>
      <c r="JFF85" s="218"/>
      <c r="JFG85" s="217"/>
      <c r="JFH85" s="116"/>
      <c r="JFI85" s="218"/>
      <c r="JFJ85" s="217"/>
      <c r="JFK85" s="116"/>
      <c r="JFL85" s="218"/>
      <c r="JFM85" s="217"/>
      <c r="JFN85" s="116"/>
      <c r="JFO85" s="218"/>
      <c r="JFP85" s="217"/>
      <c r="JFQ85" s="116"/>
      <c r="JFR85" s="218"/>
      <c r="JFS85" s="217"/>
      <c r="JFT85" s="116"/>
      <c r="JFU85" s="218"/>
      <c r="JFV85" s="217"/>
      <c r="JFW85" s="116"/>
      <c r="JFX85" s="218"/>
      <c r="JFY85" s="217"/>
      <c r="JFZ85" s="116"/>
      <c r="JGA85" s="218"/>
      <c r="JGB85" s="217"/>
      <c r="JGC85" s="116"/>
      <c r="JGD85" s="218"/>
      <c r="JGE85" s="217"/>
      <c r="JGF85" s="116"/>
      <c r="JGG85" s="218"/>
      <c r="JGH85" s="217"/>
      <c r="JGI85" s="116"/>
      <c r="JGJ85" s="218"/>
      <c r="JGK85" s="217"/>
      <c r="JGL85" s="116"/>
      <c r="JGM85" s="218"/>
      <c r="JGN85" s="217"/>
      <c r="JGO85" s="116"/>
      <c r="JGP85" s="218"/>
      <c r="JGQ85" s="217"/>
      <c r="JGR85" s="116"/>
      <c r="JGS85" s="218"/>
      <c r="JGT85" s="217"/>
      <c r="JGU85" s="116"/>
      <c r="JGV85" s="218"/>
      <c r="JGW85" s="217"/>
      <c r="JGX85" s="116"/>
      <c r="JGY85" s="218"/>
      <c r="JGZ85" s="217"/>
      <c r="JHA85" s="116"/>
      <c r="JHB85" s="218"/>
      <c r="JHC85" s="217"/>
      <c r="JHD85" s="116"/>
      <c r="JHE85" s="218"/>
      <c r="JHF85" s="217"/>
      <c r="JHG85" s="116"/>
      <c r="JHH85" s="218"/>
      <c r="JHI85" s="217"/>
      <c r="JHJ85" s="116"/>
      <c r="JHK85" s="218"/>
      <c r="JHL85" s="217"/>
      <c r="JHM85" s="116"/>
      <c r="JHN85" s="218"/>
      <c r="JHO85" s="217"/>
      <c r="JHP85" s="116"/>
      <c r="JHQ85" s="218"/>
      <c r="JHR85" s="217"/>
      <c r="JHS85" s="116"/>
      <c r="JHT85" s="218"/>
      <c r="JHU85" s="217"/>
      <c r="JHV85" s="116"/>
      <c r="JHW85" s="218"/>
      <c r="JHX85" s="217"/>
      <c r="JHY85" s="116"/>
      <c r="JHZ85" s="218"/>
      <c r="JIA85" s="217"/>
      <c r="JIB85" s="116"/>
      <c r="JIC85" s="218"/>
      <c r="JID85" s="217"/>
      <c r="JIE85" s="116"/>
      <c r="JIF85" s="218"/>
      <c r="JIG85" s="217"/>
      <c r="JIH85" s="116"/>
      <c r="JII85" s="218"/>
      <c r="JIJ85" s="217"/>
      <c r="JIK85" s="116"/>
      <c r="JIL85" s="218"/>
      <c r="JIM85" s="217"/>
      <c r="JIN85" s="116"/>
      <c r="JIO85" s="218"/>
      <c r="JIP85" s="217"/>
      <c r="JIQ85" s="116"/>
      <c r="JIR85" s="218"/>
      <c r="JIS85" s="217"/>
      <c r="JIT85" s="116"/>
      <c r="JIU85" s="218"/>
      <c r="JIV85" s="217"/>
      <c r="JIW85" s="116"/>
      <c r="JIX85" s="218"/>
      <c r="JIY85" s="217"/>
      <c r="JIZ85" s="116"/>
      <c r="JJA85" s="218"/>
      <c r="JJB85" s="217"/>
      <c r="JJC85" s="116"/>
      <c r="JJD85" s="218"/>
      <c r="JJE85" s="217"/>
      <c r="JJF85" s="116"/>
      <c r="JJG85" s="218"/>
      <c r="JJH85" s="217"/>
      <c r="JJI85" s="116"/>
      <c r="JJJ85" s="218"/>
      <c r="JJK85" s="217"/>
      <c r="JJL85" s="116"/>
      <c r="JJM85" s="218"/>
      <c r="JJN85" s="217"/>
      <c r="JJO85" s="116"/>
      <c r="JJP85" s="218"/>
      <c r="JJQ85" s="217"/>
      <c r="JJR85" s="116"/>
      <c r="JJS85" s="218"/>
      <c r="JJT85" s="217"/>
      <c r="JJU85" s="116"/>
      <c r="JJV85" s="218"/>
      <c r="JJW85" s="217"/>
      <c r="JJX85" s="116"/>
      <c r="JJY85" s="218"/>
      <c r="JJZ85" s="217"/>
      <c r="JKA85" s="116"/>
      <c r="JKB85" s="218"/>
      <c r="JKC85" s="217"/>
      <c r="JKD85" s="116"/>
      <c r="JKE85" s="218"/>
      <c r="JKF85" s="217"/>
      <c r="JKG85" s="116"/>
      <c r="JKH85" s="218"/>
      <c r="JKI85" s="217"/>
      <c r="JKJ85" s="116"/>
      <c r="JKK85" s="218"/>
      <c r="JKL85" s="217"/>
      <c r="JKM85" s="116"/>
      <c r="JKN85" s="218"/>
      <c r="JKO85" s="217"/>
      <c r="JKP85" s="116"/>
      <c r="JKQ85" s="218"/>
      <c r="JKR85" s="217"/>
      <c r="JKS85" s="116"/>
      <c r="JKT85" s="218"/>
      <c r="JKU85" s="217"/>
      <c r="JKV85" s="116"/>
      <c r="JKW85" s="218"/>
      <c r="JKX85" s="217"/>
      <c r="JKY85" s="116"/>
      <c r="JKZ85" s="218"/>
      <c r="JLA85" s="217"/>
      <c r="JLB85" s="116"/>
      <c r="JLC85" s="218"/>
      <c r="JLD85" s="217"/>
      <c r="JLE85" s="116"/>
      <c r="JLF85" s="218"/>
      <c r="JLG85" s="217"/>
      <c r="JLH85" s="116"/>
      <c r="JLI85" s="218"/>
      <c r="JLJ85" s="217"/>
      <c r="JLK85" s="116"/>
      <c r="JLL85" s="218"/>
      <c r="JLM85" s="217"/>
      <c r="JLN85" s="116"/>
      <c r="JLO85" s="218"/>
      <c r="JLP85" s="217"/>
      <c r="JLQ85" s="116"/>
      <c r="JLR85" s="218"/>
      <c r="JLS85" s="217"/>
      <c r="JLT85" s="116"/>
      <c r="JLU85" s="218"/>
      <c r="JLV85" s="217"/>
      <c r="JLW85" s="116"/>
      <c r="JLX85" s="218"/>
      <c r="JLY85" s="217"/>
      <c r="JLZ85" s="116"/>
      <c r="JMA85" s="218"/>
      <c r="JMB85" s="217"/>
      <c r="JMC85" s="116"/>
      <c r="JMD85" s="218"/>
      <c r="JME85" s="217"/>
      <c r="JMF85" s="116"/>
      <c r="JMG85" s="218"/>
      <c r="JMH85" s="217"/>
      <c r="JMI85" s="116"/>
      <c r="JMJ85" s="218"/>
      <c r="JMK85" s="217"/>
      <c r="JML85" s="116"/>
      <c r="JMM85" s="218"/>
      <c r="JMN85" s="217"/>
      <c r="JMO85" s="116"/>
      <c r="JMP85" s="218"/>
      <c r="JMQ85" s="217"/>
      <c r="JMR85" s="116"/>
      <c r="JMS85" s="218"/>
      <c r="JMT85" s="217"/>
      <c r="JMU85" s="116"/>
      <c r="JMV85" s="218"/>
      <c r="JMW85" s="217"/>
      <c r="JMX85" s="116"/>
      <c r="JMY85" s="218"/>
      <c r="JMZ85" s="217"/>
      <c r="JNA85" s="116"/>
      <c r="JNB85" s="218"/>
      <c r="JNC85" s="217"/>
      <c r="JND85" s="116"/>
      <c r="JNE85" s="218"/>
      <c r="JNF85" s="217"/>
      <c r="JNG85" s="116"/>
      <c r="JNH85" s="218"/>
      <c r="JNI85" s="217"/>
      <c r="JNJ85" s="116"/>
      <c r="JNK85" s="218"/>
      <c r="JNL85" s="217"/>
      <c r="JNM85" s="116"/>
      <c r="JNN85" s="218"/>
      <c r="JNO85" s="217"/>
      <c r="JNP85" s="116"/>
      <c r="JNQ85" s="218"/>
      <c r="JNR85" s="217"/>
      <c r="JNS85" s="116"/>
      <c r="JNT85" s="218"/>
      <c r="JNU85" s="217"/>
      <c r="JNV85" s="116"/>
      <c r="JNW85" s="218"/>
      <c r="JNX85" s="217"/>
      <c r="JNY85" s="116"/>
      <c r="JNZ85" s="218"/>
      <c r="JOA85" s="217"/>
      <c r="JOB85" s="116"/>
      <c r="JOC85" s="218"/>
      <c r="JOD85" s="217"/>
      <c r="JOE85" s="116"/>
      <c r="JOF85" s="218"/>
      <c r="JOG85" s="217"/>
      <c r="JOH85" s="116"/>
      <c r="JOI85" s="218"/>
      <c r="JOJ85" s="217"/>
      <c r="JOK85" s="116"/>
      <c r="JOL85" s="218"/>
      <c r="JOM85" s="217"/>
      <c r="JON85" s="116"/>
      <c r="JOO85" s="218"/>
      <c r="JOP85" s="217"/>
      <c r="JOQ85" s="116"/>
      <c r="JOR85" s="218"/>
      <c r="JOS85" s="217"/>
      <c r="JOT85" s="116"/>
      <c r="JOU85" s="218"/>
      <c r="JOV85" s="217"/>
      <c r="JOW85" s="116"/>
      <c r="JOX85" s="218"/>
      <c r="JOY85" s="217"/>
      <c r="JOZ85" s="116"/>
      <c r="JPA85" s="218"/>
      <c r="JPB85" s="217"/>
      <c r="JPC85" s="116"/>
      <c r="JPD85" s="218"/>
      <c r="JPE85" s="217"/>
      <c r="JPF85" s="116"/>
      <c r="JPG85" s="218"/>
      <c r="JPH85" s="217"/>
      <c r="JPI85" s="116"/>
      <c r="JPJ85" s="218"/>
      <c r="JPK85" s="217"/>
      <c r="JPL85" s="116"/>
      <c r="JPM85" s="218"/>
      <c r="JPN85" s="217"/>
      <c r="JPO85" s="116"/>
      <c r="JPP85" s="218"/>
      <c r="JPQ85" s="217"/>
      <c r="JPR85" s="116"/>
      <c r="JPS85" s="218"/>
      <c r="JPT85" s="217"/>
      <c r="JPU85" s="116"/>
      <c r="JPV85" s="218"/>
      <c r="JPW85" s="217"/>
      <c r="JPX85" s="116"/>
      <c r="JPY85" s="218"/>
      <c r="JPZ85" s="217"/>
      <c r="JQA85" s="116"/>
      <c r="JQB85" s="218"/>
      <c r="JQC85" s="217"/>
      <c r="JQD85" s="116"/>
      <c r="JQE85" s="218"/>
      <c r="JQF85" s="217"/>
      <c r="JQG85" s="116"/>
      <c r="JQH85" s="218"/>
      <c r="JQI85" s="217"/>
      <c r="JQJ85" s="116"/>
      <c r="JQK85" s="218"/>
      <c r="JQL85" s="217"/>
      <c r="JQM85" s="116"/>
      <c r="JQN85" s="218"/>
      <c r="JQO85" s="217"/>
      <c r="JQP85" s="116"/>
      <c r="JQQ85" s="218"/>
      <c r="JQR85" s="217"/>
      <c r="JQS85" s="116"/>
      <c r="JQT85" s="218"/>
      <c r="JQU85" s="217"/>
      <c r="JQV85" s="116"/>
      <c r="JQW85" s="218"/>
      <c r="JQX85" s="217"/>
      <c r="JQY85" s="116"/>
      <c r="JQZ85" s="218"/>
      <c r="JRA85" s="217"/>
      <c r="JRB85" s="116"/>
      <c r="JRC85" s="218"/>
      <c r="JRD85" s="217"/>
      <c r="JRE85" s="116"/>
      <c r="JRF85" s="218"/>
      <c r="JRG85" s="217"/>
      <c r="JRH85" s="116"/>
      <c r="JRI85" s="218"/>
      <c r="JRJ85" s="217"/>
      <c r="JRK85" s="116"/>
      <c r="JRL85" s="218"/>
      <c r="JRM85" s="217"/>
      <c r="JRN85" s="116"/>
      <c r="JRO85" s="218"/>
      <c r="JRP85" s="217"/>
      <c r="JRQ85" s="116"/>
      <c r="JRR85" s="218"/>
      <c r="JRS85" s="217"/>
      <c r="JRT85" s="116"/>
      <c r="JRU85" s="218"/>
      <c r="JRV85" s="217"/>
      <c r="JRW85" s="116"/>
      <c r="JRX85" s="218"/>
      <c r="JRY85" s="217"/>
      <c r="JRZ85" s="116"/>
      <c r="JSA85" s="218"/>
      <c r="JSB85" s="217"/>
      <c r="JSC85" s="116"/>
      <c r="JSD85" s="218"/>
      <c r="JSE85" s="217"/>
      <c r="JSF85" s="116"/>
      <c r="JSG85" s="218"/>
      <c r="JSH85" s="217"/>
      <c r="JSI85" s="116"/>
      <c r="JSJ85" s="218"/>
      <c r="JSK85" s="217"/>
      <c r="JSL85" s="116"/>
      <c r="JSM85" s="218"/>
      <c r="JSN85" s="217"/>
      <c r="JSO85" s="116"/>
      <c r="JSP85" s="218"/>
      <c r="JSQ85" s="217"/>
      <c r="JSR85" s="116"/>
      <c r="JSS85" s="218"/>
      <c r="JST85" s="217"/>
      <c r="JSU85" s="116"/>
      <c r="JSV85" s="218"/>
      <c r="JSW85" s="217"/>
      <c r="JSX85" s="116"/>
      <c r="JSY85" s="218"/>
      <c r="JSZ85" s="217"/>
      <c r="JTA85" s="116"/>
      <c r="JTB85" s="218"/>
      <c r="JTC85" s="217"/>
      <c r="JTD85" s="116"/>
      <c r="JTE85" s="218"/>
      <c r="JTF85" s="217"/>
      <c r="JTG85" s="116"/>
      <c r="JTH85" s="218"/>
      <c r="JTI85" s="217"/>
      <c r="JTJ85" s="116"/>
      <c r="JTK85" s="218"/>
      <c r="JTL85" s="217"/>
      <c r="JTM85" s="116"/>
      <c r="JTN85" s="218"/>
      <c r="JTO85" s="217"/>
      <c r="JTP85" s="116"/>
      <c r="JTQ85" s="218"/>
      <c r="JTR85" s="217"/>
      <c r="JTS85" s="116"/>
      <c r="JTT85" s="218"/>
      <c r="JTU85" s="217"/>
      <c r="JTV85" s="116"/>
      <c r="JTW85" s="218"/>
      <c r="JTX85" s="217"/>
      <c r="JTY85" s="116"/>
      <c r="JTZ85" s="218"/>
      <c r="JUA85" s="217"/>
      <c r="JUB85" s="116"/>
      <c r="JUC85" s="218"/>
      <c r="JUD85" s="217"/>
      <c r="JUE85" s="116"/>
      <c r="JUF85" s="218"/>
      <c r="JUG85" s="217"/>
      <c r="JUH85" s="116"/>
      <c r="JUI85" s="218"/>
      <c r="JUJ85" s="217"/>
      <c r="JUK85" s="116"/>
      <c r="JUL85" s="218"/>
      <c r="JUM85" s="217"/>
      <c r="JUN85" s="116"/>
      <c r="JUO85" s="218"/>
      <c r="JUP85" s="217"/>
      <c r="JUQ85" s="116"/>
      <c r="JUR85" s="218"/>
      <c r="JUS85" s="217"/>
      <c r="JUT85" s="116"/>
      <c r="JUU85" s="218"/>
      <c r="JUV85" s="217"/>
      <c r="JUW85" s="116"/>
      <c r="JUX85" s="218"/>
      <c r="JUY85" s="217"/>
      <c r="JUZ85" s="116"/>
      <c r="JVA85" s="218"/>
      <c r="JVB85" s="217"/>
      <c r="JVC85" s="116"/>
      <c r="JVD85" s="218"/>
      <c r="JVE85" s="217"/>
      <c r="JVF85" s="116"/>
      <c r="JVG85" s="218"/>
      <c r="JVH85" s="217"/>
      <c r="JVI85" s="116"/>
      <c r="JVJ85" s="218"/>
      <c r="JVK85" s="217"/>
      <c r="JVL85" s="116"/>
      <c r="JVM85" s="218"/>
      <c r="JVN85" s="217"/>
      <c r="JVO85" s="116"/>
      <c r="JVP85" s="218"/>
      <c r="JVQ85" s="217"/>
      <c r="JVR85" s="116"/>
      <c r="JVS85" s="218"/>
      <c r="JVT85" s="217"/>
      <c r="JVU85" s="116"/>
      <c r="JVV85" s="218"/>
      <c r="JVW85" s="217"/>
      <c r="JVX85" s="116"/>
      <c r="JVY85" s="218"/>
      <c r="JVZ85" s="217"/>
      <c r="JWA85" s="116"/>
      <c r="JWB85" s="218"/>
      <c r="JWC85" s="217"/>
      <c r="JWD85" s="116"/>
      <c r="JWE85" s="218"/>
      <c r="JWF85" s="217"/>
      <c r="JWG85" s="116"/>
      <c r="JWH85" s="218"/>
      <c r="JWI85" s="217"/>
      <c r="JWJ85" s="116"/>
      <c r="JWK85" s="218"/>
      <c r="JWL85" s="217"/>
      <c r="JWM85" s="116"/>
      <c r="JWN85" s="218"/>
      <c r="JWO85" s="217"/>
      <c r="JWP85" s="116"/>
      <c r="JWQ85" s="218"/>
      <c r="JWR85" s="217"/>
      <c r="JWS85" s="116"/>
      <c r="JWT85" s="218"/>
      <c r="JWU85" s="217"/>
      <c r="JWV85" s="116"/>
      <c r="JWW85" s="218"/>
      <c r="JWX85" s="217"/>
      <c r="JWY85" s="116"/>
      <c r="JWZ85" s="218"/>
      <c r="JXA85" s="217"/>
      <c r="JXB85" s="116"/>
      <c r="JXC85" s="218"/>
      <c r="JXD85" s="217"/>
      <c r="JXE85" s="116"/>
      <c r="JXF85" s="218"/>
      <c r="JXG85" s="217"/>
      <c r="JXH85" s="116"/>
      <c r="JXI85" s="218"/>
      <c r="JXJ85" s="217"/>
      <c r="JXK85" s="116"/>
      <c r="JXL85" s="218"/>
      <c r="JXM85" s="217"/>
      <c r="JXN85" s="116"/>
      <c r="JXO85" s="218"/>
      <c r="JXP85" s="217"/>
      <c r="JXQ85" s="116"/>
      <c r="JXR85" s="218"/>
      <c r="JXS85" s="217"/>
      <c r="JXT85" s="116"/>
      <c r="JXU85" s="218"/>
      <c r="JXV85" s="217"/>
      <c r="JXW85" s="116"/>
      <c r="JXX85" s="218"/>
      <c r="JXY85" s="217"/>
      <c r="JXZ85" s="116"/>
      <c r="JYA85" s="218"/>
      <c r="JYB85" s="217"/>
      <c r="JYC85" s="116"/>
      <c r="JYD85" s="218"/>
      <c r="JYE85" s="217"/>
      <c r="JYF85" s="116"/>
      <c r="JYG85" s="218"/>
      <c r="JYH85" s="217"/>
      <c r="JYI85" s="116"/>
      <c r="JYJ85" s="218"/>
      <c r="JYK85" s="217"/>
      <c r="JYL85" s="116"/>
      <c r="JYM85" s="218"/>
      <c r="JYN85" s="217"/>
      <c r="JYO85" s="116"/>
      <c r="JYP85" s="218"/>
      <c r="JYQ85" s="217"/>
      <c r="JYR85" s="116"/>
      <c r="JYS85" s="218"/>
      <c r="JYT85" s="217"/>
      <c r="JYU85" s="116"/>
      <c r="JYV85" s="218"/>
      <c r="JYW85" s="217"/>
      <c r="JYX85" s="116"/>
      <c r="JYY85" s="218"/>
      <c r="JYZ85" s="217"/>
      <c r="JZA85" s="116"/>
      <c r="JZB85" s="218"/>
      <c r="JZC85" s="217"/>
      <c r="JZD85" s="116"/>
      <c r="JZE85" s="218"/>
      <c r="JZF85" s="217"/>
      <c r="JZG85" s="116"/>
      <c r="JZH85" s="218"/>
      <c r="JZI85" s="217"/>
      <c r="JZJ85" s="116"/>
      <c r="JZK85" s="218"/>
      <c r="JZL85" s="217"/>
      <c r="JZM85" s="116"/>
      <c r="JZN85" s="218"/>
      <c r="JZO85" s="217"/>
      <c r="JZP85" s="116"/>
      <c r="JZQ85" s="218"/>
      <c r="JZR85" s="217"/>
      <c r="JZS85" s="116"/>
      <c r="JZT85" s="218"/>
      <c r="JZU85" s="217"/>
      <c r="JZV85" s="116"/>
      <c r="JZW85" s="218"/>
      <c r="JZX85" s="217"/>
      <c r="JZY85" s="116"/>
      <c r="JZZ85" s="218"/>
      <c r="KAA85" s="217"/>
      <c r="KAB85" s="116"/>
      <c r="KAC85" s="218"/>
      <c r="KAD85" s="217"/>
      <c r="KAE85" s="116"/>
      <c r="KAF85" s="218"/>
      <c r="KAG85" s="217"/>
      <c r="KAH85" s="116"/>
      <c r="KAI85" s="218"/>
      <c r="KAJ85" s="217"/>
      <c r="KAK85" s="116"/>
      <c r="KAL85" s="218"/>
      <c r="KAM85" s="217"/>
      <c r="KAN85" s="116"/>
      <c r="KAO85" s="218"/>
      <c r="KAP85" s="217"/>
      <c r="KAQ85" s="116"/>
      <c r="KAR85" s="218"/>
      <c r="KAS85" s="217"/>
      <c r="KAT85" s="116"/>
      <c r="KAU85" s="218"/>
      <c r="KAV85" s="217"/>
      <c r="KAW85" s="116"/>
      <c r="KAX85" s="218"/>
      <c r="KAY85" s="217"/>
      <c r="KAZ85" s="116"/>
      <c r="KBA85" s="218"/>
      <c r="KBB85" s="217"/>
      <c r="KBC85" s="116"/>
      <c r="KBD85" s="218"/>
      <c r="KBE85" s="217"/>
      <c r="KBF85" s="116"/>
      <c r="KBG85" s="218"/>
      <c r="KBH85" s="217"/>
      <c r="KBI85" s="116"/>
      <c r="KBJ85" s="218"/>
      <c r="KBK85" s="217"/>
      <c r="KBL85" s="116"/>
      <c r="KBM85" s="218"/>
      <c r="KBN85" s="217"/>
      <c r="KBO85" s="116"/>
      <c r="KBP85" s="218"/>
      <c r="KBQ85" s="217"/>
      <c r="KBR85" s="116"/>
      <c r="KBS85" s="218"/>
      <c r="KBT85" s="217"/>
      <c r="KBU85" s="116"/>
      <c r="KBV85" s="218"/>
      <c r="KBW85" s="217"/>
      <c r="KBX85" s="116"/>
      <c r="KBY85" s="218"/>
      <c r="KBZ85" s="217"/>
      <c r="KCA85" s="116"/>
      <c r="KCB85" s="218"/>
      <c r="KCC85" s="217"/>
      <c r="KCD85" s="116"/>
      <c r="KCE85" s="218"/>
      <c r="KCF85" s="217"/>
      <c r="KCG85" s="116"/>
      <c r="KCH85" s="218"/>
      <c r="KCI85" s="217"/>
      <c r="KCJ85" s="116"/>
      <c r="KCK85" s="218"/>
      <c r="KCL85" s="217"/>
      <c r="KCM85" s="116"/>
      <c r="KCN85" s="218"/>
      <c r="KCO85" s="217"/>
      <c r="KCP85" s="116"/>
      <c r="KCQ85" s="218"/>
      <c r="KCR85" s="217"/>
      <c r="KCS85" s="116"/>
      <c r="KCT85" s="218"/>
      <c r="KCU85" s="217"/>
      <c r="KCV85" s="116"/>
      <c r="KCW85" s="218"/>
      <c r="KCX85" s="217"/>
      <c r="KCY85" s="116"/>
      <c r="KCZ85" s="218"/>
      <c r="KDA85" s="217"/>
      <c r="KDB85" s="116"/>
      <c r="KDC85" s="218"/>
      <c r="KDD85" s="217"/>
      <c r="KDE85" s="116"/>
      <c r="KDF85" s="218"/>
      <c r="KDG85" s="217"/>
      <c r="KDH85" s="116"/>
      <c r="KDI85" s="218"/>
      <c r="KDJ85" s="217"/>
      <c r="KDK85" s="116"/>
      <c r="KDL85" s="218"/>
      <c r="KDM85" s="217"/>
      <c r="KDN85" s="116"/>
      <c r="KDO85" s="218"/>
      <c r="KDP85" s="217"/>
      <c r="KDQ85" s="116"/>
      <c r="KDR85" s="218"/>
      <c r="KDS85" s="217"/>
      <c r="KDT85" s="116"/>
      <c r="KDU85" s="218"/>
      <c r="KDV85" s="217"/>
      <c r="KDW85" s="116"/>
      <c r="KDX85" s="218"/>
      <c r="KDY85" s="217"/>
      <c r="KDZ85" s="116"/>
      <c r="KEA85" s="218"/>
      <c r="KEB85" s="217"/>
      <c r="KEC85" s="116"/>
      <c r="KED85" s="218"/>
      <c r="KEE85" s="217"/>
      <c r="KEF85" s="116"/>
      <c r="KEG85" s="218"/>
      <c r="KEH85" s="217"/>
      <c r="KEI85" s="116"/>
      <c r="KEJ85" s="218"/>
      <c r="KEK85" s="217"/>
      <c r="KEL85" s="116"/>
      <c r="KEM85" s="218"/>
      <c r="KEN85" s="217"/>
      <c r="KEO85" s="116"/>
      <c r="KEP85" s="218"/>
      <c r="KEQ85" s="217"/>
      <c r="KER85" s="116"/>
      <c r="KES85" s="218"/>
      <c r="KET85" s="217"/>
      <c r="KEU85" s="116"/>
      <c r="KEV85" s="218"/>
      <c r="KEW85" s="217"/>
      <c r="KEX85" s="116"/>
      <c r="KEY85" s="218"/>
      <c r="KEZ85" s="217"/>
      <c r="KFA85" s="116"/>
      <c r="KFB85" s="218"/>
      <c r="KFC85" s="217"/>
      <c r="KFD85" s="116"/>
      <c r="KFE85" s="218"/>
      <c r="KFF85" s="217"/>
      <c r="KFG85" s="116"/>
      <c r="KFH85" s="218"/>
      <c r="KFI85" s="217"/>
      <c r="KFJ85" s="116"/>
      <c r="KFK85" s="218"/>
      <c r="KFL85" s="217"/>
      <c r="KFM85" s="116"/>
      <c r="KFN85" s="218"/>
      <c r="KFO85" s="217"/>
      <c r="KFP85" s="116"/>
      <c r="KFQ85" s="218"/>
      <c r="KFR85" s="217"/>
      <c r="KFS85" s="116"/>
      <c r="KFT85" s="218"/>
      <c r="KFU85" s="217"/>
      <c r="KFV85" s="116"/>
      <c r="KFW85" s="218"/>
      <c r="KFX85" s="217"/>
      <c r="KFY85" s="116"/>
      <c r="KFZ85" s="218"/>
      <c r="KGA85" s="217"/>
      <c r="KGB85" s="116"/>
      <c r="KGC85" s="218"/>
      <c r="KGD85" s="217"/>
      <c r="KGE85" s="116"/>
      <c r="KGF85" s="218"/>
      <c r="KGG85" s="217"/>
      <c r="KGH85" s="116"/>
      <c r="KGI85" s="218"/>
      <c r="KGJ85" s="217"/>
      <c r="KGK85" s="116"/>
      <c r="KGL85" s="218"/>
      <c r="KGM85" s="217"/>
      <c r="KGN85" s="116"/>
      <c r="KGO85" s="218"/>
      <c r="KGP85" s="217"/>
      <c r="KGQ85" s="116"/>
      <c r="KGR85" s="218"/>
      <c r="KGS85" s="217"/>
      <c r="KGT85" s="116"/>
      <c r="KGU85" s="218"/>
      <c r="KGV85" s="217"/>
      <c r="KGW85" s="116"/>
      <c r="KGX85" s="218"/>
      <c r="KGY85" s="217"/>
      <c r="KGZ85" s="116"/>
      <c r="KHA85" s="218"/>
      <c r="KHB85" s="217"/>
      <c r="KHC85" s="116"/>
      <c r="KHD85" s="218"/>
      <c r="KHE85" s="217"/>
      <c r="KHF85" s="116"/>
      <c r="KHG85" s="218"/>
      <c r="KHH85" s="217"/>
      <c r="KHI85" s="116"/>
      <c r="KHJ85" s="218"/>
      <c r="KHK85" s="217"/>
      <c r="KHL85" s="116"/>
      <c r="KHM85" s="218"/>
      <c r="KHN85" s="217"/>
      <c r="KHO85" s="116"/>
      <c r="KHP85" s="218"/>
      <c r="KHQ85" s="217"/>
      <c r="KHR85" s="116"/>
      <c r="KHS85" s="218"/>
      <c r="KHT85" s="217"/>
      <c r="KHU85" s="116"/>
      <c r="KHV85" s="218"/>
      <c r="KHW85" s="217"/>
      <c r="KHX85" s="116"/>
      <c r="KHY85" s="218"/>
      <c r="KHZ85" s="217"/>
      <c r="KIA85" s="116"/>
      <c r="KIB85" s="218"/>
      <c r="KIC85" s="217"/>
      <c r="KID85" s="116"/>
      <c r="KIE85" s="218"/>
      <c r="KIF85" s="217"/>
      <c r="KIG85" s="116"/>
      <c r="KIH85" s="218"/>
      <c r="KII85" s="217"/>
      <c r="KIJ85" s="116"/>
      <c r="KIK85" s="218"/>
      <c r="KIL85" s="217"/>
      <c r="KIM85" s="116"/>
      <c r="KIN85" s="218"/>
      <c r="KIO85" s="217"/>
      <c r="KIP85" s="116"/>
      <c r="KIQ85" s="218"/>
      <c r="KIR85" s="217"/>
      <c r="KIS85" s="116"/>
      <c r="KIT85" s="218"/>
      <c r="KIU85" s="217"/>
      <c r="KIV85" s="116"/>
      <c r="KIW85" s="218"/>
      <c r="KIX85" s="217"/>
      <c r="KIY85" s="116"/>
      <c r="KIZ85" s="218"/>
      <c r="KJA85" s="217"/>
      <c r="KJB85" s="116"/>
      <c r="KJC85" s="218"/>
      <c r="KJD85" s="217"/>
      <c r="KJE85" s="116"/>
      <c r="KJF85" s="218"/>
      <c r="KJG85" s="217"/>
      <c r="KJH85" s="116"/>
      <c r="KJI85" s="218"/>
      <c r="KJJ85" s="217"/>
      <c r="KJK85" s="116"/>
      <c r="KJL85" s="218"/>
      <c r="KJM85" s="217"/>
      <c r="KJN85" s="116"/>
      <c r="KJO85" s="218"/>
      <c r="KJP85" s="217"/>
      <c r="KJQ85" s="116"/>
      <c r="KJR85" s="218"/>
      <c r="KJS85" s="217"/>
      <c r="KJT85" s="116"/>
      <c r="KJU85" s="218"/>
      <c r="KJV85" s="217"/>
      <c r="KJW85" s="116"/>
      <c r="KJX85" s="218"/>
      <c r="KJY85" s="217"/>
      <c r="KJZ85" s="116"/>
      <c r="KKA85" s="218"/>
      <c r="KKB85" s="217"/>
      <c r="KKC85" s="116"/>
      <c r="KKD85" s="218"/>
      <c r="KKE85" s="217"/>
      <c r="KKF85" s="116"/>
      <c r="KKG85" s="218"/>
      <c r="KKH85" s="217"/>
      <c r="KKI85" s="116"/>
      <c r="KKJ85" s="218"/>
      <c r="KKK85" s="217"/>
      <c r="KKL85" s="116"/>
      <c r="KKM85" s="218"/>
      <c r="KKN85" s="217"/>
      <c r="KKO85" s="116"/>
      <c r="KKP85" s="218"/>
      <c r="KKQ85" s="217"/>
      <c r="KKR85" s="116"/>
      <c r="KKS85" s="218"/>
      <c r="KKT85" s="217"/>
      <c r="KKU85" s="116"/>
      <c r="KKV85" s="218"/>
      <c r="KKW85" s="217"/>
      <c r="KKX85" s="116"/>
      <c r="KKY85" s="218"/>
      <c r="KKZ85" s="217"/>
      <c r="KLA85" s="116"/>
      <c r="KLB85" s="218"/>
      <c r="KLC85" s="217"/>
      <c r="KLD85" s="116"/>
      <c r="KLE85" s="218"/>
      <c r="KLF85" s="217"/>
      <c r="KLG85" s="116"/>
      <c r="KLH85" s="218"/>
      <c r="KLI85" s="217"/>
      <c r="KLJ85" s="116"/>
      <c r="KLK85" s="218"/>
      <c r="KLL85" s="217"/>
      <c r="KLM85" s="116"/>
      <c r="KLN85" s="218"/>
      <c r="KLO85" s="217"/>
      <c r="KLP85" s="116"/>
      <c r="KLQ85" s="218"/>
      <c r="KLR85" s="217"/>
      <c r="KLS85" s="116"/>
      <c r="KLT85" s="218"/>
      <c r="KLU85" s="217"/>
      <c r="KLV85" s="116"/>
      <c r="KLW85" s="218"/>
      <c r="KLX85" s="217"/>
      <c r="KLY85" s="116"/>
      <c r="KLZ85" s="218"/>
      <c r="KMA85" s="217"/>
      <c r="KMB85" s="116"/>
      <c r="KMC85" s="218"/>
      <c r="KMD85" s="217"/>
      <c r="KME85" s="116"/>
      <c r="KMF85" s="218"/>
      <c r="KMG85" s="217"/>
      <c r="KMH85" s="116"/>
      <c r="KMI85" s="218"/>
      <c r="KMJ85" s="217"/>
      <c r="KMK85" s="116"/>
      <c r="KML85" s="218"/>
      <c r="KMM85" s="217"/>
      <c r="KMN85" s="116"/>
      <c r="KMO85" s="218"/>
      <c r="KMP85" s="217"/>
      <c r="KMQ85" s="116"/>
      <c r="KMR85" s="218"/>
      <c r="KMS85" s="217"/>
      <c r="KMT85" s="116"/>
      <c r="KMU85" s="218"/>
      <c r="KMV85" s="217"/>
      <c r="KMW85" s="116"/>
      <c r="KMX85" s="218"/>
      <c r="KMY85" s="217"/>
      <c r="KMZ85" s="116"/>
      <c r="KNA85" s="218"/>
      <c r="KNB85" s="217"/>
      <c r="KNC85" s="116"/>
      <c r="KND85" s="218"/>
      <c r="KNE85" s="217"/>
      <c r="KNF85" s="116"/>
      <c r="KNG85" s="218"/>
      <c r="KNH85" s="217"/>
      <c r="KNI85" s="116"/>
      <c r="KNJ85" s="218"/>
      <c r="KNK85" s="217"/>
      <c r="KNL85" s="116"/>
      <c r="KNM85" s="218"/>
      <c r="KNN85" s="217"/>
      <c r="KNO85" s="116"/>
      <c r="KNP85" s="218"/>
      <c r="KNQ85" s="217"/>
      <c r="KNR85" s="116"/>
      <c r="KNS85" s="218"/>
      <c r="KNT85" s="217"/>
      <c r="KNU85" s="116"/>
      <c r="KNV85" s="218"/>
      <c r="KNW85" s="217"/>
      <c r="KNX85" s="116"/>
      <c r="KNY85" s="218"/>
      <c r="KNZ85" s="217"/>
      <c r="KOA85" s="116"/>
      <c r="KOB85" s="218"/>
      <c r="KOC85" s="217"/>
      <c r="KOD85" s="116"/>
      <c r="KOE85" s="218"/>
      <c r="KOF85" s="217"/>
      <c r="KOG85" s="116"/>
      <c r="KOH85" s="218"/>
      <c r="KOI85" s="217"/>
      <c r="KOJ85" s="116"/>
      <c r="KOK85" s="218"/>
      <c r="KOL85" s="217"/>
      <c r="KOM85" s="116"/>
      <c r="KON85" s="218"/>
      <c r="KOO85" s="217"/>
      <c r="KOP85" s="116"/>
      <c r="KOQ85" s="218"/>
      <c r="KOR85" s="217"/>
      <c r="KOS85" s="116"/>
      <c r="KOT85" s="218"/>
      <c r="KOU85" s="217"/>
      <c r="KOV85" s="116"/>
      <c r="KOW85" s="218"/>
      <c r="KOX85" s="217"/>
      <c r="KOY85" s="116"/>
      <c r="KOZ85" s="218"/>
      <c r="KPA85" s="217"/>
      <c r="KPB85" s="116"/>
      <c r="KPC85" s="218"/>
      <c r="KPD85" s="217"/>
      <c r="KPE85" s="116"/>
      <c r="KPF85" s="218"/>
      <c r="KPG85" s="217"/>
      <c r="KPH85" s="116"/>
      <c r="KPI85" s="218"/>
      <c r="KPJ85" s="217"/>
      <c r="KPK85" s="116"/>
      <c r="KPL85" s="218"/>
      <c r="KPM85" s="217"/>
      <c r="KPN85" s="116"/>
      <c r="KPO85" s="218"/>
      <c r="KPP85" s="217"/>
      <c r="KPQ85" s="116"/>
      <c r="KPR85" s="218"/>
      <c r="KPS85" s="217"/>
      <c r="KPT85" s="116"/>
      <c r="KPU85" s="218"/>
      <c r="KPV85" s="217"/>
      <c r="KPW85" s="116"/>
      <c r="KPX85" s="218"/>
      <c r="KPY85" s="217"/>
      <c r="KPZ85" s="116"/>
      <c r="KQA85" s="218"/>
      <c r="KQB85" s="217"/>
      <c r="KQC85" s="116"/>
      <c r="KQD85" s="218"/>
      <c r="KQE85" s="217"/>
      <c r="KQF85" s="116"/>
      <c r="KQG85" s="218"/>
      <c r="KQH85" s="217"/>
      <c r="KQI85" s="116"/>
      <c r="KQJ85" s="218"/>
      <c r="KQK85" s="217"/>
      <c r="KQL85" s="116"/>
      <c r="KQM85" s="218"/>
      <c r="KQN85" s="217"/>
      <c r="KQO85" s="116"/>
      <c r="KQP85" s="218"/>
      <c r="KQQ85" s="217"/>
      <c r="KQR85" s="116"/>
      <c r="KQS85" s="218"/>
      <c r="KQT85" s="217"/>
      <c r="KQU85" s="116"/>
      <c r="KQV85" s="218"/>
      <c r="KQW85" s="217"/>
      <c r="KQX85" s="116"/>
      <c r="KQY85" s="218"/>
      <c r="KQZ85" s="217"/>
      <c r="KRA85" s="116"/>
      <c r="KRB85" s="218"/>
      <c r="KRC85" s="217"/>
      <c r="KRD85" s="116"/>
      <c r="KRE85" s="218"/>
      <c r="KRF85" s="217"/>
      <c r="KRG85" s="116"/>
      <c r="KRH85" s="218"/>
      <c r="KRI85" s="217"/>
      <c r="KRJ85" s="116"/>
      <c r="KRK85" s="218"/>
      <c r="KRL85" s="217"/>
      <c r="KRM85" s="116"/>
      <c r="KRN85" s="218"/>
      <c r="KRO85" s="217"/>
      <c r="KRP85" s="116"/>
      <c r="KRQ85" s="218"/>
      <c r="KRR85" s="217"/>
      <c r="KRS85" s="116"/>
      <c r="KRT85" s="218"/>
      <c r="KRU85" s="217"/>
      <c r="KRV85" s="116"/>
      <c r="KRW85" s="218"/>
      <c r="KRX85" s="217"/>
      <c r="KRY85" s="116"/>
      <c r="KRZ85" s="218"/>
      <c r="KSA85" s="217"/>
      <c r="KSB85" s="116"/>
      <c r="KSC85" s="218"/>
      <c r="KSD85" s="217"/>
      <c r="KSE85" s="116"/>
      <c r="KSF85" s="218"/>
      <c r="KSG85" s="217"/>
      <c r="KSH85" s="116"/>
      <c r="KSI85" s="218"/>
      <c r="KSJ85" s="217"/>
      <c r="KSK85" s="116"/>
      <c r="KSL85" s="218"/>
      <c r="KSM85" s="217"/>
      <c r="KSN85" s="116"/>
      <c r="KSO85" s="218"/>
      <c r="KSP85" s="217"/>
      <c r="KSQ85" s="116"/>
      <c r="KSR85" s="218"/>
      <c r="KSS85" s="217"/>
      <c r="KST85" s="116"/>
      <c r="KSU85" s="218"/>
      <c r="KSV85" s="217"/>
      <c r="KSW85" s="116"/>
      <c r="KSX85" s="218"/>
      <c r="KSY85" s="217"/>
      <c r="KSZ85" s="116"/>
      <c r="KTA85" s="218"/>
      <c r="KTB85" s="217"/>
      <c r="KTC85" s="116"/>
      <c r="KTD85" s="218"/>
      <c r="KTE85" s="217"/>
      <c r="KTF85" s="116"/>
      <c r="KTG85" s="218"/>
      <c r="KTH85" s="217"/>
      <c r="KTI85" s="116"/>
      <c r="KTJ85" s="218"/>
      <c r="KTK85" s="217"/>
      <c r="KTL85" s="116"/>
      <c r="KTM85" s="218"/>
      <c r="KTN85" s="217"/>
      <c r="KTO85" s="116"/>
      <c r="KTP85" s="218"/>
      <c r="KTQ85" s="217"/>
      <c r="KTR85" s="116"/>
      <c r="KTS85" s="218"/>
      <c r="KTT85" s="217"/>
      <c r="KTU85" s="116"/>
      <c r="KTV85" s="218"/>
      <c r="KTW85" s="217"/>
      <c r="KTX85" s="116"/>
      <c r="KTY85" s="218"/>
      <c r="KTZ85" s="217"/>
      <c r="KUA85" s="116"/>
      <c r="KUB85" s="218"/>
      <c r="KUC85" s="217"/>
      <c r="KUD85" s="116"/>
      <c r="KUE85" s="218"/>
      <c r="KUF85" s="217"/>
      <c r="KUG85" s="116"/>
      <c r="KUH85" s="218"/>
      <c r="KUI85" s="217"/>
      <c r="KUJ85" s="116"/>
      <c r="KUK85" s="218"/>
      <c r="KUL85" s="217"/>
      <c r="KUM85" s="116"/>
      <c r="KUN85" s="218"/>
      <c r="KUO85" s="217"/>
      <c r="KUP85" s="116"/>
      <c r="KUQ85" s="218"/>
      <c r="KUR85" s="217"/>
      <c r="KUS85" s="116"/>
      <c r="KUT85" s="218"/>
      <c r="KUU85" s="217"/>
      <c r="KUV85" s="116"/>
      <c r="KUW85" s="218"/>
      <c r="KUX85" s="217"/>
      <c r="KUY85" s="116"/>
      <c r="KUZ85" s="218"/>
      <c r="KVA85" s="217"/>
      <c r="KVB85" s="116"/>
      <c r="KVC85" s="218"/>
      <c r="KVD85" s="217"/>
      <c r="KVE85" s="116"/>
      <c r="KVF85" s="218"/>
      <c r="KVG85" s="217"/>
      <c r="KVH85" s="116"/>
      <c r="KVI85" s="218"/>
      <c r="KVJ85" s="217"/>
      <c r="KVK85" s="116"/>
      <c r="KVL85" s="218"/>
      <c r="KVM85" s="217"/>
      <c r="KVN85" s="116"/>
      <c r="KVO85" s="218"/>
      <c r="KVP85" s="217"/>
      <c r="KVQ85" s="116"/>
      <c r="KVR85" s="218"/>
      <c r="KVS85" s="217"/>
      <c r="KVT85" s="116"/>
      <c r="KVU85" s="218"/>
      <c r="KVV85" s="217"/>
      <c r="KVW85" s="116"/>
      <c r="KVX85" s="218"/>
      <c r="KVY85" s="217"/>
      <c r="KVZ85" s="116"/>
      <c r="KWA85" s="218"/>
      <c r="KWB85" s="217"/>
      <c r="KWC85" s="116"/>
      <c r="KWD85" s="218"/>
      <c r="KWE85" s="217"/>
      <c r="KWF85" s="116"/>
      <c r="KWG85" s="218"/>
      <c r="KWH85" s="217"/>
      <c r="KWI85" s="116"/>
      <c r="KWJ85" s="218"/>
      <c r="KWK85" s="217"/>
      <c r="KWL85" s="116"/>
      <c r="KWM85" s="218"/>
      <c r="KWN85" s="217"/>
      <c r="KWO85" s="116"/>
      <c r="KWP85" s="218"/>
      <c r="KWQ85" s="217"/>
      <c r="KWR85" s="116"/>
      <c r="KWS85" s="218"/>
      <c r="KWT85" s="217"/>
      <c r="KWU85" s="116"/>
      <c r="KWV85" s="218"/>
      <c r="KWW85" s="217"/>
      <c r="KWX85" s="116"/>
      <c r="KWY85" s="218"/>
      <c r="KWZ85" s="217"/>
      <c r="KXA85" s="116"/>
      <c r="KXB85" s="218"/>
      <c r="KXC85" s="217"/>
      <c r="KXD85" s="116"/>
      <c r="KXE85" s="218"/>
      <c r="KXF85" s="217"/>
      <c r="KXG85" s="116"/>
      <c r="KXH85" s="218"/>
      <c r="KXI85" s="217"/>
      <c r="KXJ85" s="116"/>
      <c r="KXK85" s="218"/>
      <c r="KXL85" s="217"/>
      <c r="KXM85" s="116"/>
      <c r="KXN85" s="218"/>
      <c r="KXO85" s="217"/>
      <c r="KXP85" s="116"/>
      <c r="KXQ85" s="218"/>
      <c r="KXR85" s="217"/>
      <c r="KXS85" s="116"/>
      <c r="KXT85" s="218"/>
      <c r="KXU85" s="217"/>
      <c r="KXV85" s="116"/>
      <c r="KXW85" s="218"/>
      <c r="KXX85" s="217"/>
      <c r="KXY85" s="116"/>
      <c r="KXZ85" s="218"/>
      <c r="KYA85" s="217"/>
      <c r="KYB85" s="116"/>
      <c r="KYC85" s="218"/>
      <c r="KYD85" s="217"/>
      <c r="KYE85" s="116"/>
      <c r="KYF85" s="218"/>
      <c r="KYG85" s="217"/>
      <c r="KYH85" s="116"/>
      <c r="KYI85" s="218"/>
      <c r="KYJ85" s="217"/>
      <c r="KYK85" s="116"/>
      <c r="KYL85" s="218"/>
      <c r="KYM85" s="217"/>
      <c r="KYN85" s="116"/>
      <c r="KYO85" s="218"/>
      <c r="KYP85" s="217"/>
      <c r="KYQ85" s="116"/>
      <c r="KYR85" s="218"/>
      <c r="KYS85" s="217"/>
      <c r="KYT85" s="116"/>
      <c r="KYU85" s="218"/>
      <c r="KYV85" s="217"/>
      <c r="KYW85" s="116"/>
      <c r="KYX85" s="218"/>
      <c r="KYY85" s="217"/>
      <c r="KYZ85" s="116"/>
      <c r="KZA85" s="218"/>
      <c r="KZB85" s="217"/>
      <c r="KZC85" s="116"/>
      <c r="KZD85" s="218"/>
      <c r="KZE85" s="217"/>
      <c r="KZF85" s="116"/>
      <c r="KZG85" s="218"/>
      <c r="KZH85" s="217"/>
      <c r="KZI85" s="116"/>
      <c r="KZJ85" s="218"/>
      <c r="KZK85" s="217"/>
      <c r="KZL85" s="116"/>
      <c r="KZM85" s="218"/>
      <c r="KZN85" s="217"/>
      <c r="KZO85" s="116"/>
      <c r="KZP85" s="218"/>
      <c r="KZQ85" s="217"/>
      <c r="KZR85" s="116"/>
      <c r="KZS85" s="218"/>
      <c r="KZT85" s="217"/>
      <c r="KZU85" s="116"/>
      <c r="KZV85" s="218"/>
      <c r="KZW85" s="217"/>
      <c r="KZX85" s="116"/>
      <c r="KZY85" s="218"/>
      <c r="KZZ85" s="217"/>
      <c r="LAA85" s="116"/>
      <c r="LAB85" s="218"/>
      <c r="LAC85" s="217"/>
      <c r="LAD85" s="116"/>
      <c r="LAE85" s="218"/>
      <c r="LAF85" s="217"/>
      <c r="LAG85" s="116"/>
      <c r="LAH85" s="218"/>
      <c r="LAI85" s="217"/>
      <c r="LAJ85" s="116"/>
      <c r="LAK85" s="218"/>
      <c r="LAL85" s="217"/>
      <c r="LAM85" s="116"/>
      <c r="LAN85" s="218"/>
      <c r="LAO85" s="217"/>
      <c r="LAP85" s="116"/>
      <c r="LAQ85" s="218"/>
      <c r="LAR85" s="217"/>
      <c r="LAS85" s="116"/>
      <c r="LAT85" s="218"/>
      <c r="LAU85" s="217"/>
      <c r="LAV85" s="116"/>
      <c r="LAW85" s="218"/>
      <c r="LAX85" s="217"/>
      <c r="LAY85" s="116"/>
      <c r="LAZ85" s="218"/>
      <c r="LBA85" s="217"/>
      <c r="LBB85" s="116"/>
      <c r="LBC85" s="218"/>
      <c r="LBD85" s="217"/>
      <c r="LBE85" s="116"/>
      <c r="LBF85" s="218"/>
      <c r="LBG85" s="217"/>
      <c r="LBH85" s="116"/>
      <c r="LBI85" s="218"/>
      <c r="LBJ85" s="217"/>
      <c r="LBK85" s="116"/>
      <c r="LBL85" s="218"/>
      <c r="LBM85" s="217"/>
      <c r="LBN85" s="116"/>
      <c r="LBO85" s="218"/>
      <c r="LBP85" s="217"/>
      <c r="LBQ85" s="116"/>
      <c r="LBR85" s="218"/>
      <c r="LBS85" s="217"/>
      <c r="LBT85" s="116"/>
      <c r="LBU85" s="218"/>
      <c r="LBV85" s="217"/>
      <c r="LBW85" s="116"/>
      <c r="LBX85" s="218"/>
      <c r="LBY85" s="217"/>
      <c r="LBZ85" s="116"/>
      <c r="LCA85" s="218"/>
      <c r="LCB85" s="217"/>
      <c r="LCC85" s="116"/>
      <c r="LCD85" s="218"/>
      <c r="LCE85" s="217"/>
      <c r="LCF85" s="116"/>
      <c r="LCG85" s="218"/>
      <c r="LCH85" s="217"/>
      <c r="LCI85" s="116"/>
      <c r="LCJ85" s="218"/>
      <c r="LCK85" s="217"/>
      <c r="LCL85" s="116"/>
      <c r="LCM85" s="218"/>
      <c r="LCN85" s="217"/>
      <c r="LCO85" s="116"/>
      <c r="LCP85" s="218"/>
      <c r="LCQ85" s="217"/>
      <c r="LCR85" s="116"/>
      <c r="LCS85" s="218"/>
      <c r="LCT85" s="217"/>
      <c r="LCU85" s="116"/>
      <c r="LCV85" s="218"/>
      <c r="LCW85" s="217"/>
      <c r="LCX85" s="116"/>
      <c r="LCY85" s="218"/>
      <c r="LCZ85" s="217"/>
      <c r="LDA85" s="116"/>
      <c r="LDB85" s="218"/>
      <c r="LDC85" s="217"/>
      <c r="LDD85" s="116"/>
      <c r="LDE85" s="218"/>
      <c r="LDF85" s="217"/>
      <c r="LDG85" s="116"/>
      <c r="LDH85" s="218"/>
      <c r="LDI85" s="217"/>
      <c r="LDJ85" s="116"/>
      <c r="LDK85" s="218"/>
      <c r="LDL85" s="217"/>
      <c r="LDM85" s="116"/>
      <c r="LDN85" s="218"/>
      <c r="LDO85" s="217"/>
      <c r="LDP85" s="116"/>
      <c r="LDQ85" s="218"/>
      <c r="LDR85" s="217"/>
      <c r="LDS85" s="116"/>
      <c r="LDT85" s="218"/>
      <c r="LDU85" s="217"/>
      <c r="LDV85" s="116"/>
      <c r="LDW85" s="218"/>
      <c r="LDX85" s="217"/>
      <c r="LDY85" s="116"/>
      <c r="LDZ85" s="218"/>
      <c r="LEA85" s="217"/>
      <c r="LEB85" s="116"/>
      <c r="LEC85" s="218"/>
      <c r="LED85" s="217"/>
      <c r="LEE85" s="116"/>
      <c r="LEF85" s="218"/>
      <c r="LEG85" s="217"/>
      <c r="LEH85" s="116"/>
      <c r="LEI85" s="218"/>
      <c r="LEJ85" s="217"/>
      <c r="LEK85" s="116"/>
      <c r="LEL85" s="218"/>
      <c r="LEM85" s="217"/>
      <c r="LEN85" s="116"/>
      <c r="LEO85" s="218"/>
      <c r="LEP85" s="217"/>
      <c r="LEQ85" s="116"/>
      <c r="LER85" s="218"/>
      <c r="LES85" s="217"/>
      <c r="LET85" s="116"/>
      <c r="LEU85" s="218"/>
      <c r="LEV85" s="217"/>
      <c r="LEW85" s="116"/>
      <c r="LEX85" s="218"/>
      <c r="LEY85" s="217"/>
      <c r="LEZ85" s="116"/>
      <c r="LFA85" s="218"/>
      <c r="LFB85" s="217"/>
      <c r="LFC85" s="116"/>
      <c r="LFD85" s="218"/>
      <c r="LFE85" s="217"/>
      <c r="LFF85" s="116"/>
      <c r="LFG85" s="218"/>
      <c r="LFH85" s="217"/>
      <c r="LFI85" s="116"/>
      <c r="LFJ85" s="218"/>
      <c r="LFK85" s="217"/>
      <c r="LFL85" s="116"/>
      <c r="LFM85" s="218"/>
      <c r="LFN85" s="217"/>
      <c r="LFO85" s="116"/>
      <c r="LFP85" s="218"/>
      <c r="LFQ85" s="217"/>
      <c r="LFR85" s="116"/>
      <c r="LFS85" s="218"/>
      <c r="LFT85" s="217"/>
      <c r="LFU85" s="116"/>
      <c r="LFV85" s="218"/>
      <c r="LFW85" s="217"/>
      <c r="LFX85" s="116"/>
      <c r="LFY85" s="218"/>
      <c r="LFZ85" s="217"/>
      <c r="LGA85" s="116"/>
      <c r="LGB85" s="218"/>
      <c r="LGC85" s="217"/>
      <c r="LGD85" s="116"/>
      <c r="LGE85" s="218"/>
      <c r="LGF85" s="217"/>
      <c r="LGG85" s="116"/>
      <c r="LGH85" s="218"/>
      <c r="LGI85" s="217"/>
      <c r="LGJ85" s="116"/>
      <c r="LGK85" s="218"/>
      <c r="LGL85" s="217"/>
      <c r="LGM85" s="116"/>
      <c r="LGN85" s="218"/>
      <c r="LGO85" s="217"/>
      <c r="LGP85" s="116"/>
      <c r="LGQ85" s="218"/>
      <c r="LGR85" s="217"/>
      <c r="LGS85" s="116"/>
      <c r="LGT85" s="218"/>
      <c r="LGU85" s="217"/>
      <c r="LGV85" s="116"/>
      <c r="LGW85" s="218"/>
      <c r="LGX85" s="217"/>
      <c r="LGY85" s="116"/>
      <c r="LGZ85" s="218"/>
      <c r="LHA85" s="217"/>
      <c r="LHB85" s="116"/>
      <c r="LHC85" s="218"/>
      <c r="LHD85" s="217"/>
      <c r="LHE85" s="116"/>
      <c r="LHF85" s="218"/>
      <c r="LHG85" s="217"/>
      <c r="LHH85" s="116"/>
      <c r="LHI85" s="218"/>
      <c r="LHJ85" s="217"/>
      <c r="LHK85" s="116"/>
      <c r="LHL85" s="218"/>
      <c r="LHM85" s="217"/>
      <c r="LHN85" s="116"/>
      <c r="LHO85" s="218"/>
      <c r="LHP85" s="217"/>
      <c r="LHQ85" s="116"/>
      <c r="LHR85" s="218"/>
      <c r="LHS85" s="217"/>
      <c r="LHT85" s="116"/>
      <c r="LHU85" s="218"/>
      <c r="LHV85" s="217"/>
      <c r="LHW85" s="116"/>
      <c r="LHX85" s="218"/>
      <c r="LHY85" s="217"/>
      <c r="LHZ85" s="116"/>
      <c r="LIA85" s="218"/>
      <c r="LIB85" s="217"/>
      <c r="LIC85" s="116"/>
      <c r="LID85" s="218"/>
      <c r="LIE85" s="217"/>
      <c r="LIF85" s="116"/>
      <c r="LIG85" s="218"/>
      <c r="LIH85" s="217"/>
      <c r="LII85" s="116"/>
      <c r="LIJ85" s="218"/>
      <c r="LIK85" s="217"/>
      <c r="LIL85" s="116"/>
      <c r="LIM85" s="218"/>
      <c r="LIN85" s="217"/>
      <c r="LIO85" s="116"/>
      <c r="LIP85" s="218"/>
      <c r="LIQ85" s="217"/>
      <c r="LIR85" s="116"/>
      <c r="LIS85" s="218"/>
      <c r="LIT85" s="217"/>
      <c r="LIU85" s="116"/>
      <c r="LIV85" s="218"/>
      <c r="LIW85" s="217"/>
      <c r="LIX85" s="116"/>
      <c r="LIY85" s="218"/>
      <c r="LIZ85" s="217"/>
      <c r="LJA85" s="116"/>
      <c r="LJB85" s="218"/>
      <c r="LJC85" s="217"/>
      <c r="LJD85" s="116"/>
      <c r="LJE85" s="218"/>
      <c r="LJF85" s="217"/>
      <c r="LJG85" s="116"/>
      <c r="LJH85" s="218"/>
      <c r="LJI85" s="217"/>
      <c r="LJJ85" s="116"/>
      <c r="LJK85" s="218"/>
      <c r="LJL85" s="217"/>
      <c r="LJM85" s="116"/>
      <c r="LJN85" s="218"/>
      <c r="LJO85" s="217"/>
      <c r="LJP85" s="116"/>
      <c r="LJQ85" s="218"/>
      <c r="LJR85" s="217"/>
      <c r="LJS85" s="116"/>
      <c r="LJT85" s="218"/>
      <c r="LJU85" s="217"/>
      <c r="LJV85" s="116"/>
      <c r="LJW85" s="218"/>
      <c r="LJX85" s="217"/>
      <c r="LJY85" s="116"/>
      <c r="LJZ85" s="218"/>
      <c r="LKA85" s="217"/>
      <c r="LKB85" s="116"/>
      <c r="LKC85" s="218"/>
      <c r="LKD85" s="217"/>
      <c r="LKE85" s="116"/>
      <c r="LKF85" s="218"/>
      <c r="LKG85" s="217"/>
      <c r="LKH85" s="116"/>
      <c r="LKI85" s="218"/>
      <c r="LKJ85" s="217"/>
      <c r="LKK85" s="116"/>
      <c r="LKL85" s="218"/>
      <c r="LKM85" s="217"/>
      <c r="LKN85" s="116"/>
      <c r="LKO85" s="218"/>
      <c r="LKP85" s="217"/>
      <c r="LKQ85" s="116"/>
      <c r="LKR85" s="218"/>
      <c r="LKS85" s="217"/>
      <c r="LKT85" s="116"/>
      <c r="LKU85" s="218"/>
      <c r="LKV85" s="217"/>
      <c r="LKW85" s="116"/>
      <c r="LKX85" s="218"/>
      <c r="LKY85" s="217"/>
      <c r="LKZ85" s="116"/>
      <c r="LLA85" s="218"/>
      <c r="LLB85" s="217"/>
      <c r="LLC85" s="116"/>
      <c r="LLD85" s="218"/>
      <c r="LLE85" s="217"/>
      <c r="LLF85" s="116"/>
      <c r="LLG85" s="218"/>
      <c r="LLH85" s="217"/>
      <c r="LLI85" s="116"/>
      <c r="LLJ85" s="218"/>
      <c r="LLK85" s="217"/>
      <c r="LLL85" s="116"/>
      <c r="LLM85" s="218"/>
      <c r="LLN85" s="217"/>
      <c r="LLO85" s="116"/>
      <c r="LLP85" s="218"/>
      <c r="LLQ85" s="217"/>
      <c r="LLR85" s="116"/>
      <c r="LLS85" s="218"/>
      <c r="LLT85" s="217"/>
      <c r="LLU85" s="116"/>
      <c r="LLV85" s="218"/>
      <c r="LLW85" s="217"/>
      <c r="LLX85" s="116"/>
      <c r="LLY85" s="218"/>
      <c r="LLZ85" s="217"/>
      <c r="LMA85" s="116"/>
      <c r="LMB85" s="218"/>
      <c r="LMC85" s="217"/>
      <c r="LMD85" s="116"/>
      <c r="LME85" s="218"/>
      <c r="LMF85" s="217"/>
      <c r="LMG85" s="116"/>
      <c r="LMH85" s="218"/>
      <c r="LMI85" s="217"/>
      <c r="LMJ85" s="116"/>
      <c r="LMK85" s="218"/>
      <c r="LML85" s="217"/>
      <c r="LMM85" s="116"/>
      <c r="LMN85" s="218"/>
      <c r="LMO85" s="217"/>
      <c r="LMP85" s="116"/>
      <c r="LMQ85" s="218"/>
      <c r="LMR85" s="217"/>
      <c r="LMS85" s="116"/>
      <c r="LMT85" s="218"/>
      <c r="LMU85" s="217"/>
      <c r="LMV85" s="116"/>
      <c r="LMW85" s="218"/>
      <c r="LMX85" s="217"/>
      <c r="LMY85" s="116"/>
      <c r="LMZ85" s="218"/>
      <c r="LNA85" s="217"/>
      <c r="LNB85" s="116"/>
      <c r="LNC85" s="218"/>
      <c r="LND85" s="217"/>
      <c r="LNE85" s="116"/>
      <c r="LNF85" s="218"/>
      <c r="LNG85" s="217"/>
      <c r="LNH85" s="116"/>
      <c r="LNI85" s="218"/>
      <c r="LNJ85" s="217"/>
      <c r="LNK85" s="116"/>
      <c r="LNL85" s="218"/>
      <c r="LNM85" s="217"/>
      <c r="LNN85" s="116"/>
      <c r="LNO85" s="218"/>
      <c r="LNP85" s="217"/>
      <c r="LNQ85" s="116"/>
      <c r="LNR85" s="218"/>
      <c r="LNS85" s="217"/>
      <c r="LNT85" s="116"/>
      <c r="LNU85" s="218"/>
      <c r="LNV85" s="217"/>
      <c r="LNW85" s="116"/>
      <c r="LNX85" s="218"/>
      <c r="LNY85" s="217"/>
      <c r="LNZ85" s="116"/>
      <c r="LOA85" s="218"/>
      <c r="LOB85" s="217"/>
      <c r="LOC85" s="116"/>
      <c r="LOD85" s="218"/>
      <c r="LOE85" s="217"/>
      <c r="LOF85" s="116"/>
      <c r="LOG85" s="218"/>
      <c r="LOH85" s="217"/>
      <c r="LOI85" s="116"/>
      <c r="LOJ85" s="218"/>
      <c r="LOK85" s="217"/>
      <c r="LOL85" s="116"/>
      <c r="LOM85" s="218"/>
      <c r="LON85" s="217"/>
      <c r="LOO85" s="116"/>
      <c r="LOP85" s="218"/>
      <c r="LOQ85" s="217"/>
      <c r="LOR85" s="116"/>
      <c r="LOS85" s="218"/>
      <c r="LOT85" s="217"/>
      <c r="LOU85" s="116"/>
      <c r="LOV85" s="218"/>
      <c r="LOW85" s="217"/>
      <c r="LOX85" s="116"/>
      <c r="LOY85" s="218"/>
      <c r="LOZ85" s="217"/>
      <c r="LPA85" s="116"/>
      <c r="LPB85" s="218"/>
      <c r="LPC85" s="217"/>
      <c r="LPD85" s="116"/>
      <c r="LPE85" s="218"/>
      <c r="LPF85" s="217"/>
      <c r="LPG85" s="116"/>
      <c r="LPH85" s="218"/>
      <c r="LPI85" s="217"/>
      <c r="LPJ85" s="116"/>
      <c r="LPK85" s="218"/>
      <c r="LPL85" s="217"/>
      <c r="LPM85" s="116"/>
      <c r="LPN85" s="218"/>
      <c r="LPO85" s="217"/>
      <c r="LPP85" s="116"/>
      <c r="LPQ85" s="218"/>
      <c r="LPR85" s="217"/>
      <c r="LPS85" s="116"/>
      <c r="LPT85" s="218"/>
      <c r="LPU85" s="217"/>
      <c r="LPV85" s="116"/>
      <c r="LPW85" s="218"/>
      <c r="LPX85" s="217"/>
      <c r="LPY85" s="116"/>
      <c r="LPZ85" s="218"/>
      <c r="LQA85" s="217"/>
      <c r="LQB85" s="116"/>
      <c r="LQC85" s="218"/>
      <c r="LQD85" s="217"/>
      <c r="LQE85" s="116"/>
      <c r="LQF85" s="218"/>
      <c r="LQG85" s="217"/>
      <c r="LQH85" s="116"/>
      <c r="LQI85" s="218"/>
      <c r="LQJ85" s="217"/>
      <c r="LQK85" s="116"/>
      <c r="LQL85" s="218"/>
      <c r="LQM85" s="217"/>
      <c r="LQN85" s="116"/>
      <c r="LQO85" s="218"/>
      <c r="LQP85" s="217"/>
      <c r="LQQ85" s="116"/>
      <c r="LQR85" s="218"/>
      <c r="LQS85" s="217"/>
      <c r="LQT85" s="116"/>
      <c r="LQU85" s="218"/>
      <c r="LQV85" s="217"/>
      <c r="LQW85" s="116"/>
      <c r="LQX85" s="218"/>
      <c r="LQY85" s="217"/>
      <c r="LQZ85" s="116"/>
      <c r="LRA85" s="218"/>
      <c r="LRB85" s="217"/>
      <c r="LRC85" s="116"/>
      <c r="LRD85" s="218"/>
      <c r="LRE85" s="217"/>
      <c r="LRF85" s="116"/>
      <c r="LRG85" s="218"/>
      <c r="LRH85" s="217"/>
      <c r="LRI85" s="116"/>
      <c r="LRJ85" s="218"/>
      <c r="LRK85" s="217"/>
      <c r="LRL85" s="116"/>
      <c r="LRM85" s="218"/>
      <c r="LRN85" s="217"/>
      <c r="LRO85" s="116"/>
      <c r="LRP85" s="218"/>
      <c r="LRQ85" s="217"/>
      <c r="LRR85" s="116"/>
      <c r="LRS85" s="218"/>
      <c r="LRT85" s="217"/>
      <c r="LRU85" s="116"/>
      <c r="LRV85" s="218"/>
      <c r="LRW85" s="217"/>
      <c r="LRX85" s="116"/>
      <c r="LRY85" s="218"/>
      <c r="LRZ85" s="217"/>
      <c r="LSA85" s="116"/>
      <c r="LSB85" s="218"/>
      <c r="LSC85" s="217"/>
      <c r="LSD85" s="116"/>
      <c r="LSE85" s="218"/>
      <c r="LSF85" s="217"/>
      <c r="LSG85" s="116"/>
      <c r="LSH85" s="218"/>
      <c r="LSI85" s="217"/>
      <c r="LSJ85" s="116"/>
      <c r="LSK85" s="218"/>
      <c r="LSL85" s="217"/>
      <c r="LSM85" s="116"/>
      <c r="LSN85" s="218"/>
      <c r="LSO85" s="217"/>
      <c r="LSP85" s="116"/>
      <c r="LSQ85" s="218"/>
      <c r="LSR85" s="217"/>
      <c r="LSS85" s="116"/>
      <c r="LST85" s="218"/>
      <c r="LSU85" s="217"/>
      <c r="LSV85" s="116"/>
      <c r="LSW85" s="218"/>
      <c r="LSX85" s="217"/>
      <c r="LSY85" s="116"/>
      <c r="LSZ85" s="218"/>
      <c r="LTA85" s="217"/>
      <c r="LTB85" s="116"/>
      <c r="LTC85" s="218"/>
      <c r="LTD85" s="217"/>
      <c r="LTE85" s="116"/>
      <c r="LTF85" s="218"/>
      <c r="LTG85" s="217"/>
      <c r="LTH85" s="116"/>
      <c r="LTI85" s="218"/>
      <c r="LTJ85" s="217"/>
      <c r="LTK85" s="116"/>
      <c r="LTL85" s="218"/>
      <c r="LTM85" s="217"/>
      <c r="LTN85" s="116"/>
      <c r="LTO85" s="218"/>
      <c r="LTP85" s="217"/>
      <c r="LTQ85" s="116"/>
      <c r="LTR85" s="218"/>
      <c r="LTS85" s="217"/>
      <c r="LTT85" s="116"/>
      <c r="LTU85" s="218"/>
      <c r="LTV85" s="217"/>
      <c r="LTW85" s="116"/>
      <c r="LTX85" s="218"/>
      <c r="LTY85" s="217"/>
      <c r="LTZ85" s="116"/>
      <c r="LUA85" s="218"/>
      <c r="LUB85" s="217"/>
      <c r="LUC85" s="116"/>
      <c r="LUD85" s="218"/>
      <c r="LUE85" s="217"/>
      <c r="LUF85" s="116"/>
      <c r="LUG85" s="218"/>
      <c r="LUH85" s="217"/>
      <c r="LUI85" s="116"/>
      <c r="LUJ85" s="218"/>
      <c r="LUK85" s="217"/>
      <c r="LUL85" s="116"/>
      <c r="LUM85" s="218"/>
      <c r="LUN85" s="217"/>
      <c r="LUO85" s="116"/>
      <c r="LUP85" s="218"/>
      <c r="LUQ85" s="217"/>
      <c r="LUR85" s="116"/>
      <c r="LUS85" s="218"/>
      <c r="LUT85" s="217"/>
      <c r="LUU85" s="116"/>
      <c r="LUV85" s="218"/>
      <c r="LUW85" s="217"/>
      <c r="LUX85" s="116"/>
      <c r="LUY85" s="218"/>
      <c r="LUZ85" s="217"/>
      <c r="LVA85" s="116"/>
      <c r="LVB85" s="218"/>
      <c r="LVC85" s="217"/>
      <c r="LVD85" s="116"/>
      <c r="LVE85" s="218"/>
      <c r="LVF85" s="217"/>
      <c r="LVG85" s="116"/>
      <c r="LVH85" s="218"/>
      <c r="LVI85" s="217"/>
      <c r="LVJ85" s="116"/>
      <c r="LVK85" s="218"/>
      <c r="LVL85" s="217"/>
      <c r="LVM85" s="116"/>
      <c r="LVN85" s="218"/>
      <c r="LVO85" s="217"/>
      <c r="LVP85" s="116"/>
      <c r="LVQ85" s="218"/>
      <c r="LVR85" s="217"/>
      <c r="LVS85" s="116"/>
      <c r="LVT85" s="218"/>
      <c r="LVU85" s="217"/>
      <c r="LVV85" s="116"/>
      <c r="LVW85" s="218"/>
      <c r="LVX85" s="217"/>
      <c r="LVY85" s="116"/>
      <c r="LVZ85" s="218"/>
      <c r="LWA85" s="217"/>
      <c r="LWB85" s="116"/>
      <c r="LWC85" s="218"/>
      <c r="LWD85" s="217"/>
      <c r="LWE85" s="116"/>
      <c r="LWF85" s="218"/>
      <c r="LWG85" s="217"/>
      <c r="LWH85" s="116"/>
      <c r="LWI85" s="218"/>
      <c r="LWJ85" s="217"/>
      <c r="LWK85" s="116"/>
      <c r="LWL85" s="218"/>
      <c r="LWM85" s="217"/>
      <c r="LWN85" s="116"/>
      <c r="LWO85" s="218"/>
      <c r="LWP85" s="217"/>
      <c r="LWQ85" s="116"/>
      <c r="LWR85" s="218"/>
      <c r="LWS85" s="217"/>
      <c r="LWT85" s="116"/>
      <c r="LWU85" s="218"/>
      <c r="LWV85" s="217"/>
      <c r="LWW85" s="116"/>
      <c r="LWX85" s="218"/>
      <c r="LWY85" s="217"/>
      <c r="LWZ85" s="116"/>
      <c r="LXA85" s="218"/>
      <c r="LXB85" s="217"/>
      <c r="LXC85" s="116"/>
      <c r="LXD85" s="218"/>
      <c r="LXE85" s="217"/>
      <c r="LXF85" s="116"/>
      <c r="LXG85" s="218"/>
      <c r="LXH85" s="217"/>
      <c r="LXI85" s="116"/>
      <c r="LXJ85" s="218"/>
      <c r="LXK85" s="217"/>
      <c r="LXL85" s="116"/>
      <c r="LXM85" s="218"/>
      <c r="LXN85" s="217"/>
      <c r="LXO85" s="116"/>
      <c r="LXP85" s="218"/>
      <c r="LXQ85" s="217"/>
      <c r="LXR85" s="116"/>
      <c r="LXS85" s="218"/>
      <c r="LXT85" s="217"/>
      <c r="LXU85" s="116"/>
      <c r="LXV85" s="218"/>
      <c r="LXW85" s="217"/>
      <c r="LXX85" s="116"/>
      <c r="LXY85" s="218"/>
      <c r="LXZ85" s="217"/>
      <c r="LYA85" s="116"/>
      <c r="LYB85" s="218"/>
      <c r="LYC85" s="217"/>
      <c r="LYD85" s="116"/>
      <c r="LYE85" s="218"/>
      <c r="LYF85" s="217"/>
      <c r="LYG85" s="116"/>
      <c r="LYH85" s="218"/>
      <c r="LYI85" s="217"/>
      <c r="LYJ85" s="116"/>
      <c r="LYK85" s="218"/>
      <c r="LYL85" s="217"/>
      <c r="LYM85" s="116"/>
      <c r="LYN85" s="218"/>
      <c r="LYO85" s="217"/>
      <c r="LYP85" s="116"/>
      <c r="LYQ85" s="218"/>
      <c r="LYR85" s="217"/>
      <c r="LYS85" s="116"/>
      <c r="LYT85" s="218"/>
      <c r="LYU85" s="217"/>
      <c r="LYV85" s="116"/>
      <c r="LYW85" s="218"/>
      <c r="LYX85" s="217"/>
      <c r="LYY85" s="116"/>
      <c r="LYZ85" s="218"/>
      <c r="LZA85" s="217"/>
      <c r="LZB85" s="116"/>
      <c r="LZC85" s="218"/>
      <c r="LZD85" s="217"/>
      <c r="LZE85" s="116"/>
      <c r="LZF85" s="218"/>
      <c r="LZG85" s="217"/>
      <c r="LZH85" s="116"/>
      <c r="LZI85" s="218"/>
      <c r="LZJ85" s="217"/>
      <c r="LZK85" s="116"/>
      <c r="LZL85" s="218"/>
      <c r="LZM85" s="217"/>
      <c r="LZN85" s="116"/>
      <c r="LZO85" s="218"/>
      <c r="LZP85" s="217"/>
      <c r="LZQ85" s="116"/>
      <c r="LZR85" s="218"/>
      <c r="LZS85" s="217"/>
      <c r="LZT85" s="116"/>
      <c r="LZU85" s="218"/>
      <c r="LZV85" s="217"/>
      <c r="LZW85" s="116"/>
      <c r="LZX85" s="218"/>
      <c r="LZY85" s="217"/>
      <c r="LZZ85" s="116"/>
      <c r="MAA85" s="218"/>
      <c r="MAB85" s="217"/>
      <c r="MAC85" s="116"/>
      <c r="MAD85" s="218"/>
      <c r="MAE85" s="217"/>
      <c r="MAF85" s="116"/>
      <c r="MAG85" s="218"/>
      <c r="MAH85" s="217"/>
      <c r="MAI85" s="116"/>
      <c r="MAJ85" s="218"/>
      <c r="MAK85" s="217"/>
      <c r="MAL85" s="116"/>
      <c r="MAM85" s="218"/>
      <c r="MAN85" s="217"/>
      <c r="MAO85" s="116"/>
      <c r="MAP85" s="218"/>
      <c r="MAQ85" s="217"/>
      <c r="MAR85" s="116"/>
      <c r="MAS85" s="218"/>
      <c r="MAT85" s="217"/>
      <c r="MAU85" s="116"/>
      <c r="MAV85" s="218"/>
      <c r="MAW85" s="217"/>
      <c r="MAX85" s="116"/>
      <c r="MAY85" s="218"/>
      <c r="MAZ85" s="217"/>
      <c r="MBA85" s="116"/>
      <c r="MBB85" s="218"/>
      <c r="MBC85" s="217"/>
      <c r="MBD85" s="116"/>
      <c r="MBE85" s="218"/>
      <c r="MBF85" s="217"/>
      <c r="MBG85" s="116"/>
      <c r="MBH85" s="218"/>
      <c r="MBI85" s="217"/>
      <c r="MBJ85" s="116"/>
      <c r="MBK85" s="218"/>
      <c r="MBL85" s="217"/>
      <c r="MBM85" s="116"/>
      <c r="MBN85" s="218"/>
      <c r="MBO85" s="217"/>
      <c r="MBP85" s="116"/>
      <c r="MBQ85" s="218"/>
      <c r="MBR85" s="217"/>
      <c r="MBS85" s="116"/>
      <c r="MBT85" s="218"/>
      <c r="MBU85" s="217"/>
      <c r="MBV85" s="116"/>
      <c r="MBW85" s="218"/>
      <c r="MBX85" s="217"/>
      <c r="MBY85" s="116"/>
      <c r="MBZ85" s="218"/>
      <c r="MCA85" s="217"/>
      <c r="MCB85" s="116"/>
      <c r="MCC85" s="218"/>
      <c r="MCD85" s="217"/>
      <c r="MCE85" s="116"/>
      <c r="MCF85" s="218"/>
      <c r="MCG85" s="217"/>
      <c r="MCH85" s="116"/>
      <c r="MCI85" s="218"/>
      <c r="MCJ85" s="217"/>
      <c r="MCK85" s="116"/>
      <c r="MCL85" s="218"/>
      <c r="MCM85" s="217"/>
      <c r="MCN85" s="116"/>
      <c r="MCO85" s="218"/>
      <c r="MCP85" s="217"/>
      <c r="MCQ85" s="116"/>
      <c r="MCR85" s="218"/>
      <c r="MCS85" s="217"/>
      <c r="MCT85" s="116"/>
      <c r="MCU85" s="218"/>
      <c r="MCV85" s="217"/>
      <c r="MCW85" s="116"/>
      <c r="MCX85" s="218"/>
      <c r="MCY85" s="217"/>
      <c r="MCZ85" s="116"/>
      <c r="MDA85" s="218"/>
      <c r="MDB85" s="217"/>
      <c r="MDC85" s="116"/>
      <c r="MDD85" s="218"/>
      <c r="MDE85" s="217"/>
      <c r="MDF85" s="116"/>
      <c r="MDG85" s="218"/>
      <c r="MDH85" s="217"/>
      <c r="MDI85" s="116"/>
      <c r="MDJ85" s="218"/>
      <c r="MDK85" s="217"/>
      <c r="MDL85" s="116"/>
      <c r="MDM85" s="218"/>
      <c r="MDN85" s="217"/>
      <c r="MDO85" s="116"/>
      <c r="MDP85" s="218"/>
      <c r="MDQ85" s="217"/>
      <c r="MDR85" s="116"/>
      <c r="MDS85" s="218"/>
      <c r="MDT85" s="217"/>
      <c r="MDU85" s="116"/>
      <c r="MDV85" s="218"/>
      <c r="MDW85" s="217"/>
      <c r="MDX85" s="116"/>
      <c r="MDY85" s="218"/>
      <c r="MDZ85" s="217"/>
      <c r="MEA85" s="116"/>
      <c r="MEB85" s="218"/>
      <c r="MEC85" s="217"/>
      <c r="MED85" s="116"/>
      <c r="MEE85" s="218"/>
      <c r="MEF85" s="217"/>
      <c r="MEG85" s="116"/>
      <c r="MEH85" s="218"/>
      <c r="MEI85" s="217"/>
      <c r="MEJ85" s="116"/>
      <c r="MEK85" s="218"/>
      <c r="MEL85" s="217"/>
      <c r="MEM85" s="116"/>
      <c r="MEN85" s="218"/>
      <c r="MEO85" s="217"/>
      <c r="MEP85" s="116"/>
      <c r="MEQ85" s="218"/>
      <c r="MER85" s="217"/>
      <c r="MES85" s="116"/>
      <c r="MET85" s="218"/>
      <c r="MEU85" s="217"/>
      <c r="MEV85" s="116"/>
      <c r="MEW85" s="218"/>
      <c r="MEX85" s="217"/>
      <c r="MEY85" s="116"/>
      <c r="MEZ85" s="218"/>
      <c r="MFA85" s="217"/>
      <c r="MFB85" s="116"/>
      <c r="MFC85" s="218"/>
      <c r="MFD85" s="217"/>
      <c r="MFE85" s="116"/>
      <c r="MFF85" s="218"/>
      <c r="MFG85" s="217"/>
      <c r="MFH85" s="116"/>
      <c r="MFI85" s="218"/>
      <c r="MFJ85" s="217"/>
      <c r="MFK85" s="116"/>
      <c r="MFL85" s="218"/>
      <c r="MFM85" s="217"/>
      <c r="MFN85" s="116"/>
      <c r="MFO85" s="218"/>
      <c r="MFP85" s="217"/>
      <c r="MFQ85" s="116"/>
      <c r="MFR85" s="218"/>
      <c r="MFS85" s="217"/>
      <c r="MFT85" s="116"/>
      <c r="MFU85" s="218"/>
      <c r="MFV85" s="217"/>
      <c r="MFW85" s="116"/>
      <c r="MFX85" s="218"/>
      <c r="MFY85" s="217"/>
      <c r="MFZ85" s="116"/>
      <c r="MGA85" s="218"/>
      <c r="MGB85" s="217"/>
      <c r="MGC85" s="116"/>
      <c r="MGD85" s="218"/>
      <c r="MGE85" s="217"/>
      <c r="MGF85" s="116"/>
      <c r="MGG85" s="218"/>
      <c r="MGH85" s="217"/>
      <c r="MGI85" s="116"/>
      <c r="MGJ85" s="218"/>
      <c r="MGK85" s="217"/>
      <c r="MGL85" s="116"/>
      <c r="MGM85" s="218"/>
      <c r="MGN85" s="217"/>
      <c r="MGO85" s="116"/>
      <c r="MGP85" s="218"/>
      <c r="MGQ85" s="217"/>
      <c r="MGR85" s="116"/>
      <c r="MGS85" s="218"/>
      <c r="MGT85" s="217"/>
      <c r="MGU85" s="116"/>
      <c r="MGV85" s="218"/>
      <c r="MGW85" s="217"/>
      <c r="MGX85" s="116"/>
      <c r="MGY85" s="218"/>
      <c r="MGZ85" s="217"/>
      <c r="MHA85" s="116"/>
      <c r="MHB85" s="218"/>
      <c r="MHC85" s="217"/>
      <c r="MHD85" s="116"/>
      <c r="MHE85" s="218"/>
      <c r="MHF85" s="217"/>
      <c r="MHG85" s="116"/>
      <c r="MHH85" s="218"/>
      <c r="MHI85" s="217"/>
      <c r="MHJ85" s="116"/>
      <c r="MHK85" s="218"/>
      <c r="MHL85" s="217"/>
      <c r="MHM85" s="116"/>
      <c r="MHN85" s="218"/>
      <c r="MHO85" s="217"/>
      <c r="MHP85" s="116"/>
      <c r="MHQ85" s="218"/>
      <c r="MHR85" s="217"/>
      <c r="MHS85" s="116"/>
      <c r="MHT85" s="218"/>
      <c r="MHU85" s="217"/>
      <c r="MHV85" s="116"/>
      <c r="MHW85" s="218"/>
      <c r="MHX85" s="217"/>
      <c r="MHY85" s="116"/>
      <c r="MHZ85" s="218"/>
      <c r="MIA85" s="217"/>
      <c r="MIB85" s="116"/>
      <c r="MIC85" s="218"/>
      <c r="MID85" s="217"/>
      <c r="MIE85" s="116"/>
      <c r="MIF85" s="218"/>
      <c r="MIG85" s="217"/>
      <c r="MIH85" s="116"/>
      <c r="MII85" s="218"/>
      <c r="MIJ85" s="217"/>
      <c r="MIK85" s="116"/>
      <c r="MIL85" s="218"/>
      <c r="MIM85" s="217"/>
      <c r="MIN85" s="116"/>
      <c r="MIO85" s="218"/>
      <c r="MIP85" s="217"/>
      <c r="MIQ85" s="116"/>
      <c r="MIR85" s="218"/>
      <c r="MIS85" s="217"/>
      <c r="MIT85" s="116"/>
      <c r="MIU85" s="218"/>
      <c r="MIV85" s="217"/>
      <c r="MIW85" s="116"/>
      <c r="MIX85" s="218"/>
      <c r="MIY85" s="217"/>
      <c r="MIZ85" s="116"/>
      <c r="MJA85" s="218"/>
      <c r="MJB85" s="217"/>
      <c r="MJC85" s="116"/>
      <c r="MJD85" s="218"/>
      <c r="MJE85" s="217"/>
      <c r="MJF85" s="116"/>
      <c r="MJG85" s="218"/>
      <c r="MJH85" s="217"/>
      <c r="MJI85" s="116"/>
      <c r="MJJ85" s="218"/>
      <c r="MJK85" s="217"/>
      <c r="MJL85" s="116"/>
      <c r="MJM85" s="218"/>
      <c r="MJN85" s="217"/>
      <c r="MJO85" s="116"/>
      <c r="MJP85" s="218"/>
      <c r="MJQ85" s="217"/>
      <c r="MJR85" s="116"/>
      <c r="MJS85" s="218"/>
      <c r="MJT85" s="217"/>
      <c r="MJU85" s="116"/>
      <c r="MJV85" s="218"/>
      <c r="MJW85" s="217"/>
      <c r="MJX85" s="116"/>
      <c r="MJY85" s="218"/>
      <c r="MJZ85" s="217"/>
      <c r="MKA85" s="116"/>
      <c r="MKB85" s="218"/>
      <c r="MKC85" s="217"/>
      <c r="MKD85" s="116"/>
      <c r="MKE85" s="218"/>
      <c r="MKF85" s="217"/>
      <c r="MKG85" s="116"/>
      <c r="MKH85" s="218"/>
      <c r="MKI85" s="217"/>
      <c r="MKJ85" s="116"/>
      <c r="MKK85" s="218"/>
      <c r="MKL85" s="217"/>
      <c r="MKM85" s="116"/>
      <c r="MKN85" s="218"/>
      <c r="MKO85" s="217"/>
      <c r="MKP85" s="116"/>
      <c r="MKQ85" s="218"/>
      <c r="MKR85" s="217"/>
      <c r="MKS85" s="116"/>
      <c r="MKT85" s="218"/>
      <c r="MKU85" s="217"/>
      <c r="MKV85" s="116"/>
      <c r="MKW85" s="218"/>
      <c r="MKX85" s="217"/>
      <c r="MKY85" s="116"/>
      <c r="MKZ85" s="218"/>
      <c r="MLA85" s="217"/>
      <c r="MLB85" s="116"/>
      <c r="MLC85" s="218"/>
      <c r="MLD85" s="217"/>
      <c r="MLE85" s="116"/>
      <c r="MLF85" s="218"/>
      <c r="MLG85" s="217"/>
      <c r="MLH85" s="116"/>
      <c r="MLI85" s="218"/>
      <c r="MLJ85" s="217"/>
      <c r="MLK85" s="116"/>
      <c r="MLL85" s="218"/>
      <c r="MLM85" s="217"/>
      <c r="MLN85" s="116"/>
      <c r="MLO85" s="218"/>
      <c r="MLP85" s="217"/>
      <c r="MLQ85" s="116"/>
      <c r="MLR85" s="218"/>
      <c r="MLS85" s="217"/>
      <c r="MLT85" s="116"/>
      <c r="MLU85" s="218"/>
      <c r="MLV85" s="217"/>
      <c r="MLW85" s="116"/>
      <c r="MLX85" s="218"/>
      <c r="MLY85" s="217"/>
      <c r="MLZ85" s="116"/>
      <c r="MMA85" s="218"/>
      <c r="MMB85" s="217"/>
      <c r="MMC85" s="116"/>
      <c r="MMD85" s="218"/>
      <c r="MME85" s="217"/>
      <c r="MMF85" s="116"/>
      <c r="MMG85" s="218"/>
      <c r="MMH85" s="217"/>
      <c r="MMI85" s="116"/>
      <c r="MMJ85" s="218"/>
      <c r="MMK85" s="217"/>
      <c r="MML85" s="116"/>
      <c r="MMM85" s="218"/>
      <c r="MMN85" s="217"/>
      <c r="MMO85" s="116"/>
      <c r="MMP85" s="218"/>
      <c r="MMQ85" s="217"/>
      <c r="MMR85" s="116"/>
      <c r="MMS85" s="218"/>
      <c r="MMT85" s="217"/>
      <c r="MMU85" s="116"/>
      <c r="MMV85" s="218"/>
      <c r="MMW85" s="217"/>
      <c r="MMX85" s="116"/>
      <c r="MMY85" s="218"/>
      <c r="MMZ85" s="217"/>
      <c r="MNA85" s="116"/>
      <c r="MNB85" s="218"/>
      <c r="MNC85" s="217"/>
      <c r="MND85" s="116"/>
      <c r="MNE85" s="218"/>
      <c r="MNF85" s="217"/>
      <c r="MNG85" s="116"/>
      <c r="MNH85" s="218"/>
      <c r="MNI85" s="217"/>
      <c r="MNJ85" s="116"/>
      <c r="MNK85" s="218"/>
      <c r="MNL85" s="217"/>
      <c r="MNM85" s="116"/>
      <c r="MNN85" s="218"/>
      <c r="MNO85" s="217"/>
      <c r="MNP85" s="116"/>
      <c r="MNQ85" s="218"/>
      <c r="MNR85" s="217"/>
      <c r="MNS85" s="116"/>
      <c r="MNT85" s="218"/>
      <c r="MNU85" s="217"/>
      <c r="MNV85" s="116"/>
      <c r="MNW85" s="218"/>
      <c r="MNX85" s="217"/>
      <c r="MNY85" s="116"/>
      <c r="MNZ85" s="218"/>
      <c r="MOA85" s="217"/>
      <c r="MOB85" s="116"/>
      <c r="MOC85" s="218"/>
      <c r="MOD85" s="217"/>
      <c r="MOE85" s="116"/>
      <c r="MOF85" s="218"/>
      <c r="MOG85" s="217"/>
      <c r="MOH85" s="116"/>
      <c r="MOI85" s="218"/>
      <c r="MOJ85" s="217"/>
      <c r="MOK85" s="116"/>
      <c r="MOL85" s="218"/>
      <c r="MOM85" s="217"/>
      <c r="MON85" s="116"/>
      <c r="MOO85" s="218"/>
      <c r="MOP85" s="217"/>
      <c r="MOQ85" s="116"/>
      <c r="MOR85" s="218"/>
      <c r="MOS85" s="217"/>
      <c r="MOT85" s="116"/>
      <c r="MOU85" s="218"/>
      <c r="MOV85" s="217"/>
      <c r="MOW85" s="116"/>
      <c r="MOX85" s="218"/>
      <c r="MOY85" s="217"/>
      <c r="MOZ85" s="116"/>
      <c r="MPA85" s="218"/>
      <c r="MPB85" s="217"/>
      <c r="MPC85" s="116"/>
      <c r="MPD85" s="218"/>
      <c r="MPE85" s="217"/>
      <c r="MPF85" s="116"/>
      <c r="MPG85" s="218"/>
      <c r="MPH85" s="217"/>
      <c r="MPI85" s="116"/>
      <c r="MPJ85" s="218"/>
      <c r="MPK85" s="217"/>
      <c r="MPL85" s="116"/>
      <c r="MPM85" s="218"/>
      <c r="MPN85" s="217"/>
      <c r="MPO85" s="116"/>
      <c r="MPP85" s="218"/>
      <c r="MPQ85" s="217"/>
      <c r="MPR85" s="116"/>
      <c r="MPS85" s="218"/>
      <c r="MPT85" s="217"/>
      <c r="MPU85" s="116"/>
      <c r="MPV85" s="218"/>
      <c r="MPW85" s="217"/>
      <c r="MPX85" s="116"/>
      <c r="MPY85" s="218"/>
      <c r="MPZ85" s="217"/>
      <c r="MQA85" s="116"/>
      <c r="MQB85" s="218"/>
      <c r="MQC85" s="217"/>
      <c r="MQD85" s="116"/>
      <c r="MQE85" s="218"/>
      <c r="MQF85" s="217"/>
      <c r="MQG85" s="116"/>
      <c r="MQH85" s="218"/>
      <c r="MQI85" s="217"/>
      <c r="MQJ85" s="116"/>
      <c r="MQK85" s="218"/>
      <c r="MQL85" s="217"/>
      <c r="MQM85" s="116"/>
      <c r="MQN85" s="218"/>
      <c r="MQO85" s="217"/>
      <c r="MQP85" s="116"/>
      <c r="MQQ85" s="218"/>
      <c r="MQR85" s="217"/>
      <c r="MQS85" s="116"/>
      <c r="MQT85" s="218"/>
      <c r="MQU85" s="217"/>
      <c r="MQV85" s="116"/>
      <c r="MQW85" s="218"/>
      <c r="MQX85" s="217"/>
      <c r="MQY85" s="116"/>
      <c r="MQZ85" s="218"/>
      <c r="MRA85" s="217"/>
      <c r="MRB85" s="116"/>
      <c r="MRC85" s="218"/>
      <c r="MRD85" s="217"/>
      <c r="MRE85" s="116"/>
      <c r="MRF85" s="218"/>
      <c r="MRG85" s="217"/>
      <c r="MRH85" s="116"/>
      <c r="MRI85" s="218"/>
      <c r="MRJ85" s="217"/>
      <c r="MRK85" s="116"/>
      <c r="MRL85" s="218"/>
      <c r="MRM85" s="217"/>
      <c r="MRN85" s="116"/>
      <c r="MRO85" s="218"/>
      <c r="MRP85" s="217"/>
      <c r="MRQ85" s="116"/>
      <c r="MRR85" s="218"/>
      <c r="MRS85" s="217"/>
      <c r="MRT85" s="116"/>
      <c r="MRU85" s="218"/>
      <c r="MRV85" s="217"/>
      <c r="MRW85" s="116"/>
      <c r="MRX85" s="218"/>
      <c r="MRY85" s="217"/>
      <c r="MRZ85" s="116"/>
      <c r="MSA85" s="218"/>
      <c r="MSB85" s="217"/>
      <c r="MSC85" s="116"/>
      <c r="MSD85" s="218"/>
      <c r="MSE85" s="217"/>
      <c r="MSF85" s="116"/>
      <c r="MSG85" s="218"/>
      <c r="MSH85" s="217"/>
      <c r="MSI85" s="116"/>
      <c r="MSJ85" s="218"/>
      <c r="MSK85" s="217"/>
      <c r="MSL85" s="116"/>
      <c r="MSM85" s="218"/>
      <c r="MSN85" s="217"/>
      <c r="MSO85" s="116"/>
      <c r="MSP85" s="218"/>
      <c r="MSQ85" s="217"/>
      <c r="MSR85" s="116"/>
      <c r="MSS85" s="218"/>
      <c r="MST85" s="217"/>
      <c r="MSU85" s="116"/>
      <c r="MSV85" s="218"/>
      <c r="MSW85" s="217"/>
      <c r="MSX85" s="116"/>
      <c r="MSY85" s="218"/>
      <c r="MSZ85" s="217"/>
      <c r="MTA85" s="116"/>
      <c r="MTB85" s="218"/>
      <c r="MTC85" s="217"/>
      <c r="MTD85" s="116"/>
      <c r="MTE85" s="218"/>
      <c r="MTF85" s="217"/>
      <c r="MTG85" s="116"/>
      <c r="MTH85" s="218"/>
      <c r="MTI85" s="217"/>
      <c r="MTJ85" s="116"/>
      <c r="MTK85" s="218"/>
      <c r="MTL85" s="217"/>
      <c r="MTM85" s="116"/>
      <c r="MTN85" s="218"/>
      <c r="MTO85" s="217"/>
      <c r="MTP85" s="116"/>
      <c r="MTQ85" s="218"/>
      <c r="MTR85" s="217"/>
      <c r="MTS85" s="116"/>
      <c r="MTT85" s="218"/>
      <c r="MTU85" s="217"/>
      <c r="MTV85" s="116"/>
      <c r="MTW85" s="218"/>
      <c r="MTX85" s="217"/>
      <c r="MTY85" s="116"/>
      <c r="MTZ85" s="218"/>
      <c r="MUA85" s="217"/>
      <c r="MUB85" s="116"/>
      <c r="MUC85" s="218"/>
      <c r="MUD85" s="217"/>
      <c r="MUE85" s="116"/>
      <c r="MUF85" s="218"/>
      <c r="MUG85" s="217"/>
      <c r="MUH85" s="116"/>
      <c r="MUI85" s="218"/>
      <c r="MUJ85" s="217"/>
      <c r="MUK85" s="116"/>
      <c r="MUL85" s="218"/>
      <c r="MUM85" s="217"/>
      <c r="MUN85" s="116"/>
      <c r="MUO85" s="218"/>
      <c r="MUP85" s="217"/>
      <c r="MUQ85" s="116"/>
      <c r="MUR85" s="218"/>
      <c r="MUS85" s="217"/>
      <c r="MUT85" s="116"/>
      <c r="MUU85" s="218"/>
      <c r="MUV85" s="217"/>
      <c r="MUW85" s="116"/>
      <c r="MUX85" s="218"/>
      <c r="MUY85" s="217"/>
      <c r="MUZ85" s="116"/>
      <c r="MVA85" s="218"/>
      <c r="MVB85" s="217"/>
      <c r="MVC85" s="116"/>
      <c r="MVD85" s="218"/>
      <c r="MVE85" s="217"/>
      <c r="MVF85" s="116"/>
      <c r="MVG85" s="218"/>
      <c r="MVH85" s="217"/>
      <c r="MVI85" s="116"/>
      <c r="MVJ85" s="218"/>
      <c r="MVK85" s="217"/>
      <c r="MVL85" s="116"/>
      <c r="MVM85" s="218"/>
      <c r="MVN85" s="217"/>
      <c r="MVO85" s="116"/>
      <c r="MVP85" s="218"/>
      <c r="MVQ85" s="217"/>
      <c r="MVR85" s="116"/>
      <c r="MVS85" s="218"/>
      <c r="MVT85" s="217"/>
      <c r="MVU85" s="116"/>
      <c r="MVV85" s="218"/>
      <c r="MVW85" s="217"/>
      <c r="MVX85" s="116"/>
      <c r="MVY85" s="218"/>
      <c r="MVZ85" s="217"/>
      <c r="MWA85" s="116"/>
      <c r="MWB85" s="218"/>
      <c r="MWC85" s="217"/>
      <c r="MWD85" s="116"/>
      <c r="MWE85" s="218"/>
      <c r="MWF85" s="217"/>
      <c r="MWG85" s="116"/>
      <c r="MWH85" s="218"/>
      <c r="MWI85" s="217"/>
      <c r="MWJ85" s="116"/>
      <c r="MWK85" s="218"/>
      <c r="MWL85" s="217"/>
      <c r="MWM85" s="116"/>
      <c r="MWN85" s="218"/>
      <c r="MWO85" s="217"/>
      <c r="MWP85" s="116"/>
      <c r="MWQ85" s="218"/>
      <c r="MWR85" s="217"/>
      <c r="MWS85" s="116"/>
      <c r="MWT85" s="218"/>
      <c r="MWU85" s="217"/>
      <c r="MWV85" s="116"/>
      <c r="MWW85" s="218"/>
      <c r="MWX85" s="217"/>
      <c r="MWY85" s="116"/>
      <c r="MWZ85" s="218"/>
      <c r="MXA85" s="217"/>
      <c r="MXB85" s="116"/>
      <c r="MXC85" s="218"/>
      <c r="MXD85" s="217"/>
      <c r="MXE85" s="116"/>
      <c r="MXF85" s="218"/>
      <c r="MXG85" s="217"/>
      <c r="MXH85" s="116"/>
      <c r="MXI85" s="218"/>
      <c r="MXJ85" s="217"/>
      <c r="MXK85" s="116"/>
      <c r="MXL85" s="218"/>
      <c r="MXM85" s="217"/>
      <c r="MXN85" s="116"/>
      <c r="MXO85" s="218"/>
      <c r="MXP85" s="217"/>
      <c r="MXQ85" s="116"/>
      <c r="MXR85" s="218"/>
      <c r="MXS85" s="217"/>
      <c r="MXT85" s="116"/>
      <c r="MXU85" s="218"/>
      <c r="MXV85" s="217"/>
      <c r="MXW85" s="116"/>
      <c r="MXX85" s="218"/>
      <c r="MXY85" s="217"/>
      <c r="MXZ85" s="116"/>
      <c r="MYA85" s="218"/>
      <c r="MYB85" s="217"/>
      <c r="MYC85" s="116"/>
      <c r="MYD85" s="218"/>
      <c r="MYE85" s="217"/>
      <c r="MYF85" s="116"/>
      <c r="MYG85" s="218"/>
      <c r="MYH85" s="217"/>
      <c r="MYI85" s="116"/>
      <c r="MYJ85" s="218"/>
      <c r="MYK85" s="217"/>
      <c r="MYL85" s="116"/>
      <c r="MYM85" s="218"/>
      <c r="MYN85" s="217"/>
      <c r="MYO85" s="116"/>
      <c r="MYP85" s="218"/>
      <c r="MYQ85" s="217"/>
      <c r="MYR85" s="116"/>
      <c r="MYS85" s="218"/>
      <c r="MYT85" s="217"/>
      <c r="MYU85" s="116"/>
      <c r="MYV85" s="218"/>
      <c r="MYW85" s="217"/>
      <c r="MYX85" s="116"/>
      <c r="MYY85" s="218"/>
      <c r="MYZ85" s="217"/>
      <c r="MZA85" s="116"/>
      <c r="MZB85" s="218"/>
      <c r="MZC85" s="217"/>
      <c r="MZD85" s="116"/>
      <c r="MZE85" s="218"/>
      <c r="MZF85" s="217"/>
      <c r="MZG85" s="116"/>
      <c r="MZH85" s="218"/>
      <c r="MZI85" s="217"/>
      <c r="MZJ85" s="116"/>
      <c r="MZK85" s="218"/>
      <c r="MZL85" s="217"/>
      <c r="MZM85" s="116"/>
      <c r="MZN85" s="218"/>
      <c r="MZO85" s="217"/>
      <c r="MZP85" s="116"/>
      <c r="MZQ85" s="218"/>
      <c r="MZR85" s="217"/>
      <c r="MZS85" s="116"/>
      <c r="MZT85" s="218"/>
      <c r="MZU85" s="217"/>
      <c r="MZV85" s="116"/>
      <c r="MZW85" s="218"/>
      <c r="MZX85" s="217"/>
      <c r="MZY85" s="116"/>
      <c r="MZZ85" s="218"/>
      <c r="NAA85" s="217"/>
      <c r="NAB85" s="116"/>
      <c r="NAC85" s="218"/>
      <c r="NAD85" s="217"/>
      <c r="NAE85" s="116"/>
      <c r="NAF85" s="218"/>
      <c r="NAG85" s="217"/>
      <c r="NAH85" s="116"/>
      <c r="NAI85" s="218"/>
      <c r="NAJ85" s="217"/>
      <c r="NAK85" s="116"/>
      <c r="NAL85" s="218"/>
      <c r="NAM85" s="217"/>
      <c r="NAN85" s="116"/>
      <c r="NAO85" s="218"/>
      <c r="NAP85" s="217"/>
      <c r="NAQ85" s="116"/>
      <c r="NAR85" s="218"/>
      <c r="NAS85" s="217"/>
      <c r="NAT85" s="116"/>
      <c r="NAU85" s="218"/>
      <c r="NAV85" s="217"/>
      <c r="NAW85" s="116"/>
      <c r="NAX85" s="218"/>
      <c r="NAY85" s="217"/>
      <c r="NAZ85" s="116"/>
      <c r="NBA85" s="218"/>
      <c r="NBB85" s="217"/>
      <c r="NBC85" s="116"/>
      <c r="NBD85" s="218"/>
      <c r="NBE85" s="217"/>
      <c r="NBF85" s="116"/>
      <c r="NBG85" s="218"/>
      <c r="NBH85" s="217"/>
      <c r="NBI85" s="116"/>
      <c r="NBJ85" s="218"/>
      <c r="NBK85" s="217"/>
      <c r="NBL85" s="116"/>
      <c r="NBM85" s="218"/>
      <c r="NBN85" s="217"/>
      <c r="NBO85" s="116"/>
      <c r="NBP85" s="218"/>
      <c r="NBQ85" s="217"/>
      <c r="NBR85" s="116"/>
      <c r="NBS85" s="218"/>
      <c r="NBT85" s="217"/>
      <c r="NBU85" s="116"/>
      <c r="NBV85" s="218"/>
      <c r="NBW85" s="217"/>
      <c r="NBX85" s="116"/>
      <c r="NBY85" s="218"/>
      <c r="NBZ85" s="217"/>
      <c r="NCA85" s="116"/>
      <c r="NCB85" s="218"/>
      <c r="NCC85" s="217"/>
      <c r="NCD85" s="116"/>
      <c r="NCE85" s="218"/>
      <c r="NCF85" s="217"/>
      <c r="NCG85" s="116"/>
      <c r="NCH85" s="218"/>
      <c r="NCI85" s="217"/>
      <c r="NCJ85" s="116"/>
      <c r="NCK85" s="218"/>
      <c r="NCL85" s="217"/>
      <c r="NCM85" s="116"/>
      <c r="NCN85" s="218"/>
      <c r="NCO85" s="217"/>
      <c r="NCP85" s="116"/>
      <c r="NCQ85" s="218"/>
      <c r="NCR85" s="217"/>
      <c r="NCS85" s="116"/>
      <c r="NCT85" s="218"/>
      <c r="NCU85" s="217"/>
      <c r="NCV85" s="116"/>
      <c r="NCW85" s="218"/>
      <c r="NCX85" s="217"/>
      <c r="NCY85" s="116"/>
      <c r="NCZ85" s="218"/>
      <c r="NDA85" s="217"/>
      <c r="NDB85" s="116"/>
      <c r="NDC85" s="218"/>
      <c r="NDD85" s="217"/>
      <c r="NDE85" s="116"/>
      <c r="NDF85" s="218"/>
      <c r="NDG85" s="217"/>
      <c r="NDH85" s="116"/>
      <c r="NDI85" s="218"/>
      <c r="NDJ85" s="217"/>
      <c r="NDK85" s="116"/>
      <c r="NDL85" s="218"/>
      <c r="NDM85" s="217"/>
      <c r="NDN85" s="116"/>
      <c r="NDO85" s="218"/>
      <c r="NDP85" s="217"/>
      <c r="NDQ85" s="116"/>
      <c r="NDR85" s="218"/>
      <c r="NDS85" s="217"/>
      <c r="NDT85" s="116"/>
      <c r="NDU85" s="218"/>
      <c r="NDV85" s="217"/>
      <c r="NDW85" s="116"/>
      <c r="NDX85" s="218"/>
      <c r="NDY85" s="217"/>
      <c r="NDZ85" s="116"/>
      <c r="NEA85" s="218"/>
      <c r="NEB85" s="217"/>
      <c r="NEC85" s="116"/>
      <c r="NED85" s="218"/>
      <c r="NEE85" s="217"/>
      <c r="NEF85" s="116"/>
      <c r="NEG85" s="218"/>
      <c r="NEH85" s="217"/>
      <c r="NEI85" s="116"/>
      <c r="NEJ85" s="218"/>
      <c r="NEK85" s="217"/>
      <c r="NEL85" s="116"/>
      <c r="NEM85" s="218"/>
      <c r="NEN85" s="217"/>
      <c r="NEO85" s="116"/>
      <c r="NEP85" s="218"/>
      <c r="NEQ85" s="217"/>
      <c r="NER85" s="116"/>
      <c r="NES85" s="218"/>
      <c r="NET85" s="217"/>
      <c r="NEU85" s="116"/>
      <c r="NEV85" s="218"/>
      <c r="NEW85" s="217"/>
      <c r="NEX85" s="116"/>
      <c r="NEY85" s="218"/>
      <c r="NEZ85" s="217"/>
      <c r="NFA85" s="116"/>
      <c r="NFB85" s="218"/>
      <c r="NFC85" s="217"/>
      <c r="NFD85" s="116"/>
      <c r="NFE85" s="218"/>
      <c r="NFF85" s="217"/>
      <c r="NFG85" s="116"/>
      <c r="NFH85" s="218"/>
      <c r="NFI85" s="217"/>
      <c r="NFJ85" s="116"/>
      <c r="NFK85" s="218"/>
      <c r="NFL85" s="217"/>
      <c r="NFM85" s="116"/>
      <c r="NFN85" s="218"/>
      <c r="NFO85" s="217"/>
      <c r="NFP85" s="116"/>
      <c r="NFQ85" s="218"/>
      <c r="NFR85" s="217"/>
      <c r="NFS85" s="116"/>
      <c r="NFT85" s="218"/>
      <c r="NFU85" s="217"/>
      <c r="NFV85" s="116"/>
      <c r="NFW85" s="218"/>
      <c r="NFX85" s="217"/>
      <c r="NFY85" s="116"/>
      <c r="NFZ85" s="218"/>
      <c r="NGA85" s="217"/>
      <c r="NGB85" s="116"/>
      <c r="NGC85" s="218"/>
      <c r="NGD85" s="217"/>
      <c r="NGE85" s="116"/>
      <c r="NGF85" s="218"/>
      <c r="NGG85" s="217"/>
      <c r="NGH85" s="116"/>
      <c r="NGI85" s="218"/>
      <c r="NGJ85" s="217"/>
      <c r="NGK85" s="116"/>
      <c r="NGL85" s="218"/>
      <c r="NGM85" s="217"/>
      <c r="NGN85" s="116"/>
      <c r="NGO85" s="218"/>
      <c r="NGP85" s="217"/>
      <c r="NGQ85" s="116"/>
      <c r="NGR85" s="218"/>
      <c r="NGS85" s="217"/>
      <c r="NGT85" s="116"/>
      <c r="NGU85" s="218"/>
      <c r="NGV85" s="217"/>
      <c r="NGW85" s="116"/>
      <c r="NGX85" s="218"/>
      <c r="NGY85" s="217"/>
      <c r="NGZ85" s="116"/>
      <c r="NHA85" s="218"/>
      <c r="NHB85" s="217"/>
      <c r="NHC85" s="116"/>
      <c r="NHD85" s="218"/>
      <c r="NHE85" s="217"/>
      <c r="NHF85" s="116"/>
      <c r="NHG85" s="218"/>
      <c r="NHH85" s="217"/>
      <c r="NHI85" s="116"/>
      <c r="NHJ85" s="218"/>
      <c r="NHK85" s="217"/>
      <c r="NHL85" s="116"/>
      <c r="NHM85" s="218"/>
      <c r="NHN85" s="217"/>
      <c r="NHO85" s="116"/>
      <c r="NHP85" s="218"/>
      <c r="NHQ85" s="217"/>
      <c r="NHR85" s="116"/>
      <c r="NHS85" s="218"/>
      <c r="NHT85" s="217"/>
      <c r="NHU85" s="116"/>
      <c r="NHV85" s="218"/>
      <c r="NHW85" s="217"/>
      <c r="NHX85" s="116"/>
      <c r="NHY85" s="218"/>
      <c r="NHZ85" s="217"/>
      <c r="NIA85" s="116"/>
      <c r="NIB85" s="218"/>
      <c r="NIC85" s="217"/>
      <c r="NID85" s="116"/>
      <c r="NIE85" s="218"/>
      <c r="NIF85" s="217"/>
      <c r="NIG85" s="116"/>
      <c r="NIH85" s="218"/>
      <c r="NII85" s="217"/>
      <c r="NIJ85" s="116"/>
      <c r="NIK85" s="218"/>
      <c r="NIL85" s="217"/>
      <c r="NIM85" s="116"/>
      <c r="NIN85" s="218"/>
      <c r="NIO85" s="217"/>
      <c r="NIP85" s="116"/>
      <c r="NIQ85" s="218"/>
      <c r="NIR85" s="217"/>
      <c r="NIS85" s="116"/>
      <c r="NIT85" s="218"/>
      <c r="NIU85" s="217"/>
      <c r="NIV85" s="116"/>
      <c r="NIW85" s="218"/>
      <c r="NIX85" s="217"/>
      <c r="NIY85" s="116"/>
      <c r="NIZ85" s="218"/>
      <c r="NJA85" s="217"/>
      <c r="NJB85" s="116"/>
      <c r="NJC85" s="218"/>
      <c r="NJD85" s="217"/>
      <c r="NJE85" s="116"/>
      <c r="NJF85" s="218"/>
      <c r="NJG85" s="217"/>
      <c r="NJH85" s="116"/>
      <c r="NJI85" s="218"/>
      <c r="NJJ85" s="217"/>
      <c r="NJK85" s="116"/>
      <c r="NJL85" s="218"/>
      <c r="NJM85" s="217"/>
      <c r="NJN85" s="116"/>
      <c r="NJO85" s="218"/>
      <c r="NJP85" s="217"/>
      <c r="NJQ85" s="116"/>
      <c r="NJR85" s="218"/>
      <c r="NJS85" s="217"/>
      <c r="NJT85" s="116"/>
      <c r="NJU85" s="218"/>
      <c r="NJV85" s="217"/>
      <c r="NJW85" s="116"/>
      <c r="NJX85" s="218"/>
      <c r="NJY85" s="217"/>
      <c r="NJZ85" s="116"/>
      <c r="NKA85" s="218"/>
      <c r="NKB85" s="217"/>
      <c r="NKC85" s="116"/>
      <c r="NKD85" s="218"/>
      <c r="NKE85" s="217"/>
      <c r="NKF85" s="116"/>
      <c r="NKG85" s="218"/>
      <c r="NKH85" s="217"/>
      <c r="NKI85" s="116"/>
      <c r="NKJ85" s="218"/>
      <c r="NKK85" s="217"/>
      <c r="NKL85" s="116"/>
      <c r="NKM85" s="218"/>
      <c r="NKN85" s="217"/>
      <c r="NKO85" s="116"/>
      <c r="NKP85" s="218"/>
      <c r="NKQ85" s="217"/>
      <c r="NKR85" s="116"/>
      <c r="NKS85" s="218"/>
      <c r="NKT85" s="217"/>
      <c r="NKU85" s="116"/>
      <c r="NKV85" s="218"/>
      <c r="NKW85" s="217"/>
      <c r="NKX85" s="116"/>
      <c r="NKY85" s="218"/>
      <c r="NKZ85" s="217"/>
      <c r="NLA85" s="116"/>
      <c r="NLB85" s="218"/>
      <c r="NLC85" s="217"/>
      <c r="NLD85" s="116"/>
      <c r="NLE85" s="218"/>
      <c r="NLF85" s="217"/>
      <c r="NLG85" s="116"/>
      <c r="NLH85" s="218"/>
      <c r="NLI85" s="217"/>
      <c r="NLJ85" s="116"/>
      <c r="NLK85" s="218"/>
      <c r="NLL85" s="217"/>
      <c r="NLM85" s="116"/>
      <c r="NLN85" s="218"/>
      <c r="NLO85" s="217"/>
      <c r="NLP85" s="116"/>
      <c r="NLQ85" s="218"/>
      <c r="NLR85" s="217"/>
      <c r="NLS85" s="116"/>
      <c r="NLT85" s="218"/>
      <c r="NLU85" s="217"/>
      <c r="NLV85" s="116"/>
      <c r="NLW85" s="218"/>
      <c r="NLX85" s="217"/>
      <c r="NLY85" s="116"/>
      <c r="NLZ85" s="218"/>
      <c r="NMA85" s="217"/>
      <c r="NMB85" s="116"/>
      <c r="NMC85" s="218"/>
      <c r="NMD85" s="217"/>
      <c r="NME85" s="116"/>
      <c r="NMF85" s="218"/>
      <c r="NMG85" s="217"/>
      <c r="NMH85" s="116"/>
      <c r="NMI85" s="218"/>
      <c r="NMJ85" s="217"/>
      <c r="NMK85" s="116"/>
      <c r="NML85" s="218"/>
      <c r="NMM85" s="217"/>
      <c r="NMN85" s="116"/>
      <c r="NMO85" s="218"/>
      <c r="NMP85" s="217"/>
      <c r="NMQ85" s="116"/>
      <c r="NMR85" s="218"/>
      <c r="NMS85" s="217"/>
      <c r="NMT85" s="116"/>
      <c r="NMU85" s="218"/>
      <c r="NMV85" s="217"/>
      <c r="NMW85" s="116"/>
      <c r="NMX85" s="218"/>
      <c r="NMY85" s="217"/>
      <c r="NMZ85" s="116"/>
      <c r="NNA85" s="218"/>
      <c r="NNB85" s="217"/>
      <c r="NNC85" s="116"/>
      <c r="NND85" s="218"/>
      <c r="NNE85" s="217"/>
      <c r="NNF85" s="116"/>
      <c r="NNG85" s="218"/>
      <c r="NNH85" s="217"/>
      <c r="NNI85" s="116"/>
      <c r="NNJ85" s="218"/>
      <c r="NNK85" s="217"/>
      <c r="NNL85" s="116"/>
      <c r="NNM85" s="218"/>
      <c r="NNN85" s="217"/>
      <c r="NNO85" s="116"/>
      <c r="NNP85" s="218"/>
      <c r="NNQ85" s="217"/>
      <c r="NNR85" s="116"/>
      <c r="NNS85" s="218"/>
      <c r="NNT85" s="217"/>
      <c r="NNU85" s="116"/>
      <c r="NNV85" s="218"/>
      <c r="NNW85" s="217"/>
      <c r="NNX85" s="116"/>
      <c r="NNY85" s="218"/>
      <c r="NNZ85" s="217"/>
      <c r="NOA85" s="116"/>
      <c r="NOB85" s="218"/>
      <c r="NOC85" s="217"/>
      <c r="NOD85" s="116"/>
      <c r="NOE85" s="218"/>
      <c r="NOF85" s="217"/>
      <c r="NOG85" s="116"/>
      <c r="NOH85" s="218"/>
      <c r="NOI85" s="217"/>
      <c r="NOJ85" s="116"/>
      <c r="NOK85" s="218"/>
      <c r="NOL85" s="217"/>
      <c r="NOM85" s="116"/>
      <c r="NON85" s="218"/>
      <c r="NOO85" s="217"/>
      <c r="NOP85" s="116"/>
      <c r="NOQ85" s="218"/>
      <c r="NOR85" s="217"/>
      <c r="NOS85" s="116"/>
      <c r="NOT85" s="218"/>
      <c r="NOU85" s="217"/>
      <c r="NOV85" s="116"/>
      <c r="NOW85" s="218"/>
      <c r="NOX85" s="217"/>
      <c r="NOY85" s="116"/>
      <c r="NOZ85" s="218"/>
      <c r="NPA85" s="217"/>
      <c r="NPB85" s="116"/>
      <c r="NPC85" s="218"/>
      <c r="NPD85" s="217"/>
      <c r="NPE85" s="116"/>
      <c r="NPF85" s="218"/>
      <c r="NPG85" s="217"/>
      <c r="NPH85" s="116"/>
      <c r="NPI85" s="218"/>
      <c r="NPJ85" s="217"/>
      <c r="NPK85" s="116"/>
      <c r="NPL85" s="218"/>
      <c r="NPM85" s="217"/>
      <c r="NPN85" s="116"/>
      <c r="NPO85" s="218"/>
      <c r="NPP85" s="217"/>
      <c r="NPQ85" s="116"/>
      <c r="NPR85" s="218"/>
      <c r="NPS85" s="217"/>
      <c r="NPT85" s="116"/>
      <c r="NPU85" s="218"/>
      <c r="NPV85" s="217"/>
      <c r="NPW85" s="116"/>
      <c r="NPX85" s="218"/>
      <c r="NPY85" s="217"/>
      <c r="NPZ85" s="116"/>
      <c r="NQA85" s="218"/>
      <c r="NQB85" s="217"/>
      <c r="NQC85" s="116"/>
      <c r="NQD85" s="218"/>
      <c r="NQE85" s="217"/>
      <c r="NQF85" s="116"/>
      <c r="NQG85" s="218"/>
      <c r="NQH85" s="217"/>
      <c r="NQI85" s="116"/>
      <c r="NQJ85" s="218"/>
      <c r="NQK85" s="217"/>
      <c r="NQL85" s="116"/>
      <c r="NQM85" s="218"/>
      <c r="NQN85" s="217"/>
      <c r="NQO85" s="116"/>
      <c r="NQP85" s="218"/>
      <c r="NQQ85" s="217"/>
      <c r="NQR85" s="116"/>
      <c r="NQS85" s="218"/>
      <c r="NQT85" s="217"/>
      <c r="NQU85" s="116"/>
      <c r="NQV85" s="218"/>
      <c r="NQW85" s="217"/>
      <c r="NQX85" s="116"/>
      <c r="NQY85" s="218"/>
      <c r="NQZ85" s="217"/>
      <c r="NRA85" s="116"/>
      <c r="NRB85" s="218"/>
      <c r="NRC85" s="217"/>
      <c r="NRD85" s="116"/>
      <c r="NRE85" s="218"/>
      <c r="NRF85" s="217"/>
      <c r="NRG85" s="116"/>
      <c r="NRH85" s="218"/>
      <c r="NRI85" s="217"/>
      <c r="NRJ85" s="116"/>
      <c r="NRK85" s="218"/>
      <c r="NRL85" s="217"/>
      <c r="NRM85" s="116"/>
      <c r="NRN85" s="218"/>
      <c r="NRO85" s="217"/>
      <c r="NRP85" s="116"/>
      <c r="NRQ85" s="218"/>
      <c r="NRR85" s="217"/>
      <c r="NRS85" s="116"/>
      <c r="NRT85" s="218"/>
      <c r="NRU85" s="217"/>
      <c r="NRV85" s="116"/>
      <c r="NRW85" s="218"/>
      <c r="NRX85" s="217"/>
      <c r="NRY85" s="116"/>
      <c r="NRZ85" s="218"/>
      <c r="NSA85" s="217"/>
      <c r="NSB85" s="116"/>
      <c r="NSC85" s="218"/>
      <c r="NSD85" s="217"/>
      <c r="NSE85" s="116"/>
      <c r="NSF85" s="218"/>
      <c r="NSG85" s="217"/>
      <c r="NSH85" s="116"/>
      <c r="NSI85" s="218"/>
      <c r="NSJ85" s="217"/>
      <c r="NSK85" s="116"/>
      <c r="NSL85" s="218"/>
      <c r="NSM85" s="217"/>
      <c r="NSN85" s="116"/>
      <c r="NSO85" s="218"/>
      <c r="NSP85" s="217"/>
      <c r="NSQ85" s="116"/>
      <c r="NSR85" s="218"/>
      <c r="NSS85" s="217"/>
      <c r="NST85" s="116"/>
      <c r="NSU85" s="218"/>
      <c r="NSV85" s="217"/>
      <c r="NSW85" s="116"/>
      <c r="NSX85" s="218"/>
      <c r="NSY85" s="217"/>
      <c r="NSZ85" s="116"/>
      <c r="NTA85" s="218"/>
      <c r="NTB85" s="217"/>
      <c r="NTC85" s="116"/>
      <c r="NTD85" s="218"/>
      <c r="NTE85" s="217"/>
      <c r="NTF85" s="116"/>
      <c r="NTG85" s="218"/>
      <c r="NTH85" s="217"/>
      <c r="NTI85" s="116"/>
      <c r="NTJ85" s="218"/>
      <c r="NTK85" s="217"/>
      <c r="NTL85" s="116"/>
      <c r="NTM85" s="218"/>
      <c r="NTN85" s="217"/>
      <c r="NTO85" s="116"/>
      <c r="NTP85" s="218"/>
      <c r="NTQ85" s="217"/>
      <c r="NTR85" s="116"/>
      <c r="NTS85" s="218"/>
      <c r="NTT85" s="217"/>
      <c r="NTU85" s="116"/>
      <c r="NTV85" s="218"/>
      <c r="NTW85" s="217"/>
      <c r="NTX85" s="116"/>
      <c r="NTY85" s="218"/>
      <c r="NTZ85" s="217"/>
      <c r="NUA85" s="116"/>
      <c r="NUB85" s="218"/>
      <c r="NUC85" s="217"/>
      <c r="NUD85" s="116"/>
      <c r="NUE85" s="218"/>
      <c r="NUF85" s="217"/>
      <c r="NUG85" s="116"/>
      <c r="NUH85" s="218"/>
      <c r="NUI85" s="217"/>
      <c r="NUJ85" s="116"/>
      <c r="NUK85" s="218"/>
      <c r="NUL85" s="217"/>
      <c r="NUM85" s="116"/>
      <c r="NUN85" s="218"/>
      <c r="NUO85" s="217"/>
      <c r="NUP85" s="116"/>
      <c r="NUQ85" s="218"/>
      <c r="NUR85" s="217"/>
      <c r="NUS85" s="116"/>
      <c r="NUT85" s="218"/>
      <c r="NUU85" s="217"/>
      <c r="NUV85" s="116"/>
      <c r="NUW85" s="218"/>
      <c r="NUX85" s="217"/>
      <c r="NUY85" s="116"/>
      <c r="NUZ85" s="218"/>
      <c r="NVA85" s="217"/>
      <c r="NVB85" s="116"/>
      <c r="NVC85" s="218"/>
      <c r="NVD85" s="217"/>
      <c r="NVE85" s="116"/>
      <c r="NVF85" s="218"/>
      <c r="NVG85" s="217"/>
      <c r="NVH85" s="116"/>
      <c r="NVI85" s="218"/>
      <c r="NVJ85" s="217"/>
      <c r="NVK85" s="116"/>
      <c r="NVL85" s="218"/>
      <c r="NVM85" s="217"/>
      <c r="NVN85" s="116"/>
      <c r="NVO85" s="218"/>
      <c r="NVP85" s="217"/>
      <c r="NVQ85" s="116"/>
      <c r="NVR85" s="218"/>
      <c r="NVS85" s="217"/>
      <c r="NVT85" s="116"/>
      <c r="NVU85" s="218"/>
      <c r="NVV85" s="217"/>
      <c r="NVW85" s="116"/>
      <c r="NVX85" s="218"/>
      <c r="NVY85" s="217"/>
      <c r="NVZ85" s="116"/>
      <c r="NWA85" s="218"/>
      <c r="NWB85" s="217"/>
      <c r="NWC85" s="116"/>
      <c r="NWD85" s="218"/>
      <c r="NWE85" s="217"/>
      <c r="NWF85" s="116"/>
      <c r="NWG85" s="218"/>
      <c r="NWH85" s="217"/>
      <c r="NWI85" s="116"/>
      <c r="NWJ85" s="218"/>
      <c r="NWK85" s="217"/>
      <c r="NWL85" s="116"/>
      <c r="NWM85" s="218"/>
      <c r="NWN85" s="217"/>
      <c r="NWO85" s="116"/>
      <c r="NWP85" s="218"/>
      <c r="NWQ85" s="217"/>
      <c r="NWR85" s="116"/>
      <c r="NWS85" s="218"/>
      <c r="NWT85" s="217"/>
      <c r="NWU85" s="116"/>
      <c r="NWV85" s="218"/>
      <c r="NWW85" s="217"/>
      <c r="NWX85" s="116"/>
      <c r="NWY85" s="218"/>
      <c r="NWZ85" s="217"/>
      <c r="NXA85" s="116"/>
      <c r="NXB85" s="218"/>
      <c r="NXC85" s="217"/>
      <c r="NXD85" s="116"/>
      <c r="NXE85" s="218"/>
      <c r="NXF85" s="217"/>
      <c r="NXG85" s="116"/>
      <c r="NXH85" s="218"/>
      <c r="NXI85" s="217"/>
      <c r="NXJ85" s="116"/>
      <c r="NXK85" s="218"/>
      <c r="NXL85" s="217"/>
      <c r="NXM85" s="116"/>
      <c r="NXN85" s="218"/>
      <c r="NXO85" s="217"/>
      <c r="NXP85" s="116"/>
      <c r="NXQ85" s="218"/>
      <c r="NXR85" s="217"/>
      <c r="NXS85" s="116"/>
      <c r="NXT85" s="218"/>
      <c r="NXU85" s="217"/>
      <c r="NXV85" s="116"/>
      <c r="NXW85" s="218"/>
      <c r="NXX85" s="217"/>
      <c r="NXY85" s="116"/>
      <c r="NXZ85" s="218"/>
      <c r="NYA85" s="217"/>
      <c r="NYB85" s="116"/>
      <c r="NYC85" s="218"/>
      <c r="NYD85" s="217"/>
      <c r="NYE85" s="116"/>
      <c r="NYF85" s="218"/>
      <c r="NYG85" s="217"/>
      <c r="NYH85" s="116"/>
      <c r="NYI85" s="218"/>
      <c r="NYJ85" s="217"/>
      <c r="NYK85" s="116"/>
      <c r="NYL85" s="218"/>
      <c r="NYM85" s="217"/>
      <c r="NYN85" s="116"/>
      <c r="NYO85" s="218"/>
      <c r="NYP85" s="217"/>
      <c r="NYQ85" s="116"/>
      <c r="NYR85" s="218"/>
      <c r="NYS85" s="217"/>
      <c r="NYT85" s="116"/>
      <c r="NYU85" s="218"/>
      <c r="NYV85" s="217"/>
      <c r="NYW85" s="116"/>
      <c r="NYX85" s="218"/>
      <c r="NYY85" s="217"/>
      <c r="NYZ85" s="116"/>
      <c r="NZA85" s="218"/>
      <c r="NZB85" s="217"/>
      <c r="NZC85" s="116"/>
      <c r="NZD85" s="218"/>
      <c r="NZE85" s="217"/>
      <c r="NZF85" s="116"/>
      <c r="NZG85" s="218"/>
      <c r="NZH85" s="217"/>
      <c r="NZI85" s="116"/>
      <c r="NZJ85" s="218"/>
      <c r="NZK85" s="217"/>
      <c r="NZL85" s="116"/>
      <c r="NZM85" s="218"/>
      <c r="NZN85" s="217"/>
      <c r="NZO85" s="116"/>
      <c r="NZP85" s="218"/>
      <c r="NZQ85" s="217"/>
      <c r="NZR85" s="116"/>
      <c r="NZS85" s="218"/>
      <c r="NZT85" s="217"/>
      <c r="NZU85" s="116"/>
      <c r="NZV85" s="218"/>
      <c r="NZW85" s="217"/>
      <c r="NZX85" s="116"/>
      <c r="NZY85" s="218"/>
      <c r="NZZ85" s="217"/>
      <c r="OAA85" s="116"/>
      <c r="OAB85" s="218"/>
      <c r="OAC85" s="217"/>
      <c r="OAD85" s="116"/>
      <c r="OAE85" s="218"/>
      <c r="OAF85" s="217"/>
      <c r="OAG85" s="116"/>
      <c r="OAH85" s="218"/>
      <c r="OAI85" s="217"/>
      <c r="OAJ85" s="116"/>
      <c r="OAK85" s="218"/>
      <c r="OAL85" s="217"/>
      <c r="OAM85" s="116"/>
      <c r="OAN85" s="218"/>
      <c r="OAO85" s="217"/>
      <c r="OAP85" s="116"/>
      <c r="OAQ85" s="218"/>
      <c r="OAR85" s="217"/>
      <c r="OAS85" s="116"/>
      <c r="OAT85" s="218"/>
      <c r="OAU85" s="217"/>
      <c r="OAV85" s="116"/>
      <c r="OAW85" s="218"/>
      <c r="OAX85" s="217"/>
      <c r="OAY85" s="116"/>
      <c r="OAZ85" s="218"/>
      <c r="OBA85" s="217"/>
      <c r="OBB85" s="116"/>
      <c r="OBC85" s="218"/>
      <c r="OBD85" s="217"/>
      <c r="OBE85" s="116"/>
      <c r="OBF85" s="218"/>
      <c r="OBG85" s="217"/>
      <c r="OBH85" s="116"/>
      <c r="OBI85" s="218"/>
      <c r="OBJ85" s="217"/>
      <c r="OBK85" s="116"/>
      <c r="OBL85" s="218"/>
      <c r="OBM85" s="217"/>
      <c r="OBN85" s="116"/>
      <c r="OBO85" s="218"/>
      <c r="OBP85" s="217"/>
      <c r="OBQ85" s="116"/>
      <c r="OBR85" s="218"/>
      <c r="OBS85" s="217"/>
      <c r="OBT85" s="116"/>
      <c r="OBU85" s="218"/>
      <c r="OBV85" s="217"/>
      <c r="OBW85" s="116"/>
      <c r="OBX85" s="218"/>
      <c r="OBY85" s="217"/>
      <c r="OBZ85" s="116"/>
      <c r="OCA85" s="218"/>
      <c r="OCB85" s="217"/>
      <c r="OCC85" s="116"/>
      <c r="OCD85" s="218"/>
      <c r="OCE85" s="217"/>
      <c r="OCF85" s="116"/>
      <c r="OCG85" s="218"/>
      <c r="OCH85" s="217"/>
      <c r="OCI85" s="116"/>
      <c r="OCJ85" s="218"/>
      <c r="OCK85" s="217"/>
      <c r="OCL85" s="116"/>
      <c r="OCM85" s="218"/>
      <c r="OCN85" s="217"/>
      <c r="OCO85" s="116"/>
      <c r="OCP85" s="218"/>
      <c r="OCQ85" s="217"/>
      <c r="OCR85" s="116"/>
      <c r="OCS85" s="218"/>
      <c r="OCT85" s="217"/>
      <c r="OCU85" s="116"/>
      <c r="OCV85" s="218"/>
      <c r="OCW85" s="217"/>
      <c r="OCX85" s="116"/>
      <c r="OCY85" s="218"/>
      <c r="OCZ85" s="217"/>
      <c r="ODA85" s="116"/>
      <c r="ODB85" s="218"/>
      <c r="ODC85" s="217"/>
      <c r="ODD85" s="116"/>
    </row>
    <row r="86" spans="1:10248" s="129" customFormat="1" ht="8.15" customHeight="1">
      <c r="A86" s="154"/>
      <c r="B86" s="155"/>
      <c r="C86" s="150"/>
      <c r="D86" s="148"/>
      <c r="E86" s="151"/>
      <c r="F86" s="151"/>
    </row>
    <row r="87" spans="1:10248" s="133" customFormat="1">
      <c r="A87" s="213"/>
      <c r="B87" s="214" t="s">
        <v>14043</v>
      </c>
      <c r="C87" s="148" t="s">
        <v>14042</v>
      </c>
      <c r="D87" s="148">
        <f>ROUND((6.2)*36+10.5+(2.7)*2,0)</f>
        <v>239</v>
      </c>
      <c r="E87" s="159">
        <v>41.61</v>
      </c>
      <c r="F87" s="159">
        <f>D87*E87</f>
        <v>9944.7900000000009</v>
      </c>
      <c r="I87" s="215"/>
      <c r="R87" s="216"/>
      <c r="S87" s="216"/>
      <c r="T87" s="216"/>
      <c r="U87" s="216"/>
      <c r="V87" s="216"/>
      <c r="W87" s="216"/>
      <c r="X87" s="216"/>
      <c r="Y87" s="216"/>
      <c r="Z87" s="216"/>
      <c r="AA87" s="216"/>
      <c r="AB87" s="216"/>
      <c r="AC87" s="216"/>
      <c r="AD87" s="216"/>
      <c r="AE87" s="216"/>
      <c r="AF87" s="216"/>
      <c r="AG87" s="216"/>
      <c r="AH87" s="216"/>
      <c r="AI87" s="216"/>
      <c r="AJ87" s="216"/>
      <c r="AK87" s="216"/>
      <c r="AL87" s="216"/>
      <c r="AM87" s="216"/>
      <c r="AN87" s="216"/>
      <c r="AO87" s="216"/>
      <c r="AP87" s="216"/>
      <c r="AQ87" s="216"/>
      <c r="AR87" s="216"/>
      <c r="AS87" s="216"/>
      <c r="AT87" s="216"/>
      <c r="AU87" s="216"/>
      <c r="AV87" s="216"/>
      <c r="AW87" s="216"/>
      <c r="AX87" s="216"/>
      <c r="AY87" s="216"/>
      <c r="AZ87" s="216"/>
      <c r="BA87" s="216"/>
      <c r="BB87" s="216"/>
      <c r="BC87" s="216"/>
      <c r="BD87" s="216"/>
      <c r="BE87" s="216"/>
      <c r="BF87" s="216"/>
      <c r="BG87" s="216"/>
      <c r="BH87" s="216"/>
      <c r="BI87" s="216"/>
      <c r="BJ87" s="217"/>
      <c r="BK87" s="116"/>
      <c r="BL87" s="218"/>
      <c r="BM87" s="217"/>
      <c r="BN87" s="116"/>
      <c r="BO87" s="218"/>
      <c r="BP87" s="217"/>
      <c r="BQ87" s="116"/>
      <c r="BR87" s="218"/>
      <c r="BS87" s="217"/>
      <c r="BT87" s="116"/>
      <c r="BU87" s="218"/>
      <c r="BV87" s="217"/>
      <c r="BW87" s="116"/>
      <c r="BX87" s="218"/>
      <c r="BY87" s="217"/>
      <c r="BZ87" s="116"/>
      <c r="CA87" s="218"/>
      <c r="CB87" s="217"/>
      <c r="CC87" s="116"/>
      <c r="CD87" s="218"/>
      <c r="CE87" s="217"/>
      <c r="CF87" s="116"/>
      <c r="CG87" s="218"/>
      <c r="CH87" s="217"/>
      <c r="CI87" s="116"/>
      <c r="CJ87" s="218"/>
      <c r="CK87" s="217"/>
      <c r="CL87" s="116"/>
      <c r="CM87" s="218"/>
      <c r="CN87" s="217"/>
      <c r="CO87" s="116"/>
      <c r="CP87" s="218"/>
      <c r="CQ87" s="217"/>
      <c r="CR87" s="116"/>
      <c r="CS87" s="218"/>
      <c r="CT87" s="217"/>
      <c r="CU87" s="116"/>
      <c r="CV87" s="218"/>
      <c r="CW87" s="217"/>
      <c r="CX87" s="116"/>
      <c r="CY87" s="218"/>
      <c r="CZ87" s="217"/>
      <c r="DA87" s="116"/>
      <c r="DB87" s="218"/>
      <c r="DC87" s="217"/>
      <c r="DD87" s="116"/>
      <c r="DE87" s="218"/>
      <c r="DF87" s="217"/>
      <c r="DG87" s="116"/>
      <c r="DH87" s="218"/>
      <c r="DI87" s="217"/>
      <c r="DJ87" s="116"/>
      <c r="DK87" s="218"/>
      <c r="DL87" s="217"/>
      <c r="DM87" s="116"/>
      <c r="DN87" s="218"/>
      <c r="DO87" s="217"/>
      <c r="DP87" s="116"/>
      <c r="DQ87" s="218"/>
      <c r="DR87" s="217"/>
      <c r="DS87" s="116"/>
      <c r="DT87" s="218"/>
      <c r="DU87" s="217"/>
      <c r="DV87" s="116"/>
      <c r="DW87" s="218"/>
      <c r="DX87" s="217"/>
      <c r="DY87" s="116"/>
      <c r="DZ87" s="218"/>
      <c r="EA87" s="217"/>
      <c r="EB87" s="116"/>
      <c r="EC87" s="218"/>
      <c r="ED87" s="217"/>
      <c r="EE87" s="116"/>
      <c r="EF87" s="218"/>
      <c r="EG87" s="217"/>
      <c r="EH87" s="116"/>
      <c r="EI87" s="218"/>
      <c r="EJ87" s="217"/>
      <c r="EK87" s="116"/>
      <c r="EL87" s="218"/>
      <c r="EM87" s="217"/>
      <c r="EN87" s="116"/>
      <c r="EO87" s="218"/>
      <c r="EP87" s="217"/>
      <c r="EQ87" s="116"/>
      <c r="ER87" s="218"/>
      <c r="ES87" s="217"/>
      <c r="ET87" s="116"/>
      <c r="EU87" s="218"/>
      <c r="EV87" s="217"/>
      <c r="EW87" s="116"/>
      <c r="EX87" s="218"/>
      <c r="EY87" s="217"/>
      <c r="EZ87" s="116"/>
      <c r="FA87" s="218"/>
      <c r="FB87" s="217"/>
      <c r="FC87" s="116"/>
      <c r="FD87" s="218"/>
      <c r="FE87" s="217"/>
      <c r="FF87" s="116"/>
      <c r="FG87" s="218"/>
      <c r="FH87" s="217"/>
      <c r="FI87" s="116"/>
      <c r="FJ87" s="218"/>
      <c r="FK87" s="217"/>
      <c r="FL87" s="116"/>
      <c r="FM87" s="218"/>
      <c r="FN87" s="217"/>
      <c r="FO87" s="116"/>
      <c r="FP87" s="218"/>
      <c r="FQ87" s="217"/>
      <c r="FR87" s="116"/>
      <c r="FS87" s="218"/>
      <c r="FT87" s="217"/>
      <c r="FU87" s="116"/>
      <c r="FV87" s="218"/>
      <c r="FW87" s="217"/>
      <c r="FX87" s="116"/>
      <c r="FY87" s="218"/>
      <c r="FZ87" s="217"/>
      <c r="GA87" s="116"/>
      <c r="GB87" s="218"/>
      <c r="GC87" s="217"/>
      <c r="GD87" s="116"/>
      <c r="GE87" s="218"/>
      <c r="GF87" s="217"/>
      <c r="GG87" s="116"/>
      <c r="GH87" s="218"/>
      <c r="GI87" s="217"/>
      <c r="GJ87" s="116"/>
      <c r="GK87" s="218"/>
      <c r="GL87" s="217"/>
      <c r="GM87" s="116"/>
      <c r="GN87" s="218"/>
      <c r="GO87" s="217"/>
      <c r="GP87" s="116"/>
      <c r="GQ87" s="218"/>
      <c r="GR87" s="217"/>
      <c r="GS87" s="116"/>
      <c r="GT87" s="218"/>
      <c r="GU87" s="217"/>
      <c r="GV87" s="116"/>
      <c r="GW87" s="218"/>
      <c r="GX87" s="217"/>
      <c r="GY87" s="116"/>
      <c r="GZ87" s="218"/>
      <c r="HA87" s="217"/>
      <c r="HB87" s="116"/>
      <c r="HC87" s="218"/>
      <c r="HD87" s="217"/>
      <c r="HE87" s="116"/>
      <c r="HF87" s="218"/>
      <c r="HG87" s="217"/>
      <c r="HH87" s="116"/>
      <c r="HI87" s="218"/>
      <c r="HJ87" s="217"/>
      <c r="HK87" s="116"/>
      <c r="HL87" s="218"/>
      <c r="HM87" s="217"/>
      <c r="HN87" s="116"/>
      <c r="HO87" s="218"/>
      <c r="HP87" s="217"/>
      <c r="HQ87" s="116"/>
      <c r="HR87" s="218"/>
      <c r="HS87" s="217"/>
      <c r="HT87" s="116"/>
      <c r="HU87" s="218"/>
      <c r="HV87" s="217"/>
      <c r="HW87" s="116"/>
      <c r="HX87" s="218"/>
      <c r="HY87" s="217"/>
      <c r="HZ87" s="116"/>
      <c r="IA87" s="218"/>
      <c r="IB87" s="217"/>
      <c r="IC87" s="116"/>
      <c r="ID87" s="218"/>
      <c r="IE87" s="217"/>
      <c r="IF87" s="116"/>
      <c r="IG87" s="218"/>
      <c r="IH87" s="217"/>
      <c r="II87" s="116"/>
      <c r="IJ87" s="218"/>
      <c r="IK87" s="217"/>
      <c r="IL87" s="116"/>
      <c r="IM87" s="218"/>
      <c r="IN87" s="217"/>
      <c r="IO87" s="116"/>
      <c r="IP87" s="218"/>
      <c r="IQ87" s="217"/>
      <c r="IR87" s="116"/>
      <c r="IS87" s="218"/>
      <c r="IT87" s="217"/>
      <c r="IU87" s="116"/>
      <c r="IV87" s="218"/>
      <c r="IW87" s="217"/>
      <c r="IX87" s="116"/>
      <c r="IY87" s="218"/>
      <c r="IZ87" s="217"/>
      <c r="JA87" s="116"/>
      <c r="JB87" s="218"/>
      <c r="JC87" s="217"/>
      <c r="JD87" s="116"/>
      <c r="JE87" s="218"/>
      <c r="JF87" s="217"/>
      <c r="JG87" s="116"/>
      <c r="JH87" s="218"/>
      <c r="JI87" s="217"/>
      <c r="JJ87" s="116"/>
      <c r="JK87" s="218"/>
      <c r="JL87" s="217"/>
      <c r="JM87" s="116"/>
      <c r="JN87" s="218"/>
      <c r="JO87" s="217"/>
      <c r="JP87" s="116"/>
      <c r="JQ87" s="218"/>
      <c r="JR87" s="217"/>
      <c r="JS87" s="116"/>
      <c r="JT87" s="218"/>
      <c r="JU87" s="217"/>
      <c r="JV87" s="116"/>
      <c r="JW87" s="218"/>
      <c r="JX87" s="217"/>
      <c r="JY87" s="116"/>
      <c r="JZ87" s="218"/>
      <c r="KA87" s="217"/>
      <c r="KB87" s="116"/>
      <c r="KC87" s="218"/>
      <c r="KD87" s="217"/>
      <c r="KE87" s="116"/>
      <c r="KF87" s="218"/>
      <c r="KG87" s="217"/>
      <c r="KH87" s="116"/>
      <c r="KI87" s="218"/>
      <c r="KJ87" s="217"/>
      <c r="KK87" s="116"/>
      <c r="KL87" s="218"/>
      <c r="KM87" s="217"/>
      <c r="KN87" s="116"/>
      <c r="KO87" s="218"/>
      <c r="KP87" s="217"/>
      <c r="KQ87" s="116"/>
      <c r="KR87" s="218"/>
      <c r="KS87" s="217"/>
      <c r="KT87" s="116"/>
      <c r="KU87" s="218"/>
      <c r="KV87" s="217"/>
      <c r="KW87" s="116"/>
      <c r="KX87" s="218"/>
      <c r="KY87" s="217"/>
      <c r="KZ87" s="116"/>
      <c r="LA87" s="218"/>
      <c r="LB87" s="217"/>
      <c r="LC87" s="116"/>
      <c r="LD87" s="218"/>
      <c r="LE87" s="217"/>
      <c r="LF87" s="116"/>
      <c r="LG87" s="218"/>
      <c r="LH87" s="217"/>
      <c r="LI87" s="116"/>
      <c r="LJ87" s="218"/>
      <c r="LK87" s="217"/>
      <c r="LL87" s="116"/>
      <c r="LM87" s="218"/>
      <c r="LN87" s="217"/>
      <c r="LO87" s="116"/>
      <c r="LP87" s="218"/>
      <c r="LQ87" s="217"/>
      <c r="LR87" s="116"/>
      <c r="LS87" s="218"/>
      <c r="LT87" s="217"/>
      <c r="LU87" s="116"/>
      <c r="LV87" s="218"/>
      <c r="LW87" s="217"/>
      <c r="LX87" s="116"/>
      <c r="LY87" s="218"/>
      <c r="LZ87" s="217"/>
      <c r="MA87" s="116"/>
      <c r="MB87" s="218"/>
      <c r="MC87" s="217"/>
      <c r="MD87" s="116"/>
      <c r="ME87" s="218"/>
      <c r="MF87" s="217"/>
      <c r="MG87" s="116"/>
      <c r="MH87" s="218"/>
      <c r="MI87" s="217"/>
      <c r="MJ87" s="116"/>
      <c r="MK87" s="218"/>
      <c r="ML87" s="217"/>
      <c r="MM87" s="116"/>
      <c r="MN87" s="218"/>
      <c r="MO87" s="217"/>
      <c r="MP87" s="116"/>
      <c r="MQ87" s="218"/>
      <c r="MR87" s="217"/>
      <c r="MS87" s="116"/>
      <c r="MT87" s="218"/>
      <c r="MU87" s="217"/>
      <c r="MV87" s="116"/>
      <c r="MW87" s="218"/>
      <c r="MX87" s="217"/>
      <c r="MY87" s="116"/>
      <c r="MZ87" s="218"/>
      <c r="NA87" s="217"/>
      <c r="NB87" s="116"/>
      <c r="NC87" s="218"/>
      <c r="ND87" s="217"/>
      <c r="NE87" s="116"/>
      <c r="NF87" s="218"/>
      <c r="NG87" s="217"/>
      <c r="NH87" s="116"/>
      <c r="NI87" s="218"/>
      <c r="NJ87" s="217"/>
      <c r="NK87" s="116"/>
      <c r="NL87" s="218"/>
      <c r="NM87" s="217"/>
      <c r="NN87" s="116"/>
      <c r="NO87" s="218"/>
      <c r="NP87" s="217"/>
      <c r="NQ87" s="116"/>
      <c r="NR87" s="218"/>
      <c r="NS87" s="217"/>
      <c r="NT87" s="116"/>
      <c r="NU87" s="218"/>
      <c r="NV87" s="217"/>
      <c r="NW87" s="116"/>
      <c r="NX87" s="218"/>
      <c r="NY87" s="217"/>
      <c r="NZ87" s="116"/>
      <c r="OA87" s="218"/>
      <c r="OB87" s="217"/>
      <c r="OC87" s="116"/>
      <c r="OD87" s="218"/>
      <c r="OE87" s="217"/>
      <c r="OF87" s="116"/>
      <c r="OG87" s="218"/>
      <c r="OH87" s="217"/>
      <c r="OI87" s="116"/>
      <c r="OJ87" s="218"/>
      <c r="OK87" s="217"/>
      <c r="OL87" s="116"/>
      <c r="OM87" s="218"/>
      <c r="ON87" s="217"/>
      <c r="OO87" s="116"/>
      <c r="OP87" s="218"/>
      <c r="OQ87" s="217"/>
      <c r="OR87" s="116"/>
      <c r="OS87" s="218"/>
      <c r="OT87" s="217"/>
      <c r="OU87" s="116"/>
      <c r="OV87" s="218"/>
      <c r="OW87" s="217"/>
      <c r="OX87" s="116"/>
      <c r="OY87" s="218"/>
      <c r="OZ87" s="217"/>
      <c r="PA87" s="116"/>
      <c r="PB87" s="218"/>
      <c r="PC87" s="217"/>
      <c r="PD87" s="116"/>
      <c r="PE87" s="218"/>
      <c r="PF87" s="217"/>
      <c r="PG87" s="116"/>
      <c r="PH87" s="218"/>
      <c r="PI87" s="217"/>
      <c r="PJ87" s="116"/>
      <c r="PK87" s="218"/>
      <c r="PL87" s="217"/>
      <c r="PM87" s="116"/>
      <c r="PN87" s="218"/>
      <c r="PO87" s="217"/>
      <c r="PP87" s="116"/>
      <c r="PQ87" s="218"/>
      <c r="PR87" s="217"/>
      <c r="PS87" s="116"/>
      <c r="PT87" s="218"/>
      <c r="PU87" s="217"/>
      <c r="PV87" s="116"/>
      <c r="PW87" s="218"/>
      <c r="PX87" s="217"/>
      <c r="PY87" s="116"/>
      <c r="PZ87" s="218"/>
      <c r="QA87" s="217"/>
      <c r="QB87" s="116"/>
      <c r="QC87" s="218"/>
      <c r="QD87" s="217"/>
      <c r="QE87" s="116"/>
      <c r="QF87" s="218"/>
      <c r="QG87" s="217"/>
      <c r="QH87" s="116"/>
      <c r="QI87" s="218"/>
      <c r="QJ87" s="217"/>
      <c r="QK87" s="116"/>
      <c r="QL87" s="218"/>
      <c r="QM87" s="217"/>
      <c r="QN87" s="116"/>
      <c r="QO87" s="218"/>
      <c r="QP87" s="217"/>
      <c r="QQ87" s="116"/>
      <c r="QR87" s="218"/>
      <c r="QS87" s="217"/>
      <c r="QT87" s="116"/>
      <c r="QU87" s="218"/>
      <c r="QV87" s="217"/>
      <c r="QW87" s="116"/>
      <c r="QX87" s="218"/>
      <c r="QY87" s="217"/>
      <c r="QZ87" s="116"/>
      <c r="RA87" s="218"/>
      <c r="RB87" s="217"/>
      <c r="RC87" s="116"/>
      <c r="RD87" s="218"/>
      <c r="RE87" s="217"/>
      <c r="RF87" s="116"/>
      <c r="RG87" s="218"/>
      <c r="RH87" s="217"/>
      <c r="RI87" s="116"/>
      <c r="RJ87" s="218"/>
      <c r="RK87" s="217"/>
      <c r="RL87" s="116"/>
      <c r="RM87" s="218"/>
      <c r="RN87" s="217"/>
      <c r="RO87" s="116"/>
      <c r="RP87" s="218"/>
      <c r="RQ87" s="217"/>
      <c r="RR87" s="116"/>
      <c r="RS87" s="218"/>
      <c r="RT87" s="217"/>
      <c r="RU87" s="116"/>
      <c r="RV87" s="218"/>
      <c r="RW87" s="217"/>
      <c r="RX87" s="116"/>
      <c r="RY87" s="218"/>
      <c r="RZ87" s="217"/>
      <c r="SA87" s="116"/>
      <c r="SB87" s="218"/>
      <c r="SC87" s="217"/>
      <c r="SD87" s="116"/>
      <c r="SE87" s="218"/>
      <c r="SF87" s="217"/>
      <c r="SG87" s="116"/>
      <c r="SH87" s="218"/>
      <c r="SI87" s="217"/>
      <c r="SJ87" s="116"/>
      <c r="SK87" s="218"/>
      <c r="SL87" s="217"/>
      <c r="SM87" s="116"/>
      <c r="SN87" s="218"/>
      <c r="SO87" s="217"/>
      <c r="SP87" s="116"/>
      <c r="SQ87" s="218"/>
      <c r="SR87" s="217"/>
      <c r="SS87" s="116"/>
      <c r="ST87" s="218"/>
      <c r="SU87" s="217"/>
      <c r="SV87" s="116"/>
      <c r="SW87" s="218"/>
      <c r="SX87" s="217"/>
      <c r="SY87" s="116"/>
      <c r="SZ87" s="218"/>
      <c r="TA87" s="217"/>
      <c r="TB87" s="116"/>
      <c r="TC87" s="218"/>
      <c r="TD87" s="217"/>
      <c r="TE87" s="116"/>
      <c r="TF87" s="218"/>
      <c r="TG87" s="217"/>
      <c r="TH87" s="116"/>
      <c r="TI87" s="218"/>
      <c r="TJ87" s="217"/>
      <c r="TK87" s="116"/>
      <c r="TL87" s="218"/>
      <c r="TM87" s="217"/>
      <c r="TN87" s="116"/>
      <c r="TO87" s="218"/>
      <c r="TP87" s="217"/>
      <c r="TQ87" s="116"/>
      <c r="TR87" s="218"/>
      <c r="TS87" s="217"/>
      <c r="TT87" s="116"/>
      <c r="TU87" s="218"/>
      <c r="TV87" s="217"/>
      <c r="TW87" s="116"/>
      <c r="TX87" s="218"/>
      <c r="TY87" s="217"/>
      <c r="TZ87" s="116"/>
      <c r="UA87" s="218"/>
      <c r="UB87" s="217"/>
      <c r="UC87" s="116"/>
      <c r="UD87" s="218"/>
      <c r="UE87" s="217"/>
      <c r="UF87" s="116"/>
      <c r="UG87" s="218"/>
      <c r="UH87" s="217"/>
      <c r="UI87" s="116"/>
      <c r="UJ87" s="218"/>
      <c r="UK87" s="217"/>
      <c r="UL87" s="116"/>
      <c r="UM87" s="218"/>
      <c r="UN87" s="217"/>
      <c r="UO87" s="116"/>
      <c r="UP87" s="218"/>
      <c r="UQ87" s="217"/>
      <c r="UR87" s="116"/>
      <c r="US87" s="218"/>
      <c r="UT87" s="217"/>
      <c r="UU87" s="116"/>
      <c r="UV87" s="218"/>
      <c r="UW87" s="217"/>
      <c r="UX87" s="116"/>
      <c r="UY87" s="218"/>
      <c r="UZ87" s="217"/>
      <c r="VA87" s="116"/>
      <c r="VB87" s="218"/>
      <c r="VC87" s="217"/>
      <c r="VD87" s="116"/>
      <c r="VE87" s="218"/>
      <c r="VF87" s="217"/>
      <c r="VG87" s="116"/>
      <c r="VH87" s="218"/>
      <c r="VI87" s="217"/>
      <c r="VJ87" s="116"/>
      <c r="VK87" s="218"/>
      <c r="VL87" s="217"/>
      <c r="VM87" s="116"/>
      <c r="VN87" s="218"/>
      <c r="VO87" s="217"/>
      <c r="VP87" s="116"/>
      <c r="VQ87" s="218"/>
      <c r="VR87" s="217"/>
      <c r="VS87" s="116"/>
      <c r="VT87" s="218"/>
      <c r="VU87" s="217"/>
      <c r="VV87" s="116"/>
      <c r="VW87" s="218"/>
      <c r="VX87" s="217"/>
      <c r="VY87" s="116"/>
      <c r="VZ87" s="218"/>
      <c r="WA87" s="217"/>
      <c r="WB87" s="116"/>
      <c r="WC87" s="218"/>
      <c r="WD87" s="217"/>
      <c r="WE87" s="116"/>
      <c r="WF87" s="218"/>
      <c r="WG87" s="217"/>
      <c r="WH87" s="116"/>
      <c r="WI87" s="218"/>
      <c r="WJ87" s="217"/>
      <c r="WK87" s="116"/>
      <c r="WL87" s="218"/>
      <c r="WM87" s="217"/>
      <c r="WN87" s="116"/>
      <c r="WO87" s="218"/>
      <c r="WP87" s="217"/>
      <c r="WQ87" s="116"/>
      <c r="WR87" s="218"/>
      <c r="WS87" s="217"/>
      <c r="WT87" s="116"/>
      <c r="WU87" s="218"/>
      <c r="WV87" s="217"/>
      <c r="WW87" s="116"/>
      <c r="WX87" s="218"/>
      <c r="WY87" s="217"/>
      <c r="WZ87" s="116"/>
      <c r="XA87" s="218"/>
      <c r="XB87" s="217"/>
      <c r="XC87" s="116"/>
      <c r="XD87" s="218"/>
      <c r="XE87" s="217"/>
      <c r="XF87" s="116"/>
      <c r="XG87" s="218"/>
      <c r="XH87" s="217"/>
      <c r="XI87" s="116"/>
      <c r="XJ87" s="218"/>
      <c r="XK87" s="217"/>
      <c r="XL87" s="116"/>
      <c r="XM87" s="218"/>
      <c r="XN87" s="217"/>
      <c r="XO87" s="116"/>
      <c r="XP87" s="218"/>
      <c r="XQ87" s="217"/>
      <c r="XR87" s="116"/>
      <c r="XS87" s="218"/>
      <c r="XT87" s="217"/>
      <c r="XU87" s="116"/>
      <c r="XV87" s="218"/>
      <c r="XW87" s="217"/>
      <c r="XX87" s="116"/>
      <c r="XY87" s="218"/>
      <c r="XZ87" s="217"/>
      <c r="YA87" s="116"/>
      <c r="YB87" s="218"/>
      <c r="YC87" s="217"/>
      <c r="YD87" s="116"/>
      <c r="YE87" s="218"/>
      <c r="YF87" s="217"/>
      <c r="YG87" s="116"/>
      <c r="YH87" s="218"/>
      <c r="YI87" s="217"/>
      <c r="YJ87" s="116"/>
      <c r="YK87" s="218"/>
      <c r="YL87" s="217"/>
      <c r="YM87" s="116"/>
      <c r="YN87" s="218"/>
      <c r="YO87" s="217"/>
      <c r="YP87" s="116"/>
      <c r="YQ87" s="218"/>
      <c r="YR87" s="217"/>
      <c r="YS87" s="116"/>
      <c r="YT87" s="218"/>
      <c r="YU87" s="217"/>
      <c r="YV87" s="116"/>
      <c r="YW87" s="218"/>
      <c r="YX87" s="217"/>
      <c r="YY87" s="116"/>
      <c r="YZ87" s="218"/>
      <c r="ZA87" s="217"/>
      <c r="ZB87" s="116"/>
      <c r="ZC87" s="218"/>
      <c r="ZD87" s="217"/>
      <c r="ZE87" s="116"/>
      <c r="ZF87" s="218"/>
      <c r="ZG87" s="217"/>
      <c r="ZH87" s="116"/>
      <c r="ZI87" s="218"/>
      <c r="ZJ87" s="217"/>
      <c r="ZK87" s="116"/>
      <c r="ZL87" s="218"/>
      <c r="ZM87" s="217"/>
      <c r="ZN87" s="116"/>
      <c r="ZO87" s="218"/>
      <c r="ZP87" s="217"/>
      <c r="ZQ87" s="116"/>
      <c r="ZR87" s="218"/>
      <c r="ZS87" s="217"/>
      <c r="ZT87" s="116"/>
      <c r="ZU87" s="218"/>
      <c r="ZV87" s="217"/>
      <c r="ZW87" s="116"/>
      <c r="ZX87" s="218"/>
      <c r="ZY87" s="217"/>
      <c r="ZZ87" s="116"/>
      <c r="AAA87" s="218"/>
      <c r="AAB87" s="217"/>
      <c r="AAC87" s="116"/>
      <c r="AAD87" s="218"/>
      <c r="AAE87" s="217"/>
      <c r="AAF87" s="116"/>
      <c r="AAG87" s="218"/>
      <c r="AAH87" s="217"/>
      <c r="AAI87" s="116"/>
      <c r="AAJ87" s="218"/>
      <c r="AAK87" s="217"/>
      <c r="AAL87" s="116"/>
      <c r="AAM87" s="218"/>
      <c r="AAN87" s="217"/>
      <c r="AAO87" s="116"/>
      <c r="AAP87" s="218"/>
      <c r="AAQ87" s="217"/>
      <c r="AAR87" s="116"/>
      <c r="AAS87" s="218"/>
      <c r="AAT87" s="217"/>
      <c r="AAU87" s="116"/>
      <c r="AAV87" s="218"/>
      <c r="AAW87" s="217"/>
      <c r="AAX87" s="116"/>
      <c r="AAY87" s="218"/>
      <c r="AAZ87" s="217"/>
      <c r="ABA87" s="116"/>
      <c r="ABB87" s="218"/>
      <c r="ABC87" s="217"/>
      <c r="ABD87" s="116"/>
      <c r="ABE87" s="218"/>
      <c r="ABF87" s="217"/>
      <c r="ABG87" s="116"/>
      <c r="ABH87" s="218"/>
      <c r="ABI87" s="217"/>
      <c r="ABJ87" s="116"/>
      <c r="ABK87" s="218"/>
      <c r="ABL87" s="217"/>
      <c r="ABM87" s="116"/>
      <c r="ABN87" s="218"/>
      <c r="ABO87" s="217"/>
      <c r="ABP87" s="116"/>
      <c r="ABQ87" s="218"/>
      <c r="ABR87" s="217"/>
      <c r="ABS87" s="116"/>
      <c r="ABT87" s="218"/>
      <c r="ABU87" s="217"/>
      <c r="ABV87" s="116"/>
      <c r="ABW87" s="218"/>
      <c r="ABX87" s="217"/>
      <c r="ABY87" s="116"/>
      <c r="ABZ87" s="218"/>
      <c r="ACA87" s="217"/>
      <c r="ACB87" s="116"/>
      <c r="ACC87" s="218"/>
      <c r="ACD87" s="217"/>
      <c r="ACE87" s="116"/>
      <c r="ACF87" s="218"/>
      <c r="ACG87" s="217"/>
      <c r="ACH87" s="116"/>
      <c r="ACI87" s="218"/>
      <c r="ACJ87" s="217"/>
      <c r="ACK87" s="116"/>
      <c r="ACL87" s="218"/>
      <c r="ACM87" s="217"/>
      <c r="ACN87" s="116"/>
      <c r="ACO87" s="218"/>
      <c r="ACP87" s="217"/>
      <c r="ACQ87" s="116"/>
      <c r="ACR87" s="218"/>
      <c r="ACS87" s="217"/>
      <c r="ACT87" s="116"/>
      <c r="ACU87" s="218"/>
      <c r="ACV87" s="217"/>
      <c r="ACW87" s="116"/>
      <c r="ACX87" s="218"/>
      <c r="ACY87" s="217"/>
      <c r="ACZ87" s="116"/>
      <c r="ADA87" s="218"/>
      <c r="ADB87" s="217"/>
      <c r="ADC87" s="116"/>
      <c r="ADD87" s="218"/>
      <c r="ADE87" s="217"/>
      <c r="ADF87" s="116"/>
      <c r="ADG87" s="218"/>
      <c r="ADH87" s="217"/>
      <c r="ADI87" s="116"/>
      <c r="ADJ87" s="218"/>
      <c r="ADK87" s="217"/>
      <c r="ADL87" s="116"/>
      <c r="ADM87" s="218"/>
      <c r="ADN87" s="217"/>
      <c r="ADO87" s="116"/>
      <c r="ADP87" s="218"/>
      <c r="ADQ87" s="217"/>
      <c r="ADR87" s="116"/>
      <c r="ADS87" s="218"/>
      <c r="ADT87" s="217"/>
      <c r="ADU87" s="116"/>
      <c r="ADV87" s="218"/>
      <c r="ADW87" s="217"/>
      <c r="ADX87" s="116"/>
      <c r="ADY87" s="218"/>
      <c r="ADZ87" s="217"/>
      <c r="AEA87" s="116"/>
      <c r="AEB87" s="218"/>
      <c r="AEC87" s="217"/>
      <c r="AED87" s="116"/>
      <c r="AEE87" s="218"/>
      <c r="AEF87" s="217"/>
      <c r="AEG87" s="116"/>
      <c r="AEH87" s="218"/>
      <c r="AEI87" s="217"/>
      <c r="AEJ87" s="116"/>
      <c r="AEK87" s="218"/>
      <c r="AEL87" s="217"/>
      <c r="AEM87" s="116"/>
      <c r="AEN87" s="218"/>
      <c r="AEO87" s="217"/>
      <c r="AEP87" s="116"/>
      <c r="AEQ87" s="218"/>
      <c r="AER87" s="217"/>
      <c r="AES87" s="116"/>
      <c r="AET87" s="218"/>
      <c r="AEU87" s="217"/>
      <c r="AEV87" s="116"/>
      <c r="AEW87" s="218"/>
      <c r="AEX87" s="217"/>
      <c r="AEY87" s="116"/>
      <c r="AEZ87" s="218"/>
      <c r="AFA87" s="217"/>
      <c r="AFB87" s="116"/>
      <c r="AFC87" s="218"/>
      <c r="AFD87" s="217"/>
      <c r="AFE87" s="116"/>
      <c r="AFF87" s="218"/>
      <c r="AFG87" s="217"/>
      <c r="AFH87" s="116"/>
      <c r="AFI87" s="218"/>
      <c r="AFJ87" s="217"/>
      <c r="AFK87" s="116"/>
      <c r="AFL87" s="218"/>
      <c r="AFM87" s="217"/>
      <c r="AFN87" s="116"/>
      <c r="AFO87" s="218"/>
      <c r="AFP87" s="217"/>
      <c r="AFQ87" s="116"/>
      <c r="AFR87" s="218"/>
      <c r="AFS87" s="217"/>
      <c r="AFT87" s="116"/>
      <c r="AFU87" s="218"/>
      <c r="AFV87" s="217"/>
      <c r="AFW87" s="116"/>
      <c r="AFX87" s="218"/>
      <c r="AFY87" s="217"/>
      <c r="AFZ87" s="116"/>
      <c r="AGA87" s="218"/>
      <c r="AGB87" s="217"/>
      <c r="AGC87" s="116"/>
      <c r="AGD87" s="218"/>
      <c r="AGE87" s="217"/>
      <c r="AGF87" s="116"/>
      <c r="AGG87" s="218"/>
      <c r="AGH87" s="217"/>
      <c r="AGI87" s="116"/>
      <c r="AGJ87" s="218"/>
      <c r="AGK87" s="217"/>
      <c r="AGL87" s="116"/>
      <c r="AGM87" s="218"/>
      <c r="AGN87" s="217"/>
      <c r="AGO87" s="116"/>
      <c r="AGP87" s="218"/>
      <c r="AGQ87" s="217"/>
      <c r="AGR87" s="116"/>
      <c r="AGS87" s="218"/>
      <c r="AGT87" s="217"/>
      <c r="AGU87" s="116"/>
      <c r="AGV87" s="218"/>
      <c r="AGW87" s="217"/>
      <c r="AGX87" s="116"/>
      <c r="AGY87" s="218"/>
      <c r="AGZ87" s="217"/>
      <c r="AHA87" s="116"/>
      <c r="AHB87" s="218"/>
      <c r="AHC87" s="217"/>
      <c r="AHD87" s="116"/>
      <c r="AHE87" s="218"/>
      <c r="AHF87" s="217"/>
      <c r="AHG87" s="116"/>
      <c r="AHH87" s="218"/>
      <c r="AHI87" s="217"/>
      <c r="AHJ87" s="116"/>
      <c r="AHK87" s="218"/>
      <c r="AHL87" s="217"/>
      <c r="AHM87" s="116"/>
      <c r="AHN87" s="218"/>
      <c r="AHO87" s="217"/>
      <c r="AHP87" s="116"/>
      <c r="AHQ87" s="218"/>
      <c r="AHR87" s="217"/>
      <c r="AHS87" s="116"/>
      <c r="AHT87" s="218"/>
      <c r="AHU87" s="217"/>
      <c r="AHV87" s="116"/>
      <c r="AHW87" s="218"/>
      <c r="AHX87" s="217"/>
      <c r="AHY87" s="116"/>
      <c r="AHZ87" s="218"/>
      <c r="AIA87" s="217"/>
      <c r="AIB87" s="116"/>
      <c r="AIC87" s="218"/>
      <c r="AID87" s="217"/>
      <c r="AIE87" s="116"/>
      <c r="AIF87" s="218"/>
      <c r="AIG87" s="217"/>
      <c r="AIH87" s="116"/>
      <c r="AII87" s="218"/>
      <c r="AIJ87" s="217"/>
      <c r="AIK87" s="116"/>
      <c r="AIL87" s="218"/>
      <c r="AIM87" s="217"/>
      <c r="AIN87" s="116"/>
      <c r="AIO87" s="218"/>
      <c r="AIP87" s="217"/>
      <c r="AIQ87" s="116"/>
      <c r="AIR87" s="218"/>
      <c r="AIS87" s="217"/>
      <c r="AIT87" s="116"/>
      <c r="AIU87" s="218"/>
      <c r="AIV87" s="217"/>
      <c r="AIW87" s="116"/>
      <c r="AIX87" s="218"/>
      <c r="AIY87" s="217"/>
      <c r="AIZ87" s="116"/>
      <c r="AJA87" s="218"/>
      <c r="AJB87" s="217"/>
      <c r="AJC87" s="116"/>
      <c r="AJD87" s="218"/>
      <c r="AJE87" s="217"/>
      <c r="AJF87" s="116"/>
      <c r="AJG87" s="218"/>
      <c r="AJH87" s="217"/>
      <c r="AJI87" s="116"/>
      <c r="AJJ87" s="218"/>
      <c r="AJK87" s="217"/>
      <c r="AJL87" s="116"/>
      <c r="AJM87" s="218"/>
      <c r="AJN87" s="217"/>
      <c r="AJO87" s="116"/>
      <c r="AJP87" s="218"/>
      <c r="AJQ87" s="217"/>
      <c r="AJR87" s="116"/>
      <c r="AJS87" s="218"/>
      <c r="AJT87" s="217"/>
      <c r="AJU87" s="116"/>
      <c r="AJV87" s="218"/>
      <c r="AJW87" s="217"/>
      <c r="AJX87" s="116"/>
      <c r="AJY87" s="218"/>
      <c r="AJZ87" s="217"/>
      <c r="AKA87" s="116"/>
      <c r="AKB87" s="218"/>
      <c r="AKC87" s="217"/>
      <c r="AKD87" s="116"/>
      <c r="AKE87" s="218"/>
      <c r="AKF87" s="217"/>
      <c r="AKG87" s="116"/>
      <c r="AKH87" s="218"/>
      <c r="AKI87" s="217"/>
      <c r="AKJ87" s="116"/>
      <c r="AKK87" s="218"/>
      <c r="AKL87" s="217"/>
      <c r="AKM87" s="116"/>
      <c r="AKN87" s="218"/>
      <c r="AKO87" s="217"/>
      <c r="AKP87" s="116"/>
      <c r="AKQ87" s="218"/>
      <c r="AKR87" s="217"/>
      <c r="AKS87" s="116"/>
      <c r="AKT87" s="218"/>
      <c r="AKU87" s="217"/>
      <c r="AKV87" s="116"/>
      <c r="AKW87" s="218"/>
      <c r="AKX87" s="217"/>
      <c r="AKY87" s="116"/>
      <c r="AKZ87" s="218"/>
      <c r="ALA87" s="217"/>
      <c r="ALB87" s="116"/>
      <c r="ALC87" s="218"/>
      <c r="ALD87" s="217"/>
      <c r="ALE87" s="116"/>
      <c r="ALF87" s="218"/>
      <c r="ALG87" s="217"/>
      <c r="ALH87" s="116"/>
      <c r="ALI87" s="218"/>
      <c r="ALJ87" s="217"/>
      <c r="ALK87" s="116"/>
      <c r="ALL87" s="218"/>
      <c r="ALM87" s="217"/>
      <c r="ALN87" s="116"/>
      <c r="ALO87" s="218"/>
      <c r="ALP87" s="217"/>
      <c r="ALQ87" s="116"/>
      <c r="ALR87" s="218"/>
      <c r="ALS87" s="217"/>
      <c r="ALT87" s="116"/>
      <c r="ALU87" s="218"/>
      <c r="ALV87" s="217"/>
      <c r="ALW87" s="116"/>
      <c r="ALX87" s="218"/>
      <c r="ALY87" s="217"/>
      <c r="ALZ87" s="116"/>
      <c r="AMA87" s="218"/>
      <c r="AMB87" s="217"/>
      <c r="AMC87" s="116"/>
      <c r="AMD87" s="218"/>
      <c r="AME87" s="217"/>
      <c r="AMF87" s="116"/>
      <c r="AMG87" s="218"/>
      <c r="AMH87" s="217"/>
      <c r="AMI87" s="116"/>
      <c r="AMJ87" s="218"/>
      <c r="AMK87" s="217"/>
      <c r="AML87" s="116"/>
      <c r="AMM87" s="218"/>
      <c r="AMN87" s="217"/>
      <c r="AMO87" s="116"/>
      <c r="AMP87" s="218"/>
      <c r="AMQ87" s="217"/>
      <c r="AMR87" s="116"/>
      <c r="AMS87" s="218"/>
      <c r="AMT87" s="217"/>
      <c r="AMU87" s="116"/>
      <c r="AMV87" s="218"/>
      <c r="AMW87" s="217"/>
      <c r="AMX87" s="116"/>
      <c r="AMY87" s="218"/>
      <c r="AMZ87" s="217"/>
      <c r="ANA87" s="116"/>
      <c r="ANB87" s="218"/>
      <c r="ANC87" s="217"/>
      <c r="AND87" s="116"/>
      <c r="ANE87" s="218"/>
      <c r="ANF87" s="217"/>
      <c r="ANG87" s="116"/>
      <c r="ANH87" s="218"/>
      <c r="ANI87" s="217"/>
      <c r="ANJ87" s="116"/>
      <c r="ANK87" s="218"/>
      <c r="ANL87" s="217"/>
      <c r="ANM87" s="116"/>
      <c r="ANN87" s="218"/>
      <c r="ANO87" s="217"/>
      <c r="ANP87" s="116"/>
      <c r="ANQ87" s="218"/>
      <c r="ANR87" s="217"/>
      <c r="ANS87" s="116"/>
      <c r="ANT87" s="218"/>
      <c r="ANU87" s="217"/>
      <c r="ANV87" s="116"/>
      <c r="ANW87" s="218"/>
      <c r="ANX87" s="217"/>
      <c r="ANY87" s="116"/>
      <c r="ANZ87" s="218"/>
      <c r="AOA87" s="217"/>
      <c r="AOB87" s="116"/>
      <c r="AOC87" s="218"/>
      <c r="AOD87" s="217"/>
      <c r="AOE87" s="116"/>
      <c r="AOF87" s="218"/>
      <c r="AOG87" s="217"/>
      <c r="AOH87" s="116"/>
      <c r="AOI87" s="218"/>
      <c r="AOJ87" s="217"/>
      <c r="AOK87" s="116"/>
      <c r="AOL87" s="218"/>
      <c r="AOM87" s="217"/>
      <c r="AON87" s="116"/>
      <c r="AOO87" s="218"/>
      <c r="AOP87" s="217"/>
      <c r="AOQ87" s="116"/>
      <c r="AOR87" s="218"/>
      <c r="AOS87" s="217"/>
      <c r="AOT87" s="116"/>
      <c r="AOU87" s="218"/>
      <c r="AOV87" s="217"/>
      <c r="AOW87" s="116"/>
      <c r="AOX87" s="218"/>
      <c r="AOY87" s="217"/>
      <c r="AOZ87" s="116"/>
      <c r="APA87" s="218"/>
      <c r="APB87" s="217"/>
      <c r="APC87" s="116"/>
      <c r="APD87" s="218"/>
      <c r="APE87" s="217"/>
      <c r="APF87" s="116"/>
      <c r="APG87" s="218"/>
      <c r="APH87" s="217"/>
      <c r="API87" s="116"/>
      <c r="APJ87" s="218"/>
      <c r="APK87" s="217"/>
      <c r="APL87" s="116"/>
      <c r="APM87" s="218"/>
      <c r="APN87" s="217"/>
      <c r="APO87" s="116"/>
      <c r="APP87" s="218"/>
      <c r="APQ87" s="217"/>
      <c r="APR87" s="116"/>
      <c r="APS87" s="218"/>
      <c r="APT87" s="217"/>
      <c r="APU87" s="116"/>
      <c r="APV87" s="218"/>
      <c r="APW87" s="217"/>
      <c r="APX87" s="116"/>
      <c r="APY87" s="218"/>
      <c r="APZ87" s="217"/>
      <c r="AQA87" s="116"/>
      <c r="AQB87" s="218"/>
      <c r="AQC87" s="217"/>
      <c r="AQD87" s="116"/>
      <c r="AQE87" s="218"/>
      <c r="AQF87" s="217"/>
      <c r="AQG87" s="116"/>
      <c r="AQH87" s="218"/>
      <c r="AQI87" s="217"/>
      <c r="AQJ87" s="116"/>
      <c r="AQK87" s="218"/>
      <c r="AQL87" s="217"/>
      <c r="AQM87" s="116"/>
      <c r="AQN87" s="218"/>
      <c r="AQO87" s="217"/>
      <c r="AQP87" s="116"/>
      <c r="AQQ87" s="218"/>
      <c r="AQR87" s="217"/>
      <c r="AQS87" s="116"/>
      <c r="AQT87" s="218"/>
      <c r="AQU87" s="217"/>
      <c r="AQV87" s="116"/>
      <c r="AQW87" s="218"/>
      <c r="AQX87" s="217"/>
      <c r="AQY87" s="116"/>
      <c r="AQZ87" s="218"/>
      <c r="ARA87" s="217"/>
      <c r="ARB87" s="116"/>
      <c r="ARC87" s="218"/>
      <c r="ARD87" s="217"/>
      <c r="ARE87" s="116"/>
      <c r="ARF87" s="218"/>
      <c r="ARG87" s="217"/>
      <c r="ARH87" s="116"/>
      <c r="ARI87" s="218"/>
      <c r="ARJ87" s="217"/>
      <c r="ARK87" s="116"/>
      <c r="ARL87" s="218"/>
      <c r="ARM87" s="217"/>
      <c r="ARN87" s="116"/>
      <c r="ARO87" s="218"/>
      <c r="ARP87" s="217"/>
      <c r="ARQ87" s="116"/>
      <c r="ARR87" s="218"/>
      <c r="ARS87" s="217"/>
      <c r="ART87" s="116"/>
      <c r="ARU87" s="218"/>
      <c r="ARV87" s="217"/>
      <c r="ARW87" s="116"/>
      <c r="ARX87" s="218"/>
      <c r="ARY87" s="217"/>
      <c r="ARZ87" s="116"/>
      <c r="ASA87" s="218"/>
      <c r="ASB87" s="217"/>
      <c r="ASC87" s="116"/>
      <c r="ASD87" s="218"/>
      <c r="ASE87" s="217"/>
      <c r="ASF87" s="116"/>
      <c r="ASG87" s="218"/>
      <c r="ASH87" s="217"/>
      <c r="ASI87" s="116"/>
      <c r="ASJ87" s="218"/>
      <c r="ASK87" s="217"/>
      <c r="ASL87" s="116"/>
      <c r="ASM87" s="218"/>
      <c r="ASN87" s="217"/>
      <c r="ASO87" s="116"/>
      <c r="ASP87" s="218"/>
      <c r="ASQ87" s="217"/>
      <c r="ASR87" s="116"/>
      <c r="ASS87" s="218"/>
      <c r="AST87" s="217"/>
      <c r="ASU87" s="116"/>
      <c r="ASV87" s="218"/>
      <c r="ASW87" s="217"/>
      <c r="ASX87" s="116"/>
      <c r="ASY87" s="218"/>
      <c r="ASZ87" s="217"/>
      <c r="ATA87" s="116"/>
      <c r="ATB87" s="218"/>
      <c r="ATC87" s="217"/>
      <c r="ATD87" s="116"/>
      <c r="ATE87" s="218"/>
      <c r="ATF87" s="217"/>
      <c r="ATG87" s="116"/>
      <c r="ATH87" s="218"/>
      <c r="ATI87" s="217"/>
      <c r="ATJ87" s="116"/>
      <c r="ATK87" s="218"/>
      <c r="ATL87" s="217"/>
      <c r="ATM87" s="116"/>
      <c r="ATN87" s="218"/>
      <c r="ATO87" s="217"/>
      <c r="ATP87" s="116"/>
      <c r="ATQ87" s="218"/>
      <c r="ATR87" s="217"/>
      <c r="ATS87" s="116"/>
      <c r="ATT87" s="218"/>
      <c r="ATU87" s="217"/>
      <c r="ATV87" s="116"/>
      <c r="ATW87" s="218"/>
      <c r="ATX87" s="217"/>
      <c r="ATY87" s="116"/>
      <c r="ATZ87" s="218"/>
      <c r="AUA87" s="217"/>
      <c r="AUB87" s="116"/>
      <c r="AUC87" s="218"/>
      <c r="AUD87" s="217"/>
      <c r="AUE87" s="116"/>
      <c r="AUF87" s="218"/>
      <c r="AUG87" s="217"/>
      <c r="AUH87" s="116"/>
      <c r="AUI87" s="218"/>
      <c r="AUJ87" s="217"/>
      <c r="AUK87" s="116"/>
      <c r="AUL87" s="218"/>
      <c r="AUM87" s="217"/>
      <c r="AUN87" s="116"/>
      <c r="AUO87" s="218"/>
      <c r="AUP87" s="217"/>
      <c r="AUQ87" s="116"/>
      <c r="AUR87" s="218"/>
      <c r="AUS87" s="217"/>
      <c r="AUT87" s="116"/>
      <c r="AUU87" s="218"/>
      <c r="AUV87" s="217"/>
      <c r="AUW87" s="116"/>
      <c r="AUX87" s="218"/>
      <c r="AUY87" s="217"/>
      <c r="AUZ87" s="116"/>
      <c r="AVA87" s="218"/>
      <c r="AVB87" s="217"/>
      <c r="AVC87" s="116"/>
      <c r="AVD87" s="218"/>
      <c r="AVE87" s="217"/>
      <c r="AVF87" s="116"/>
      <c r="AVG87" s="218"/>
      <c r="AVH87" s="217"/>
      <c r="AVI87" s="116"/>
      <c r="AVJ87" s="218"/>
      <c r="AVK87" s="217"/>
      <c r="AVL87" s="116"/>
      <c r="AVM87" s="218"/>
      <c r="AVN87" s="217"/>
      <c r="AVO87" s="116"/>
      <c r="AVP87" s="218"/>
      <c r="AVQ87" s="217"/>
      <c r="AVR87" s="116"/>
      <c r="AVS87" s="218"/>
      <c r="AVT87" s="217"/>
      <c r="AVU87" s="116"/>
      <c r="AVV87" s="218"/>
      <c r="AVW87" s="217"/>
      <c r="AVX87" s="116"/>
      <c r="AVY87" s="218"/>
      <c r="AVZ87" s="217"/>
      <c r="AWA87" s="116"/>
      <c r="AWB87" s="218"/>
      <c r="AWC87" s="217"/>
      <c r="AWD87" s="116"/>
      <c r="AWE87" s="218"/>
      <c r="AWF87" s="217"/>
      <c r="AWG87" s="116"/>
      <c r="AWH87" s="218"/>
      <c r="AWI87" s="217"/>
      <c r="AWJ87" s="116"/>
      <c r="AWK87" s="218"/>
      <c r="AWL87" s="217"/>
      <c r="AWM87" s="116"/>
      <c r="AWN87" s="218"/>
      <c r="AWO87" s="217"/>
      <c r="AWP87" s="116"/>
      <c r="AWQ87" s="218"/>
      <c r="AWR87" s="217"/>
      <c r="AWS87" s="116"/>
      <c r="AWT87" s="218"/>
      <c r="AWU87" s="217"/>
      <c r="AWV87" s="116"/>
      <c r="AWW87" s="218"/>
      <c r="AWX87" s="217"/>
      <c r="AWY87" s="116"/>
      <c r="AWZ87" s="218"/>
      <c r="AXA87" s="217"/>
      <c r="AXB87" s="116"/>
      <c r="AXC87" s="218"/>
      <c r="AXD87" s="217"/>
      <c r="AXE87" s="116"/>
      <c r="AXF87" s="218"/>
      <c r="AXG87" s="217"/>
      <c r="AXH87" s="116"/>
      <c r="AXI87" s="218"/>
      <c r="AXJ87" s="217"/>
      <c r="AXK87" s="116"/>
      <c r="AXL87" s="218"/>
      <c r="AXM87" s="217"/>
      <c r="AXN87" s="116"/>
      <c r="AXO87" s="218"/>
      <c r="AXP87" s="217"/>
      <c r="AXQ87" s="116"/>
      <c r="AXR87" s="218"/>
      <c r="AXS87" s="217"/>
      <c r="AXT87" s="116"/>
      <c r="AXU87" s="218"/>
      <c r="AXV87" s="217"/>
      <c r="AXW87" s="116"/>
      <c r="AXX87" s="218"/>
      <c r="AXY87" s="217"/>
      <c r="AXZ87" s="116"/>
      <c r="AYA87" s="218"/>
      <c r="AYB87" s="217"/>
      <c r="AYC87" s="116"/>
      <c r="AYD87" s="218"/>
      <c r="AYE87" s="217"/>
      <c r="AYF87" s="116"/>
      <c r="AYG87" s="218"/>
      <c r="AYH87" s="217"/>
      <c r="AYI87" s="116"/>
      <c r="AYJ87" s="218"/>
      <c r="AYK87" s="217"/>
      <c r="AYL87" s="116"/>
      <c r="AYM87" s="218"/>
      <c r="AYN87" s="217"/>
      <c r="AYO87" s="116"/>
      <c r="AYP87" s="218"/>
      <c r="AYQ87" s="217"/>
      <c r="AYR87" s="116"/>
      <c r="AYS87" s="218"/>
      <c r="AYT87" s="217"/>
      <c r="AYU87" s="116"/>
      <c r="AYV87" s="218"/>
      <c r="AYW87" s="217"/>
      <c r="AYX87" s="116"/>
      <c r="AYY87" s="218"/>
      <c r="AYZ87" s="217"/>
      <c r="AZA87" s="116"/>
      <c r="AZB87" s="218"/>
      <c r="AZC87" s="217"/>
      <c r="AZD87" s="116"/>
      <c r="AZE87" s="218"/>
      <c r="AZF87" s="217"/>
      <c r="AZG87" s="116"/>
      <c r="AZH87" s="218"/>
      <c r="AZI87" s="217"/>
      <c r="AZJ87" s="116"/>
      <c r="AZK87" s="218"/>
      <c r="AZL87" s="217"/>
      <c r="AZM87" s="116"/>
      <c r="AZN87" s="218"/>
      <c r="AZO87" s="217"/>
      <c r="AZP87" s="116"/>
      <c r="AZQ87" s="218"/>
      <c r="AZR87" s="217"/>
      <c r="AZS87" s="116"/>
      <c r="AZT87" s="218"/>
      <c r="AZU87" s="217"/>
      <c r="AZV87" s="116"/>
      <c r="AZW87" s="218"/>
      <c r="AZX87" s="217"/>
      <c r="AZY87" s="116"/>
      <c r="AZZ87" s="218"/>
      <c r="BAA87" s="217"/>
      <c r="BAB87" s="116"/>
      <c r="BAC87" s="218"/>
      <c r="BAD87" s="217"/>
      <c r="BAE87" s="116"/>
      <c r="BAF87" s="218"/>
      <c r="BAG87" s="217"/>
      <c r="BAH87" s="116"/>
      <c r="BAI87" s="218"/>
      <c r="BAJ87" s="217"/>
      <c r="BAK87" s="116"/>
      <c r="BAL87" s="218"/>
      <c r="BAM87" s="217"/>
      <c r="BAN87" s="116"/>
      <c r="BAO87" s="218"/>
      <c r="BAP87" s="217"/>
      <c r="BAQ87" s="116"/>
      <c r="BAR87" s="218"/>
      <c r="BAS87" s="217"/>
      <c r="BAT87" s="116"/>
      <c r="BAU87" s="218"/>
      <c r="BAV87" s="217"/>
      <c r="BAW87" s="116"/>
      <c r="BAX87" s="218"/>
      <c r="BAY87" s="217"/>
      <c r="BAZ87" s="116"/>
      <c r="BBA87" s="218"/>
      <c r="BBB87" s="217"/>
      <c r="BBC87" s="116"/>
      <c r="BBD87" s="218"/>
      <c r="BBE87" s="217"/>
      <c r="BBF87" s="116"/>
      <c r="BBG87" s="218"/>
      <c r="BBH87" s="217"/>
      <c r="BBI87" s="116"/>
      <c r="BBJ87" s="218"/>
      <c r="BBK87" s="217"/>
      <c r="BBL87" s="116"/>
      <c r="BBM87" s="218"/>
      <c r="BBN87" s="217"/>
      <c r="BBO87" s="116"/>
      <c r="BBP87" s="218"/>
      <c r="BBQ87" s="217"/>
      <c r="BBR87" s="116"/>
      <c r="BBS87" s="218"/>
      <c r="BBT87" s="217"/>
      <c r="BBU87" s="116"/>
      <c r="BBV87" s="218"/>
      <c r="BBW87" s="217"/>
      <c r="BBX87" s="116"/>
      <c r="BBY87" s="218"/>
      <c r="BBZ87" s="217"/>
      <c r="BCA87" s="116"/>
      <c r="BCB87" s="218"/>
      <c r="BCC87" s="217"/>
      <c r="BCD87" s="116"/>
      <c r="BCE87" s="218"/>
      <c r="BCF87" s="217"/>
      <c r="BCG87" s="116"/>
      <c r="BCH87" s="218"/>
      <c r="BCI87" s="217"/>
      <c r="BCJ87" s="116"/>
      <c r="BCK87" s="218"/>
      <c r="BCL87" s="217"/>
      <c r="BCM87" s="116"/>
      <c r="BCN87" s="218"/>
      <c r="BCO87" s="217"/>
      <c r="BCP87" s="116"/>
      <c r="BCQ87" s="218"/>
      <c r="BCR87" s="217"/>
      <c r="BCS87" s="116"/>
      <c r="BCT87" s="218"/>
      <c r="BCU87" s="217"/>
      <c r="BCV87" s="116"/>
      <c r="BCW87" s="218"/>
      <c r="BCX87" s="217"/>
      <c r="BCY87" s="116"/>
      <c r="BCZ87" s="218"/>
      <c r="BDA87" s="217"/>
      <c r="BDB87" s="116"/>
      <c r="BDC87" s="218"/>
      <c r="BDD87" s="217"/>
      <c r="BDE87" s="116"/>
      <c r="BDF87" s="218"/>
      <c r="BDG87" s="217"/>
      <c r="BDH87" s="116"/>
      <c r="BDI87" s="218"/>
      <c r="BDJ87" s="217"/>
      <c r="BDK87" s="116"/>
      <c r="BDL87" s="218"/>
      <c r="BDM87" s="217"/>
      <c r="BDN87" s="116"/>
      <c r="BDO87" s="218"/>
      <c r="BDP87" s="217"/>
      <c r="BDQ87" s="116"/>
      <c r="BDR87" s="218"/>
      <c r="BDS87" s="217"/>
      <c r="BDT87" s="116"/>
      <c r="BDU87" s="218"/>
      <c r="BDV87" s="217"/>
      <c r="BDW87" s="116"/>
      <c r="BDX87" s="218"/>
      <c r="BDY87" s="217"/>
      <c r="BDZ87" s="116"/>
      <c r="BEA87" s="218"/>
      <c r="BEB87" s="217"/>
      <c r="BEC87" s="116"/>
      <c r="BED87" s="218"/>
      <c r="BEE87" s="217"/>
      <c r="BEF87" s="116"/>
      <c r="BEG87" s="218"/>
      <c r="BEH87" s="217"/>
      <c r="BEI87" s="116"/>
      <c r="BEJ87" s="218"/>
      <c r="BEK87" s="217"/>
      <c r="BEL87" s="116"/>
      <c r="BEM87" s="218"/>
      <c r="BEN87" s="217"/>
      <c r="BEO87" s="116"/>
      <c r="BEP87" s="218"/>
      <c r="BEQ87" s="217"/>
      <c r="BER87" s="116"/>
      <c r="BES87" s="218"/>
      <c r="BET87" s="217"/>
      <c r="BEU87" s="116"/>
      <c r="BEV87" s="218"/>
      <c r="BEW87" s="217"/>
      <c r="BEX87" s="116"/>
      <c r="BEY87" s="218"/>
      <c r="BEZ87" s="217"/>
      <c r="BFA87" s="116"/>
      <c r="BFB87" s="218"/>
      <c r="BFC87" s="217"/>
      <c r="BFD87" s="116"/>
      <c r="BFE87" s="218"/>
      <c r="BFF87" s="217"/>
      <c r="BFG87" s="116"/>
      <c r="BFH87" s="218"/>
      <c r="BFI87" s="217"/>
      <c r="BFJ87" s="116"/>
      <c r="BFK87" s="218"/>
      <c r="BFL87" s="217"/>
      <c r="BFM87" s="116"/>
      <c r="BFN87" s="218"/>
      <c r="BFO87" s="217"/>
      <c r="BFP87" s="116"/>
      <c r="BFQ87" s="218"/>
      <c r="BFR87" s="217"/>
      <c r="BFS87" s="116"/>
      <c r="BFT87" s="218"/>
      <c r="BFU87" s="217"/>
      <c r="BFV87" s="116"/>
      <c r="BFW87" s="218"/>
      <c r="BFX87" s="217"/>
      <c r="BFY87" s="116"/>
      <c r="BFZ87" s="218"/>
      <c r="BGA87" s="217"/>
      <c r="BGB87" s="116"/>
      <c r="BGC87" s="218"/>
      <c r="BGD87" s="217"/>
      <c r="BGE87" s="116"/>
      <c r="BGF87" s="218"/>
      <c r="BGG87" s="217"/>
      <c r="BGH87" s="116"/>
      <c r="BGI87" s="218"/>
      <c r="BGJ87" s="217"/>
      <c r="BGK87" s="116"/>
      <c r="BGL87" s="218"/>
      <c r="BGM87" s="217"/>
      <c r="BGN87" s="116"/>
      <c r="BGO87" s="218"/>
      <c r="BGP87" s="217"/>
      <c r="BGQ87" s="116"/>
      <c r="BGR87" s="218"/>
      <c r="BGS87" s="217"/>
      <c r="BGT87" s="116"/>
      <c r="BGU87" s="218"/>
      <c r="BGV87" s="217"/>
      <c r="BGW87" s="116"/>
      <c r="BGX87" s="218"/>
      <c r="BGY87" s="217"/>
      <c r="BGZ87" s="116"/>
      <c r="BHA87" s="218"/>
      <c r="BHB87" s="217"/>
      <c r="BHC87" s="116"/>
      <c r="BHD87" s="218"/>
      <c r="BHE87" s="217"/>
      <c r="BHF87" s="116"/>
      <c r="BHG87" s="218"/>
      <c r="BHH87" s="217"/>
      <c r="BHI87" s="116"/>
      <c r="BHJ87" s="218"/>
      <c r="BHK87" s="217"/>
      <c r="BHL87" s="116"/>
      <c r="BHM87" s="218"/>
      <c r="BHN87" s="217"/>
      <c r="BHO87" s="116"/>
      <c r="BHP87" s="218"/>
      <c r="BHQ87" s="217"/>
      <c r="BHR87" s="116"/>
      <c r="BHS87" s="218"/>
      <c r="BHT87" s="217"/>
      <c r="BHU87" s="116"/>
      <c r="BHV87" s="218"/>
      <c r="BHW87" s="217"/>
      <c r="BHX87" s="116"/>
      <c r="BHY87" s="218"/>
      <c r="BHZ87" s="217"/>
      <c r="BIA87" s="116"/>
      <c r="BIB87" s="218"/>
      <c r="BIC87" s="217"/>
      <c r="BID87" s="116"/>
      <c r="BIE87" s="218"/>
      <c r="BIF87" s="217"/>
      <c r="BIG87" s="116"/>
      <c r="BIH87" s="218"/>
      <c r="BII87" s="217"/>
      <c r="BIJ87" s="116"/>
      <c r="BIK87" s="218"/>
      <c r="BIL87" s="217"/>
      <c r="BIM87" s="116"/>
      <c r="BIN87" s="218"/>
      <c r="BIO87" s="217"/>
      <c r="BIP87" s="116"/>
      <c r="BIQ87" s="218"/>
      <c r="BIR87" s="217"/>
      <c r="BIS87" s="116"/>
      <c r="BIT87" s="218"/>
      <c r="BIU87" s="217"/>
      <c r="BIV87" s="116"/>
      <c r="BIW87" s="218"/>
      <c r="BIX87" s="217"/>
      <c r="BIY87" s="116"/>
      <c r="BIZ87" s="218"/>
      <c r="BJA87" s="217"/>
      <c r="BJB87" s="116"/>
      <c r="BJC87" s="218"/>
      <c r="BJD87" s="217"/>
      <c r="BJE87" s="116"/>
      <c r="BJF87" s="218"/>
      <c r="BJG87" s="217"/>
      <c r="BJH87" s="116"/>
      <c r="BJI87" s="218"/>
      <c r="BJJ87" s="217"/>
      <c r="BJK87" s="116"/>
      <c r="BJL87" s="218"/>
      <c r="BJM87" s="217"/>
      <c r="BJN87" s="116"/>
      <c r="BJO87" s="218"/>
      <c r="BJP87" s="217"/>
      <c r="BJQ87" s="116"/>
      <c r="BJR87" s="218"/>
      <c r="BJS87" s="217"/>
      <c r="BJT87" s="116"/>
      <c r="BJU87" s="218"/>
      <c r="BJV87" s="217"/>
      <c r="BJW87" s="116"/>
      <c r="BJX87" s="218"/>
      <c r="BJY87" s="217"/>
      <c r="BJZ87" s="116"/>
      <c r="BKA87" s="218"/>
      <c r="BKB87" s="217"/>
      <c r="BKC87" s="116"/>
      <c r="BKD87" s="218"/>
      <c r="BKE87" s="217"/>
      <c r="BKF87" s="116"/>
      <c r="BKG87" s="218"/>
      <c r="BKH87" s="217"/>
      <c r="BKI87" s="116"/>
      <c r="BKJ87" s="218"/>
      <c r="BKK87" s="217"/>
      <c r="BKL87" s="116"/>
      <c r="BKM87" s="218"/>
      <c r="BKN87" s="217"/>
      <c r="BKO87" s="116"/>
      <c r="BKP87" s="218"/>
      <c r="BKQ87" s="217"/>
      <c r="BKR87" s="116"/>
      <c r="BKS87" s="218"/>
      <c r="BKT87" s="217"/>
      <c r="BKU87" s="116"/>
      <c r="BKV87" s="218"/>
      <c r="BKW87" s="217"/>
      <c r="BKX87" s="116"/>
      <c r="BKY87" s="218"/>
      <c r="BKZ87" s="217"/>
      <c r="BLA87" s="116"/>
      <c r="BLB87" s="218"/>
      <c r="BLC87" s="217"/>
      <c r="BLD87" s="116"/>
      <c r="BLE87" s="218"/>
      <c r="BLF87" s="217"/>
      <c r="BLG87" s="116"/>
      <c r="BLH87" s="218"/>
      <c r="BLI87" s="217"/>
      <c r="BLJ87" s="116"/>
      <c r="BLK87" s="218"/>
      <c r="BLL87" s="217"/>
      <c r="BLM87" s="116"/>
      <c r="BLN87" s="218"/>
      <c r="BLO87" s="217"/>
      <c r="BLP87" s="116"/>
      <c r="BLQ87" s="218"/>
      <c r="BLR87" s="217"/>
      <c r="BLS87" s="116"/>
      <c r="BLT87" s="218"/>
      <c r="BLU87" s="217"/>
      <c r="BLV87" s="116"/>
      <c r="BLW87" s="218"/>
      <c r="BLX87" s="217"/>
      <c r="BLY87" s="116"/>
      <c r="BLZ87" s="218"/>
      <c r="BMA87" s="217"/>
      <c r="BMB87" s="116"/>
      <c r="BMC87" s="218"/>
      <c r="BMD87" s="217"/>
      <c r="BME87" s="116"/>
      <c r="BMF87" s="218"/>
      <c r="BMG87" s="217"/>
      <c r="BMH87" s="116"/>
      <c r="BMI87" s="218"/>
      <c r="BMJ87" s="217"/>
      <c r="BMK87" s="116"/>
      <c r="BML87" s="218"/>
      <c r="BMM87" s="217"/>
      <c r="BMN87" s="116"/>
      <c r="BMO87" s="218"/>
      <c r="BMP87" s="217"/>
      <c r="BMQ87" s="116"/>
      <c r="BMR87" s="218"/>
      <c r="BMS87" s="217"/>
      <c r="BMT87" s="116"/>
      <c r="BMU87" s="218"/>
      <c r="BMV87" s="217"/>
      <c r="BMW87" s="116"/>
      <c r="BMX87" s="218"/>
      <c r="BMY87" s="217"/>
      <c r="BMZ87" s="116"/>
      <c r="BNA87" s="218"/>
      <c r="BNB87" s="217"/>
      <c r="BNC87" s="116"/>
      <c r="BND87" s="218"/>
      <c r="BNE87" s="217"/>
      <c r="BNF87" s="116"/>
      <c r="BNG87" s="218"/>
      <c r="BNH87" s="217"/>
      <c r="BNI87" s="116"/>
      <c r="BNJ87" s="218"/>
      <c r="BNK87" s="217"/>
      <c r="BNL87" s="116"/>
      <c r="BNM87" s="218"/>
      <c r="BNN87" s="217"/>
      <c r="BNO87" s="116"/>
      <c r="BNP87" s="218"/>
      <c r="BNQ87" s="217"/>
      <c r="BNR87" s="116"/>
      <c r="BNS87" s="218"/>
      <c r="BNT87" s="217"/>
      <c r="BNU87" s="116"/>
      <c r="BNV87" s="218"/>
      <c r="BNW87" s="217"/>
      <c r="BNX87" s="116"/>
      <c r="BNY87" s="218"/>
      <c r="BNZ87" s="217"/>
      <c r="BOA87" s="116"/>
      <c r="BOB87" s="218"/>
      <c r="BOC87" s="217"/>
      <c r="BOD87" s="116"/>
      <c r="BOE87" s="218"/>
      <c r="BOF87" s="217"/>
      <c r="BOG87" s="116"/>
      <c r="BOH87" s="218"/>
      <c r="BOI87" s="217"/>
      <c r="BOJ87" s="116"/>
      <c r="BOK87" s="218"/>
      <c r="BOL87" s="217"/>
      <c r="BOM87" s="116"/>
      <c r="BON87" s="218"/>
      <c r="BOO87" s="217"/>
      <c r="BOP87" s="116"/>
      <c r="BOQ87" s="218"/>
      <c r="BOR87" s="217"/>
      <c r="BOS87" s="116"/>
      <c r="BOT87" s="218"/>
      <c r="BOU87" s="217"/>
      <c r="BOV87" s="116"/>
      <c r="BOW87" s="218"/>
      <c r="BOX87" s="217"/>
      <c r="BOY87" s="116"/>
      <c r="BOZ87" s="218"/>
      <c r="BPA87" s="217"/>
      <c r="BPB87" s="116"/>
      <c r="BPC87" s="218"/>
      <c r="BPD87" s="217"/>
      <c r="BPE87" s="116"/>
      <c r="BPF87" s="218"/>
      <c r="BPG87" s="217"/>
      <c r="BPH87" s="116"/>
      <c r="BPI87" s="218"/>
      <c r="BPJ87" s="217"/>
      <c r="BPK87" s="116"/>
      <c r="BPL87" s="218"/>
      <c r="BPM87" s="217"/>
      <c r="BPN87" s="116"/>
      <c r="BPO87" s="218"/>
      <c r="BPP87" s="217"/>
      <c r="BPQ87" s="116"/>
      <c r="BPR87" s="218"/>
      <c r="BPS87" s="217"/>
      <c r="BPT87" s="116"/>
      <c r="BPU87" s="218"/>
      <c r="BPV87" s="217"/>
      <c r="BPW87" s="116"/>
      <c r="BPX87" s="218"/>
      <c r="BPY87" s="217"/>
      <c r="BPZ87" s="116"/>
      <c r="BQA87" s="218"/>
      <c r="BQB87" s="217"/>
      <c r="BQC87" s="116"/>
      <c r="BQD87" s="218"/>
      <c r="BQE87" s="217"/>
      <c r="BQF87" s="116"/>
      <c r="BQG87" s="218"/>
      <c r="BQH87" s="217"/>
      <c r="BQI87" s="116"/>
      <c r="BQJ87" s="218"/>
      <c r="BQK87" s="217"/>
      <c r="BQL87" s="116"/>
      <c r="BQM87" s="218"/>
      <c r="BQN87" s="217"/>
      <c r="BQO87" s="116"/>
      <c r="BQP87" s="218"/>
      <c r="BQQ87" s="217"/>
      <c r="BQR87" s="116"/>
      <c r="BQS87" s="218"/>
      <c r="BQT87" s="217"/>
      <c r="BQU87" s="116"/>
      <c r="BQV87" s="218"/>
      <c r="BQW87" s="217"/>
      <c r="BQX87" s="116"/>
      <c r="BQY87" s="218"/>
      <c r="BQZ87" s="217"/>
      <c r="BRA87" s="116"/>
      <c r="BRB87" s="218"/>
      <c r="BRC87" s="217"/>
      <c r="BRD87" s="116"/>
      <c r="BRE87" s="218"/>
      <c r="BRF87" s="217"/>
      <c r="BRG87" s="116"/>
      <c r="BRH87" s="218"/>
      <c r="BRI87" s="217"/>
      <c r="BRJ87" s="116"/>
      <c r="BRK87" s="218"/>
      <c r="BRL87" s="217"/>
      <c r="BRM87" s="116"/>
      <c r="BRN87" s="218"/>
      <c r="BRO87" s="217"/>
      <c r="BRP87" s="116"/>
      <c r="BRQ87" s="218"/>
      <c r="BRR87" s="217"/>
      <c r="BRS87" s="116"/>
      <c r="BRT87" s="218"/>
      <c r="BRU87" s="217"/>
      <c r="BRV87" s="116"/>
      <c r="BRW87" s="218"/>
      <c r="BRX87" s="217"/>
      <c r="BRY87" s="116"/>
      <c r="BRZ87" s="218"/>
      <c r="BSA87" s="217"/>
      <c r="BSB87" s="116"/>
      <c r="BSC87" s="218"/>
      <c r="BSD87" s="217"/>
      <c r="BSE87" s="116"/>
      <c r="BSF87" s="218"/>
      <c r="BSG87" s="217"/>
      <c r="BSH87" s="116"/>
      <c r="BSI87" s="218"/>
      <c r="BSJ87" s="217"/>
      <c r="BSK87" s="116"/>
      <c r="BSL87" s="218"/>
      <c r="BSM87" s="217"/>
      <c r="BSN87" s="116"/>
      <c r="BSO87" s="218"/>
      <c r="BSP87" s="217"/>
      <c r="BSQ87" s="116"/>
      <c r="BSR87" s="218"/>
      <c r="BSS87" s="217"/>
      <c r="BST87" s="116"/>
      <c r="BSU87" s="218"/>
      <c r="BSV87" s="217"/>
      <c r="BSW87" s="116"/>
      <c r="BSX87" s="218"/>
      <c r="BSY87" s="217"/>
      <c r="BSZ87" s="116"/>
      <c r="BTA87" s="218"/>
      <c r="BTB87" s="217"/>
      <c r="BTC87" s="116"/>
      <c r="BTD87" s="218"/>
      <c r="BTE87" s="217"/>
      <c r="BTF87" s="116"/>
      <c r="BTG87" s="218"/>
      <c r="BTH87" s="217"/>
      <c r="BTI87" s="116"/>
      <c r="BTJ87" s="218"/>
      <c r="BTK87" s="217"/>
      <c r="BTL87" s="116"/>
      <c r="BTM87" s="218"/>
      <c r="BTN87" s="217"/>
      <c r="BTO87" s="116"/>
      <c r="BTP87" s="218"/>
      <c r="BTQ87" s="217"/>
      <c r="BTR87" s="116"/>
      <c r="BTS87" s="218"/>
      <c r="BTT87" s="217"/>
      <c r="BTU87" s="116"/>
      <c r="BTV87" s="218"/>
      <c r="BTW87" s="217"/>
      <c r="BTX87" s="116"/>
      <c r="BTY87" s="218"/>
      <c r="BTZ87" s="217"/>
      <c r="BUA87" s="116"/>
      <c r="BUB87" s="218"/>
      <c r="BUC87" s="217"/>
      <c r="BUD87" s="116"/>
      <c r="BUE87" s="218"/>
      <c r="BUF87" s="217"/>
      <c r="BUG87" s="116"/>
      <c r="BUH87" s="218"/>
      <c r="BUI87" s="217"/>
      <c r="BUJ87" s="116"/>
      <c r="BUK87" s="218"/>
      <c r="BUL87" s="217"/>
      <c r="BUM87" s="116"/>
      <c r="BUN87" s="218"/>
      <c r="BUO87" s="217"/>
      <c r="BUP87" s="116"/>
      <c r="BUQ87" s="218"/>
      <c r="BUR87" s="217"/>
      <c r="BUS87" s="116"/>
      <c r="BUT87" s="218"/>
      <c r="BUU87" s="217"/>
      <c r="BUV87" s="116"/>
      <c r="BUW87" s="218"/>
      <c r="BUX87" s="217"/>
      <c r="BUY87" s="116"/>
      <c r="BUZ87" s="218"/>
      <c r="BVA87" s="217"/>
      <c r="BVB87" s="116"/>
      <c r="BVC87" s="218"/>
      <c r="BVD87" s="217"/>
      <c r="BVE87" s="116"/>
      <c r="BVF87" s="218"/>
      <c r="BVG87" s="217"/>
      <c r="BVH87" s="116"/>
      <c r="BVI87" s="218"/>
      <c r="BVJ87" s="217"/>
      <c r="BVK87" s="116"/>
      <c r="BVL87" s="218"/>
      <c r="BVM87" s="217"/>
      <c r="BVN87" s="116"/>
      <c r="BVO87" s="218"/>
      <c r="BVP87" s="217"/>
      <c r="BVQ87" s="116"/>
      <c r="BVR87" s="218"/>
      <c r="BVS87" s="217"/>
      <c r="BVT87" s="116"/>
      <c r="BVU87" s="218"/>
      <c r="BVV87" s="217"/>
      <c r="BVW87" s="116"/>
      <c r="BVX87" s="218"/>
      <c r="BVY87" s="217"/>
      <c r="BVZ87" s="116"/>
      <c r="BWA87" s="218"/>
      <c r="BWB87" s="217"/>
      <c r="BWC87" s="116"/>
      <c r="BWD87" s="218"/>
      <c r="BWE87" s="217"/>
      <c r="BWF87" s="116"/>
      <c r="BWG87" s="218"/>
      <c r="BWH87" s="217"/>
      <c r="BWI87" s="116"/>
      <c r="BWJ87" s="218"/>
      <c r="BWK87" s="217"/>
      <c r="BWL87" s="116"/>
      <c r="BWM87" s="218"/>
      <c r="BWN87" s="217"/>
      <c r="BWO87" s="116"/>
      <c r="BWP87" s="218"/>
      <c r="BWQ87" s="217"/>
      <c r="BWR87" s="116"/>
      <c r="BWS87" s="218"/>
      <c r="BWT87" s="217"/>
      <c r="BWU87" s="116"/>
      <c r="BWV87" s="218"/>
      <c r="BWW87" s="217"/>
      <c r="BWX87" s="116"/>
      <c r="BWY87" s="218"/>
      <c r="BWZ87" s="217"/>
      <c r="BXA87" s="116"/>
      <c r="BXB87" s="218"/>
      <c r="BXC87" s="217"/>
      <c r="BXD87" s="116"/>
      <c r="BXE87" s="218"/>
      <c r="BXF87" s="217"/>
      <c r="BXG87" s="116"/>
      <c r="BXH87" s="218"/>
      <c r="BXI87" s="217"/>
      <c r="BXJ87" s="116"/>
      <c r="BXK87" s="218"/>
      <c r="BXL87" s="217"/>
      <c r="BXM87" s="116"/>
      <c r="BXN87" s="218"/>
      <c r="BXO87" s="217"/>
      <c r="BXP87" s="116"/>
      <c r="BXQ87" s="218"/>
      <c r="BXR87" s="217"/>
      <c r="BXS87" s="116"/>
      <c r="BXT87" s="218"/>
      <c r="BXU87" s="217"/>
      <c r="BXV87" s="116"/>
      <c r="BXW87" s="218"/>
      <c r="BXX87" s="217"/>
      <c r="BXY87" s="116"/>
      <c r="BXZ87" s="218"/>
      <c r="BYA87" s="217"/>
      <c r="BYB87" s="116"/>
      <c r="BYC87" s="218"/>
      <c r="BYD87" s="217"/>
      <c r="BYE87" s="116"/>
      <c r="BYF87" s="218"/>
      <c r="BYG87" s="217"/>
      <c r="BYH87" s="116"/>
      <c r="BYI87" s="218"/>
      <c r="BYJ87" s="217"/>
      <c r="BYK87" s="116"/>
      <c r="BYL87" s="218"/>
      <c r="BYM87" s="217"/>
      <c r="BYN87" s="116"/>
      <c r="BYO87" s="218"/>
      <c r="BYP87" s="217"/>
      <c r="BYQ87" s="116"/>
      <c r="BYR87" s="218"/>
      <c r="BYS87" s="217"/>
      <c r="BYT87" s="116"/>
      <c r="BYU87" s="218"/>
      <c r="BYV87" s="217"/>
      <c r="BYW87" s="116"/>
      <c r="BYX87" s="218"/>
      <c r="BYY87" s="217"/>
      <c r="BYZ87" s="116"/>
      <c r="BZA87" s="218"/>
      <c r="BZB87" s="217"/>
      <c r="BZC87" s="116"/>
      <c r="BZD87" s="218"/>
      <c r="BZE87" s="217"/>
      <c r="BZF87" s="116"/>
      <c r="BZG87" s="218"/>
      <c r="BZH87" s="217"/>
      <c r="BZI87" s="116"/>
      <c r="BZJ87" s="218"/>
      <c r="BZK87" s="217"/>
      <c r="BZL87" s="116"/>
      <c r="BZM87" s="218"/>
      <c r="BZN87" s="217"/>
      <c r="BZO87" s="116"/>
      <c r="BZP87" s="218"/>
      <c r="BZQ87" s="217"/>
      <c r="BZR87" s="116"/>
      <c r="BZS87" s="218"/>
      <c r="BZT87" s="217"/>
      <c r="BZU87" s="116"/>
      <c r="BZV87" s="218"/>
      <c r="BZW87" s="217"/>
      <c r="BZX87" s="116"/>
      <c r="BZY87" s="218"/>
      <c r="BZZ87" s="217"/>
      <c r="CAA87" s="116"/>
      <c r="CAB87" s="218"/>
      <c r="CAC87" s="217"/>
      <c r="CAD87" s="116"/>
      <c r="CAE87" s="218"/>
      <c r="CAF87" s="217"/>
      <c r="CAG87" s="116"/>
      <c r="CAH87" s="218"/>
      <c r="CAI87" s="217"/>
      <c r="CAJ87" s="116"/>
      <c r="CAK87" s="218"/>
      <c r="CAL87" s="217"/>
      <c r="CAM87" s="116"/>
      <c r="CAN87" s="218"/>
      <c r="CAO87" s="217"/>
      <c r="CAP87" s="116"/>
      <c r="CAQ87" s="218"/>
      <c r="CAR87" s="217"/>
      <c r="CAS87" s="116"/>
      <c r="CAT87" s="218"/>
      <c r="CAU87" s="217"/>
      <c r="CAV87" s="116"/>
      <c r="CAW87" s="218"/>
      <c r="CAX87" s="217"/>
      <c r="CAY87" s="116"/>
      <c r="CAZ87" s="218"/>
      <c r="CBA87" s="217"/>
      <c r="CBB87" s="116"/>
      <c r="CBC87" s="218"/>
      <c r="CBD87" s="217"/>
      <c r="CBE87" s="116"/>
      <c r="CBF87" s="218"/>
      <c r="CBG87" s="217"/>
      <c r="CBH87" s="116"/>
      <c r="CBI87" s="218"/>
      <c r="CBJ87" s="217"/>
      <c r="CBK87" s="116"/>
      <c r="CBL87" s="218"/>
      <c r="CBM87" s="217"/>
      <c r="CBN87" s="116"/>
      <c r="CBO87" s="218"/>
      <c r="CBP87" s="217"/>
      <c r="CBQ87" s="116"/>
      <c r="CBR87" s="218"/>
      <c r="CBS87" s="217"/>
      <c r="CBT87" s="116"/>
      <c r="CBU87" s="218"/>
      <c r="CBV87" s="217"/>
      <c r="CBW87" s="116"/>
      <c r="CBX87" s="218"/>
      <c r="CBY87" s="217"/>
      <c r="CBZ87" s="116"/>
      <c r="CCA87" s="218"/>
      <c r="CCB87" s="217"/>
      <c r="CCC87" s="116"/>
      <c r="CCD87" s="218"/>
      <c r="CCE87" s="217"/>
      <c r="CCF87" s="116"/>
      <c r="CCG87" s="218"/>
      <c r="CCH87" s="217"/>
      <c r="CCI87" s="116"/>
      <c r="CCJ87" s="218"/>
      <c r="CCK87" s="217"/>
      <c r="CCL87" s="116"/>
      <c r="CCM87" s="218"/>
      <c r="CCN87" s="217"/>
      <c r="CCO87" s="116"/>
      <c r="CCP87" s="218"/>
      <c r="CCQ87" s="217"/>
      <c r="CCR87" s="116"/>
      <c r="CCS87" s="218"/>
      <c r="CCT87" s="217"/>
      <c r="CCU87" s="116"/>
      <c r="CCV87" s="218"/>
      <c r="CCW87" s="217"/>
      <c r="CCX87" s="116"/>
      <c r="CCY87" s="218"/>
      <c r="CCZ87" s="217"/>
      <c r="CDA87" s="116"/>
      <c r="CDB87" s="218"/>
      <c r="CDC87" s="217"/>
      <c r="CDD87" s="116"/>
      <c r="CDE87" s="218"/>
      <c r="CDF87" s="217"/>
      <c r="CDG87" s="116"/>
      <c r="CDH87" s="218"/>
      <c r="CDI87" s="217"/>
      <c r="CDJ87" s="116"/>
      <c r="CDK87" s="218"/>
      <c r="CDL87" s="217"/>
      <c r="CDM87" s="116"/>
      <c r="CDN87" s="218"/>
      <c r="CDO87" s="217"/>
      <c r="CDP87" s="116"/>
      <c r="CDQ87" s="218"/>
      <c r="CDR87" s="217"/>
      <c r="CDS87" s="116"/>
      <c r="CDT87" s="218"/>
      <c r="CDU87" s="217"/>
      <c r="CDV87" s="116"/>
      <c r="CDW87" s="218"/>
      <c r="CDX87" s="217"/>
      <c r="CDY87" s="116"/>
      <c r="CDZ87" s="218"/>
      <c r="CEA87" s="217"/>
      <c r="CEB87" s="116"/>
      <c r="CEC87" s="218"/>
      <c r="CED87" s="217"/>
      <c r="CEE87" s="116"/>
      <c r="CEF87" s="218"/>
      <c r="CEG87" s="217"/>
      <c r="CEH87" s="116"/>
      <c r="CEI87" s="218"/>
      <c r="CEJ87" s="217"/>
      <c r="CEK87" s="116"/>
      <c r="CEL87" s="218"/>
      <c r="CEM87" s="217"/>
      <c r="CEN87" s="116"/>
      <c r="CEO87" s="218"/>
      <c r="CEP87" s="217"/>
      <c r="CEQ87" s="116"/>
      <c r="CER87" s="218"/>
      <c r="CES87" s="217"/>
      <c r="CET87" s="116"/>
      <c r="CEU87" s="218"/>
      <c r="CEV87" s="217"/>
      <c r="CEW87" s="116"/>
      <c r="CEX87" s="218"/>
      <c r="CEY87" s="217"/>
      <c r="CEZ87" s="116"/>
      <c r="CFA87" s="218"/>
      <c r="CFB87" s="217"/>
      <c r="CFC87" s="116"/>
      <c r="CFD87" s="218"/>
      <c r="CFE87" s="217"/>
      <c r="CFF87" s="116"/>
      <c r="CFG87" s="218"/>
      <c r="CFH87" s="217"/>
      <c r="CFI87" s="116"/>
      <c r="CFJ87" s="218"/>
      <c r="CFK87" s="217"/>
      <c r="CFL87" s="116"/>
      <c r="CFM87" s="218"/>
      <c r="CFN87" s="217"/>
      <c r="CFO87" s="116"/>
      <c r="CFP87" s="218"/>
      <c r="CFQ87" s="217"/>
      <c r="CFR87" s="116"/>
      <c r="CFS87" s="218"/>
      <c r="CFT87" s="217"/>
      <c r="CFU87" s="116"/>
      <c r="CFV87" s="218"/>
      <c r="CFW87" s="217"/>
      <c r="CFX87" s="116"/>
      <c r="CFY87" s="218"/>
      <c r="CFZ87" s="217"/>
      <c r="CGA87" s="116"/>
      <c r="CGB87" s="218"/>
      <c r="CGC87" s="217"/>
      <c r="CGD87" s="116"/>
      <c r="CGE87" s="218"/>
      <c r="CGF87" s="217"/>
      <c r="CGG87" s="116"/>
      <c r="CGH87" s="218"/>
      <c r="CGI87" s="217"/>
      <c r="CGJ87" s="116"/>
      <c r="CGK87" s="218"/>
      <c r="CGL87" s="217"/>
      <c r="CGM87" s="116"/>
      <c r="CGN87" s="218"/>
      <c r="CGO87" s="217"/>
      <c r="CGP87" s="116"/>
      <c r="CGQ87" s="218"/>
      <c r="CGR87" s="217"/>
      <c r="CGS87" s="116"/>
      <c r="CGT87" s="218"/>
      <c r="CGU87" s="217"/>
      <c r="CGV87" s="116"/>
      <c r="CGW87" s="218"/>
      <c r="CGX87" s="217"/>
      <c r="CGY87" s="116"/>
      <c r="CGZ87" s="218"/>
      <c r="CHA87" s="217"/>
      <c r="CHB87" s="116"/>
      <c r="CHC87" s="218"/>
      <c r="CHD87" s="217"/>
      <c r="CHE87" s="116"/>
      <c r="CHF87" s="218"/>
      <c r="CHG87" s="217"/>
      <c r="CHH87" s="116"/>
      <c r="CHI87" s="218"/>
      <c r="CHJ87" s="217"/>
      <c r="CHK87" s="116"/>
      <c r="CHL87" s="218"/>
      <c r="CHM87" s="217"/>
      <c r="CHN87" s="116"/>
      <c r="CHO87" s="218"/>
      <c r="CHP87" s="217"/>
      <c r="CHQ87" s="116"/>
      <c r="CHR87" s="218"/>
      <c r="CHS87" s="217"/>
      <c r="CHT87" s="116"/>
      <c r="CHU87" s="218"/>
      <c r="CHV87" s="217"/>
      <c r="CHW87" s="116"/>
      <c r="CHX87" s="218"/>
      <c r="CHY87" s="217"/>
      <c r="CHZ87" s="116"/>
      <c r="CIA87" s="218"/>
      <c r="CIB87" s="217"/>
      <c r="CIC87" s="116"/>
      <c r="CID87" s="218"/>
      <c r="CIE87" s="217"/>
      <c r="CIF87" s="116"/>
      <c r="CIG87" s="218"/>
      <c r="CIH87" s="217"/>
      <c r="CII87" s="116"/>
      <c r="CIJ87" s="218"/>
      <c r="CIK87" s="217"/>
      <c r="CIL87" s="116"/>
      <c r="CIM87" s="218"/>
      <c r="CIN87" s="217"/>
      <c r="CIO87" s="116"/>
      <c r="CIP87" s="218"/>
      <c r="CIQ87" s="217"/>
      <c r="CIR87" s="116"/>
      <c r="CIS87" s="218"/>
      <c r="CIT87" s="217"/>
      <c r="CIU87" s="116"/>
      <c r="CIV87" s="218"/>
      <c r="CIW87" s="217"/>
      <c r="CIX87" s="116"/>
      <c r="CIY87" s="218"/>
      <c r="CIZ87" s="217"/>
      <c r="CJA87" s="116"/>
      <c r="CJB87" s="218"/>
      <c r="CJC87" s="217"/>
      <c r="CJD87" s="116"/>
      <c r="CJE87" s="218"/>
      <c r="CJF87" s="217"/>
      <c r="CJG87" s="116"/>
      <c r="CJH87" s="218"/>
      <c r="CJI87" s="217"/>
      <c r="CJJ87" s="116"/>
      <c r="CJK87" s="218"/>
      <c r="CJL87" s="217"/>
      <c r="CJM87" s="116"/>
      <c r="CJN87" s="218"/>
      <c r="CJO87" s="217"/>
      <c r="CJP87" s="116"/>
      <c r="CJQ87" s="218"/>
      <c r="CJR87" s="217"/>
      <c r="CJS87" s="116"/>
      <c r="CJT87" s="218"/>
      <c r="CJU87" s="217"/>
      <c r="CJV87" s="116"/>
      <c r="CJW87" s="218"/>
      <c r="CJX87" s="217"/>
      <c r="CJY87" s="116"/>
      <c r="CJZ87" s="218"/>
      <c r="CKA87" s="217"/>
      <c r="CKB87" s="116"/>
      <c r="CKC87" s="218"/>
      <c r="CKD87" s="217"/>
      <c r="CKE87" s="116"/>
      <c r="CKF87" s="218"/>
      <c r="CKG87" s="217"/>
      <c r="CKH87" s="116"/>
      <c r="CKI87" s="218"/>
      <c r="CKJ87" s="217"/>
      <c r="CKK87" s="116"/>
      <c r="CKL87" s="218"/>
      <c r="CKM87" s="217"/>
      <c r="CKN87" s="116"/>
      <c r="CKO87" s="218"/>
      <c r="CKP87" s="217"/>
      <c r="CKQ87" s="116"/>
      <c r="CKR87" s="218"/>
      <c r="CKS87" s="217"/>
      <c r="CKT87" s="116"/>
      <c r="CKU87" s="218"/>
      <c r="CKV87" s="217"/>
      <c r="CKW87" s="116"/>
      <c r="CKX87" s="218"/>
      <c r="CKY87" s="217"/>
      <c r="CKZ87" s="116"/>
      <c r="CLA87" s="218"/>
      <c r="CLB87" s="217"/>
      <c r="CLC87" s="116"/>
      <c r="CLD87" s="218"/>
      <c r="CLE87" s="217"/>
      <c r="CLF87" s="116"/>
      <c r="CLG87" s="218"/>
      <c r="CLH87" s="217"/>
      <c r="CLI87" s="116"/>
      <c r="CLJ87" s="218"/>
      <c r="CLK87" s="217"/>
      <c r="CLL87" s="116"/>
      <c r="CLM87" s="218"/>
      <c r="CLN87" s="217"/>
      <c r="CLO87" s="116"/>
      <c r="CLP87" s="218"/>
      <c r="CLQ87" s="217"/>
      <c r="CLR87" s="116"/>
      <c r="CLS87" s="218"/>
      <c r="CLT87" s="217"/>
      <c r="CLU87" s="116"/>
      <c r="CLV87" s="218"/>
      <c r="CLW87" s="217"/>
      <c r="CLX87" s="116"/>
      <c r="CLY87" s="218"/>
      <c r="CLZ87" s="217"/>
      <c r="CMA87" s="116"/>
      <c r="CMB87" s="218"/>
      <c r="CMC87" s="217"/>
      <c r="CMD87" s="116"/>
      <c r="CME87" s="218"/>
      <c r="CMF87" s="217"/>
      <c r="CMG87" s="116"/>
      <c r="CMH87" s="218"/>
      <c r="CMI87" s="217"/>
      <c r="CMJ87" s="116"/>
      <c r="CMK87" s="218"/>
      <c r="CML87" s="217"/>
      <c r="CMM87" s="116"/>
      <c r="CMN87" s="218"/>
      <c r="CMO87" s="217"/>
      <c r="CMP87" s="116"/>
      <c r="CMQ87" s="218"/>
      <c r="CMR87" s="217"/>
      <c r="CMS87" s="116"/>
      <c r="CMT87" s="218"/>
      <c r="CMU87" s="217"/>
      <c r="CMV87" s="116"/>
      <c r="CMW87" s="218"/>
      <c r="CMX87" s="217"/>
      <c r="CMY87" s="116"/>
      <c r="CMZ87" s="218"/>
      <c r="CNA87" s="217"/>
      <c r="CNB87" s="116"/>
      <c r="CNC87" s="218"/>
      <c r="CND87" s="217"/>
      <c r="CNE87" s="116"/>
      <c r="CNF87" s="218"/>
      <c r="CNG87" s="217"/>
      <c r="CNH87" s="116"/>
      <c r="CNI87" s="218"/>
      <c r="CNJ87" s="217"/>
      <c r="CNK87" s="116"/>
      <c r="CNL87" s="218"/>
      <c r="CNM87" s="217"/>
      <c r="CNN87" s="116"/>
      <c r="CNO87" s="218"/>
      <c r="CNP87" s="217"/>
      <c r="CNQ87" s="116"/>
      <c r="CNR87" s="218"/>
      <c r="CNS87" s="217"/>
      <c r="CNT87" s="116"/>
      <c r="CNU87" s="218"/>
      <c r="CNV87" s="217"/>
      <c r="CNW87" s="116"/>
      <c r="CNX87" s="218"/>
      <c r="CNY87" s="217"/>
      <c r="CNZ87" s="116"/>
      <c r="COA87" s="218"/>
      <c r="COB87" s="217"/>
      <c r="COC87" s="116"/>
      <c r="COD87" s="218"/>
      <c r="COE87" s="217"/>
      <c r="COF87" s="116"/>
      <c r="COG87" s="218"/>
      <c r="COH87" s="217"/>
      <c r="COI87" s="116"/>
      <c r="COJ87" s="218"/>
      <c r="COK87" s="217"/>
      <c r="COL87" s="116"/>
      <c r="COM87" s="218"/>
      <c r="CON87" s="217"/>
      <c r="COO87" s="116"/>
      <c r="COP87" s="218"/>
      <c r="COQ87" s="217"/>
      <c r="COR87" s="116"/>
      <c r="COS87" s="218"/>
      <c r="COT87" s="217"/>
      <c r="COU87" s="116"/>
      <c r="COV87" s="218"/>
      <c r="COW87" s="217"/>
      <c r="COX87" s="116"/>
      <c r="COY87" s="218"/>
      <c r="COZ87" s="217"/>
      <c r="CPA87" s="116"/>
      <c r="CPB87" s="218"/>
      <c r="CPC87" s="217"/>
      <c r="CPD87" s="116"/>
      <c r="CPE87" s="218"/>
      <c r="CPF87" s="217"/>
      <c r="CPG87" s="116"/>
      <c r="CPH87" s="218"/>
      <c r="CPI87" s="217"/>
      <c r="CPJ87" s="116"/>
      <c r="CPK87" s="218"/>
      <c r="CPL87" s="217"/>
      <c r="CPM87" s="116"/>
      <c r="CPN87" s="218"/>
      <c r="CPO87" s="217"/>
      <c r="CPP87" s="116"/>
      <c r="CPQ87" s="218"/>
      <c r="CPR87" s="217"/>
      <c r="CPS87" s="116"/>
      <c r="CPT87" s="218"/>
      <c r="CPU87" s="217"/>
      <c r="CPV87" s="116"/>
      <c r="CPW87" s="218"/>
      <c r="CPX87" s="217"/>
      <c r="CPY87" s="116"/>
      <c r="CPZ87" s="218"/>
      <c r="CQA87" s="217"/>
      <c r="CQB87" s="116"/>
      <c r="CQC87" s="218"/>
      <c r="CQD87" s="217"/>
      <c r="CQE87" s="116"/>
      <c r="CQF87" s="218"/>
      <c r="CQG87" s="217"/>
      <c r="CQH87" s="116"/>
      <c r="CQI87" s="218"/>
      <c r="CQJ87" s="217"/>
      <c r="CQK87" s="116"/>
      <c r="CQL87" s="218"/>
      <c r="CQM87" s="217"/>
      <c r="CQN87" s="116"/>
      <c r="CQO87" s="218"/>
      <c r="CQP87" s="217"/>
      <c r="CQQ87" s="116"/>
      <c r="CQR87" s="218"/>
      <c r="CQS87" s="217"/>
      <c r="CQT87" s="116"/>
      <c r="CQU87" s="218"/>
      <c r="CQV87" s="217"/>
      <c r="CQW87" s="116"/>
      <c r="CQX87" s="218"/>
      <c r="CQY87" s="217"/>
      <c r="CQZ87" s="116"/>
      <c r="CRA87" s="218"/>
      <c r="CRB87" s="217"/>
      <c r="CRC87" s="116"/>
      <c r="CRD87" s="218"/>
      <c r="CRE87" s="217"/>
      <c r="CRF87" s="116"/>
      <c r="CRG87" s="218"/>
      <c r="CRH87" s="217"/>
      <c r="CRI87" s="116"/>
      <c r="CRJ87" s="218"/>
      <c r="CRK87" s="217"/>
      <c r="CRL87" s="116"/>
      <c r="CRM87" s="218"/>
      <c r="CRN87" s="217"/>
      <c r="CRO87" s="116"/>
      <c r="CRP87" s="218"/>
      <c r="CRQ87" s="217"/>
      <c r="CRR87" s="116"/>
      <c r="CRS87" s="218"/>
      <c r="CRT87" s="217"/>
      <c r="CRU87" s="116"/>
      <c r="CRV87" s="218"/>
      <c r="CRW87" s="217"/>
      <c r="CRX87" s="116"/>
      <c r="CRY87" s="218"/>
      <c r="CRZ87" s="217"/>
      <c r="CSA87" s="116"/>
      <c r="CSB87" s="218"/>
      <c r="CSC87" s="217"/>
      <c r="CSD87" s="116"/>
      <c r="CSE87" s="218"/>
      <c r="CSF87" s="217"/>
      <c r="CSG87" s="116"/>
      <c r="CSH87" s="218"/>
      <c r="CSI87" s="217"/>
      <c r="CSJ87" s="116"/>
      <c r="CSK87" s="218"/>
      <c r="CSL87" s="217"/>
      <c r="CSM87" s="116"/>
      <c r="CSN87" s="218"/>
      <c r="CSO87" s="217"/>
      <c r="CSP87" s="116"/>
      <c r="CSQ87" s="218"/>
      <c r="CSR87" s="217"/>
      <c r="CSS87" s="116"/>
      <c r="CST87" s="218"/>
      <c r="CSU87" s="217"/>
      <c r="CSV87" s="116"/>
      <c r="CSW87" s="218"/>
      <c r="CSX87" s="217"/>
      <c r="CSY87" s="116"/>
      <c r="CSZ87" s="218"/>
      <c r="CTA87" s="217"/>
      <c r="CTB87" s="116"/>
      <c r="CTC87" s="218"/>
      <c r="CTD87" s="217"/>
      <c r="CTE87" s="116"/>
      <c r="CTF87" s="218"/>
      <c r="CTG87" s="217"/>
      <c r="CTH87" s="116"/>
      <c r="CTI87" s="218"/>
      <c r="CTJ87" s="217"/>
      <c r="CTK87" s="116"/>
      <c r="CTL87" s="218"/>
      <c r="CTM87" s="217"/>
      <c r="CTN87" s="116"/>
      <c r="CTO87" s="218"/>
      <c r="CTP87" s="217"/>
      <c r="CTQ87" s="116"/>
      <c r="CTR87" s="218"/>
      <c r="CTS87" s="217"/>
      <c r="CTT87" s="116"/>
      <c r="CTU87" s="218"/>
      <c r="CTV87" s="217"/>
      <c r="CTW87" s="116"/>
      <c r="CTX87" s="218"/>
      <c r="CTY87" s="217"/>
      <c r="CTZ87" s="116"/>
      <c r="CUA87" s="218"/>
      <c r="CUB87" s="217"/>
      <c r="CUC87" s="116"/>
      <c r="CUD87" s="218"/>
      <c r="CUE87" s="217"/>
      <c r="CUF87" s="116"/>
      <c r="CUG87" s="218"/>
      <c r="CUH87" s="217"/>
      <c r="CUI87" s="116"/>
      <c r="CUJ87" s="218"/>
      <c r="CUK87" s="217"/>
      <c r="CUL87" s="116"/>
      <c r="CUM87" s="218"/>
      <c r="CUN87" s="217"/>
      <c r="CUO87" s="116"/>
      <c r="CUP87" s="218"/>
      <c r="CUQ87" s="217"/>
      <c r="CUR87" s="116"/>
      <c r="CUS87" s="218"/>
      <c r="CUT87" s="217"/>
      <c r="CUU87" s="116"/>
      <c r="CUV87" s="218"/>
      <c r="CUW87" s="217"/>
      <c r="CUX87" s="116"/>
      <c r="CUY87" s="218"/>
      <c r="CUZ87" s="217"/>
      <c r="CVA87" s="116"/>
      <c r="CVB87" s="218"/>
      <c r="CVC87" s="217"/>
      <c r="CVD87" s="116"/>
      <c r="CVE87" s="218"/>
      <c r="CVF87" s="217"/>
      <c r="CVG87" s="116"/>
      <c r="CVH87" s="218"/>
      <c r="CVI87" s="217"/>
      <c r="CVJ87" s="116"/>
      <c r="CVK87" s="218"/>
      <c r="CVL87" s="217"/>
      <c r="CVM87" s="116"/>
      <c r="CVN87" s="218"/>
      <c r="CVO87" s="217"/>
      <c r="CVP87" s="116"/>
      <c r="CVQ87" s="218"/>
      <c r="CVR87" s="217"/>
      <c r="CVS87" s="116"/>
      <c r="CVT87" s="218"/>
      <c r="CVU87" s="217"/>
      <c r="CVV87" s="116"/>
      <c r="CVW87" s="218"/>
      <c r="CVX87" s="217"/>
      <c r="CVY87" s="116"/>
      <c r="CVZ87" s="218"/>
      <c r="CWA87" s="217"/>
      <c r="CWB87" s="116"/>
      <c r="CWC87" s="218"/>
      <c r="CWD87" s="217"/>
      <c r="CWE87" s="116"/>
      <c r="CWF87" s="218"/>
      <c r="CWG87" s="217"/>
      <c r="CWH87" s="116"/>
      <c r="CWI87" s="218"/>
      <c r="CWJ87" s="217"/>
      <c r="CWK87" s="116"/>
      <c r="CWL87" s="218"/>
      <c r="CWM87" s="217"/>
      <c r="CWN87" s="116"/>
      <c r="CWO87" s="218"/>
      <c r="CWP87" s="217"/>
      <c r="CWQ87" s="116"/>
      <c r="CWR87" s="218"/>
      <c r="CWS87" s="217"/>
      <c r="CWT87" s="116"/>
      <c r="CWU87" s="218"/>
      <c r="CWV87" s="217"/>
      <c r="CWW87" s="116"/>
      <c r="CWX87" s="218"/>
      <c r="CWY87" s="217"/>
      <c r="CWZ87" s="116"/>
      <c r="CXA87" s="218"/>
      <c r="CXB87" s="217"/>
      <c r="CXC87" s="116"/>
      <c r="CXD87" s="218"/>
      <c r="CXE87" s="217"/>
      <c r="CXF87" s="116"/>
      <c r="CXG87" s="218"/>
      <c r="CXH87" s="217"/>
      <c r="CXI87" s="116"/>
      <c r="CXJ87" s="218"/>
      <c r="CXK87" s="217"/>
      <c r="CXL87" s="116"/>
      <c r="CXM87" s="218"/>
      <c r="CXN87" s="217"/>
      <c r="CXO87" s="116"/>
      <c r="CXP87" s="218"/>
      <c r="CXQ87" s="217"/>
      <c r="CXR87" s="116"/>
      <c r="CXS87" s="218"/>
      <c r="CXT87" s="217"/>
      <c r="CXU87" s="116"/>
      <c r="CXV87" s="218"/>
      <c r="CXW87" s="217"/>
      <c r="CXX87" s="116"/>
      <c r="CXY87" s="218"/>
      <c r="CXZ87" s="217"/>
      <c r="CYA87" s="116"/>
      <c r="CYB87" s="218"/>
      <c r="CYC87" s="217"/>
      <c r="CYD87" s="116"/>
      <c r="CYE87" s="218"/>
      <c r="CYF87" s="217"/>
      <c r="CYG87" s="116"/>
      <c r="CYH87" s="218"/>
      <c r="CYI87" s="217"/>
      <c r="CYJ87" s="116"/>
      <c r="CYK87" s="218"/>
      <c r="CYL87" s="217"/>
      <c r="CYM87" s="116"/>
      <c r="CYN87" s="218"/>
      <c r="CYO87" s="217"/>
      <c r="CYP87" s="116"/>
      <c r="CYQ87" s="218"/>
      <c r="CYR87" s="217"/>
      <c r="CYS87" s="116"/>
      <c r="CYT87" s="218"/>
      <c r="CYU87" s="217"/>
      <c r="CYV87" s="116"/>
      <c r="CYW87" s="218"/>
      <c r="CYX87" s="217"/>
      <c r="CYY87" s="116"/>
      <c r="CYZ87" s="218"/>
      <c r="CZA87" s="217"/>
      <c r="CZB87" s="116"/>
      <c r="CZC87" s="218"/>
      <c r="CZD87" s="217"/>
      <c r="CZE87" s="116"/>
      <c r="CZF87" s="218"/>
      <c r="CZG87" s="217"/>
      <c r="CZH87" s="116"/>
      <c r="CZI87" s="218"/>
      <c r="CZJ87" s="217"/>
      <c r="CZK87" s="116"/>
      <c r="CZL87" s="218"/>
      <c r="CZM87" s="217"/>
      <c r="CZN87" s="116"/>
      <c r="CZO87" s="218"/>
      <c r="CZP87" s="217"/>
      <c r="CZQ87" s="116"/>
      <c r="CZR87" s="218"/>
      <c r="CZS87" s="217"/>
      <c r="CZT87" s="116"/>
      <c r="CZU87" s="218"/>
      <c r="CZV87" s="217"/>
      <c r="CZW87" s="116"/>
      <c r="CZX87" s="218"/>
      <c r="CZY87" s="217"/>
      <c r="CZZ87" s="116"/>
      <c r="DAA87" s="218"/>
      <c r="DAB87" s="217"/>
      <c r="DAC87" s="116"/>
      <c r="DAD87" s="218"/>
      <c r="DAE87" s="217"/>
      <c r="DAF87" s="116"/>
      <c r="DAG87" s="218"/>
      <c r="DAH87" s="217"/>
      <c r="DAI87" s="116"/>
      <c r="DAJ87" s="218"/>
      <c r="DAK87" s="217"/>
      <c r="DAL87" s="116"/>
      <c r="DAM87" s="218"/>
      <c r="DAN87" s="217"/>
      <c r="DAO87" s="116"/>
      <c r="DAP87" s="218"/>
      <c r="DAQ87" s="217"/>
      <c r="DAR87" s="116"/>
      <c r="DAS87" s="218"/>
      <c r="DAT87" s="217"/>
      <c r="DAU87" s="116"/>
      <c r="DAV87" s="218"/>
      <c r="DAW87" s="217"/>
      <c r="DAX87" s="116"/>
      <c r="DAY87" s="218"/>
      <c r="DAZ87" s="217"/>
      <c r="DBA87" s="116"/>
      <c r="DBB87" s="218"/>
      <c r="DBC87" s="217"/>
      <c r="DBD87" s="116"/>
      <c r="DBE87" s="218"/>
      <c r="DBF87" s="217"/>
      <c r="DBG87" s="116"/>
      <c r="DBH87" s="218"/>
      <c r="DBI87" s="217"/>
      <c r="DBJ87" s="116"/>
      <c r="DBK87" s="218"/>
      <c r="DBL87" s="217"/>
      <c r="DBM87" s="116"/>
      <c r="DBN87" s="218"/>
      <c r="DBO87" s="217"/>
      <c r="DBP87" s="116"/>
      <c r="DBQ87" s="218"/>
      <c r="DBR87" s="217"/>
      <c r="DBS87" s="116"/>
      <c r="DBT87" s="218"/>
      <c r="DBU87" s="217"/>
      <c r="DBV87" s="116"/>
      <c r="DBW87" s="218"/>
      <c r="DBX87" s="217"/>
      <c r="DBY87" s="116"/>
      <c r="DBZ87" s="218"/>
      <c r="DCA87" s="217"/>
      <c r="DCB87" s="116"/>
      <c r="DCC87" s="218"/>
      <c r="DCD87" s="217"/>
      <c r="DCE87" s="116"/>
      <c r="DCF87" s="218"/>
      <c r="DCG87" s="217"/>
      <c r="DCH87" s="116"/>
      <c r="DCI87" s="218"/>
      <c r="DCJ87" s="217"/>
      <c r="DCK87" s="116"/>
      <c r="DCL87" s="218"/>
      <c r="DCM87" s="217"/>
      <c r="DCN87" s="116"/>
      <c r="DCO87" s="218"/>
      <c r="DCP87" s="217"/>
      <c r="DCQ87" s="116"/>
      <c r="DCR87" s="218"/>
      <c r="DCS87" s="217"/>
      <c r="DCT87" s="116"/>
      <c r="DCU87" s="218"/>
      <c r="DCV87" s="217"/>
      <c r="DCW87" s="116"/>
      <c r="DCX87" s="218"/>
      <c r="DCY87" s="217"/>
      <c r="DCZ87" s="116"/>
      <c r="DDA87" s="218"/>
      <c r="DDB87" s="217"/>
      <c r="DDC87" s="116"/>
      <c r="DDD87" s="218"/>
      <c r="DDE87" s="217"/>
      <c r="DDF87" s="116"/>
      <c r="DDG87" s="218"/>
      <c r="DDH87" s="217"/>
      <c r="DDI87" s="116"/>
      <c r="DDJ87" s="218"/>
      <c r="DDK87" s="217"/>
      <c r="DDL87" s="116"/>
      <c r="DDM87" s="218"/>
      <c r="DDN87" s="217"/>
      <c r="DDO87" s="116"/>
      <c r="DDP87" s="218"/>
      <c r="DDQ87" s="217"/>
      <c r="DDR87" s="116"/>
      <c r="DDS87" s="218"/>
      <c r="DDT87" s="217"/>
      <c r="DDU87" s="116"/>
      <c r="DDV87" s="218"/>
      <c r="DDW87" s="217"/>
      <c r="DDX87" s="116"/>
      <c r="DDY87" s="218"/>
      <c r="DDZ87" s="217"/>
      <c r="DEA87" s="116"/>
      <c r="DEB87" s="218"/>
      <c r="DEC87" s="217"/>
      <c r="DED87" s="116"/>
      <c r="DEE87" s="218"/>
      <c r="DEF87" s="217"/>
      <c r="DEG87" s="116"/>
      <c r="DEH87" s="218"/>
      <c r="DEI87" s="217"/>
      <c r="DEJ87" s="116"/>
      <c r="DEK87" s="218"/>
      <c r="DEL87" s="217"/>
      <c r="DEM87" s="116"/>
      <c r="DEN87" s="218"/>
      <c r="DEO87" s="217"/>
      <c r="DEP87" s="116"/>
      <c r="DEQ87" s="218"/>
      <c r="DER87" s="217"/>
      <c r="DES87" s="116"/>
      <c r="DET87" s="218"/>
      <c r="DEU87" s="217"/>
      <c r="DEV87" s="116"/>
      <c r="DEW87" s="218"/>
      <c r="DEX87" s="217"/>
      <c r="DEY87" s="116"/>
      <c r="DEZ87" s="218"/>
      <c r="DFA87" s="217"/>
      <c r="DFB87" s="116"/>
      <c r="DFC87" s="218"/>
      <c r="DFD87" s="217"/>
      <c r="DFE87" s="116"/>
      <c r="DFF87" s="218"/>
      <c r="DFG87" s="217"/>
      <c r="DFH87" s="116"/>
      <c r="DFI87" s="218"/>
      <c r="DFJ87" s="217"/>
      <c r="DFK87" s="116"/>
      <c r="DFL87" s="218"/>
      <c r="DFM87" s="217"/>
      <c r="DFN87" s="116"/>
      <c r="DFO87" s="218"/>
      <c r="DFP87" s="217"/>
      <c r="DFQ87" s="116"/>
      <c r="DFR87" s="218"/>
      <c r="DFS87" s="217"/>
      <c r="DFT87" s="116"/>
      <c r="DFU87" s="218"/>
      <c r="DFV87" s="217"/>
      <c r="DFW87" s="116"/>
      <c r="DFX87" s="218"/>
      <c r="DFY87" s="217"/>
      <c r="DFZ87" s="116"/>
      <c r="DGA87" s="218"/>
      <c r="DGB87" s="217"/>
      <c r="DGC87" s="116"/>
      <c r="DGD87" s="218"/>
      <c r="DGE87" s="217"/>
      <c r="DGF87" s="116"/>
      <c r="DGG87" s="218"/>
      <c r="DGH87" s="217"/>
      <c r="DGI87" s="116"/>
      <c r="DGJ87" s="218"/>
      <c r="DGK87" s="217"/>
      <c r="DGL87" s="116"/>
      <c r="DGM87" s="218"/>
      <c r="DGN87" s="217"/>
      <c r="DGO87" s="116"/>
      <c r="DGP87" s="218"/>
      <c r="DGQ87" s="217"/>
      <c r="DGR87" s="116"/>
      <c r="DGS87" s="218"/>
      <c r="DGT87" s="217"/>
      <c r="DGU87" s="116"/>
      <c r="DGV87" s="218"/>
      <c r="DGW87" s="217"/>
      <c r="DGX87" s="116"/>
      <c r="DGY87" s="218"/>
      <c r="DGZ87" s="217"/>
      <c r="DHA87" s="116"/>
      <c r="DHB87" s="218"/>
      <c r="DHC87" s="217"/>
      <c r="DHD87" s="116"/>
      <c r="DHE87" s="218"/>
      <c r="DHF87" s="217"/>
      <c r="DHG87" s="116"/>
      <c r="DHH87" s="218"/>
      <c r="DHI87" s="217"/>
      <c r="DHJ87" s="116"/>
      <c r="DHK87" s="218"/>
      <c r="DHL87" s="217"/>
      <c r="DHM87" s="116"/>
      <c r="DHN87" s="218"/>
      <c r="DHO87" s="217"/>
      <c r="DHP87" s="116"/>
      <c r="DHQ87" s="218"/>
      <c r="DHR87" s="217"/>
      <c r="DHS87" s="116"/>
      <c r="DHT87" s="218"/>
      <c r="DHU87" s="217"/>
      <c r="DHV87" s="116"/>
      <c r="DHW87" s="218"/>
      <c r="DHX87" s="217"/>
      <c r="DHY87" s="116"/>
      <c r="DHZ87" s="218"/>
      <c r="DIA87" s="217"/>
      <c r="DIB87" s="116"/>
      <c r="DIC87" s="218"/>
      <c r="DID87" s="217"/>
      <c r="DIE87" s="116"/>
      <c r="DIF87" s="218"/>
      <c r="DIG87" s="217"/>
      <c r="DIH87" s="116"/>
      <c r="DII87" s="218"/>
      <c r="DIJ87" s="217"/>
      <c r="DIK87" s="116"/>
      <c r="DIL87" s="218"/>
      <c r="DIM87" s="217"/>
      <c r="DIN87" s="116"/>
      <c r="DIO87" s="218"/>
      <c r="DIP87" s="217"/>
      <c r="DIQ87" s="116"/>
      <c r="DIR87" s="218"/>
      <c r="DIS87" s="217"/>
      <c r="DIT87" s="116"/>
      <c r="DIU87" s="218"/>
      <c r="DIV87" s="217"/>
      <c r="DIW87" s="116"/>
      <c r="DIX87" s="218"/>
      <c r="DIY87" s="217"/>
      <c r="DIZ87" s="116"/>
      <c r="DJA87" s="218"/>
      <c r="DJB87" s="217"/>
      <c r="DJC87" s="116"/>
      <c r="DJD87" s="218"/>
      <c r="DJE87" s="217"/>
      <c r="DJF87" s="116"/>
      <c r="DJG87" s="218"/>
      <c r="DJH87" s="217"/>
      <c r="DJI87" s="116"/>
      <c r="DJJ87" s="218"/>
      <c r="DJK87" s="217"/>
      <c r="DJL87" s="116"/>
      <c r="DJM87" s="218"/>
      <c r="DJN87" s="217"/>
      <c r="DJO87" s="116"/>
      <c r="DJP87" s="218"/>
      <c r="DJQ87" s="217"/>
      <c r="DJR87" s="116"/>
      <c r="DJS87" s="218"/>
      <c r="DJT87" s="217"/>
      <c r="DJU87" s="116"/>
      <c r="DJV87" s="218"/>
      <c r="DJW87" s="217"/>
      <c r="DJX87" s="116"/>
      <c r="DJY87" s="218"/>
      <c r="DJZ87" s="217"/>
      <c r="DKA87" s="116"/>
      <c r="DKB87" s="218"/>
      <c r="DKC87" s="217"/>
      <c r="DKD87" s="116"/>
      <c r="DKE87" s="218"/>
      <c r="DKF87" s="217"/>
      <c r="DKG87" s="116"/>
      <c r="DKH87" s="218"/>
      <c r="DKI87" s="217"/>
      <c r="DKJ87" s="116"/>
      <c r="DKK87" s="218"/>
      <c r="DKL87" s="217"/>
      <c r="DKM87" s="116"/>
      <c r="DKN87" s="218"/>
      <c r="DKO87" s="217"/>
      <c r="DKP87" s="116"/>
      <c r="DKQ87" s="218"/>
      <c r="DKR87" s="217"/>
      <c r="DKS87" s="116"/>
      <c r="DKT87" s="218"/>
      <c r="DKU87" s="217"/>
      <c r="DKV87" s="116"/>
      <c r="DKW87" s="218"/>
      <c r="DKX87" s="217"/>
      <c r="DKY87" s="116"/>
      <c r="DKZ87" s="218"/>
      <c r="DLA87" s="217"/>
      <c r="DLB87" s="116"/>
      <c r="DLC87" s="218"/>
      <c r="DLD87" s="217"/>
      <c r="DLE87" s="116"/>
      <c r="DLF87" s="218"/>
      <c r="DLG87" s="217"/>
      <c r="DLH87" s="116"/>
      <c r="DLI87" s="218"/>
      <c r="DLJ87" s="217"/>
      <c r="DLK87" s="116"/>
      <c r="DLL87" s="218"/>
      <c r="DLM87" s="217"/>
      <c r="DLN87" s="116"/>
      <c r="DLO87" s="218"/>
      <c r="DLP87" s="217"/>
      <c r="DLQ87" s="116"/>
      <c r="DLR87" s="218"/>
      <c r="DLS87" s="217"/>
      <c r="DLT87" s="116"/>
      <c r="DLU87" s="218"/>
      <c r="DLV87" s="217"/>
      <c r="DLW87" s="116"/>
      <c r="DLX87" s="218"/>
      <c r="DLY87" s="217"/>
      <c r="DLZ87" s="116"/>
      <c r="DMA87" s="218"/>
      <c r="DMB87" s="217"/>
      <c r="DMC87" s="116"/>
      <c r="DMD87" s="218"/>
      <c r="DME87" s="217"/>
      <c r="DMF87" s="116"/>
      <c r="DMG87" s="218"/>
      <c r="DMH87" s="217"/>
      <c r="DMI87" s="116"/>
      <c r="DMJ87" s="218"/>
      <c r="DMK87" s="217"/>
      <c r="DML87" s="116"/>
      <c r="DMM87" s="218"/>
      <c r="DMN87" s="217"/>
      <c r="DMO87" s="116"/>
      <c r="DMP87" s="218"/>
      <c r="DMQ87" s="217"/>
      <c r="DMR87" s="116"/>
      <c r="DMS87" s="218"/>
      <c r="DMT87" s="217"/>
      <c r="DMU87" s="116"/>
      <c r="DMV87" s="218"/>
      <c r="DMW87" s="217"/>
      <c r="DMX87" s="116"/>
      <c r="DMY87" s="218"/>
      <c r="DMZ87" s="217"/>
      <c r="DNA87" s="116"/>
      <c r="DNB87" s="218"/>
      <c r="DNC87" s="217"/>
      <c r="DND87" s="116"/>
      <c r="DNE87" s="218"/>
      <c r="DNF87" s="217"/>
      <c r="DNG87" s="116"/>
      <c r="DNH87" s="218"/>
      <c r="DNI87" s="217"/>
      <c r="DNJ87" s="116"/>
      <c r="DNK87" s="218"/>
      <c r="DNL87" s="217"/>
      <c r="DNM87" s="116"/>
      <c r="DNN87" s="218"/>
      <c r="DNO87" s="217"/>
      <c r="DNP87" s="116"/>
      <c r="DNQ87" s="218"/>
      <c r="DNR87" s="217"/>
      <c r="DNS87" s="116"/>
      <c r="DNT87" s="218"/>
      <c r="DNU87" s="217"/>
      <c r="DNV87" s="116"/>
      <c r="DNW87" s="218"/>
      <c r="DNX87" s="217"/>
      <c r="DNY87" s="116"/>
      <c r="DNZ87" s="218"/>
      <c r="DOA87" s="217"/>
      <c r="DOB87" s="116"/>
      <c r="DOC87" s="218"/>
      <c r="DOD87" s="217"/>
      <c r="DOE87" s="116"/>
      <c r="DOF87" s="218"/>
      <c r="DOG87" s="217"/>
      <c r="DOH87" s="116"/>
      <c r="DOI87" s="218"/>
      <c r="DOJ87" s="217"/>
      <c r="DOK87" s="116"/>
      <c r="DOL87" s="218"/>
      <c r="DOM87" s="217"/>
      <c r="DON87" s="116"/>
      <c r="DOO87" s="218"/>
      <c r="DOP87" s="217"/>
      <c r="DOQ87" s="116"/>
      <c r="DOR87" s="218"/>
      <c r="DOS87" s="217"/>
      <c r="DOT87" s="116"/>
      <c r="DOU87" s="218"/>
      <c r="DOV87" s="217"/>
      <c r="DOW87" s="116"/>
      <c r="DOX87" s="218"/>
      <c r="DOY87" s="217"/>
      <c r="DOZ87" s="116"/>
      <c r="DPA87" s="218"/>
      <c r="DPB87" s="217"/>
      <c r="DPC87" s="116"/>
      <c r="DPD87" s="218"/>
      <c r="DPE87" s="217"/>
      <c r="DPF87" s="116"/>
      <c r="DPG87" s="218"/>
      <c r="DPH87" s="217"/>
      <c r="DPI87" s="116"/>
      <c r="DPJ87" s="218"/>
      <c r="DPK87" s="217"/>
      <c r="DPL87" s="116"/>
      <c r="DPM87" s="218"/>
      <c r="DPN87" s="217"/>
      <c r="DPO87" s="116"/>
      <c r="DPP87" s="218"/>
      <c r="DPQ87" s="217"/>
      <c r="DPR87" s="116"/>
      <c r="DPS87" s="218"/>
      <c r="DPT87" s="217"/>
      <c r="DPU87" s="116"/>
      <c r="DPV87" s="218"/>
      <c r="DPW87" s="217"/>
      <c r="DPX87" s="116"/>
      <c r="DPY87" s="218"/>
      <c r="DPZ87" s="217"/>
      <c r="DQA87" s="116"/>
      <c r="DQB87" s="218"/>
      <c r="DQC87" s="217"/>
      <c r="DQD87" s="116"/>
      <c r="DQE87" s="218"/>
      <c r="DQF87" s="217"/>
      <c r="DQG87" s="116"/>
      <c r="DQH87" s="218"/>
      <c r="DQI87" s="217"/>
      <c r="DQJ87" s="116"/>
      <c r="DQK87" s="218"/>
      <c r="DQL87" s="217"/>
      <c r="DQM87" s="116"/>
      <c r="DQN87" s="218"/>
      <c r="DQO87" s="217"/>
      <c r="DQP87" s="116"/>
      <c r="DQQ87" s="218"/>
      <c r="DQR87" s="217"/>
      <c r="DQS87" s="116"/>
      <c r="DQT87" s="218"/>
      <c r="DQU87" s="217"/>
      <c r="DQV87" s="116"/>
      <c r="DQW87" s="218"/>
      <c r="DQX87" s="217"/>
      <c r="DQY87" s="116"/>
      <c r="DQZ87" s="218"/>
      <c r="DRA87" s="217"/>
      <c r="DRB87" s="116"/>
      <c r="DRC87" s="218"/>
      <c r="DRD87" s="217"/>
      <c r="DRE87" s="116"/>
      <c r="DRF87" s="218"/>
      <c r="DRG87" s="217"/>
      <c r="DRH87" s="116"/>
      <c r="DRI87" s="218"/>
      <c r="DRJ87" s="217"/>
      <c r="DRK87" s="116"/>
      <c r="DRL87" s="218"/>
      <c r="DRM87" s="217"/>
      <c r="DRN87" s="116"/>
      <c r="DRO87" s="218"/>
      <c r="DRP87" s="217"/>
      <c r="DRQ87" s="116"/>
      <c r="DRR87" s="218"/>
      <c r="DRS87" s="217"/>
      <c r="DRT87" s="116"/>
      <c r="DRU87" s="218"/>
      <c r="DRV87" s="217"/>
      <c r="DRW87" s="116"/>
      <c r="DRX87" s="218"/>
      <c r="DRY87" s="217"/>
      <c r="DRZ87" s="116"/>
      <c r="DSA87" s="218"/>
      <c r="DSB87" s="217"/>
      <c r="DSC87" s="116"/>
      <c r="DSD87" s="218"/>
      <c r="DSE87" s="217"/>
      <c r="DSF87" s="116"/>
      <c r="DSG87" s="218"/>
      <c r="DSH87" s="217"/>
      <c r="DSI87" s="116"/>
      <c r="DSJ87" s="218"/>
      <c r="DSK87" s="217"/>
      <c r="DSL87" s="116"/>
      <c r="DSM87" s="218"/>
      <c r="DSN87" s="217"/>
      <c r="DSO87" s="116"/>
      <c r="DSP87" s="218"/>
      <c r="DSQ87" s="217"/>
      <c r="DSR87" s="116"/>
      <c r="DSS87" s="218"/>
      <c r="DST87" s="217"/>
      <c r="DSU87" s="116"/>
      <c r="DSV87" s="218"/>
      <c r="DSW87" s="217"/>
      <c r="DSX87" s="116"/>
      <c r="DSY87" s="218"/>
      <c r="DSZ87" s="217"/>
      <c r="DTA87" s="116"/>
      <c r="DTB87" s="218"/>
      <c r="DTC87" s="217"/>
      <c r="DTD87" s="116"/>
      <c r="DTE87" s="218"/>
      <c r="DTF87" s="217"/>
      <c r="DTG87" s="116"/>
      <c r="DTH87" s="218"/>
      <c r="DTI87" s="217"/>
      <c r="DTJ87" s="116"/>
      <c r="DTK87" s="218"/>
      <c r="DTL87" s="217"/>
      <c r="DTM87" s="116"/>
      <c r="DTN87" s="218"/>
      <c r="DTO87" s="217"/>
      <c r="DTP87" s="116"/>
      <c r="DTQ87" s="218"/>
      <c r="DTR87" s="217"/>
      <c r="DTS87" s="116"/>
      <c r="DTT87" s="218"/>
      <c r="DTU87" s="217"/>
      <c r="DTV87" s="116"/>
      <c r="DTW87" s="218"/>
      <c r="DTX87" s="217"/>
      <c r="DTY87" s="116"/>
      <c r="DTZ87" s="218"/>
      <c r="DUA87" s="217"/>
      <c r="DUB87" s="116"/>
      <c r="DUC87" s="218"/>
      <c r="DUD87" s="217"/>
      <c r="DUE87" s="116"/>
      <c r="DUF87" s="218"/>
      <c r="DUG87" s="217"/>
      <c r="DUH87" s="116"/>
      <c r="DUI87" s="218"/>
      <c r="DUJ87" s="217"/>
      <c r="DUK87" s="116"/>
      <c r="DUL87" s="218"/>
      <c r="DUM87" s="217"/>
      <c r="DUN87" s="116"/>
      <c r="DUO87" s="218"/>
      <c r="DUP87" s="217"/>
      <c r="DUQ87" s="116"/>
      <c r="DUR87" s="218"/>
      <c r="DUS87" s="217"/>
      <c r="DUT87" s="116"/>
      <c r="DUU87" s="218"/>
      <c r="DUV87" s="217"/>
      <c r="DUW87" s="116"/>
      <c r="DUX87" s="218"/>
      <c r="DUY87" s="217"/>
      <c r="DUZ87" s="116"/>
      <c r="DVA87" s="218"/>
      <c r="DVB87" s="217"/>
      <c r="DVC87" s="116"/>
      <c r="DVD87" s="218"/>
      <c r="DVE87" s="217"/>
      <c r="DVF87" s="116"/>
      <c r="DVG87" s="218"/>
      <c r="DVH87" s="217"/>
      <c r="DVI87" s="116"/>
      <c r="DVJ87" s="218"/>
      <c r="DVK87" s="217"/>
      <c r="DVL87" s="116"/>
      <c r="DVM87" s="218"/>
      <c r="DVN87" s="217"/>
      <c r="DVO87" s="116"/>
      <c r="DVP87" s="218"/>
      <c r="DVQ87" s="217"/>
      <c r="DVR87" s="116"/>
      <c r="DVS87" s="218"/>
      <c r="DVT87" s="217"/>
      <c r="DVU87" s="116"/>
      <c r="DVV87" s="218"/>
      <c r="DVW87" s="217"/>
      <c r="DVX87" s="116"/>
      <c r="DVY87" s="218"/>
      <c r="DVZ87" s="217"/>
      <c r="DWA87" s="116"/>
      <c r="DWB87" s="218"/>
      <c r="DWC87" s="217"/>
      <c r="DWD87" s="116"/>
      <c r="DWE87" s="218"/>
      <c r="DWF87" s="217"/>
      <c r="DWG87" s="116"/>
      <c r="DWH87" s="218"/>
      <c r="DWI87" s="217"/>
      <c r="DWJ87" s="116"/>
      <c r="DWK87" s="218"/>
      <c r="DWL87" s="217"/>
      <c r="DWM87" s="116"/>
      <c r="DWN87" s="218"/>
      <c r="DWO87" s="217"/>
      <c r="DWP87" s="116"/>
      <c r="DWQ87" s="218"/>
      <c r="DWR87" s="217"/>
      <c r="DWS87" s="116"/>
      <c r="DWT87" s="218"/>
      <c r="DWU87" s="217"/>
      <c r="DWV87" s="116"/>
      <c r="DWW87" s="218"/>
      <c r="DWX87" s="217"/>
      <c r="DWY87" s="116"/>
      <c r="DWZ87" s="218"/>
      <c r="DXA87" s="217"/>
      <c r="DXB87" s="116"/>
      <c r="DXC87" s="218"/>
      <c r="DXD87" s="217"/>
      <c r="DXE87" s="116"/>
      <c r="DXF87" s="218"/>
      <c r="DXG87" s="217"/>
      <c r="DXH87" s="116"/>
      <c r="DXI87" s="218"/>
      <c r="DXJ87" s="217"/>
      <c r="DXK87" s="116"/>
      <c r="DXL87" s="218"/>
      <c r="DXM87" s="217"/>
      <c r="DXN87" s="116"/>
      <c r="DXO87" s="218"/>
      <c r="DXP87" s="217"/>
      <c r="DXQ87" s="116"/>
      <c r="DXR87" s="218"/>
      <c r="DXS87" s="217"/>
      <c r="DXT87" s="116"/>
      <c r="DXU87" s="218"/>
      <c r="DXV87" s="217"/>
      <c r="DXW87" s="116"/>
      <c r="DXX87" s="218"/>
      <c r="DXY87" s="217"/>
      <c r="DXZ87" s="116"/>
      <c r="DYA87" s="218"/>
      <c r="DYB87" s="217"/>
      <c r="DYC87" s="116"/>
      <c r="DYD87" s="218"/>
      <c r="DYE87" s="217"/>
      <c r="DYF87" s="116"/>
      <c r="DYG87" s="218"/>
      <c r="DYH87" s="217"/>
      <c r="DYI87" s="116"/>
      <c r="DYJ87" s="218"/>
      <c r="DYK87" s="217"/>
      <c r="DYL87" s="116"/>
      <c r="DYM87" s="218"/>
      <c r="DYN87" s="217"/>
      <c r="DYO87" s="116"/>
      <c r="DYP87" s="218"/>
      <c r="DYQ87" s="217"/>
      <c r="DYR87" s="116"/>
      <c r="DYS87" s="218"/>
      <c r="DYT87" s="217"/>
      <c r="DYU87" s="116"/>
      <c r="DYV87" s="218"/>
      <c r="DYW87" s="217"/>
      <c r="DYX87" s="116"/>
      <c r="DYY87" s="218"/>
      <c r="DYZ87" s="217"/>
      <c r="DZA87" s="116"/>
      <c r="DZB87" s="218"/>
      <c r="DZC87" s="217"/>
      <c r="DZD87" s="116"/>
      <c r="DZE87" s="218"/>
      <c r="DZF87" s="217"/>
      <c r="DZG87" s="116"/>
      <c r="DZH87" s="218"/>
      <c r="DZI87" s="217"/>
      <c r="DZJ87" s="116"/>
      <c r="DZK87" s="218"/>
      <c r="DZL87" s="217"/>
      <c r="DZM87" s="116"/>
      <c r="DZN87" s="218"/>
      <c r="DZO87" s="217"/>
      <c r="DZP87" s="116"/>
      <c r="DZQ87" s="218"/>
      <c r="DZR87" s="217"/>
      <c r="DZS87" s="116"/>
      <c r="DZT87" s="218"/>
      <c r="DZU87" s="217"/>
      <c r="DZV87" s="116"/>
      <c r="DZW87" s="218"/>
      <c r="DZX87" s="217"/>
      <c r="DZY87" s="116"/>
      <c r="DZZ87" s="218"/>
      <c r="EAA87" s="217"/>
      <c r="EAB87" s="116"/>
      <c r="EAC87" s="218"/>
      <c r="EAD87" s="217"/>
      <c r="EAE87" s="116"/>
      <c r="EAF87" s="218"/>
      <c r="EAG87" s="217"/>
      <c r="EAH87" s="116"/>
      <c r="EAI87" s="218"/>
      <c r="EAJ87" s="217"/>
      <c r="EAK87" s="116"/>
      <c r="EAL87" s="218"/>
      <c r="EAM87" s="217"/>
      <c r="EAN87" s="116"/>
      <c r="EAO87" s="218"/>
      <c r="EAP87" s="217"/>
      <c r="EAQ87" s="116"/>
      <c r="EAR87" s="218"/>
      <c r="EAS87" s="217"/>
      <c r="EAT87" s="116"/>
      <c r="EAU87" s="218"/>
      <c r="EAV87" s="217"/>
      <c r="EAW87" s="116"/>
      <c r="EAX87" s="218"/>
      <c r="EAY87" s="217"/>
      <c r="EAZ87" s="116"/>
      <c r="EBA87" s="218"/>
      <c r="EBB87" s="217"/>
      <c r="EBC87" s="116"/>
      <c r="EBD87" s="218"/>
      <c r="EBE87" s="217"/>
      <c r="EBF87" s="116"/>
      <c r="EBG87" s="218"/>
      <c r="EBH87" s="217"/>
      <c r="EBI87" s="116"/>
      <c r="EBJ87" s="218"/>
      <c r="EBK87" s="217"/>
      <c r="EBL87" s="116"/>
      <c r="EBM87" s="218"/>
      <c r="EBN87" s="217"/>
      <c r="EBO87" s="116"/>
      <c r="EBP87" s="218"/>
      <c r="EBQ87" s="217"/>
      <c r="EBR87" s="116"/>
      <c r="EBS87" s="218"/>
      <c r="EBT87" s="217"/>
      <c r="EBU87" s="116"/>
      <c r="EBV87" s="218"/>
      <c r="EBW87" s="217"/>
      <c r="EBX87" s="116"/>
      <c r="EBY87" s="218"/>
      <c r="EBZ87" s="217"/>
      <c r="ECA87" s="116"/>
      <c r="ECB87" s="218"/>
      <c r="ECC87" s="217"/>
      <c r="ECD87" s="116"/>
      <c r="ECE87" s="218"/>
      <c r="ECF87" s="217"/>
      <c r="ECG87" s="116"/>
      <c r="ECH87" s="218"/>
      <c r="ECI87" s="217"/>
      <c r="ECJ87" s="116"/>
      <c r="ECK87" s="218"/>
      <c r="ECL87" s="217"/>
      <c r="ECM87" s="116"/>
      <c r="ECN87" s="218"/>
      <c r="ECO87" s="217"/>
      <c r="ECP87" s="116"/>
      <c r="ECQ87" s="218"/>
      <c r="ECR87" s="217"/>
      <c r="ECS87" s="116"/>
      <c r="ECT87" s="218"/>
      <c r="ECU87" s="217"/>
      <c r="ECV87" s="116"/>
      <c r="ECW87" s="218"/>
      <c r="ECX87" s="217"/>
      <c r="ECY87" s="116"/>
      <c r="ECZ87" s="218"/>
      <c r="EDA87" s="217"/>
      <c r="EDB87" s="116"/>
      <c r="EDC87" s="218"/>
      <c r="EDD87" s="217"/>
      <c r="EDE87" s="116"/>
      <c r="EDF87" s="218"/>
      <c r="EDG87" s="217"/>
      <c r="EDH87" s="116"/>
      <c r="EDI87" s="218"/>
      <c r="EDJ87" s="217"/>
      <c r="EDK87" s="116"/>
      <c r="EDL87" s="218"/>
      <c r="EDM87" s="217"/>
      <c r="EDN87" s="116"/>
      <c r="EDO87" s="218"/>
      <c r="EDP87" s="217"/>
      <c r="EDQ87" s="116"/>
      <c r="EDR87" s="218"/>
      <c r="EDS87" s="217"/>
      <c r="EDT87" s="116"/>
      <c r="EDU87" s="218"/>
      <c r="EDV87" s="217"/>
      <c r="EDW87" s="116"/>
      <c r="EDX87" s="218"/>
      <c r="EDY87" s="217"/>
      <c r="EDZ87" s="116"/>
      <c r="EEA87" s="218"/>
      <c r="EEB87" s="217"/>
      <c r="EEC87" s="116"/>
      <c r="EED87" s="218"/>
      <c r="EEE87" s="217"/>
      <c r="EEF87" s="116"/>
      <c r="EEG87" s="218"/>
      <c r="EEH87" s="217"/>
      <c r="EEI87" s="116"/>
      <c r="EEJ87" s="218"/>
      <c r="EEK87" s="217"/>
      <c r="EEL87" s="116"/>
      <c r="EEM87" s="218"/>
      <c r="EEN87" s="217"/>
      <c r="EEO87" s="116"/>
      <c r="EEP87" s="218"/>
      <c r="EEQ87" s="217"/>
      <c r="EER87" s="116"/>
      <c r="EES87" s="218"/>
      <c r="EET87" s="217"/>
      <c r="EEU87" s="116"/>
      <c r="EEV87" s="218"/>
      <c r="EEW87" s="217"/>
      <c r="EEX87" s="116"/>
      <c r="EEY87" s="218"/>
      <c r="EEZ87" s="217"/>
      <c r="EFA87" s="116"/>
      <c r="EFB87" s="218"/>
      <c r="EFC87" s="217"/>
      <c r="EFD87" s="116"/>
      <c r="EFE87" s="218"/>
      <c r="EFF87" s="217"/>
      <c r="EFG87" s="116"/>
      <c r="EFH87" s="218"/>
      <c r="EFI87" s="217"/>
      <c r="EFJ87" s="116"/>
      <c r="EFK87" s="218"/>
      <c r="EFL87" s="217"/>
      <c r="EFM87" s="116"/>
      <c r="EFN87" s="218"/>
      <c r="EFO87" s="217"/>
      <c r="EFP87" s="116"/>
      <c r="EFQ87" s="218"/>
      <c r="EFR87" s="217"/>
      <c r="EFS87" s="116"/>
      <c r="EFT87" s="218"/>
      <c r="EFU87" s="217"/>
      <c r="EFV87" s="116"/>
      <c r="EFW87" s="218"/>
      <c r="EFX87" s="217"/>
      <c r="EFY87" s="116"/>
      <c r="EFZ87" s="218"/>
      <c r="EGA87" s="217"/>
      <c r="EGB87" s="116"/>
      <c r="EGC87" s="218"/>
      <c r="EGD87" s="217"/>
      <c r="EGE87" s="116"/>
      <c r="EGF87" s="218"/>
      <c r="EGG87" s="217"/>
      <c r="EGH87" s="116"/>
      <c r="EGI87" s="218"/>
      <c r="EGJ87" s="217"/>
      <c r="EGK87" s="116"/>
      <c r="EGL87" s="218"/>
      <c r="EGM87" s="217"/>
      <c r="EGN87" s="116"/>
      <c r="EGO87" s="218"/>
      <c r="EGP87" s="217"/>
      <c r="EGQ87" s="116"/>
      <c r="EGR87" s="218"/>
      <c r="EGS87" s="217"/>
      <c r="EGT87" s="116"/>
      <c r="EGU87" s="218"/>
      <c r="EGV87" s="217"/>
      <c r="EGW87" s="116"/>
      <c r="EGX87" s="218"/>
      <c r="EGY87" s="217"/>
      <c r="EGZ87" s="116"/>
      <c r="EHA87" s="218"/>
      <c r="EHB87" s="217"/>
      <c r="EHC87" s="116"/>
      <c r="EHD87" s="218"/>
      <c r="EHE87" s="217"/>
      <c r="EHF87" s="116"/>
      <c r="EHG87" s="218"/>
      <c r="EHH87" s="217"/>
      <c r="EHI87" s="116"/>
      <c r="EHJ87" s="218"/>
      <c r="EHK87" s="217"/>
      <c r="EHL87" s="116"/>
      <c r="EHM87" s="218"/>
      <c r="EHN87" s="217"/>
      <c r="EHO87" s="116"/>
      <c r="EHP87" s="218"/>
      <c r="EHQ87" s="217"/>
      <c r="EHR87" s="116"/>
      <c r="EHS87" s="218"/>
      <c r="EHT87" s="217"/>
      <c r="EHU87" s="116"/>
      <c r="EHV87" s="218"/>
      <c r="EHW87" s="217"/>
      <c r="EHX87" s="116"/>
      <c r="EHY87" s="218"/>
      <c r="EHZ87" s="217"/>
      <c r="EIA87" s="116"/>
      <c r="EIB87" s="218"/>
      <c r="EIC87" s="217"/>
      <c r="EID87" s="116"/>
      <c r="EIE87" s="218"/>
      <c r="EIF87" s="217"/>
      <c r="EIG87" s="116"/>
      <c r="EIH87" s="218"/>
      <c r="EII87" s="217"/>
      <c r="EIJ87" s="116"/>
      <c r="EIK87" s="218"/>
      <c r="EIL87" s="217"/>
      <c r="EIM87" s="116"/>
      <c r="EIN87" s="218"/>
      <c r="EIO87" s="217"/>
      <c r="EIP87" s="116"/>
      <c r="EIQ87" s="218"/>
      <c r="EIR87" s="217"/>
      <c r="EIS87" s="116"/>
      <c r="EIT87" s="218"/>
      <c r="EIU87" s="217"/>
      <c r="EIV87" s="116"/>
      <c r="EIW87" s="218"/>
      <c r="EIX87" s="217"/>
      <c r="EIY87" s="116"/>
      <c r="EIZ87" s="218"/>
      <c r="EJA87" s="217"/>
      <c r="EJB87" s="116"/>
      <c r="EJC87" s="218"/>
      <c r="EJD87" s="217"/>
      <c r="EJE87" s="116"/>
      <c r="EJF87" s="218"/>
      <c r="EJG87" s="217"/>
      <c r="EJH87" s="116"/>
      <c r="EJI87" s="218"/>
      <c r="EJJ87" s="217"/>
      <c r="EJK87" s="116"/>
      <c r="EJL87" s="218"/>
      <c r="EJM87" s="217"/>
      <c r="EJN87" s="116"/>
      <c r="EJO87" s="218"/>
      <c r="EJP87" s="217"/>
      <c r="EJQ87" s="116"/>
      <c r="EJR87" s="218"/>
      <c r="EJS87" s="217"/>
      <c r="EJT87" s="116"/>
      <c r="EJU87" s="218"/>
      <c r="EJV87" s="217"/>
      <c r="EJW87" s="116"/>
      <c r="EJX87" s="218"/>
      <c r="EJY87" s="217"/>
      <c r="EJZ87" s="116"/>
      <c r="EKA87" s="218"/>
      <c r="EKB87" s="217"/>
      <c r="EKC87" s="116"/>
      <c r="EKD87" s="218"/>
      <c r="EKE87" s="217"/>
      <c r="EKF87" s="116"/>
      <c r="EKG87" s="218"/>
      <c r="EKH87" s="217"/>
      <c r="EKI87" s="116"/>
      <c r="EKJ87" s="218"/>
      <c r="EKK87" s="217"/>
      <c r="EKL87" s="116"/>
      <c r="EKM87" s="218"/>
      <c r="EKN87" s="217"/>
      <c r="EKO87" s="116"/>
      <c r="EKP87" s="218"/>
      <c r="EKQ87" s="217"/>
      <c r="EKR87" s="116"/>
      <c r="EKS87" s="218"/>
      <c r="EKT87" s="217"/>
      <c r="EKU87" s="116"/>
      <c r="EKV87" s="218"/>
      <c r="EKW87" s="217"/>
      <c r="EKX87" s="116"/>
      <c r="EKY87" s="218"/>
      <c r="EKZ87" s="217"/>
      <c r="ELA87" s="116"/>
      <c r="ELB87" s="218"/>
      <c r="ELC87" s="217"/>
      <c r="ELD87" s="116"/>
      <c r="ELE87" s="218"/>
      <c r="ELF87" s="217"/>
      <c r="ELG87" s="116"/>
      <c r="ELH87" s="218"/>
      <c r="ELI87" s="217"/>
      <c r="ELJ87" s="116"/>
      <c r="ELK87" s="218"/>
      <c r="ELL87" s="217"/>
      <c r="ELM87" s="116"/>
      <c r="ELN87" s="218"/>
      <c r="ELO87" s="217"/>
      <c r="ELP87" s="116"/>
      <c r="ELQ87" s="218"/>
      <c r="ELR87" s="217"/>
      <c r="ELS87" s="116"/>
      <c r="ELT87" s="218"/>
      <c r="ELU87" s="217"/>
      <c r="ELV87" s="116"/>
      <c r="ELW87" s="218"/>
      <c r="ELX87" s="217"/>
      <c r="ELY87" s="116"/>
      <c r="ELZ87" s="218"/>
      <c r="EMA87" s="217"/>
      <c r="EMB87" s="116"/>
      <c r="EMC87" s="218"/>
      <c r="EMD87" s="217"/>
      <c r="EME87" s="116"/>
      <c r="EMF87" s="218"/>
      <c r="EMG87" s="217"/>
      <c r="EMH87" s="116"/>
      <c r="EMI87" s="218"/>
      <c r="EMJ87" s="217"/>
      <c r="EMK87" s="116"/>
      <c r="EML87" s="218"/>
      <c r="EMM87" s="217"/>
      <c r="EMN87" s="116"/>
      <c r="EMO87" s="218"/>
      <c r="EMP87" s="217"/>
      <c r="EMQ87" s="116"/>
      <c r="EMR87" s="218"/>
      <c r="EMS87" s="217"/>
      <c r="EMT87" s="116"/>
      <c r="EMU87" s="218"/>
      <c r="EMV87" s="217"/>
      <c r="EMW87" s="116"/>
      <c r="EMX87" s="218"/>
      <c r="EMY87" s="217"/>
      <c r="EMZ87" s="116"/>
      <c r="ENA87" s="218"/>
      <c r="ENB87" s="217"/>
      <c r="ENC87" s="116"/>
      <c r="END87" s="218"/>
      <c r="ENE87" s="217"/>
      <c r="ENF87" s="116"/>
      <c r="ENG87" s="218"/>
      <c r="ENH87" s="217"/>
      <c r="ENI87" s="116"/>
      <c r="ENJ87" s="218"/>
      <c r="ENK87" s="217"/>
      <c r="ENL87" s="116"/>
      <c r="ENM87" s="218"/>
      <c r="ENN87" s="217"/>
      <c r="ENO87" s="116"/>
      <c r="ENP87" s="218"/>
      <c r="ENQ87" s="217"/>
      <c r="ENR87" s="116"/>
      <c r="ENS87" s="218"/>
      <c r="ENT87" s="217"/>
      <c r="ENU87" s="116"/>
      <c r="ENV87" s="218"/>
      <c r="ENW87" s="217"/>
      <c r="ENX87" s="116"/>
      <c r="ENY87" s="218"/>
      <c r="ENZ87" s="217"/>
      <c r="EOA87" s="116"/>
      <c r="EOB87" s="218"/>
      <c r="EOC87" s="217"/>
      <c r="EOD87" s="116"/>
      <c r="EOE87" s="218"/>
      <c r="EOF87" s="217"/>
      <c r="EOG87" s="116"/>
      <c r="EOH87" s="218"/>
      <c r="EOI87" s="217"/>
      <c r="EOJ87" s="116"/>
      <c r="EOK87" s="218"/>
      <c r="EOL87" s="217"/>
      <c r="EOM87" s="116"/>
      <c r="EON87" s="218"/>
      <c r="EOO87" s="217"/>
      <c r="EOP87" s="116"/>
      <c r="EOQ87" s="218"/>
      <c r="EOR87" s="217"/>
      <c r="EOS87" s="116"/>
      <c r="EOT87" s="218"/>
      <c r="EOU87" s="217"/>
      <c r="EOV87" s="116"/>
      <c r="EOW87" s="218"/>
      <c r="EOX87" s="217"/>
      <c r="EOY87" s="116"/>
      <c r="EOZ87" s="218"/>
      <c r="EPA87" s="217"/>
      <c r="EPB87" s="116"/>
      <c r="EPC87" s="218"/>
      <c r="EPD87" s="217"/>
      <c r="EPE87" s="116"/>
      <c r="EPF87" s="218"/>
      <c r="EPG87" s="217"/>
      <c r="EPH87" s="116"/>
      <c r="EPI87" s="218"/>
      <c r="EPJ87" s="217"/>
      <c r="EPK87" s="116"/>
      <c r="EPL87" s="218"/>
      <c r="EPM87" s="217"/>
      <c r="EPN87" s="116"/>
      <c r="EPO87" s="218"/>
      <c r="EPP87" s="217"/>
      <c r="EPQ87" s="116"/>
      <c r="EPR87" s="218"/>
      <c r="EPS87" s="217"/>
      <c r="EPT87" s="116"/>
      <c r="EPU87" s="218"/>
      <c r="EPV87" s="217"/>
      <c r="EPW87" s="116"/>
      <c r="EPX87" s="218"/>
      <c r="EPY87" s="217"/>
      <c r="EPZ87" s="116"/>
      <c r="EQA87" s="218"/>
      <c r="EQB87" s="217"/>
      <c r="EQC87" s="116"/>
      <c r="EQD87" s="218"/>
      <c r="EQE87" s="217"/>
      <c r="EQF87" s="116"/>
      <c r="EQG87" s="218"/>
      <c r="EQH87" s="217"/>
      <c r="EQI87" s="116"/>
      <c r="EQJ87" s="218"/>
      <c r="EQK87" s="217"/>
      <c r="EQL87" s="116"/>
      <c r="EQM87" s="218"/>
      <c r="EQN87" s="217"/>
      <c r="EQO87" s="116"/>
      <c r="EQP87" s="218"/>
      <c r="EQQ87" s="217"/>
      <c r="EQR87" s="116"/>
      <c r="EQS87" s="218"/>
      <c r="EQT87" s="217"/>
      <c r="EQU87" s="116"/>
      <c r="EQV87" s="218"/>
      <c r="EQW87" s="217"/>
      <c r="EQX87" s="116"/>
      <c r="EQY87" s="218"/>
      <c r="EQZ87" s="217"/>
      <c r="ERA87" s="116"/>
      <c r="ERB87" s="218"/>
      <c r="ERC87" s="217"/>
      <c r="ERD87" s="116"/>
      <c r="ERE87" s="218"/>
      <c r="ERF87" s="217"/>
      <c r="ERG87" s="116"/>
      <c r="ERH87" s="218"/>
      <c r="ERI87" s="217"/>
      <c r="ERJ87" s="116"/>
      <c r="ERK87" s="218"/>
      <c r="ERL87" s="217"/>
      <c r="ERM87" s="116"/>
      <c r="ERN87" s="218"/>
      <c r="ERO87" s="217"/>
      <c r="ERP87" s="116"/>
      <c r="ERQ87" s="218"/>
      <c r="ERR87" s="217"/>
      <c r="ERS87" s="116"/>
      <c r="ERT87" s="218"/>
      <c r="ERU87" s="217"/>
      <c r="ERV87" s="116"/>
      <c r="ERW87" s="218"/>
      <c r="ERX87" s="217"/>
      <c r="ERY87" s="116"/>
      <c r="ERZ87" s="218"/>
      <c r="ESA87" s="217"/>
      <c r="ESB87" s="116"/>
      <c r="ESC87" s="218"/>
      <c r="ESD87" s="217"/>
      <c r="ESE87" s="116"/>
      <c r="ESF87" s="218"/>
      <c r="ESG87" s="217"/>
      <c r="ESH87" s="116"/>
      <c r="ESI87" s="218"/>
      <c r="ESJ87" s="217"/>
      <c r="ESK87" s="116"/>
      <c r="ESL87" s="218"/>
      <c r="ESM87" s="217"/>
      <c r="ESN87" s="116"/>
      <c r="ESO87" s="218"/>
      <c r="ESP87" s="217"/>
      <c r="ESQ87" s="116"/>
      <c r="ESR87" s="218"/>
      <c r="ESS87" s="217"/>
      <c r="EST87" s="116"/>
      <c r="ESU87" s="218"/>
      <c r="ESV87" s="217"/>
      <c r="ESW87" s="116"/>
      <c r="ESX87" s="218"/>
      <c r="ESY87" s="217"/>
      <c r="ESZ87" s="116"/>
      <c r="ETA87" s="218"/>
      <c r="ETB87" s="217"/>
      <c r="ETC87" s="116"/>
      <c r="ETD87" s="218"/>
      <c r="ETE87" s="217"/>
      <c r="ETF87" s="116"/>
      <c r="ETG87" s="218"/>
      <c r="ETH87" s="217"/>
      <c r="ETI87" s="116"/>
      <c r="ETJ87" s="218"/>
      <c r="ETK87" s="217"/>
      <c r="ETL87" s="116"/>
      <c r="ETM87" s="218"/>
      <c r="ETN87" s="217"/>
      <c r="ETO87" s="116"/>
      <c r="ETP87" s="218"/>
      <c r="ETQ87" s="217"/>
      <c r="ETR87" s="116"/>
      <c r="ETS87" s="218"/>
      <c r="ETT87" s="217"/>
      <c r="ETU87" s="116"/>
      <c r="ETV87" s="218"/>
      <c r="ETW87" s="217"/>
      <c r="ETX87" s="116"/>
      <c r="ETY87" s="218"/>
      <c r="ETZ87" s="217"/>
      <c r="EUA87" s="116"/>
      <c r="EUB87" s="218"/>
      <c r="EUC87" s="217"/>
      <c r="EUD87" s="116"/>
      <c r="EUE87" s="218"/>
      <c r="EUF87" s="217"/>
      <c r="EUG87" s="116"/>
      <c r="EUH87" s="218"/>
      <c r="EUI87" s="217"/>
      <c r="EUJ87" s="116"/>
      <c r="EUK87" s="218"/>
      <c r="EUL87" s="217"/>
      <c r="EUM87" s="116"/>
      <c r="EUN87" s="218"/>
      <c r="EUO87" s="217"/>
      <c r="EUP87" s="116"/>
      <c r="EUQ87" s="218"/>
      <c r="EUR87" s="217"/>
      <c r="EUS87" s="116"/>
      <c r="EUT87" s="218"/>
      <c r="EUU87" s="217"/>
      <c r="EUV87" s="116"/>
      <c r="EUW87" s="218"/>
      <c r="EUX87" s="217"/>
      <c r="EUY87" s="116"/>
      <c r="EUZ87" s="218"/>
      <c r="EVA87" s="217"/>
      <c r="EVB87" s="116"/>
      <c r="EVC87" s="218"/>
      <c r="EVD87" s="217"/>
      <c r="EVE87" s="116"/>
      <c r="EVF87" s="218"/>
      <c r="EVG87" s="217"/>
      <c r="EVH87" s="116"/>
      <c r="EVI87" s="218"/>
      <c r="EVJ87" s="217"/>
      <c r="EVK87" s="116"/>
      <c r="EVL87" s="218"/>
      <c r="EVM87" s="217"/>
      <c r="EVN87" s="116"/>
      <c r="EVO87" s="218"/>
      <c r="EVP87" s="217"/>
      <c r="EVQ87" s="116"/>
      <c r="EVR87" s="218"/>
      <c r="EVS87" s="217"/>
      <c r="EVT87" s="116"/>
      <c r="EVU87" s="218"/>
      <c r="EVV87" s="217"/>
      <c r="EVW87" s="116"/>
      <c r="EVX87" s="218"/>
      <c r="EVY87" s="217"/>
      <c r="EVZ87" s="116"/>
      <c r="EWA87" s="218"/>
      <c r="EWB87" s="217"/>
      <c r="EWC87" s="116"/>
      <c r="EWD87" s="218"/>
      <c r="EWE87" s="217"/>
      <c r="EWF87" s="116"/>
      <c r="EWG87" s="218"/>
      <c r="EWH87" s="217"/>
      <c r="EWI87" s="116"/>
      <c r="EWJ87" s="218"/>
      <c r="EWK87" s="217"/>
      <c r="EWL87" s="116"/>
      <c r="EWM87" s="218"/>
      <c r="EWN87" s="217"/>
      <c r="EWO87" s="116"/>
      <c r="EWP87" s="218"/>
      <c r="EWQ87" s="217"/>
      <c r="EWR87" s="116"/>
      <c r="EWS87" s="218"/>
      <c r="EWT87" s="217"/>
      <c r="EWU87" s="116"/>
      <c r="EWV87" s="218"/>
      <c r="EWW87" s="217"/>
      <c r="EWX87" s="116"/>
      <c r="EWY87" s="218"/>
      <c r="EWZ87" s="217"/>
      <c r="EXA87" s="116"/>
      <c r="EXB87" s="218"/>
      <c r="EXC87" s="217"/>
      <c r="EXD87" s="116"/>
      <c r="EXE87" s="218"/>
      <c r="EXF87" s="217"/>
      <c r="EXG87" s="116"/>
      <c r="EXH87" s="218"/>
      <c r="EXI87" s="217"/>
      <c r="EXJ87" s="116"/>
      <c r="EXK87" s="218"/>
      <c r="EXL87" s="217"/>
      <c r="EXM87" s="116"/>
      <c r="EXN87" s="218"/>
      <c r="EXO87" s="217"/>
      <c r="EXP87" s="116"/>
      <c r="EXQ87" s="218"/>
      <c r="EXR87" s="217"/>
      <c r="EXS87" s="116"/>
      <c r="EXT87" s="218"/>
      <c r="EXU87" s="217"/>
      <c r="EXV87" s="116"/>
      <c r="EXW87" s="218"/>
      <c r="EXX87" s="217"/>
      <c r="EXY87" s="116"/>
      <c r="EXZ87" s="218"/>
      <c r="EYA87" s="217"/>
      <c r="EYB87" s="116"/>
      <c r="EYC87" s="218"/>
      <c r="EYD87" s="217"/>
      <c r="EYE87" s="116"/>
      <c r="EYF87" s="218"/>
      <c r="EYG87" s="217"/>
      <c r="EYH87" s="116"/>
      <c r="EYI87" s="218"/>
      <c r="EYJ87" s="217"/>
      <c r="EYK87" s="116"/>
      <c r="EYL87" s="218"/>
      <c r="EYM87" s="217"/>
      <c r="EYN87" s="116"/>
      <c r="EYO87" s="218"/>
      <c r="EYP87" s="217"/>
      <c r="EYQ87" s="116"/>
      <c r="EYR87" s="218"/>
      <c r="EYS87" s="217"/>
      <c r="EYT87" s="116"/>
      <c r="EYU87" s="218"/>
      <c r="EYV87" s="217"/>
      <c r="EYW87" s="116"/>
      <c r="EYX87" s="218"/>
      <c r="EYY87" s="217"/>
      <c r="EYZ87" s="116"/>
      <c r="EZA87" s="218"/>
      <c r="EZB87" s="217"/>
      <c r="EZC87" s="116"/>
      <c r="EZD87" s="218"/>
      <c r="EZE87" s="217"/>
      <c r="EZF87" s="116"/>
      <c r="EZG87" s="218"/>
      <c r="EZH87" s="217"/>
      <c r="EZI87" s="116"/>
      <c r="EZJ87" s="218"/>
      <c r="EZK87" s="217"/>
      <c r="EZL87" s="116"/>
      <c r="EZM87" s="218"/>
      <c r="EZN87" s="217"/>
      <c r="EZO87" s="116"/>
      <c r="EZP87" s="218"/>
      <c r="EZQ87" s="217"/>
      <c r="EZR87" s="116"/>
      <c r="EZS87" s="218"/>
      <c r="EZT87" s="217"/>
      <c r="EZU87" s="116"/>
      <c r="EZV87" s="218"/>
      <c r="EZW87" s="217"/>
      <c r="EZX87" s="116"/>
      <c r="EZY87" s="218"/>
      <c r="EZZ87" s="217"/>
      <c r="FAA87" s="116"/>
      <c r="FAB87" s="218"/>
      <c r="FAC87" s="217"/>
      <c r="FAD87" s="116"/>
      <c r="FAE87" s="218"/>
      <c r="FAF87" s="217"/>
      <c r="FAG87" s="116"/>
      <c r="FAH87" s="218"/>
      <c r="FAI87" s="217"/>
      <c r="FAJ87" s="116"/>
      <c r="FAK87" s="218"/>
      <c r="FAL87" s="217"/>
      <c r="FAM87" s="116"/>
      <c r="FAN87" s="218"/>
      <c r="FAO87" s="217"/>
      <c r="FAP87" s="116"/>
      <c r="FAQ87" s="218"/>
      <c r="FAR87" s="217"/>
      <c r="FAS87" s="116"/>
      <c r="FAT87" s="218"/>
      <c r="FAU87" s="217"/>
      <c r="FAV87" s="116"/>
      <c r="FAW87" s="218"/>
      <c r="FAX87" s="217"/>
      <c r="FAY87" s="116"/>
      <c r="FAZ87" s="218"/>
      <c r="FBA87" s="217"/>
      <c r="FBB87" s="116"/>
      <c r="FBC87" s="218"/>
      <c r="FBD87" s="217"/>
      <c r="FBE87" s="116"/>
      <c r="FBF87" s="218"/>
      <c r="FBG87" s="217"/>
      <c r="FBH87" s="116"/>
      <c r="FBI87" s="218"/>
      <c r="FBJ87" s="217"/>
      <c r="FBK87" s="116"/>
      <c r="FBL87" s="218"/>
      <c r="FBM87" s="217"/>
      <c r="FBN87" s="116"/>
      <c r="FBO87" s="218"/>
      <c r="FBP87" s="217"/>
      <c r="FBQ87" s="116"/>
      <c r="FBR87" s="218"/>
      <c r="FBS87" s="217"/>
      <c r="FBT87" s="116"/>
      <c r="FBU87" s="218"/>
      <c r="FBV87" s="217"/>
      <c r="FBW87" s="116"/>
      <c r="FBX87" s="218"/>
      <c r="FBY87" s="217"/>
      <c r="FBZ87" s="116"/>
      <c r="FCA87" s="218"/>
      <c r="FCB87" s="217"/>
      <c r="FCC87" s="116"/>
      <c r="FCD87" s="218"/>
      <c r="FCE87" s="217"/>
      <c r="FCF87" s="116"/>
      <c r="FCG87" s="218"/>
      <c r="FCH87" s="217"/>
      <c r="FCI87" s="116"/>
      <c r="FCJ87" s="218"/>
      <c r="FCK87" s="217"/>
      <c r="FCL87" s="116"/>
      <c r="FCM87" s="218"/>
      <c r="FCN87" s="217"/>
      <c r="FCO87" s="116"/>
      <c r="FCP87" s="218"/>
      <c r="FCQ87" s="217"/>
      <c r="FCR87" s="116"/>
      <c r="FCS87" s="218"/>
      <c r="FCT87" s="217"/>
      <c r="FCU87" s="116"/>
      <c r="FCV87" s="218"/>
      <c r="FCW87" s="217"/>
      <c r="FCX87" s="116"/>
      <c r="FCY87" s="218"/>
      <c r="FCZ87" s="217"/>
      <c r="FDA87" s="116"/>
      <c r="FDB87" s="218"/>
      <c r="FDC87" s="217"/>
      <c r="FDD87" s="116"/>
      <c r="FDE87" s="218"/>
      <c r="FDF87" s="217"/>
      <c r="FDG87" s="116"/>
      <c r="FDH87" s="218"/>
      <c r="FDI87" s="217"/>
      <c r="FDJ87" s="116"/>
      <c r="FDK87" s="218"/>
      <c r="FDL87" s="217"/>
      <c r="FDM87" s="116"/>
      <c r="FDN87" s="218"/>
      <c r="FDO87" s="217"/>
      <c r="FDP87" s="116"/>
      <c r="FDQ87" s="218"/>
      <c r="FDR87" s="217"/>
      <c r="FDS87" s="116"/>
      <c r="FDT87" s="218"/>
      <c r="FDU87" s="217"/>
      <c r="FDV87" s="116"/>
      <c r="FDW87" s="218"/>
      <c r="FDX87" s="217"/>
      <c r="FDY87" s="116"/>
      <c r="FDZ87" s="218"/>
      <c r="FEA87" s="217"/>
      <c r="FEB87" s="116"/>
      <c r="FEC87" s="218"/>
      <c r="FED87" s="217"/>
      <c r="FEE87" s="116"/>
      <c r="FEF87" s="218"/>
      <c r="FEG87" s="217"/>
      <c r="FEH87" s="116"/>
      <c r="FEI87" s="218"/>
      <c r="FEJ87" s="217"/>
      <c r="FEK87" s="116"/>
      <c r="FEL87" s="218"/>
      <c r="FEM87" s="217"/>
      <c r="FEN87" s="116"/>
      <c r="FEO87" s="218"/>
      <c r="FEP87" s="217"/>
      <c r="FEQ87" s="116"/>
      <c r="FER87" s="218"/>
      <c r="FES87" s="217"/>
      <c r="FET87" s="116"/>
      <c r="FEU87" s="218"/>
      <c r="FEV87" s="217"/>
      <c r="FEW87" s="116"/>
      <c r="FEX87" s="218"/>
      <c r="FEY87" s="217"/>
      <c r="FEZ87" s="116"/>
      <c r="FFA87" s="218"/>
      <c r="FFB87" s="217"/>
      <c r="FFC87" s="116"/>
      <c r="FFD87" s="218"/>
      <c r="FFE87" s="217"/>
      <c r="FFF87" s="116"/>
      <c r="FFG87" s="218"/>
      <c r="FFH87" s="217"/>
      <c r="FFI87" s="116"/>
      <c r="FFJ87" s="218"/>
      <c r="FFK87" s="217"/>
      <c r="FFL87" s="116"/>
      <c r="FFM87" s="218"/>
      <c r="FFN87" s="217"/>
      <c r="FFO87" s="116"/>
      <c r="FFP87" s="218"/>
      <c r="FFQ87" s="217"/>
      <c r="FFR87" s="116"/>
      <c r="FFS87" s="218"/>
      <c r="FFT87" s="217"/>
      <c r="FFU87" s="116"/>
      <c r="FFV87" s="218"/>
      <c r="FFW87" s="217"/>
      <c r="FFX87" s="116"/>
      <c r="FFY87" s="218"/>
      <c r="FFZ87" s="217"/>
      <c r="FGA87" s="116"/>
      <c r="FGB87" s="218"/>
      <c r="FGC87" s="217"/>
      <c r="FGD87" s="116"/>
      <c r="FGE87" s="218"/>
      <c r="FGF87" s="217"/>
      <c r="FGG87" s="116"/>
      <c r="FGH87" s="218"/>
      <c r="FGI87" s="217"/>
      <c r="FGJ87" s="116"/>
      <c r="FGK87" s="218"/>
      <c r="FGL87" s="217"/>
      <c r="FGM87" s="116"/>
      <c r="FGN87" s="218"/>
      <c r="FGO87" s="217"/>
      <c r="FGP87" s="116"/>
      <c r="FGQ87" s="218"/>
      <c r="FGR87" s="217"/>
      <c r="FGS87" s="116"/>
      <c r="FGT87" s="218"/>
      <c r="FGU87" s="217"/>
      <c r="FGV87" s="116"/>
      <c r="FGW87" s="218"/>
      <c r="FGX87" s="217"/>
      <c r="FGY87" s="116"/>
      <c r="FGZ87" s="218"/>
      <c r="FHA87" s="217"/>
      <c r="FHB87" s="116"/>
      <c r="FHC87" s="218"/>
      <c r="FHD87" s="217"/>
      <c r="FHE87" s="116"/>
      <c r="FHF87" s="218"/>
      <c r="FHG87" s="217"/>
      <c r="FHH87" s="116"/>
      <c r="FHI87" s="218"/>
      <c r="FHJ87" s="217"/>
      <c r="FHK87" s="116"/>
      <c r="FHL87" s="218"/>
      <c r="FHM87" s="217"/>
      <c r="FHN87" s="116"/>
      <c r="FHO87" s="218"/>
      <c r="FHP87" s="217"/>
      <c r="FHQ87" s="116"/>
      <c r="FHR87" s="218"/>
      <c r="FHS87" s="217"/>
      <c r="FHT87" s="116"/>
      <c r="FHU87" s="218"/>
      <c r="FHV87" s="217"/>
      <c r="FHW87" s="116"/>
      <c r="FHX87" s="218"/>
      <c r="FHY87" s="217"/>
      <c r="FHZ87" s="116"/>
      <c r="FIA87" s="218"/>
      <c r="FIB87" s="217"/>
      <c r="FIC87" s="116"/>
      <c r="FID87" s="218"/>
      <c r="FIE87" s="217"/>
      <c r="FIF87" s="116"/>
      <c r="FIG87" s="218"/>
      <c r="FIH87" s="217"/>
      <c r="FII87" s="116"/>
      <c r="FIJ87" s="218"/>
      <c r="FIK87" s="217"/>
      <c r="FIL87" s="116"/>
      <c r="FIM87" s="218"/>
      <c r="FIN87" s="217"/>
      <c r="FIO87" s="116"/>
      <c r="FIP87" s="218"/>
      <c r="FIQ87" s="217"/>
      <c r="FIR87" s="116"/>
      <c r="FIS87" s="218"/>
      <c r="FIT87" s="217"/>
      <c r="FIU87" s="116"/>
      <c r="FIV87" s="218"/>
      <c r="FIW87" s="217"/>
      <c r="FIX87" s="116"/>
      <c r="FIY87" s="218"/>
      <c r="FIZ87" s="217"/>
      <c r="FJA87" s="116"/>
      <c r="FJB87" s="218"/>
      <c r="FJC87" s="217"/>
      <c r="FJD87" s="116"/>
      <c r="FJE87" s="218"/>
      <c r="FJF87" s="217"/>
      <c r="FJG87" s="116"/>
      <c r="FJH87" s="218"/>
      <c r="FJI87" s="217"/>
      <c r="FJJ87" s="116"/>
      <c r="FJK87" s="218"/>
      <c r="FJL87" s="217"/>
      <c r="FJM87" s="116"/>
      <c r="FJN87" s="218"/>
      <c r="FJO87" s="217"/>
      <c r="FJP87" s="116"/>
      <c r="FJQ87" s="218"/>
      <c r="FJR87" s="217"/>
      <c r="FJS87" s="116"/>
      <c r="FJT87" s="218"/>
      <c r="FJU87" s="217"/>
      <c r="FJV87" s="116"/>
      <c r="FJW87" s="218"/>
      <c r="FJX87" s="217"/>
      <c r="FJY87" s="116"/>
      <c r="FJZ87" s="218"/>
      <c r="FKA87" s="217"/>
      <c r="FKB87" s="116"/>
      <c r="FKC87" s="218"/>
      <c r="FKD87" s="217"/>
      <c r="FKE87" s="116"/>
      <c r="FKF87" s="218"/>
      <c r="FKG87" s="217"/>
      <c r="FKH87" s="116"/>
      <c r="FKI87" s="218"/>
      <c r="FKJ87" s="217"/>
      <c r="FKK87" s="116"/>
      <c r="FKL87" s="218"/>
      <c r="FKM87" s="217"/>
      <c r="FKN87" s="116"/>
      <c r="FKO87" s="218"/>
      <c r="FKP87" s="217"/>
      <c r="FKQ87" s="116"/>
      <c r="FKR87" s="218"/>
      <c r="FKS87" s="217"/>
      <c r="FKT87" s="116"/>
      <c r="FKU87" s="218"/>
      <c r="FKV87" s="217"/>
      <c r="FKW87" s="116"/>
      <c r="FKX87" s="218"/>
      <c r="FKY87" s="217"/>
      <c r="FKZ87" s="116"/>
      <c r="FLA87" s="218"/>
      <c r="FLB87" s="217"/>
      <c r="FLC87" s="116"/>
      <c r="FLD87" s="218"/>
      <c r="FLE87" s="217"/>
      <c r="FLF87" s="116"/>
      <c r="FLG87" s="218"/>
      <c r="FLH87" s="217"/>
      <c r="FLI87" s="116"/>
      <c r="FLJ87" s="218"/>
      <c r="FLK87" s="217"/>
      <c r="FLL87" s="116"/>
      <c r="FLM87" s="218"/>
      <c r="FLN87" s="217"/>
      <c r="FLO87" s="116"/>
      <c r="FLP87" s="218"/>
      <c r="FLQ87" s="217"/>
      <c r="FLR87" s="116"/>
      <c r="FLS87" s="218"/>
      <c r="FLT87" s="217"/>
      <c r="FLU87" s="116"/>
      <c r="FLV87" s="218"/>
      <c r="FLW87" s="217"/>
      <c r="FLX87" s="116"/>
      <c r="FLY87" s="218"/>
      <c r="FLZ87" s="217"/>
      <c r="FMA87" s="116"/>
      <c r="FMB87" s="218"/>
      <c r="FMC87" s="217"/>
      <c r="FMD87" s="116"/>
      <c r="FME87" s="218"/>
      <c r="FMF87" s="217"/>
      <c r="FMG87" s="116"/>
      <c r="FMH87" s="218"/>
      <c r="FMI87" s="217"/>
      <c r="FMJ87" s="116"/>
      <c r="FMK87" s="218"/>
      <c r="FML87" s="217"/>
      <c r="FMM87" s="116"/>
      <c r="FMN87" s="218"/>
      <c r="FMO87" s="217"/>
      <c r="FMP87" s="116"/>
      <c r="FMQ87" s="218"/>
      <c r="FMR87" s="217"/>
      <c r="FMS87" s="116"/>
      <c r="FMT87" s="218"/>
      <c r="FMU87" s="217"/>
      <c r="FMV87" s="116"/>
      <c r="FMW87" s="218"/>
      <c r="FMX87" s="217"/>
      <c r="FMY87" s="116"/>
      <c r="FMZ87" s="218"/>
      <c r="FNA87" s="217"/>
      <c r="FNB87" s="116"/>
      <c r="FNC87" s="218"/>
      <c r="FND87" s="217"/>
      <c r="FNE87" s="116"/>
      <c r="FNF87" s="218"/>
      <c r="FNG87" s="217"/>
      <c r="FNH87" s="116"/>
      <c r="FNI87" s="218"/>
      <c r="FNJ87" s="217"/>
      <c r="FNK87" s="116"/>
      <c r="FNL87" s="218"/>
      <c r="FNM87" s="217"/>
      <c r="FNN87" s="116"/>
      <c r="FNO87" s="218"/>
      <c r="FNP87" s="217"/>
      <c r="FNQ87" s="116"/>
      <c r="FNR87" s="218"/>
      <c r="FNS87" s="217"/>
      <c r="FNT87" s="116"/>
      <c r="FNU87" s="218"/>
      <c r="FNV87" s="217"/>
      <c r="FNW87" s="116"/>
      <c r="FNX87" s="218"/>
      <c r="FNY87" s="217"/>
      <c r="FNZ87" s="116"/>
      <c r="FOA87" s="218"/>
      <c r="FOB87" s="217"/>
      <c r="FOC87" s="116"/>
      <c r="FOD87" s="218"/>
      <c r="FOE87" s="217"/>
      <c r="FOF87" s="116"/>
      <c r="FOG87" s="218"/>
      <c r="FOH87" s="217"/>
      <c r="FOI87" s="116"/>
      <c r="FOJ87" s="218"/>
      <c r="FOK87" s="217"/>
      <c r="FOL87" s="116"/>
      <c r="FOM87" s="218"/>
      <c r="FON87" s="217"/>
      <c r="FOO87" s="116"/>
      <c r="FOP87" s="218"/>
      <c r="FOQ87" s="217"/>
      <c r="FOR87" s="116"/>
      <c r="FOS87" s="218"/>
      <c r="FOT87" s="217"/>
      <c r="FOU87" s="116"/>
      <c r="FOV87" s="218"/>
      <c r="FOW87" s="217"/>
      <c r="FOX87" s="116"/>
      <c r="FOY87" s="218"/>
      <c r="FOZ87" s="217"/>
      <c r="FPA87" s="116"/>
      <c r="FPB87" s="218"/>
      <c r="FPC87" s="217"/>
      <c r="FPD87" s="116"/>
      <c r="FPE87" s="218"/>
      <c r="FPF87" s="217"/>
      <c r="FPG87" s="116"/>
      <c r="FPH87" s="218"/>
      <c r="FPI87" s="217"/>
      <c r="FPJ87" s="116"/>
      <c r="FPK87" s="218"/>
      <c r="FPL87" s="217"/>
      <c r="FPM87" s="116"/>
      <c r="FPN87" s="218"/>
      <c r="FPO87" s="217"/>
      <c r="FPP87" s="116"/>
      <c r="FPQ87" s="218"/>
      <c r="FPR87" s="217"/>
      <c r="FPS87" s="116"/>
      <c r="FPT87" s="218"/>
      <c r="FPU87" s="217"/>
      <c r="FPV87" s="116"/>
      <c r="FPW87" s="218"/>
      <c r="FPX87" s="217"/>
      <c r="FPY87" s="116"/>
      <c r="FPZ87" s="218"/>
      <c r="FQA87" s="217"/>
      <c r="FQB87" s="116"/>
      <c r="FQC87" s="218"/>
      <c r="FQD87" s="217"/>
      <c r="FQE87" s="116"/>
      <c r="FQF87" s="218"/>
      <c r="FQG87" s="217"/>
      <c r="FQH87" s="116"/>
      <c r="FQI87" s="218"/>
      <c r="FQJ87" s="217"/>
      <c r="FQK87" s="116"/>
      <c r="FQL87" s="218"/>
      <c r="FQM87" s="217"/>
      <c r="FQN87" s="116"/>
      <c r="FQO87" s="218"/>
      <c r="FQP87" s="217"/>
      <c r="FQQ87" s="116"/>
      <c r="FQR87" s="218"/>
      <c r="FQS87" s="217"/>
      <c r="FQT87" s="116"/>
      <c r="FQU87" s="218"/>
      <c r="FQV87" s="217"/>
      <c r="FQW87" s="116"/>
      <c r="FQX87" s="218"/>
      <c r="FQY87" s="217"/>
      <c r="FQZ87" s="116"/>
      <c r="FRA87" s="218"/>
      <c r="FRB87" s="217"/>
      <c r="FRC87" s="116"/>
      <c r="FRD87" s="218"/>
      <c r="FRE87" s="217"/>
      <c r="FRF87" s="116"/>
      <c r="FRG87" s="218"/>
      <c r="FRH87" s="217"/>
      <c r="FRI87" s="116"/>
      <c r="FRJ87" s="218"/>
      <c r="FRK87" s="217"/>
      <c r="FRL87" s="116"/>
      <c r="FRM87" s="218"/>
      <c r="FRN87" s="217"/>
      <c r="FRO87" s="116"/>
      <c r="FRP87" s="218"/>
      <c r="FRQ87" s="217"/>
      <c r="FRR87" s="116"/>
      <c r="FRS87" s="218"/>
      <c r="FRT87" s="217"/>
      <c r="FRU87" s="116"/>
      <c r="FRV87" s="218"/>
      <c r="FRW87" s="217"/>
      <c r="FRX87" s="116"/>
      <c r="FRY87" s="218"/>
      <c r="FRZ87" s="217"/>
      <c r="FSA87" s="116"/>
      <c r="FSB87" s="218"/>
      <c r="FSC87" s="217"/>
      <c r="FSD87" s="116"/>
      <c r="FSE87" s="218"/>
      <c r="FSF87" s="217"/>
      <c r="FSG87" s="116"/>
      <c r="FSH87" s="218"/>
      <c r="FSI87" s="217"/>
      <c r="FSJ87" s="116"/>
      <c r="FSK87" s="218"/>
      <c r="FSL87" s="217"/>
      <c r="FSM87" s="116"/>
      <c r="FSN87" s="218"/>
      <c r="FSO87" s="217"/>
      <c r="FSP87" s="116"/>
      <c r="FSQ87" s="218"/>
      <c r="FSR87" s="217"/>
      <c r="FSS87" s="116"/>
      <c r="FST87" s="218"/>
      <c r="FSU87" s="217"/>
      <c r="FSV87" s="116"/>
      <c r="FSW87" s="218"/>
      <c r="FSX87" s="217"/>
      <c r="FSY87" s="116"/>
      <c r="FSZ87" s="218"/>
      <c r="FTA87" s="217"/>
      <c r="FTB87" s="116"/>
      <c r="FTC87" s="218"/>
      <c r="FTD87" s="217"/>
      <c r="FTE87" s="116"/>
      <c r="FTF87" s="218"/>
      <c r="FTG87" s="217"/>
      <c r="FTH87" s="116"/>
      <c r="FTI87" s="218"/>
      <c r="FTJ87" s="217"/>
      <c r="FTK87" s="116"/>
      <c r="FTL87" s="218"/>
      <c r="FTM87" s="217"/>
      <c r="FTN87" s="116"/>
      <c r="FTO87" s="218"/>
      <c r="FTP87" s="217"/>
      <c r="FTQ87" s="116"/>
      <c r="FTR87" s="218"/>
      <c r="FTS87" s="217"/>
      <c r="FTT87" s="116"/>
      <c r="FTU87" s="218"/>
      <c r="FTV87" s="217"/>
      <c r="FTW87" s="116"/>
      <c r="FTX87" s="218"/>
      <c r="FTY87" s="217"/>
      <c r="FTZ87" s="116"/>
      <c r="FUA87" s="218"/>
      <c r="FUB87" s="217"/>
      <c r="FUC87" s="116"/>
      <c r="FUD87" s="218"/>
      <c r="FUE87" s="217"/>
      <c r="FUF87" s="116"/>
      <c r="FUG87" s="218"/>
      <c r="FUH87" s="217"/>
      <c r="FUI87" s="116"/>
      <c r="FUJ87" s="218"/>
      <c r="FUK87" s="217"/>
      <c r="FUL87" s="116"/>
      <c r="FUM87" s="218"/>
      <c r="FUN87" s="217"/>
      <c r="FUO87" s="116"/>
      <c r="FUP87" s="218"/>
      <c r="FUQ87" s="217"/>
      <c r="FUR87" s="116"/>
      <c r="FUS87" s="218"/>
      <c r="FUT87" s="217"/>
      <c r="FUU87" s="116"/>
      <c r="FUV87" s="218"/>
      <c r="FUW87" s="217"/>
      <c r="FUX87" s="116"/>
      <c r="FUY87" s="218"/>
      <c r="FUZ87" s="217"/>
      <c r="FVA87" s="116"/>
      <c r="FVB87" s="218"/>
      <c r="FVC87" s="217"/>
      <c r="FVD87" s="116"/>
      <c r="FVE87" s="218"/>
      <c r="FVF87" s="217"/>
      <c r="FVG87" s="116"/>
      <c r="FVH87" s="218"/>
      <c r="FVI87" s="217"/>
      <c r="FVJ87" s="116"/>
      <c r="FVK87" s="218"/>
      <c r="FVL87" s="217"/>
      <c r="FVM87" s="116"/>
      <c r="FVN87" s="218"/>
      <c r="FVO87" s="217"/>
      <c r="FVP87" s="116"/>
      <c r="FVQ87" s="218"/>
      <c r="FVR87" s="217"/>
      <c r="FVS87" s="116"/>
      <c r="FVT87" s="218"/>
      <c r="FVU87" s="217"/>
      <c r="FVV87" s="116"/>
      <c r="FVW87" s="218"/>
      <c r="FVX87" s="217"/>
      <c r="FVY87" s="116"/>
      <c r="FVZ87" s="218"/>
      <c r="FWA87" s="217"/>
      <c r="FWB87" s="116"/>
      <c r="FWC87" s="218"/>
      <c r="FWD87" s="217"/>
      <c r="FWE87" s="116"/>
      <c r="FWF87" s="218"/>
      <c r="FWG87" s="217"/>
      <c r="FWH87" s="116"/>
      <c r="FWI87" s="218"/>
      <c r="FWJ87" s="217"/>
      <c r="FWK87" s="116"/>
      <c r="FWL87" s="218"/>
      <c r="FWM87" s="217"/>
      <c r="FWN87" s="116"/>
      <c r="FWO87" s="218"/>
      <c r="FWP87" s="217"/>
      <c r="FWQ87" s="116"/>
      <c r="FWR87" s="218"/>
      <c r="FWS87" s="217"/>
      <c r="FWT87" s="116"/>
      <c r="FWU87" s="218"/>
      <c r="FWV87" s="217"/>
      <c r="FWW87" s="116"/>
      <c r="FWX87" s="218"/>
      <c r="FWY87" s="217"/>
      <c r="FWZ87" s="116"/>
      <c r="FXA87" s="218"/>
      <c r="FXB87" s="217"/>
      <c r="FXC87" s="116"/>
      <c r="FXD87" s="218"/>
      <c r="FXE87" s="217"/>
      <c r="FXF87" s="116"/>
      <c r="FXG87" s="218"/>
      <c r="FXH87" s="217"/>
      <c r="FXI87" s="116"/>
      <c r="FXJ87" s="218"/>
      <c r="FXK87" s="217"/>
      <c r="FXL87" s="116"/>
      <c r="FXM87" s="218"/>
      <c r="FXN87" s="217"/>
      <c r="FXO87" s="116"/>
      <c r="FXP87" s="218"/>
      <c r="FXQ87" s="217"/>
      <c r="FXR87" s="116"/>
      <c r="FXS87" s="218"/>
      <c r="FXT87" s="217"/>
      <c r="FXU87" s="116"/>
      <c r="FXV87" s="218"/>
      <c r="FXW87" s="217"/>
      <c r="FXX87" s="116"/>
      <c r="FXY87" s="218"/>
      <c r="FXZ87" s="217"/>
      <c r="FYA87" s="116"/>
      <c r="FYB87" s="218"/>
      <c r="FYC87" s="217"/>
      <c r="FYD87" s="116"/>
      <c r="FYE87" s="218"/>
      <c r="FYF87" s="217"/>
      <c r="FYG87" s="116"/>
      <c r="FYH87" s="218"/>
      <c r="FYI87" s="217"/>
      <c r="FYJ87" s="116"/>
      <c r="FYK87" s="218"/>
      <c r="FYL87" s="217"/>
      <c r="FYM87" s="116"/>
      <c r="FYN87" s="218"/>
      <c r="FYO87" s="217"/>
      <c r="FYP87" s="116"/>
      <c r="FYQ87" s="218"/>
      <c r="FYR87" s="217"/>
      <c r="FYS87" s="116"/>
      <c r="FYT87" s="218"/>
      <c r="FYU87" s="217"/>
      <c r="FYV87" s="116"/>
      <c r="FYW87" s="218"/>
      <c r="FYX87" s="217"/>
      <c r="FYY87" s="116"/>
      <c r="FYZ87" s="218"/>
      <c r="FZA87" s="217"/>
      <c r="FZB87" s="116"/>
      <c r="FZC87" s="218"/>
      <c r="FZD87" s="217"/>
      <c r="FZE87" s="116"/>
      <c r="FZF87" s="218"/>
      <c r="FZG87" s="217"/>
      <c r="FZH87" s="116"/>
      <c r="FZI87" s="218"/>
      <c r="FZJ87" s="217"/>
      <c r="FZK87" s="116"/>
      <c r="FZL87" s="218"/>
      <c r="FZM87" s="217"/>
      <c r="FZN87" s="116"/>
      <c r="FZO87" s="218"/>
      <c r="FZP87" s="217"/>
      <c r="FZQ87" s="116"/>
      <c r="FZR87" s="218"/>
      <c r="FZS87" s="217"/>
      <c r="FZT87" s="116"/>
      <c r="FZU87" s="218"/>
      <c r="FZV87" s="217"/>
      <c r="FZW87" s="116"/>
      <c r="FZX87" s="218"/>
      <c r="FZY87" s="217"/>
      <c r="FZZ87" s="116"/>
      <c r="GAA87" s="218"/>
      <c r="GAB87" s="217"/>
      <c r="GAC87" s="116"/>
      <c r="GAD87" s="218"/>
      <c r="GAE87" s="217"/>
      <c r="GAF87" s="116"/>
      <c r="GAG87" s="218"/>
      <c r="GAH87" s="217"/>
      <c r="GAI87" s="116"/>
      <c r="GAJ87" s="218"/>
      <c r="GAK87" s="217"/>
      <c r="GAL87" s="116"/>
      <c r="GAM87" s="218"/>
      <c r="GAN87" s="217"/>
      <c r="GAO87" s="116"/>
      <c r="GAP87" s="218"/>
      <c r="GAQ87" s="217"/>
      <c r="GAR87" s="116"/>
      <c r="GAS87" s="218"/>
      <c r="GAT87" s="217"/>
      <c r="GAU87" s="116"/>
      <c r="GAV87" s="218"/>
      <c r="GAW87" s="217"/>
      <c r="GAX87" s="116"/>
      <c r="GAY87" s="218"/>
      <c r="GAZ87" s="217"/>
      <c r="GBA87" s="116"/>
      <c r="GBB87" s="218"/>
      <c r="GBC87" s="217"/>
      <c r="GBD87" s="116"/>
      <c r="GBE87" s="218"/>
      <c r="GBF87" s="217"/>
      <c r="GBG87" s="116"/>
      <c r="GBH87" s="218"/>
      <c r="GBI87" s="217"/>
      <c r="GBJ87" s="116"/>
      <c r="GBK87" s="218"/>
      <c r="GBL87" s="217"/>
      <c r="GBM87" s="116"/>
      <c r="GBN87" s="218"/>
      <c r="GBO87" s="217"/>
      <c r="GBP87" s="116"/>
      <c r="GBQ87" s="218"/>
      <c r="GBR87" s="217"/>
      <c r="GBS87" s="116"/>
      <c r="GBT87" s="218"/>
      <c r="GBU87" s="217"/>
      <c r="GBV87" s="116"/>
      <c r="GBW87" s="218"/>
      <c r="GBX87" s="217"/>
      <c r="GBY87" s="116"/>
      <c r="GBZ87" s="218"/>
      <c r="GCA87" s="217"/>
      <c r="GCB87" s="116"/>
      <c r="GCC87" s="218"/>
      <c r="GCD87" s="217"/>
      <c r="GCE87" s="116"/>
      <c r="GCF87" s="218"/>
      <c r="GCG87" s="217"/>
      <c r="GCH87" s="116"/>
      <c r="GCI87" s="218"/>
      <c r="GCJ87" s="217"/>
      <c r="GCK87" s="116"/>
      <c r="GCL87" s="218"/>
      <c r="GCM87" s="217"/>
      <c r="GCN87" s="116"/>
      <c r="GCO87" s="218"/>
      <c r="GCP87" s="217"/>
      <c r="GCQ87" s="116"/>
      <c r="GCR87" s="218"/>
      <c r="GCS87" s="217"/>
      <c r="GCT87" s="116"/>
      <c r="GCU87" s="218"/>
      <c r="GCV87" s="217"/>
      <c r="GCW87" s="116"/>
      <c r="GCX87" s="218"/>
      <c r="GCY87" s="217"/>
      <c r="GCZ87" s="116"/>
      <c r="GDA87" s="218"/>
      <c r="GDB87" s="217"/>
      <c r="GDC87" s="116"/>
      <c r="GDD87" s="218"/>
      <c r="GDE87" s="217"/>
      <c r="GDF87" s="116"/>
      <c r="GDG87" s="218"/>
      <c r="GDH87" s="217"/>
      <c r="GDI87" s="116"/>
      <c r="GDJ87" s="218"/>
      <c r="GDK87" s="217"/>
      <c r="GDL87" s="116"/>
      <c r="GDM87" s="218"/>
      <c r="GDN87" s="217"/>
      <c r="GDO87" s="116"/>
      <c r="GDP87" s="218"/>
      <c r="GDQ87" s="217"/>
      <c r="GDR87" s="116"/>
      <c r="GDS87" s="218"/>
      <c r="GDT87" s="217"/>
      <c r="GDU87" s="116"/>
      <c r="GDV87" s="218"/>
      <c r="GDW87" s="217"/>
      <c r="GDX87" s="116"/>
      <c r="GDY87" s="218"/>
      <c r="GDZ87" s="217"/>
      <c r="GEA87" s="116"/>
      <c r="GEB87" s="218"/>
      <c r="GEC87" s="217"/>
      <c r="GED87" s="116"/>
      <c r="GEE87" s="218"/>
      <c r="GEF87" s="217"/>
      <c r="GEG87" s="116"/>
      <c r="GEH87" s="218"/>
      <c r="GEI87" s="217"/>
      <c r="GEJ87" s="116"/>
      <c r="GEK87" s="218"/>
      <c r="GEL87" s="217"/>
      <c r="GEM87" s="116"/>
      <c r="GEN87" s="218"/>
      <c r="GEO87" s="217"/>
      <c r="GEP87" s="116"/>
      <c r="GEQ87" s="218"/>
      <c r="GER87" s="217"/>
      <c r="GES87" s="116"/>
      <c r="GET87" s="218"/>
      <c r="GEU87" s="217"/>
      <c r="GEV87" s="116"/>
      <c r="GEW87" s="218"/>
      <c r="GEX87" s="217"/>
      <c r="GEY87" s="116"/>
      <c r="GEZ87" s="218"/>
      <c r="GFA87" s="217"/>
      <c r="GFB87" s="116"/>
      <c r="GFC87" s="218"/>
      <c r="GFD87" s="217"/>
      <c r="GFE87" s="116"/>
      <c r="GFF87" s="218"/>
      <c r="GFG87" s="217"/>
      <c r="GFH87" s="116"/>
      <c r="GFI87" s="218"/>
      <c r="GFJ87" s="217"/>
      <c r="GFK87" s="116"/>
      <c r="GFL87" s="218"/>
      <c r="GFM87" s="217"/>
      <c r="GFN87" s="116"/>
      <c r="GFO87" s="218"/>
      <c r="GFP87" s="217"/>
      <c r="GFQ87" s="116"/>
      <c r="GFR87" s="218"/>
      <c r="GFS87" s="217"/>
      <c r="GFT87" s="116"/>
      <c r="GFU87" s="218"/>
      <c r="GFV87" s="217"/>
      <c r="GFW87" s="116"/>
      <c r="GFX87" s="218"/>
      <c r="GFY87" s="217"/>
      <c r="GFZ87" s="116"/>
      <c r="GGA87" s="218"/>
      <c r="GGB87" s="217"/>
      <c r="GGC87" s="116"/>
      <c r="GGD87" s="218"/>
      <c r="GGE87" s="217"/>
      <c r="GGF87" s="116"/>
      <c r="GGG87" s="218"/>
      <c r="GGH87" s="217"/>
      <c r="GGI87" s="116"/>
      <c r="GGJ87" s="218"/>
      <c r="GGK87" s="217"/>
      <c r="GGL87" s="116"/>
      <c r="GGM87" s="218"/>
      <c r="GGN87" s="217"/>
      <c r="GGO87" s="116"/>
      <c r="GGP87" s="218"/>
      <c r="GGQ87" s="217"/>
      <c r="GGR87" s="116"/>
      <c r="GGS87" s="218"/>
      <c r="GGT87" s="217"/>
      <c r="GGU87" s="116"/>
      <c r="GGV87" s="218"/>
      <c r="GGW87" s="217"/>
      <c r="GGX87" s="116"/>
      <c r="GGY87" s="218"/>
      <c r="GGZ87" s="217"/>
      <c r="GHA87" s="116"/>
      <c r="GHB87" s="218"/>
      <c r="GHC87" s="217"/>
      <c r="GHD87" s="116"/>
      <c r="GHE87" s="218"/>
      <c r="GHF87" s="217"/>
      <c r="GHG87" s="116"/>
      <c r="GHH87" s="218"/>
      <c r="GHI87" s="217"/>
      <c r="GHJ87" s="116"/>
      <c r="GHK87" s="218"/>
      <c r="GHL87" s="217"/>
      <c r="GHM87" s="116"/>
      <c r="GHN87" s="218"/>
      <c r="GHO87" s="217"/>
      <c r="GHP87" s="116"/>
      <c r="GHQ87" s="218"/>
      <c r="GHR87" s="217"/>
      <c r="GHS87" s="116"/>
      <c r="GHT87" s="218"/>
      <c r="GHU87" s="217"/>
      <c r="GHV87" s="116"/>
      <c r="GHW87" s="218"/>
      <c r="GHX87" s="217"/>
      <c r="GHY87" s="116"/>
      <c r="GHZ87" s="218"/>
      <c r="GIA87" s="217"/>
      <c r="GIB87" s="116"/>
      <c r="GIC87" s="218"/>
      <c r="GID87" s="217"/>
      <c r="GIE87" s="116"/>
      <c r="GIF87" s="218"/>
      <c r="GIG87" s="217"/>
      <c r="GIH87" s="116"/>
      <c r="GII87" s="218"/>
      <c r="GIJ87" s="217"/>
      <c r="GIK87" s="116"/>
      <c r="GIL87" s="218"/>
      <c r="GIM87" s="217"/>
      <c r="GIN87" s="116"/>
      <c r="GIO87" s="218"/>
      <c r="GIP87" s="217"/>
      <c r="GIQ87" s="116"/>
      <c r="GIR87" s="218"/>
      <c r="GIS87" s="217"/>
      <c r="GIT87" s="116"/>
      <c r="GIU87" s="218"/>
      <c r="GIV87" s="217"/>
      <c r="GIW87" s="116"/>
      <c r="GIX87" s="218"/>
      <c r="GIY87" s="217"/>
      <c r="GIZ87" s="116"/>
      <c r="GJA87" s="218"/>
      <c r="GJB87" s="217"/>
      <c r="GJC87" s="116"/>
      <c r="GJD87" s="218"/>
      <c r="GJE87" s="217"/>
      <c r="GJF87" s="116"/>
      <c r="GJG87" s="218"/>
      <c r="GJH87" s="217"/>
      <c r="GJI87" s="116"/>
      <c r="GJJ87" s="218"/>
      <c r="GJK87" s="217"/>
      <c r="GJL87" s="116"/>
      <c r="GJM87" s="218"/>
      <c r="GJN87" s="217"/>
      <c r="GJO87" s="116"/>
      <c r="GJP87" s="218"/>
      <c r="GJQ87" s="217"/>
      <c r="GJR87" s="116"/>
      <c r="GJS87" s="218"/>
      <c r="GJT87" s="217"/>
      <c r="GJU87" s="116"/>
      <c r="GJV87" s="218"/>
      <c r="GJW87" s="217"/>
      <c r="GJX87" s="116"/>
      <c r="GJY87" s="218"/>
      <c r="GJZ87" s="217"/>
      <c r="GKA87" s="116"/>
      <c r="GKB87" s="218"/>
      <c r="GKC87" s="217"/>
      <c r="GKD87" s="116"/>
      <c r="GKE87" s="218"/>
      <c r="GKF87" s="217"/>
      <c r="GKG87" s="116"/>
      <c r="GKH87" s="218"/>
      <c r="GKI87" s="217"/>
      <c r="GKJ87" s="116"/>
      <c r="GKK87" s="218"/>
      <c r="GKL87" s="217"/>
      <c r="GKM87" s="116"/>
      <c r="GKN87" s="218"/>
      <c r="GKO87" s="217"/>
      <c r="GKP87" s="116"/>
      <c r="GKQ87" s="218"/>
      <c r="GKR87" s="217"/>
      <c r="GKS87" s="116"/>
      <c r="GKT87" s="218"/>
      <c r="GKU87" s="217"/>
      <c r="GKV87" s="116"/>
      <c r="GKW87" s="218"/>
      <c r="GKX87" s="217"/>
      <c r="GKY87" s="116"/>
      <c r="GKZ87" s="218"/>
      <c r="GLA87" s="217"/>
      <c r="GLB87" s="116"/>
      <c r="GLC87" s="218"/>
      <c r="GLD87" s="217"/>
      <c r="GLE87" s="116"/>
      <c r="GLF87" s="218"/>
      <c r="GLG87" s="217"/>
      <c r="GLH87" s="116"/>
      <c r="GLI87" s="218"/>
      <c r="GLJ87" s="217"/>
      <c r="GLK87" s="116"/>
      <c r="GLL87" s="218"/>
      <c r="GLM87" s="217"/>
      <c r="GLN87" s="116"/>
      <c r="GLO87" s="218"/>
      <c r="GLP87" s="217"/>
      <c r="GLQ87" s="116"/>
      <c r="GLR87" s="218"/>
      <c r="GLS87" s="217"/>
      <c r="GLT87" s="116"/>
      <c r="GLU87" s="218"/>
      <c r="GLV87" s="217"/>
      <c r="GLW87" s="116"/>
      <c r="GLX87" s="218"/>
      <c r="GLY87" s="217"/>
      <c r="GLZ87" s="116"/>
      <c r="GMA87" s="218"/>
      <c r="GMB87" s="217"/>
      <c r="GMC87" s="116"/>
      <c r="GMD87" s="218"/>
      <c r="GME87" s="217"/>
      <c r="GMF87" s="116"/>
      <c r="GMG87" s="218"/>
      <c r="GMH87" s="217"/>
      <c r="GMI87" s="116"/>
      <c r="GMJ87" s="218"/>
      <c r="GMK87" s="217"/>
      <c r="GML87" s="116"/>
      <c r="GMM87" s="218"/>
      <c r="GMN87" s="217"/>
      <c r="GMO87" s="116"/>
      <c r="GMP87" s="218"/>
      <c r="GMQ87" s="217"/>
      <c r="GMR87" s="116"/>
      <c r="GMS87" s="218"/>
      <c r="GMT87" s="217"/>
      <c r="GMU87" s="116"/>
      <c r="GMV87" s="218"/>
      <c r="GMW87" s="217"/>
      <c r="GMX87" s="116"/>
      <c r="GMY87" s="218"/>
      <c r="GMZ87" s="217"/>
      <c r="GNA87" s="116"/>
      <c r="GNB87" s="218"/>
      <c r="GNC87" s="217"/>
      <c r="GND87" s="116"/>
      <c r="GNE87" s="218"/>
      <c r="GNF87" s="217"/>
      <c r="GNG87" s="116"/>
      <c r="GNH87" s="218"/>
      <c r="GNI87" s="217"/>
      <c r="GNJ87" s="116"/>
      <c r="GNK87" s="218"/>
      <c r="GNL87" s="217"/>
      <c r="GNM87" s="116"/>
      <c r="GNN87" s="218"/>
      <c r="GNO87" s="217"/>
      <c r="GNP87" s="116"/>
      <c r="GNQ87" s="218"/>
      <c r="GNR87" s="217"/>
      <c r="GNS87" s="116"/>
      <c r="GNT87" s="218"/>
      <c r="GNU87" s="217"/>
      <c r="GNV87" s="116"/>
      <c r="GNW87" s="218"/>
      <c r="GNX87" s="217"/>
      <c r="GNY87" s="116"/>
      <c r="GNZ87" s="218"/>
      <c r="GOA87" s="217"/>
      <c r="GOB87" s="116"/>
      <c r="GOC87" s="218"/>
      <c r="GOD87" s="217"/>
      <c r="GOE87" s="116"/>
      <c r="GOF87" s="218"/>
      <c r="GOG87" s="217"/>
      <c r="GOH87" s="116"/>
      <c r="GOI87" s="218"/>
      <c r="GOJ87" s="217"/>
      <c r="GOK87" s="116"/>
      <c r="GOL87" s="218"/>
      <c r="GOM87" s="217"/>
      <c r="GON87" s="116"/>
      <c r="GOO87" s="218"/>
      <c r="GOP87" s="217"/>
      <c r="GOQ87" s="116"/>
      <c r="GOR87" s="218"/>
      <c r="GOS87" s="217"/>
      <c r="GOT87" s="116"/>
      <c r="GOU87" s="218"/>
      <c r="GOV87" s="217"/>
      <c r="GOW87" s="116"/>
      <c r="GOX87" s="218"/>
      <c r="GOY87" s="217"/>
      <c r="GOZ87" s="116"/>
      <c r="GPA87" s="218"/>
      <c r="GPB87" s="217"/>
      <c r="GPC87" s="116"/>
      <c r="GPD87" s="218"/>
      <c r="GPE87" s="217"/>
      <c r="GPF87" s="116"/>
      <c r="GPG87" s="218"/>
      <c r="GPH87" s="217"/>
      <c r="GPI87" s="116"/>
      <c r="GPJ87" s="218"/>
      <c r="GPK87" s="217"/>
      <c r="GPL87" s="116"/>
      <c r="GPM87" s="218"/>
      <c r="GPN87" s="217"/>
      <c r="GPO87" s="116"/>
      <c r="GPP87" s="218"/>
      <c r="GPQ87" s="217"/>
      <c r="GPR87" s="116"/>
      <c r="GPS87" s="218"/>
      <c r="GPT87" s="217"/>
      <c r="GPU87" s="116"/>
      <c r="GPV87" s="218"/>
      <c r="GPW87" s="217"/>
      <c r="GPX87" s="116"/>
      <c r="GPY87" s="218"/>
      <c r="GPZ87" s="217"/>
      <c r="GQA87" s="116"/>
      <c r="GQB87" s="218"/>
      <c r="GQC87" s="217"/>
      <c r="GQD87" s="116"/>
      <c r="GQE87" s="218"/>
      <c r="GQF87" s="217"/>
      <c r="GQG87" s="116"/>
      <c r="GQH87" s="218"/>
      <c r="GQI87" s="217"/>
      <c r="GQJ87" s="116"/>
      <c r="GQK87" s="218"/>
      <c r="GQL87" s="217"/>
      <c r="GQM87" s="116"/>
      <c r="GQN87" s="218"/>
      <c r="GQO87" s="217"/>
      <c r="GQP87" s="116"/>
      <c r="GQQ87" s="218"/>
      <c r="GQR87" s="217"/>
      <c r="GQS87" s="116"/>
      <c r="GQT87" s="218"/>
      <c r="GQU87" s="217"/>
      <c r="GQV87" s="116"/>
      <c r="GQW87" s="218"/>
      <c r="GQX87" s="217"/>
      <c r="GQY87" s="116"/>
      <c r="GQZ87" s="218"/>
      <c r="GRA87" s="217"/>
      <c r="GRB87" s="116"/>
      <c r="GRC87" s="218"/>
      <c r="GRD87" s="217"/>
      <c r="GRE87" s="116"/>
      <c r="GRF87" s="218"/>
      <c r="GRG87" s="217"/>
      <c r="GRH87" s="116"/>
      <c r="GRI87" s="218"/>
      <c r="GRJ87" s="217"/>
      <c r="GRK87" s="116"/>
      <c r="GRL87" s="218"/>
      <c r="GRM87" s="217"/>
      <c r="GRN87" s="116"/>
      <c r="GRO87" s="218"/>
      <c r="GRP87" s="217"/>
      <c r="GRQ87" s="116"/>
      <c r="GRR87" s="218"/>
      <c r="GRS87" s="217"/>
      <c r="GRT87" s="116"/>
      <c r="GRU87" s="218"/>
      <c r="GRV87" s="217"/>
      <c r="GRW87" s="116"/>
      <c r="GRX87" s="218"/>
      <c r="GRY87" s="217"/>
      <c r="GRZ87" s="116"/>
      <c r="GSA87" s="218"/>
      <c r="GSB87" s="217"/>
      <c r="GSC87" s="116"/>
      <c r="GSD87" s="218"/>
      <c r="GSE87" s="217"/>
      <c r="GSF87" s="116"/>
      <c r="GSG87" s="218"/>
      <c r="GSH87" s="217"/>
      <c r="GSI87" s="116"/>
      <c r="GSJ87" s="218"/>
      <c r="GSK87" s="217"/>
      <c r="GSL87" s="116"/>
      <c r="GSM87" s="218"/>
      <c r="GSN87" s="217"/>
      <c r="GSO87" s="116"/>
      <c r="GSP87" s="218"/>
      <c r="GSQ87" s="217"/>
      <c r="GSR87" s="116"/>
      <c r="GSS87" s="218"/>
      <c r="GST87" s="217"/>
      <c r="GSU87" s="116"/>
      <c r="GSV87" s="218"/>
      <c r="GSW87" s="217"/>
      <c r="GSX87" s="116"/>
      <c r="GSY87" s="218"/>
      <c r="GSZ87" s="217"/>
      <c r="GTA87" s="116"/>
      <c r="GTB87" s="218"/>
      <c r="GTC87" s="217"/>
      <c r="GTD87" s="116"/>
      <c r="GTE87" s="218"/>
      <c r="GTF87" s="217"/>
      <c r="GTG87" s="116"/>
      <c r="GTH87" s="218"/>
      <c r="GTI87" s="217"/>
      <c r="GTJ87" s="116"/>
      <c r="GTK87" s="218"/>
      <c r="GTL87" s="217"/>
      <c r="GTM87" s="116"/>
      <c r="GTN87" s="218"/>
      <c r="GTO87" s="217"/>
      <c r="GTP87" s="116"/>
      <c r="GTQ87" s="218"/>
      <c r="GTR87" s="217"/>
      <c r="GTS87" s="116"/>
      <c r="GTT87" s="218"/>
      <c r="GTU87" s="217"/>
      <c r="GTV87" s="116"/>
      <c r="GTW87" s="218"/>
      <c r="GTX87" s="217"/>
      <c r="GTY87" s="116"/>
      <c r="GTZ87" s="218"/>
      <c r="GUA87" s="217"/>
      <c r="GUB87" s="116"/>
      <c r="GUC87" s="218"/>
      <c r="GUD87" s="217"/>
      <c r="GUE87" s="116"/>
      <c r="GUF87" s="218"/>
      <c r="GUG87" s="217"/>
      <c r="GUH87" s="116"/>
      <c r="GUI87" s="218"/>
      <c r="GUJ87" s="217"/>
      <c r="GUK87" s="116"/>
      <c r="GUL87" s="218"/>
      <c r="GUM87" s="217"/>
      <c r="GUN87" s="116"/>
      <c r="GUO87" s="218"/>
      <c r="GUP87" s="217"/>
      <c r="GUQ87" s="116"/>
      <c r="GUR87" s="218"/>
      <c r="GUS87" s="217"/>
      <c r="GUT87" s="116"/>
      <c r="GUU87" s="218"/>
      <c r="GUV87" s="217"/>
      <c r="GUW87" s="116"/>
      <c r="GUX87" s="218"/>
      <c r="GUY87" s="217"/>
      <c r="GUZ87" s="116"/>
      <c r="GVA87" s="218"/>
      <c r="GVB87" s="217"/>
      <c r="GVC87" s="116"/>
      <c r="GVD87" s="218"/>
      <c r="GVE87" s="217"/>
      <c r="GVF87" s="116"/>
      <c r="GVG87" s="218"/>
      <c r="GVH87" s="217"/>
      <c r="GVI87" s="116"/>
      <c r="GVJ87" s="218"/>
      <c r="GVK87" s="217"/>
      <c r="GVL87" s="116"/>
      <c r="GVM87" s="218"/>
      <c r="GVN87" s="217"/>
      <c r="GVO87" s="116"/>
      <c r="GVP87" s="218"/>
      <c r="GVQ87" s="217"/>
      <c r="GVR87" s="116"/>
      <c r="GVS87" s="218"/>
      <c r="GVT87" s="217"/>
      <c r="GVU87" s="116"/>
      <c r="GVV87" s="218"/>
      <c r="GVW87" s="217"/>
      <c r="GVX87" s="116"/>
      <c r="GVY87" s="218"/>
      <c r="GVZ87" s="217"/>
      <c r="GWA87" s="116"/>
      <c r="GWB87" s="218"/>
      <c r="GWC87" s="217"/>
      <c r="GWD87" s="116"/>
      <c r="GWE87" s="218"/>
      <c r="GWF87" s="217"/>
      <c r="GWG87" s="116"/>
      <c r="GWH87" s="218"/>
      <c r="GWI87" s="217"/>
      <c r="GWJ87" s="116"/>
      <c r="GWK87" s="218"/>
      <c r="GWL87" s="217"/>
      <c r="GWM87" s="116"/>
      <c r="GWN87" s="218"/>
      <c r="GWO87" s="217"/>
      <c r="GWP87" s="116"/>
      <c r="GWQ87" s="218"/>
      <c r="GWR87" s="217"/>
      <c r="GWS87" s="116"/>
      <c r="GWT87" s="218"/>
      <c r="GWU87" s="217"/>
      <c r="GWV87" s="116"/>
      <c r="GWW87" s="218"/>
      <c r="GWX87" s="217"/>
      <c r="GWY87" s="116"/>
      <c r="GWZ87" s="218"/>
      <c r="GXA87" s="217"/>
      <c r="GXB87" s="116"/>
      <c r="GXC87" s="218"/>
      <c r="GXD87" s="217"/>
      <c r="GXE87" s="116"/>
      <c r="GXF87" s="218"/>
      <c r="GXG87" s="217"/>
      <c r="GXH87" s="116"/>
      <c r="GXI87" s="218"/>
      <c r="GXJ87" s="217"/>
      <c r="GXK87" s="116"/>
      <c r="GXL87" s="218"/>
      <c r="GXM87" s="217"/>
      <c r="GXN87" s="116"/>
      <c r="GXO87" s="218"/>
      <c r="GXP87" s="217"/>
      <c r="GXQ87" s="116"/>
      <c r="GXR87" s="218"/>
      <c r="GXS87" s="217"/>
      <c r="GXT87" s="116"/>
      <c r="GXU87" s="218"/>
      <c r="GXV87" s="217"/>
      <c r="GXW87" s="116"/>
      <c r="GXX87" s="218"/>
      <c r="GXY87" s="217"/>
      <c r="GXZ87" s="116"/>
      <c r="GYA87" s="218"/>
      <c r="GYB87" s="217"/>
      <c r="GYC87" s="116"/>
      <c r="GYD87" s="218"/>
      <c r="GYE87" s="217"/>
      <c r="GYF87" s="116"/>
      <c r="GYG87" s="218"/>
      <c r="GYH87" s="217"/>
      <c r="GYI87" s="116"/>
      <c r="GYJ87" s="218"/>
      <c r="GYK87" s="217"/>
      <c r="GYL87" s="116"/>
      <c r="GYM87" s="218"/>
      <c r="GYN87" s="217"/>
      <c r="GYO87" s="116"/>
      <c r="GYP87" s="218"/>
      <c r="GYQ87" s="217"/>
      <c r="GYR87" s="116"/>
      <c r="GYS87" s="218"/>
      <c r="GYT87" s="217"/>
      <c r="GYU87" s="116"/>
      <c r="GYV87" s="218"/>
      <c r="GYW87" s="217"/>
      <c r="GYX87" s="116"/>
      <c r="GYY87" s="218"/>
      <c r="GYZ87" s="217"/>
      <c r="GZA87" s="116"/>
      <c r="GZB87" s="218"/>
      <c r="GZC87" s="217"/>
      <c r="GZD87" s="116"/>
      <c r="GZE87" s="218"/>
      <c r="GZF87" s="217"/>
      <c r="GZG87" s="116"/>
      <c r="GZH87" s="218"/>
      <c r="GZI87" s="217"/>
      <c r="GZJ87" s="116"/>
      <c r="GZK87" s="218"/>
      <c r="GZL87" s="217"/>
      <c r="GZM87" s="116"/>
      <c r="GZN87" s="218"/>
      <c r="GZO87" s="217"/>
      <c r="GZP87" s="116"/>
      <c r="GZQ87" s="218"/>
      <c r="GZR87" s="217"/>
      <c r="GZS87" s="116"/>
      <c r="GZT87" s="218"/>
      <c r="GZU87" s="217"/>
      <c r="GZV87" s="116"/>
      <c r="GZW87" s="218"/>
      <c r="GZX87" s="217"/>
      <c r="GZY87" s="116"/>
      <c r="GZZ87" s="218"/>
      <c r="HAA87" s="217"/>
      <c r="HAB87" s="116"/>
      <c r="HAC87" s="218"/>
      <c r="HAD87" s="217"/>
      <c r="HAE87" s="116"/>
      <c r="HAF87" s="218"/>
      <c r="HAG87" s="217"/>
      <c r="HAH87" s="116"/>
      <c r="HAI87" s="218"/>
      <c r="HAJ87" s="217"/>
      <c r="HAK87" s="116"/>
      <c r="HAL87" s="218"/>
      <c r="HAM87" s="217"/>
      <c r="HAN87" s="116"/>
      <c r="HAO87" s="218"/>
      <c r="HAP87" s="217"/>
      <c r="HAQ87" s="116"/>
      <c r="HAR87" s="218"/>
      <c r="HAS87" s="217"/>
      <c r="HAT87" s="116"/>
      <c r="HAU87" s="218"/>
      <c r="HAV87" s="217"/>
      <c r="HAW87" s="116"/>
      <c r="HAX87" s="218"/>
      <c r="HAY87" s="217"/>
      <c r="HAZ87" s="116"/>
      <c r="HBA87" s="218"/>
      <c r="HBB87" s="217"/>
      <c r="HBC87" s="116"/>
      <c r="HBD87" s="218"/>
      <c r="HBE87" s="217"/>
      <c r="HBF87" s="116"/>
      <c r="HBG87" s="218"/>
      <c r="HBH87" s="217"/>
      <c r="HBI87" s="116"/>
      <c r="HBJ87" s="218"/>
      <c r="HBK87" s="217"/>
      <c r="HBL87" s="116"/>
      <c r="HBM87" s="218"/>
      <c r="HBN87" s="217"/>
      <c r="HBO87" s="116"/>
      <c r="HBP87" s="218"/>
      <c r="HBQ87" s="217"/>
      <c r="HBR87" s="116"/>
      <c r="HBS87" s="218"/>
      <c r="HBT87" s="217"/>
      <c r="HBU87" s="116"/>
      <c r="HBV87" s="218"/>
      <c r="HBW87" s="217"/>
      <c r="HBX87" s="116"/>
      <c r="HBY87" s="218"/>
      <c r="HBZ87" s="217"/>
      <c r="HCA87" s="116"/>
      <c r="HCB87" s="218"/>
      <c r="HCC87" s="217"/>
      <c r="HCD87" s="116"/>
      <c r="HCE87" s="218"/>
      <c r="HCF87" s="217"/>
      <c r="HCG87" s="116"/>
      <c r="HCH87" s="218"/>
      <c r="HCI87" s="217"/>
      <c r="HCJ87" s="116"/>
      <c r="HCK87" s="218"/>
      <c r="HCL87" s="217"/>
      <c r="HCM87" s="116"/>
      <c r="HCN87" s="218"/>
      <c r="HCO87" s="217"/>
      <c r="HCP87" s="116"/>
      <c r="HCQ87" s="218"/>
      <c r="HCR87" s="217"/>
      <c r="HCS87" s="116"/>
      <c r="HCT87" s="218"/>
      <c r="HCU87" s="217"/>
      <c r="HCV87" s="116"/>
      <c r="HCW87" s="218"/>
      <c r="HCX87" s="217"/>
      <c r="HCY87" s="116"/>
      <c r="HCZ87" s="218"/>
      <c r="HDA87" s="217"/>
      <c r="HDB87" s="116"/>
      <c r="HDC87" s="218"/>
      <c r="HDD87" s="217"/>
      <c r="HDE87" s="116"/>
      <c r="HDF87" s="218"/>
      <c r="HDG87" s="217"/>
      <c r="HDH87" s="116"/>
      <c r="HDI87" s="218"/>
      <c r="HDJ87" s="217"/>
      <c r="HDK87" s="116"/>
      <c r="HDL87" s="218"/>
      <c r="HDM87" s="217"/>
      <c r="HDN87" s="116"/>
      <c r="HDO87" s="218"/>
      <c r="HDP87" s="217"/>
      <c r="HDQ87" s="116"/>
      <c r="HDR87" s="218"/>
      <c r="HDS87" s="217"/>
      <c r="HDT87" s="116"/>
      <c r="HDU87" s="218"/>
      <c r="HDV87" s="217"/>
      <c r="HDW87" s="116"/>
      <c r="HDX87" s="218"/>
      <c r="HDY87" s="217"/>
      <c r="HDZ87" s="116"/>
      <c r="HEA87" s="218"/>
      <c r="HEB87" s="217"/>
      <c r="HEC87" s="116"/>
      <c r="HED87" s="218"/>
      <c r="HEE87" s="217"/>
      <c r="HEF87" s="116"/>
      <c r="HEG87" s="218"/>
      <c r="HEH87" s="217"/>
      <c r="HEI87" s="116"/>
      <c r="HEJ87" s="218"/>
      <c r="HEK87" s="217"/>
      <c r="HEL87" s="116"/>
      <c r="HEM87" s="218"/>
      <c r="HEN87" s="217"/>
      <c r="HEO87" s="116"/>
      <c r="HEP87" s="218"/>
      <c r="HEQ87" s="217"/>
      <c r="HER87" s="116"/>
      <c r="HES87" s="218"/>
      <c r="HET87" s="217"/>
      <c r="HEU87" s="116"/>
      <c r="HEV87" s="218"/>
      <c r="HEW87" s="217"/>
      <c r="HEX87" s="116"/>
      <c r="HEY87" s="218"/>
      <c r="HEZ87" s="217"/>
      <c r="HFA87" s="116"/>
      <c r="HFB87" s="218"/>
      <c r="HFC87" s="217"/>
      <c r="HFD87" s="116"/>
      <c r="HFE87" s="218"/>
      <c r="HFF87" s="217"/>
      <c r="HFG87" s="116"/>
      <c r="HFH87" s="218"/>
      <c r="HFI87" s="217"/>
      <c r="HFJ87" s="116"/>
      <c r="HFK87" s="218"/>
      <c r="HFL87" s="217"/>
      <c r="HFM87" s="116"/>
      <c r="HFN87" s="218"/>
      <c r="HFO87" s="217"/>
      <c r="HFP87" s="116"/>
      <c r="HFQ87" s="218"/>
      <c r="HFR87" s="217"/>
      <c r="HFS87" s="116"/>
      <c r="HFT87" s="218"/>
      <c r="HFU87" s="217"/>
      <c r="HFV87" s="116"/>
      <c r="HFW87" s="218"/>
      <c r="HFX87" s="217"/>
      <c r="HFY87" s="116"/>
      <c r="HFZ87" s="218"/>
      <c r="HGA87" s="217"/>
      <c r="HGB87" s="116"/>
      <c r="HGC87" s="218"/>
      <c r="HGD87" s="217"/>
      <c r="HGE87" s="116"/>
      <c r="HGF87" s="218"/>
      <c r="HGG87" s="217"/>
      <c r="HGH87" s="116"/>
      <c r="HGI87" s="218"/>
      <c r="HGJ87" s="217"/>
      <c r="HGK87" s="116"/>
      <c r="HGL87" s="218"/>
      <c r="HGM87" s="217"/>
      <c r="HGN87" s="116"/>
      <c r="HGO87" s="218"/>
      <c r="HGP87" s="217"/>
      <c r="HGQ87" s="116"/>
      <c r="HGR87" s="218"/>
      <c r="HGS87" s="217"/>
      <c r="HGT87" s="116"/>
      <c r="HGU87" s="218"/>
      <c r="HGV87" s="217"/>
      <c r="HGW87" s="116"/>
      <c r="HGX87" s="218"/>
      <c r="HGY87" s="217"/>
      <c r="HGZ87" s="116"/>
      <c r="HHA87" s="218"/>
      <c r="HHB87" s="217"/>
      <c r="HHC87" s="116"/>
      <c r="HHD87" s="218"/>
      <c r="HHE87" s="217"/>
      <c r="HHF87" s="116"/>
      <c r="HHG87" s="218"/>
      <c r="HHH87" s="217"/>
      <c r="HHI87" s="116"/>
      <c r="HHJ87" s="218"/>
      <c r="HHK87" s="217"/>
      <c r="HHL87" s="116"/>
      <c r="HHM87" s="218"/>
      <c r="HHN87" s="217"/>
      <c r="HHO87" s="116"/>
      <c r="HHP87" s="218"/>
      <c r="HHQ87" s="217"/>
      <c r="HHR87" s="116"/>
      <c r="HHS87" s="218"/>
      <c r="HHT87" s="217"/>
      <c r="HHU87" s="116"/>
      <c r="HHV87" s="218"/>
      <c r="HHW87" s="217"/>
      <c r="HHX87" s="116"/>
      <c r="HHY87" s="218"/>
      <c r="HHZ87" s="217"/>
      <c r="HIA87" s="116"/>
      <c r="HIB87" s="218"/>
      <c r="HIC87" s="217"/>
      <c r="HID87" s="116"/>
      <c r="HIE87" s="218"/>
      <c r="HIF87" s="217"/>
      <c r="HIG87" s="116"/>
      <c r="HIH87" s="218"/>
      <c r="HII87" s="217"/>
      <c r="HIJ87" s="116"/>
      <c r="HIK87" s="218"/>
      <c r="HIL87" s="217"/>
      <c r="HIM87" s="116"/>
      <c r="HIN87" s="218"/>
      <c r="HIO87" s="217"/>
      <c r="HIP87" s="116"/>
      <c r="HIQ87" s="218"/>
      <c r="HIR87" s="217"/>
      <c r="HIS87" s="116"/>
      <c r="HIT87" s="218"/>
      <c r="HIU87" s="217"/>
      <c r="HIV87" s="116"/>
      <c r="HIW87" s="218"/>
      <c r="HIX87" s="217"/>
      <c r="HIY87" s="116"/>
      <c r="HIZ87" s="218"/>
      <c r="HJA87" s="217"/>
      <c r="HJB87" s="116"/>
      <c r="HJC87" s="218"/>
      <c r="HJD87" s="217"/>
      <c r="HJE87" s="116"/>
      <c r="HJF87" s="218"/>
      <c r="HJG87" s="217"/>
      <c r="HJH87" s="116"/>
      <c r="HJI87" s="218"/>
      <c r="HJJ87" s="217"/>
      <c r="HJK87" s="116"/>
      <c r="HJL87" s="218"/>
      <c r="HJM87" s="217"/>
      <c r="HJN87" s="116"/>
      <c r="HJO87" s="218"/>
      <c r="HJP87" s="217"/>
      <c r="HJQ87" s="116"/>
      <c r="HJR87" s="218"/>
      <c r="HJS87" s="217"/>
      <c r="HJT87" s="116"/>
      <c r="HJU87" s="218"/>
      <c r="HJV87" s="217"/>
      <c r="HJW87" s="116"/>
      <c r="HJX87" s="218"/>
      <c r="HJY87" s="217"/>
      <c r="HJZ87" s="116"/>
      <c r="HKA87" s="218"/>
      <c r="HKB87" s="217"/>
      <c r="HKC87" s="116"/>
      <c r="HKD87" s="218"/>
      <c r="HKE87" s="217"/>
      <c r="HKF87" s="116"/>
      <c r="HKG87" s="218"/>
      <c r="HKH87" s="217"/>
      <c r="HKI87" s="116"/>
      <c r="HKJ87" s="218"/>
      <c r="HKK87" s="217"/>
      <c r="HKL87" s="116"/>
      <c r="HKM87" s="218"/>
      <c r="HKN87" s="217"/>
      <c r="HKO87" s="116"/>
      <c r="HKP87" s="218"/>
      <c r="HKQ87" s="217"/>
      <c r="HKR87" s="116"/>
      <c r="HKS87" s="218"/>
      <c r="HKT87" s="217"/>
      <c r="HKU87" s="116"/>
      <c r="HKV87" s="218"/>
      <c r="HKW87" s="217"/>
      <c r="HKX87" s="116"/>
      <c r="HKY87" s="218"/>
      <c r="HKZ87" s="217"/>
      <c r="HLA87" s="116"/>
      <c r="HLB87" s="218"/>
      <c r="HLC87" s="217"/>
      <c r="HLD87" s="116"/>
      <c r="HLE87" s="218"/>
      <c r="HLF87" s="217"/>
      <c r="HLG87" s="116"/>
      <c r="HLH87" s="218"/>
      <c r="HLI87" s="217"/>
      <c r="HLJ87" s="116"/>
      <c r="HLK87" s="218"/>
      <c r="HLL87" s="217"/>
      <c r="HLM87" s="116"/>
      <c r="HLN87" s="218"/>
      <c r="HLO87" s="217"/>
      <c r="HLP87" s="116"/>
      <c r="HLQ87" s="218"/>
      <c r="HLR87" s="217"/>
      <c r="HLS87" s="116"/>
      <c r="HLT87" s="218"/>
      <c r="HLU87" s="217"/>
      <c r="HLV87" s="116"/>
      <c r="HLW87" s="218"/>
      <c r="HLX87" s="217"/>
      <c r="HLY87" s="116"/>
      <c r="HLZ87" s="218"/>
      <c r="HMA87" s="217"/>
      <c r="HMB87" s="116"/>
      <c r="HMC87" s="218"/>
      <c r="HMD87" s="217"/>
      <c r="HME87" s="116"/>
      <c r="HMF87" s="218"/>
      <c r="HMG87" s="217"/>
      <c r="HMH87" s="116"/>
      <c r="HMI87" s="218"/>
      <c r="HMJ87" s="217"/>
      <c r="HMK87" s="116"/>
      <c r="HML87" s="218"/>
      <c r="HMM87" s="217"/>
      <c r="HMN87" s="116"/>
      <c r="HMO87" s="218"/>
      <c r="HMP87" s="217"/>
      <c r="HMQ87" s="116"/>
      <c r="HMR87" s="218"/>
      <c r="HMS87" s="217"/>
      <c r="HMT87" s="116"/>
      <c r="HMU87" s="218"/>
      <c r="HMV87" s="217"/>
      <c r="HMW87" s="116"/>
      <c r="HMX87" s="218"/>
      <c r="HMY87" s="217"/>
      <c r="HMZ87" s="116"/>
      <c r="HNA87" s="218"/>
      <c r="HNB87" s="217"/>
      <c r="HNC87" s="116"/>
      <c r="HND87" s="218"/>
      <c r="HNE87" s="217"/>
      <c r="HNF87" s="116"/>
      <c r="HNG87" s="218"/>
      <c r="HNH87" s="217"/>
      <c r="HNI87" s="116"/>
      <c r="HNJ87" s="218"/>
      <c r="HNK87" s="217"/>
      <c r="HNL87" s="116"/>
      <c r="HNM87" s="218"/>
      <c r="HNN87" s="217"/>
      <c r="HNO87" s="116"/>
      <c r="HNP87" s="218"/>
      <c r="HNQ87" s="217"/>
      <c r="HNR87" s="116"/>
      <c r="HNS87" s="218"/>
      <c r="HNT87" s="217"/>
      <c r="HNU87" s="116"/>
      <c r="HNV87" s="218"/>
      <c r="HNW87" s="217"/>
      <c r="HNX87" s="116"/>
      <c r="HNY87" s="218"/>
      <c r="HNZ87" s="217"/>
      <c r="HOA87" s="116"/>
      <c r="HOB87" s="218"/>
      <c r="HOC87" s="217"/>
      <c r="HOD87" s="116"/>
      <c r="HOE87" s="218"/>
      <c r="HOF87" s="217"/>
      <c r="HOG87" s="116"/>
      <c r="HOH87" s="218"/>
      <c r="HOI87" s="217"/>
      <c r="HOJ87" s="116"/>
      <c r="HOK87" s="218"/>
      <c r="HOL87" s="217"/>
      <c r="HOM87" s="116"/>
      <c r="HON87" s="218"/>
      <c r="HOO87" s="217"/>
      <c r="HOP87" s="116"/>
      <c r="HOQ87" s="218"/>
      <c r="HOR87" s="217"/>
      <c r="HOS87" s="116"/>
      <c r="HOT87" s="218"/>
      <c r="HOU87" s="217"/>
      <c r="HOV87" s="116"/>
      <c r="HOW87" s="218"/>
      <c r="HOX87" s="217"/>
      <c r="HOY87" s="116"/>
      <c r="HOZ87" s="218"/>
      <c r="HPA87" s="217"/>
      <c r="HPB87" s="116"/>
      <c r="HPC87" s="218"/>
      <c r="HPD87" s="217"/>
      <c r="HPE87" s="116"/>
      <c r="HPF87" s="218"/>
      <c r="HPG87" s="217"/>
      <c r="HPH87" s="116"/>
      <c r="HPI87" s="218"/>
      <c r="HPJ87" s="217"/>
      <c r="HPK87" s="116"/>
      <c r="HPL87" s="218"/>
      <c r="HPM87" s="217"/>
      <c r="HPN87" s="116"/>
      <c r="HPO87" s="218"/>
      <c r="HPP87" s="217"/>
      <c r="HPQ87" s="116"/>
      <c r="HPR87" s="218"/>
      <c r="HPS87" s="217"/>
      <c r="HPT87" s="116"/>
      <c r="HPU87" s="218"/>
      <c r="HPV87" s="217"/>
      <c r="HPW87" s="116"/>
      <c r="HPX87" s="218"/>
      <c r="HPY87" s="217"/>
      <c r="HPZ87" s="116"/>
      <c r="HQA87" s="218"/>
      <c r="HQB87" s="217"/>
      <c r="HQC87" s="116"/>
      <c r="HQD87" s="218"/>
      <c r="HQE87" s="217"/>
      <c r="HQF87" s="116"/>
      <c r="HQG87" s="218"/>
      <c r="HQH87" s="217"/>
      <c r="HQI87" s="116"/>
      <c r="HQJ87" s="218"/>
      <c r="HQK87" s="217"/>
      <c r="HQL87" s="116"/>
      <c r="HQM87" s="218"/>
      <c r="HQN87" s="217"/>
      <c r="HQO87" s="116"/>
      <c r="HQP87" s="218"/>
      <c r="HQQ87" s="217"/>
      <c r="HQR87" s="116"/>
      <c r="HQS87" s="218"/>
      <c r="HQT87" s="217"/>
      <c r="HQU87" s="116"/>
      <c r="HQV87" s="218"/>
      <c r="HQW87" s="217"/>
      <c r="HQX87" s="116"/>
      <c r="HQY87" s="218"/>
      <c r="HQZ87" s="217"/>
      <c r="HRA87" s="116"/>
      <c r="HRB87" s="218"/>
      <c r="HRC87" s="217"/>
      <c r="HRD87" s="116"/>
      <c r="HRE87" s="218"/>
      <c r="HRF87" s="217"/>
      <c r="HRG87" s="116"/>
      <c r="HRH87" s="218"/>
      <c r="HRI87" s="217"/>
      <c r="HRJ87" s="116"/>
      <c r="HRK87" s="218"/>
      <c r="HRL87" s="217"/>
      <c r="HRM87" s="116"/>
      <c r="HRN87" s="218"/>
      <c r="HRO87" s="217"/>
      <c r="HRP87" s="116"/>
      <c r="HRQ87" s="218"/>
      <c r="HRR87" s="217"/>
      <c r="HRS87" s="116"/>
      <c r="HRT87" s="218"/>
      <c r="HRU87" s="217"/>
      <c r="HRV87" s="116"/>
      <c r="HRW87" s="218"/>
      <c r="HRX87" s="217"/>
      <c r="HRY87" s="116"/>
      <c r="HRZ87" s="218"/>
      <c r="HSA87" s="217"/>
      <c r="HSB87" s="116"/>
      <c r="HSC87" s="218"/>
      <c r="HSD87" s="217"/>
      <c r="HSE87" s="116"/>
      <c r="HSF87" s="218"/>
      <c r="HSG87" s="217"/>
      <c r="HSH87" s="116"/>
      <c r="HSI87" s="218"/>
      <c r="HSJ87" s="217"/>
      <c r="HSK87" s="116"/>
      <c r="HSL87" s="218"/>
      <c r="HSM87" s="217"/>
      <c r="HSN87" s="116"/>
      <c r="HSO87" s="218"/>
      <c r="HSP87" s="217"/>
      <c r="HSQ87" s="116"/>
      <c r="HSR87" s="218"/>
      <c r="HSS87" s="217"/>
      <c r="HST87" s="116"/>
      <c r="HSU87" s="218"/>
      <c r="HSV87" s="217"/>
      <c r="HSW87" s="116"/>
      <c r="HSX87" s="218"/>
      <c r="HSY87" s="217"/>
      <c r="HSZ87" s="116"/>
      <c r="HTA87" s="218"/>
      <c r="HTB87" s="217"/>
      <c r="HTC87" s="116"/>
      <c r="HTD87" s="218"/>
      <c r="HTE87" s="217"/>
      <c r="HTF87" s="116"/>
      <c r="HTG87" s="218"/>
      <c r="HTH87" s="217"/>
      <c r="HTI87" s="116"/>
      <c r="HTJ87" s="218"/>
      <c r="HTK87" s="217"/>
      <c r="HTL87" s="116"/>
      <c r="HTM87" s="218"/>
      <c r="HTN87" s="217"/>
      <c r="HTO87" s="116"/>
      <c r="HTP87" s="218"/>
      <c r="HTQ87" s="217"/>
      <c r="HTR87" s="116"/>
      <c r="HTS87" s="218"/>
      <c r="HTT87" s="217"/>
      <c r="HTU87" s="116"/>
      <c r="HTV87" s="218"/>
      <c r="HTW87" s="217"/>
      <c r="HTX87" s="116"/>
      <c r="HTY87" s="218"/>
      <c r="HTZ87" s="217"/>
      <c r="HUA87" s="116"/>
      <c r="HUB87" s="218"/>
      <c r="HUC87" s="217"/>
      <c r="HUD87" s="116"/>
      <c r="HUE87" s="218"/>
      <c r="HUF87" s="217"/>
      <c r="HUG87" s="116"/>
      <c r="HUH87" s="218"/>
      <c r="HUI87" s="217"/>
      <c r="HUJ87" s="116"/>
      <c r="HUK87" s="218"/>
      <c r="HUL87" s="217"/>
      <c r="HUM87" s="116"/>
      <c r="HUN87" s="218"/>
      <c r="HUO87" s="217"/>
      <c r="HUP87" s="116"/>
      <c r="HUQ87" s="218"/>
      <c r="HUR87" s="217"/>
      <c r="HUS87" s="116"/>
      <c r="HUT87" s="218"/>
      <c r="HUU87" s="217"/>
      <c r="HUV87" s="116"/>
      <c r="HUW87" s="218"/>
      <c r="HUX87" s="217"/>
      <c r="HUY87" s="116"/>
      <c r="HUZ87" s="218"/>
      <c r="HVA87" s="217"/>
      <c r="HVB87" s="116"/>
      <c r="HVC87" s="218"/>
      <c r="HVD87" s="217"/>
      <c r="HVE87" s="116"/>
      <c r="HVF87" s="218"/>
      <c r="HVG87" s="217"/>
      <c r="HVH87" s="116"/>
      <c r="HVI87" s="218"/>
      <c r="HVJ87" s="217"/>
      <c r="HVK87" s="116"/>
      <c r="HVL87" s="218"/>
      <c r="HVM87" s="217"/>
      <c r="HVN87" s="116"/>
      <c r="HVO87" s="218"/>
      <c r="HVP87" s="217"/>
      <c r="HVQ87" s="116"/>
      <c r="HVR87" s="218"/>
      <c r="HVS87" s="217"/>
      <c r="HVT87" s="116"/>
      <c r="HVU87" s="218"/>
      <c r="HVV87" s="217"/>
      <c r="HVW87" s="116"/>
      <c r="HVX87" s="218"/>
      <c r="HVY87" s="217"/>
      <c r="HVZ87" s="116"/>
      <c r="HWA87" s="218"/>
      <c r="HWB87" s="217"/>
      <c r="HWC87" s="116"/>
      <c r="HWD87" s="218"/>
      <c r="HWE87" s="217"/>
      <c r="HWF87" s="116"/>
      <c r="HWG87" s="218"/>
      <c r="HWH87" s="217"/>
      <c r="HWI87" s="116"/>
      <c r="HWJ87" s="218"/>
      <c r="HWK87" s="217"/>
      <c r="HWL87" s="116"/>
      <c r="HWM87" s="218"/>
      <c r="HWN87" s="217"/>
      <c r="HWO87" s="116"/>
      <c r="HWP87" s="218"/>
      <c r="HWQ87" s="217"/>
      <c r="HWR87" s="116"/>
      <c r="HWS87" s="218"/>
      <c r="HWT87" s="217"/>
      <c r="HWU87" s="116"/>
      <c r="HWV87" s="218"/>
      <c r="HWW87" s="217"/>
      <c r="HWX87" s="116"/>
      <c r="HWY87" s="218"/>
      <c r="HWZ87" s="217"/>
      <c r="HXA87" s="116"/>
      <c r="HXB87" s="218"/>
      <c r="HXC87" s="217"/>
      <c r="HXD87" s="116"/>
      <c r="HXE87" s="218"/>
      <c r="HXF87" s="217"/>
      <c r="HXG87" s="116"/>
      <c r="HXH87" s="218"/>
      <c r="HXI87" s="217"/>
      <c r="HXJ87" s="116"/>
      <c r="HXK87" s="218"/>
      <c r="HXL87" s="217"/>
      <c r="HXM87" s="116"/>
      <c r="HXN87" s="218"/>
      <c r="HXO87" s="217"/>
      <c r="HXP87" s="116"/>
      <c r="HXQ87" s="218"/>
      <c r="HXR87" s="217"/>
      <c r="HXS87" s="116"/>
      <c r="HXT87" s="218"/>
      <c r="HXU87" s="217"/>
      <c r="HXV87" s="116"/>
      <c r="HXW87" s="218"/>
      <c r="HXX87" s="217"/>
      <c r="HXY87" s="116"/>
      <c r="HXZ87" s="218"/>
      <c r="HYA87" s="217"/>
      <c r="HYB87" s="116"/>
      <c r="HYC87" s="218"/>
      <c r="HYD87" s="217"/>
      <c r="HYE87" s="116"/>
      <c r="HYF87" s="218"/>
      <c r="HYG87" s="217"/>
      <c r="HYH87" s="116"/>
      <c r="HYI87" s="218"/>
      <c r="HYJ87" s="217"/>
      <c r="HYK87" s="116"/>
      <c r="HYL87" s="218"/>
      <c r="HYM87" s="217"/>
      <c r="HYN87" s="116"/>
      <c r="HYO87" s="218"/>
      <c r="HYP87" s="217"/>
      <c r="HYQ87" s="116"/>
      <c r="HYR87" s="218"/>
      <c r="HYS87" s="217"/>
      <c r="HYT87" s="116"/>
      <c r="HYU87" s="218"/>
      <c r="HYV87" s="217"/>
      <c r="HYW87" s="116"/>
      <c r="HYX87" s="218"/>
      <c r="HYY87" s="217"/>
      <c r="HYZ87" s="116"/>
      <c r="HZA87" s="218"/>
      <c r="HZB87" s="217"/>
      <c r="HZC87" s="116"/>
      <c r="HZD87" s="218"/>
      <c r="HZE87" s="217"/>
      <c r="HZF87" s="116"/>
      <c r="HZG87" s="218"/>
      <c r="HZH87" s="217"/>
      <c r="HZI87" s="116"/>
      <c r="HZJ87" s="218"/>
      <c r="HZK87" s="217"/>
      <c r="HZL87" s="116"/>
      <c r="HZM87" s="218"/>
      <c r="HZN87" s="217"/>
      <c r="HZO87" s="116"/>
      <c r="HZP87" s="218"/>
      <c r="HZQ87" s="217"/>
      <c r="HZR87" s="116"/>
      <c r="HZS87" s="218"/>
      <c r="HZT87" s="217"/>
      <c r="HZU87" s="116"/>
      <c r="HZV87" s="218"/>
      <c r="HZW87" s="217"/>
      <c r="HZX87" s="116"/>
      <c r="HZY87" s="218"/>
      <c r="HZZ87" s="217"/>
      <c r="IAA87" s="116"/>
      <c r="IAB87" s="218"/>
      <c r="IAC87" s="217"/>
      <c r="IAD87" s="116"/>
      <c r="IAE87" s="218"/>
      <c r="IAF87" s="217"/>
      <c r="IAG87" s="116"/>
      <c r="IAH87" s="218"/>
      <c r="IAI87" s="217"/>
      <c r="IAJ87" s="116"/>
      <c r="IAK87" s="218"/>
      <c r="IAL87" s="217"/>
      <c r="IAM87" s="116"/>
      <c r="IAN87" s="218"/>
      <c r="IAO87" s="217"/>
      <c r="IAP87" s="116"/>
      <c r="IAQ87" s="218"/>
      <c r="IAR87" s="217"/>
      <c r="IAS87" s="116"/>
      <c r="IAT87" s="218"/>
      <c r="IAU87" s="217"/>
      <c r="IAV87" s="116"/>
      <c r="IAW87" s="218"/>
      <c r="IAX87" s="217"/>
      <c r="IAY87" s="116"/>
      <c r="IAZ87" s="218"/>
      <c r="IBA87" s="217"/>
      <c r="IBB87" s="116"/>
      <c r="IBC87" s="218"/>
      <c r="IBD87" s="217"/>
      <c r="IBE87" s="116"/>
      <c r="IBF87" s="218"/>
      <c r="IBG87" s="217"/>
      <c r="IBH87" s="116"/>
      <c r="IBI87" s="218"/>
      <c r="IBJ87" s="217"/>
      <c r="IBK87" s="116"/>
      <c r="IBL87" s="218"/>
      <c r="IBM87" s="217"/>
      <c r="IBN87" s="116"/>
      <c r="IBO87" s="218"/>
      <c r="IBP87" s="217"/>
      <c r="IBQ87" s="116"/>
      <c r="IBR87" s="218"/>
      <c r="IBS87" s="217"/>
      <c r="IBT87" s="116"/>
      <c r="IBU87" s="218"/>
      <c r="IBV87" s="217"/>
      <c r="IBW87" s="116"/>
      <c r="IBX87" s="218"/>
      <c r="IBY87" s="217"/>
      <c r="IBZ87" s="116"/>
      <c r="ICA87" s="218"/>
      <c r="ICB87" s="217"/>
      <c r="ICC87" s="116"/>
      <c r="ICD87" s="218"/>
      <c r="ICE87" s="217"/>
      <c r="ICF87" s="116"/>
      <c r="ICG87" s="218"/>
      <c r="ICH87" s="217"/>
      <c r="ICI87" s="116"/>
      <c r="ICJ87" s="218"/>
      <c r="ICK87" s="217"/>
      <c r="ICL87" s="116"/>
      <c r="ICM87" s="218"/>
      <c r="ICN87" s="217"/>
      <c r="ICO87" s="116"/>
      <c r="ICP87" s="218"/>
      <c r="ICQ87" s="217"/>
      <c r="ICR87" s="116"/>
      <c r="ICS87" s="218"/>
      <c r="ICT87" s="217"/>
      <c r="ICU87" s="116"/>
      <c r="ICV87" s="218"/>
      <c r="ICW87" s="217"/>
      <c r="ICX87" s="116"/>
      <c r="ICY87" s="218"/>
      <c r="ICZ87" s="217"/>
      <c r="IDA87" s="116"/>
      <c r="IDB87" s="218"/>
      <c r="IDC87" s="217"/>
      <c r="IDD87" s="116"/>
      <c r="IDE87" s="218"/>
      <c r="IDF87" s="217"/>
      <c r="IDG87" s="116"/>
      <c r="IDH87" s="218"/>
      <c r="IDI87" s="217"/>
      <c r="IDJ87" s="116"/>
      <c r="IDK87" s="218"/>
      <c r="IDL87" s="217"/>
      <c r="IDM87" s="116"/>
      <c r="IDN87" s="218"/>
      <c r="IDO87" s="217"/>
      <c r="IDP87" s="116"/>
      <c r="IDQ87" s="218"/>
      <c r="IDR87" s="217"/>
      <c r="IDS87" s="116"/>
      <c r="IDT87" s="218"/>
      <c r="IDU87" s="217"/>
      <c r="IDV87" s="116"/>
      <c r="IDW87" s="218"/>
      <c r="IDX87" s="217"/>
      <c r="IDY87" s="116"/>
      <c r="IDZ87" s="218"/>
      <c r="IEA87" s="217"/>
      <c r="IEB87" s="116"/>
      <c r="IEC87" s="218"/>
      <c r="IED87" s="217"/>
      <c r="IEE87" s="116"/>
      <c r="IEF87" s="218"/>
      <c r="IEG87" s="217"/>
      <c r="IEH87" s="116"/>
      <c r="IEI87" s="218"/>
      <c r="IEJ87" s="217"/>
      <c r="IEK87" s="116"/>
      <c r="IEL87" s="218"/>
      <c r="IEM87" s="217"/>
      <c r="IEN87" s="116"/>
      <c r="IEO87" s="218"/>
      <c r="IEP87" s="217"/>
      <c r="IEQ87" s="116"/>
      <c r="IER87" s="218"/>
      <c r="IES87" s="217"/>
      <c r="IET87" s="116"/>
      <c r="IEU87" s="218"/>
      <c r="IEV87" s="217"/>
      <c r="IEW87" s="116"/>
      <c r="IEX87" s="218"/>
      <c r="IEY87" s="217"/>
      <c r="IEZ87" s="116"/>
      <c r="IFA87" s="218"/>
      <c r="IFB87" s="217"/>
      <c r="IFC87" s="116"/>
      <c r="IFD87" s="218"/>
      <c r="IFE87" s="217"/>
      <c r="IFF87" s="116"/>
      <c r="IFG87" s="218"/>
      <c r="IFH87" s="217"/>
      <c r="IFI87" s="116"/>
      <c r="IFJ87" s="218"/>
      <c r="IFK87" s="217"/>
      <c r="IFL87" s="116"/>
      <c r="IFM87" s="218"/>
      <c r="IFN87" s="217"/>
      <c r="IFO87" s="116"/>
      <c r="IFP87" s="218"/>
      <c r="IFQ87" s="217"/>
      <c r="IFR87" s="116"/>
      <c r="IFS87" s="218"/>
      <c r="IFT87" s="217"/>
      <c r="IFU87" s="116"/>
      <c r="IFV87" s="218"/>
      <c r="IFW87" s="217"/>
      <c r="IFX87" s="116"/>
      <c r="IFY87" s="218"/>
      <c r="IFZ87" s="217"/>
      <c r="IGA87" s="116"/>
      <c r="IGB87" s="218"/>
      <c r="IGC87" s="217"/>
      <c r="IGD87" s="116"/>
      <c r="IGE87" s="218"/>
      <c r="IGF87" s="217"/>
      <c r="IGG87" s="116"/>
      <c r="IGH87" s="218"/>
      <c r="IGI87" s="217"/>
      <c r="IGJ87" s="116"/>
      <c r="IGK87" s="218"/>
      <c r="IGL87" s="217"/>
      <c r="IGM87" s="116"/>
      <c r="IGN87" s="218"/>
      <c r="IGO87" s="217"/>
      <c r="IGP87" s="116"/>
      <c r="IGQ87" s="218"/>
      <c r="IGR87" s="217"/>
      <c r="IGS87" s="116"/>
      <c r="IGT87" s="218"/>
      <c r="IGU87" s="217"/>
      <c r="IGV87" s="116"/>
      <c r="IGW87" s="218"/>
      <c r="IGX87" s="217"/>
      <c r="IGY87" s="116"/>
      <c r="IGZ87" s="218"/>
      <c r="IHA87" s="217"/>
      <c r="IHB87" s="116"/>
      <c r="IHC87" s="218"/>
      <c r="IHD87" s="217"/>
      <c r="IHE87" s="116"/>
      <c r="IHF87" s="218"/>
      <c r="IHG87" s="217"/>
      <c r="IHH87" s="116"/>
      <c r="IHI87" s="218"/>
      <c r="IHJ87" s="217"/>
      <c r="IHK87" s="116"/>
      <c r="IHL87" s="218"/>
      <c r="IHM87" s="217"/>
      <c r="IHN87" s="116"/>
      <c r="IHO87" s="218"/>
      <c r="IHP87" s="217"/>
      <c r="IHQ87" s="116"/>
      <c r="IHR87" s="218"/>
      <c r="IHS87" s="217"/>
      <c r="IHT87" s="116"/>
      <c r="IHU87" s="218"/>
      <c r="IHV87" s="217"/>
      <c r="IHW87" s="116"/>
      <c r="IHX87" s="218"/>
      <c r="IHY87" s="217"/>
      <c r="IHZ87" s="116"/>
      <c r="IIA87" s="218"/>
      <c r="IIB87" s="217"/>
      <c r="IIC87" s="116"/>
      <c r="IID87" s="218"/>
      <c r="IIE87" s="217"/>
      <c r="IIF87" s="116"/>
      <c r="IIG87" s="218"/>
      <c r="IIH87" s="217"/>
      <c r="III87" s="116"/>
      <c r="IIJ87" s="218"/>
      <c r="IIK87" s="217"/>
      <c r="IIL87" s="116"/>
      <c r="IIM87" s="218"/>
      <c r="IIN87" s="217"/>
      <c r="IIO87" s="116"/>
      <c r="IIP87" s="218"/>
      <c r="IIQ87" s="217"/>
      <c r="IIR87" s="116"/>
      <c r="IIS87" s="218"/>
      <c r="IIT87" s="217"/>
      <c r="IIU87" s="116"/>
      <c r="IIV87" s="218"/>
      <c r="IIW87" s="217"/>
      <c r="IIX87" s="116"/>
      <c r="IIY87" s="218"/>
      <c r="IIZ87" s="217"/>
      <c r="IJA87" s="116"/>
      <c r="IJB87" s="218"/>
      <c r="IJC87" s="217"/>
      <c r="IJD87" s="116"/>
      <c r="IJE87" s="218"/>
      <c r="IJF87" s="217"/>
      <c r="IJG87" s="116"/>
      <c r="IJH87" s="218"/>
      <c r="IJI87" s="217"/>
      <c r="IJJ87" s="116"/>
      <c r="IJK87" s="218"/>
      <c r="IJL87" s="217"/>
      <c r="IJM87" s="116"/>
      <c r="IJN87" s="218"/>
      <c r="IJO87" s="217"/>
      <c r="IJP87" s="116"/>
      <c r="IJQ87" s="218"/>
      <c r="IJR87" s="217"/>
      <c r="IJS87" s="116"/>
      <c r="IJT87" s="218"/>
      <c r="IJU87" s="217"/>
      <c r="IJV87" s="116"/>
      <c r="IJW87" s="218"/>
      <c r="IJX87" s="217"/>
      <c r="IJY87" s="116"/>
      <c r="IJZ87" s="218"/>
      <c r="IKA87" s="217"/>
      <c r="IKB87" s="116"/>
      <c r="IKC87" s="218"/>
      <c r="IKD87" s="217"/>
      <c r="IKE87" s="116"/>
      <c r="IKF87" s="218"/>
      <c r="IKG87" s="217"/>
      <c r="IKH87" s="116"/>
      <c r="IKI87" s="218"/>
      <c r="IKJ87" s="217"/>
      <c r="IKK87" s="116"/>
      <c r="IKL87" s="218"/>
      <c r="IKM87" s="217"/>
      <c r="IKN87" s="116"/>
      <c r="IKO87" s="218"/>
      <c r="IKP87" s="217"/>
      <c r="IKQ87" s="116"/>
      <c r="IKR87" s="218"/>
      <c r="IKS87" s="217"/>
      <c r="IKT87" s="116"/>
      <c r="IKU87" s="218"/>
      <c r="IKV87" s="217"/>
      <c r="IKW87" s="116"/>
      <c r="IKX87" s="218"/>
      <c r="IKY87" s="217"/>
      <c r="IKZ87" s="116"/>
      <c r="ILA87" s="218"/>
      <c r="ILB87" s="217"/>
      <c r="ILC87" s="116"/>
      <c r="ILD87" s="218"/>
      <c r="ILE87" s="217"/>
      <c r="ILF87" s="116"/>
      <c r="ILG87" s="218"/>
      <c r="ILH87" s="217"/>
      <c r="ILI87" s="116"/>
      <c r="ILJ87" s="218"/>
      <c r="ILK87" s="217"/>
      <c r="ILL87" s="116"/>
      <c r="ILM87" s="218"/>
      <c r="ILN87" s="217"/>
      <c r="ILO87" s="116"/>
      <c r="ILP87" s="218"/>
      <c r="ILQ87" s="217"/>
      <c r="ILR87" s="116"/>
      <c r="ILS87" s="218"/>
      <c r="ILT87" s="217"/>
      <c r="ILU87" s="116"/>
      <c r="ILV87" s="218"/>
      <c r="ILW87" s="217"/>
      <c r="ILX87" s="116"/>
      <c r="ILY87" s="218"/>
      <c r="ILZ87" s="217"/>
      <c r="IMA87" s="116"/>
      <c r="IMB87" s="218"/>
      <c r="IMC87" s="217"/>
      <c r="IMD87" s="116"/>
      <c r="IME87" s="218"/>
      <c r="IMF87" s="217"/>
      <c r="IMG87" s="116"/>
      <c r="IMH87" s="218"/>
      <c r="IMI87" s="217"/>
      <c r="IMJ87" s="116"/>
      <c r="IMK87" s="218"/>
      <c r="IML87" s="217"/>
      <c r="IMM87" s="116"/>
      <c r="IMN87" s="218"/>
      <c r="IMO87" s="217"/>
      <c r="IMP87" s="116"/>
      <c r="IMQ87" s="218"/>
      <c r="IMR87" s="217"/>
      <c r="IMS87" s="116"/>
      <c r="IMT87" s="218"/>
      <c r="IMU87" s="217"/>
      <c r="IMV87" s="116"/>
      <c r="IMW87" s="218"/>
      <c r="IMX87" s="217"/>
      <c r="IMY87" s="116"/>
      <c r="IMZ87" s="218"/>
      <c r="INA87" s="217"/>
      <c r="INB87" s="116"/>
      <c r="INC87" s="218"/>
      <c r="IND87" s="217"/>
      <c r="INE87" s="116"/>
      <c r="INF87" s="218"/>
      <c r="ING87" s="217"/>
      <c r="INH87" s="116"/>
      <c r="INI87" s="218"/>
      <c r="INJ87" s="217"/>
      <c r="INK87" s="116"/>
      <c r="INL87" s="218"/>
      <c r="INM87" s="217"/>
      <c r="INN87" s="116"/>
      <c r="INO87" s="218"/>
      <c r="INP87" s="217"/>
      <c r="INQ87" s="116"/>
      <c r="INR87" s="218"/>
      <c r="INS87" s="217"/>
      <c r="INT87" s="116"/>
      <c r="INU87" s="218"/>
      <c r="INV87" s="217"/>
      <c r="INW87" s="116"/>
      <c r="INX87" s="218"/>
      <c r="INY87" s="217"/>
      <c r="INZ87" s="116"/>
      <c r="IOA87" s="218"/>
      <c r="IOB87" s="217"/>
      <c r="IOC87" s="116"/>
      <c r="IOD87" s="218"/>
      <c r="IOE87" s="217"/>
      <c r="IOF87" s="116"/>
      <c r="IOG87" s="218"/>
      <c r="IOH87" s="217"/>
      <c r="IOI87" s="116"/>
      <c r="IOJ87" s="218"/>
      <c r="IOK87" s="217"/>
      <c r="IOL87" s="116"/>
      <c r="IOM87" s="218"/>
      <c r="ION87" s="217"/>
      <c r="IOO87" s="116"/>
      <c r="IOP87" s="218"/>
      <c r="IOQ87" s="217"/>
      <c r="IOR87" s="116"/>
      <c r="IOS87" s="218"/>
      <c r="IOT87" s="217"/>
      <c r="IOU87" s="116"/>
      <c r="IOV87" s="218"/>
      <c r="IOW87" s="217"/>
      <c r="IOX87" s="116"/>
      <c r="IOY87" s="218"/>
      <c r="IOZ87" s="217"/>
      <c r="IPA87" s="116"/>
      <c r="IPB87" s="218"/>
      <c r="IPC87" s="217"/>
      <c r="IPD87" s="116"/>
      <c r="IPE87" s="218"/>
      <c r="IPF87" s="217"/>
      <c r="IPG87" s="116"/>
      <c r="IPH87" s="218"/>
      <c r="IPI87" s="217"/>
      <c r="IPJ87" s="116"/>
      <c r="IPK87" s="218"/>
      <c r="IPL87" s="217"/>
      <c r="IPM87" s="116"/>
      <c r="IPN87" s="218"/>
      <c r="IPO87" s="217"/>
      <c r="IPP87" s="116"/>
      <c r="IPQ87" s="218"/>
      <c r="IPR87" s="217"/>
      <c r="IPS87" s="116"/>
      <c r="IPT87" s="218"/>
      <c r="IPU87" s="217"/>
      <c r="IPV87" s="116"/>
      <c r="IPW87" s="218"/>
      <c r="IPX87" s="217"/>
      <c r="IPY87" s="116"/>
      <c r="IPZ87" s="218"/>
      <c r="IQA87" s="217"/>
      <c r="IQB87" s="116"/>
      <c r="IQC87" s="218"/>
      <c r="IQD87" s="217"/>
      <c r="IQE87" s="116"/>
      <c r="IQF87" s="218"/>
      <c r="IQG87" s="217"/>
      <c r="IQH87" s="116"/>
      <c r="IQI87" s="218"/>
      <c r="IQJ87" s="217"/>
      <c r="IQK87" s="116"/>
      <c r="IQL87" s="218"/>
      <c r="IQM87" s="217"/>
      <c r="IQN87" s="116"/>
      <c r="IQO87" s="218"/>
      <c r="IQP87" s="217"/>
      <c r="IQQ87" s="116"/>
      <c r="IQR87" s="218"/>
      <c r="IQS87" s="217"/>
      <c r="IQT87" s="116"/>
      <c r="IQU87" s="218"/>
      <c r="IQV87" s="217"/>
      <c r="IQW87" s="116"/>
      <c r="IQX87" s="218"/>
      <c r="IQY87" s="217"/>
      <c r="IQZ87" s="116"/>
      <c r="IRA87" s="218"/>
      <c r="IRB87" s="217"/>
      <c r="IRC87" s="116"/>
      <c r="IRD87" s="218"/>
      <c r="IRE87" s="217"/>
      <c r="IRF87" s="116"/>
      <c r="IRG87" s="218"/>
      <c r="IRH87" s="217"/>
      <c r="IRI87" s="116"/>
      <c r="IRJ87" s="218"/>
      <c r="IRK87" s="217"/>
      <c r="IRL87" s="116"/>
      <c r="IRM87" s="218"/>
      <c r="IRN87" s="217"/>
      <c r="IRO87" s="116"/>
      <c r="IRP87" s="218"/>
      <c r="IRQ87" s="217"/>
      <c r="IRR87" s="116"/>
      <c r="IRS87" s="218"/>
      <c r="IRT87" s="217"/>
      <c r="IRU87" s="116"/>
      <c r="IRV87" s="218"/>
      <c r="IRW87" s="217"/>
      <c r="IRX87" s="116"/>
      <c r="IRY87" s="218"/>
      <c r="IRZ87" s="217"/>
      <c r="ISA87" s="116"/>
      <c r="ISB87" s="218"/>
      <c r="ISC87" s="217"/>
      <c r="ISD87" s="116"/>
      <c r="ISE87" s="218"/>
      <c r="ISF87" s="217"/>
      <c r="ISG87" s="116"/>
      <c r="ISH87" s="218"/>
      <c r="ISI87" s="217"/>
      <c r="ISJ87" s="116"/>
      <c r="ISK87" s="218"/>
      <c r="ISL87" s="217"/>
      <c r="ISM87" s="116"/>
      <c r="ISN87" s="218"/>
      <c r="ISO87" s="217"/>
      <c r="ISP87" s="116"/>
      <c r="ISQ87" s="218"/>
      <c r="ISR87" s="217"/>
      <c r="ISS87" s="116"/>
      <c r="IST87" s="218"/>
      <c r="ISU87" s="217"/>
      <c r="ISV87" s="116"/>
      <c r="ISW87" s="218"/>
      <c r="ISX87" s="217"/>
      <c r="ISY87" s="116"/>
      <c r="ISZ87" s="218"/>
      <c r="ITA87" s="217"/>
      <c r="ITB87" s="116"/>
      <c r="ITC87" s="218"/>
      <c r="ITD87" s="217"/>
      <c r="ITE87" s="116"/>
      <c r="ITF87" s="218"/>
      <c r="ITG87" s="217"/>
      <c r="ITH87" s="116"/>
      <c r="ITI87" s="218"/>
      <c r="ITJ87" s="217"/>
      <c r="ITK87" s="116"/>
      <c r="ITL87" s="218"/>
      <c r="ITM87" s="217"/>
      <c r="ITN87" s="116"/>
      <c r="ITO87" s="218"/>
      <c r="ITP87" s="217"/>
      <c r="ITQ87" s="116"/>
      <c r="ITR87" s="218"/>
      <c r="ITS87" s="217"/>
      <c r="ITT87" s="116"/>
      <c r="ITU87" s="218"/>
      <c r="ITV87" s="217"/>
      <c r="ITW87" s="116"/>
      <c r="ITX87" s="218"/>
      <c r="ITY87" s="217"/>
      <c r="ITZ87" s="116"/>
      <c r="IUA87" s="218"/>
      <c r="IUB87" s="217"/>
      <c r="IUC87" s="116"/>
      <c r="IUD87" s="218"/>
      <c r="IUE87" s="217"/>
      <c r="IUF87" s="116"/>
      <c r="IUG87" s="218"/>
      <c r="IUH87" s="217"/>
      <c r="IUI87" s="116"/>
      <c r="IUJ87" s="218"/>
      <c r="IUK87" s="217"/>
      <c r="IUL87" s="116"/>
      <c r="IUM87" s="218"/>
      <c r="IUN87" s="217"/>
      <c r="IUO87" s="116"/>
      <c r="IUP87" s="218"/>
      <c r="IUQ87" s="217"/>
      <c r="IUR87" s="116"/>
      <c r="IUS87" s="218"/>
      <c r="IUT87" s="217"/>
      <c r="IUU87" s="116"/>
      <c r="IUV87" s="218"/>
      <c r="IUW87" s="217"/>
      <c r="IUX87" s="116"/>
      <c r="IUY87" s="218"/>
      <c r="IUZ87" s="217"/>
      <c r="IVA87" s="116"/>
      <c r="IVB87" s="218"/>
      <c r="IVC87" s="217"/>
      <c r="IVD87" s="116"/>
      <c r="IVE87" s="218"/>
      <c r="IVF87" s="217"/>
      <c r="IVG87" s="116"/>
      <c r="IVH87" s="218"/>
      <c r="IVI87" s="217"/>
      <c r="IVJ87" s="116"/>
      <c r="IVK87" s="218"/>
      <c r="IVL87" s="217"/>
      <c r="IVM87" s="116"/>
      <c r="IVN87" s="218"/>
      <c r="IVO87" s="217"/>
      <c r="IVP87" s="116"/>
      <c r="IVQ87" s="218"/>
      <c r="IVR87" s="217"/>
      <c r="IVS87" s="116"/>
      <c r="IVT87" s="218"/>
      <c r="IVU87" s="217"/>
      <c r="IVV87" s="116"/>
      <c r="IVW87" s="218"/>
      <c r="IVX87" s="217"/>
      <c r="IVY87" s="116"/>
      <c r="IVZ87" s="218"/>
      <c r="IWA87" s="217"/>
      <c r="IWB87" s="116"/>
      <c r="IWC87" s="218"/>
      <c r="IWD87" s="217"/>
      <c r="IWE87" s="116"/>
      <c r="IWF87" s="218"/>
      <c r="IWG87" s="217"/>
      <c r="IWH87" s="116"/>
      <c r="IWI87" s="218"/>
      <c r="IWJ87" s="217"/>
      <c r="IWK87" s="116"/>
      <c r="IWL87" s="218"/>
      <c r="IWM87" s="217"/>
      <c r="IWN87" s="116"/>
      <c r="IWO87" s="218"/>
      <c r="IWP87" s="217"/>
      <c r="IWQ87" s="116"/>
      <c r="IWR87" s="218"/>
      <c r="IWS87" s="217"/>
      <c r="IWT87" s="116"/>
      <c r="IWU87" s="218"/>
      <c r="IWV87" s="217"/>
      <c r="IWW87" s="116"/>
      <c r="IWX87" s="218"/>
      <c r="IWY87" s="217"/>
      <c r="IWZ87" s="116"/>
      <c r="IXA87" s="218"/>
      <c r="IXB87" s="217"/>
      <c r="IXC87" s="116"/>
      <c r="IXD87" s="218"/>
      <c r="IXE87" s="217"/>
      <c r="IXF87" s="116"/>
      <c r="IXG87" s="218"/>
      <c r="IXH87" s="217"/>
      <c r="IXI87" s="116"/>
      <c r="IXJ87" s="218"/>
      <c r="IXK87" s="217"/>
      <c r="IXL87" s="116"/>
      <c r="IXM87" s="218"/>
      <c r="IXN87" s="217"/>
      <c r="IXO87" s="116"/>
      <c r="IXP87" s="218"/>
      <c r="IXQ87" s="217"/>
      <c r="IXR87" s="116"/>
      <c r="IXS87" s="218"/>
      <c r="IXT87" s="217"/>
      <c r="IXU87" s="116"/>
      <c r="IXV87" s="218"/>
      <c r="IXW87" s="217"/>
      <c r="IXX87" s="116"/>
      <c r="IXY87" s="218"/>
      <c r="IXZ87" s="217"/>
      <c r="IYA87" s="116"/>
      <c r="IYB87" s="218"/>
      <c r="IYC87" s="217"/>
      <c r="IYD87" s="116"/>
      <c r="IYE87" s="218"/>
      <c r="IYF87" s="217"/>
      <c r="IYG87" s="116"/>
      <c r="IYH87" s="218"/>
      <c r="IYI87" s="217"/>
      <c r="IYJ87" s="116"/>
      <c r="IYK87" s="218"/>
      <c r="IYL87" s="217"/>
      <c r="IYM87" s="116"/>
      <c r="IYN87" s="218"/>
      <c r="IYO87" s="217"/>
      <c r="IYP87" s="116"/>
      <c r="IYQ87" s="218"/>
      <c r="IYR87" s="217"/>
      <c r="IYS87" s="116"/>
      <c r="IYT87" s="218"/>
      <c r="IYU87" s="217"/>
      <c r="IYV87" s="116"/>
      <c r="IYW87" s="218"/>
      <c r="IYX87" s="217"/>
      <c r="IYY87" s="116"/>
      <c r="IYZ87" s="218"/>
      <c r="IZA87" s="217"/>
      <c r="IZB87" s="116"/>
      <c r="IZC87" s="218"/>
      <c r="IZD87" s="217"/>
      <c r="IZE87" s="116"/>
      <c r="IZF87" s="218"/>
      <c r="IZG87" s="217"/>
      <c r="IZH87" s="116"/>
      <c r="IZI87" s="218"/>
      <c r="IZJ87" s="217"/>
      <c r="IZK87" s="116"/>
      <c r="IZL87" s="218"/>
      <c r="IZM87" s="217"/>
      <c r="IZN87" s="116"/>
      <c r="IZO87" s="218"/>
      <c r="IZP87" s="217"/>
      <c r="IZQ87" s="116"/>
      <c r="IZR87" s="218"/>
      <c r="IZS87" s="217"/>
      <c r="IZT87" s="116"/>
      <c r="IZU87" s="218"/>
      <c r="IZV87" s="217"/>
      <c r="IZW87" s="116"/>
      <c r="IZX87" s="218"/>
      <c r="IZY87" s="217"/>
      <c r="IZZ87" s="116"/>
      <c r="JAA87" s="218"/>
      <c r="JAB87" s="217"/>
      <c r="JAC87" s="116"/>
      <c r="JAD87" s="218"/>
      <c r="JAE87" s="217"/>
      <c r="JAF87" s="116"/>
      <c r="JAG87" s="218"/>
      <c r="JAH87" s="217"/>
      <c r="JAI87" s="116"/>
      <c r="JAJ87" s="218"/>
      <c r="JAK87" s="217"/>
      <c r="JAL87" s="116"/>
      <c r="JAM87" s="218"/>
      <c r="JAN87" s="217"/>
      <c r="JAO87" s="116"/>
      <c r="JAP87" s="218"/>
      <c r="JAQ87" s="217"/>
      <c r="JAR87" s="116"/>
      <c r="JAS87" s="218"/>
      <c r="JAT87" s="217"/>
      <c r="JAU87" s="116"/>
      <c r="JAV87" s="218"/>
      <c r="JAW87" s="217"/>
      <c r="JAX87" s="116"/>
      <c r="JAY87" s="218"/>
      <c r="JAZ87" s="217"/>
      <c r="JBA87" s="116"/>
      <c r="JBB87" s="218"/>
      <c r="JBC87" s="217"/>
      <c r="JBD87" s="116"/>
      <c r="JBE87" s="218"/>
      <c r="JBF87" s="217"/>
      <c r="JBG87" s="116"/>
      <c r="JBH87" s="218"/>
      <c r="JBI87" s="217"/>
      <c r="JBJ87" s="116"/>
      <c r="JBK87" s="218"/>
      <c r="JBL87" s="217"/>
      <c r="JBM87" s="116"/>
      <c r="JBN87" s="218"/>
      <c r="JBO87" s="217"/>
      <c r="JBP87" s="116"/>
      <c r="JBQ87" s="218"/>
      <c r="JBR87" s="217"/>
      <c r="JBS87" s="116"/>
      <c r="JBT87" s="218"/>
      <c r="JBU87" s="217"/>
      <c r="JBV87" s="116"/>
      <c r="JBW87" s="218"/>
      <c r="JBX87" s="217"/>
      <c r="JBY87" s="116"/>
      <c r="JBZ87" s="218"/>
      <c r="JCA87" s="217"/>
      <c r="JCB87" s="116"/>
      <c r="JCC87" s="218"/>
      <c r="JCD87" s="217"/>
      <c r="JCE87" s="116"/>
      <c r="JCF87" s="218"/>
      <c r="JCG87" s="217"/>
      <c r="JCH87" s="116"/>
      <c r="JCI87" s="218"/>
      <c r="JCJ87" s="217"/>
      <c r="JCK87" s="116"/>
      <c r="JCL87" s="218"/>
      <c r="JCM87" s="217"/>
      <c r="JCN87" s="116"/>
      <c r="JCO87" s="218"/>
      <c r="JCP87" s="217"/>
      <c r="JCQ87" s="116"/>
      <c r="JCR87" s="218"/>
      <c r="JCS87" s="217"/>
      <c r="JCT87" s="116"/>
      <c r="JCU87" s="218"/>
      <c r="JCV87" s="217"/>
      <c r="JCW87" s="116"/>
      <c r="JCX87" s="218"/>
      <c r="JCY87" s="217"/>
      <c r="JCZ87" s="116"/>
      <c r="JDA87" s="218"/>
      <c r="JDB87" s="217"/>
      <c r="JDC87" s="116"/>
      <c r="JDD87" s="218"/>
      <c r="JDE87" s="217"/>
      <c r="JDF87" s="116"/>
      <c r="JDG87" s="218"/>
      <c r="JDH87" s="217"/>
      <c r="JDI87" s="116"/>
      <c r="JDJ87" s="218"/>
      <c r="JDK87" s="217"/>
      <c r="JDL87" s="116"/>
      <c r="JDM87" s="218"/>
      <c r="JDN87" s="217"/>
      <c r="JDO87" s="116"/>
      <c r="JDP87" s="218"/>
      <c r="JDQ87" s="217"/>
      <c r="JDR87" s="116"/>
      <c r="JDS87" s="218"/>
      <c r="JDT87" s="217"/>
      <c r="JDU87" s="116"/>
      <c r="JDV87" s="218"/>
      <c r="JDW87" s="217"/>
      <c r="JDX87" s="116"/>
      <c r="JDY87" s="218"/>
      <c r="JDZ87" s="217"/>
      <c r="JEA87" s="116"/>
      <c r="JEB87" s="218"/>
      <c r="JEC87" s="217"/>
      <c r="JED87" s="116"/>
      <c r="JEE87" s="218"/>
      <c r="JEF87" s="217"/>
      <c r="JEG87" s="116"/>
      <c r="JEH87" s="218"/>
      <c r="JEI87" s="217"/>
      <c r="JEJ87" s="116"/>
      <c r="JEK87" s="218"/>
      <c r="JEL87" s="217"/>
      <c r="JEM87" s="116"/>
      <c r="JEN87" s="218"/>
      <c r="JEO87" s="217"/>
      <c r="JEP87" s="116"/>
      <c r="JEQ87" s="218"/>
      <c r="JER87" s="217"/>
      <c r="JES87" s="116"/>
      <c r="JET87" s="218"/>
      <c r="JEU87" s="217"/>
      <c r="JEV87" s="116"/>
      <c r="JEW87" s="218"/>
      <c r="JEX87" s="217"/>
      <c r="JEY87" s="116"/>
      <c r="JEZ87" s="218"/>
      <c r="JFA87" s="217"/>
      <c r="JFB87" s="116"/>
      <c r="JFC87" s="218"/>
      <c r="JFD87" s="217"/>
      <c r="JFE87" s="116"/>
      <c r="JFF87" s="218"/>
      <c r="JFG87" s="217"/>
      <c r="JFH87" s="116"/>
      <c r="JFI87" s="218"/>
      <c r="JFJ87" s="217"/>
      <c r="JFK87" s="116"/>
      <c r="JFL87" s="218"/>
      <c r="JFM87" s="217"/>
      <c r="JFN87" s="116"/>
      <c r="JFO87" s="218"/>
      <c r="JFP87" s="217"/>
      <c r="JFQ87" s="116"/>
      <c r="JFR87" s="218"/>
      <c r="JFS87" s="217"/>
      <c r="JFT87" s="116"/>
      <c r="JFU87" s="218"/>
      <c r="JFV87" s="217"/>
      <c r="JFW87" s="116"/>
      <c r="JFX87" s="218"/>
      <c r="JFY87" s="217"/>
      <c r="JFZ87" s="116"/>
      <c r="JGA87" s="218"/>
      <c r="JGB87" s="217"/>
      <c r="JGC87" s="116"/>
      <c r="JGD87" s="218"/>
      <c r="JGE87" s="217"/>
      <c r="JGF87" s="116"/>
      <c r="JGG87" s="218"/>
      <c r="JGH87" s="217"/>
      <c r="JGI87" s="116"/>
      <c r="JGJ87" s="218"/>
      <c r="JGK87" s="217"/>
      <c r="JGL87" s="116"/>
      <c r="JGM87" s="218"/>
      <c r="JGN87" s="217"/>
      <c r="JGO87" s="116"/>
      <c r="JGP87" s="218"/>
      <c r="JGQ87" s="217"/>
      <c r="JGR87" s="116"/>
      <c r="JGS87" s="218"/>
      <c r="JGT87" s="217"/>
      <c r="JGU87" s="116"/>
      <c r="JGV87" s="218"/>
      <c r="JGW87" s="217"/>
      <c r="JGX87" s="116"/>
      <c r="JGY87" s="218"/>
      <c r="JGZ87" s="217"/>
      <c r="JHA87" s="116"/>
      <c r="JHB87" s="218"/>
      <c r="JHC87" s="217"/>
      <c r="JHD87" s="116"/>
      <c r="JHE87" s="218"/>
      <c r="JHF87" s="217"/>
      <c r="JHG87" s="116"/>
      <c r="JHH87" s="218"/>
      <c r="JHI87" s="217"/>
      <c r="JHJ87" s="116"/>
      <c r="JHK87" s="218"/>
      <c r="JHL87" s="217"/>
      <c r="JHM87" s="116"/>
      <c r="JHN87" s="218"/>
      <c r="JHO87" s="217"/>
      <c r="JHP87" s="116"/>
      <c r="JHQ87" s="218"/>
      <c r="JHR87" s="217"/>
      <c r="JHS87" s="116"/>
      <c r="JHT87" s="218"/>
      <c r="JHU87" s="217"/>
      <c r="JHV87" s="116"/>
      <c r="JHW87" s="218"/>
      <c r="JHX87" s="217"/>
      <c r="JHY87" s="116"/>
      <c r="JHZ87" s="218"/>
      <c r="JIA87" s="217"/>
      <c r="JIB87" s="116"/>
      <c r="JIC87" s="218"/>
      <c r="JID87" s="217"/>
      <c r="JIE87" s="116"/>
      <c r="JIF87" s="218"/>
      <c r="JIG87" s="217"/>
      <c r="JIH87" s="116"/>
      <c r="JII87" s="218"/>
      <c r="JIJ87" s="217"/>
      <c r="JIK87" s="116"/>
      <c r="JIL87" s="218"/>
      <c r="JIM87" s="217"/>
      <c r="JIN87" s="116"/>
      <c r="JIO87" s="218"/>
      <c r="JIP87" s="217"/>
      <c r="JIQ87" s="116"/>
      <c r="JIR87" s="218"/>
      <c r="JIS87" s="217"/>
      <c r="JIT87" s="116"/>
      <c r="JIU87" s="218"/>
      <c r="JIV87" s="217"/>
      <c r="JIW87" s="116"/>
      <c r="JIX87" s="218"/>
      <c r="JIY87" s="217"/>
      <c r="JIZ87" s="116"/>
      <c r="JJA87" s="218"/>
      <c r="JJB87" s="217"/>
      <c r="JJC87" s="116"/>
      <c r="JJD87" s="218"/>
      <c r="JJE87" s="217"/>
      <c r="JJF87" s="116"/>
      <c r="JJG87" s="218"/>
      <c r="JJH87" s="217"/>
      <c r="JJI87" s="116"/>
      <c r="JJJ87" s="218"/>
      <c r="JJK87" s="217"/>
      <c r="JJL87" s="116"/>
      <c r="JJM87" s="218"/>
      <c r="JJN87" s="217"/>
      <c r="JJO87" s="116"/>
      <c r="JJP87" s="218"/>
      <c r="JJQ87" s="217"/>
      <c r="JJR87" s="116"/>
      <c r="JJS87" s="218"/>
      <c r="JJT87" s="217"/>
      <c r="JJU87" s="116"/>
      <c r="JJV87" s="218"/>
      <c r="JJW87" s="217"/>
      <c r="JJX87" s="116"/>
      <c r="JJY87" s="218"/>
      <c r="JJZ87" s="217"/>
      <c r="JKA87" s="116"/>
      <c r="JKB87" s="218"/>
      <c r="JKC87" s="217"/>
      <c r="JKD87" s="116"/>
      <c r="JKE87" s="218"/>
      <c r="JKF87" s="217"/>
      <c r="JKG87" s="116"/>
      <c r="JKH87" s="218"/>
      <c r="JKI87" s="217"/>
      <c r="JKJ87" s="116"/>
      <c r="JKK87" s="218"/>
      <c r="JKL87" s="217"/>
      <c r="JKM87" s="116"/>
      <c r="JKN87" s="218"/>
      <c r="JKO87" s="217"/>
      <c r="JKP87" s="116"/>
      <c r="JKQ87" s="218"/>
      <c r="JKR87" s="217"/>
      <c r="JKS87" s="116"/>
      <c r="JKT87" s="218"/>
      <c r="JKU87" s="217"/>
      <c r="JKV87" s="116"/>
      <c r="JKW87" s="218"/>
      <c r="JKX87" s="217"/>
      <c r="JKY87" s="116"/>
      <c r="JKZ87" s="218"/>
      <c r="JLA87" s="217"/>
      <c r="JLB87" s="116"/>
      <c r="JLC87" s="218"/>
      <c r="JLD87" s="217"/>
      <c r="JLE87" s="116"/>
      <c r="JLF87" s="218"/>
      <c r="JLG87" s="217"/>
      <c r="JLH87" s="116"/>
      <c r="JLI87" s="218"/>
      <c r="JLJ87" s="217"/>
      <c r="JLK87" s="116"/>
      <c r="JLL87" s="218"/>
      <c r="JLM87" s="217"/>
      <c r="JLN87" s="116"/>
      <c r="JLO87" s="218"/>
      <c r="JLP87" s="217"/>
      <c r="JLQ87" s="116"/>
      <c r="JLR87" s="218"/>
      <c r="JLS87" s="217"/>
      <c r="JLT87" s="116"/>
      <c r="JLU87" s="218"/>
      <c r="JLV87" s="217"/>
      <c r="JLW87" s="116"/>
      <c r="JLX87" s="218"/>
      <c r="JLY87" s="217"/>
      <c r="JLZ87" s="116"/>
      <c r="JMA87" s="218"/>
      <c r="JMB87" s="217"/>
      <c r="JMC87" s="116"/>
      <c r="JMD87" s="218"/>
      <c r="JME87" s="217"/>
      <c r="JMF87" s="116"/>
      <c r="JMG87" s="218"/>
      <c r="JMH87" s="217"/>
      <c r="JMI87" s="116"/>
      <c r="JMJ87" s="218"/>
      <c r="JMK87" s="217"/>
      <c r="JML87" s="116"/>
      <c r="JMM87" s="218"/>
      <c r="JMN87" s="217"/>
      <c r="JMO87" s="116"/>
      <c r="JMP87" s="218"/>
      <c r="JMQ87" s="217"/>
      <c r="JMR87" s="116"/>
      <c r="JMS87" s="218"/>
      <c r="JMT87" s="217"/>
      <c r="JMU87" s="116"/>
      <c r="JMV87" s="218"/>
      <c r="JMW87" s="217"/>
      <c r="JMX87" s="116"/>
      <c r="JMY87" s="218"/>
      <c r="JMZ87" s="217"/>
      <c r="JNA87" s="116"/>
      <c r="JNB87" s="218"/>
      <c r="JNC87" s="217"/>
      <c r="JND87" s="116"/>
      <c r="JNE87" s="218"/>
      <c r="JNF87" s="217"/>
      <c r="JNG87" s="116"/>
      <c r="JNH87" s="218"/>
      <c r="JNI87" s="217"/>
      <c r="JNJ87" s="116"/>
      <c r="JNK87" s="218"/>
      <c r="JNL87" s="217"/>
      <c r="JNM87" s="116"/>
      <c r="JNN87" s="218"/>
      <c r="JNO87" s="217"/>
      <c r="JNP87" s="116"/>
      <c r="JNQ87" s="218"/>
      <c r="JNR87" s="217"/>
      <c r="JNS87" s="116"/>
      <c r="JNT87" s="218"/>
      <c r="JNU87" s="217"/>
      <c r="JNV87" s="116"/>
      <c r="JNW87" s="218"/>
      <c r="JNX87" s="217"/>
      <c r="JNY87" s="116"/>
      <c r="JNZ87" s="218"/>
      <c r="JOA87" s="217"/>
      <c r="JOB87" s="116"/>
      <c r="JOC87" s="218"/>
      <c r="JOD87" s="217"/>
      <c r="JOE87" s="116"/>
      <c r="JOF87" s="218"/>
      <c r="JOG87" s="217"/>
      <c r="JOH87" s="116"/>
      <c r="JOI87" s="218"/>
      <c r="JOJ87" s="217"/>
      <c r="JOK87" s="116"/>
      <c r="JOL87" s="218"/>
      <c r="JOM87" s="217"/>
      <c r="JON87" s="116"/>
      <c r="JOO87" s="218"/>
      <c r="JOP87" s="217"/>
      <c r="JOQ87" s="116"/>
      <c r="JOR87" s="218"/>
      <c r="JOS87" s="217"/>
      <c r="JOT87" s="116"/>
      <c r="JOU87" s="218"/>
      <c r="JOV87" s="217"/>
      <c r="JOW87" s="116"/>
      <c r="JOX87" s="218"/>
      <c r="JOY87" s="217"/>
      <c r="JOZ87" s="116"/>
      <c r="JPA87" s="218"/>
      <c r="JPB87" s="217"/>
      <c r="JPC87" s="116"/>
      <c r="JPD87" s="218"/>
      <c r="JPE87" s="217"/>
      <c r="JPF87" s="116"/>
      <c r="JPG87" s="218"/>
      <c r="JPH87" s="217"/>
      <c r="JPI87" s="116"/>
      <c r="JPJ87" s="218"/>
      <c r="JPK87" s="217"/>
      <c r="JPL87" s="116"/>
      <c r="JPM87" s="218"/>
      <c r="JPN87" s="217"/>
      <c r="JPO87" s="116"/>
      <c r="JPP87" s="218"/>
      <c r="JPQ87" s="217"/>
      <c r="JPR87" s="116"/>
      <c r="JPS87" s="218"/>
      <c r="JPT87" s="217"/>
      <c r="JPU87" s="116"/>
      <c r="JPV87" s="218"/>
      <c r="JPW87" s="217"/>
      <c r="JPX87" s="116"/>
      <c r="JPY87" s="218"/>
      <c r="JPZ87" s="217"/>
      <c r="JQA87" s="116"/>
      <c r="JQB87" s="218"/>
      <c r="JQC87" s="217"/>
      <c r="JQD87" s="116"/>
      <c r="JQE87" s="218"/>
      <c r="JQF87" s="217"/>
      <c r="JQG87" s="116"/>
      <c r="JQH87" s="218"/>
      <c r="JQI87" s="217"/>
      <c r="JQJ87" s="116"/>
      <c r="JQK87" s="218"/>
      <c r="JQL87" s="217"/>
      <c r="JQM87" s="116"/>
      <c r="JQN87" s="218"/>
      <c r="JQO87" s="217"/>
      <c r="JQP87" s="116"/>
      <c r="JQQ87" s="218"/>
      <c r="JQR87" s="217"/>
      <c r="JQS87" s="116"/>
      <c r="JQT87" s="218"/>
      <c r="JQU87" s="217"/>
      <c r="JQV87" s="116"/>
      <c r="JQW87" s="218"/>
      <c r="JQX87" s="217"/>
      <c r="JQY87" s="116"/>
      <c r="JQZ87" s="218"/>
      <c r="JRA87" s="217"/>
      <c r="JRB87" s="116"/>
      <c r="JRC87" s="218"/>
      <c r="JRD87" s="217"/>
      <c r="JRE87" s="116"/>
      <c r="JRF87" s="218"/>
      <c r="JRG87" s="217"/>
      <c r="JRH87" s="116"/>
      <c r="JRI87" s="218"/>
      <c r="JRJ87" s="217"/>
      <c r="JRK87" s="116"/>
      <c r="JRL87" s="218"/>
      <c r="JRM87" s="217"/>
      <c r="JRN87" s="116"/>
      <c r="JRO87" s="218"/>
      <c r="JRP87" s="217"/>
      <c r="JRQ87" s="116"/>
      <c r="JRR87" s="218"/>
      <c r="JRS87" s="217"/>
      <c r="JRT87" s="116"/>
      <c r="JRU87" s="218"/>
      <c r="JRV87" s="217"/>
      <c r="JRW87" s="116"/>
      <c r="JRX87" s="218"/>
      <c r="JRY87" s="217"/>
      <c r="JRZ87" s="116"/>
      <c r="JSA87" s="218"/>
      <c r="JSB87" s="217"/>
      <c r="JSC87" s="116"/>
      <c r="JSD87" s="218"/>
      <c r="JSE87" s="217"/>
      <c r="JSF87" s="116"/>
      <c r="JSG87" s="218"/>
      <c r="JSH87" s="217"/>
      <c r="JSI87" s="116"/>
      <c r="JSJ87" s="218"/>
      <c r="JSK87" s="217"/>
      <c r="JSL87" s="116"/>
      <c r="JSM87" s="218"/>
      <c r="JSN87" s="217"/>
      <c r="JSO87" s="116"/>
      <c r="JSP87" s="218"/>
      <c r="JSQ87" s="217"/>
      <c r="JSR87" s="116"/>
      <c r="JSS87" s="218"/>
      <c r="JST87" s="217"/>
      <c r="JSU87" s="116"/>
      <c r="JSV87" s="218"/>
      <c r="JSW87" s="217"/>
      <c r="JSX87" s="116"/>
      <c r="JSY87" s="218"/>
      <c r="JSZ87" s="217"/>
      <c r="JTA87" s="116"/>
      <c r="JTB87" s="218"/>
      <c r="JTC87" s="217"/>
      <c r="JTD87" s="116"/>
      <c r="JTE87" s="218"/>
      <c r="JTF87" s="217"/>
      <c r="JTG87" s="116"/>
      <c r="JTH87" s="218"/>
      <c r="JTI87" s="217"/>
      <c r="JTJ87" s="116"/>
      <c r="JTK87" s="218"/>
      <c r="JTL87" s="217"/>
      <c r="JTM87" s="116"/>
      <c r="JTN87" s="218"/>
      <c r="JTO87" s="217"/>
      <c r="JTP87" s="116"/>
      <c r="JTQ87" s="218"/>
      <c r="JTR87" s="217"/>
      <c r="JTS87" s="116"/>
      <c r="JTT87" s="218"/>
      <c r="JTU87" s="217"/>
      <c r="JTV87" s="116"/>
      <c r="JTW87" s="218"/>
      <c r="JTX87" s="217"/>
      <c r="JTY87" s="116"/>
      <c r="JTZ87" s="218"/>
      <c r="JUA87" s="217"/>
      <c r="JUB87" s="116"/>
      <c r="JUC87" s="218"/>
      <c r="JUD87" s="217"/>
      <c r="JUE87" s="116"/>
      <c r="JUF87" s="218"/>
      <c r="JUG87" s="217"/>
      <c r="JUH87" s="116"/>
      <c r="JUI87" s="218"/>
      <c r="JUJ87" s="217"/>
      <c r="JUK87" s="116"/>
      <c r="JUL87" s="218"/>
      <c r="JUM87" s="217"/>
      <c r="JUN87" s="116"/>
      <c r="JUO87" s="218"/>
      <c r="JUP87" s="217"/>
      <c r="JUQ87" s="116"/>
      <c r="JUR87" s="218"/>
      <c r="JUS87" s="217"/>
      <c r="JUT87" s="116"/>
      <c r="JUU87" s="218"/>
      <c r="JUV87" s="217"/>
      <c r="JUW87" s="116"/>
      <c r="JUX87" s="218"/>
      <c r="JUY87" s="217"/>
      <c r="JUZ87" s="116"/>
      <c r="JVA87" s="218"/>
      <c r="JVB87" s="217"/>
      <c r="JVC87" s="116"/>
      <c r="JVD87" s="218"/>
      <c r="JVE87" s="217"/>
      <c r="JVF87" s="116"/>
      <c r="JVG87" s="218"/>
      <c r="JVH87" s="217"/>
      <c r="JVI87" s="116"/>
      <c r="JVJ87" s="218"/>
      <c r="JVK87" s="217"/>
      <c r="JVL87" s="116"/>
      <c r="JVM87" s="218"/>
      <c r="JVN87" s="217"/>
      <c r="JVO87" s="116"/>
      <c r="JVP87" s="218"/>
      <c r="JVQ87" s="217"/>
      <c r="JVR87" s="116"/>
      <c r="JVS87" s="218"/>
      <c r="JVT87" s="217"/>
      <c r="JVU87" s="116"/>
      <c r="JVV87" s="218"/>
      <c r="JVW87" s="217"/>
      <c r="JVX87" s="116"/>
      <c r="JVY87" s="218"/>
      <c r="JVZ87" s="217"/>
      <c r="JWA87" s="116"/>
      <c r="JWB87" s="218"/>
      <c r="JWC87" s="217"/>
      <c r="JWD87" s="116"/>
      <c r="JWE87" s="218"/>
      <c r="JWF87" s="217"/>
      <c r="JWG87" s="116"/>
      <c r="JWH87" s="218"/>
      <c r="JWI87" s="217"/>
      <c r="JWJ87" s="116"/>
      <c r="JWK87" s="218"/>
      <c r="JWL87" s="217"/>
      <c r="JWM87" s="116"/>
      <c r="JWN87" s="218"/>
      <c r="JWO87" s="217"/>
      <c r="JWP87" s="116"/>
      <c r="JWQ87" s="218"/>
      <c r="JWR87" s="217"/>
      <c r="JWS87" s="116"/>
      <c r="JWT87" s="218"/>
      <c r="JWU87" s="217"/>
      <c r="JWV87" s="116"/>
      <c r="JWW87" s="218"/>
      <c r="JWX87" s="217"/>
      <c r="JWY87" s="116"/>
      <c r="JWZ87" s="218"/>
      <c r="JXA87" s="217"/>
      <c r="JXB87" s="116"/>
      <c r="JXC87" s="218"/>
      <c r="JXD87" s="217"/>
      <c r="JXE87" s="116"/>
      <c r="JXF87" s="218"/>
      <c r="JXG87" s="217"/>
      <c r="JXH87" s="116"/>
      <c r="JXI87" s="218"/>
      <c r="JXJ87" s="217"/>
      <c r="JXK87" s="116"/>
      <c r="JXL87" s="218"/>
      <c r="JXM87" s="217"/>
      <c r="JXN87" s="116"/>
      <c r="JXO87" s="218"/>
      <c r="JXP87" s="217"/>
      <c r="JXQ87" s="116"/>
      <c r="JXR87" s="218"/>
      <c r="JXS87" s="217"/>
      <c r="JXT87" s="116"/>
      <c r="JXU87" s="218"/>
      <c r="JXV87" s="217"/>
      <c r="JXW87" s="116"/>
      <c r="JXX87" s="218"/>
      <c r="JXY87" s="217"/>
      <c r="JXZ87" s="116"/>
      <c r="JYA87" s="218"/>
      <c r="JYB87" s="217"/>
      <c r="JYC87" s="116"/>
      <c r="JYD87" s="218"/>
      <c r="JYE87" s="217"/>
      <c r="JYF87" s="116"/>
      <c r="JYG87" s="218"/>
      <c r="JYH87" s="217"/>
      <c r="JYI87" s="116"/>
      <c r="JYJ87" s="218"/>
      <c r="JYK87" s="217"/>
      <c r="JYL87" s="116"/>
      <c r="JYM87" s="218"/>
      <c r="JYN87" s="217"/>
      <c r="JYO87" s="116"/>
      <c r="JYP87" s="218"/>
      <c r="JYQ87" s="217"/>
      <c r="JYR87" s="116"/>
      <c r="JYS87" s="218"/>
      <c r="JYT87" s="217"/>
      <c r="JYU87" s="116"/>
      <c r="JYV87" s="218"/>
      <c r="JYW87" s="217"/>
      <c r="JYX87" s="116"/>
      <c r="JYY87" s="218"/>
      <c r="JYZ87" s="217"/>
      <c r="JZA87" s="116"/>
      <c r="JZB87" s="218"/>
      <c r="JZC87" s="217"/>
      <c r="JZD87" s="116"/>
      <c r="JZE87" s="218"/>
      <c r="JZF87" s="217"/>
      <c r="JZG87" s="116"/>
      <c r="JZH87" s="218"/>
      <c r="JZI87" s="217"/>
      <c r="JZJ87" s="116"/>
      <c r="JZK87" s="218"/>
      <c r="JZL87" s="217"/>
      <c r="JZM87" s="116"/>
      <c r="JZN87" s="218"/>
      <c r="JZO87" s="217"/>
      <c r="JZP87" s="116"/>
      <c r="JZQ87" s="218"/>
      <c r="JZR87" s="217"/>
      <c r="JZS87" s="116"/>
      <c r="JZT87" s="218"/>
      <c r="JZU87" s="217"/>
      <c r="JZV87" s="116"/>
      <c r="JZW87" s="218"/>
      <c r="JZX87" s="217"/>
      <c r="JZY87" s="116"/>
      <c r="JZZ87" s="218"/>
      <c r="KAA87" s="217"/>
      <c r="KAB87" s="116"/>
      <c r="KAC87" s="218"/>
      <c r="KAD87" s="217"/>
      <c r="KAE87" s="116"/>
      <c r="KAF87" s="218"/>
      <c r="KAG87" s="217"/>
      <c r="KAH87" s="116"/>
      <c r="KAI87" s="218"/>
      <c r="KAJ87" s="217"/>
      <c r="KAK87" s="116"/>
      <c r="KAL87" s="218"/>
      <c r="KAM87" s="217"/>
      <c r="KAN87" s="116"/>
      <c r="KAO87" s="218"/>
      <c r="KAP87" s="217"/>
      <c r="KAQ87" s="116"/>
      <c r="KAR87" s="218"/>
      <c r="KAS87" s="217"/>
      <c r="KAT87" s="116"/>
      <c r="KAU87" s="218"/>
      <c r="KAV87" s="217"/>
      <c r="KAW87" s="116"/>
      <c r="KAX87" s="218"/>
      <c r="KAY87" s="217"/>
      <c r="KAZ87" s="116"/>
      <c r="KBA87" s="218"/>
      <c r="KBB87" s="217"/>
      <c r="KBC87" s="116"/>
      <c r="KBD87" s="218"/>
      <c r="KBE87" s="217"/>
      <c r="KBF87" s="116"/>
      <c r="KBG87" s="218"/>
      <c r="KBH87" s="217"/>
      <c r="KBI87" s="116"/>
      <c r="KBJ87" s="218"/>
      <c r="KBK87" s="217"/>
      <c r="KBL87" s="116"/>
      <c r="KBM87" s="218"/>
      <c r="KBN87" s="217"/>
      <c r="KBO87" s="116"/>
      <c r="KBP87" s="218"/>
      <c r="KBQ87" s="217"/>
      <c r="KBR87" s="116"/>
      <c r="KBS87" s="218"/>
      <c r="KBT87" s="217"/>
      <c r="KBU87" s="116"/>
      <c r="KBV87" s="218"/>
      <c r="KBW87" s="217"/>
      <c r="KBX87" s="116"/>
      <c r="KBY87" s="218"/>
      <c r="KBZ87" s="217"/>
      <c r="KCA87" s="116"/>
      <c r="KCB87" s="218"/>
      <c r="KCC87" s="217"/>
      <c r="KCD87" s="116"/>
      <c r="KCE87" s="218"/>
      <c r="KCF87" s="217"/>
      <c r="KCG87" s="116"/>
      <c r="KCH87" s="218"/>
      <c r="KCI87" s="217"/>
      <c r="KCJ87" s="116"/>
      <c r="KCK87" s="218"/>
      <c r="KCL87" s="217"/>
      <c r="KCM87" s="116"/>
      <c r="KCN87" s="218"/>
      <c r="KCO87" s="217"/>
      <c r="KCP87" s="116"/>
      <c r="KCQ87" s="218"/>
      <c r="KCR87" s="217"/>
      <c r="KCS87" s="116"/>
      <c r="KCT87" s="218"/>
      <c r="KCU87" s="217"/>
      <c r="KCV87" s="116"/>
      <c r="KCW87" s="218"/>
      <c r="KCX87" s="217"/>
      <c r="KCY87" s="116"/>
      <c r="KCZ87" s="218"/>
      <c r="KDA87" s="217"/>
      <c r="KDB87" s="116"/>
      <c r="KDC87" s="218"/>
      <c r="KDD87" s="217"/>
      <c r="KDE87" s="116"/>
      <c r="KDF87" s="218"/>
      <c r="KDG87" s="217"/>
      <c r="KDH87" s="116"/>
      <c r="KDI87" s="218"/>
      <c r="KDJ87" s="217"/>
      <c r="KDK87" s="116"/>
      <c r="KDL87" s="218"/>
      <c r="KDM87" s="217"/>
      <c r="KDN87" s="116"/>
      <c r="KDO87" s="218"/>
      <c r="KDP87" s="217"/>
      <c r="KDQ87" s="116"/>
      <c r="KDR87" s="218"/>
      <c r="KDS87" s="217"/>
      <c r="KDT87" s="116"/>
      <c r="KDU87" s="218"/>
      <c r="KDV87" s="217"/>
      <c r="KDW87" s="116"/>
      <c r="KDX87" s="218"/>
      <c r="KDY87" s="217"/>
      <c r="KDZ87" s="116"/>
      <c r="KEA87" s="218"/>
      <c r="KEB87" s="217"/>
      <c r="KEC87" s="116"/>
      <c r="KED87" s="218"/>
      <c r="KEE87" s="217"/>
      <c r="KEF87" s="116"/>
      <c r="KEG87" s="218"/>
      <c r="KEH87" s="217"/>
      <c r="KEI87" s="116"/>
      <c r="KEJ87" s="218"/>
      <c r="KEK87" s="217"/>
      <c r="KEL87" s="116"/>
      <c r="KEM87" s="218"/>
      <c r="KEN87" s="217"/>
      <c r="KEO87" s="116"/>
      <c r="KEP87" s="218"/>
      <c r="KEQ87" s="217"/>
      <c r="KER87" s="116"/>
      <c r="KES87" s="218"/>
      <c r="KET87" s="217"/>
      <c r="KEU87" s="116"/>
      <c r="KEV87" s="218"/>
      <c r="KEW87" s="217"/>
      <c r="KEX87" s="116"/>
      <c r="KEY87" s="218"/>
      <c r="KEZ87" s="217"/>
      <c r="KFA87" s="116"/>
      <c r="KFB87" s="218"/>
      <c r="KFC87" s="217"/>
      <c r="KFD87" s="116"/>
      <c r="KFE87" s="218"/>
      <c r="KFF87" s="217"/>
      <c r="KFG87" s="116"/>
      <c r="KFH87" s="218"/>
      <c r="KFI87" s="217"/>
      <c r="KFJ87" s="116"/>
      <c r="KFK87" s="218"/>
      <c r="KFL87" s="217"/>
      <c r="KFM87" s="116"/>
      <c r="KFN87" s="218"/>
      <c r="KFO87" s="217"/>
      <c r="KFP87" s="116"/>
      <c r="KFQ87" s="218"/>
      <c r="KFR87" s="217"/>
      <c r="KFS87" s="116"/>
      <c r="KFT87" s="218"/>
      <c r="KFU87" s="217"/>
      <c r="KFV87" s="116"/>
      <c r="KFW87" s="218"/>
      <c r="KFX87" s="217"/>
      <c r="KFY87" s="116"/>
      <c r="KFZ87" s="218"/>
      <c r="KGA87" s="217"/>
      <c r="KGB87" s="116"/>
      <c r="KGC87" s="218"/>
      <c r="KGD87" s="217"/>
      <c r="KGE87" s="116"/>
      <c r="KGF87" s="218"/>
      <c r="KGG87" s="217"/>
      <c r="KGH87" s="116"/>
      <c r="KGI87" s="218"/>
      <c r="KGJ87" s="217"/>
      <c r="KGK87" s="116"/>
      <c r="KGL87" s="218"/>
      <c r="KGM87" s="217"/>
      <c r="KGN87" s="116"/>
      <c r="KGO87" s="218"/>
      <c r="KGP87" s="217"/>
      <c r="KGQ87" s="116"/>
      <c r="KGR87" s="218"/>
      <c r="KGS87" s="217"/>
      <c r="KGT87" s="116"/>
      <c r="KGU87" s="218"/>
      <c r="KGV87" s="217"/>
      <c r="KGW87" s="116"/>
      <c r="KGX87" s="218"/>
      <c r="KGY87" s="217"/>
      <c r="KGZ87" s="116"/>
      <c r="KHA87" s="218"/>
      <c r="KHB87" s="217"/>
      <c r="KHC87" s="116"/>
      <c r="KHD87" s="218"/>
      <c r="KHE87" s="217"/>
      <c r="KHF87" s="116"/>
      <c r="KHG87" s="218"/>
      <c r="KHH87" s="217"/>
      <c r="KHI87" s="116"/>
      <c r="KHJ87" s="218"/>
      <c r="KHK87" s="217"/>
      <c r="KHL87" s="116"/>
      <c r="KHM87" s="218"/>
      <c r="KHN87" s="217"/>
      <c r="KHO87" s="116"/>
      <c r="KHP87" s="218"/>
      <c r="KHQ87" s="217"/>
      <c r="KHR87" s="116"/>
      <c r="KHS87" s="218"/>
      <c r="KHT87" s="217"/>
      <c r="KHU87" s="116"/>
      <c r="KHV87" s="218"/>
      <c r="KHW87" s="217"/>
      <c r="KHX87" s="116"/>
      <c r="KHY87" s="218"/>
      <c r="KHZ87" s="217"/>
      <c r="KIA87" s="116"/>
      <c r="KIB87" s="218"/>
      <c r="KIC87" s="217"/>
      <c r="KID87" s="116"/>
      <c r="KIE87" s="218"/>
      <c r="KIF87" s="217"/>
      <c r="KIG87" s="116"/>
      <c r="KIH87" s="218"/>
      <c r="KII87" s="217"/>
      <c r="KIJ87" s="116"/>
      <c r="KIK87" s="218"/>
      <c r="KIL87" s="217"/>
      <c r="KIM87" s="116"/>
      <c r="KIN87" s="218"/>
      <c r="KIO87" s="217"/>
      <c r="KIP87" s="116"/>
      <c r="KIQ87" s="218"/>
      <c r="KIR87" s="217"/>
      <c r="KIS87" s="116"/>
      <c r="KIT87" s="218"/>
      <c r="KIU87" s="217"/>
      <c r="KIV87" s="116"/>
      <c r="KIW87" s="218"/>
      <c r="KIX87" s="217"/>
      <c r="KIY87" s="116"/>
      <c r="KIZ87" s="218"/>
      <c r="KJA87" s="217"/>
      <c r="KJB87" s="116"/>
      <c r="KJC87" s="218"/>
      <c r="KJD87" s="217"/>
      <c r="KJE87" s="116"/>
      <c r="KJF87" s="218"/>
      <c r="KJG87" s="217"/>
      <c r="KJH87" s="116"/>
      <c r="KJI87" s="218"/>
      <c r="KJJ87" s="217"/>
      <c r="KJK87" s="116"/>
      <c r="KJL87" s="218"/>
      <c r="KJM87" s="217"/>
      <c r="KJN87" s="116"/>
      <c r="KJO87" s="218"/>
      <c r="KJP87" s="217"/>
      <c r="KJQ87" s="116"/>
      <c r="KJR87" s="218"/>
      <c r="KJS87" s="217"/>
      <c r="KJT87" s="116"/>
      <c r="KJU87" s="218"/>
      <c r="KJV87" s="217"/>
      <c r="KJW87" s="116"/>
      <c r="KJX87" s="218"/>
      <c r="KJY87" s="217"/>
      <c r="KJZ87" s="116"/>
      <c r="KKA87" s="218"/>
      <c r="KKB87" s="217"/>
      <c r="KKC87" s="116"/>
      <c r="KKD87" s="218"/>
      <c r="KKE87" s="217"/>
      <c r="KKF87" s="116"/>
      <c r="KKG87" s="218"/>
      <c r="KKH87" s="217"/>
      <c r="KKI87" s="116"/>
      <c r="KKJ87" s="218"/>
      <c r="KKK87" s="217"/>
      <c r="KKL87" s="116"/>
      <c r="KKM87" s="218"/>
      <c r="KKN87" s="217"/>
      <c r="KKO87" s="116"/>
      <c r="KKP87" s="218"/>
      <c r="KKQ87" s="217"/>
      <c r="KKR87" s="116"/>
      <c r="KKS87" s="218"/>
      <c r="KKT87" s="217"/>
      <c r="KKU87" s="116"/>
      <c r="KKV87" s="218"/>
      <c r="KKW87" s="217"/>
      <c r="KKX87" s="116"/>
      <c r="KKY87" s="218"/>
      <c r="KKZ87" s="217"/>
      <c r="KLA87" s="116"/>
      <c r="KLB87" s="218"/>
      <c r="KLC87" s="217"/>
      <c r="KLD87" s="116"/>
      <c r="KLE87" s="218"/>
      <c r="KLF87" s="217"/>
      <c r="KLG87" s="116"/>
      <c r="KLH87" s="218"/>
      <c r="KLI87" s="217"/>
      <c r="KLJ87" s="116"/>
      <c r="KLK87" s="218"/>
      <c r="KLL87" s="217"/>
      <c r="KLM87" s="116"/>
      <c r="KLN87" s="218"/>
      <c r="KLO87" s="217"/>
      <c r="KLP87" s="116"/>
      <c r="KLQ87" s="218"/>
      <c r="KLR87" s="217"/>
      <c r="KLS87" s="116"/>
      <c r="KLT87" s="218"/>
      <c r="KLU87" s="217"/>
      <c r="KLV87" s="116"/>
      <c r="KLW87" s="218"/>
      <c r="KLX87" s="217"/>
      <c r="KLY87" s="116"/>
      <c r="KLZ87" s="218"/>
      <c r="KMA87" s="217"/>
      <c r="KMB87" s="116"/>
      <c r="KMC87" s="218"/>
      <c r="KMD87" s="217"/>
      <c r="KME87" s="116"/>
      <c r="KMF87" s="218"/>
      <c r="KMG87" s="217"/>
      <c r="KMH87" s="116"/>
      <c r="KMI87" s="218"/>
      <c r="KMJ87" s="217"/>
      <c r="KMK87" s="116"/>
      <c r="KML87" s="218"/>
      <c r="KMM87" s="217"/>
      <c r="KMN87" s="116"/>
      <c r="KMO87" s="218"/>
      <c r="KMP87" s="217"/>
      <c r="KMQ87" s="116"/>
      <c r="KMR87" s="218"/>
      <c r="KMS87" s="217"/>
      <c r="KMT87" s="116"/>
      <c r="KMU87" s="218"/>
      <c r="KMV87" s="217"/>
      <c r="KMW87" s="116"/>
      <c r="KMX87" s="218"/>
      <c r="KMY87" s="217"/>
      <c r="KMZ87" s="116"/>
      <c r="KNA87" s="218"/>
      <c r="KNB87" s="217"/>
      <c r="KNC87" s="116"/>
      <c r="KND87" s="218"/>
      <c r="KNE87" s="217"/>
      <c r="KNF87" s="116"/>
      <c r="KNG87" s="218"/>
      <c r="KNH87" s="217"/>
      <c r="KNI87" s="116"/>
      <c r="KNJ87" s="218"/>
      <c r="KNK87" s="217"/>
      <c r="KNL87" s="116"/>
      <c r="KNM87" s="218"/>
      <c r="KNN87" s="217"/>
      <c r="KNO87" s="116"/>
      <c r="KNP87" s="218"/>
      <c r="KNQ87" s="217"/>
      <c r="KNR87" s="116"/>
      <c r="KNS87" s="218"/>
      <c r="KNT87" s="217"/>
      <c r="KNU87" s="116"/>
      <c r="KNV87" s="218"/>
      <c r="KNW87" s="217"/>
      <c r="KNX87" s="116"/>
      <c r="KNY87" s="218"/>
      <c r="KNZ87" s="217"/>
      <c r="KOA87" s="116"/>
      <c r="KOB87" s="218"/>
      <c r="KOC87" s="217"/>
      <c r="KOD87" s="116"/>
      <c r="KOE87" s="218"/>
      <c r="KOF87" s="217"/>
      <c r="KOG87" s="116"/>
      <c r="KOH87" s="218"/>
      <c r="KOI87" s="217"/>
      <c r="KOJ87" s="116"/>
      <c r="KOK87" s="218"/>
      <c r="KOL87" s="217"/>
      <c r="KOM87" s="116"/>
      <c r="KON87" s="218"/>
      <c r="KOO87" s="217"/>
      <c r="KOP87" s="116"/>
      <c r="KOQ87" s="218"/>
      <c r="KOR87" s="217"/>
      <c r="KOS87" s="116"/>
      <c r="KOT87" s="218"/>
      <c r="KOU87" s="217"/>
      <c r="KOV87" s="116"/>
      <c r="KOW87" s="218"/>
      <c r="KOX87" s="217"/>
      <c r="KOY87" s="116"/>
      <c r="KOZ87" s="218"/>
      <c r="KPA87" s="217"/>
      <c r="KPB87" s="116"/>
      <c r="KPC87" s="218"/>
      <c r="KPD87" s="217"/>
      <c r="KPE87" s="116"/>
      <c r="KPF87" s="218"/>
      <c r="KPG87" s="217"/>
      <c r="KPH87" s="116"/>
      <c r="KPI87" s="218"/>
      <c r="KPJ87" s="217"/>
      <c r="KPK87" s="116"/>
      <c r="KPL87" s="218"/>
      <c r="KPM87" s="217"/>
      <c r="KPN87" s="116"/>
      <c r="KPO87" s="218"/>
      <c r="KPP87" s="217"/>
      <c r="KPQ87" s="116"/>
      <c r="KPR87" s="218"/>
      <c r="KPS87" s="217"/>
      <c r="KPT87" s="116"/>
      <c r="KPU87" s="218"/>
      <c r="KPV87" s="217"/>
      <c r="KPW87" s="116"/>
      <c r="KPX87" s="218"/>
      <c r="KPY87" s="217"/>
      <c r="KPZ87" s="116"/>
      <c r="KQA87" s="218"/>
      <c r="KQB87" s="217"/>
      <c r="KQC87" s="116"/>
      <c r="KQD87" s="218"/>
      <c r="KQE87" s="217"/>
      <c r="KQF87" s="116"/>
      <c r="KQG87" s="218"/>
      <c r="KQH87" s="217"/>
      <c r="KQI87" s="116"/>
      <c r="KQJ87" s="218"/>
      <c r="KQK87" s="217"/>
      <c r="KQL87" s="116"/>
      <c r="KQM87" s="218"/>
      <c r="KQN87" s="217"/>
      <c r="KQO87" s="116"/>
      <c r="KQP87" s="218"/>
      <c r="KQQ87" s="217"/>
      <c r="KQR87" s="116"/>
      <c r="KQS87" s="218"/>
      <c r="KQT87" s="217"/>
      <c r="KQU87" s="116"/>
      <c r="KQV87" s="218"/>
      <c r="KQW87" s="217"/>
      <c r="KQX87" s="116"/>
      <c r="KQY87" s="218"/>
      <c r="KQZ87" s="217"/>
      <c r="KRA87" s="116"/>
      <c r="KRB87" s="218"/>
      <c r="KRC87" s="217"/>
      <c r="KRD87" s="116"/>
      <c r="KRE87" s="218"/>
      <c r="KRF87" s="217"/>
      <c r="KRG87" s="116"/>
      <c r="KRH87" s="218"/>
      <c r="KRI87" s="217"/>
      <c r="KRJ87" s="116"/>
      <c r="KRK87" s="218"/>
      <c r="KRL87" s="217"/>
      <c r="KRM87" s="116"/>
      <c r="KRN87" s="218"/>
      <c r="KRO87" s="217"/>
      <c r="KRP87" s="116"/>
      <c r="KRQ87" s="218"/>
      <c r="KRR87" s="217"/>
      <c r="KRS87" s="116"/>
      <c r="KRT87" s="218"/>
      <c r="KRU87" s="217"/>
      <c r="KRV87" s="116"/>
      <c r="KRW87" s="218"/>
      <c r="KRX87" s="217"/>
      <c r="KRY87" s="116"/>
      <c r="KRZ87" s="218"/>
      <c r="KSA87" s="217"/>
      <c r="KSB87" s="116"/>
      <c r="KSC87" s="218"/>
      <c r="KSD87" s="217"/>
      <c r="KSE87" s="116"/>
      <c r="KSF87" s="218"/>
      <c r="KSG87" s="217"/>
      <c r="KSH87" s="116"/>
      <c r="KSI87" s="218"/>
      <c r="KSJ87" s="217"/>
      <c r="KSK87" s="116"/>
      <c r="KSL87" s="218"/>
      <c r="KSM87" s="217"/>
      <c r="KSN87" s="116"/>
      <c r="KSO87" s="218"/>
      <c r="KSP87" s="217"/>
      <c r="KSQ87" s="116"/>
      <c r="KSR87" s="218"/>
      <c r="KSS87" s="217"/>
      <c r="KST87" s="116"/>
      <c r="KSU87" s="218"/>
      <c r="KSV87" s="217"/>
      <c r="KSW87" s="116"/>
      <c r="KSX87" s="218"/>
      <c r="KSY87" s="217"/>
      <c r="KSZ87" s="116"/>
      <c r="KTA87" s="218"/>
      <c r="KTB87" s="217"/>
      <c r="KTC87" s="116"/>
      <c r="KTD87" s="218"/>
      <c r="KTE87" s="217"/>
      <c r="KTF87" s="116"/>
      <c r="KTG87" s="218"/>
      <c r="KTH87" s="217"/>
      <c r="KTI87" s="116"/>
      <c r="KTJ87" s="218"/>
      <c r="KTK87" s="217"/>
      <c r="KTL87" s="116"/>
      <c r="KTM87" s="218"/>
      <c r="KTN87" s="217"/>
      <c r="KTO87" s="116"/>
      <c r="KTP87" s="218"/>
      <c r="KTQ87" s="217"/>
      <c r="KTR87" s="116"/>
      <c r="KTS87" s="218"/>
      <c r="KTT87" s="217"/>
      <c r="KTU87" s="116"/>
      <c r="KTV87" s="218"/>
      <c r="KTW87" s="217"/>
      <c r="KTX87" s="116"/>
      <c r="KTY87" s="218"/>
      <c r="KTZ87" s="217"/>
      <c r="KUA87" s="116"/>
      <c r="KUB87" s="218"/>
      <c r="KUC87" s="217"/>
      <c r="KUD87" s="116"/>
      <c r="KUE87" s="218"/>
      <c r="KUF87" s="217"/>
      <c r="KUG87" s="116"/>
      <c r="KUH87" s="218"/>
      <c r="KUI87" s="217"/>
      <c r="KUJ87" s="116"/>
      <c r="KUK87" s="218"/>
      <c r="KUL87" s="217"/>
      <c r="KUM87" s="116"/>
      <c r="KUN87" s="218"/>
      <c r="KUO87" s="217"/>
      <c r="KUP87" s="116"/>
      <c r="KUQ87" s="218"/>
      <c r="KUR87" s="217"/>
      <c r="KUS87" s="116"/>
      <c r="KUT87" s="218"/>
      <c r="KUU87" s="217"/>
      <c r="KUV87" s="116"/>
      <c r="KUW87" s="218"/>
      <c r="KUX87" s="217"/>
      <c r="KUY87" s="116"/>
      <c r="KUZ87" s="218"/>
      <c r="KVA87" s="217"/>
      <c r="KVB87" s="116"/>
      <c r="KVC87" s="218"/>
      <c r="KVD87" s="217"/>
      <c r="KVE87" s="116"/>
      <c r="KVF87" s="218"/>
      <c r="KVG87" s="217"/>
      <c r="KVH87" s="116"/>
      <c r="KVI87" s="218"/>
      <c r="KVJ87" s="217"/>
      <c r="KVK87" s="116"/>
      <c r="KVL87" s="218"/>
      <c r="KVM87" s="217"/>
      <c r="KVN87" s="116"/>
      <c r="KVO87" s="218"/>
      <c r="KVP87" s="217"/>
      <c r="KVQ87" s="116"/>
      <c r="KVR87" s="218"/>
      <c r="KVS87" s="217"/>
      <c r="KVT87" s="116"/>
      <c r="KVU87" s="218"/>
      <c r="KVV87" s="217"/>
      <c r="KVW87" s="116"/>
      <c r="KVX87" s="218"/>
      <c r="KVY87" s="217"/>
      <c r="KVZ87" s="116"/>
      <c r="KWA87" s="218"/>
      <c r="KWB87" s="217"/>
      <c r="KWC87" s="116"/>
      <c r="KWD87" s="218"/>
      <c r="KWE87" s="217"/>
      <c r="KWF87" s="116"/>
      <c r="KWG87" s="218"/>
      <c r="KWH87" s="217"/>
      <c r="KWI87" s="116"/>
      <c r="KWJ87" s="218"/>
      <c r="KWK87" s="217"/>
      <c r="KWL87" s="116"/>
      <c r="KWM87" s="218"/>
      <c r="KWN87" s="217"/>
      <c r="KWO87" s="116"/>
      <c r="KWP87" s="218"/>
      <c r="KWQ87" s="217"/>
      <c r="KWR87" s="116"/>
      <c r="KWS87" s="218"/>
      <c r="KWT87" s="217"/>
      <c r="KWU87" s="116"/>
      <c r="KWV87" s="218"/>
      <c r="KWW87" s="217"/>
      <c r="KWX87" s="116"/>
      <c r="KWY87" s="218"/>
      <c r="KWZ87" s="217"/>
      <c r="KXA87" s="116"/>
      <c r="KXB87" s="218"/>
      <c r="KXC87" s="217"/>
      <c r="KXD87" s="116"/>
      <c r="KXE87" s="218"/>
      <c r="KXF87" s="217"/>
      <c r="KXG87" s="116"/>
      <c r="KXH87" s="218"/>
      <c r="KXI87" s="217"/>
      <c r="KXJ87" s="116"/>
      <c r="KXK87" s="218"/>
      <c r="KXL87" s="217"/>
      <c r="KXM87" s="116"/>
      <c r="KXN87" s="218"/>
      <c r="KXO87" s="217"/>
      <c r="KXP87" s="116"/>
      <c r="KXQ87" s="218"/>
      <c r="KXR87" s="217"/>
      <c r="KXS87" s="116"/>
      <c r="KXT87" s="218"/>
      <c r="KXU87" s="217"/>
      <c r="KXV87" s="116"/>
      <c r="KXW87" s="218"/>
      <c r="KXX87" s="217"/>
      <c r="KXY87" s="116"/>
      <c r="KXZ87" s="218"/>
      <c r="KYA87" s="217"/>
      <c r="KYB87" s="116"/>
      <c r="KYC87" s="218"/>
      <c r="KYD87" s="217"/>
      <c r="KYE87" s="116"/>
      <c r="KYF87" s="218"/>
      <c r="KYG87" s="217"/>
      <c r="KYH87" s="116"/>
      <c r="KYI87" s="218"/>
      <c r="KYJ87" s="217"/>
      <c r="KYK87" s="116"/>
      <c r="KYL87" s="218"/>
      <c r="KYM87" s="217"/>
      <c r="KYN87" s="116"/>
      <c r="KYO87" s="218"/>
      <c r="KYP87" s="217"/>
      <c r="KYQ87" s="116"/>
      <c r="KYR87" s="218"/>
      <c r="KYS87" s="217"/>
      <c r="KYT87" s="116"/>
      <c r="KYU87" s="218"/>
      <c r="KYV87" s="217"/>
      <c r="KYW87" s="116"/>
      <c r="KYX87" s="218"/>
      <c r="KYY87" s="217"/>
      <c r="KYZ87" s="116"/>
      <c r="KZA87" s="218"/>
      <c r="KZB87" s="217"/>
      <c r="KZC87" s="116"/>
      <c r="KZD87" s="218"/>
      <c r="KZE87" s="217"/>
      <c r="KZF87" s="116"/>
      <c r="KZG87" s="218"/>
      <c r="KZH87" s="217"/>
      <c r="KZI87" s="116"/>
      <c r="KZJ87" s="218"/>
      <c r="KZK87" s="217"/>
      <c r="KZL87" s="116"/>
      <c r="KZM87" s="218"/>
      <c r="KZN87" s="217"/>
      <c r="KZO87" s="116"/>
      <c r="KZP87" s="218"/>
      <c r="KZQ87" s="217"/>
      <c r="KZR87" s="116"/>
      <c r="KZS87" s="218"/>
      <c r="KZT87" s="217"/>
      <c r="KZU87" s="116"/>
      <c r="KZV87" s="218"/>
      <c r="KZW87" s="217"/>
      <c r="KZX87" s="116"/>
      <c r="KZY87" s="218"/>
      <c r="KZZ87" s="217"/>
      <c r="LAA87" s="116"/>
      <c r="LAB87" s="218"/>
      <c r="LAC87" s="217"/>
      <c r="LAD87" s="116"/>
      <c r="LAE87" s="218"/>
      <c r="LAF87" s="217"/>
      <c r="LAG87" s="116"/>
      <c r="LAH87" s="218"/>
      <c r="LAI87" s="217"/>
      <c r="LAJ87" s="116"/>
      <c r="LAK87" s="218"/>
      <c r="LAL87" s="217"/>
      <c r="LAM87" s="116"/>
      <c r="LAN87" s="218"/>
      <c r="LAO87" s="217"/>
      <c r="LAP87" s="116"/>
      <c r="LAQ87" s="218"/>
      <c r="LAR87" s="217"/>
      <c r="LAS87" s="116"/>
      <c r="LAT87" s="218"/>
      <c r="LAU87" s="217"/>
      <c r="LAV87" s="116"/>
      <c r="LAW87" s="218"/>
      <c r="LAX87" s="217"/>
      <c r="LAY87" s="116"/>
      <c r="LAZ87" s="218"/>
      <c r="LBA87" s="217"/>
      <c r="LBB87" s="116"/>
      <c r="LBC87" s="218"/>
      <c r="LBD87" s="217"/>
      <c r="LBE87" s="116"/>
      <c r="LBF87" s="218"/>
      <c r="LBG87" s="217"/>
      <c r="LBH87" s="116"/>
      <c r="LBI87" s="218"/>
      <c r="LBJ87" s="217"/>
      <c r="LBK87" s="116"/>
      <c r="LBL87" s="218"/>
      <c r="LBM87" s="217"/>
      <c r="LBN87" s="116"/>
      <c r="LBO87" s="218"/>
      <c r="LBP87" s="217"/>
      <c r="LBQ87" s="116"/>
      <c r="LBR87" s="218"/>
      <c r="LBS87" s="217"/>
      <c r="LBT87" s="116"/>
      <c r="LBU87" s="218"/>
      <c r="LBV87" s="217"/>
      <c r="LBW87" s="116"/>
      <c r="LBX87" s="218"/>
      <c r="LBY87" s="217"/>
      <c r="LBZ87" s="116"/>
      <c r="LCA87" s="218"/>
      <c r="LCB87" s="217"/>
      <c r="LCC87" s="116"/>
      <c r="LCD87" s="218"/>
      <c r="LCE87" s="217"/>
      <c r="LCF87" s="116"/>
      <c r="LCG87" s="218"/>
      <c r="LCH87" s="217"/>
      <c r="LCI87" s="116"/>
      <c r="LCJ87" s="218"/>
      <c r="LCK87" s="217"/>
      <c r="LCL87" s="116"/>
      <c r="LCM87" s="218"/>
      <c r="LCN87" s="217"/>
      <c r="LCO87" s="116"/>
      <c r="LCP87" s="218"/>
      <c r="LCQ87" s="217"/>
      <c r="LCR87" s="116"/>
      <c r="LCS87" s="218"/>
      <c r="LCT87" s="217"/>
      <c r="LCU87" s="116"/>
      <c r="LCV87" s="218"/>
      <c r="LCW87" s="217"/>
      <c r="LCX87" s="116"/>
      <c r="LCY87" s="218"/>
      <c r="LCZ87" s="217"/>
      <c r="LDA87" s="116"/>
      <c r="LDB87" s="218"/>
      <c r="LDC87" s="217"/>
      <c r="LDD87" s="116"/>
      <c r="LDE87" s="218"/>
      <c r="LDF87" s="217"/>
      <c r="LDG87" s="116"/>
      <c r="LDH87" s="218"/>
      <c r="LDI87" s="217"/>
      <c r="LDJ87" s="116"/>
      <c r="LDK87" s="218"/>
      <c r="LDL87" s="217"/>
      <c r="LDM87" s="116"/>
      <c r="LDN87" s="218"/>
      <c r="LDO87" s="217"/>
      <c r="LDP87" s="116"/>
      <c r="LDQ87" s="218"/>
      <c r="LDR87" s="217"/>
      <c r="LDS87" s="116"/>
      <c r="LDT87" s="218"/>
      <c r="LDU87" s="217"/>
      <c r="LDV87" s="116"/>
      <c r="LDW87" s="218"/>
      <c r="LDX87" s="217"/>
      <c r="LDY87" s="116"/>
      <c r="LDZ87" s="218"/>
      <c r="LEA87" s="217"/>
      <c r="LEB87" s="116"/>
      <c r="LEC87" s="218"/>
      <c r="LED87" s="217"/>
      <c r="LEE87" s="116"/>
      <c r="LEF87" s="218"/>
      <c r="LEG87" s="217"/>
      <c r="LEH87" s="116"/>
      <c r="LEI87" s="218"/>
      <c r="LEJ87" s="217"/>
      <c r="LEK87" s="116"/>
      <c r="LEL87" s="218"/>
      <c r="LEM87" s="217"/>
      <c r="LEN87" s="116"/>
      <c r="LEO87" s="218"/>
      <c r="LEP87" s="217"/>
      <c r="LEQ87" s="116"/>
      <c r="LER87" s="218"/>
      <c r="LES87" s="217"/>
      <c r="LET87" s="116"/>
      <c r="LEU87" s="218"/>
      <c r="LEV87" s="217"/>
      <c r="LEW87" s="116"/>
      <c r="LEX87" s="218"/>
      <c r="LEY87" s="217"/>
      <c r="LEZ87" s="116"/>
      <c r="LFA87" s="218"/>
      <c r="LFB87" s="217"/>
      <c r="LFC87" s="116"/>
      <c r="LFD87" s="218"/>
      <c r="LFE87" s="217"/>
      <c r="LFF87" s="116"/>
      <c r="LFG87" s="218"/>
      <c r="LFH87" s="217"/>
      <c r="LFI87" s="116"/>
      <c r="LFJ87" s="218"/>
      <c r="LFK87" s="217"/>
      <c r="LFL87" s="116"/>
      <c r="LFM87" s="218"/>
      <c r="LFN87" s="217"/>
      <c r="LFO87" s="116"/>
      <c r="LFP87" s="218"/>
      <c r="LFQ87" s="217"/>
      <c r="LFR87" s="116"/>
      <c r="LFS87" s="218"/>
      <c r="LFT87" s="217"/>
      <c r="LFU87" s="116"/>
      <c r="LFV87" s="218"/>
      <c r="LFW87" s="217"/>
      <c r="LFX87" s="116"/>
      <c r="LFY87" s="218"/>
      <c r="LFZ87" s="217"/>
      <c r="LGA87" s="116"/>
      <c r="LGB87" s="218"/>
      <c r="LGC87" s="217"/>
      <c r="LGD87" s="116"/>
      <c r="LGE87" s="218"/>
      <c r="LGF87" s="217"/>
      <c r="LGG87" s="116"/>
      <c r="LGH87" s="218"/>
      <c r="LGI87" s="217"/>
      <c r="LGJ87" s="116"/>
      <c r="LGK87" s="218"/>
      <c r="LGL87" s="217"/>
      <c r="LGM87" s="116"/>
      <c r="LGN87" s="218"/>
      <c r="LGO87" s="217"/>
      <c r="LGP87" s="116"/>
      <c r="LGQ87" s="218"/>
      <c r="LGR87" s="217"/>
      <c r="LGS87" s="116"/>
      <c r="LGT87" s="218"/>
      <c r="LGU87" s="217"/>
      <c r="LGV87" s="116"/>
      <c r="LGW87" s="218"/>
      <c r="LGX87" s="217"/>
      <c r="LGY87" s="116"/>
      <c r="LGZ87" s="218"/>
      <c r="LHA87" s="217"/>
      <c r="LHB87" s="116"/>
      <c r="LHC87" s="218"/>
      <c r="LHD87" s="217"/>
      <c r="LHE87" s="116"/>
      <c r="LHF87" s="218"/>
      <c r="LHG87" s="217"/>
      <c r="LHH87" s="116"/>
      <c r="LHI87" s="218"/>
      <c r="LHJ87" s="217"/>
      <c r="LHK87" s="116"/>
      <c r="LHL87" s="218"/>
      <c r="LHM87" s="217"/>
      <c r="LHN87" s="116"/>
      <c r="LHO87" s="218"/>
      <c r="LHP87" s="217"/>
      <c r="LHQ87" s="116"/>
      <c r="LHR87" s="218"/>
      <c r="LHS87" s="217"/>
      <c r="LHT87" s="116"/>
      <c r="LHU87" s="218"/>
      <c r="LHV87" s="217"/>
      <c r="LHW87" s="116"/>
      <c r="LHX87" s="218"/>
      <c r="LHY87" s="217"/>
      <c r="LHZ87" s="116"/>
      <c r="LIA87" s="218"/>
      <c r="LIB87" s="217"/>
      <c r="LIC87" s="116"/>
      <c r="LID87" s="218"/>
      <c r="LIE87" s="217"/>
      <c r="LIF87" s="116"/>
      <c r="LIG87" s="218"/>
      <c r="LIH87" s="217"/>
      <c r="LII87" s="116"/>
      <c r="LIJ87" s="218"/>
      <c r="LIK87" s="217"/>
      <c r="LIL87" s="116"/>
      <c r="LIM87" s="218"/>
      <c r="LIN87" s="217"/>
      <c r="LIO87" s="116"/>
      <c r="LIP87" s="218"/>
      <c r="LIQ87" s="217"/>
      <c r="LIR87" s="116"/>
      <c r="LIS87" s="218"/>
      <c r="LIT87" s="217"/>
      <c r="LIU87" s="116"/>
      <c r="LIV87" s="218"/>
      <c r="LIW87" s="217"/>
      <c r="LIX87" s="116"/>
      <c r="LIY87" s="218"/>
      <c r="LIZ87" s="217"/>
      <c r="LJA87" s="116"/>
      <c r="LJB87" s="218"/>
      <c r="LJC87" s="217"/>
      <c r="LJD87" s="116"/>
      <c r="LJE87" s="218"/>
      <c r="LJF87" s="217"/>
      <c r="LJG87" s="116"/>
      <c r="LJH87" s="218"/>
      <c r="LJI87" s="217"/>
      <c r="LJJ87" s="116"/>
      <c r="LJK87" s="218"/>
      <c r="LJL87" s="217"/>
      <c r="LJM87" s="116"/>
      <c r="LJN87" s="218"/>
      <c r="LJO87" s="217"/>
      <c r="LJP87" s="116"/>
      <c r="LJQ87" s="218"/>
      <c r="LJR87" s="217"/>
      <c r="LJS87" s="116"/>
      <c r="LJT87" s="218"/>
      <c r="LJU87" s="217"/>
      <c r="LJV87" s="116"/>
      <c r="LJW87" s="218"/>
      <c r="LJX87" s="217"/>
      <c r="LJY87" s="116"/>
      <c r="LJZ87" s="218"/>
      <c r="LKA87" s="217"/>
      <c r="LKB87" s="116"/>
      <c r="LKC87" s="218"/>
      <c r="LKD87" s="217"/>
      <c r="LKE87" s="116"/>
      <c r="LKF87" s="218"/>
      <c r="LKG87" s="217"/>
      <c r="LKH87" s="116"/>
      <c r="LKI87" s="218"/>
      <c r="LKJ87" s="217"/>
      <c r="LKK87" s="116"/>
      <c r="LKL87" s="218"/>
      <c r="LKM87" s="217"/>
      <c r="LKN87" s="116"/>
      <c r="LKO87" s="218"/>
      <c r="LKP87" s="217"/>
      <c r="LKQ87" s="116"/>
      <c r="LKR87" s="218"/>
      <c r="LKS87" s="217"/>
      <c r="LKT87" s="116"/>
      <c r="LKU87" s="218"/>
      <c r="LKV87" s="217"/>
      <c r="LKW87" s="116"/>
      <c r="LKX87" s="218"/>
      <c r="LKY87" s="217"/>
      <c r="LKZ87" s="116"/>
      <c r="LLA87" s="218"/>
      <c r="LLB87" s="217"/>
      <c r="LLC87" s="116"/>
      <c r="LLD87" s="218"/>
      <c r="LLE87" s="217"/>
      <c r="LLF87" s="116"/>
      <c r="LLG87" s="218"/>
      <c r="LLH87" s="217"/>
      <c r="LLI87" s="116"/>
      <c r="LLJ87" s="218"/>
      <c r="LLK87" s="217"/>
      <c r="LLL87" s="116"/>
      <c r="LLM87" s="218"/>
      <c r="LLN87" s="217"/>
      <c r="LLO87" s="116"/>
      <c r="LLP87" s="218"/>
      <c r="LLQ87" s="217"/>
      <c r="LLR87" s="116"/>
      <c r="LLS87" s="218"/>
      <c r="LLT87" s="217"/>
      <c r="LLU87" s="116"/>
      <c r="LLV87" s="218"/>
      <c r="LLW87" s="217"/>
      <c r="LLX87" s="116"/>
      <c r="LLY87" s="218"/>
      <c r="LLZ87" s="217"/>
      <c r="LMA87" s="116"/>
      <c r="LMB87" s="218"/>
      <c r="LMC87" s="217"/>
      <c r="LMD87" s="116"/>
      <c r="LME87" s="218"/>
      <c r="LMF87" s="217"/>
      <c r="LMG87" s="116"/>
      <c r="LMH87" s="218"/>
      <c r="LMI87" s="217"/>
      <c r="LMJ87" s="116"/>
      <c r="LMK87" s="218"/>
      <c r="LML87" s="217"/>
      <c r="LMM87" s="116"/>
      <c r="LMN87" s="218"/>
      <c r="LMO87" s="217"/>
      <c r="LMP87" s="116"/>
      <c r="LMQ87" s="218"/>
      <c r="LMR87" s="217"/>
      <c r="LMS87" s="116"/>
      <c r="LMT87" s="218"/>
      <c r="LMU87" s="217"/>
      <c r="LMV87" s="116"/>
      <c r="LMW87" s="218"/>
      <c r="LMX87" s="217"/>
      <c r="LMY87" s="116"/>
      <c r="LMZ87" s="218"/>
      <c r="LNA87" s="217"/>
      <c r="LNB87" s="116"/>
      <c r="LNC87" s="218"/>
      <c r="LND87" s="217"/>
      <c r="LNE87" s="116"/>
      <c r="LNF87" s="218"/>
      <c r="LNG87" s="217"/>
      <c r="LNH87" s="116"/>
      <c r="LNI87" s="218"/>
      <c r="LNJ87" s="217"/>
      <c r="LNK87" s="116"/>
      <c r="LNL87" s="218"/>
      <c r="LNM87" s="217"/>
      <c r="LNN87" s="116"/>
      <c r="LNO87" s="218"/>
      <c r="LNP87" s="217"/>
      <c r="LNQ87" s="116"/>
      <c r="LNR87" s="218"/>
      <c r="LNS87" s="217"/>
      <c r="LNT87" s="116"/>
      <c r="LNU87" s="218"/>
      <c r="LNV87" s="217"/>
      <c r="LNW87" s="116"/>
      <c r="LNX87" s="218"/>
      <c r="LNY87" s="217"/>
      <c r="LNZ87" s="116"/>
      <c r="LOA87" s="218"/>
      <c r="LOB87" s="217"/>
      <c r="LOC87" s="116"/>
      <c r="LOD87" s="218"/>
      <c r="LOE87" s="217"/>
      <c r="LOF87" s="116"/>
      <c r="LOG87" s="218"/>
      <c r="LOH87" s="217"/>
      <c r="LOI87" s="116"/>
      <c r="LOJ87" s="218"/>
      <c r="LOK87" s="217"/>
      <c r="LOL87" s="116"/>
      <c r="LOM87" s="218"/>
      <c r="LON87" s="217"/>
      <c r="LOO87" s="116"/>
      <c r="LOP87" s="218"/>
      <c r="LOQ87" s="217"/>
      <c r="LOR87" s="116"/>
      <c r="LOS87" s="218"/>
      <c r="LOT87" s="217"/>
      <c r="LOU87" s="116"/>
      <c r="LOV87" s="218"/>
      <c r="LOW87" s="217"/>
      <c r="LOX87" s="116"/>
      <c r="LOY87" s="218"/>
      <c r="LOZ87" s="217"/>
      <c r="LPA87" s="116"/>
      <c r="LPB87" s="218"/>
      <c r="LPC87" s="217"/>
      <c r="LPD87" s="116"/>
      <c r="LPE87" s="218"/>
      <c r="LPF87" s="217"/>
      <c r="LPG87" s="116"/>
      <c r="LPH87" s="218"/>
      <c r="LPI87" s="217"/>
      <c r="LPJ87" s="116"/>
      <c r="LPK87" s="218"/>
      <c r="LPL87" s="217"/>
      <c r="LPM87" s="116"/>
      <c r="LPN87" s="218"/>
      <c r="LPO87" s="217"/>
      <c r="LPP87" s="116"/>
      <c r="LPQ87" s="218"/>
      <c r="LPR87" s="217"/>
      <c r="LPS87" s="116"/>
      <c r="LPT87" s="218"/>
      <c r="LPU87" s="217"/>
      <c r="LPV87" s="116"/>
      <c r="LPW87" s="218"/>
      <c r="LPX87" s="217"/>
      <c r="LPY87" s="116"/>
      <c r="LPZ87" s="218"/>
      <c r="LQA87" s="217"/>
      <c r="LQB87" s="116"/>
      <c r="LQC87" s="218"/>
      <c r="LQD87" s="217"/>
      <c r="LQE87" s="116"/>
      <c r="LQF87" s="218"/>
      <c r="LQG87" s="217"/>
      <c r="LQH87" s="116"/>
      <c r="LQI87" s="218"/>
      <c r="LQJ87" s="217"/>
      <c r="LQK87" s="116"/>
      <c r="LQL87" s="218"/>
      <c r="LQM87" s="217"/>
      <c r="LQN87" s="116"/>
      <c r="LQO87" s="218"/>
      <c r="LQP87" s="217"/>
      <c r="LQQ87" s="116"/>
      <c r="LQR87" s="218"/>
      <c r="LQS87" s="217"/>
      <c r="LQT87" s="116"/>
      <c r="LQU87" s="218"/>
      <c r="LQV87" s="217"/>
      <c r="LQW87" s="116"/>
      <c r="LQX87" s="218"/>
      <c r="LQY87" s="217"/>
      <c r="LQZ87" s="116"/>
      <c r="LRA87" s="218"/>
      <c r="LRB87" s="217"/>
      <c r="LRC87" s="116"/>
      <c r="LRD87" s="218"/>
      <c r="LRE87" s="217"/>
      <c r="LRF87" s="116"/>
      <c r="LRG87" s="218"/>
      <c r="LRH87" s="217"/>
      <c r="LRI87" s="116"/>
      <c r="LRJ87" s="218"/>
      <c r="LRK87" s="217"/>
      <c r="LRL87" s="116"/>
      <c r="LRM87" s="218"/>
      <c r="LRN87" s="217"/>
      <c r="LRO87" s="116"/>
      <c r="LRP87" s="218"/>
      <c r="LRQ87" s="217"/>
      <c r="LRR87" s="116"/>
      <c r="LRS87" s="218"/>
      <c r="LRT87" s="217"/>
      <c r="LRU87" s="116"/>
      <c r="LRV87" s="218"/>
      <c r="LRW87" s="217"/>
      <c r="LRX87" s="116"/>
      <c r="LRY87" s="218"/>
      <c r="LRZ87" s="217"/>
      <c r="LSA87" s="116"/>
      <c r="LSB87" s="218"/>
      <c r="LSC87" s="217"/>
      <c r="LSD87" s="116"/>
      <c r="LSE87" s="218"/>
      <c r="LSF87" s="217"/>
      <c r="LSG87" s="116"/>
      <c r="LSH87" s="218"/>
      <c r="LSI87" s="217"/>
      <c r="LSJ87" s="116"/>
      <c r="LSK87" s="218"/>
      <c r="LSL87" s="217"/>
      <c r="LSM87" s="116"/>
      <c r="LSN87" s="218"/>
      <c r="LSO87" s="217"/>
      <c r="LSP87" s="116"/>
      <c r="LSQ87" s="218"/>
      <c r="LSR87" s="217"/>
      <c r="LSS87" s="116"/>
      <c r="LST87" s="218"/>
      <c r="LSU87" s="217"/>
      <c r="LSV87" s="116"/>
      <c r="LSW87" s="218"/>
      <c r="LSX87" s="217"/>
      <c r="LSY87" s="116"/>
      <c r="LSZ87" s="218"/>
      <c r="LTA87" s="217"/>
      <c r="LTB87" s="116"/>
      <c r="LTC87" s="218"/>
      <c r="LTD87" s="217"/>
      <c r="LTE87" s="116"/>
      <c r="LTF87" s="218"/>
      <c r="LTG87" s="217"/>
      <c r="LTH87" s="116"/>
      <c r="LTI87" s="218"/>
      <c r="LTJ87" s="217"/>
      <c r="LTK87" s="116"/>
      <c r="LTL87" s="218"/>
      <c r="LTM87" s="217"/>
      <c r="LTN87" s="116"/>
      <c r="LTO87" s="218"/>
      <c r="LTP87" s="217"/>
      <c r="LTQ87" s="116"/>
      <c r="LTR87" s="218"/>
      <c r="LTS87" s="217"/>
      <c r="LTT87" s="116"/>
      <c r="LTU87" s="218"/>
      <c r="LTV87" s="217"/>
      <c r="LTW87" s="116"/>
      <c r="LTX87" s="218"/>
      <c r="LTY87" s="217"/>
      <c r="LTZ87" s="116"/>
      <c r="LUA87" s="218"/>
      <c r="LUB87" s="217"/>
      <c r="LUC87" s="116"/>
      <c r="LUD87" s="218"/>
      <c r="LUE87" s="217"/>
      <c r="LUF87" s="116"/>
      <c r="LUG87" s="218"/>
      <c r="LUH87" s="217"/>
      <c r="LUI87" s="116"/>
      <c r="LUJ87" s="218"/>
      <c r="LUK87" s="217"/>
      <c r="LUL87" s="116"/>
      <c r="LUM87" s="218"/>
      <c r="LUN87" s="217"/>
      <c r="LUO87" s="116"/>
      <c r="LUP87" s="218"/>
      <c r="LUQ87" s="217"/>
      <c r="LUR87" s="116"/>
      <c r="LUS87" s="218"/>
      <c r="LUT87" s="217"/>
      <c r="LUU87" s="116"/>
      <c r="LUV87" s="218"/>
      <c r="LUW87" s="217"/>
      <c r="LUX87" s="116"/>
      <c r="LUY87" s="218"/>
      <c r="LUZ87" s="217"/>
      <c r="LVA87" s="116"/>
      <c r="LVB87" s="218"/>
      <c r="LVC87" s="217"/>
      <c r="LVD87" s="116"/>
      <c r="LVE87" s="218"/>
      <c r="LVF87" s="217"/>
      <c r="LVG87" s="116"/>
      <c r="LVH87" s="218"/>
      <c r="LVI87" s="217"/>
      <c r="LVJ87" s="116"/>
      <c r="LVK87" s="218"/>
      <c r="LVL87" s="217"/>
      <c r="LVM87" s="116"/>
      <c r="LVN87" s="218"/>
      <c r="LVO87" s="217"/>
      <c r="LVP87" s="116"/>
      <c r="LVQ87" s="218"/>
      <c r="LVR87" s="217"/>
      <c r="LVS87" s="116"/>
      <c r="LVT87" s="218"/>
      <c r="LVU87" s="217"/>
      <c r="LVV87" s="116"/>
      <c r="LVW87" s="218"/>
      <c r="LVX87" s="217"/>
      <c r="LVY87" s="116"/>
      <c r="LVZ87" s="218"/>
      <c r="LWA87" s="217"/>
      <c r="LWB87" s="116"/>
      <c r="LWC87" s="218"/>
      <c r="LWD87" s="217"/>
      <c r="LWE87" s="116"/>
      <c r="LWF87" s="218"/>
      <c r="LWG87" s="217"/>
      <c r="LWH87" s="116"/>
      <c r="LWI87" s="218"/>
      <c r="LWJ87" s="217"/>
      <c r="LWK87" s="116"/>
      <c r="LWL87" s="218"/>
      <c r="LWM87" s="217"/>
      <c r="LWN87" s="116"/>
      <c r="LWO87" s="218"/>
      <c r="LWP87" s="217"/>
      <c r="LWQ87" s="116"/>
      <c r="LWR87" s="218"/>
      <c r="LWS87" s="217"/>
      <c r="LWT87" s="116"/>
      <c r="LWU87" s="218"/>
      <c r="LWV87" s="217"/>
      <c r="LWW87" s="116"/>
      <c r="LWX87" s="218"/>
      <c r="LWY87" s="217"/>
      <c r="LWZ87" s="116"/>
      <c r="LXA87" s="218"/>
      <c r="LXB87" s="217"/>
      <c r="LXC87" s="116"/>
      <c r="LXD87" s="218"/>
      <c r="LXE87" s="217"/>
      <c r="LXF87" s="116"/>
      <c r="LXG87" s="218"/>
      <c r="LXH87" s="217"/>
      <c r="LXI87" s="116"/>
      <c r="LXJ87" s="218"/>
      <c r="LXK87" s="217"/>
      <c r="LXL87" s="116"/>
      <c r="LXM87" s="218"/>
      <c r="LXN87" s="217"/>
      <c r="LXO87" s="116"/>
      <c r="LXP87" s="218"/>
      <c r="LXQ87" s="217"/>
      <c r="LXR87" s="116"/>
      <c r="LXS87" s="218"/>
      <c r="LXT87" s="217"/>
      <c r="LXU87" s="116"/>
      <c r="LXV87" s="218"/>
      <c r="LXW87" s="217"/>
      <c r="LXX87" s="116"/>
      <c r="LXY87" s="218"/>
      <c r="LXZ87" s="217"/>
      <c r="LYA87" s="116"/>
      <c r="LYB87" s="218"/>
      <c r="LYC87" s="217"/>
      <c r="LYD87" s="116"/>
      <c r="LYE87" s="218"/>
      <c r="LYF87" s="217"/>
      <c r="LYG87" s="116"/>
      <c r="LYH87" s="218"/>
      <c r="LYI87" s="217"/>
      <c r="LYJ87" s="116"/>
      <c r="LYK87" s="218"/>
      <c r="LYL87" s="217"/>
      <c r="LYM87" s="116"/>
      <c r="LYN87" s="218"/>
      <c r="LYO87" s="217"/>
      <c r="LYP87" s="116"/>
      <c r="LYQ87" s="218"/>
      <c r="LYR87" s="217"/>
      <c r="LYS87" s="116"/>
      <c r="LYT87" s="218"/>
      <c r="LYU87" s="217"/>
      <c r="LYV87" s="116"/>
      <c r="LYW87" s="218"/>
      <c r="LYX87" s="217"/>
      <c r="LYY87" s="116"/>
      <c r="LYZ87" s="218"/>
      <c r="LZA87" s="217"/>
      <c r="LZB87" s="116"/>
      <c r="LZC87" s="218"/>
      <c r="LZD87" s="217"/>
      <c r="LZE87" s="116"/>
      <c r="LZF87" s="218"/>
      <c r="LZG87" s="217"/>
      <c r="LZH87" s="116"/>
      <c r="LZI87" s="218"/>
      <c r="LZJ87" s="217"/>
      <c r="LZK87" s="116"/>
      <c r="LZL87" s="218"/>
      <c r="LZM87" s="217"/>
      <c r="LZN87" s="116"/>
      <c r="LZO87" s="218"/>
      <c r="LZP87" s="217"/>
      <c r="LZQ87" s="116"/>
      <c r="LZR87" s="218"/>
      <c r="LZS87" s="217"/>
      <c r="LZT87" s="116"/>
      <c r="LZU87" s="218"/>
      <c r="LZV87" s="217"/>
      <c r="LZW87" s="116"/>
      <c r="LZX87" s="218"/>
      <c r="LZY87" s="217"/>
      <c r="LZZ87" s="116"/>
      <c r="MAA87" s="218"/>
      <c r="MAB87" s="217"/>
      <c r="MAC87" s="116"/>
      <c r="MAD87" s="218"/>
      <c r="MAE87" s="217"/>
      <c r="MAF87" s="116"/>
      <c r="MAG87" s="218"/>
      <c r="MAH87" s="217"/>
      <c r="MAI87" s="116"/>
      <c r="MAJ87" s="218"/>
      <c r="MAK87" s="217"/>
      <c r="MAL87" s="116"/>
      <c r="MAM87" s="218"/>
      <c r="MAN87" s="217"/>
      <c r="MAO87" s="116"/>
      <c r="MAP87" s="218"/>
      <c r="MAQ87" s="217"/>
      <c r="MAR87" s="116"/>
      <c r="MAS87" s="218"/>
      <c r="MAT87" s="217"/>
      <c r="MAU87" s="116"/>
      <c r="MAV87" s="218"/>
      <c r="MAW87" s="217"/>
      <c r="MAX87" s="116"/>
      <c r="MAY87" s="218"/>
      <c r="MAZ87" s="217"/>
      <c r="MBA87" s="116"/>
      <c r="MBB87" s="218"/>
      <c r="MBC87" s="217"/>
      <c r="MBD87" s="116"/>
      <c r="MBE87" s="218"/>
      <c r="MBF87" s="217"/>
      <c r="MBG87" s="116"/>
      <c r="MBH87" s="218"/>
      <c r="MBI87" s="217"/>
      <c r="MBJ87" s="116"/>
      <c r="MBK87" s="218"/>
      <c r="MBL87" s="217"/>
      <c r="MBM87" s="116"/>
      <c r="MBN87" s="218"/>
      <c r="MBO87" s="217"/>
      <c r="MBP87" s="116"/>
      <c r="MBQ87" s="218"/>
      <c r="MBR87" s="217"/>
      <c r="MBS87" s="116"/>
      <c r="MBT87" s="218"/>
      <c r="MBU87" s="217"/>
      <c r="MBV87" s="116"/>
      <c r="MBW87" s="218"/>
      <c r="MBX87" s="217"/>
      <c r="MBY87" s="116"/>
      <c r="MBZ87" s="218"/>
      <c r="MCA87" s="217"/>
      <c r="MCB87" s="116"/>
      <c r="MCC87" s="218"/>
      <c r="MCD87" s="217"/>
      <c r="MCE87" s="116"/>
      <c r="MCF87" s="218"/>
      <c r="MCG87" s="217"/>
      <c r="MCH87" s="116"/>
      <c r="MCI87" s="218"/>
      <c r="MCJ87" s="217"/>
      <c r="MCK87" s="116"/>
      <c r="MCL87" s="218"/>
      <c r="MCM87" s="217"/>
      <c r="MCN87" s="116"/>
      <c r="MCO87" s="218"/>
      <c r="MCP87" s="217"/>
      <c r="MCQ87" s="116"/>
      <c r="MCR87" s="218"/>
      <c r="MCS87" s="217"/>
      <c r="MCT87" s="116"/>
      <c r="MCU87" s="218"/>
      <c r="MCV87" s="217"/>
      <c r="MCW87" s="116"/>
      <c r="MCX87" s="218"/>
      <c r="MCY87" s="217"/>
      <c r="MCZ87" s="116"/>
      <c r="MDA87" s="218"/>
      <c r="MDB87" s="217"/>
      <c r="MDC87" s="116"/>
      <c r="MDD87" s="218"/>
      <c r="MDE87" s="217"/>
      <c r="MDF87" s="116"/>
      <c r="MDG87" s="218"/>
      <c r="MDH87" s="217"/>
      <c r="MDI87" s="116"/>
      <c r="MDJ87" s="218"/>
      <c r="MDK87" s="217"/>
      <c r="MDL87" s="116"/>
      <c r="MDM87" s="218"/>
      <c r="MDN87" s="217"/>
      <c r="MDO87" s="116"/>
      <c r="MDP87" s="218"/>
      <c r="MDQ87" s="217"/>
      <c r="MDR87" s="116"/>
      <c r="MDS87" s="218"/>
      <c r="MDT87" s="217"/>
      <c r="MDU87" s="116"/>
      <c r="MDV87" s="218"/>
      <c r="MDW87" s="217"/>
      <c r="MDX87" s="116"/>
      <c r="MDY87" s="218"/>
      <c r="MDZ87" s="217"/>
      <c r="MEA87" s="116"/>
      <c r="MEB87" s="218"/>
      <c r="MEC87" s="217"/>
      <c r="MED87" s="116"/>
      <c r="MEE87" s="218"/>
      <c r="MEF87" s="217"/>
      <c r="MEG87" s="116"/>
      <c r="MEH87" s="218"/>
      <c r="MEI87" s="217"/>
      <c r="MEJ87" s="116"/>
      <c r="MEK87" s="218"/>
      <c r="MEL87" s="217"/>
      <c r="MEM87" s="116"/>
      <c r="MEN87" s="218"/>
      <c r="MEO87" s="217"/>
      <c r="MEP87" s="116"/>
      <c r="MEQ87" s="218"/>
      <c r="MER87" s="217"/>
      <c r="MES87" s="116"/>
      <c r="MET87" s="218"/>
      <c r="MEU87" s="217"/>
      <c r="MEV87" s="116"/>
      <c r="MEW87" s="218"/>
      <c r="MEX87" s="217"/>
      <c r="MEY87" s="116"/>
      <c r="MEZ87" s="218"/>
      <c r="MFA87" s="217"/>
      <c r="MFB87" s="116"/>
      <c r="MFC87" s="218"/>
      <c r="MFD87" s="217"/>
      <c r="MFE87" s="116"/>
      <c r="MFF87" s="218"/>
      <c r="MFG87" s="217"/>
      <c r="MFH87" s="116"/>
      <c r="MFI87" s="218"/>
      <c r="MFJ87" s="217"/>
      <c r="MFK87" s="116"/>
      <c r="MFL87" s="218"/>
      <c r="MFM87" s="217"/>
      <c r="MFN87" s="116"/>
      <c r="MFO87" s="218"/>
      <c r="MFP87" s="217"/>
      <c r="MFQ87" s="116"/>
      <c r="MFR87" s="218"/>
      <c r="MFS87" s="217"/>
      <c r="MFT87" s="116"/>
      <c r="MFU87" s="218"/>
      <c r="MFV87" s="217"/>
      <c r="MFW87" s="116"/>
      <c r="MFX87" s="218"/>
      <c r="MFY87" s="217"/>
      <c r="MFZ87" s="116"/>
      <c r="MGA87" s="218"/>
      <c r="MGB87" s="217"/>
      <c r="MGC87" s="116"/>
      <c r="MGD87" s="218"/>
      <c r="MGE87" s="217"/>
      <c r="MGF87" s="116"/>
      <c r="MGG87" s="218"/>
      <c r="MGH87" s="217"/>
      <c r="MGI87" s="116"/>
      <c r="MGJ87" s="218"/>
      <c r="MGK87" s="217"/>
      <c r="MGL87" s="116"/>
      <c r="MGM87" s="218"/>
      <c r="MGN87" s="217"/>
      <c r="MGO87" s="116"/>
      <c r="MGP87" s="218"/>
      <c r="MGQ87" s="217"/>
      <c r="MGR87" s="116"/>
      <c r="MGS87" s="218"/>
      <c r="MGT87" s="217"/>
      <c r="MGU87" s="116"/>
      <c r="MGV87" s="218"/>
      <c r="MGW87" s="217"/>
      <c r="MGX87" s="116"/>
      <c r="MGY87" s="218"/>
      <c r="MGZ87" s="217"/>
      <c r="MHA87" s="116"/>
      <c r="MHB87" s="218"/>
      <c r="MHC87" s="217"/>
      <c r="MHD87" s="116"/>
      <c r="MHE87" s="218"/>
      <c r="MHF87" s="217"/>
      <c r="MHG87" s="116"/>
      <c r="MHH87" s="218"/>
      <c r="MHI87" s="217"/>
      <c r="MHJ87" s="116"/>
      <c r="MHK87" s="218"/>
      <c r="MHL87" s="217"/>
      <c r="MHM87" s="116"/>
      <c r="MHN87" s="218"/>
      <c r="MHO87" s="217"/>
      <c r="MHP87" s="116"/>
      <c r="MHQ87" s="218"/>
      <c r="MHR87" s="217"/>
      <c r="MHS87" s="116"/>
      <c r="MHT87" s="218"/>
      <c r="MHU87" s="217"/>
      <c r="MHV87" s="116"/>
      <c r="MHW87" s="218"/>
      <c r="MHX87" s="217"/>
      <c r="MHY87" s="116"/>
      <c r="MHZ87" s="218"/>
      <c r="MIA87" s="217"/>
      <c r="MIB87" s="116"/>
      <c r="MIC87" s="218"/>
      <c r="MID87" s="217"/>
      <c r="MIE87" s="116"/>
      <c r="MIF87" s="218"/>
      <c r="MIG87" s="217"/>
      <c r="MIH87" s="116"/>
      <c r="MII87" s="218"/>
      <c r="MIJ87" s="217"/>
      <c r="MIK87" s="116"/>
      <c r="MIL87" s="218"/>
      <c r="MIM87" s="217"/>
      <c r="MIN87" s="116"/>
      <c r="MIO87" s="218"/>
      <c r="MIP87" s="217"/>
      <c r="MIQ87" s="116"/>
      <c r="MIR87" s="218"/>
      <c r="MIS87" s="217"/>
      <c r="MIT87" s="116"/>
      <c r="MIU87" s="218"/>
      <c r="MIV87" s="217"/>
      <c r="MIW87" s="116"/>
      <c r="MIX87" s="218"/>
      <c r="MIY87" s="217"/>
      <c r="MIZ87" s="116"/>
      <c r="MJA87" s="218"/>
      <c r="MJB87" s="217"/>
      <c r="MJC87" s="116"/>
      <c r="MJD87" s="218"/>
      <c r="MJE87" s="217"/>
      <c r="MJF87" s="116"/>
      <c r="MJG87" s="218"/>
      <c r="MJH87" s="217"/>
      <c r="MJI87" s="116"/>
      <c r="MJJ87" s="218"/>
      <c r="MJK87" s="217"/>
      <c r="MJL87" s="116"/>
      <c r="MJM87" s="218"/>
      <c r="MJN87" s="217"/>
      <c r="MJO87" s="116"/>
      <c r="MJP87" s="218"/>
      <c r="MJQ87" s="217"/>
      <c r="MJR87" s="116"/>
      <c r="MJS87" s="218"/>
      <c r="MJT87" s="217"/>
      <c r="MJU87" s="116"/>
      <c r="MJV87" s="218"/>
      <c r="MJW87" s="217"/>
      <c r="MJX87" s="116"/>
      <c r="MJY87" s="218"/>
      <c r="MJZ87" s="217"/>
      <c r="MKA87" s="116"/>
      <c r="MKB87" s="218"/>
      <c r="MKC87" s="217"/>
      <c r="MKD87" s="116"/>
      <c r="MKE87" s="218"/>
      <c r="MKF87" s="217"/>
      <c r="MKG87" s="116"/>
      <c r="MKH87" s="218"/>
      <c r="MKI87" s="217"/>
      <c r="MKJ87" s="116"/>
      <c r="MKK87" s="218"/>
      <c r="MKL87" s="217"/>
      <c r="MKM87" s="116"/>
      <c r="MKN87" s="218"/>
      <c r="MKO87" s="217"/>
      <c r="MKP87" s="116"/>
      <c r="MKQ87" s="218"/>
      <c r="MKR87" s="217"/>
      <c r="MKS87" s="116"/>
      <c r="MKT87" s="218"/>
      <c r="MKU87" s="217"/>
      <c r="MKV87" s="116"/>
      <c r="MKW87" s="218"/>
      <c r="MKX87" s="217"/>
      <c r="MKY87" s="116"/>
      <c r="MKZ87" s="218"/>
      <c r="MLA87" s="217"/>
      <c r="MLB87" s="116"/>
      <c r="MLC87" s="218"/>
      <c r="MLD87" s="217"/>
      <c r="MLE87" s="116"/>
      <c r="MLF87" s="218"/>
      <c r="MLG87" s="217"/>
      <c r="MLH87" s="116"/>
      <c r="MLI87" s="218"/>
      <c r="MLJ87" s="217"/>
      <c r="MLK87" s="116"/>
      <c r="MLL87" s="218"/>
      <c r="MLM87" s="217"/>
      <c r="MLN87" s="116"/>
      <c r="MLO87" s="218"/>
      <c r="MLP87" s="217"/>
      <c r="MLQ87" s="116"/>
      <c r="MLR87" s="218"/>
      <c r="MLS87" s="217"/>
      <c r="MLT87" s="116"/>
      <c r="MLU87" s="218"/>
      <c r="MLV87" s="217"/>
      <c r="MLW87" s="116"/>
      <c r="MLX87" s="218"/>
      <c r="MLY87" s="217"/>
      <c r="MLZ87" s="116"/>
      <c r="MMA87" s="218"/>
      <c r="MMB87" s="217"/>
      <c r="MMC87" s="116"/>
      <c r="MMD87" s="218"/>
      <c r="MME87" s="217"/>
      <c r="MMF87" s="116"/>
      <c r="MMG87" s="218"/>
      <c r="MMH87" s="217"/>
      <c r="MMI87" s="116"/>
      <c r="MMJ87" s="218"/>
      <c r="MMK87" s="217"/>
      <c r="MML87" s="116"/>
      <c r="MMM87" s="218"/>
      <c r="MMN87" s="217"/>
      <c r="MMO87" s="116"/>
      <c r="MMP87" s="218"/>
      <c r="MMQ87" s="217"/>
      <c r="MMR87" s="116"/>
      <c r="MMS87" s="218"/>
      <c r="MMT87" s="217"/>
      <c r="MMU87" s="116"/>
      <c r="MMV87" s="218"/>
      <c r="MMW87" s="217"/>
      <c r="MMX87" s="116"/>
      <c r="MMY87" s="218"/>
      <c r="MMZ87" s="217"/>
      <c r="MNA87" s="116"/>
      <c r="MNB87" s="218"/>
      <c r="MNC87" s="217"/>
      <c r="MND87" s="116"/>
      <c r="MNE87" s="218"/>
      <c r="MNF87" s="217"/>
      <c r="MNG87" s="116"/>
      <c r="MNH87" s="218"/>
      <c r="MNI87" s="217"/>
      <c r="MNJ87" s="116"/>
      <c r="MNK87" s="218"/>
      <c r="MNL87" s="217"/>
      <c r="MNM87" s="116"/>
      <c r="MNN87" s="218"/>
      <c r="MNO87" s="217"/>
      <c r="MNP87" s="116"/>
      <c r="MNQ87" s="218"/>
      <c r="MNR87" s="217"/>
      <c r="MNS87" s="116"/>
      <c r="MNT87" s="218"/>
      <c r="MNU87" s="217"/>
      <c r="MNV87" s="116"/>
      <c r="MNW87" s="218"/>
      <c r="MNX87" s="217"/>
      <c r="MNY87" s="116"/>
      <c r="MNZ87" s="218"/>
      <c r="MOA87" s="217"/>
      <c r="MOB87" s="116"/>
      <c r="MOC87" s="218"/>
      <c r="MOD87" s="217"/>
      <c r="MOE87" s="116"/>
      <c r="MOF87" s="218"/>
      <c r="MOG87" s="217"/>
      <c r="MOH87" s="116"/>
      <c r="MOI87" s="218"/>
      <c r="MOJ87" s="217"/>
      <c r="MOK87" s="116"/>
      <c r="MOL87" s="218"/>
      <c r="MOM87" s="217"/>
      <c r="MON87" s="116"/>
      <c r="MOO87" s="218"/>
      <c r="MOP87" s="217"/>
      <c r="MOQ87" s="116"/>
      <c r="MOR87" s="218"/>
      <c r="MOS87" s="217"/>
      <c r="MOT87" s="116"/>
      <c r="MOU87" s="218"/>
      <c r="MOV87" s="217"/>
      <c r="MOW87" s="116"/>
      <c r="MOX87" s="218"/>
      <c r="MOY87" s="217"/>
      <c r="MOZ87" s="116"/>
      <c r="MPA87" s="218"/>
      <c r="MPB87" s="217"/>
      <c r="MPC87" s="116"/>
      <c r="MPD87" s="218"/>
      <c r="MPE87" s="217"/>
      <c r="MPF87" s="116"/>
      <c r="MPG87" s="218"/>
      <c r="MPH87" s="217"/>
      <c r="MPI87" s="116"/>
      <c r="MPJ87" s="218"/>
      <c r="MPK87" s="217"/>
      <c r="MPL87" s="116"/>
      <c r="MPM87" s="218"/>
      <c r="MPN87" s="217"/>
      <c r="MPO87" s="116"/>
      <c r="MPP87" s="218"/>
      <c r="MPQ87" s="217"/>
      <c r="MPR87" s="116"/>
      <c r="MPS87" s="218"/>
      <c r="MPT87" s="217"/>
      <c r="MPU87" s="116"/>
      <c r="MPV87" s="218"/>
      <c r="MPW87" s="217"/>
      <c r="MPX87" s="116"/>
      <c r="MPY87" s="218"/>
      <c r="MPZ87" s="217"/>
      <c r="MQA87" s="116"/>
      <c r="MQB87" s="218"/>
      <c r="MQC87" s="217"/>
      <c r="MQD87" s="116"/>
      <c r="MQE87" s="218"/>
      <c r="MQF87" s="217"/>
      <c r="MQG87" s="116"/>
      <c r="MQH87" s="218"/>
      <c r="MQI87" s="217"/>
      <c r="MQJ87" s="116"/>
      <c r="MQK87" s="218"/>
      <c r="MQL87" s="217"/>
      <c r="MQM87" s="116"/>
      <c r="MQN87" s="218"/>
      <c r="MQO87" s="217"/>
      <c r="MQP87" s="116"/>
      <c r="MQQ87" s="218"/>
      <c r="MQR87" s="217"/>
      <c r="MQS87" s="116"/>
      <c r="MQT87" s="218"/>
      <c r="MQU87" s="217"/>
      <c r="MQV87" s="116"/>
      <c r="MQW87" s="218"/>
      <c r="MQX87" s="217"/>
      <c r="MQY87" s="116"/>
      <c r="MQZ87" s="218"/>
      <c r="MRA87" s="217"/>
      <c r="MRB87" s="116"/>
      <c r="MRC87" s="218"/>
      <c r="MRD87" s="217"/>
      <c r="MRE87" s="116"/>
      <c r="MRF87" s="218"/>
      <c r="MRG87" s="217"/>
      <c r="MRH87" s="116"/>
      <c r="MRI87" s="218"/>
      <c r="MRJ87" s="217"/>
      <c r="MRK87" s="116"/>
      <c r="MRL87" s="218"/>
      <c r="MRM87" s="217"/>
      <c r="MRN87" s="116"/>
      <c r="MRO87" s="218"/>
      <c r="MRP87" s="217"/>
      <c r="MRQ87" s="116"/>
      <c r="MRR87" s="218"/>
      <c r="MRS87" s="217"/>
      <c r="MRT87" s="116"/>
      <c r="MRU87" s="218"/>
      <c r="MRV87" s="217"/>
      <c r="MRW87" s="116"/>
      <c r="MRX87" s="218"/>
      <c r="MRY87" s="217"/>
      <c r="MRZ87" s="116"/>
      <c r="MSA87" s="218"/>
      <c r="MSB87" s="217"/>
      <c r="MSC87" s="116"/>
      <c r="MSD87" s="218"/>
      <c r="MSE87" s="217"/>
      <c r="MSF87" s="116"/>
      <c r="MSG87" s="218"/>
      <c r="MSH87" s="217"/>
      <c r="MSI87" s="116"/>
      <c r="MSJ87" s="218"/>
      <c r="MSK87" s="217"/>
      <c r="MSL87" s="116"/>
      <c r="MSM87" s="218"/>
      <c r="MSN87" s="217"/>
      <c r="MSO87" s="116"/>
      <c r="MSP87" s="218"/>
      <c r="MSQ87" s="217"/>
      <c r="MSR87" s="116"/>
      <c r="MSS87" s="218"/>
      <c r="MST87" s="217"/>
      <c r="MSU87" s="116"/>
      <c r="MSV87" s="218"/>
      <c r="MSW87" s="217"/>
      <c r="MSX87" s="116"/>
      <c r="MSY87" s="218"/>
      <c r="MSZ87" s="217"/>
      <c r="MTA87" s="116"/>
      <c r="MTB87" s="218"/>
      <c r="MTC87" s="217"/>
      <c r="MTD87" s="116"/>
      <c r="MTE87" s="218"/>
      <c r="MTF87" s="217"/>
      <c r="MTG87" s="116"/>
      <c r="MTH87" s="218"/>
      <c r="MTI87" s="217"/>
      <c r="MTJ87" s="116"/>
      <c r="MTK87" s="218"/>
      <c r="MTL87" s="217"/>
      <c r="MTM87" s="116"/>
      <c r="MTN87" s="218"/>
      <c r="MTO87" s="217"/>
      <c r="MTP87" s="116"/>
      <c r="MTQ87" s="218"/>
      <c r="MTR87" s="217"/>
      <c r="MTS87" s="116"/>
      <c r="MTT87" s="218"/>
      <c r="MTU87" s="217"/>
      <c r="MTV87" s="116"/>
      <c r="MTW87" s="218"/>
      <c r="MTX87" s="217"/>
      <c r="MTY87" s="116"/>
      <c r="MTZ87" s="218"/>
      <c r="MUA87" s="217"/>
      <c r="MUB87" s="116"/>
      <c r="MUC87" s="218"/>
      <c r="MUD87" s="217"/>
      <c r="MUE87" s="116"/>
      <c r="MUF87" s="218"/>
      <c r="MUG87" s="217"/>
      <c r="MUH87" s="116"/>
      <c r="MUI87" s="218"/>
      <c r="MUJ87" s="217"/>
      <c r="MUK87" s="116"/>
      <c r="MUL87" s="218"/>
      <c r="MUM87" s="217"/>
      <c r="MUN87" s="116"/>
      <c r="MUO87" s="218"/>
      <c r="MUP87" s="217"/>
      <c r="MUQ87" s="116"/>
      <c r="MUR87" s="218"/>
      <c r="MUS87" s="217"/>
      <c r="MUT87" s="116"/>
      <c r="MUU87" s="218"/>
      <c r="MUV87" s="217"/>
      <c r="MUW87" s="116"/>
      <c r="MUX87" s="218"/>
      <c r="MUY87" s="217"/>
      <c r="MUZ87" s="116"/>
      <c r="MVA87" s="218"/>
      <c r="MVB87" s="217"/>
      <c r="MVC87" s="116"/>
      <c r="MVD87" s="218"/>
      <c r="MVE87" s="217"/>
      <c r="MVF87" s="116"/>
      <c r="MVG87" s="218"/>
      <c r="MVH87" s="217"/>
      <c r="MVI87" s="116"/>
      <c r="MVJ87" s="218"/>
      <c r="MVK87" s="217"/>
      <c r="MVL87" s="116"/>
      <c r="MVM87" s="218"/>
      <c r="MVN87" s="217"/>
      <c r="MVO87" s="116"/>
      <c r="MVP87" s="218"/>
      <c r="MVQ87" s="217"/>
      <c r="MVR87" s="116"/>
      <c r="MVS87" s="218"/>
      <c r="MVT87" s="217"/>
      <c r="MVU87" s="116"/>
      <c r="MVV87" s="218"/>
      <c r="MVW87" s="217"/>
      <c r="MVX87" s="116"/>
      <c r="MVY87" s="218"/>
      <c r="MVZ87" s="217"/>
      <c r="MWA87" s="116"/>
      <c r="MWB87" s="218"/>
      <c r="MWC87" s="217"/>
      <c r="MWD87" s="116"/>
      <c r="MWE87" s="218"/>
      <c r="MWF87" s="217"/>
      <c r="MWG87" s="116"/>
      <c r="MWH87" s="218"/>
      <c r="MWI87" s="217"/>
      <c r="MWJ87" s="116"/>
      <c r="MWK87" s="218"/>
      <c r="MWL87" s="217"/>
      <c r="MWM87" s="116"/>
      <c r="MWN87" s="218"/>
      <c r="MWO87" s="217"/>
      <c r="MWP87" s="116"/>
      <c r="MWQ87" s="218"/>
      <c r="MWR87" s="217"/>
      <c r="MWS87" s="116"/>
      <c r="MWT87" s="218"/>
      <c r="MWU87" s="217"/>
      <c r="MWV87" s="116"/>
      <c r="MWW87" s="218"/>
      <c r="MWX87" s="217"/>
      <c r="MWY87" s="116"/>
      <c r="MWZ87" s="218"/>
      <c r="MXA87" s="217"/>
      <c r="MXB87" s="116"/>
      <c r="MXC87" s="218"/>
      <c r="MXD87" s="217"/>
      <c r="MXE87" s="116"/>
      <c r="MXF87" s="218"/>
      <c r="MXG87" s="217"/>
      <c r="MXH87" s="116"/>
      <c r="MXI87" s="218"/>
      <c r="MXJ87" s="217"/>
      <c r="MXK87" s="116"/>
      <c r="MXL87" s="218"/>
      <c r="MXM87" s="217"/>
      <c r="MXN87" s="116"/>
      <c r="MXO87" s="218"/>
      <c r="MXP87" s="217"/>
      <c r="MXQ87" s="116"/>
      <c r="MXR87" s="218"/>
      <c r="MXS87" s="217"/>
      <c r="MXT87" s="116"/>
      <c r="MXU87" s="218"/>
      <c r="MXV87" s="217"/>
      <c r="MXW87" s="116"/>
      <c r="MXX87" s="218"/>
      <c r="MXY87" s="217"/>
      <c r="MXZ87" s="116"/>
      <c r="MYA87" s="218"/>
      <c r="MYB87" s="217"/>
      <c r="MYC87" s="116"/>
      <c r="MYD87" s="218"/>
      <c r="MYE87" s="217"/>
      <c r="MYF87" s="116"/>
      <c r="MYG87" s="218"/>
      <c r="MYH87" s="217"/>
      <c r="MYI87" s="116"/>
      <c r="MYJ87" s="218"/>
      <c r="MYK87" s="217"/>
      <c r="MYL87" s="116"/>
      <c r="MYM87" s="218"/>
      <c r="MYN87" s="217"/>
      <c r="MYO87" s="116"/>
      <c r="MYP87" s="218"/>
      <c r="MYQ87" s="217"/>
      <c r="MYR87" s="116"/>
      <c r="MYS87" s="218"/>
      <c r="MYT87" s="217"/>
      <c r="MYU87" s="116"/>
      <c r="MYV87" s="218"/>
      <c r="MYW87" s="217"/>
      <c r="MYX87" s="116"/>
      <c r="MYY87" s="218"/>
      <c r="MYZ87" s="217"/>
      <c r="MZA87" s="116"/>
      <c r="MZB87" s="218"/>
      <c r="MZC87" s="217"/>
      <c r="MZD87" s="116"/>
      <c r="MZE87" s="218"/>
      <c r="MZF87" s="217"/>
      <c r="MZG87" s="116"/>
      <c r="MZH87" s="218"/>
      <c r="MZI87" s="217"/>
      <c r="MZJ87" s="116"/>
      <c r="MZK87" s="218"/>
      <c r="MZL87" s="217"/>
      <c r="MZM87" s="116"/>
      <c r="MZN87" s="218"/>
      <c r="MZO87" s="217"/>
      <c r="MZP87" s="116"/>
      <c r="MZQ87" s="218"/>
      <c r="MZR87" s="217"/>
      <c r="MZS87" s="116"/>
      <c r="MZT87" s="218"/>
      <c r="MZU87" s="217"/>
      <c r="MZV87" s="116"/>
      <c r="MZW87" s="218"/>
      <c r="MZX87" s="217"/>
      <c r="MZY87" s="116"/>
      <c r="MZZ87" s="218"/>
      <c r="NAA87" s="217"/>
      <c r="NAB87" s="116"/>
      <c r="NAC87" s="218"/>
      <c r="NAD87" s="217"/>
      <c r="NAE87" s="116"/>
      <c r="NAF87" s="218"/>
      <c r="NAG87" s="217"/>
      <c r="NAH87" s="116"/>
      <c r="NAI87" s="218"/>
      <c r="NAJ87" s="217"/>
      <c r="NAK87" s="116"/>
      <c r="NAL87" s="218"/>
      <c r="NAM87" s="217"/>
      <c r="NAN87" s="116"/>
      <c r="NAO87" s="218"/>
      <c r="NAP87" s="217"/>
      <c r="NAQ87" s="116"/>
      <c r="NAR87" s="218"/>
      <c r="NAS87" s="217"/>
      <c r="NAT87" s="116"/>
      <c r="NAU87" s="218"/>
      <c r="NAV87" s="217"/>
      <c r="NAW87" s="116"/>
      <c r="NAX87" s="218"/>
      <c r="NAY87" s="217"/>
      <c r="NAZ87" s="116"/>
      <c r="NBA87" s="218"/>
      <c r="NBB87" s="217"/>
      <c r="NBC87" s="116"/>
      <c r="NBD87" s="218"/>
      <c r="NBE87" s="217"/>
      <c r="NBF87" s="116"/>
      <c r="NBG87" s="218"/>
      <c r="NBH87" s="217"/>
      <c r="NBI87" s="116"/>
      <c r="NBJ87" s="218"/>
      <c r="NBK87" s="217"/>
      <c r="NBL87" s="116"/>
      <c r="NBM87" s="218"/>
      <c r="NBN87" s="217"/>
      <c r="NBO87" s="116"/>
      <c r="NBP87" s="218"/>
      <c r="NBQ87" s="217"/>
      <c r="NBR87" s="116"/>
      <c r="NBS87" s="218"/>
      <c r="NBT87" s="217"/>
      <c r="NBU87" s="116"/>
      <c r="NBV87" s="218"/>
      <c r="NBW87" s="217"/>
      <c r="NBX87" s="116"/>
      <c r="NBY87" s="218"/>
      <c r="NBZ87" s="217"/>
      <c r="NCA87" s="116"/>
      <c r="NCB87" s="218"/>
      <c r="NCC87" s="217"/>
      <c r="NCD87" s="116"/>
      <c r="NCE87" s="218"/>
      <c r="NCF87" s="217"/>
      <c r="NCG87" s="116"/>
      <c r="NCH87" s="218"/>
      <c r="NCI87" s="217"/>
      <c r="NCJ87" s="116"/>
      <c r="NCK87" s="218"/>
      <c r="NCL87" s="217"/>
      <c r="NCM87" s="116"/>
      <c r="NCN87" s="218"/>
      <c r="NCO87" s="217"/>
      <c r="NCP87" s="116"/>
      <c r="NCQ87" s="218"/>
      <c r="NCR87" s="217"/>
      <c r="NCS87" s="116"/>
      <c r="NCT87" s="218"/>
      <c r="NCU87" s="217"/>
      <c r="NCV87" s="116"/>
      <c r="NCW87" s="218"/>
      <c r="NCX87" s="217"/>
      <c r="NCY87" s="116"/>
      <c r="NCZ87" s="218"/>
      <c r="NDA87" s="217"/>
      <c r="NDB87" s="116"/>
      <c r="NDC87" s="218"/>
      <c r="NDD87" s="217"/>
      <c r="NDE87" s="116"/>
      <c r="NDF87" s="218"/>
      <c r="NDG87" s="217"/>
      <c r="NDH87" s="116"/>
      <c r="NDI87" s="218"/>
      <c r="NDJ87" s="217"/>
      <c r="NDK87" s="116"/>
      <c r="NDL87" s="218"/>
      <c r="NDM87" s="217"/>
      <c r="NDN87" s="116"/>
      <c r="NDO87" s="218"/>
      <c r="NDP87" s="217"/>
      <c r="NDQ87" s="116"/>
      <c r="NDR87" s="218"/>
      <c r="NDS87" s="217"/>
      <c r="NDT87" s="116"/>
      <c r="NDU87" s="218"/>
      <c r="NDV87" s="217"/>
      <c r="NDW87" s="116"/>
      <c r="NDX87" s="218"/>
      <c r="NDY87" s="217"/>
      <c r="NDZ87" s="116"/>
      <c r="NEA87" s="218"/>
      <c r="NEB87" s="217"/>
      <c r="NEC87" s="116"/>
      <c r="NED87" s="218"/>
      <c r="NEE87" s="217"/>
      <c r="NEF87" s="116"/>
      <c r="NEG87" s="218"/>
      <c r="NEH87" s="217"/>
      <c r="NEI87" s="116"/>
      <c r="NEJ87" s="218"/>
      <c r="NEK87" s="217"/>
      <c r="NEL87" s="116"/>
      <c r="NEM87" s="218"/>
      <c r="NEN87" s="217"/>
      <c r="NEO87" s="116"/>
      <c r="NEP87" s="218"/>
      <c r="NEQ87" s="217"/>
      <c r="NER87" s="116"/>
      <c r="NES87" s="218"/>
      <c r="NET87" s="217"/>
      <c r="NEU87" s="116"/>
      <c r="NEV87" s="218"/>
      <c r="NEW87" s="217"/>
      <c r="NEX87" s="116"/>
      <c r="NEY87" s="218"/>
      <c r="NEZ87" s="217"/>
      <c r="NFA87" s="116"/>
      <c r="NFB87" s="218"/>
      <c r="NFC87" s="217"/>
      <c r="NFD87" s="116"/>
      <c r="NFE87" s="218"/>
      <c r="NFF87" s="217"/>
      <c r="NFG87" s="116"/>
      <c r="NFH87" s="218"/>
      <c r="NFI87" s="217"/>
      <c r="NFJ87" s="116"/>
      <c r="NFK87" s="218"/>
      <c r="NFL87" s="217"/>
      <c r="NFM87" s="116"/>
      <c r="NFN87" s="218"/>
      <c r="NFO87" s="217"/>
      <c r="NFP87" s="116"/>
      <c r="NFQ87" s="218"/>
      <c r="NFR87" s="217"/>
      <c r="NFS87" s="116"/>
      <c r="NFT87" s="218"/>
      <c r="NFU87" s="217"/>
      <c r="NFV87" s="116"/>
      <c r="NFW87" s="218"/>
      <c r="NFX87" s="217"/>
      <c r="NFY87" s="116"/>
      <c r="NFZ87" s="218"/>
      <c r="NGA87" s="217"/>
      <c r="NGB87" s="116"/>
      <c r="NGC87" s="218"/>
      <c r="NGD87" s="217"/>
      <c r="NGE87" s="116"/>
      <c r="NGF87" s="218"/>
      <c r="NGG87" s="217"/>
      <c r="NGH87" s="116"/>
      <c r="NGI87" s="218"/>
      <c r="NGJ87" s="217"/>
      <c r="NGK87" s="116"/>
      <c r="NGL87" s="218"/>
      <c r="NGM87" s="217"/>
      <c r="NGN87" s="116"/>
      <c r="NGO87" s="218"/>
      <c r="NGP87" s="217"/>
      <c r="NGQ87" s="116"/>
      <c r="NGR87" s="218"/>
      <c r="NGS87" s="217"/>
      <c r="NGT87" s="116"/>
      <c r="NGU87" s="218"/>
      <c r="NGV87" s="217"/>
      <c r="NGW87" s="116"/>
      <c r="NGX87" s="218"/>
      <c r="NGY87" s="217"/>
      <c r="NGZ87" s="116"/>
      <c r="NHA87" s="218"/>
      <c r="NHB87" s="217"/>
      <c r="NHC87" s="116"/>
      <c r="NHD87" s="218"/>
      <c r="NHE87" s="217"/>
      <c r="NHF87" s="116"/>
      <c r="NHG87" s="218"/>
      <c r="NHH87" s="217"/>
      <c r="NHI87" s="116"/>
      <c r="NHJ87" s="218"/>
      <c r="NHK87" s="217"/>
      <c r="NHL87" s="116"/>
      <c r="NHM87" s="218"/>
      <c r="NHN87" s="217"/>
      <c r="NHO87" s="116"/>
      <c r="NHP87" s="218"/>
      <c r="NHQ87" s="217"/>
      <c r="NHR87" s="116"/>
      <c r="NHS87" s="218"/>
      <c r="NHT87" s="217"/>
      <c r="NHU87" s="116"/>
      <c r="NHV87" s="218"/>
      <c r="NHW87" s="217"/>
      <c r="NHX87" s="116"/>
      <c r="NHY87" s="218"/>
      <c r="NHZ87" s="217"/>
      <c r="NIA87" s="116"/>
      <c r="NIB87" s="218"/>
      <c r="NIC87" s="217"/>
      <c r="NID87" s="116"/>
      <c r="NIE87" s="218"/>
      <c r="NIF87" s="217"/>
      <c r="NIG87" s="116"/>
      <c r="NIH87" s="218"/>
      <c r="NII87" s="217"/>
      <c r="NIJ87" s="116"/>
      <c r="NIK87" s="218"/>
      <c r="NIL87" s="217"/>
      <c r="NIM87" s="116"/>
      <c r="NIN87" s="218"/>
      <c r="NIO87" s="217"/>
      <c r="NIP87" s="116"/>
      <c r="NIQ87" s="218"/>
      <c r="NIR87" s="217"/>
      <c r="NIS87" s="116"/>
      <c r="NIT87" s="218"/>
      <c r="NIU87" s="217"/>
      <c r="NIV87" s="116"/>
      <c r="NIW87" s="218"/>
      <c r="NIX87" s="217"/>
      <c r="NIY87" s="116"/>
      <c r="NIZ87" s="218"/>
      <c r="NJA87" s="217"/>
      <c r="NJB87" s="116"/>
      <c r="NJC87" s="218"/>
      <c r="NJD87" s="217"/>
      <c r="NJE87" s="116"/>
      <c r="NJF87" s="218"/>
      <c r="NJG87" s="217"/>
      <c r="NJH87" s="116"/>
      <c r="NJI87" s="218"/>
      <c r="NJJ87" s="217"/>
      <c r="NJK87" s="116"/>
      <c r="NJL87" s="218"/>
      <c r="NJM87" s="217"/>
      <c r="NJN87" s="116"/>
      <c r="NJO87" s="218"/>
      <c r="NJP87" s="217"/>
      <c r="NJQ87" s="116"/>
      <c r="NJR87" s="218"/>
      <c r="NJS87" s="217"/>
      <c r="NJT87" s="116"/>
      <c r="NJU87" s="218"/>
      <c r="NJV87" s="217"/>
      <c r="NJW87" s="116"/>
      <c r="NJX87" s="218"/>
      <c r="NJY87" s="217"/>
      <c r="NJZ87" s="116"/>
      <c r="NKA87" s="218"/>
      <c r="NKB87" s="217"/>
      <c r="NKC87" s="116"/>
      <c r="NKD87" s="218"/>
      <c r="NKE87" s="217"/>
      <c r="NKF87" s="116"/>
      <c r="NKG87" s="218"/>
      <c r="NKH87" s="217"/>
      <c r="NKI87" s="116"/>
      <c r="NKJ87" s="218"/>
      <c r="NKK87" s="217"/>
      <c r="NKL87" s="116"/>
      <c r="NKM87" s="218"/>
      <c r="NKN87" s="217"/>
      <c r="NKO87" s="116"/>
      <c r="NKP87" s="218"/>
      <c r="NKQ87" s="217"/>
      <c r="NKR87" s="116"/>
      <c r="NKS87" s="218"/>
      <c r="NKT87" s="217"/>
      <c r="NKU87" s="116"/>
      <c r="NKV87" s="218"/>
      <c r="NKW87" s="217"/>
      <c r="NKX87" s="116"/>
      <c r="NKY87" s="218"/>
      <c r="NKZ87" s="217"/>
      <c r="NLA87" s="116"/>
      <c r="NLB87" s="218"/>
      <c r="NLC87" s="217"/>
      <c r="NLD87" s="116"/>
      <c r="NLE87" s="218"/>
      <c r="NLF87" s="217"/>
      <c r="NLG87" s="116"/>
      <c r="NLH87" s="218"/>
      <c r="NLI87" s="217"/>
      <c r="NLJ87" s="116"/>
      <c r="NLK87" s="218"/>
      <c r="NLL87" s="217"/>
      <c r="NLM87" s="116"/>
      <c r="NLN87" s="218"/>
      <c r="NLO87" s="217"/>
      <c r="NLP87" s="116"/>
      <c r="NLQ87" s="218"/>
      <c r="NLR87" s="217"/>
      <c r="NLS87" s="116"/>
      <c r="NLT87" s="218"/>
      <c r="NLU87" s="217"/>
      <c r="NLV87" s="116"/>
      <c r="NLW87" s="218"/>
      <c r="NLX87" s="217"/>
      <c r="NLY87" s="116"/>
      <c r="NLZ87" s="218"/>
      <c r="NMA87" s="217"/>
      <c r="NMB87" s="116"/>
      <c r="NMC87" s="218"/>
      <c r="NMD87" s="217"/>
      <c r="NME87" s="116"/>
      <c r="NMF87" s="218"/>
      <c r="NMG87" s="217"/>
      <c r="NMH87" s="116"/>
      <c r="NMI87" s="218"/>
      <c r="NMJ87" s="217"/>
      <c r="NMK87" s="116"/>
      <c r="NML87" s="218"/>
      <c r="NMM87" s="217"/>
      <c r="NMN87" s="116"/>
      <c r="NMO87" s="218"/>
      <c r="NMP87" s="217"/>
      <c r="NMQ87" s="116"/>
      <c r="NMR87" s="218"/>
      <c r="NMS87" s="217"/>
      <c r="NMT87" s="116"/>
      <c r="NMU87" s="218"/>
      <c r="NMV87" s="217"/>
      <c r="NMW87" s="116"/>
      <c r="NMX87" s="218"/>
      <c r="NMY87" s="217"/>
      <c r="NMZ87" s="116"/>
      <c r="NNA87" s="218"/>
      <c r="NNB87" s="217"/>
      <c r="NNC87" s="116"/>
      <c r="NND87" s="218"/>
      <c r="NNE87" s="217"/>
      <c r="NNF87" s="116"/>
      <c r="NNG87" s="218"/>
      <c r="NNH87" s="217"/>
      <c r="NNI87" s="116"/>
      <c r="NNJ87" s="218"/>
      <c r="NNK87" s="217"/>
      <c r="NNL87" s="116"/>
      <c r="NNM87" s="218"/>
      <c r="NNN87" s="217"/>
      <c r="NNO87" s="116"/>
      <c r="NNP87" s="218"/>
      <c r="NNQ87" s="217"/>
      <c r="NNR87" s="116"/>
      <c r="NNS87" s="218"/>
      <c r="NNT87" s="217"/>
      <c r="NNU87" s="116"/>
      <c r="NNV87" s="218"/>
      <c r="NNW87" s="217"/>
      <c r="NNX87" s="116"/>
      <c r="NNY87" s="218"/>
      <c r="NNZ87" s="217"/>
      <c r="NOA87" s="116"/>
      <c r="NOB87" s="218"/>
      <c r="NOC87" s="217"/>
      <c r="NOD87" s="116"/>
      <c r="NOE87" s="218"/>
      <c r="NOF87" s="217"/>
      <c r="NOG87" s="116"/>
      <c r="NOH87" s="218"/>
      <c r="NOI87" s="217"/>
      <c r="NOJ87" s="116"/>
      <c r="NOK87" s="218"/>
      <c r="NOL87" s="217"/>
      <c r="NOM87" s="116"/>
      <c r="NON87" s="218"/>
      <c r="NOO87" s="217"/>
      <c r="NOP87" s="116"/>
      <c r="NOQ87" s="218"/>
      <c r="NOR87" s="217"/>
      <c r="NOS87" s="116"/>
      <c r="NOT87" s="218"/>
      <c r="NOU87" s="217"/>
      <c r="NOV87" s="116"/>
      <c r="NOW87" s="218"/>
      <c r="NOX87" s="217"/>
      <c r="NOY87" s="116"/>
      <c r="NOZ87" s="218"/>
      <c r="NPA87" s="217"/>
      <c r="NPB87" s="116"/>
      <c r="NPC87" s="218"/>
      <c r="NPD87" s="217"/>
      <c r="NPE87" s="116"/>
      <c r="NPF87" s="218"/>
      <c r="NPG87" s="217"/>
      <c r="NPH87" s="116"/>
      <c r="NPI87" s="218"/>
      <c r="NPJ87" s="217"/>
      <c r="NPK87" s="116"/>
      <c r="NPL87" s="218"/>
      <c r="NPM87" s="217"/>
      <c r="NPN87" s="116"/>
      <c r="NPO87" s="218"/>
      <c r="NPP87" s="217"/>
      <c r="NPQ87" s="116"/>
      <c r="NPR87" s="218"/>
      <c r="NPS87" s="217"/>
      <c r="NPT87" s="116"/>
      <c r="NPU87" s="218"/>
      <c r="NPV87" s="217"/>
      <c r="NPW87" s="116"/>
      <c r="NPX87" s="218"/>
      <c r="NPY87" s="217"/>
      <c r="NPZ87" s="116"/>
      <c r="NQA87" s="218"/>
      <c r="NQB87" s="217"/>
      <c r="NQC87" s="116"/>
      <c r="NQD87" s="218"/>
      <c r="NQE87" s="217"/>
      <c r="NQF87" s="116"/>
      <c r="NQG87" s="218"/>
      <c r="NQH87" s="217"/>
      <c r="NQI87" s="116"/>
      <c r="NQJ87" s="218"/>
      <c r="NQK87" s="217"/>
      <c r="NQL87" s="116"/>
      <c r="NQM87" s="218"/>
      <c r="NQN87" s="217"/>
      <c r="NQO87" s="116"/>
      <c r="NQP87" s="218"/>
      <c r="NQQ87" s="217"/>
      <c r="NQR87" s="116"/>
      <c r="NQS87" s="218"/>
      <c r="NQT87" s="217"/>
      <c r="NQU87" s="116"/>
      <c r="NQV87" s="218"/>
      <c r="NQW87" s="217"/>
      <c r="NQX87" s="116"/>
      <c r="NQY87" s="218"/>
      <c r="NQZ87" s="217"/>
      <c r="NRA87" s="116"/>
      <c r="NRB87" s="218"/>
      <c r="NRC87" s="217"/>
      <c r="NRD87" s="116"/>
      <c r="NRE87" s="218"/>
      <c r="NRF87" s="217"/>
      <c r="NRG87" s="116"/>
      <c r="NRH87" s="218"/>
      <c r="NRI87" s="217"/>
      <c r="NRJ87" s="116"/>
      <c r="NRK87" s="218"/>
      <c r="NRL87" s="217"/>
      <c r="NRM87" s="116"/>
      <c r="NRN87" s="218"/>
      <c r="NRO87" s="217"/>
      <c r="NRP87" s="116"/>
      <c r="NRQ87" s="218"/>
      <c r="NRR87" s="217"/>
      <c r="NRS87" s="116"/>
      <c r="NRT87" s="218"/>
      <c r="NRU87" s="217"/>
      <c r="NRV87" s="116"/>
      <c r="NRW87" s="218"/>
      <c r="NRX87" s="217"/>
      <c r="NRY87" s="116"/>
      <c r="NRZ87" s="218"/>
      <c r="NSA87" s="217"/>
      <c r="NSB87" s="116"/>
      <c r="NSC87" s="218"/>
      <c r="NSD87" s="217"/>
      <c r="NSE87" s="116"/>
      <c r="NSF87" s="218"/>
      <c r="NSG87" s="217"/>
      <c r="NSH87" s="116"/>
      <c r="NSI87" s="218"/>
      <c r="NSJ87" s="217"/>
      <c r="NSK87" s="116"/>
      <c r="NSL87" s="218"/>
      <c r="NSM87" s="217"/>
      <c r="NSN87" s="116"/>
      <c r="NSO87" s="218"/>
      <c r="NSP87" s="217"/>
      <c r="NSQ87" s="116"/>
      <c r="NSR87" s="218"/>
      <c r="NSS87" s="217"/>
      <c r="NST87" s="116"/>
      <c r="NSU87" s="218"/>
      <c r="NSV87" s="217"/>
      <c r="NSW87" s="116"/>
      <c r="NSX87" s="218"/>
      <c r="NSY87" s="217"/>
      <c r="NSZ87" s="116"/>
      <c r="NTA87" s="218"/>
      <c r="NTB87" s="217"/>
      <c r="NTC87" s="116"/>
      <c r="NTD87" s="218"/>
      <c r="NTE87" s="217"/>
      <c r="NTF87" s="116"/>
      <c r="NTG87" s="218"/>
      <c r="NTH87" s="217"/>
      <c r="NTI87" s="116"/>
      <c r="NTJ87" s="218"/>
      <c r="NTK87" s="217"/>
      <c r="NTL87" s="116"/>
      <c r="NTM87" s="218"/>
      <c r="NTN87" s="217"/>
      <c r="NTO87" s="116"/>
      <c r="NTP87" s="218"/>
      <c r="NTQ87" s="217"/>
      <c r="NTR87" s="116"/>
      <c r="NTS87" s="218"/>
      <c r="NTT87" s="217"/>
      <c r="NTU87" s="116"/>
      <c r="NTV87" s="218"/>
      <c r="NTW87" s="217"/>
      <c r="NTX87" s="116"/>
      <c r="NTY87" s="218"/>
      <c r="NTZ87" s="217"/>
      <c r="NUA87" s="116"/>
      <c r="NUB87" s="218"/>
      <c r="NUC87" s="217"/>
      <c r="NUD87" s="116"/>
      <c r="NUE87" s="218"/>
      <c r="NUF87" s="217"/>
      <c r="NUG87" s="116"/>
      <c r="NUH87" s="218"/>
      <c r="NUI87" s="217"/>
      <c r="NUJ87" s="116"/>
      <c r="NUK87" s="218"/>
      <c r="NUL87" s="217"/>
      <c r="NUM87" s="116"/>
      <c r="NUN87" s="218"/>
      <c r="NUO87" s="217"/>
      <c r="NUP87" s="116"/>
      <c r="NUQ87" s="218"/>
      <c r="NUR87" s="217"/>
      <c r="NUS87" s="116"/>
      <c r="NUT87" s="218"/>
      <c r="NUU87" s="217"/>
      <c r="NUV87" s="116"/>
      <c r="NUW87" s="218"/>
      <c r="NUX87" s="217"/>
      <c r="NUY87" s="116"/>
      <c r="NUZ87" s="218"/>
      <c r="NVA87" s="217"/>
      <c r="NVB87" s="116"/>
      <c r="NVC87" s="218"/>
      <c r="NVD87" s="217"/>
      <c r="NVE87" s="116"/>
      <c r="NVF87" s="218"/>
      <c r="NVG87" s="217"/>
      <c r="NVH87" s="116"/>
      <c r="NVI87" s="218"/>
      <c r="NVJ87" s="217"/>
      <c r="NVK87" s="116"/>
      <c r="NVL87" s="218"/>
      <c r="NVM87" s="217"/>
      <c r="NVN87" s="116"/>
      <c r="NVO87" s="218"/>
      <c r="NVP87" s="217"/>
      <c r="NVQ87" s="116"/>
      <c r="NVR87" s="218"/>
      <c r="NVS87" s="217"/>
      <c r="NVT87" s="116"/>
      <c r="NVU87" s="218"/>
      <c r="NVV87" s="217"/>
      <c r="NVW87" s="116"/>
      <c r="NVX87" s="218"/>
      <c r="NVY87" s="217"/>
      <c r="NVZ87" s="116"/>
      <c r="NWA87" s="218"/>
      <c r="NWB87" s="217"/>
      <c r="NWC87" s="116"/>
      <c r="NWD87" s="218"/>
      <c r="NWE87" s="217"/>
      <c r="NWF87" s="116"/>
      <c r="NWG87" s="218"/>
      <c r="NWH87" s="217"/>
      <c r="NWI87" s="116"/>
      <c r="NWJ87" s="218"/>
      <c r="NWK87" s="217"/>
      <c r="NWL87" s="116"/>
      <c r="NWM87" s="218"/>
      <c r="NWN87" s="217"/>
      <c r="NWO87" s="116"/>
      <c r="NWP87" s="218"/>
      <c r="NWQ87" s="217"/>
      <c r="NWR87" s="116"/>
      <c r="NWS87" s="218"/>
      <c r="NWT87" s="217"/>
      <c r="NWU87" s="116"/>
      <c r="NWV87" s="218"/>
      <c r="NWW87" s="217"/>
      <c r="NWX87" s="116"/>
      <c r="NWY87" s="218"/>
      <c r="NWZ87" s="217"/>
      <c r="NXA87" s="116"/>
      <c r="NXB87" s="218"/>
      <c r="NXC87" s="217"/>
      <c r="NXD87" s="116"/>
      <c r="NXE87" s="218"/>
      <c r="NXF87" s="217"/>
      <c r="NXG87" s="116"/>
      <c r="NXH87" s="218"/>
      <c r="NXI87" s="217"/>
      <c r="NXJ87" s="116"/>
      <c r="NXK87" s="218"/>
      <c r="NXL87" s="217"/>
      <c r="NXM87" s="116"/>
      <c r="NXN87" s="218"/>
      <c r="NXO87" s="217"/>
      <c r="NXP87" s="116"/>
      <c r="NXQ87" s="218"/>
      <c r="NXR87" s="217"/>
      <c r="NXS87" s="116"/>
      <c r="NXT87" s="218"/>
      <c r="NXU87" s="217"/>
      <c r="NXV87" s="116"/>
      <c r="NXW87" s="218"/>
      <c r="NXX87" s="217"/>
      <c r="NXY87" s="116"/>
      <c r="NXZ87" s="218"/>
      <c r="NYA87" s="217"/>
      <c r="NYB87" s="116"/>
      <c r="NYC87" s="218"/>
      <c r="NYD87" s="217"/>
      <c r="NYE87" s="116"/>
      <c r="NYF87" s="218"/>
      <c r="NYG87" s="217"/>
      <c r="NYH87" s="116"/>
      <c r="NYI87" s="218"/>
      <c r="NYJ87" s="217"/>
      <c r="NYK87" s="116"/>
      <c r="NYL87" s="218"/>
      <c r="NYM87" s="217"/>
      <c r="NYN87" s="116"/>
      <c r="NYO87" s="218"/>
      <c r="NYP87" s="217"/>
      <c r="NYQ87" s="116"/>
      <c r="NYR87" s="218"/>
      <c r="NYS87" s="217"/>
      <c r="NYT87" s="116"/>
      <c r="NYU87" s="218"/>
      <c r="NYV87" s="217"/>
      <c r="NYW87" s="116"/>
      <c r="NYX87" s="218"/>
      <c r="NYY87" s="217"/>
      <c r="NYZ87" s="116"/>
      <c r="NZA87" s="218"/>
      <c r="NZB87" s="217"/>
      <c r="NZC87" s="116"/>
      <c r="NZD87" s="218"/>
      <c r="NZE87" s="217"/>
      <c r="NZF87" s="116"/>
      <c r="NZG87" s="218"/>
      <c r="NZH87" s="217"/>
      <c r="NZI87" s="116"/>
      <c r="NZJ87" s="218"/>
      <c r="NZK87" s="217"/>
      <c r="NZL87" s="116"/>
      <c r="NZM87" s="218"/>
      <c r="NZN87" s="217"/>
      <c r="NZO87" s="116"/>
      <c r="NZP87" s="218"/>
      <c r="NZQ87" s="217"/>
      <c r="NZR87" s="116"/>
      <c r="NZS87" s="218"/>
      <c r="NZT87" s="217"/>
      <c r="NZU87" s="116"/>
      <c r="NZV87" s="218"/>
      <c r="NZW87" s="217"/>
      <c r="NZX87" s="116"/>
      <c r="NZY87" s="218"/>
      <c r="NZZ87" s="217"/>
      <c r="OAA87" s="116"/>
      <c r="OAB87" s="218"/>
      <c r="OAC87" s="217"/>
      <c r="OAD87" s="116"/>
      <c r="OAE87" s="218"/>
      <c r="OAF87" s="217"/>
      <c r="OAG87" s="116"/>
      <c r="OAH87" s="218"/>
      <c r="OAI87" s="217"/>
      <c r="OAJ87" s="116"/>
      <c r="OAK87" s="218"/>
      <c r="OAL87" s="217"/>
      <c r="OAM87" s="116"/>
      <c r="OAN87" s="218"/>
      <c r="OAO87" s="217"/>
      <c r="OAP87" s="116"/>
      <c r="OAQ87" s="218"/>
      <c r="OAR87" s="217"/>
      <c r="OAS87" s="116"/>
      <c r="OAT87" s="218"/>
      <c r="OAU87" s="217"/>
      <c r="OAV87" s="116"/>
      <c r="OAW87" s="218"/>
      <c r="OAX87" s="217"/>
      <c r="OAY87" s="116"/>
      <c r="OAZ87" s="218"/>
      <c r="OBA87" s="217"/>
      <c r="OBB87" s="116"/>
      <c r="OBC87" s="218"/>
      <c r="OBD87" s="217"/>
      <c r="OBE87" s="116"/>
      <c r="OBF87" s="218"/>
      <c r="OBG87" s="217"/>
      <c r="OBH87" s="116"/>
      <c r="OBI87" s="218"/>
      <c r="OBJ87" s="217"/>
      <c r="OBK87" s="116"/>
      <c r="OBL87" s="218"/>
      <c r="OBM87" s="217"/>
      <c r="OBN87" s="116"/>
      <c r="OBO87" s="218"/>
      <c r="OBP87" s="217"/>
      <c r="OBQ87" s="116"/>
      <c r="OBR87" s="218"/>
      <c r="OBS87" s="217"/>
      <c r="OBT87" s="116"/>
      <c r="OBU87" s="218"/>
      <c r="OBV87" s="217"/>
      <c r="OBW87" s="116"/>
      <c r="OBX87" s="218"/>
      <c r="OBY87" s="217"/>
      <c r="OBZ87" s="116"/>
      <c r="OCA87" s="218"/>
      <c r="OCB87" s="217"/>
      <c r="OCC87" s="116"/>
      <c r="OCD87" s="218"/>
      <c r="OCE87" s="217"/>
      <c r="OCF87" s="116"/>
      <c r="OCG87" s="218"/>
      <c r="OCH87" s="217"/>
      <c r="OCI87" s="116"/>
      <c r="OCJ87" s="218"/>
      <c r="OCK87" s="217"/>
      <c r="OCL87" s="116"/>
      <c r="OCM87" s="218"/>
      <c r="OCN87" s="217"/>
      <c r="OCO87" s="116"/>
      <c r="OCP87" s="218"/>
      <c r="OCQ87" s="217"/>
      <c r="OCR87" s="116"/>
      <c r="OCS87" s="218"/>
      <c r="OCT87" s="217"/>
      <c r="OCU87" s="116"/>
      <c r="OCV87" s="218"/>
      <c r="OCW87" s="217"/>
      <c r="OCX87" s="116"/>
      <c r="OCY87" s="218"/>
      <c r="OCZ87" s="217"/>
      <c r="ODA87" s="116"/>
      <c r="ODB87" s="218"/>
      <c r="ODC87" s="217"/>
      <c r="ODD87" s="116"/>
    </row>
    <row r="88" spans="1:10248" s="129" customFormat="1" ht="8.15" customHeight="1">
      <c r="A88" s="154"/>
      <c r="B88" s="155"/>
      <c r="C88" s="150"/>
      <c r="D88" s="148"/>
      <c r="E88" s="151"/>
      <c r="F88" s="151"/>
    </row>
    <row r="89" spans="1:10248" s="133" customFormat="1" ht="24.65" customHeight="1">
      <c r="A89" s="213"/>
      <c r="B89" s="214" t="s">
        <v>14044</v>
      </c>
      <c r="C89" s="148" t="s">
        <v>14042</v>
      </c>
      <c r="D89" s="148">
        <f>ROUND((6.2)*8,0)</f>
        <v>50</v>
      </c>
      <c r="E89" s="159">
        <v>41.61</v>
      </c>
      <c r="F89" s="159">
        <f>D89*E89</f>
        <v>2080.5</v>
      </c>
      <c r="I89" s="215"/>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c r="AS89" s="216"/>
      <c r="AT89" s="216"/>
      <c r="AU89" s="216"/>
      <c r="AV89" s="216"/>
      <c r="AW89" s="216"/>
      <c r="AX89" s="216"/>
      <c r="AY89" s="216"/>
      <c r="AZ89" s="216"/>
      <c r="BA89" s="216"/>
      <c r="BB89" s="216"/>
      <c r="BC89" s="216"/>
      <c r="BD89" s="216"/>
      <c r="BE89" s="216"/>
      <c r="BF89" s="216"/>
      <c r="BG89" s="216"/>
      <c r="BH89" s="216"/>
      <c r="BI89" s="216"/>
      <c r="BJ89" s="217"/>
      <c r="BK89" s="116"/>
      <c r="BL89" s="218"/>
      <c r="BM89" s="217"/>
      <c r="BN89" s="116"/>
      <c r="BO89" s="218"/>
      <c r="BP89" s="217"/>
      <c r="BQ89" s="116"/>
      <c r="BR89" s="218"/>
      <c r="BS89" s="217"/>
      <c r="BT89" s="116"/>
      <c r="BU89" s="218"/>
      <c r="BV89" s="217"/>
      <c r="BW89" s="116"/>
      <c r="BX89" s="218"/>
      <c r="BY89" s="217"/>
      <c r="BZ89" s="116"/>
      <c r="CA89" s="218"/>
      <c r="CB89" s="217"/>
      <c r="CC89" s="116"/>
      <c r="CD89" s="218"/>
      <c r="CE89" s="217"/>
      <c r="CF89" s="116"/>
      <c r="CG89" s="218"/>
      <c r="CH89" s="217"/>
      <c r="CI89" s="116"/>
      <c r="CJ89" s="218"/>
      <c r="CK89" s="217"/>
      <c r="CL89" s="116"/>
      <c r="CM89" s="218"/>
      <c r="CN89" s="217"/>
      <c r="CO89" s="116"/>
      <c r="CP89" s="218"/>
      <c r="CQ89" s="217"/>
      <c r="CR89" s="116"/>
      <c r="CS89" s="218"/>
      <c r="CT89" s="217"/>
      <c r="CU89" s="116"/>
      <c r="CV89" s="218"/>
      <c r="CW89" s="217"/>
      <c r="CX89" s="116"/>
      <c r="CY89" s="218"/>
      <c r="CZ89" s="217"/>
      <c r="DA89" s="116"/>
      <c r="DB89" s="218"/>
      <c r="DC89" s="217"/>
      <c r="DD89" s="116"/>
      <c r="DE89" s="218"/>
      <c r="DF89" s="217"/>
      <c r="DG89" s="116"/>
      <c r="DH89" s="218"/>
      <c r="DI89" s="217"/>
      <c r="DJ89" s="116"/>
      <c r="DK89" s="218"/>
      <c r="DL89" s="217"/>
      <c r="DM89" s="116"/>
      <c r="DN89" s="218"/>
      <c r="DO89" s="217"/>
      <c r="DP89" s="116"/>
      <c r="DQ89" s="218"/>
      <c r="DR89" s="217"/>
      <c r="DS89" s="116"/>
      <c r="DT89" s="218"/>
      <c r="DU89" s="217"/>
      <c r="DV89" s="116"/>
      <c r="DW89" s="218"/>
      <c r="DX89" s="217"/>
      <c r="DY89" s="116"/>
      <c r="DZ89" s="218"/>
      <c r="EA89" s="217"/>
      <c r="EB89" s="116"/>
      <c r="EC89" s="218"/>
      <c r="ED89" s="217"/>
      <c r="EE89" s="116"/>
      <c r="EF89" s="218"/>
      <c r="EG89" s="217"/>
      <c r="EH89" s="116"/>
      <c r="EI89" s="218"/>
      <c r="EJ89" s="217"/>
      <c r="EK89" s="116"/>
      <c r="EL89" s="218"/>
      <c r="EM89" s="217"/>
      <c r="EN89" s="116"/>
      <c r="EO89" s="218"/>
      <c r="EP89" s="217"/>
      <c r="EQ89" s="116"/>
      <c r="ER89" s="218"/>
      <c r="ES89" s="217"/>
      <c r="ET89" s="116"/>
      <c r="EU89" s="218"/>
      <c r="EV89" s="217"/>
      <c r="EW89" s="116"/>
      <c r="EX89" s="218"/>
      <c r="EY89" s="217"/>
      <c r="EZ89" s="116"/>
      <c r="FA89" s="218"/>
      <c r="FB89" s="217"/>
      <c r="FC89" s="116"/>
      <c r="FD89" s="218"/>
      <c r="FE89" s="217"/>
      <c r="FF89" s="116"/>
      <c r="FG89" s="218"/>
      <c r="FH89" s="217"/>
      <c r="FI89" s="116"/>
      <c r="FJ89" s="218"/>
      <c r="FK89" s="217"/>
      <c r="FL89" s="116"/>
      <c r="FM89" s="218"/>
      <c r="FN89" s="217"/>
      <c r="FO89" s="116"/>
      <c r="FP89" s="218"/>
      <c r="FQ89" s="217"/>
      <c r="FR89" s="116"/>
      <c r="FS89" s="218"/>
      <c r="FT89" s="217"/>
      <c r="FU89" s="116"/>
      <c r="FV89" s="218"/>
      <c r="FW89" s="217"/>
      <c r="FX89" s="116"/>
      <c r="FY89" s="218"/>
      <c r="FZ89" s="217"/>
      <c r="GA89" s="116"/>
      <c r="GB89" s="218"/>
      <c r="GC89" s="217"/>
      <c r="GD89" s="116"/>
      <c r="GE89" s="218"/>
      <c r="GF89" s="217"/>
      <c r="GG89" s="116"/>
      <c r="GH89" s="218"/>
      <c r="GI89" s="217"/>
      <c r="GJ89" s="116"/>
      <c r="GK89" s="218"/>
      <c r="GL89" s="217"/>
      <c r="GM89" s="116"/>
      <c r="GN89" s="218"/>
      <c r="GO89" s="217"/>
      <c r="GP89" s="116"/>
      <c r="GQ89" s="218"/>
      <c r="GR89" s="217"/>
      <c r="GS89" s="116"/>
      <c r="GT89" s="218"/>
      <c r="GU89" s="217"/>
      <c r="GV89" s="116"/>
      <c r="GW89" s="218"/>
      <c r="GX89" s="217"/>
      <c r="GY89" s="116"/>
      <c r="GZ89" s="218"/>
      <c r="HA89" s="217"/>
      <c r="HB89" s="116"/>
      <c r="HC89" s="218"/>
      <c r="HD89" s="217"/>
      <c r="HE89" s="116"/>
      <c r="HF89" s="218"/>
      <c r="HG89" s="217"/>
      <c r="HH89" s="116"/>
      <c r="HI89" s="218"/>
      <c r="HJ89" s="217"/>
      <c r="HK89" s="116"/>
      <c r="HL89" s="218"/>
      <c r="HM89" s="217"/>
      <c r="HN89" s="116"/>
      <c r="HO89" s="218"/>
      <c r="HP89" s="217"/>
      <c r="HQ89" s="116"/>
      <c r="HR89" s="218"/>
      <c r="HS89" s="217"/>
      <c r="HT89" s="116"/>
      <c r="HU89" s="218"/>
      <c r="HV89" s="217"/>
      <c r="HW89" s="116"/>
      <c r="HX89" s="218"/>
      <c r="HY89" s="217"/>
      <c r="HZ89" s="116"/>
      <c r="IA89" s="218"/>
      <c r="IB89" s="217"/>
      <c r="IC89" s="116"/>
      <c r="ID89" s="218"/>
      <c r="IE89" s="217"/>
      <c r="IF89" s="116"/>
      <c r="IG89" s="218"/>
      <c r="IH89" s="217"/>
      <c r="II89" s="116"/>
      <c r="IJ89" s="218"/>
      <c r="IK89" s="217"/>
      <c r="IL89" s="116"/>
      <c r="IM89" s="218"/>
      <c r="IN89" s="217"/>
      <c r="IO89" s="116"/>
      <c r="IP89" s="218"/>
      <c r="IQ89" s="217"/>
      <c r="IR89" s="116"/>
      <c r="IS89" s="218"/>
      <c r="IT89" s="217"/>
      <c r="IU89" s="116"/>
      <c r="IV89" s="218"/>
      <c r="IW89" s="217"/>
      <c r="IX89" s="116"/>
      <c r="IY89" s="218"/>
      <c r="IZ89" s="217"/>
      <c r="JA89" s="116"/>
      <c r="JB89" s="218"/>
      <c r="JC89" s="217"/>
      <c r="JD89" s="116"/>
      <c r="JE89" s="218"/>
      <c r="JF89" s="217"/>
      <c r="JG89" s="116"/>
      <c r="JH89" s="218"/>
      <c r="JI89" s="217"/>
      <c r="JJ89" s="116"/>
      <c r="JK89" s="218"/>
      <c r="JL89" s="217"/>
      <c r="JM89" s="116"/>
      <c r="JN89" s="218"/>
      <c r="JO89" s="217"/>
      <c r="JP89" s="116"/>
      <c r="JQ89" s="218"/>
      <c r="JR89" s="217"/>
      <c r="JS89" s="116"/>
      <c r="JT89" s="218"/>
      <c r="JU89" s="217"/>
      <c r="JV89" s="116"/>
      <c r="JW89" s="218"/>
      <c r="JX89" s="217"/>
      <c r="JY89" s="116"/>
      <c r="JZ89" s="218"/>
      <c r="KA89" s="217"/>
      <c r="KB89" s="116"/>
      <c r="KC89" s="218"/>
      <c r="KD89" s="217"/>
      <c r="KE89" s="116"/>
      <c r="KF89" s="218"/>
      <c r="KG89" s="217"/>
      <c r="KH89" s="116"/>
      <c r="KI89" s="218"/>
      <c r="KJ89" s="217"/>
      <c r="KK89" s="116"/>
      <c r="KL89" s="218"/>
      <c r="KM89" s="217"/>
      <c r="KN89" s="116"/>
      <c r="KO89" s="218"/>
      <c r="KP89" s="217"/>
      <c r="KQ89" s="116"/>
      <c r="KR89" s="218"/>
      <c r="KS89" s="217"/>
      <c r="KT89" s="116"/>
      <c r="KU89" s="218"/>
      <c r="KV89" s="217"/>
      <c r="KW89" s="116"/>
      <c r="KX89" s="218"/>
      <c r="KY89" s="217"/>
      <c r="KZ89" s="116"/>
      <c r="LA89" s="218"/>
      <c r="LB89" s="217"/>
      <c r="LC89" s="116"/>
      <c r="LD89" s="218"/>
      <c r="LE89" s="217"/>
      <c r="LF89" s="116"/>
      <c r="LG89" s="218"/>
      <c r="LH89" s="217"/>
      <c r="LI89" s="116"/>
      <c r="LJ89" s="218"/>
      <c r="LK89" s="217"/>
      <c r="LL89" s="116"/>
      <c r="LM89" s="218"/>
      <c r="LN89" s="217"/>
      <c r="LO89" s="116"/>
      <c r="LP89" s="218"/>
      <c r="LQ89" s="217"/>
      <c r="LR89" s="116"/>
      <c r="LS89" s="218"/>
      <c r="LT89" s="217"/>
      <c r="LU89" s="116"/>
      <c r="LV89" s="218"/>
      <c r="LW89" s="217"/>
      <c r="LX89" s="116"/>
      <c r="LY89" s="218"/>
      <c r="LZ89" s="217"/>
      <c r="MA89" s="116"/>
      <c r="MB89" s="218"/>
      <c r="MC89" s="217"/>
      <c r="MD89" s="116"/>
      <c r="ME89" s="218"/>
      <c r="MF89" s="217"/>
      <c r="MG89" s="116"/>
      <c r="MH89" s="218"/>
      <c r="MI89" s="217"/>
      <c r="MJ89" s="116"/>
      <c r="MK89" s="218"/>
      <c r="ML89" s="217"/>
      <c r="MM89" s="116"/>
      <c r="MN89" s="218"/>
      <c r="MO89" s="217"/>
      <c r="MP89" s="116"/>
      <c r="MQ89" s="218"/>
      <c r="MR89" s="217"/>
      <c r="MS89" s="116"/>
      <c r="MT89" s="218"/>
      <c r="MU89" s="217"/>
      <c r="MV89" s="116"/>
      <c r="MW89" s="218"/>
      <c r="MX89" s="217"/>
      <c r="MY89" s="116"/>
      <c r="MZ89" s="218"/>
      <c r="NA89" s="217"/>
      <c r="NB89" s="116"/>
      <c r="NC89" s="218"/>
      <c r="ND89" s="217"/>
      <c r="NE89" s="116"/>
      <c r="NF89" s="218"/>
      <c r="NG89" s="217"/>
      <c r="NH89" s="116"/>
      <c r="NI89" s="218"/>
      <c r="NJ89" s="217"/>
      <c r="NK89" s="116"/>
      <c r="NL89" s="218"/>
      <c r="NM89" s="217"/>
      <c r="NN89" s="116"/>
      <c r="NO89" s="218"/>
      <c r="NP89" s="217"/>
      <c r="NQ89" s="116"/>
      <c r="NR89" s="218"/>
      <c r="NS89" s="217"/>
      <c r="NT89" s="116"/>
      <c r="NU89" s="218"/>
      <c r="NV89" s="217"/>
      <c r="NW89" s="116"/>
      <c r="NX89" s="218"/>
      <c r="NY89" s="217"/>
      <c r="NZ89" s="116"/>
      <c r="OA89" s="218"/>
      <c r="OB89" s="217"/>
      <c r="OC89" s="116"/>
      <c r="OD89" s="218"/>
      <c r="OE89" s="217"/>
      <c r="OF89" s="116"/>
      <c r="OG89" s="218"/>
      <c r="OH89" s="217"/>
      <c r="OI89" s="116"/>
      <c r="OJ89" s="218"/>
      <c r="OK89" s="217"/>
      <c r="OL89" s="116"/>
      <c r="OM89" s="218"/>
      <c r="ON89" s="217"/>
      <c r="OO89" s="116"/>
      <c r="OP89" s="218"/>
      <c r="OQ89" s="217"/>
      <c r="OR89" s="116"/>
      <c r="OS89" s="218"/>
      <c r="OT89" s="217"/>
      <c r="OU89" s="116"/>
      <c r="OV89" s="218"/>
      <c r="OW89" s="217"/>
      <c r="OX89" s="116"/>
      <c r="OY89" s="218"/>
      <c r="OZ89" s="217"/>
      <c r="PA89" s="116"/>
      <c r="PB89" s="218"/>
      <c r="PC89" s="217"/>
      <c r="PD89" s="116"/>
      <c r="PE89" s="218"/>
      <c r="PF89" s="217"/>
      <c r="PG89" s="116"/>
      <c r="PH89" s="218"/>
      <c r="PI89" s="217"/>
      <c r="PJ89" s="116"/>
      <c r="PK89" s="218"/>
      <c r="PL89" s="217"/>
      <c r="PM89" s="116"/>
      <c r="PN89" s="218"/>
      <c r="PO89" s="217"/>
      <c r="PP89" s="116"/>
      <c r="PQ89" s="218"/>
      <c r="PR89" s="217"/>
      <c r="PS89" s="116"/>
      <c r="PT89" s="218"/>
      <c r="PU89" s="217"/>
      <c r="PV89" s="116"/>
      <c r="PW89" s="218"/>
      <c r="PX89" s="217"/>
      <c r="PY89" s="116"/>
      <c r="PZ89" s="218"/>
      <c r="QA89" s="217"/>
      <c r="QB89" s="116"/>
      <c r="QC89" s="218"/>
      <c r="QD89" s="217"/>
      <c r="QE89" s="116"/>
      <c r="QF89" s="218"/>
      <c r="QG89" s="217"/>
      <c r="QH89" s="116"/>
      <c r="QI89" s="218"/>
      <c r="QJ89" s="217"/>
      <c r="QK89" s="116"/>
      <c r="QL89" s="218"/>
      <c r="QM89" s="217"/>
      <c r="QN89" s="116"/>
      <c r="QO89" s="218"/>
      <c r="QP89" s="217"/>
      <c r="QQ89" s="116"/>
      <c r="QR89" s="218"/>
      <c r="QS89" s="217"/>
      <c r="QT89" s="116"/>
      <c r="QU89" s="218"/>
      <c r="QV89" s="217"/>
      <c r="QW89" s="116"/>
      <c r="QX89" s="218"/>
      <c r="QY89" s="217"/>
      <c r="QZ89" s="116"/>
      <c r="RA89" s="218"/>
      <c r="RB89" s="217"/>
      <c r="RC89" s="116"/>
      <c r="RD89" s="218"/>
      <c r="RE89" s="217"/>
      <c r="RF89" s="116"/>
      <c r="RG89" s="218"/>
      <c r="RH89" s="217"/>
      <c r="RI89" s="116"/>
      <c r="RJ89" s="218"/>
      <c r="RK89" s="217"/>
      <c r="RL89" s="116"/>
      <c r="RM89" s="218"/>
      <c r="RN89" s="217"/>
      <c r="RO89" s="116"/>
      <c r="RP89" s="218"/>
      <c r="RQ89" s="217"/>
      <c r="RR89" s="116"/>
      <c r="RS89" s="218"/>
      <c r="RT89" s="217"/>
      <c r="RU89" s="116"/>
      <c r="RV89" s="218"/>
      <c r="RW89" s="217"/>
      <c r="RX89" s="116"/>
      <c r="RY89" s="218"/>
      <c r="RZ89" s="217"/>
      <c r="SA89" s="116"/>
      <c r="SB89" s="218"/>
      <c r="SC89" s="217"/>
      <c r="SD89" s="116"/>
      <c r="SE89" s="218"/>
      <c r="SF89" s="217"/>
      <c r="SG89" s="116"/>
      <c r="SH89" s="218"/>
      <c r="SI89" s="217"/>
      <c r="SJ89" s="116"/>
      <c r="SK89" s="218"/>
      <c r="SL89" s="217"/>
      <c r="SM89" s="116"/>
      <c r="SN89" s="218"/>
      <c r="SO89" s="217"/>
      <c r="SP89" s="116"/>
      <c r="SQ89" s="218"/>
      <c r="SR89" s="217"/>
      <c r="SS89" s="116"/>
      <c r="ST89" s="218"/>
      <c r="SU89" s="217"/>
      <c r="SV89" s="116"/>
      <c r="SW89" s="218"/>
      <c r="SX89" s="217"/>
      <c r="SY89" s="116"/>
      <c r="SZ89" s="218"/>
      <c r="TA89" s="217"/>
      <c r="TB89" s="116"/>
      <c r="TC89" s="218"/>
      <c r="TD89" s="217"/>
      <c r="TE89" s="116"/>
      <c r="TF89" s="218"/>
      <c r="TG89" s="217"/>
      <c r="TH89" s="116"/>
      <c r="TI89" s="218"/>
      <c r="TJ89" s="217"/>
      <c r="TK89" s="116"/>
      <c r="TL89" s="218"/>
      <c r="TM89" s="217"/>
      <c r="TN89" s="116"/>
      <c r="TO89" s="218"/>
      <c r="TP89" s="217"/>
      <c r="TQ89" s="116"/>
      <c r="TR89" s="218"/>
      <c r="TS89" s="217"/>
      <c r="TT89" s="116"/>
      <c r="TU89" s="218"/>
      <c r="TV89" s="217"/>
      <c r="TW89" s="116"/>
      <c r="TX89" s="218"/>
      <c r="TY89" s="217"/>
      <c r="TZ89" s="116"/>
      <c r="UA89" s="218"/>
      <c r="UB89" s="217"/>
      <c r="UC89" s="116"/>
      <c r="UD89" s="218"/>
      <c r="UE89" s="217"/>
      <c r="UF89" s="116"/>
      <c r="UG89" s="218"/>
      <c r="UH89" s="217"/>
      <c r="UI89" s="116"/>
      <c r="UJ89" s="218"/>
      <c r="UK89" s="217"/>
      <c r="UL89" s="116"/>
      <c r="UM89" s="218"/>
      <c r="UN89" s="217"/>
      <c r="UO89" s="116"/>
      <c r="UP89" s="218"/>
      <c r="UQ89" s="217"/>
      <c r="UR89" s="116"/>
      <c r="US89" s="218"/>
      <c r="UT89" s="217"/>
      <c r="UU89" s="116"/>
      <c r="UV89" s="218"/>
      <c r="UW89" s="217"/>
      <c r="UX89" s="116"/>
      <c r="UY89" s="218"/>
      <c r="UZ89" s="217"/>
      <c r="VA89" s="116"/>
      <c r="VB89" s="218"/>
      <c r="VC89" s="217"/>
      <c r="VD89" s="116"/>
      <c r="VE89" s="218"/>
      <c r="VF89" s="217"/>
      <c r="VG89" s="116"/>
      <c r="VH89" s="218"/>
      <c r="VI89" s="217"/>
      <c r="VJ89" s="116"/>
      <c r="VK89" s="218"/>
      <c r="VL89" s="217"/>
      <c r="VM89" s="116"/>
      <c r="VN89" s="218"/>
      <c r="VO89" s="217"/>
      <c r="VP89" s="116"/>
      <c r="VQ89" s="218"/>
      <c r="VR89" s="217"/>
      <c r="VS89" s="116"/>
      <c r="VT89" s="218"/>
      <c r="VU89" s="217"/>
      <c r="VV89" s="116"/>
      <c r="VW89" s="218"/>
      <c r="VX89" s="217"/>
      <c r="VY89" s="116"/>
      <c r="VZ89" s="218"/>
      <c r="WA89" s="217"/>
      <c r="WB89" s="116"/>
      <c r="WC89" s="218"/>
      <c r="WD89" s="217"/>
      <c r="WE89" s="116"/>
      <c r="WF89" s="218"/>
      <c r="WG89" s="217"/>
      <c r="WH89" s="116"/>
      <c r="WI89" s="218"/>
      <c r="WJ89" s="217"/>
      <c r="WK89" s="116"/>
      <c r="WL89" s="218"/>
      <c r="WM89" s="217"/>
      <c r="WN89" s="116"/>
      <c r="WO89" s="218"/>
      <c r="WP89" s="217"/>
      <c r="WQ89" s="116"/>
      <c r="WR89" s="218"/>
      <c r="WS89" s="217"/>
      <c r="WT89" s="116"/>
      <c r="WU89" s="218"/>
      <c r="WV89" s="217"/>
      <c r="WW89" s="116"/>
      <c r="WX89" s="218"/>
      <c r="WY89" s="217"/>
      <c r="WZ89" s="116"/>
      <c r="XA89" s="218"/>
      <c r="XB89" s="217"/>
      <c r="XC89" s="116"/>
      <c r="XD89" s="218"/>
      <c r="XE89" s="217"/>
      <c r="XF89" s="116"/>
      <c r="XG89" s="218"/>
      <c r="XH89" s="217"/>
      <c r="XI89" s="116"/>
      <c r="XJ89" s="218"/>
      <c r="XK89" s="217"/>
      <c r="XL89" s="116"/>
      <c r="XM89" s="218"/>
      <c r="XN89" s="217"/>
      <c r="XO89" s="116"/>
      <c r="XP89" s="218"/>
      <c r="XQ89" s="217"/>
      <c r="XR89" s="116"/>
      <c r="XS89" s="218"/>
      <c r="XT89" s="217"/>
      <c r="XU89" s="116"/>
      <c r="XV89" s="218"/>
      <c r="XW89" s="217"/>
      <c r="XX89" s="116"/>
      <c r="XY89" s="218"/>
      <c r="XZ89" s="217"/>
      <c r="YA89" s="116"/>
      <c r="YB89" s="218"/>
      <c r="YC89" s="217"/>
      <c r="YD89" s="116"/>
      <c r="YE89" s="218"/>
      <c r="YF89" s="217"/>
      <c r="YG89" s="116"/>
      <c r="YH89" s="218"/>
      <c r="YI89" s="217"/>
      <c r="YJ89" s="116"/>
      <c r="YK89" s="218"/>
      <c r="YL89" s="217"/>
      <c r="YM89" s="116"/>
      <c r="YN89" s="218"/>
      <c r="YO89" s="217"/>
      <c r="YP89" s="116"/>
      <c r="YQ89" s="218"/>
      <c r="YR89" s="217"/>
      <c r="YS89" s="116"/>
      <c r="YT89" s="218"/>
      <c r="YU89" s="217"/>
      <c r="YV89" s="116"/>
      <c r="YW89" s="218"/>
      <c r="YX89" s="217"/>
      <c r="YY89" s="116"/>
      <c r="YZ89" s="218"/>
      <c r="ZA89" s="217"/>
      <c r="ZB89" s="116"/>
      <c r="ZC89" s="218"/>
      <c r="ZD89" s="217"/>
      <c r="ZE89" s="116"/>
      <c r="ZF89" s="218"/>
      <c r="ZG89" s="217"/>
      <c r="ZH89" s="116"/>
      <c r="ZI89" s="218"/>
      <c r="ZJ89" s="217"/>
      <c r="ZK89" s="116"/>
      <c r="ZL89" s="218"/>
      <c r="ZM89" s="217"/>
      <c r="ZN89" s="116"/>
      <c r="ZO89" s="218"/>
      <c r="ZP89" s="217"/>
      <c r="ZQ89" s="116"/>
      <c r="ZR89" s="218"/>
      <c r="ZS89" s="217"/>
      <c r="ZT89" s="116"/>
      <c r="ZU89" s="218"/>
      <c r="ZV89" s="217"/>
      <c r="ZW89" s="116"/>
      <c r="ZX89" s="218"/>
      <c r="ZY89" s="217"/>
      <c r="ZZ89" s="116"/>
      <c r="AAA89" s="218"/>
      <c r="AAB89" s="217"/>
      <c r="AAC89" s="116"/>
      <c r="AAD89" s="218"/>
      <c r="AAE89" s="217"/>
      <c r="AAF89" s="116"/>
      <c r="AAG89" s="218"/>
      <c r="AAH89" s="217"/>
      <c r="AAI89" s="116"/>
      <c r="AAJ89" s="218"/>
      <c r="AAK89" s="217"/>
      <c r="AAL89" s="116"/>
      <c r="AAM89" s="218"/>
      <c r="AAN89" s="217"/>
      <c r="AAO89" s="116"/>
      <c r="AAP89" s="218"/>
      <c r="AAQ89" s="217"/>
      <c r="AAR89" s="116"/>
      <c r="AAS89" s="218"/>
      <c r="AAT89" s="217"/>
      <c r="AAU89" s="116"/>
      <c r="AAV89" s="218"/>
      <c r="AAW89" s="217"/>
      <c r="AAX89" s="116"/>
      <c r="AAY89" s="218"/>
      <c r="AAZ89" s="217"/>
      <c r="ABA89" s="116"/>
      <c r="ABB89" s="218"/>
      <c r="ABC89" s="217"/>
      <c r="ABD89" s="116"/>
      <c r="ABE89" s="218"/>
      <c r="ABF89" s="217"/>
      <c r="ABG89" s="116"/>
      <c r="ABH89" s="218"/>
      <c r="ABI89" s="217"/>
      <c r="ABJ89" s="116"/>
      <c r="ABK89" s="218"/>
      <c r="ABL89" s="217"/>
      <c r="ABM89" s="116"/>
      <c r="ABN89" s="218"/>
      <c r="ABO89" s="217"/>
      <c r="ABP89" s="116"/>
      <c r="ABQ89" s="218"/>
      <c r="ABR89" s="217"/>
      <c r="ABS89" s="116"/>
      <c r="ABT89" s="218"/>
      <c r="ABU89" s="217"/>
      <c r="ABV89" s="116"/>
      <c r="ABW89" s="218"/>
      <c r="ABX89" s="217"/>
      <c r="ABY89" s="116"/>
      <c r="ABZ89" s="218"/>
      <c r="ACA89" s="217"/>
      <c r="ACB89" s="116"/>
      <c r="ACC89" s="218"/>
      <c r="ACD89" s="217"/>
      <c r="ACE89" s="116"/>
      <c r="ACF89" s="218"/>
      <c r="ACG89" s="217"/>
      <c r="ACH89" s="116"/>
      <c r="ACI89" s="218"/>
      <c r="ACJ89" s="217"/>
      <c r="ACK89" s="116"/>
      <c r="ACL89" s="218"/>
      <c r="ACM89" s="217"/>
      <c r="ACN89" s="116"/>
      <c r="ACO89" s="218"/>
      <c r="ACP89" s="217"/>
      <c r="ACQ89" s="116"/>
      <c r="ACR89" s="218"/>
      <c r="ACS89" s="217"/>
      <c r="ACT89" s="116"/>
      <c r="ACU89" s="218"/>
      <c r="ACV89" s="217"/>
      <c r="ACW89" s="116"/>
      <c r="ACX89" s="218"/>
      <c r="ACY89" s="217"/>
      <c r="ACZ89" s="116"/>
      <c r="ADA89" s="218"/>
      <c r="ADB89" s="217"/>
      <c r="ADC89" s="116"/>
      <c r="ADD89" s="218"/>
      <c r="ADE89" s="217"/>
      <c r="ADF89" s="116"/>
      <c r="ADG89" s="218"/>
      <c r="ADH89" s="217"/>
      <c r="ADI89" s="116"/>
      <c r="ADJ89" s="218"/>
      <c r="ADK89" s="217"/>
      <c r="ADL89" s="116"/>
      <c r="ADM89" s="218"/>
      <c r="ADN89" s="217"/>
      <c r="ADO89" s="116"/>
      <c r="ADP89" s="218"/>
      <c r="ADQ89" s="217"/>
      <c r="ADR89" s="116"/>
      <c r="ADS89" s="218"/>
      <c r="ADT89" s="217"/>
      <c r="ADU89" s="116"/>
      <c r="ADV89" s="218"/>
      <c r="ADW89" s="217"/>
      <c r="ADX89" s="116"/>
      <c r="ADY89" s="218"/>
      <c r="ADZ89" s="217"/>
      <c r="AEA89" s="116"/>
      <c r="AEB89" s="218"/>
      <c r="AEC89" s="217"/>
      <c r="AED89" s="116"/>
      <c r="AEE89" s="218"/>
      <c r="AEF89" s="217"/>
      <c r="AEG89" s="116"/>
      <c r="AEH89" s="218"/>
      <c r="AEI89" s="217"/>
      <c r="AEJ89" s="116"/>
      <c r="AEK89" s="218"/>
      <c r="AEL89" s="217"/>
      <c r="AEM89" s="116"/>
      <c r="AEN89" s="218"/>
      <c r="AEO89" s="217"/>
      <c r="AEP89" s="116"/>
      <c r="AEQ89" s="218"/>
      <c r="AER89" s="217"/>
      <c r="AES89" s="116"/>
      <c r="AET89" s="218"/>
      <c r="AEU89" s="217"/>
      <c r="AEV89" s="116"/>
      <c r="AEW89" s="218"/>
      <c r="AEX89" s="217"/>
      <c r="AEY89" s="116"/>
      <c r="AEZ89" s="218"/>
      <c r="AFA89" s="217"/>
      <c r="AFB89" s="116"/>
      <c r="AFC89" s="218"/>
      <c r="AFD89" s="217"/>
      <c r="AFE89" s="116"/>
      <c r="AFF89" s="218"/>
      <c r="AFG89" s="217"/>
      <c r="AFH89" s="116"/>
      <c r="AFI89" s="218"/>
      <c r="AFJ89" s="217"/>
      <c r="AFK89" s="116"/>
      <c r="AFL89" s="218"/>
      <c r="AFM89" s="217"/>
      <c r="AFN89" s="116"/>
      <c r="AFO89" s="218"/>
      <c r="AFP89" s="217"/>
      <c r="AFQ89" s="116"/>
      <c r="AFR89" s="218"/>
      <c r="AFS89" s="217"/>
      <c r="AFT89" s="116"/>
      <c r="AFU89" s="218"/>
      <c r="AFV89" s="217"/>
      <c r="AFW89" s="116"/>
      <c r="AFX89" s="218"/>
      <c r="AFY89" s="217"/>
      <c r="AFZ89" s="116"/>
      <c r="AGA89" s="218"/>
      <c r="AGB89" s="217"/>
      <c r="AGC89" s="116"/>
      <c r="AGD89" s="218"/>
      <c r="AGE89" s="217"/>
      <c r="AGF89" s="116"/>
      <c r="AGG89" s="218"/>
      <c r="AGH89" s="217"/>
      <c r="AGI89" s="116"/>
      <c r="AGJ89" s="218"/>
      <c r="AGK89" s="217"/>
      <c r="AGL89" s="116"/>
      <c r="AGM89" s="218"/>
      <c r="AGN89" s="217"/>
      <c r="AGO89" s="116"/>
      <c r="AGP89" s="218"/>
      <c r="AGQ89" s="217"/>
      <c r="AGR89" s="116"/>
      <c r="AGS89" s="218"/>
      <c r="AGT89" s="217"/>
      <c r="AGU89" s="116"/>
      <c r="AGV89" s="218"/>
      <c r="AGW89" s="217"/>
      <c r="AGX89" s="116"/>
      <c r="AGY89" s="218"/>
      <c r="AGZ89" s="217"/>
      <c r="AHA89" s="116"/>
      <c r="AHB89" s="218"/>
      <c r="AHC89" s="217"/>
      <c r="AHD89" s="116"/>
      <c r="AHE89" s="218"/>
      <c r="AHF89" s="217"/>
      <c r="AHG89" s="116"/>
      <c r="AHH89" s="218"/>
      <c r="AHI89" s="217"/>
      <c r="AHJ89" s="116"/>
      <c r="AHK89" s="218"/>
      <c r="AHL89" s="217"/>
      <c r="AHM89" s="116"/>
      <c r="AHN89" s="218"/>
      <c r="AHO89" s="217"/>
      <c r="AHP89" s="116"/>
      <c r="AHQ89" s="218"/>
      <c r="AHR89" s="217"/>
      <c r="AHS89" s="116"/>
      <c r="AHT89" s="218"/>
      <c r="AHU89" s="217"/>
      <c r="AHV89" s="116"/>
      <c r="AHW89" s="218"/>
      <c r="AHX89" s="217"/>
      <c r="AHY89" s="116"/>
      <c r="AHZ89" s="218"/>
      <c r="AIA89" s="217"/>
      <c r="AIB89" s="116"/>
      <c r="AIC89" s="218"/>
      <c r="AID89" s="217"/>
      <c r="AIE89" s="116"/>
      <c r="AIF89" s="218"/>
      <c r="AIG89" s="217"/>
      <c r="AIH89" s="116"/>
      <c r="AII89" s="218"/>
      <c r="AIJ89" s="217"/>
      <c r="AIK89" s="116"/>
      <c r="AIL89" s="218"/>
      <c r="AIM89" s="217"/>
      <c r="AIN89" s="116"/>
      <c r="AIO89" s="218"/>
      <c r="AIP89" s="217"/>
      <c r="AIQ89" s="116"/>
      <c r="AIR89" s="218"/>
      <c r="AIS89" s="217"/>
      <c r="AIT89" s="116"/>
      <c r="AIU89" s="218"/>
      <c r="AIV89" s="217"/>
      <c r="AIW89" s="116"/>
      <c r="AIX89" s="218"/>
      <c r="AIY89" s="217"/>
      <c r="AIZ89" s="116"/>
      <c r="AJA89" s="218"/>
      <c r="AJB89" s="217"/>
      <c r="AJC89" s="116"/>
      <c r="AJD89" s="218"/>
      <c r="AJE89" s="217"/>
      <c r="AJF89" s="116"/>
      <c r="AJG89" s="218"/>
      <c r="AJH89" s="217"/>
      <c r="AJI89" s="116"/>
      <c r="AJJ89" s="218"/>
      <c r="AJK89" s="217"/>
      <c r="AJL89" s="116"/>
      <c r="AJM89" s="218"/>
      <c r="AJN89" s="217"/>
      <c r="AJO89" s="116"/>
      <c r="AJP89" s="218"/>
      <c r="AJQ89" s="217"/>
      <c r="AJR89" s="116"/>
      <c r="AJS89" s="218"/>
      <c r="AJT89" s="217"/>
      <c r="AJU89" s="116"/>
      <c r="AJV89" s="218"/>
      <c r="AJW89" s="217"/>
      <c r="AJX89" s="116"/>
      <c r="AJY89" s="218"/>
      <c r="AJZ89" s="217"/>
      <c r="AKA89" s="116"/>
      <c r="AKB89" s="218"/>
      <c r="AKC89" s="217"/>
      <c r="AKD89" s="116"/>
      <c r="AKE89" s="218"/>
      <c r="AKF89" s="217"/>
      <c r="AKG89" s="116"/>
      <c r="AKH89" s="218"/>
      <c r="AKI89" s="217"/>
      <c r="AKJ89" s="116"/>
      <c r="AKK89" s="218"/>
      <c r="AKL89" s="217"/>
      <c r="AKM89" s="116"/>
      <c r="AKN89" s="218"/>
      <c r="AKO89" s="217"/>
      <c r="AKP89" s="116"/>
      <c r="AKQ89" s="218"/>
      <c r="AKR89" s="217"/>
      <c r="AKS89" s="116"/>
      <c r="AKT89" s="218"/>
      <c r="AKU89" s="217"/>
      <c r="AKV89" s="116"/>
      <c r="AKW89" s="218"/>
      <c r="AKX89" s="217"/>
      <c r="AKY89" s="116"/>
      <c r="AKZ89" s="218"/>
      <c r="ALA89" s="217"/>
      <c r="ALB89" s="116"/>
      <c r="ALC89" s="218"/>
      <c r="ALD89" s="217"/>
      <c r="ALE89" s="116"/>
      <c r="ALF89" s="218"/>
      <c r="ALG89" s="217"/>
      <c r="ALH89" s="116"/>
      <c r="ALI89" s="218"/>
      <c r="ALJ89" s="217"/>
      <c r="ALK89" s="116"/>
      <c r="ALL89" s="218"/>
      <c r="ALM89" s="217"/>
      <c r="ALN89" s="116"/>
      <c r="ALO89" s="218"/>
      <c r="ALP89" s="217"/>
      <c r="ALQ89" s="116"/>
      <c r="ALR89" s="218"/>
      <c r="ALS89" s="217"/>
      <c r="ALT89" s="116"/>
      <c r="ALU89" s="218"/>
      <c r="ALV89" s="217"/>
      <c r="ALW89" s="116"/>
      <c r="ALX89" s="218"/>
      <c r="ALY89" s="217"/>
      <c r="ALZ89" s="116"/>
      <c r="AMA89" s="218"/>
      <c r="AMB89" s="217"/>
      <c r="AMC89" s="116"/>
      <c r="AMD89" s="218"/>
      <c r="AME89" s="217"/>
      <c r="AMF89" s="116"/>
      <c r="AMG89" s="218"/>
      <c r="AMH89" s="217"/>
      <c r="AMI89" s="116"/>
      <c r="AMJ89" s="218"/>
      <c r="AMK89" s="217"/>
      <c r="AML89" s="116"/>
      <c r="AMM89" s="218"/>
      <c r="AMN89" s="217"/>
      <c r="AMO89" s="116"/>
      <c r="AMP89" s="218"/>
      <c r="AMQ89" s="217"/>
      <c r="AMR89" s="116"/>
      <c r="AMS89" s="218"/>
      <c r="AMT89" s="217"/>
      <c r="AMU89" s="116"/>
      <c r="AMV89" s="218"/>
      <c r="AMW89" s="217"/>
      <c r="AMX89" s="116"/>
      <c r="AMY89" s="218"/>
      <c r="AMZ89" s="217"/>
      <c r="ANA89" s="116"/>
      <c r="ANB89" s="218"/>
      <c r="ANC89" s="217"/>
      <c r="AND89" s="116"/>
      <c r="ANE89" s="218"/>
      <c r="ANF89" s="217"/>
      <c r="ANG89" s="116"/>
      <c r="ANH89" s="218"/>
      <c r="ANI89" s="217"/>
      <c r="ANJ89" s="116"/>
      <c r="ANK89" s="218"/>
      <c r="ANL89" s="217"/>
      <c r="ANM89" s="116"/>
      <c r="ANN89" s="218"/>
      <c r="ANO89" s="217"/>
      <c r="ANP89" s="116"/>
      <c r="ANQ89" s="218"/>
      <c r="ANR89" s="217"/>
      <c r="ANS89" s="116"/>
      <c r="ANT89" s="218"/>
      <c r="ANU89" s="217"/>
      <c r="ANV89" s="116"/>
      <c r="ANW89" s="218"/>
      <c r="ANX89" s="217"/>
      <c r="ANY89" s="116"/>
      <c r="ANZ89" s="218"/>
      <c r="AOA89" s="217"/>
      <c r="AOB89" s="116"/>
      <c r="AOC89" s="218"/>
      <c r="AOD89" s="217"/>
      <c r="AOE89" s="116"/>
      <c r="AOF89" s="218"/>
      <c r="AOG89" s="217"/>
      <c r="AOH89" s="116"/>
      <c r="AOI89" s="218"/>
      <c r="AOJ89" s="217"/>
      <c r="AOK89" s="116"/>
      <c r="AOL89" s="218"/>
      <c r="AOM89" s="217"/>
      <c r="AON89" s="116"/>
      <c r="AOO89" s="218"/>
      <c r="AOP89" s="217"/>
      <c r="AOQ89" s="116"/>
      <c r="AOR89" s="218"/>
      <c r="AOS89" s="217"/>
      <c r="AOT89" s="116"/>
      <c r="AOU89" s="218"/>
      <c r="AOV89" s="217"/>
      <c r="AOW89" s="116"/>
      <c r="AOX89" s="218"/>
      <c r="AOY89" s="217"/>
      <c r="AOZ89" s="116"/>
      <c r="APA89" s="218"/>
      <c r="APB89" s="217"/>
      <c r="APC89" s="116"/>
      <c r="APD89" s="218"/>
      <c r="APE89" s="217"/>
      <c r="APF89" s="116"/>
      <c r="APG89" s="218"/>
      <c r="APH89" s="217"/>
      <c r="API89" s="116"/>
      <c r="APJ89" s="218"/>
      <c r="APK89" s="217"/>
      <c r="APL89" s="116"/>
      <c r="APM89" s="218"/>
      <c r="APN89" s="217"/>
      <c r="APO89" s="116"/>
      <c r="APP89" s="218"/>
      <c r="APQ89" s="217"/>
      <c r="APR89" s="116"/>
      <c r="APS89" s="218"/>
      <c r="APT89" s="217"/>
      <c r="APU89" s="116"/>
      <c r="APV89" s="218"/>
      <c r="APW89" s="217"/>
      <c r="APX89" s="116"/>
      <c r="APY89" s="218"/>
      <c r="APZ89" s="217"/>
      <c r="AQA89" s="116"/>
      <c r="AQB89" s="218"/>
      <c r="AQC89" s="217"/>
      <c r="AQD89" s="116"/>
      <c r="AQE89" s="218"/>
      <c r="AQF89" s="217"/>
      <c r="AQG89" s="116"/>
      <c r="AQH89" s="218"/>
      <c r="AQI89" s="217"/>
      <c r="AQJ89" s="116"/>
      <c r="AQK89" s="218"/>
      <c r="AQL89" s="217"/>
      <c r="AQM89" s="116"/>
      <c r="AQN89" s="218"/>
      <c r="AQO89" s="217"/>
      <c r="AQP89" s="116"/>
      <c r="AQQ89" s="218"/>
      <c r="AQR89" s="217"/>
      <c r="AQS89" s="116"/>
      <c r="AQT89" s="218"/>
      <c r="AQU89" s="217"/>
      <c r="AQV89" s="116"/>
      <c r="AQW89" s="218"/>
      <c r="AQX89" s="217"/>
      <c r="AQY89" s="116"/>
      <c r="AQZ89" s="218"/>
      <c r="ARA89" s="217"/>
      <c r="ARB89" s="116"/>
      <c r="ARC89" s="218"/>
      <c r="ARD89" s="217"/>
      <c r="ARE89" s="116"/>
      <c r="ARF89" s="218"/>
      <c r="ARG89" s="217"/>
      <c r="ARH89" s="116"/>
      <c r="ARI89" s="218"/>
      <c r="ARJ89" s="217"/>
      <c r="ARK89" s="116"/>
      <c r="ARL89" s="218"/>
      <c r="ARM89" s="217"/>
      <c r="ARN89" s="116"/>
      <c r="ARO89" s="218"/>
      <c r="ARP89" s="217"/>
      <c r="ARQ89" s="116"/>
      <c r="ARR89" s="218"/>
      <c r="ARS89" s="217"/>
      <c r="ART89" s="116"/>
      <c r="ARU89" s="218"/>
      <c r="ARV89" s="217"/>
      <c r="ARW89" s="116"/>
      <c r="ARX89" s="218"/>
      <c r="ARY89" s="217"/>
      <c r="ARZ89" s="116"/>
      <c r="ASA89" s="218"/>
      <c r="ASB89" s="217"/>
      <c r="ASC89" s="116"/>
      <c r="ASD89" s="218"/>
      <c r="ASE89" s="217"/>
      <c r="ASF89" s="116"/>
      <c r="ASG89" s="218"/>
      <c r="ASH89" s="217"/>
      <c r="ASI89" s="116"/>
      <c r="ASJ89" s="218"/>
      <c r="ASK89" s="217"/>
      <c r="ASL89" s="116"/>
      <c r="ASM89" s="218"/>
      <c r="ASN89" s="217"/>
      <c r="ASO89" s="116"/>
      <c r="ASP89" s="218"/>
      <c r="ASQ89" s="217"/>
      <c r="ASR89" s="116"/>
      <c r="ASS89" s="218"/>
      <c r="AST89" s="217"/>
      <c r="ASU89" s="116"/>
      <c r="ASV89" s="218"/>
      <c r="ASW89" s="217"/>
      <c r="ASX89" s="116"/>
      <c r="ASY89" s="218"/>
      <c r="ASZ89" s="217"/>
      <c r="ATA89" s="116"/>
      <c r="ATB89" s="218"/>
      <c r="ATC89" s="217"/>
      <c r="ATD89" s="116"/>
      <c r="ATE89" s="218"/>
      <c r="ATF89" s="217"/>
      <c r="ATG89" s="116"/>
      <c r="ATH89" s="218"/>
      <c r="ATI89" s="217"/>
      <c r="ATJ89" s="116"/>
      <c r="ATK89" s="218"/>
      <c r="ATL89" s="217"/>
      <c r="ATM89" s="116"/>
      <c r="ATN89" s="218"/>
      <c r="ATO89" s="217"/>
      <c r="ATP89" s="116"/>
      <c r="ATQ89" s="218"/>
      <c r="ATR89" s="217"/>
      <c r="ATS89" s="116"/>
      <c r="ATT89" s="218"/>
      <c r="ATU89" s="217"/>
      <c r="ATV89" s="116"/>
      <c r="ATW89" s="218"/>
      <c r="ATX89" s="217"/>
      <c r="ATY89" s="116"/>
      <c r="ATZ89" s="218"/>
      <c r="AUA89" s="217"/>
      <c r="AUB89" s="116"/>
      <c r="AUC89" s="218"/>
      <c r="AUD89" s="217"/>
      <c r="AUE89" s="116"/>
      <c r="AUF89" s="218"/>
      <c r="AUG89" s="217"/>
      <c r="AUH89" s="116"/>
      <c r="AUI89" s="218"/>
      <c r="AUJ89" s="217"/>
      <c r="AUK89" s="116"/>
      <c r="AUL89" s="218"/>
      <c r="AUM89" s="217"/>
      <c r="AUN89" s="116"/>
      <c r="AUO89" s="218"/>
      <c r="AUP89" s="217"/>
      <c r="AUQ89" s="116"/>
      <c r="AUR89" s="218"/>
      <c r="AUS89" s="217"/>
      <c r="AUT89" s="116"/>
      <c r="AUU89" s="218"/>
      <c r="AUV89" s="217"/>
      <c r="AUW89" s="116"/>
      <c r="AUX89" s="218"/>
      <c r="AUY89" s="217"/>
      <c r="AUZ89" s="116"/>
      <c r="AVA89" s="218"/>
      <c r="AVB89" s="217"/>
      <c r="AVC89" s="116"/>
      <c r="AVD89" s="218"/>
      <c r="AVE89" s="217"/>
      <c r="AVF89" s="116"/>
      <c r="AVG89" s="218"/>
      <c r="AVH89" s="217"/>
      <c r="AVI89" s="116"/>
      <c r="AVJ89" s="218"/>
      <c r="AVK89" s="217"/>
      <c r="AVL89" s="116"/>
      <c r="AVM89" s="218"/>
      <c r="AVN89" s="217"/>
      <c r="AVO89" s="116"/>
      <c r="AVP89" s="218"/>
      <c r="AVQ89" s="217"/>
      <c r="AVR89" s="116"/>
      <c r="AVS89" s="218"/>
      <c r="AVT89" s="217"/>
      <c r="AVU89" s="116"/>
      <c r="AVV89" s="218"/>
      <c r="AVW89" s="217"/>
      <c r="AVX89" s="116"/>
      <c r="AVY89" s="218"/>
      <c r="AVZ89" s="217"/>
      <c r="AWA89" s="116"/>
      <c r="AWB89" s="218"/>
      <c r="AWC89" s="217"/>
      <c r="AWD89" s="116"/>
      <c r="AWE89" s="218"/>
      <c r="AWF89" s="217"/>
      <c r="AWG89" s="116"/>
      <c r="AWH89" s="218"/>
      <c r="AWI89" s="217"/>
      <c r="AWJ89" s="116"/>
      <c r="AWK89" s="218"/>
      <c r="AWL89" s="217"/>
      <c r="AWM89" s="116"/>
      <c r="AWN89" s="218"/>
      <c r="AWO89" s="217"/>
      <c r="AWP89" s="116"/>
      <c r="AWQ89" s="218"/>
      <c r="AWR89" s="217"/>
      <c r="AWS89" s="116"/>
      <c r="AWT89" s="218"/>
      <c r="AWU89" s="217"/>
      <c r="AWV89" s="116"/>
      <c r="AWW89" s="218"/>
      <c r="AWX89" s="217"/>
      <c r="AWY89" s="116"/>
      <c r="AWZ89" s="218"/>
      <c r="AXA89" s="217"/>
      <c r="AXB89" s="116"/>
      <c r="AXC89" s="218"/>
      <c r="AXD89" s="217"/>
      <c r="AXE89" s="116"/>
      <c r="AXF89" s="218"/>
      <c r="AXG89" s="217"/>
      <c r="AXH89" s="116"/>
      <c r="AXI89" s="218"/>
      <c r="AXJ89" s="217"/>
      <c r="AXK89" s="116"/>
      <c r="AXL89" s="218"/>
      <c r="AXM89" s="217"/>
      <c r="AXN89" s="116"/>
      <c r="AXO89" s="218"/>
      <c r="AXP89" s="217"/>
      <c r="AXQ89" s="116"/>
      <c r="AXR89" s="218"/>
      <c r="AXS89" s="217"/>
      <c r="AXT89" s="116"/>
      <c r="AXU89" s="218"/>
      <c r="AXV89" s="217"/>
      <c r="AXW89" s="116"/>
      <c r="AXX89" s="218"/>
      <c r="AXY89" s="217"/>
      <c r="AXZ89" s="116"/>
      <c r="AYA89" s="218"/>
      <c r="AYB89" s="217"/>
      <c r="AYC89" s="116"/>
      <c r="AYD89" s="218"/>
      <c r="AYE89" s="217"/>
      <c r="AYF89" s="116"/>
      <c r="AYG89" s="218"/>
      <c r="AYH89" s="217"/>
      <c r="AYI89" s="116"/>
      <c r="AYJ89" s="218"/>
      <c r="AYK89" s="217"/>
      <c r="AYL89" s="116"/>
      <c r="AYM89" s="218"/>
      <c r="AYN89" s="217"/>
      <c r="AYO89" s="116"/>
      <c r="AYP89" s="218"/>
      <c r="AYQ89" s="217"/>
      <c r="AYR89" s="116"/>
      <c r="AYS89" s="218"/>
      <c r="AYT89" s="217"/>
      <c r="AYU89" s="116"/>
      <c r="AYV89" s="218"/>
      <c r="AYW89" s="217"/>
      <c r="AYX89" s="116"/>
      <c r="AYY89" s="218"/>
      <c r="AYZ89" s="217"/>
      <c r="AZA89" s="116"/>
      <c r="AZB89" s="218"/>
      <c r="AZC89" s="217"/>
      <c r="AZD89" s="116"/>
      <c r="AZE89" s="218"/>
      <c r="AZF89" s="217"/>
      <c r="AZG89" s="116"/>
      <c r="AZH89" s="218"/>
      <c r="AZI89" s="217"/>
      <c r="AZJ89" s="116"/>
      <c r="AZK89" s="218"/>
      <c r="AZL89" s="217"/>
      <c r="AZM89" s="116"/>
      <c r="AZN89" s="218"/>
      <c r="AZO89" s="217"/>
      <c r="AZP89" s="116"/>
      <c r="AZQ89" s="218"/>
      <c r="AZR89" s="217"/>
      <c r="AZS89" s="116"/>
      <c r="AZT89" s="218"/>
      <c r="AZU89" s="217"/>
      <c r="AZV89" s="116"/>
      <c r="AZW89" s="218"/>
      <c r="AZX89" s="217"/>
      <c r="AZY89" s="116"/>
      <c r="AZZ89" s="218"/>
      <c r="BAA89" s="217"/>
      <c r="BAB89" s="116"/>
      <c r="BAC89" s="218"/>
      <c r="BAD89" s="217"/>
      <c r="BAE89" s="116"/>
      <c r="BAF89" s="218"/>
      <c r="BAG89" s="217"/>
      <c r="BAH89" s="116"/>
      <c r="BAI89" s="218"/>
      <c r="BAJ89" s="217"/>
      <c r="BAK89" s="116"/>
      <c r="BAL89" s="218"/>
      <c r="BAM89" s="217"/>
      <c r="BAN89" s="116"/>
      <c r="BAO89" s="218"/>
      <c r="BAP89" s="217"/>
      <c r="BAQ89" s="116"/>
      <c r="BAR89" s="218"/>
      <c r="BAS89" s="217"/>
      <c r="BAT89" s="116"/>
      <c r="BAU89" s="218"/>
      <c r="BAV89" s="217"/>
      <c r="BAW89" s="116"/>
      <c r="BAX89" s="218"/>
      <c r="BAY89" s="217"/>
      <c r="BAZ89" s="116"/>
      <c r="BBA89" s="218"/>
      <c r="BBB89" s="217"/>
      <c r="BBC89" s="116"/>
      <c r="BBD89" s="218"/>
      <c r="BBE89" s="217"/>
      <c r="BBF89" s="116"/>
      <c r="BBG89" s="218"/>
      <c r="BBH89" s="217"/>
      <c r="BBI89" s="116"/>
      <c r="BBJ89" s="218"/>
      <c r="BBK89" s="217"/>
      <c r="BBL89" s="116"/>
      <c r="BBM89" s="218"/>
      <c r="BBN89" s="217"/>
      <c r="BBO89" s="116"/>
      <c r="BBP89" s="218"/>
      <c r="BBQ89" s="217"/>
      <c r="BBR89" s="116"/>
      <c r="BBS89" s="218"/>
      <c r="BBT89" s="217"/>
      <c r="BBU89" s="116"/>
      <c r="BBV89" s="218"/>
      <c r="BBW89" s="217"/>
      <c r="BBX89" s="116"/>
      <c r="BBY89" s="218"/>
      <c r="BBZ89" s="217"/>
      <c r="BCA89" s="116"/>
      <c r="BCB89" s="218"/>
      <c r="BCC89" s="217"/>
      <c r="BCD89" s="116"/>
      <c r="BCE89" s="218"/>
      <c r="BCF89" s="217"/>
      <c r="BCG89" s="116"/>
      <c r="BCH89" s="218"/>
      <c r="BCI89" s="217"/>
      <c r="BCJ89" s="116"/>
      <c r="BCK89" s="218"/>
      <c r="BCL89" s="217"/>
      <c r="BCM89" s="116"/>
      <c r="BCN89" s="218"/>
      <c r="BCO89" s="217"/>
      <c r="BCP89" s="116"/>
      <c r="BCQ89" s="218"/>
      <c r="BCR89" s="217"/>
      <c r="BCS89" s="116"/>
      <c r="BCT89" s="218"/>
      <c r="BCU89" s="217"/>
      <c r="BCV89" s="116"/>
      <c r="BCW89" s="218"/>
      <c r="BCX89" s="217"/>
      <c r="BCY89" s="116"/>
      <c r="BCZ89" s="218"/>
      <c r="BDA89" s="217"/>
      <c r="BDB89" s="116"/>
      <c r="BDC89" s="218"/>
      <c r="BDD89" s="217"/>
      <c r="BDE89" s="116"/>
      <c r="BDF89" s="218"/>
      <c r="BDG89" s="217"/>
      <c r="BDH89" s="116"/>
      <c r="BDI89" s="218"/>
      <c r="BDJ89" s="217"/>
      <c r="BDK89" s="116"/>
      <c r="BDL89" s="218"/>
      <c r="BDM89" s="217"/>
      <c r="BDN89" s="116"/>
      <c r="BDO89" s="218"/>
      <c r="BDP89" s="217"/>
      <c r="BDQ89" s="116"/>
      <c r="BDR89" s="218"/>
      <c r="BDS89" s="217"/>
      <c r="BDT89" s="116"/>
      <c r="BDU89" s="218"/>
      <c r="BDV89" s="217"/>
      <c r="BDW89" s="116"/>
      <c r="BDX89" s="218"/>
      <c r="BDY89" s="217"/>
      <c r="BDZ89" s="116"/>
      <c r="BEA89" s="218"/>
      <c r="BEB89" s="217"/>
      <c r="BEC89" s="116"/>
      <c r="BED89" s="218"/>
      <c r="BEE89" s="217"/>
      <c r="BEF89" s="116"/>
      <c r="BEG89" s="218"/>
      <c r="BEH89" s="217"/>
      <c r="BEI89" s="116"/>
      <c r="BEJ89" s="218"/>
      <c r="BEK89" s="217"/>
      <c r="BEL89" s="116"/>
      <c r="BEM89" s="218"/>
      <c r="BEN89" s="217"/>
      <c r="BEO89" s="116"/>
      <c r="BEP89" s="218"/>
      <c r="BEQ89" s="217"/>
      <c r="BER89" s="116"/>
      <c r="BES89" s="218"/>
      <c r="BET89" s="217"/>
      <c r="BEU89" s="116"/>
      <c r="BEV89" s="218"/>
      <c r="BEW89" s="217"/>
      <c r="BEX89" s="116"/>
      <c r="BEY89" s="218"/>
      <c r="BEZ89" s="217"/>
      <c r="BFA89" s="116"/>
      <c r="BFB89" s="218"/>
      <c r="BFC89" s="217"/>
      <c r="BFD89" s="116"/>
      <c r="BFE89" s="218"/>
      <c r="BFF89" s="217"/>
      <c r="BFG89" s="116"/>
      <c r="BFH89" s="218"/>
      <c r="BFI89" s="217"/>
      <c r="BFJ89" s="116"/>
      <c r="BFK89" s="218"/>
      <c r="BFL89" s="217"/>
      <c r="BFM89" s="116"/>
      <c r="BFN89" s="218"/>
      <c r="BFO89" s="217"/>
      <c r="BFP89" s="116"/>
      <c r="BFQ89" s="218"/>
      <c r="BFR89" s="217"/>
      <c r="BFS89" s="116"/>
      <c r="BFT89" s="218"/>
      <c r="BFU89" s="217"/>
      <c r="BFV89" s="116"/>
      <c r="BFW89" s="218"/>
      <c r="BFX89" s="217"/>
      <c r="BFY89" s="116"/>
      <c r="BFZ89" s="218"/>
      <c r="BGA89" s="217"/>
      <c r="BGB89" s="116"/>
      <c r="BGC89" s="218"/>
      <c r="BGD89" s="217"/>
      <c r="BGE89" s="116"/>
      <c r="BGF89" s="218"/>
      <c r="BGG89" s="217"/>
      <c r="BGH89" s="116"/>
      <c r="BGI89" s="218"/>
      <c r="BGJ89" s="217"/>
      <c r="BGK89" s="116"/>
      <c r="BGL89" s="218"/>
      <c r="BGM89" s="217"/>
      <c r="BGN89" s="116"/>
      <c r="BGO89" s="218"/>
      <c r="BGP89" s="217"/>
      <c r="BGQ89" s="116"/>
      <c r="BGR89" s="218"/>
      <c r="BGS89" s="217"/>
      <c r="BGT89" s="116"/>
      <c r="BGU89" s="218"/>
      <c r="BGV89" s="217"/>
      <c r="BGW89" s="116"/>
      <c r="BGX89" s="218"/>
      <c r="BGY89" s="217"/>
      <c r="BGZ89" s="116"/>
      <c r="BHA89" s="218"/>
      <c r="BHB89" s="217"/>
      <c r="BHC89" s="116"/>
      <c r="BHD89" s="218"/>
      <c r="BHE89" s="217"/>
      <c r="BHF89" s="116"/>
      <c r="BHG89" s="218"/>
      <c r="BHH89" s="217"/>
      <c r="BHI89" s="116"/>
      <c r="BHJ89" s="218"/>
      <c r="BHK89" s="217"/>
      <c r="BHL89" s="116"/>
      <c r="BHM89" s="218"/>
      <c r="BHN89" s="217"/>
      <c r="BHO89" s="116"/>
      <c r="BHP89" s="218"/>
      <c r="BHQ89" s="217"/>
      <c r="BHR89" s="116"/>
      <c r="BHS89" s="218"/>
      <c r="BHT89" s="217"/>
      <c r="BHU89" s="116"/>
      <c r="BHV89" s="218"/>
      <c r="BHW89" s="217"/>
      <c r="BHX89" s="116"/>
      <c r="BHY89" s="218"/>
      <c r="BHZ89" s="217"/>
      <c r="BIA89" s="116"/>
      <c r="BIB89" s="218"/>
      <c r="BIC89" s="217"/>
      <c r="BID89" s="116"/>
      <c r="BIE89" s="218"/>
      <c r="BIF89" s="217"/>
      <c r="BIG89" s="116"/>
      <c r="BIH89" s="218"/>
      <c r="BII89" s="217"/>
      <c r="BIJ89" s="116"/>
      <c r="BIK89" s="218"/>
      <c r="BIL89" s="217"/>
      <c r="BIM89" s="116"/>
      <c r="BIN89" s="218"/>
      <c r="BIO89" s="217"/>
      <c r="BIP89" s="116"/>
      <c r="BIQ89" s="218"/>
      <c r="BIR89" s="217"/>
      <c r="BIS89" s="116"/>
      <c r="BIT89" s="218"/>
      <c r="BIU89" s="217"/>
      <c r="BIV89" s="116"/>
      <c r="BIW89" s="218"/>
      <c r="BIX89" s="217"/>
      <c r="BIY89" s="116"/>
      <c r="BIZ89" s="218"/>
      <c r="BJA89" s="217"/>
      <c r="BJB89" s="116"/>
      <c r="BJC89" s="218"/>
      <c r="BJD89" s="217"/>
      <c r="BJE89" s="116"/>
      <c r="BJF89" s="218"/>
      <c r="BJG89" s="217"/>
      <c r="BJH89" s="116"/>
      <c r="BJI89" s="218"/>
      <c r="BJJ89" s="217"/>
      <c r="BJK89" s="116"/>
      <c r="BJL89" s="218"/>
      <c r="BJM89" s="217"/>
      <c r="BJN89" s="116"/>
      <c r="BJO89" s="218"/>
      <c r="BJP89" s="217"/>
      <c r="BJQ89" s="116"/>
      <c r="BJR89" s="218"/>
      <c r="BJS89" s="217"/>
      <c r="BJT89" s="116"/>
      <c r="BJU89" s="218"/>
      <c r="BJV89" s="217"/>
      <c r="BJW89" s="116"/>
      <c r="BJX89" s="218"/>
      <c r="BJY89" s="217"/>
      <c r="BJZ89" s="116"/>
      <c r="BKA89" s="218"/>
      <c r="BKB89" s="217"/>
      <c r="BKC89" s="116"/>
      <c r="BKD89" s="218"/>
      <c r="BKE89" s="217"/>
      <c r="BKF89" s="116"/>
      <c r="BKG89" s="218"/>
      <c r="BKH89" s="217"/>
      <c r="BKI89" s="116"/>
      <c r="BKJ89" s="218"/>
      <c r="BKK89" s="217"/>
      <c r="BKL89" s="116"/>
      <c r="BKM89" s="218"/>
      <c r="BKN89" s="217"/>
      <c r="BKO89" s="116"/>
      <c r="BKP89" s="218"/>
      <c r="BKQ89" s="217"/>
      <c r="BKR89" s="116"/>
      <c r="BKS89" s="218"/>
      <c r="BKT89" s="217"/>
      <c r="BKU89" s="116"/>
      <c r="BKV89" s="218"/>
      <c r="BKW89" s="217"/>
      <c r="BKX89" s="116"/>
      <c r="BKY89" s="218"/>
      <c r="BKZ89" s="217"/>
      <c r="BLA89" s="116"/>
      <c r="BLB89" s="218"/>
      <c r="BLC89" s="217"/>
      <c r="BLD89" s="116"/>
      <c r="BLE89" s="218"/>
      <c r="BLF89" s="217"/>
      <c r="BLG89" s="116"/>
      <c r="BLH89" s="218"/>
      <c r="BLI89" s="217"/>
      <c r="BLJ89" s="116"/>
      <c r="BLK89" s="218"/>
      <c r="BLL89" s="217"/>
      <c r="BLM89" s="116"/>
      <c r="BLN89" s="218"/>
      <c r="BLO89" s="217"/>
      <c r="BLP89" s="116"/>
      <c r="BLQ89" s="218"/>
      <c r="BLR89" s="217"/>
      <c r="BLS89" s="116"/>
      <c r="BLT89" s="218"/>
      <c r="BLU89" s="217"/>
      <c r="BLV89" s="116"/>
      <c r="BLW89" s="218"/>
      <c r="BLX89" s="217"/>
      <c r="BLY89" s="116"/>
      <c r="BLZ89" s="218"/>
      <c r="BMA89" s="217"/>
      <c r="BMB89" s="116"/>
      <c r="BMC89" s="218"/>
      <c r="BMD89" s="217"/>
      <c r="BME89" s="116"/>
      <c r="BMF89" s="218"/>
      <c r="BMG89" s="217"/>
      <c r="BMH89" s="116"/>
      <c r="BMI89" s="218"/>
      <c r="BMJ89" s="217"/>
      <c r="BMK89" s="116"/>
      <c r="BML89" s="218"/>
      <c r="BMM89" s="217"/>
      <c r="BMN89" s="116"/>
      <c r="BMO89" s="218"/>
      <c r="BMP89" s="217"/>
      <c r="BMQ89" s="116"/>
      <c r="BMR89" s="218"/>
      <c r="BMS89" s="217"/>
      <c r="BMT89" s="116"/>
      <c r="BMU89" s="218"/>
      <c r="BMV89" s="217"/>
      <c r="BMW89" s="116"/>
      <c r="BMX89" s="218"/>
      <c r="BMY89" s="217"/>
      <c r="BMZ89" s="116"/>
      <c r="BNA89" s="218"/>
      <c r="BNB89" s="217"/>
      <c r="BNC89" s="116"/>
      <c r="BND89" s="218"/>
      <c r="BNE89" s="217"/>
      <c r="BNF89" s="116"/>
      <c r="BNG89" s="218"/>
      <c r="BNH89" s="217"/>
      <c r="BNI89" s="116"/>
      <c r="BNJ89" s="218"/>
      <c r="BNK89" s="217"/>
      <c r="BNL89" s="116"/>
      <c r="BNM89" s="218"/>
      <c r="BNN89" s="217"/>
      <c r="BNO89" s="116"/>
      <c r="BNP89" s="218"/>
      <c r="BNQ89" s="217"/>
      <c r="BNR89" s="116"/>
      <c r="BNS89" s="218"/>
      <c r="BNT89" s="217"/>
      <c r="BNU89" s="116"/>
      <c r="BNV89" s="218"/>
      <c r="BNW89" s="217"/>
      <c r="BNX89" s="116"/>
      <c r="BNY89" s="218"/>
      <c r="BNZ89" s="217"/>
      <c r="BOA89" s="116"/>
      <c r="BOB89" s="218"/>
      <c r="BOC89" s="217"/>
      <c r="BOD89" s="116"/>
      <c r="BOE89" s="218"/>
      <c r="BOF89" s="217"/>
      <c r="BOG89" s="116"/>
      <c r="BOH89" s="218"/>
      <c r="BOI89" s="217"/>
      <c r="BOJ89" s="116"/>
      <c r="BOK89" s="218"/>
      <c r="BOL89" s="217"/>
      <c r="BOM89" s="116"/>
      <c r="BON89" s="218"/>
      <c r="BOO89" s="217"/>
      <c r="BOP89" s="116"/>
      <c r="BOQ89" s="218"/>
      <c r="BOR89" s="217"/>
      <c r="BOS89" s="116"/>
      <c r="BOT89" s="218"/>
      <c r="BOU89" s="217"/>
      <c r="BOV89" s="116"/>
      <c r="BOW89" s="218"/>
      <c r="BOX89" s="217"/>
      <c r="BOY89" s="116"/>
      <c r="BOZ89" s="218"/>
      <c r="BPA89" s="217"/>
      <c r="BPB89" s="116"/>
      <c r="BPC89" s="218"/>
      <c r="BPD89" s="217"/>
      <c r="BPE89" s="116"/>
      <c r="BPF89" s="218"/>
      <c r="BPG89" s="217"/>
      <c r="BPH89" s="116"/>
      <c r="BPI89" s="218"/>
      <c r="BPJ89" s="217"/>
      <c r="BPK89" s="116"/>
      <c r="BPL89" s="218"/>
      <c r="BPM89" s="217"/>
      <c r="BPN89" s="116"/>
      <c r="BPO89" s="218"/>
      <c r="BPP89" s="217"/>
      <c r="BPQ89" s="116"/>
      <c r="BPR89" s="218"/>
      <c r="BPS89" s="217"/>
      <c r="BPT89" s="116"/>
      <c r="BPU89" s="218"/>
      <c r="BPV89" s="217"/>
      <c r="BPW89" s="116"/>
      <c r="BPX89" s="218"/>
      <c r="BPY89" s="217"/>
      <c r="BPZ89" s="116"/>
      <c r="BQA89" s="218"/>
      <c r="BQB89" s="217"/>
      <c r="BQC89" s="116"/>
      <c r="BQD89" s="218"/>
      <c r="BQE89" s="217"/>
      <c r="BQF89" s="116"/>
      <c r="BQG89" s="218"/>
      <c r="BQH89" s="217"/>
      <c r="BQI89" s="116"/>
      <c r="BQJ89" s="218"/>
      <c r="BQK89" s="217"/>
      <c r="BQL89" s="116"/>
      <c r="BQM89" s="218"/>
      <c r="BQN89" s="217"/>
      <c r="BQO89" s="116"/>
      <c r="BQP89" s="218"/>
      <c r="BQQ89" s="217"/>
      <c r="BQR89" s="116"/>
      <c r="BQS89" s="218"/>
      <c r="BQT89" s="217"/>
      <c r="BQU89" s="116"/>
      <c r="BQV89" s="218"/>
      <c r="BQW89" s="217"/>
      <c r="BQX89" s="116"/>
      <c r="BQY89" s="218"/>
      <c r="BQZ89" s="217"/>
      <c r="BRA89" s="116"/>
      <c r="BRB89" s="218"/>
      <c r="BRC89" s="217"/>
      <c r="BRD89" s="116"/>
      <c r="BRE89" s="218"/>
      <c r="BRF89" s="217"/>
      <c r="BRG89" s="116"/>
      <c r="BRH89" s="218"/>
      <c r="BRI89" s="217"/>
      <c r="BRJ89" s="116"/>
      <c r="BRK89" s="218"/>
      <c r="BRL89" s="217"/>
      <c r="BRM89" s="116"/>
      <c r="BRN89" s="218"/>
      <c r="BRO89" s="217"/>
      <c r="BRP89" s="116"/>
      <c r="BRQ89" s="218"/>
      <c r="BRR89" s="217"/>
      <c r="BRS89" s="116"/>
      <c r="BRT89" s="218"/>
      <c r="BRU89" s="217"/>
      <c r="BRV89" s="116"/>
      <c r="BRW89" s="218"/>
      <c r="BRX89" s="217"/>
      <c r="BRY89" s="116"/>
      <c r="BRZ89" s="218"/>
      <c r="BSA89" s="217"/>
      <c r="BSB89" s="116"/>
      <c r="BSC89" s="218"/>
      <c r="BSD89" s="217"/>
      <c r="BSE89" s="116"/>
      <c r="BSF89" s="218"/>
      <c r="BSG89" s="217"/>
      <c r="BSH89" s="116"/>
      <c r="BSI89" s="218"/>
      <c r="BSJ89" s="217"/>
      <c r="BSK89" s="116"/>
      <c r="BSL89" s="218"/>
      <c r="BSM89" s="217"/>
      <c r="BSN89" s="116"/>
      <c r="BSO89" s="218"/>
      <c r="BSP89" s="217"/>
      <c r="BSQ89" s="116"/>
      <c r="BSR89" s="218"/>
      <c r="BSS89" s="217"/>
      <c r="BST89" s="116"/>
      <c r="BSU89" s="218"/>
      <c r="BSV89" s="217"/>
      <c r="BSW89" s="116"/>
      <c r="BSX89" s="218"/>
      <c r="BSY89" s="217"/>
      <c r="BSZ89" s="116"/>
      <c r="BTA89" s="218"/>
      <c r="BTB89" s="217"/>
      <c r="BTC89" s="116"/>
      <c r="BTD89" s="218"/>
      <c r="BTE89" s="217"/>
      <c r="BTF89" s="116"/>
      <c r="BTG89" s="218"/>
      <c r="BTH89" s="217"/>
      <c r="BTI89" s="116"/>
      <c r="BTJ89" s="218"/>
      <c r="BTK89" s="217"/>
      <c r="BTL89" s="116"/>
      <c r="BTM89" s="218"/>
      <c r="BTN89" s="217"/>
      <c r="BTO89" s="116"/>
      <c r="BTP89" s="218"/>
      <c r="BTQ89" s="217"/>
      <c r="BTR89" s="116"/>
      <c r="BTS89" s="218"/>
      <c r="BTT89" s="217"/>
      <c r="BTU89" s="116"/>
      <c r="BTV89" s="218"/>
      <c r="BTW89" s="217"/>
      <c r="BTX89" s="116"/>
      <c r="BTY89" s="218"/>
      <c r="BTZ89" s="217"/>
      <c r="BUA89" s="116"/>
      <c r="BUB89" s="218"/>
      <c r="BUC89" s="217"/>
      <c r="BUD89" s="116"/>
      <c r="BUE89" s="218"/>
      <c r="BUF89" s="217"/>
      <c r="BUG89" s="116"/>
      <c r="BUH89" s="218"/>
      <c r="BUI89" s="217"/>
      <c r="BUJ89" s="116"/>
      <c r="BUK89" s="218"/>
      <c r="BUL89" s="217"/>
      <c r="BUM89" s="116"/>
      <c r="BUN89" s="218"/>
      <c r="BUO89" s="217"/>
      <c r="BUP89" s="116"/>
      <c r="BUQ89" s="218"/>
      <c r="BUR89" s="217"/>
      <c r="BUS89" s="116"/>
      <c r="BUT89" s="218"/>
      <c r="BUU89" s="217"/>
      <c r="BUV89" s="116"/>
      <c r="BUW89" s="218"/>
      <c r="BUX89" s="217"/>
      <c r="BUY89" s="116"/>
      <c r="BUZ89" s="218"/>
      <c r="BVA89" s="217"/>
      <c r="BVB89" s="116"/>
      <c r="BVC89" s="218"/>
      <c r="BVD89" s="217"/>
      <c r="BVE89" s="116"/>
      <c r="BVF89" s="218"/>
      <c r="BVG89" s="217"/>
      <c r="BVH89" s="116"/>
      <c r="BVI89" s="218"/>
      <c r="BVJ89" s="217"/>
      <c r="BVK89" s="116"/>
      <c r="BVL89" s="218"/>
      <c r="BVM89" s="217"/>
      <c r="BVN89" s="116"/>
      <c r="BVO89" s="218"/>
      <c r="BVP89" s="217"/>
      <c r="BVQ89" s="116"/>
      <c r="BVR89" s="218"/>
      <c r="BVS89" s="217"/>
      <c r="BVT89" s="116"/>
      <c r="BVU89" s="218"/>
      <c r="BVV89" s="217"/>
      <c r="BVW89" s="116"/>
      <c r="BVX89" s="218"/>
      <c r="BVY89" s="217"/>
      <c r="BVZ89" s="116"/>
      <c r="BWA89" s="218"/>
      <c r="BWB89" s="217"/>
      <c r="BWC89" s="116"/>
      <c r="BWD89" s="218"/>
      <c r="BWE89" s="217"/>
      <c r="BWF89" s="116"/>
      <c r="BWG89" s="218"/>
      <c r="BWH89" s="217"/>
      <c r="BWI89" s="116"/>
      <c r="BWJ89" s="218"/>
      <c r="BWK89" s="217"/>
      <c r="BWL89" s="116"/>
      <c r="BWM89" s="218"/>
      <c r="BWN89" s="217"/>
      <c r="BWO89" s="116"/>
      <c r="BWP89" s="218"/>
      <c r="BWQ89" s="217"/>
      <c r="BWR89" s="116"/>
      <c r="BWS89" s="218"/>
      <c r="BWT89" s="217"/>
      <c r="BWU89" s="116"/>
      <c r="BWV89" s="218"/>
      <c r="BWW89" s="217"/>
      <c r="BWX89" s="116"/>
      <c r="BWY89" s="218"/>
      <c r="BWZ89" s="217"/>
      <c r="BXA89" s="116"/>
      <c r="BXB89" s="218"/>
      <c r="BXC89" s="217"/>
      <c r="BXD89" s="116"/>
      <c r="BXE89" s="218"/>
      <c r="BXF89" s="217"/>
      <c r="BXG89" s="116"/>
      <c r="BXH89" s="218"/>
      <c r="BXI89" s="217"/>
      <c r="BXJ89" s="116"/>
      <c r="BXK89" s="218"/>
      <c r="BXL89" s="217"/>
      <c r="BXM89" s="116"/>
      <c r="BXN89" s="218"/>
      <c r="BXO89" s="217"/>
      <c r="BXP89" s="116"/>
      <c r="BXQ89" s="218"/>
      <c r="BXR89" s="217"/>
      <c r="BXS89" s="116"/>
      <c r="BXT89" s="218"/>
      <c r="BXU89" s="217"/>
      <c r="BXV89" s="116"/>
      <c r="BXW89" s="218"/>
      <c r="BXX89" s="217"/>
      <c r="BXY89" s="116"/>
      <c r="BXZ89" s="218"/>
      <c r="BYA89" s="217"/>
      <c r="BYB89" s="116"/>
      <c r="BYC89" s="218"/>
      <c r="BYD89" s="217"/>
      <c r="BYE89" s="116"/>
      <c r="BYF89" s="218"/>
      <c r="BYG89" s="217"/>
      <c r="BYH89" s="116"/>
      <c r="BYI89" s="218"/>
      <c r="BYJ89" s="217"/>
      <c r="BYK89" s="116"/>
      <c r="BYL89" s="218"/>
      <c r="BYM89" s="217"/>
      <c r="BYN89" s="116"/>
      <c r="BYO89" s="218"/>
      <c r="BYP89" s="217"/>
      <c r="BYQ89" s="116"/>
      <c r="BYR89" s="218"/>
      <c r="BYS89" s="217"/>
      <c r="BYT89" s="116"/>
      <c r="BYU89" s="218"/>
      <c r="BYV89" s="217"/>
      <c r="BYW89" s="116"/>
      <c r="BYX89" s="218"/>
      <c r="BYY89" s="217"/>
      <c r="BYZ89" s="116"/>
      <c r="BZA89" s="218"/>
      <c r="BZB89" s="217"/>
      <c r="BZC89" s="116"/>
      <c r="BZD89" s="218"/>
      <c r="BZE89" s="217"/>
      <c r="BZF89" s="116"/>
      <c r="BZG89" s="218"/>
      <c r="BZH89" s="217"/>
      <c r="BZI89" s="116"/>
      <c r="BZJ89" s="218"/>
      <c r="BZK89" s="217"/>
      <c r="BZL89" s="116"/>
      <c r="BZM89" s="218"/>
      <c r="BZN89" s="217"/>
      <c r="BZO89" s="116"/>
      <c r="BZP89" s="218"/>
      <c r="BZQ89" s="217"/>
      <c r="BZR89" s="116"/>
      <c r="BZS89" s="218"/>
      <c r="BZT89" s="217"/>
      <c r="BZU89" s="116"/>
      <c r="BZV89" s="218"/>
      <c r="BZW89" s="217"/>
      <c r="BZX89" s="116"/>
      <c r="BZY89" s="218"/>
      <c r="BZZ89" s="217"/>
      <c r="CAA89" s="116"/>
      <c r="CAB89" s="218"/>
      <c r="CAC89" s="217"/>
      <c r="CAD89" s="116"/>
      <c r="CAE89" s="218"/>
      <c r="CAF89" s="217"/>
      <c r="CAG89" s="116"/>
      <c r="CAH89" s="218"/>
      <c r="CAI89" s="217"/>
      <c r="CAJ89" s="116"/>
      <c r="CAK89" s="218"/>
      <c r="CAL89" s="217"/>
      <c r="CAM89" s="116"/>
      <c r="CAN89" s="218"/>
      <c r="CAO89" s="217"/>
      <c r="CAP89" s="116"/>
      <c r="CAQ89" s="218"/>
      <c r="CAR89" s="217"/>
      <c r="CAS89" s="116"/>
      <c r="CAT89" s="218"/>
      <c r="CAU89" s="217"/>
      <c r="CAV89" s="116"/>
      <c r="CAW89" s="218"/>
      <c r="CAX89" s="217"/>
      <c r="CAY89" s="116"/>
      <c r="CAZ89" s="218"/>
      <c r="CBA89" s="217"/>
      <c r="CBB89" s="116"/>
      <c r="CBC89" s="218"/>
      <c r="CBD89" s="217"/>
      <c r="CBE89" s="116"/>
      <c r="CBF89" s="218"/>
      <c r="CBG89" s="217"/>
      <c r="CBH89" s="116"/>
      <c r="CBI89" s="218"/>
      <c r="CBJ89" s="217"/>
      <c r="CBK89" s="116"/>
      <c r="CBL89" s="218"/>
      <c r="CBM89" s="217"/>
      <c r="CBN89" s="116"/>
      <c r="CBO89" s="218"/>
      <c r="CBP89" s="217"/>
      <c r="CBQ89" s="116"/>
      <c r="CBR89" s="218"/>
      <c r="CBS89" s="217"/>
      <c r="CBT89" s="116"/>
      <c r="CBU89" s="218"/>
      <c r="CBV89" s="217"/>
      <c r="CBW89" s="116"/>
      <c r="CBX89" s="218"/>
      <c r="CBY89" s="217"/>
      <c r="CBZ89" s="116"/>
      <c r="CCA89" s="218"/>
      <c r="CCB89" s="217"/>
      <c r="CCC89" s="116"/>
      <c r="CCD89" s="218"/>
      <c r="CCE89" s="217"/>
      <c r="CCF89" s="116"/>
      <c r="CCG89" s="218"/>
      <c r="CCH89" s="217"/>
      <c r="CCI89" s="116"/>
      <c r="CCJ89" s="218"/>
      <c r="CCK89" s="217"/>
      <c r="CCL89" s="116"/>
      <c r="CCM89" s="218"/>
      <c r="CCN89" s="217"/>
      <c r="CCO89" s="116"/>
      <c r="CCP89" s="218"/>
      <c r="CCQ89" s="217"/>
      <c r="CCR89" s="116"/>
      <c r="CCS89" s="218"/>
      <c r="CCT89" s="217"/>
      <c r="CCU89" s="116"/>
      <c r="CCV89" s="218"/>
      <c r="CCW89" s="217"/>
      <c r="CCX89" s="116"/>
      <c r="CCY89" s="218"/>
      <c r="CCZ89" s="217"/>
      <c r="CDA89" s="116"/>
      <c r="CDB89" s="218"/>
      <c r="CDC89" s="217"/>
      <c r="CDD89" s="116"/>
      <c r="CDE89" s="218"/>
      <c r="CDF89" s="217"/>
      <c r="CDG89" s="116"/>
      <c r="CDH89" s="218"/>
      <c r="CDI89" s="217"/>
      <c r="CDJ89" s="116"/>
      <c r="CDK89" s="218"/>
      <c r="CDL89" s="217"/>
      <c r="CDM89" s="116"/>
      <c r="CDN89" s="218"/>
      <c r="CDO89" s="217"/>
      <c r="CDP89" s="116"/>
      <c r="CDQ89" s="218"/>
      <c r="CDR89" s="217"/>
      <c r="CDS89" s="116"/>
      <c r="CDT89" s="218"/>
      <c r="CDU89" s="217"/>
      <c r="CDV89" s="116"/>
      <c r="CDW89" s="218"/>
      <c r="CDX89" s="217"/>
      <c r="CDY89" s="116"/>
      <c r="CDZ89" s="218"/>
      <c r="CEA89" s="217"/>
      <c r="CEB89" s="116"/>
      <c r="CEC89" s="218"/>
      <c r="CED89" s="217"/>
      <c r="CEE89" s="116"/>
      <c r="CEF89" s="218"/>
      <c r="CEG89" s="217"/>
      <c r="CEH89" s="116"/>
      <c r="CEI89" s="218"/>
      <c r="CEJ89" s="217"/>
      <c r="CEK89" s="116"/>
      <c r="CEL89" s="218"/>
      <c r="CEM89" s="217"/>
      <c r="CEN89" s="116"/>
      <c r="CEO89" s="218"/>
      <c r="CEP89" s="217"/>
      <c r="CEQ89" s="116"/>
      <c r="CER89" s="218"/>
      <c r="CES89" s="217"/>
      <c r="CET89" s="116"/>
      <c r="CEU89" s="218"/>
      <c r="CEV89" s="217"/>
      <c r="CEW89" s="116"/>
      <c r="CEX89" s="218"/>
      <c r="CEY89" s="217"/>
      <c r="CEZ89" s="116"/>
      <c r="CFA89" s="218"/>
      <c r="CFB89" s="217"/>
      <c r="CFC89" s="116"/>
      <c r="CFD89" s="218"/>
      <c r="CFE89" s="217"/>
      <c r="CFF89" s="116"/>
      <c r="CFG89" s="218"/>
      <c r="CFH89" s="217"/>
      <c r="CFI89" s="116"/>
      <c r="CFJ89" s="218"/>
      <c r="CFK89" s="217"/>
      <c r="CFL89" s="116"/>
      <c r="CFM89" s="218"/>
      <c r="CFN89" s="217"/>
      <c r="CFO89" s="116"/>
      <c r="CFP89" s="218"/>
      <c r="CFQ89" s="217"/>
      <c r="CFR89" s="116"/>
      <c r="CFS89" s="218"/>
      <c r="CFT89" s="217"/>
      <c r="CFU89" s="116"/>
      <c r="CFV89" s="218"/>
      <c r="CFW89" s="217"/>
      <c r="CFX89" s="116"/>
      <c r="CFY89" s="218"/>
      <c r="CFZ89" s="217"/>
      <c r="CGA89" s="116"/>
      <c r="CGB89" s="218"/>
      <c r="CGC89" s="217"/>
      <c r="CGD89" s="116"/>
      <c r="CGE89" s="218"/>
      <c r="CGF89" s="217"/>
      <c r="CGG89" s="116"/>
      <c r="CGH89" s="218"/>
      <c r="CGI89" s="217"/>
      <c r="CGJ89" s="116"/>
      <c r="CGK89" s="218"/>
      <c r="CGL89" s="217"/>
      <c r="CGM89" s="116"/>
      <c r="CGN89" s="218"/>
      <c r="CGO89" s="217"/>
      <c r="CGP89" s="116"/>
      <c r="CGQ89" s="218"/>
      <c r="CGR89" s="217"/>
      <c r="CGS89" s="116"/>
      <c r="CGT89" s="218"/>
      <c r="CGU89" s="217"/>
      <c r="CGV89" s="116"/>
      <c r="CGW89" s="218"/>
      <c r="CGX89" s="217"/>
      <c r="CGY89" s="116"/>
      <c r="CGZ89" s="218"/>
      <c r="CHA89" s="217"/>
      <c r="CHB89" s="116"/>
      <c r="CHC89" s="218"/>
      <c r="CHD89" s="217"/>
      <c r="CHE89" s="116"/>
      <c r="CHF89" s="218"/>
      <c r="CHG89" s="217"/>
      <c r="CHH89" s="116"/>
      <c r="CHI89" s="218"/>
      <c r="CHJ89" s="217"/>
      <c r="CHK89" s="116"/>
      <c r="CHL89" s="218"/>
      <c r="CHM89" s="217"/>
      <c r="CHN89" s="116"/>
      <c r="CHO89" s="218"/>
      <c r="CHP89" s="217"/>
      <c r="CHQ89" s="116"/>
      <c r="CHR89" s="218"/>
      <c r="CHS89" s="217"/>
      <c r="CHT89" s="116"/>
      <c r="CHU89" s="218"/>
      <c r="CHV89" s="217"/>
      <c r="CHW89" s="116"/>
      <c r="CHX89" s="218"/>
      <c r="CHY89" s="217"/>
      <c r="CHZ89" s="116"/>
      <c r="CIA89" s="218"/>
      <c r="CIB89" s="217"/>
      <c r="CIC89" s="116"/>
      <c r="CID89" s="218"/>
      <c r="CIE89" s="217"/>
      <c r="CIF89" s="116"/>
      <c r="CIG89" s="218"/>
      <c r="CIH89" s="217"/>
      <c r="CII89" s="116"/>
      <c r="CIJ89" s="218"/>
      <c r="CIK89" s="217"/>
      <c r="CIL89" s="116"/>
      <c r="CIM89" s="218"/>
      <c r="CIN89" s="217"/>
      <c r="CIO89" s="116"/>
      <c r="CIP89" s="218"/>
      <c r="CIQ89" s="217"/>
      <c r="CIR89" s="116"/>
      <c r="CIS89" s="218"/>
      <c r="CIT89" s="217"/>
      <c r="CIU89" s="116"/>
      <c r="CIV89" s="218"/>
      <c r="CIW89" s="217"/>
      <c r="CIX89" s="116"/>
      <c r="CIY89" s="218"/>
      <c r="CIZ89" s="217"/>
      <c r="CJA89" s="116"/>
      <c r="CJB89" s="218"/>
      <c r="CJC89" s="217"/>
      <c r="CJD89" s="116"/>
      <c r="CJE89" s="218"/>
      <c r="CJF89" s="217"/>
      <c r="CJG89" s="116"/>
      <c r="CJH89" s="218"/>
      <c r="CJI89" s="217"/>
      <c r="CJJ89" s="116"/>
      <c r="CJK89" s="218"/>
      <c r="CJL89" s="217"/>
      <c r="CJM89" s="116"/>
      <c r="CJN89" s="218"/>
      <c r="CJO89" s="217"/>
      <c r="CJP89" s="116"/>
      <c r="CJQ89" s="218"/>
      <c r="CJR89" s="217"/>
      <c r="CJS89" s="116"/>
      <c r="CJT89" s="218"/>
      <c r="CJU89" s="217"/>
      <c r="CJV89" s="116"/>
      <c r="CJW89" s="218"/>
      <c r="CJX89" s="217"/>
      <c r="CJY89" s="116"/>
      <c r="CJZ89" s="218"/>
      <c r="CKA89" s="217"/>
      <c r="CKB89" s="116"/>
      <c r="CKC89" s="218"/>
      <c r="CKD89" s="217"/>
      <c r="CKE89" s="116"/>
      <c r="CKF89" s="218"/>
      <c r="CKG89" s="217"/>
      <c r="CKH89" s="116"/>
      <c r="CKI89" s="218"/>
      <c r="CKJ89" s="217"/>
      <c r="CKK89" s="116"/>
      <c r="CKL89" s="218"/>
      <c r="CKM89" s="217"/>
      <c r="CKN89" s="116"/>
      <c r="CKO89" s="218"/>
      <c r="CKP89" s="217"/>
      <c r="CKQ89" s="116"/>
      <c r="CKR89" s="218"/>
      <c r="CKS89" s="217"/>
      <c r="CKT89" s="116"/>
      <c r="CKU89" s="218"/>
      <c r="CKV89" s="217"/>
      <c r="CKW89" s="116"/>
      <c r="CKX89" s="218"/>
      <c r="CKY89" s="217"/>
      <c r="CKZ89" s="116"/>
      <c r="CLA89" s="218"/>
      <c r="CLB89" s="217"/>
      <c r="CLC89" s="116"/>
      <c r="CLD89" s="218"/>
      <c r="CLE89" s="217"/>
      <c r="CLF89" s="116"/>
      <c r="CLG89" s="218"/>
      <c r="CLH89" s="217"/>
      <c r="CLI89" s="116"/>
      <c r="CLJ89" s="218"/>
      <c r="CLK89" s="217"/>
      <c r="CLL89" s="116"/>
      <c r="CLM89" s="218"/>
      <c r="CLN89" s="217"/>
      <c r="CLO89" s="116"/>
      <c r="CLP89" s="218"/>
      <c r="CLQ89" s="217"/>
      <c r="CLR89" s="116"/>
      <c r="CLS89" s="218"/>
      <c r="CLT89" s="217"/>
      <c r="CLU89" s="116"/>
      <c r="CLV89" s="218"/>
      <c r="CLW89" s="217"/>
      <c r="CLX89" s="116"/>
      <c r="CLY89" s="218"/>
      <c r="CLZ89" s="217"/>
      <c r="CMA89" s="116"/>
      <c r="CMB89" s="218"/>
      <c r="CMC89" s="217"/>
      <c r="CMD89" s="116"/>
      <c r="CME89" s="218"/>
      <c r="CMF89" s="217"/>
      <c r="CMG89" s="116"/>
      <c r="CMH89" s="218"/>
      <c r="CMI89" s="217"/>
      <c r="CMJ89" s="116"/>
      <c r="CMK89" s="218"/>
      <c r="CML89" s="217"/>
      <c r="CMM89" s="116"/>
      <c r="CMN89" s="218"/>
      <c r="CMO89" s="217"/>
      <c r="CMP89" s="116"/>
      <c r="CMQ89" s="218"/>
      <c r="CMR89" s="217"/>
      <c r="CMS89" s="116"/>
      <c r="CMT89" s="218"/>
      <c r="CMU89" s="217"/>
      <c r="CMV89" s="116"/>
      <c r="CMW89" s="218"/>
      <c r="CMX89" s="217"/>
      <c r="CMY89" s="116"/>
      <c r="CMZ89" s="218"/>
      <c r="CNA89" s="217"/>
      <c r="CNB89" s="116"/>
      <c r="CNC89" s="218"/>
      <c r="CND89" s="217"/>
      <c r="CNE89" s="116"/>
      <c r="CNF89" s="218"/>
      <c r="CNG89" s="217"/>
      <c r="CNH89" s="116"/>
      <c r="CNI89" s="218"/>
      <c r="CNJ89" s="217"/>
      <c r="CNK89" s="116"/>
      <c r="CNL89" s="218"/>
      <c r="CNM89" s="217"/>
      <c r="CNN89" s="116"/>
      <c r="CNO89" s="218"/>
      <c r="CNP89" s="217"/>
      <c r="CNQ89" s="116"/>
      <c r="CNR89" s="218"/>
      <c r="CNS89" s="217"/>
      <c r="CNT89" s="116"/>
      <c r="CNU89" s="218"/>
      <c r="CNV89" s="217"/>
      <c r="CNW89" s="116"/>
      <c r="CNX89" s="218"/>
      <c r="CNY89" s="217"/>
      <c r="CNZ89" s="116"/>
      <c r="COA89" s="218"/>
      <c r="COB89" s="217"/>
      <c r="COC89" s="116"/>
      <c r="COD89" s="218"/>
      <c r="COE89" s="217"/>
      <c r="COF89" s="116"/>
      <c r="COG89" s="218"/>
      <c r="COH89" s="217"/>
      <c r="COI89" s="116"/>
      <c r="COJ89" s="218"/>
      <c r="COK89" s="217"/>
      <c r="COL89" s="116"/>
      <c r="COM89" s="218"/>
      <c r="CON89" s="217"/>
      <c r="COO89" s="116"/>
      <c r="COP89" s="218"/>
      <c r="COQ89" s="217"/>
      <c r="COR89" s="116"/>
      <c r="COS89" s="218"/>
      <c r="COT89" s="217"/>
      <c r="COU89" s="116"/>
      <c r="COV89" s="218"/>
      <c r="COW89" s="217"/>
      <c r="COX89" s="116"/>
      <c r="COY89" s="218"/>
      <c r="COZ89" s="217"/>
      <c r="CPA89" s="116"/>
      <c r="CPB89" s="218"/>
      <c r="CPC89" s="217"/>
      <c r="CPD89" s="116"/>
      <c r="CPE89" s="218"/>
      <c r="CPF89" s="217"/>
      <c r="CPG89" s="116"/>
      <c r="CPH89" s="218"/>
      <c r="CPI89" s="217"/>
      <c r="CPJ89" s="116"/>
      <c r="CPK89" s="218"/>
      <c r="CPL89" s="217"/>
      <c r="CPM89" s="116"/>
      <c r="CPN89" s="218"/>
      <c r="CPO89" s="217"/>
      <c r="CPP89" s="116"/>
      <c r="CPQ89" s="218"/>
      <c r="CPR89" s="217"/>
      <c r="CPS89" s="116"/>
      <c r="CPT89" s="218"/>
      <c r="CPU89" s="217"/>
      <c r="CPV89" s="116"/>
      <c r="CPW89" s="218"/>
      <c r="CPX89" s="217"/>
      <c r="CPY89" s="116"/>
      <c r="CPZ89" s="218"/>
      <c r="CQA89" s="217"/>
      <c r="CQB89" s="116"/>
      <c r="CQC89" s="218"/>
      <c r="CQD89" s="217"/>
      <c r="CQE89" s="116"/>
      <c r="CQF89" s="218"/>
      <c r="CQG89" s="217"/>
      <c r="CQH89" s="116"/>
      <c r="CQI89" s="218"/>
      <c r="CQJ89" s="217"/>
      <c r="CQK89" s="116"/>
      <c r="CQL89" s="218"/>
      <c r="CQM89" s="217"/>
      <c r="CQN89" s="116"/>
      <c r="CQO89" s="218"/>
      <c r="CQP89" s="217"/>
      <c r="CQQ89" s="116"/>
      <c r="CQR89" s="218"/>
      <c r="CQS89" s="217"/>
      <c r="CQT89" s="116"/>
      <c r="CQU89" s="218"/>
      <c r="CQV89" s="217"/>
      <c r="CQW89" s="116"/>
      <c r="CQX89" s="218"/>
      <c r="CQY89" s="217"/>
      <c r="CQZ89" s="116"/>
      <c r="CRA89" s="218"/>
      <c r="CRB89" s="217"/>
      <c r="CRC89" s="116"/>
      <c r="CRD89" s="218"/>
      <c r="CRE89" s="217"/>
      <c r="CRF89" s="116"/>
      <c r="CRG89" s="218"/>
      <c r="CRH89" s="217"/>
      <c r="CRI89" s="116"/>
      <c r="CRJ89" s="218"/>
      <c r="CRK89" s="217"/>
      <c r="CRL89" s="116"/>
      <c r="CRM89" s="218"/>
      <c r="CRN89" s="217"/>
      <c r="CRO89" s="116"/>
      <c r="CRP89" s="218"/>
      <c r="CRQ89" s="217"/>
      <c r="CRR89" s="116"/>
      <c r="CRS89" s="218"/>
      <c r="CRT89" s="217"/>
      <c r="CRU89" s="116"/>
      <c r="CRV89" s="218"/>
      <c r="CRW89" s="217"/>
      <c r="CRX89" s="116"/>
      <c r="CRY89" s="218"/>
      <c r="CRZ89" s="217"/>
      <c r="CSA89" s="116"/>
      <c r="CSB89" s="218"/>
      <c r="CSC89" s="217"/>
      <c r="CSD89" s="116"/>
      <c r="CSE89" s="218"/>
      <c r="CSF89" s="217"/>
      <c r="CSG89" s="116"/>
      <c r="CSH89" s="218"/>
      <c r="CSI89" s="217"/>
      <c r="CSJ89" s="116"/>
      <c r="CSK89" s="218"/>
      <c r="CSL89" s="217"/>
      <c r="CSM89" s="116"/>
      <c r="CSN89" s="218"/>
      <c r="CSO89" s="217"/>
      <c r="CSP89" s="116"/>
      <c r="CSQ89" s="218"/>
      <c r="CSR89" s="217"/>
      <c r="CSS89" s="116"/>
      <c r="CST89" s="218"/>
      <c r="CSU89" s="217"/>
      <c r="CSV89" s="116"/>
      <c r="CSW89" s="218"/>
      <c r="CSX89" s="217"/>
      <c r="CSY89" s="116"/>
      <c r="CSZ89" s="218"/>
      <c r="CTA89" s="217"/>
      <c r="CTB89" s="116"/>
      <c r="CTC89" s="218"/>
      <c r="CTD89" s="217"/>
      <c r="CTE89" s="116"/>
      <c r="CTF89" s="218"/>
      <c r="CTG89" s="217"/>
      <c r="CTH89" s="116"/>
      <c r="CTI89" s="218"/>
      <c r="CTJ89" s="217"/>
      <c r="CTK89" s="116"/>
      <c r="CTL89" s="218"/>
      <c r="CTM89" s="217"/>
      <c r="CTN89" s="116"/>
      <c r="CTO89" s="218"/>
      <c r="CTP89" s="217"/>
      <c r="CTQ89" s="116"/>
      <c r="CTR89" s="218"/>
      <c r="CTS89" s="217"/>
      <c r="CTT89" s="116"/>
      <c r="CTU89" s="218"/>
      <c r="CTV89" s="217"/>
      <c r="CTW89" s="116"/>
      <c r="CTX89" s="218"/>
      <c r="CTY89" s="217"/>
      <c r="CTZ89" s="116"/>
      <c r="CUA89" s="218"/>
      <c r="CUB89" s="217"/>
      <c r="CUC89" s="116"/>
      <c r="CUD89" s="218"/>
      <c r="CUE89" s="217"/>
      <c r="CUF89" s="116"/>
      <c r="CUG89" s="218"/>
      <c r="CUH89" s="217"/>
      <c r="CUI89" s="116"/>
      <c r="CUJ89" s="218"/>
      <c r="CUK89" s="217"/>
      <c r="CUL89" s="116"/>
      <c r="CUM89" s="218"/>
      <c r="CUN89" s="217"/>
      <c r="CUO89" s="116"/>
      <c r="CUP89" s="218"/>
      <c r="CUQ89" s="217"/>
      <c r="CUR89" s="116"/>
      <c r="CUS89" s="218"/>
      <c r="CUT89" s="217"/>
      <c r="CUU89" s="116"/>
      <c r="CUV89" s="218"/>
      <c r="CUW89" s="217"/>
      <c r="CUX89" s="116"/>
      <c r="CUY89" s="218"/>
      <c r="CUZ89" s="217"/>
      <c r="CVA89" s="116"/>
      <c r="CVB89" s="218"/>
      <c r="CVC89" s="217"/>
      <c r="CVD89" s="116"/>
      <c r="CVE89" s="218"/>
      <c r="CVF89" s="217"/>
      <c r="CVG89" s="116"/>
      <c r="CVH89" s="218"/>
      <c r="CVI89" s="217"/>
      <c r="CVJ89" s="116"/>
      <c r="CVK89" s="218"/>
      <c r="CVL89" s="217"/>
      <c r="CVM89" s="116"/>
      <c r="CVN89" s="218"/>
      <c r="CVO89" s="217"/>
      <c r="CVP89" s="116"/>
      <c r="CVQ89" s="218"/>
      <c r="CVR89" s="217"/>
      <c r="CVS89" s="116"/>
      <c r="CVT89" s="218"/>
      <c r="CVU89" s="217"/>
      <c r="CVV89" s="116"/>
      <c r="CVW89" s="218"/>
      <c r="CVX89" s="217"/>
      <c r="CVY89" s="116"/>
      <c r="CVZ89" s="218"/>
      <c r="CWA89" s="217"/>
      <c r="CWB89" s="116"/>
      <c r="CWC89" s="218"/>
      <c r="CWD89" s="217"/>
      <c r="CWE89" s="116"/>
      <c r="CWF89" s="218"/>
      <c r="CWG89" s="217"/>
      <c r="CWH89" s="116"/>
      <c r="CWI89" s="218"/>
      <c r="CWJ89" s="217"/>
      <c r="CWK89" s="116"/>
      <c r="CWL89" s="218"/>
      <c r="CWM89" s="217"/>
      <c r="CWN89" s="116"/>
      <c r="CWO89" s="218"/>
      <c r="CWP89" s="217"/>
      <c r="CWQ89" s="116"/>
      <c r="CWR89" s="218"/>
      <c r="CWS89" s="217"/>
      <c r="CWT89" s="116"/>
      <c r="CWU89" s="218"/>
      <c r="CWV89" s="217"/>
      <c r="CWW89" s="116"/>
      <c r="CWX89" s="218"/>
      <c r="CWY89" s="217"/>
      <c r="CWZ89" s="116"/>
      <c r="CXA89" s="218"/>
      <c r="CXB89" s="217"/>
      <c r="CXC89" s="116"/>
      <c r="CXD89" s="218"/>
      <c r="CXE89" s="217"/>
      <c r="CXF89" s="116"/>
      <c r="CXG89" s="218"/>
      <c r="CXH89" s="217"/>
      <c r="CXI89" s="116"/>
      <c r="CXJ89" s="218"/>
      <c r="CXK89" s="217"/>
      <c r="CXL89" s="116"/>
      <c r="CXM89" s="218"/>
      <c r="CXN89" s="217"/>
      <c r="CXO89" s="116"/>
      <c r="CXP89" s="218"/>
      <c r="CXQ89" s="217"/>
      <c r="CXR89" s="116"/>
      <c r="CXS89" s="218"/>
      <c r="CXT89" s="217"/>
      <c r="CXU89" s="116"/>
      <c r="CXV89" s="218"/>
      <c r="CXW89" s="217"/>
      <c r="CXX89" s="116"/>
      <c r="CXY89" s="218"/>
      <c r="CXZ89" s="217"/>
      <c r="CYA89" s="116"/>
      <c r="CYB89" s="218"/>
      <c r="CYC89" s="217"/>
      <c r="CYD89" s="116"/>
      <c r="CYE89" s="218"/>
      <c r="CYF89" s="217"/>
      <c r="CYG89" s="116"/>
      <c r="CYH89" s="218"/>
      <c r="CYI89" s="217"/>
      <c r="CYJ89" s="116"/>
      <c r="CYK89" s="218"/>
      <c r="CYL89" s="217"/>
      <c r="CYM89" s="116"/>
      <c r="CYN89" s="218"/>
      <c r="CYO89" s="217"/>
      <c r="CYP89" s="116"/>
      <c r="CYQ89" s="218"/>
      <c r="CYR89" s="217"/>
      <c r="CYS89" s="116"/>
      <c r="CYT89" s="218"/>
      <c r="CYU89" s="217"/>
      <c r="CYV89" s="116"/>
      <c r="CYW89" s="218"/>
      <c r="CYX89" s="217"/>
      <c r="CYY89" s="116"/>
      <c r="CYZ89" s="218"/>
      <c r="CZA89" s="217"/>
      <c r="CZB89" s="116"/>
      <c r="CZC89" s="218"/>
      <c r="CZD89" s="217"/>
      <c r="CZE89" s="116"/>
      <c r="CZF89" s="218"/>
      <c r="CZG89" s="217"/>
      <c r="CZH89" s="116"/>
      <c r="CZI89" s="218"/>
      <c r="CZJ89" s="217"/>
      <c r="CZK89" s="116"/>
      <c r="CZL89" s="218"/>
      <c r="CZM89" s="217"/>
      <c r="CZN89" s="116"/>
      <c r="CZO89" s="218"/>
      <c r="CZP89" s="217"/>
      <c r="CZQ89" s="116"/>
      <c r="CZR89" s="218"/>
      <c r="CZS89" s="217"/>
      <c r="CZT89" s="116"/>
      <c r="CZU89" s="218"/>
      <c r="CZV89" s="217"/>
      <c r="CZW89" s="116"/>
      <c r="CZX89" s="218"/>
      <c r="CZY89" s="217"/>
      <c r="CZZ89" s="116"/>
      <c r="DAA89" s="218"/>
      <c r="DAB89" s="217"/>
      <c r="DAC89" s="116"/>
      <c r="DAD89" s="218"/>
      <c r="DAE89" s="217"/>
      <c r="DAF89" s="116"/>
      <c r="DAG89" s="218"/>
      <c r="DAH89" s="217"/>
      <c r="DAI89" s="116"/>
      <c r="DAJ89" s="218"/>
      <c r="DAK89" s="217"/>
      <c r="DAL89" s="116"/>
      <c r="DAM89" s="218"/>
      <c r="DAN89" s="217"/>
      <c r="DAO89" s="116"/>
      <c r="DAP89" s="218"/>
      <c r="DAQ89" s="217"/>
      <c r="DAR89" s="116"/>
      <c r="DAS89" s="218"/>
      <c r="DAT89" s="217"/>
      <c r="DAU89" s="116"/>
      <c r="DAV89" s="218"/>
      <c r="DAW89" s="217"/>
      <c r="DAX89" s="116"/>
      <c r="DAY89" s="218"/>
      <c r="DAZ89" s="217"/>
      <c r="DBA89" s="116"/>
      <c r="DBB89" s="218"/>
      <c r="DBC89" s="217"/>
      <c r="DBD89" s="116"/>
      <c r="DBE89" s="218"/>
      <c r="DBF89" s="217"/>
      <c r="DBG89" s="116"/>
      <c r="DBH89" s="218"/>
      <c r="DBI89" s="217"/>
      <c r="DBJ89" s="116"/>
      <c r="DBK89" s="218"/>
      <c r="DBL89" s="217"/>
      <c r="DBM89" s="116"/>
      <c r="DBN89" s="218"/>
      <c r="DBO89" s="217"/>
      <c r="DBP89" s="116"/>
      <c r="DBQ89" s="218"/>
      <c r="DBR89" s="217"/>
      <c r="DBS89" s="116"/>
      <c r="DBT89" s="218"/>
      <c r="DBU89" s="217"/>
      <c r="DBV89" s="116"/>
      <c r="DBW89" s="218"/>
      <c r="DBX89" s="217"/>
      <c r="DBY89" s="116"/>
      <c r="DBZ89" s="218"/>
      <c r="DCA89" s="217"/>
      <c r="DCB89" s="116"/>
      <c r="DCC89" s="218"/>
      <c r="DCD89" s="217"/>
      <c r="DCE89" s="116"/>
      <c r="DCF89" s="218"/>
      <c r="DCG89" s="217"/>
      <c r="DCH89" s="116"/>
      <c r="DCI89" s="218"/>
      <c r="DCJ89" s="217"/>
      <c r="DCK89" s="116"/>
      <c r="DCL89" s="218"/>
      <c r="DCM89" s="217"/>
      <c r="DCN89" s="116"/>
      <c r="DCO89" s="218"/>
      <c r="DCP89" s="217"/>
      <c r="DCQ89" s="116"/>
      <c r="DCR89" s="218"/>
      <c r="DCS89" s="217"/>
      <c r="DCT89" s="116"/>
      <c r="DCU89" s="218"/>
      <c r="DCV89" s="217"/>
      <c r="DCW89" s="116"/>
      <c r="DCX89" s="218"/>
      <c r="DCY89" s="217"/>
      <c r="DCZ89" s="116"/>
      <c r="DDA89" s="218"/>
      <c r="DDB89" s="217"/>
      <c r="DDC89" s="116"/>
      <c r="DDD89" s="218"/>
      <c r="DDE89" s="217"/>
      <c r="DDF89" s="116"/>
      <c r="DDG89" s="218"/>
      <c r="DDH89" s="217"/>
      <c r="DDI89" s="116"/>
      <c r="DDJ89" s="218"/>
      <c r="DDK89" s="217"/>
      <c r="DDL89" s="116"/>
      <c r="DDM89" s="218"/>
      <c r="DDN89" s="217"/>
      <c r="DDO89" s="116"/>
      <c r="DDP89" s="218"/>
      <c r="DDQ89" s="217"/>
      <c r="DDR89" s="116"/>
      <c r="DDS89" s="218"/>
      <c r="DDT89" s="217"/>
      <c r="DDU89" s="116"/>
      <c r="DDV89" s="218"/>
      <c r="DDW89" s="217"/>
      <c r="DDX89" s="116"/>
      <c r="DDY89" s="218"/>
      <c r="DDZ89" s="217"/>
      <c r="DEA89" s="116"/>
      <c r="DEB89" s="218"/>
      <c r="DEC89" s="217"/>
      <c r="DED89" s="116"/>
      <c r="DEE89" s="218"/>
      <c r="DEF89" s="217"/>
      <c r="DEG89" s="116"/>
      <c r="DEH89" s="218"/>
      <c r="DEI89" s="217"/>
      <c r="DEJ89" s="116"/>
      <c r="DEK89" s="218"/>
      <c r="DEL89" s="217"/>
      <c r="DEM89" s="116"/>
      <c r="DEN89" s="218"/>
      <c r="DEO89" s="217"/>
      <c r="DEP89" s="116"/>
      <c r="DEQ89" s="218"/>
      <c r="DER89" s="217"/>
      <c r="DES89" s="116"/>
      <c r="DET89" s="218"/>
      <c r="DEU89" s="217"/>
      <c r="DEV89" s="116"/>
      <c r="DEW89" s="218"/>
      <c r="DEX89" s="217"/>
      <c r="DEY89" s="116"/>
      <c r="DEZ89" s="218"/>
      <c r="DFA89" s="217"/>
      <c r="DFB89" s="116"/>
      <c r="DFC89" s="218"/>
      <c r="DFD89" s="217"/>
      <c r="DFE89" s="116"/>
      <c r="DFF89" s="218"/>
      <c r="DFG89" s="217"/>
      <c r="DFH89" s="116"/>
      <c r="DFI89" s="218"/>
      <c r="DFJ89" s="217"/>
      <c r="DFK89" s="116"/>
      <c r="DFL89" s="218"/>
      <c r="DFM89" s="217"/>
      <c r="DFN89" s="116"/>
      <c r="DFO89" s="218"/>
      <c r="DFP89" s="217"/>
      <c r="DFQ89" s="116"/>
      <c r="DFR89" s="218"/>
      <c r="DFS89" s="217"/>
      <c r="DFT89" s="116"/>
      <c r="DFU89" s="218"/>
      <c r="DFV89" s="217"/>
      <c r="DFW89" s="116"/>
      <c r="DFX89" s="218"/>
      <c r="DFY89" s="217"/>
      <c r="DFZ89" s="116"/>
      <c r="DGA89" s="218"/>
      <c r="DGB89" s="217"/>
      <c r="DGC89" s="116"/>
      <c r="DGD89" s="218"/>
      <c r="DGE89" s="217"/>
      <c r="DGF89" s="116"/>
      <c r="DGG89" s="218"/>
      <c r="DGH89" s="217"/>
      <c r="DGI89" s="116"/>
      <c r="DGJ89" s="218"/>
      <c r="DGK89" s="217"/>
      <c r="DGL89" s="116"/>
      <c r="DGM89" s="218"/>
      <c r="DGN89" s="217"/>
      <c r="DGO89" s="116"/>
      <c r="DGP89" s="218"/>
      <c r="DGQ89" s="217"/>
      <c r="DGR89" s="116"/>
      <c r="DGS89" s="218"/>
      <c r="DGT89" s="217"/>
      <c r="DGU89" s="116"/>
      <c r="DGV89" s="218"/>
      <c r="DGW89" s="217"/>
      <c r="DGX89" s="116"/>
      <c r="DGY89" s="218"/>
      <c r="DGZ89" s="217"/>
      <c r="DHA89" s="116"/>
      <c r="DHB89" s="218"/>
      <c r="DHC89" s="217"/>
      <c r="DHD89" s="116"/>
      <c r="DHE89" s="218"/>
      <c r="DHF89" s="217"/>
      <c r="DHG89" s="116"/>
      <c r="DHH89" s="218"/>
      <c r="DHI89" s="217"/>
      <c r="DHJ89" s="116"/>
      <c r="DHK89" s="218"/>
      <c r="DHL89" s="217"/>
      <c r="DHM89" s="116"/>
      <c r="DHN89" s="218"/>
      <c r="DHO89" s="217"/>
      <c r="DHP89" s="116"/>
      <c r="DHQ89" s="218"/>
      <c r="DHR89" s="217"/>
      <c r="DHS89" s="116"/>
      <c r="DHT89" s="218"/>
      <c r="DHU89" s="217"/>
      <c r="DHV89" s="116"/>
      <c r="DHW89" s="218"/>
      <c r="DHX89" s="217"/>
      <c r="DHY89" s="116"/>
      <c r="DHZ89" s="218"/>
      <c r="DIA89" s="217"/>
      <c r="DIB89" s="116"/>
      <c r="DIC89" s="218"/>
      <c r="DID89" s="217"/>
      <c r="DIE89" s="116"/>
      <c r="DIF89" s="218"/>
      <c r="DIG89" s="217"/>
      <c r="DIH89" s="116"/>
      <c r="DII89" s="218"/>
      <c r="DIJ89" s="217"/>
      <c r="DIK89" s="116"/>
      <c r="DIL89" s="218"/>
      <c r="DIM89" s="217"/>
      <c r="DIN89" s="116"/>
      <c r="DIO89" s="218"/>
      <c r="DIP89" s="217"/>
      <c r="DIQ89" s="116"/>
      <c r="DIR89" s="218"/>
      <c r="DIS89" s="217"/>
      <c r="DIT89" s="116"/>
      <c r="DIU89" s="218"/>
      <c r="DIV89" s="217"/>
      <c r="DIW89" s="116"/>
      <c r="DIX89" s="218"/>
      <c r="DIY89" s="217"/>
      <c r="DIZ89" s="116"/>
      <c r="DJA89" s="218"/>
      <c r="DJB89" s="217"/>
      <c r="DJC89" s="116"/>
      <c r="DJD89" s="218"/>
      <c r="DJE89" s="217"/>
      <c r="DJF89" s="116"/>
      <c r="DJG89" s="218"/>
      <c r="DJH89" s="217"/>
      <c r="DJI89" s="116"/>
      <c r="DJJ89" s="218"/>
      <c r="DJK89" s="217"/>
      <c r="DJL89" s="116"/>
      <c r="DJM89" s="218"/>
      <c r="DJN89" s="217"/>
      <c r="DJO89" s="116"/>
      <c r="DJP89" s="218"/>
      <c r="DJQ89" s="217"/>
      <c r="DJR89" s="116"/>
      <c r="DJS89" s="218"/>
      <c r="DJT89" s="217"/>
      <c r="DJU89" s="116"/>
      <c r="DJV89" s="218"/>
      <c r="DJW89" s="217"/>
      <c r="DJX89" s="116"/>
      <c r="DJY89" s="218"/>
      <c r="DJZ89" s="217"/>
      <c r="DKA89" s="116"/>
      <c r="DKB89" s="218"/>
      <c r="DKC89" s="217"/>
      <c r="DKD89" s="116"/>
      <c r="DKE89" s="218"/>
      <c r="DKF89" s="217"/>
      <c r="DKG89" s="116"/>
      <c r="DKH89" s="218"/>
      <c r="DKI89" s="217"/>
      <c r="DKJ89" s="116"/>
      <c r="DKK89" s="218"/>
      <c r="DKL89" s="217"/>
      <c r="DKM89" s="116"/>
      <c r="DKN89" s="218"/>
      <c r="DKO89" s="217"/>
      <c r="DKP89" s="116"/>
      <c r="DKQ89" s="218"/>
      <c r="DKR89" s="217"/>
      <c r="DKS89" s="116"/>
      <c r="DKT89" s="218"/>
      <c r="DKU89" s="217"/>
      <c r="DKV89" s="116"/>
      <c r="DKW89" s="218"/>
      <c r="DKX89" s="217"/>
      <c r="DKY89" s="116"/>
      <c r="DKZ89" s="218"/>
      <c r="DLA89" s="217"/>
      <c r="DLB89" s="116"/>
      <c r="DLC89" s="218"/>
      <c r="DLD89" s="217"/>
      <c r="DLE89" s="116"/>
      <c r="DLF89" s="218"/>
      <c r="DLG89" s="217"/>
      <c r="DLH89" s="116"/>
      <c r="DLI89" s="218"/>
      <c r="DLJ89" s="217"/>
      <c r="DLK89" s="116"/>
      <c r="DLL89" s="218"/>
      <c r="DLM89" s="217"/>
      <c r="DLN89" s="116"/>
      <c r="DLO89" s="218"/>
      <c r="DLP89" s="217"/>
      <c r="DLQ89" s="116"/>
      <c r="DLR89" s="218"/>
      <c r="DLS89" s="217"/>
      <c r="DLT89" s="116"/>
      <c r="DLU89" s="218"/>
      <c r="DLV89" s="217"/>
      <c r="DLW89" s="116"/>
      <c r="DLX89" s="218"/>
      <c r="DLY89" s="217"/>
      <c r="DLZ89" s="116"/>
      <c r="DMA89" s="218"/>
      <c r="DMB89" s="217"/>
      <c r="DMC89" s="116"/>
      <c r="DMD89" s="218"/>
      <c r="DME89" s="217"/>
      <c r="DMF89" s="116"/>
      <c r="DMG89" s="218"/>
      <c r="DMH89" s="217"/>
      <c r="DMI89" s="116"/>
      <c r="DMJ89" s="218"/>
      <c r="DMK89" s="217"/>
      <c r="DML89" s="116"/>
      <c r="DMM89" s="218"/>
      <c r="DMN89" s="217"/>
      <c r="DMO89" s="116"/>
      <c r="DMP89" s="218"/>
      <c r="DMQ89" s="217"/>
      <c r="DMR89" s="116"/>
      <c r="DMS89" s="218"/>
      <c r="DMT89" s="217"/>
      <c r="DMU89" s="116"/>
      <c r="DMV89" s="218"/>
      <c r="DMW89" s="217"/>
      <c r="DMX89" s="116"/>
      <c r="DMY89" s="218"/>
      <c r="DMZ89" s="217"/>
      <c r="DNA89" s="116"/>
      <c r="DNB89" s="218"/>
      <c r="DNC89" s="217"/>
      <c r="DND89" s="116"/>
      <c r="DNE89" s="218"/>
      <c r="DNF89" s="217"/>
      <c r="DNG89" s="116"/>
      <c r="DNH89" s="218"/>
      <c r="DNI89" s="217"/>
      <c r="DNJ89" s="116"/>
      <c r="DNK89" s="218"/>
      <c r="DNL89" s="217"/>
      <c r="DNM89" s="116"/>
      <c r="DNN89" s="218"/>
      <c r="DNO89" s="217"/>
      <c r="DNP89" s="116"/>
      <c r="DNQ89" s="218"/>
      <c r="DNR89" s="217"/>
      <c r="DNS89" s="116"/>
      <c r="DNT89" s="218"/>
      <c r="DNU89" s="217"/>
      <c r="DNV89" s="116"/>
      <c r="DNW89" s="218"/>
      <c r="DNX89" s="217"/>
      <c r="DNY89" s="116"/>
      <c r="DNZ89" s="218"/>
      <c r="DOA89" s="217"/>
      <c r="DOB89" s="116"/>
      <c r="DOC89" s="218"/>
      <c r="DOD89" s="217"/>
      <c r="DOE89" s="116"/>
      <c r="DOF89" s="218"/>
      <c r="DOG89" s="217"/>
      <c r="DOH89" s="116"/>
      <c r="DOI89" s="218"/>
      <c r="DOJ89" s="217"/>
      <c r="DOK89" s="116"/>
      <c r="DOL89" s="218"/>
      <c r="DOM89" s="217"/>
      <c r="DON89" s="116"/>
      <c r="DOO89" s="218"/>
      <c r="DOP89" s="217"/>
      <c r="DOQ89" s="116"/>
      <c r="DOR89" s="218"/>
      <c r="DOS89" s="217"/>
      <c r="DOT89" s="116"/>
      <c r="DOU89" s="218"/>
      <c r="DOV89" s="217"/>
      <c r="DOW89" s="116"/>
      <c r="DOX89" s="218"/>
      <c r="DOY89" s="217"/>
      <c r="DOZ89" s="116"/>
      <c r="DPA89" s="218"/>
      <c r="DPB89" s="217"/>
      <c r="DPC89" s="116"/>
      <c r="DPD89" s="218"/>
      <c r="DPE89" s="217"/>
      <c r="DPF89" s="116"/>
      <c r="DPG89" s="218"/>
      <c r="DPH89" s="217"/>
      <c r="DPI89" s="116"/>
      <c r="DPJ89" s="218"/>
      <c r="DPK89" s="217"/>
      <c r="DPL89" s="116"/>
      <c r="DPM89" s="218"/>
      <c r="DPN89" s="217"/>
      <c r="DPO89" s="116"/>
      <c r="DPP89" s="218"/>
      <c r="DPQ89" s="217"/>
      <c r="DPR89" s="116"/>
      <c r="DPS89" s="218"/>
      <c r="DPT89" s="217"/>
      <c r="DPU89" s="116"/>
      <c r="DPV89" s="218"/>
      <c r="DPW89" s="217"/>
      <c r="DPX89" s="116"/>
      <c r="DPY89" s="218"/>
      <c r="DPZ89" s="217"/>
      <c r="DQA89" s="116"/>
      <c r="DQB89" s="218"/>
      <c r="DQC89" s="217"/>
      <c r="DQD89" s="116"/>
      <c r="DQE89" s="218"/>
      <c r="DQF89" s="217"/>
      <c r="DQG89" s="116"/>
      <c r="DQH89" s="218"/>
      <c r="DQI89" s="217"/>
      <c r="DQJ89" s="116"/>
      <c r="DQK89" s="218"/>
      <c r="DQL89" s="217"/>
      <c r="DQM89" s="116"/>
      <c r="DQN89" s="218"/>
      <c r="DQO89" s="217"/>
      <c r="DQP89" s="116"/>
      <c r="DQQ89" s="218"/>
      <c r="DQR89" s="217"/>
      <c r="DQS89" s="116"/>
      <c r="DQT89" s="218"/>
      <c r="DQU89" s="217"/>
      <c r="DQV89" s="116"/>
      <c r="DQW89" s="218"/>
      <c r="DQX89" s="217"/>
      <c r="DQY89" s="116"/>
      <c r="DQZ89" s="218"/>
      <c r="DRA89" s="217"/>
      <c r="DRB89" s="116"/>
      <c r="DRC89" s="218"/>
      <c r="DRD89" s="217"/>
      <c r="DRE89" s="116"/>
      <c r="DRF89" s="218"/>
      <c r="DRG89" s="217"/>
      <c r="DRH89" s="116"/>
      <c r="DRI89" s="218"/>
      <c r="DRJ89" s="217"/>
      <c r="DRK89" s="116"/>
      <c r="DRL89" s="218"/>
      <c r="DRM89" s="217"/>
      <c r="DRN89" s="116"/>
      <c r="DRO89" s="218"/>
      <c r="DRP89" s="217"/>
      <c r="DRQ89" s="116"/>
      <c r="DRR89" s="218"/>
      <c r="DRS89" s="217"/>
      <c r="DRT89" s="116"/>
      <c r="DRU89" s="218"/>
      <c r="DRV89" s="217"/>
      <c r="DRW89" s="116"/>
      <c r="DRX89" s="218"/>
      <c r="DRY89" s="217"/>
      <c r="DRZ89" s="116"/>
      <c r="DSA89" s="218"/>
      <c r="DSB89" s="217"/>
      <c r="DSC89" s="116"/>
      <c r="DSD89" s="218"/>
      <c r="DSE89" s="217"/>
      <c r="DSF89" s="116"/>
      <c r="DSG89" s="218"/>
      <c r="DSH89" s="217"/>
      <c r="DSI89" s="116"/>
      <c r="DSJ89" s="218"/>
      <c r="DSK89" s="217"/>
      <c r="DSL89" s="116"/>
      <c r="DSM89" s="218"/>
      <c r="DSN89" s="217"/>
      <c r="DSO89" s="116"/>
      <c r="DSP89" s="218"/>
      <c r="DSQ89" s="217"/>
      <c r="DSR89" s="116"/>
      <c r="DSS89" s="218"/>
      <c r="DST89" s="217"/>
      <c r="DSU89" s="116"/>
      <c r="DSV89" s="218"/>
      <c r="DSW89" s="217"/>
      <c r="DSX89" s="116"/>
      <c r="DSY89" s="218"/>
      <c r="DSZ89" s="217"/>
      <c r="DTA89" s="116"/>
      <c r="DTB89" s="218"/>
      <c r="DTC89" s="217"/>
      <c r="DTD89" s="116"/>
      <c r="DTE89" s="218"/>
      <c r="DTF89" s="217"/>
      <c r="DTG89" s="116"/>
      <c r="DTH89" s="218"/>
      <c r="DTI89" s="217"/>
      <c r="DTJ89" s="116"/>
      <c r="DTK89" s="218"/>
      <c r="DTL89" s="217"/>
      <c r="DTM89" s="116"/>
      <c r="DTN89" s="218"/>
      <c r="DTO89" s="217"/>
      <c r="DTP89" s="116"/>
      <c r="DTQ89" s="218"/>
      <c r="DTR89" s="217"/>
      <c r="DTS89" s="116"/>
      <c r="DTT89" s="218"/>
      <c r="DTU89" s="217"/>
      <c r="DTV89" s="116"/>
      <c r="DTW89" s="218"/>
      <c r="DTX89" s="217"/>
      <c r="DTY89" s="116"/>
      <c r="DTZ89" s="218"/>
      <c r="DUA89" s="217"/>
      <c r="DUB89" s="116"/>
      <c r="DUC89" s="218"/>
      <c r="DUD89" s="217"/>
      <c r="DUE89" s="116"/>
      <c r="DUF89" s="218"/>
      <c r="DUG89" s="217"/>
      <c r="DUH89" s="116"/>
      <c r="DUI89" s="218"/>
      <c r="DUJ89" s="217"/>
      <c r="DUK89" s="116"/>
      <c r="DUL89" s="218"/>
      <c r="DUM89" s="217"/>
      <c r="DUN89" s="116"/>
      <c r="DUO89" s="218"/>
      <c r="DUP89" s="217"/>
      <c r="DUQ89" s="116"/>
      <c r="DUR89" s="218"/>
      <c r="DUS89" s="217"/>
      <c r="DUT89" s="116"/>
      <c r="DUU89" s="218"/>
      <c r="DUV89" s="217"/>
      <c r="DUW89" s="116"/>
      <c r="DUX89" s="218"/>
      <c r="DUY89" s="217"/>
      <c r="DUZ89" s="116"/>
      <c r="DVA89" s="218"/>
      <c r="DVB89" s="217"/>
      <c r="DVC89" s="116"/>
      <c r="DVD89" s="218"/>
      <c r="DVE89" s="217"/>
      <c r="DVF89" s="116"/>
      <c r="DVG89" s="218"/>
      <c r="DVH89" s="217"/>
      <c r="DVI89" s="116"/>
      <c r="DVJ89" s="218"/>
      <c r="DVK89" s="217"/>
      <c r="DVL89" s="116"/>
      <c r="DVM89" s="218"/>
      <c r="DVN89" s="217"/>
      <c r="DVO89" s="116"/>
      <c r="DVP89" s="218"/>
      <c r="DVQ89" s="217"/>
      <c r="DVR89" s="116"/>
      <c r="DVS89" s="218"/>
      <c r="DVT89" s="217"/>
      <c r="DVU89" s="116"/>
      <c r="DVV89" s="218"/>
      <c r="DVW89" s="217"/>
      <c r="DVX89" s="116"/>
      <c r="DVY89" s="218"/>
      <c r="DVZ89" s="217"/>
      <c r="DWA89" s="116"/>
      <c r="DWB89" s="218"/>
      <c r="DWC89" s="217"/>
      <c r="DWD89" s="116"/>
      <c r="DWE89" s="218"/>
      <c r="DWF89" s="217"/>
      <c r="DWG89" s="116"/>
      <c r="DWH89" s="218"/>
      <c r="DWI89" s="217"/>
      <c r="DWJ89" s="116"/>
      <c r="DWK89" s="218"/>
      <c r="DWL89" s="217"/>
      <c r="DWM89" s="116"/>
      <c r="DWN89" s="218"/>
      <c r="DWO89" s="217"/>
      <c r="DWP89" s="116"/>
      <c r="DWQ89" s="218"/>
      <c r="DWR89" s="217"/>
      <c r="DWS89" s="116"/>
      <c r="DWT89" s="218"/>
      <c r="DWU89" s="217"/>
      <c r="DWV89" s="116"/>
      <c r="DWW89" s="218"/>
      <c r="DWX89" s="217"/>
      <c r="DWY89" s="116"/>
      <c r="DWZ89" s="218"/>
      <c r="DXA89" s="217"/>
      <c r="DXB89" s="116"/>
      <c r="DXC89" s="218"/>
      <c r="DXD89" s="217"/>
      <c r="DXE89" s="116"/>
      <c r="DXF89" s="218"/>
      <c r="DXG89" s="217"/>
      <c r="DXH89" s="116"/>
      <c r="DXI89" s="218"/>
      <c r="DXJ89" s="217"/>
      <c r="DXK89" s="116"/>
      <c r="DXL89" s="218"/>
      <c r="DXM89" s="217"/>
      <c r="DXN89" s="116"/>
      <c r="DXO89" s="218"/>
      <c r="DXP89" s="217"/>
      <c r="DXQ89" s="116"/>
      <c r="DXR89" s="218"/>
      <c r="DXS89" s="217"/>
      <c r="DXT89" s="116"/>
      <c r="DXU89" s="218"/>
      <c r="DXV89" s="217"/>
      <c r="DXW89" s="116"/>
      <c r="DXX89" s="218"/>
      <c r="DXY89" s="217"/>
      <c r="DXZ89" s="116"/>
      <c r="DYA89" s="218"/>
      <c r="DYB89" s="217"/>
      <c r="DYC89" s="116"/>
      <c r="DYD89" s="218"/>
      <c r="DYE89" s="217"/>
      <c r="DYF89" s="116"/>
      <c r="DYG89" s="218"/>
      <c r="DYH89" s="217"/>
      <c r="DYI89" s="116"/>
      <c r="DYJ89" s="218"/>
      <c r="DYK89" s="217"/>
      <c r="DYL89" s="116"/>
      <c r="DYM89" s="218"/>
      <c r="DYN89" s="217"/>
      <c r="DYO89" s="116"/>
      <c r="DYP89" s="218"/>
      <c r="DYQ89" s="217"/>
      <c r="DYR89" s="116"/>
      <c r="DYS89" s="218"/>
      <c r="DYT89" s="217"/>
      <c r="DYU89" s="116"/>
      <c r="DYV89" s="218"/>
      <c r="DYW89" s="217"/>
      <c r="DYX89" s="116"/>
      <c r="DYY89" s="218"/>
      <c r="DYZ89" s="217"/>
      <c r="DZA89" s="116"/>
      <c r="DZB89" s="218"/>
      <c r="DZC89" s="217"/>
      <c r="DZD89" s="116"/>
      <c r="DZE89" s="218"/>
      <c r="DZF89" s="217"/>
      <c r="DZG89" s="116"/>
      <c r="DZH89" s="218"/>
      <c r="DZI89" s="217"/>
      <c r="DZJ89" s="116"/>
      <c r="DZK89" s="218"/>
      <c r="DZL89" s="217"/>
      <c r="DZM89" s="116"/>
      <c r="DZN89" s="218"/>
      <c r="DZO89" s="217"/>
      <c r="DZP89" s="116"/>
      <c r="DZQ89" s="218"/>
      <c r="DZR89" s="217"/>
      <c r="DZS89" s="116"/>
      <c r="DZT89" s="218"/>
      <c r="DZU89" s="217"/>
      <c r="DZV89" s="116"/>
      <c r="DZW89" s="218"/>
      <c r="DZX89" s="217"/>
      <c r="DZY89" s="116"/>
      <c r="DZZ89" s="218"/>
      <c r="EAA89" s="217"/>
      <c r="EAB89" s="116"/>
      <c r="EAC89" s="218"/>
      <c r="EAD89" s="217"/>
      <c r="EAE89" s="116"/>
      <c r="EAF89" s="218"/>
      <c r="EAG89" s="217"/>
      <c r="EAH89" s="116"/>
      <c r="EAI89" s="218"/>
      <c r="EAJ89" s="217"/>
      <c r="EAK89" s="116"/>
      <c r="EAL89" s="218"/>
      <c r="EAM89" s="217"/>
      <c r="EAN89" s="116"/>
      <c r="EAO89" s="218"/>
      <c r="EAP89" s="217"/>
      <c r="EAQ89" s="116"/>
      <c r="EAR89" s="218"/>
      <c r="EAS89" s="217"/>
      <c r="EAT89" s="116"/>
      <c r="EAU89" s="218"/>
      <c r="EAV89" s="217"/>
      <c r="EAW89" s="116"/>
      <c r="EAX89" s="218"/>
      <c r="EAY89" s="217"/>
      <c r="EAZ89" s="116"/>
      <c r="EBA89" s="218"/>
      <c r="EBB89" s="217"/>
      <c r="EBC89" s="116"/>
      <c r="EBD89" s="218"/>
      <c r="EBE89" s="217"/>
      <c r="EBF89" s="116"/>
      <c r="EBG89" s="218"/>
      <c r="EBH89" s="217"/>
      <c r="EBI89" s="116"/>
      <c r="EBJ89" s="218"/>
      <c r="EBK89" s="217"/>
      <c r="EBL89" s="116"/>
      <c r="EBM89" s="218"/>
      <c r="EBN89" s="217"/>
      <c r="EBO89" s="116"/>
      <c r="EBP89" s="218"/>
      <c r="EBQ89" s="217"/>
      <c r="EBR89" s="116"/>
      <c r="EBS89" s="218"/>
      <c r="EBT89" s="217"/>
      <c r="EBU89" s="116"/>
      <c r="EBV89" s="218"/>
      <c r="EBW89" s="217"/>
      <c r="EBX89" s="116"/>
      <c r="EBY89" s="218"/>
      <c r="EBZ89" s="217"/>
      <c r="ECA89" s="116"/>
      <c r="ECB89" s="218"/>
      <c r="ECC89" s="217"/>
      <c r="ECD89" s="116"/>
      <c r="ECE89" s="218"/>
      <c r="ECF89" s="217"/>
      <c r="ECG89" s="116"/>
      <c r="ECH89" s="218"/>
      <c r="ECI89" s="217"/>
      <c r="ECJ89" s="116"/>
      <c r="ECK89" s="218"/>
      <c r="ECL89" s="217"/>
      <c r="ECM89" s="116"/>
      <c r="ECN89" s="218"/>
      <c r="ECO89" s="217"/>
      <c r="ECP89" s="116"/>
      <c r="ECQ89" s="218"/>
      <c r="ECR89" s="217"/>
      <c r="ECS89" s="116"/>
      <c r="ECT89" s="218"/>
      <c r="ECU89" s="217"/>
      <c r="ECV89" s="116"/>
      <c r="ECW89" s="218"/>
      <c r="ECX89" s="217"/>
      <c r="ECY89" s="116"/>
      <c r="ECZ89" s="218"/>
      <c r="EDA89" s="217"/>
      <c r="EDB89" s="116"/>
      <c r="EDC89" s="218"/>
      <c r="EDD89" s="217"/>
      <c r="EDE89" s="116"/>
      <c r="EDF89" s="218"/>
      <c r="EDG89" s="217"/>
      <c r="EDH89" s="116"/>
      <c r="EDI89" s="218"/>
      <c r="EDJ89" s="217"/>
      <c r="EDK89" s="116"/>
      <c r="EDL89" s="218"/>
      <c r="EDM89" s="217"/>
      <c r="EDN89" s="116"/>
      <c r="EDO89" s="218"/>
      <c r="EDP89" s="217"/>
      <c r="EDQ89" s="116"/>
      <c r="EDR89" s="218"/>
      <c r="EDS89" s="217"/>
      <c r="EDT89" s="116"/>
      <c r="EDU89" s="218"/>
      <c r="EDV89" s="217"/>
      <c r="EDW89" s="116"/>
      <c r="EDX89" s="218"/>
      <c r="EDY89" s="217"/>
      <c r="EDZ89" s="116"/>
      <c r="EEA89" s="218"/>
      <c r="EEB89" s="217"/>
      <c r="EEC89" s="116"/>
      <c r="EED89" s="218"/>
      <c r="EEE89" s="217"/>
      <c r="EEF89" s="116"/>
      <c r="EEG89" s="218"/>
      <c r="EEH89" s="217"/>
      <c r="EEI89" s="116"/>
      <c r="EEJ89" s="218"/>
      <c r="EEK89" s="217"/>
      <c r="EEL89" s="116"/>
      <c r="EEM89" s="218"/>
      <c r="EEN89" s="217"/>
      <c r="EEO89" s="116"/>
      <c r="EEP89" s="218"/>
      <c r="EEQ89" s="217"/>
      <c r="EER89" s="116"/>
      <c r="EES89" s="218"/>
      <c r="EET89" s="217"/>
      <c r="EEU89" s="116"/>
      <c r="EEV89" s="218"/>
      <c r="EEW89" s="217"/>
      <c r="EEX89" s="116"/>
      <c r="EEY89" s="218"/>
      <c r="EEZ89" s="217"/>
      <c r="EFA89" s="116"/>
      <c r="EFB89" s="218"/>
      <c r="EFC89" s="217"/>
      <c r="EFD89" s="116"/>
      <c r="EFE89" s="218"/>
      <c r="EFF89" s="217"/>
      <c r="EFG89" s="116"/>
      <c r="EFH89" s="218"/>
      <c r="EFI89" s="217"/>
      <c r="EFJ89" s="116"/>
      <c r="EFK89" s="218"/>
      <c r="EFL89" s="217"/>
      <c r="EFM89" s="116"/>
      <c r="EFN89" s="218"/>
      <c r="EFO89" s="217"/>
      <c r="EFP89" s="116"/>
      <c r="EFQ89" s="218"/>
      <c r="EFR89" s="217"/>
      <c r="EFS89" s="116"/>
      <c r="EFT89" s="218"/>
      <c r="EFU89" s="217"/>
      <c r="EFV89" s="116"/>
      <c r="EFW89" s="218"/>
      <c r="EFX89" s="217"/>
      <c r="EFY89" s="116"/>
      <c r="EFZ89" s="218"/>
      <c r="EGA89" s="217"/>
      <c r="EGB89" s="116"/>
      <c r="EGC89" s="218"/>
      <c r="EGD89" s="217"/>
      <c r="EGE89" s="116"/>
      <c r="EGF89" s="218"/>
      <c r="EGG89" s="217"/>
      <c r="EGH89" s="116"/>
      <c r="EGI89" s="218"/>
      <c r="EGJ89" s="217"/>
      <c r="EGK89" s="116"/>
      <c r="EGL89" s="218"/>
      <c r="EGM89" s="217"/>
      <c r="EGN89" s="116"/>
      <c r="EGO89" s="218"/>
      <c r="EGP89" s="217"/>
      <c r="EGQ89" s="116"/>
      <c r="EGR89" s="218"/>
      <c r="EGS89" s="217"/>
      <c r="EGT89" s="116"/>
      <c r="EGU89" s="218"/>
      <c r="EGV89" s="217"/>
      <c r="EGW89" s="116"/>
      <c r="EGX89" s="218"/>
      <c r="EGY89" s="217"/>
      <c r="EGZ89" s="116"/>
      <c r="EHA89" s="218"/>
      <c r="EHB89" s="217"/>
      <c r="EHC89" s="116"/>
      <c r="EHD89" s="218"/>
      <c r="EHE89" s="217"/>
      <c r="EHF89" s="116"/>
      <c r="EHG89" s="218"/>
      <c r="EHH89" s="217"/>
      <c r="EHI89" s="116"/>
      <c r="EHJ89" s="218"/>
      <c r="EHK89" s="217"/>
      <c r="EHL89" s="116"/>
      <c r="EHM89" s="218"/>
      <c r="EHN89" s="217"/>
      <c r="EHO89" s="116"/>
      <c r="EHP89" s="218"/>
      <c r="EHQ89" s="217"/>
      <c r="EHR89" s="116"/>
      <c r="EHS89" s="218"/>
      <c r="EHT89" s="217"/>
      <c r="EHU89" s="116"/>
      <c r="EHV89" s="218"/>
      <c r="EHW89" s="217"/>
      <c r="EHX89" s="116"/>
      <c r="EHY89" s="218"/>
      <c r="EHZ89" s="217"/>
      <c r="EIA89" s="116"/>
      <c r="EIB89" s="218"/>
      <c r="EIC89" s="217"/>
      <c r="EID89" s="116"/>
      <c r="EIE89" s="218"/>
      <c r="EIF89" s="217"/>
      <c r="EIG89" s="116"/>
      <c r="EIH89" s="218"/>
      <c r="EII89" s="217"/>
      <c r="EIJ89" s="116"/>
      <c r="EIK89" s="218"/>
      <c r="EIL89" s="217"/>
      <c r="EIM89" s="116"/>
      <c r="EIN89" s="218"/>
      <c r="EIO89" s="217"/>
      <c r="EIP89" s="116"/>
      <c r="EIQ89" s="218"/>
      <c r="EIR89" s="217"/>
      <c r="EIS89" s="116"/>
      <c r="EIT89" s="218"/>
      <c r="EIU89" s="217"/>
      <c r="EIV89" s="116"/>
      <c r="EIW89" s="218"/>
      <c r="EIX89" s="217"/>
      <c r="EIY89" s="116"/>
      <c r="EIZ89" s="218"/>
      <c r="EJA89" s="217"/>
      <c r="EJB89" s="116"/>
      <c r="EJC89" s="218"/>
      <c r="EJD89" s="217"/>
      <c r="EJE89" s="116"/>
      <c r="EJF89" s="218"/>
      <c r="EJG89" s="217"/>
      <c r="EJH89" s="116"/>
      <c r="EJI89" s="218"/>
      <c r="EJJ89" s="217"/>
      <c r="EJK89" s="116"/>
      <c r="EJL89" s="218"/>
      <c r="EJM89" s="217"/>
      <c r="EJN89" s="116"/>
      <c r="EJO89" s="218"/>
      <c r="EJP89" s="217"/>
      <c r="EJQ89" s="116"/>
      <c r="EJR89" s="218"/>
      <c r="EJS89" s="217"/>
      <c r="EJT89" s="116"/>
      <c r="EJU89" s="218"/>
      <c r="EJV89" s="217"/>
      <c r="EJW89" s="116"/>
      <c r="EJX89" s="218"/>
      <c r="EJY89" s="217"/>
      <c r="EJZ89" s="116"/>
      <c r="EKA89" s="218"/>
      <c r="EKB89" s="217"/>
      <c r="EKC89" s="116"/>
      <c r="EKD89" s="218"/>
      <c r="EKE89" s="217"/>
      <c r="EKF89" s="116"/>
      <c r="EKG89" s="218"/>
      <c r="EKH89" s="217"/>
      <c r="EKI89" s="116"/>
      <c r="EKJ89" s="218"/>
      <c r="EKK89" s="217"/>
      <c r="EKL89" s="116"/>
      <c r="EKM89" s="218"/>
      <c r="EKN89" s="217"/>
      <c r="EKO89" s="116"/>
      <c r="EKP89" s="218"/>
      <c r="EKQ89" s="217"/>
      <c r="EKR89" s="116"/>
      <c r="EKS89" s="218"/>
      <c r="EKT89" s="217"/>
      <c r="EKU89" s="116"/>
      <c r="EKV89" s="218"/>
      <c r="EKW89" s="217"/>
      <c r="EKX89" s="116"/>
      <c r="EKY89" s="218"/>
      <c r="EKZ89" s="217"/>
      <c r="ELA89" s="116"/>
      <c r="ELB89" s="218"/>
      <c r="ELC89" s="217"/>
      <c r="ELD89" s="116"/>
      <c r="ELE89" s="218"/>
      <c r="ELF89" s="217"/>
      <c r="ELG89" s="116"/>
      <c r="ELH89" s="218"/>
      <c r="ELI89" s="217"/>
      <c r="ELJ89" s="116"/>
      <c r="ELK89" s="218"/>
      <c r="ELL89" s="217"/>
      <c r="ELM89" s="116"/>
      <c r="ELN89" s="218"/>
      <c r="ELO89" s="217"/>
      <c r="ELP89" s="116"/>
      <c r="ELQ89" s="218"/>
      <c r="ELR89" s="217"/>
      <c r="ELS89" s="116"/>
      <c r="ELT89" s="218"/>
      <c r="ELU89" s="217"/>
      <c r="ELV89" s="116"/>
      <c r="ELW89" s="218"/>
      <c r="ELX89" s="217"/>
      <c r="ELY89" s="116"/>
      <c r="ELZ89" s="218"/>
      <c r="EMA89" s="217"/>
      <c r="EMB89" s="116"/>
      <c r="EMC89" s="218"/>
      <c r="EMD89" s="217"/>
      <c r="EME89" s="116"/>
      <c r="EMF89" s="218"/>
      <c r="EMG89" s="217"/>
      <c r="EMH89" s="116"/>
      <c r="EMI89" s="218"/>
      <c r="EMJ89" s="217"/>
      <c r="EMK89" s="116"/>
      <c r="EML89" s="218"/>
      <c r="EMM89" s="217"/>
      <c r="EMN89" s="116"/>
      <c r="EMO89" s="218"/>
      <c r="EMP89" s="217"/>
      <c r="EMQ89" s="116"/>
      <c r="EMR89" s="218"/>
      <c r="EMS89" s="217"/>
      <c r="EMT89" s="116"/>
      <c r="EMU89" s="218"/>
      <c r="EMV89" s="217"/>
      <c r="EMW89" s="116"/>
      <c r="EMX89" s="218"/>
      <c r="EMY89" s="217"/>
      <c r="EMZ89" s="116"/>
      <c r="ENA89" s="218"/>
      <c r="ENB89" s="217"/>
      <c r="ENC89" s="116"/>
      <c r="END89" s="218"/>
      <c r="ENE89" s="217"/>
      <c r="ENF89" s="116"/>
      <c r="ENG89" s="218"/>
      <c r="ENH89" s="217"/>
      <c r="ENI89" s="116"/>
      <c r="ENJ89" s="218"/>
      <c r="ENK89" s="217"/>
      <c r="ENL89" s="116"/>
      <c r="ENM89" s="218"/>
      <c r="ENN89" s="217"/>
      <c r="ENO89" s="116"/>
      <c r="ENP89" s="218"/>
      <c r="ENQ89" s="217"/>
      <c r="ENR89" s="116"/>
      <c r="ENS89" s="218"/>
      <c r="ENT89" s="217"/>
      <c r="ENU89" s="116"/>
      <c r="ENV89" s="218"/>
      <c r="ENW89" s="217"/>
      <c r="ENX89" s="116"/>
      <c r="ENY89" s="218"/>
      <c r="ENZ89" s="217"/>
      <c r="EOA89" s="116"/>
      <c r="EOB89" s="218"/>
      <c r="EOC89" s="217"/>
      <c r="EOD89" s="116"/>
      <c r="EOE89" s="218"/>
      <c r="EOF89" s="217"/>
      <c r="EOG89" s="116"/>
      <c r="EOH89" s="218"/>
      <c r="EOI89" s="217"/>
      <c r="EOJ89" s="116"/>
      <c r="EOK89" s="218"/>
      <c r="EOL89" s="217"/>
      <c r="EOM89" s="116"/>
      <c r="EON89" s="218"/>
      <c r="EOO89" s="217"/>
      <c r="EOP89" s="116"/>
      <c r="EOQ89" s="218"/>
      <c r="EOR89" s="217"/>
      <c r="EOS89" s="116"/>
      <c r="EOT89" s="218"/>
      <c r="EOU89" s="217"/>
      <c r="EOV89" s="116"/>
      <c r="EOW89" s="218"/>
      <c r="EOX89" s="217"/>
      <c r="EOY89" s="116"/>
      <c r="EOZ89" s="218"/>
      <c r="EPA89" s="217"/>
      <c r="EPB89" s="116"/>
      <c r="EPC89" s="218"/>
      <c r="EPD89" s="217"/>
      <c r="EPE89" s="116"/>
      <c r="EPF89" s="218"/>
      <c r="EPG89" s="217"/>
      <c r="EPH89" s="116"/>
      <c r="EPI89" s="218"/>
      <c r="EPJ89" s="217"/>
      <c r="EPK89" s="116"/>
      <c r="EPL89" s="218"/>
      <c r="EPM89" s="217"/>
      <c r="EPN89" s="116"/>
      <c r="EPO89" s="218"/>
      <c r="EPP89" s="217"/>
      <c r="EPQ89" s="116"/>
      <c r="EPR89" s="218"/>
      <c r="EPS89" s="217"/>
      <c r="EPT89" s="116"/>
      <c r="EPU89" s="218"/>
      <c r="EPV89" s="217"/>
      <c r="EPW89" s="116"/>
      <c r="EPX89" s="218"/>
      <c r="EPY89" s="217"/>
      <c r="EPZ89" s="116"/>
      <c r="EQA89" s="218"/>
      <c r="EQB89" s="217"/>
      <c r="EQC89" s="116"/>
      <c r="EQD89" s="218"/>
      <c r="EQE89" s="217"/>
      <c r="EQF89" s="116"/>
      <c r="EQG89" s="218"/>
      <c r="EQH89" s="217"/>
      <c r="EQI89" s="116"/>
      <c r="EQJ89" s="218"/>
      <c r="EQK89" s="217"/>
      <c r="EQL89" s="116"/>
      <c r="EQM89" s="218"/>
      <c r="EQN89" s="217"/>
      <c r="EQO89" s="116"/>
      <c r="EQP89" s="218"/>
      <c r="EQQ89" s="217"/>
      <c r="EQR89" s="116"/>
      <c r="EQS89" s="218"/>
      <c r="EQT89" s="217"/>
      <c r="EQU89" s="116"/>
      <c r="EQV89" s="218"/>
      <c r="EQW89" s="217"/>
      <c r="EQX89" s="116"/>
      <c r="EQY89" s="218"/>
      <c r="EQZ89" s="217"/>
      <c r="ERA89" s="116"/>
      <c r="ERB89" s="218"/>
      <c r="ERC89" s="217"/>
      <c r="ERD89" s="116"/>
      <c r="ERE89" s="218"/>
      <c r="ERF89" s="217"/>
      <c r="ERG89" s="116"/>
      <c r="ERH89" s="218"/>
      <c r="ERI89" s="217"/>
      <c r="ERJ89" s="116"/>
      <c r="ERK89" s="218"/>
      <c r="ERL89" s="217"/>
      <c r="ERM89" s="116"/>
      <c r="ERN89" s="218"/>
      <c r="ERO89" s="217"/>
      <c r="ERP89" s="116"/>
      <c r="ERQ89" s="218"/>
      <c r="ERR89" s="217"/>
      <c r="ERS89" s="116"/>
      <c r="ERT89" s="218"/>
      <c r="ERU89" s="217"/>
      <c r="ERV89" s="116"/>
      <c r="ERW89" s="218"/>
      <c r="ERX89" s="217"/>
      <c r="ERY89" s="116"/>
      <c r="ERZ89" s="218"/>
      <c r="ESA89" s="217"/>
      <c r="ESB89" s="116"/>
      <c r="ESC89" s="218"/>
      <c r="ESD89" s="217"/>
      <c r="ESE89" s="116"/>
      <c r="ESF89" s="218"/>
      <c r="ESG89" s="217"/>
      <c r="ESH89" s="116"/>
      <c r="ESI89" s="218"/>
      <c r="ESJ89" s="217"/>
      <c r="ESK89" s="116"/>
      <c r="ESL89" s="218"/>
      <c r="ESM89" s="217"/>
      <c r="ESN89" s="116"/>
      <c r="ESO89" s="218"/>
      <c r="ESP89" s="217"/>
      <c r="ESQ89" s="116"/>
      <c r="ESR89" s="218"/>
      <c r="ESS89" s="217"/>
      <c r="EST89" s="116"/>
      <c r="ESU89" s="218"/>
      <c r="ESV89" s="217"/>
      <c r="ESW89" s="116"/>
      <c r="ESX89" s="218"/>
      <c r="ESY89" s="217"/>
      <c r="ESZ89" s="116"/>
      <c r="ETA89" s="218"/>
      <c r="ETB89" s="217"/>
      <c r="ETC89" s="116"/>
      <c r="ETD89" s="218"/>
      <c r="ETE89" s="217"/>
      <c r="ETF89" s="116"/>
      <c r="ETG89" s="218"/>
      <c r="ETH89" s="217"/>
      <c r="ETI89" s="116"/>
      <c r="ETJ89" s="218"/>
      <c r="ETK89" s="217"/>
      <c r="ETL89" s="116"/>
      <c r="ETM89" s="218"/>
      <c r="ETN89" s="217"/>
      <c r="ETO89" s="116"/>
      <c r="ETP89" s="218"/>
      <c r="ETQ89" s="217"/>
      <c r="ETR89" s="116"/>
      <c r="ETS89" s="218"/>
      <c r="ETT89" s="217"/>
      <c r="ETU89" s="116"/>
      <c r="ETV89" s="218"/>
      <c r="ETW89" s="217"/>
      <c r="ETX89" s="116"/>
      <c r="ETY89" s="218"/>
      <c r="ETZ89" s="217"/>
      <c r="EUA89" s="116"/>
      <c r="EUB89" s="218"/>
      <c r="EUC89" s="217"/>
      <c r="EUD89" s="116"/>
      <c r="EUE89" s="218"/>
      <c r="EUF89" s="217"/>
      <c r="EUG89" s="116"/>
      <c r="EUH89" s="218"/>
      <c r="EUI89" s="217"/>
      <c r="EUJ89" s="116"/>
      <c r="EUK89" s="218"/>
      <c r="EUL89" s="217"/>
      <c r="EUM89" s="116"/>
      <c r="EUN89" s="218"/>
      <c r="EUO89" s="217"/>
      <c r="EUP89" s="116"/>
      <c r="EUQ89" s="218"/>
      <c r="EUR89" s="217"/>
      <c r="EUS89" s="116"/>
      <c r="EUT89" s="218"/>
      <c r="EUU89" s="217"/>
      <c r="EUV89" s="116"/>
      <c r="EUW89" s="218"/>
      <c r="EUX89" s="217"/>
      <c r="EUY89" s="116"/>
      <c r="EUZ89" s="218"/>
      <c r="EVA89" s="217"/>
      <c r="EVB89" s="116"/>
      <c r="EVC89" s="218"/>
      <c r="EVD89" s="217"/>
      <c r="EVE89" s="116"/>
      <c r="EVF89" s="218"/>
      <c r="EVG89" s="217"/>
      <c r="EVH89" s="116"/>
      <c r="EVI89" s="218"/>
      <c r="EVJ89" s="217"/>
      <c r="EVK89" s="116"/>
      <c r="EVL89" s="218"/>
      <c r="EVM89" s="217"/>
      <c r="EVN89" s="116"/>
      <c r="EVO89" s="218"/>
      <c r="EVP89" s="217"/>
      <c r="EVQ89" s="116"/>
      <c r="EVR89" s="218"/>
      <c r="EVS89" s="217"/>
      <c r="EVT89" s="116"/>
      <c r="EVU89" s="218"/>
      <c r="EVV89" s="217"/>
      <c r="EVW89" s="116"/>
      <c r="EVX89" s="218"/>
      <c r="EVY89" s="217"/>
      <c r="EVZ89" s="116"/>
      <c r="EWA89" s="218"/>
      <c r="EWB89" s="217"/>
      <c r="EWC89" s="116"/>
      <c r="EWD89" s="218"/>
      <c r="EWE89" s="217"/>
      <c r="EWF89" s="116"/>
      <c r="EWG89" s="218"/>
      <c r="EWH89" s="217"/>
      <c r="EWI89" s="116"/>
      <c r="EWJ89" s="218"/>
      <c r="EWK89" s="217"/>
      <c r="EWL89" s="116"/>
      <c r="EWM89" s="218"/>
      <c r="EWN89" s="217"/>
      <c r="EWO89" s="116"/>
      <c r="EWP89" s="218"/>
      <c r="EWQ89" s="217"/>
      <c r="EWR89" s="116"/>
      <c r="EWS89" s="218"/>
      <c r="EWT89" s="217"/>
      <c r="EWU89" s="116"/>
      <c r="EWV89" s="218"/>
      <c r="EWW89" s="217"/>
      <c r="EWX89" s="116"/>
      <c r="EWY89" s="218"/>
      <c r="EWZ89" s="217"/>
      <c r="EXA89" s="116"/>
      <c r="EXB89" s="218"/>
      <c r="EXC89" s="217"/>
      <c r="EXD89" s="116"/>
      <c r="EXE89" s="218"/>
      <c r="EXF89" s="217"/>
      <c r="EXG89" s="116"/>
      <c r="EXH89" s="218"/>
      <c r="EXI89" s="217"/>
      <c r="EXJ89" s="116"/>
      <c r="EXK89" s="218"/>
      <c r="EXL89" s="217"/>
      <c r="EXM89" s="116"/>
      <c r="EXN89" s="218"/>
      <c r="EXO89" s="217"/>
      <c r="EXP89" s="116"/>
      <c r="EXQ89" s="218"/>
      <c r="EXR89" s="217"/>
      <c r="EXS89" s="116"/>
      <c r="EXT89" s="218"/>
      <c r="EXU89" s="217"/>
      <c r="EXV89" s="116"/>
      <c r="EXW89" s="218"/>
      <c r="EXX89" s="217"/>
      <c r="EXY89" s="116"/>
      <c r="EXZ89" s="218"/>
      <c r="EYA89" s="217"/>
      <c r="EYB89" s="116"/>
      <c r="EYC89" s="218"/>
      <c r="EYD89" s="217"/>
      <c r="EYE89" s="116"/>
      <c r="EYF89" s="218"/>
      <c r="EYG89" s="217"/>
      <c r="EYH89" s="116"/>
      <c r="EYI89" s="218"/>
      <c r="EYJ89" s="217"/>
      <c r="EYK89" s="116"/>
      <c r="EYL89" s="218"/>
      <c r="EYM89" s="217"/>
      <c r="EYN89" s="116"/>
      <c r="EYO89" s="218"/>
      <c r="EYP89" s="217"/>
      <c r="EYQ89" s="116"/>
      <c r="EYR89" s="218"/>
      <c r="EYS89" s="217"/>
      <c r="EYT89" s="116"/>
      <c r="EYU89" s="218"/>
      <c r="EYV89" s="217"/>
      <c r="EYW89" s="116"/>
      <c r="EYX89" s="218"/>
      <c r="EYY89" s="217"/>
      <c r="EYZ89" s="116"/>
      <c r="EZA89" s="218"/>
      <c r="EZB89" s="217"/>
      <c r="EZC89" s="116"/>
      <c r="EZD89" s="218"/>
      <c r="EZE89" s="217"/>
      <c r="EZF89" s="116"/>
      <c r="EZG89" s="218"/>
      <c r="EZH89" s="217"/>
      <c r="EZI89" s="116"/>
      <c r="EZJ89" s="218"/>
      <c r="EZK89" s="217"/>
      <c r="EZL89" s="116"/>
      <c r="EZM89" s="218"/>
      <c r="EZN89" s="217"/>
      <c r="EZO89" s="116"/>
      <c r="EZP89" s="218"/>
      <c r="EZQ89" s="217"/>
      <c r="EZR89" s="116"/>
      <c r="EZS89" s="218"/>
      <c r="EZT89" s="217"/>
      <c r="EZU89" s="116"/>
      <c r="EZV89" s="218"/>
      <c r="EZW89" s="217"/>
      <c r="EZX89" s="116"/>
      <c r="EZY89" s="218"/>
      <c r="EZZ89" s="217"/>
      <c r="FAA89" s="116"/>
      <c r="FAB89" s="218"/>
      <c r="FAC89" s="217"/>
      <c r="FAD89" s="116"/>
      <c r="FAE89" s="218"/>
      <c r="FAF89" s="217"/>
      <c r="FAG89" s="116"/>
      <c r="FAH89" s="218"/>
      <c r="FAI89" s="217"/>
      <c r="FAJ89" s="116"/>
      <c r="FAK89" s="218"/>
      <c r="FAL89" s="217"/>
      <c r="FAM89" s="116"/>
      <c r="FAN89" s="218"/>
      <c r="FAO89" s="217"/>
      <c r="FAP89" s="116"/>
      <c r="FAQ89" s="218"/>
      <c r="FAR89" s="217"/>
      <c r="FAS89" s="116"/>
      <c r="FAT89" s="218"/>
      <c r="FAU89" s="217"/>
      <c r="FAV89" s="116"/>
      <c r="FAW89" s="218"/>
      <c r="FAX89" s="217"/>
      <c r="FAY89" s="116"/>
      <c r="FAZ89" s="218"/>
      <c r="FBA89" s="217"/>
      <c r="FBB89" s="116"/>
      <c r="FBC89" s="218"/>
      <c r="FBD89" s="217"/>
      <c r="FBE89" s="116"/>
      <c r="FBF89" s="218"/>
      <c r="FBG89" s="217"/>
      <c r="FBH89" s="116"/>
      <c r="FBI89" s="218"/>
      <c r="FBJ89" s="217"/>
      <c r="FBK89" s="116"/>
      <c r="FBL89" s="218"/>
      <c r="FBM89" s="217"/>
      <c r="FBN89" s="116"/>
      <c r="FBO89" s="218"/>
      <c r="FBP89" s="217"/>
      <c r="FBQ89" s="116"/>
      <c r="FBR89" s="218"/>
      <c r="FBS89" s="217"/>
      <c r="FBT89" s="116"/>
      <c r="FBU89" s="218"/>
      <c r="FBV89" s="217"/>
      <c r="FBW89" s="116"/>
      <c r="FBX89" s="218"/>
      <c r="FBY89" s="217"/>
      <c r="FBZ89" s="116"/>
      <c r="FCA89" s="218"/>
      <c r="FCB89" s="217"/>
      <c r="FCC89" s="116"/>
      <c r="FCD89" s="218"/>
      <c r="FCE89" s="217"/>
      <c r="FCF89" s="116"/>
      <c r="FCG89" s="218"/>
      <c r="FCH89" s="217"/>
      <c r="FCI89" s="116"/>
      <c r="FCJ89" s="218"/>
      <c r="FCK89" s="217"/>
      <c r="FCL89" s="116"/>
      <c r="FCM89" s="218"/>
      <c r="FCN89" s="217"/>
      <c r="FCO89" s="116"/>
      <c r="FCP89" s="218"/>
      <c r="FCQ89" s="217"/>
      <c r="FCR89" s="116"/>
      <c r="FCS89" s="218"/>
      <c r="FCT89" s="217"/>
      <c r="FCU89" s="116"/>
      <c r="FCV89" s="218"/>
      <c r="FCW89" s="217"/>
      <c r="FCX89" s="116"/>
      <c r="FCY89" s="218"/>
      <c r="FCZ89" s="217"/>
      <c r="FDA89" s="116"/>
      <c r="FDB89" s="218"/>
      <c r="FDC89" s="217"/>
      <c r="FDD89" s="116"/>
      <c r="FDE89" s="218"/>
      <c r="FDF89" s="217"/>
      <c r="FDG89" s="116"/>
      <c r="FDH89" s="218"/>
      <c r="FDI89" s="217"/>
      <c r="FDJ89" s="116"/>
      <c r="FDK89" s="218"/>
      <c r="FDL89" s="217"/>
      <c r="FDM89" s="116"/>
      <c r="FDN89" s="218"/>
      <c r="FDO89" s="217"/>
      <c r="FDP89" s="116"/>
      <c r="FDQ89" s="218"/>
      <c r="FDR89" s="217"/>
      <c r="FDS89" s="116"/>
      <c r="FDT89" s="218"/>
      <c r="FDU89" s="217"/>
      <c r="FDV89" s="116"/>
      <c r="FDW89" s="218"/>
      <c r="FDX89" s="217"/>
      <c r="FDY89" s="116"/>
      <c r="FDZ89" s="218"/>
      <c r="FEA89" s="217"/>
      <c r="FEB89" s="116"/>
      <c r="FEC89" s="218"/>
      <c r="FED89" s="217"/>
      <c r="FEE89" s="116"/>
      <c r="FEF89" s="218"/>
      <c r="FEG89" s="217"/>
      <c r="FEH89" s="116"/>
      <c r="FEI89" s="218"/>
      <c r="FEJ89" s="217"/>
      <c r="FEK89" s="116"/>
      <c r="FEL89" s="218"/>
      <c r="FEM89" s="217"/>
      <c r="FEN89" s="116"/>
      <c r="FEO89" s="218"/>
      <c r="FEP89" s="217"/>
      <c r="FEQ89" s="116"/>
      <c r="FER89" s="218"/>
      <c r="FES89" s="217"/>
      <c r="FET89" s="116"/>
      <c r="FEU89" s="218"/>
      <c r="FEV89" s="217"/>
      <c r="FEW89" s="116"/>
      <c r="FEX89" s="218"/>
      <c r="FEY89" s="217"/>
      <c r="FEZ89" s="116"/>
      <c r="FFA89" s="218"/>
      <c r="FFB89" s="217"/>
      <c r="FFC89" s="116"/>
      <c r="FFD89" s="218"/>
      <c r="FFE89" s="217"/>
      <c r="FFF89" s="116"/>
      <c r="FFG89" s="218"/>
      <c r="FFH89" s="217"/>
      <c r="FFI89" s="116"/>
      <c r="FFJ89" s="218"/>
      <c r="FFK89" s="217"/>
      <c r="FFL89" s="116"/>
      <c r="FFM89" s="218"/>
      <c r="FFN89" s="217"/>
      <c r="FFO89" s="116"/>
      <c r="FFP89" s="218"/>
      <c r="FFQ89" s="217"/>
      <c r="FFR89" s="116"/>
      <c r="FFS89" s="218"/>
      <c r="FFT89" s="217"/>
      <c r="FFU89" s="116"/>
      <c r="FFV89" s="218"/>
      <c r="FFW89" s="217"/>
      <c r="FFX89" s="116"/>
      <c r="FFY89" s="218"/>
      <c r="FFZ89" s="217"/>
      <c r="FGA89" s="116"/>
      <c r="FGB89" s="218"/>
      <c r="FGC89" s="217"/>
      <c r="FGD89" s="116"/>
      <c r="FGE89" s="218"/>
      <c r="FGF89" s="217"/>
      <c r="FGG89" s="116"/>
      <c r="FGH89" s="218"/>
      <c r="FGI89" s="217"/>
      <c r="FGJ89" s="116"/>
      <c r="FGK89" s="218"/>
      <c r="FGL89" s="217"/>
      <c r="FGM89" s="116"/>
      <c r="FGN89" s="218"/>
      <c r="FGO89" s="217"/>
      <c r="FGP89" s="116"/>
      <c r="FGQ89" s="218"/>
      <c r="FGR89" s="217"/>
      <c r="FGS89" s="116"/>
      <c r="FGT89" s="218"/>
      <c r="FGU89" s="217"/>
      <c r="FGV89" s="116"/>
      <c r="FGW89" s="218"/>
      <c r="FGX89" s="217"/>
      <c r="FGY89" s="116"/>
      <c r="FGZ89" s="218"/>
      <c r="FHA89" s="217"/>
      <c r="FHB89" s="116"/>
      <c r="FHC89" s="218"/>
      <c r="FHD89" s="217"/>
      <c r="FHE89" s="116"/>
      <c r="FHF89" s="218"/>
      <c r="FHG89" s="217"/>
      <c r="FHH89" s="116"/>
      <c r="FHI89" s="218"/>
      <c r="FHJ89" s="217"/>
      <c r="FHK89" s="116"/>
      <c r="FHL89" s="218"/>
      <c r="FHM89" s="217"/>
      <c r="FHN89" s="116"/>
      <c r="FHO89" s="218"/>
      <c r="FHP89" s="217"/>
      <c r="FHQ89" s="116"/>
      <c r="FHR89" s="218"/>
      <c r="FHS89" s="217"/>
      <c r="FHT89" s="116"/>
      <c r="FHU89" s="218"/>
      <c r="FHV89" s="217"/>
      <c r="FHW89" s="116"/>
      <c r="FHX89" s="218"/>
      <c r="FHY89" s="217"/>
      <c r="FHZ89" s="116"/>
      <c r="FIA89" s="218"/>
      <c r="FIB89" s="217"/>
      <c r="FIC89" s="116"/>
      <c r="FID89" s="218"/>
      <c r="FIE89" s="217"/>
      <c r="FIF89" s="116"/>
      <c r="FIG89" s="218"/>
      <c r="FIH89" s="217"/>
      <c r="FII89" s="116"/>
      <c r="FIJ89" s="218"/>
      <c r="FIK89" s="217"/>
      <c r="FIL89" s="116"/>
      <c r="FIM89" s="218"/>
      <c r="FIN89" s="217"/>
      <c r="FIO89" s="116"/>
      <c r="FIP89" s="218"/>
      <c r="FIQ89" s="217"/>
      <c r="FIR89" s="116"/>
      <c r="FIS89" s="218"/>
      <c r="FIT89" s="217"/>
      <c r="FIU89" s="116"/>
      <c r="FIV89" s="218"/>
      <c r="FIW89" s="217"/>
      <c r="FIX89" s="116"/>
      <c r="FIY89" s="218"/>
      <c r="FIZ89" s="217"/>
      <c r="FJA89" s="116"/>
      <c r="FJB89" s="218"/>
      <c r="FJC89" s="217"/>
      <c r="FJD89" s="116"/>
      <c r="FJE89" s="218"/>
      <c r="FJF89" s="217"/>
      <c r="FJG89" s="116"/>
      <c r="FJH89" s="218"/>
      <c r="FJI89" s="217"/>
      <c r="FJJ89" s="116"/>
      <c r="FJK89" s="218"/>
      <c r="FJL89" s="217"/>
      <c r="FJM89" s="116"/>
      <c r="FJN89" s="218"/>
      <c r="FJO89" s="217"/>
      <c r="FJP89" s="116"/>
      <c r="FJQ89" s="218"/>
      <c r="FJR89" s="217"/>
      <c r="FJS89" s="116"/>
      <c r="FJT89" s="218"/>
      <c r="FJU89" s="217"/>
      <c r="FJV89" s="116"/>
      <c r="FJW89" s="218"/>
      <c r="FJX89" s="217"/>
      <c r="FJY89" s="116"/>
      <c r="FJZ89" s="218"/>
      <c r="FKA89" s="217"/>
      <c r="FKB89" s="116"/>
      <c r="FKC89" s="218"/>
      <c r="FKD89" s="217"/>
      <c r="FKE89" s="116"/>
      <c r="FKF89" s="218"/>
      <c r="FKG89" s="217"/>
      <c r="FKH89" s="116"/>
      <c r="FKI89" s="218"/>
      <c r="FKJ89" s="217"/>
      <c r="FKK89" s="116"/>
      <c r="FKL89" s="218"/>
      <c r="FKM89" s="217"/>
      <c r="FKN89" s="116"/>
      <c r="FKO89" s="218"/>
      <c r="FKP89" s="217"/>
      <c r="FKQ89" s="116"/>
      <c r="FKR89" s="218"/>
      <c r="FKS89" s="217"/>
      <c r="FKT89" s="116"/>
      <c r="FKU89" s="218"/>
      <c r="FKV89" s="217"/>
      <c r="FKW89" s="116"/>
      <c r="FKX89" s="218"/>
      <c r="FKY89" s="217"/>
      <c r="FKZ89" s="116"/>
      <c r="FLA89" s="218"/>
      <c r="FLB89" s="217"/>
      <c r="FLC89" s="116"/>
      <c r="FLD89" s="218"/>
      <c r="FLE89" s="217"/>
      <c r="FLF89" s="116"/>
      <c r="FLG89" s="218"/>
      <c r="FLH89" s="217"/>
      <c r="FLI89" s="116"/>
      <c r="FLJ89" s="218"/>
      <c r="FLK89" s="217"/>
      <c r="FLL89" s="116"/>
      <c r="FLM89" s="218"/>
      <c r="FLN89" s="217"/>
      <c r="FLO89" s="116"/>
      <c r="FLP89" s="218"/>
      <c r="FLQ89" s="217"/>
      <c r="FLR89" s="116"/>
      <c r="FLS89" s="218"/>
      <c r="FLT89" s="217"/>
      <c r="FLU89" s="116"/>
      <c r="FLV89" s="218"/>
      <c r="FLW89" s="217"/>
      <c r="FLX89" s="116"/>
      <c r="FLY89" s="218"/>
      <c r="FLZ89" s="217"/>
      <c r="FMA89" s="116"/>
      <c r="FMB89" s="218"/>
      <c r="FMC89" s="217"/>
      <c r="FMD89" s="116"/>
      <c r="FME89" s="218"/>
      <c r="FMF89" s="217"/>
      <c r="FMG89" s="116"/>
      <c r="FMH89" s="218"/>
      <c r="FMI89" s="217"/>
      <c r="FMJ89" s="116"/>
      <c r="FMK89" s="218"/>
      <c r="FML89" s="217"/>
      <c r="FMM89" s="116"/>
      <c r="FMN89" s="218"/>
      <c r="FMO89" s="217"/>
      <c r="FMP89" s="116"/>
      <c r="FMQ89" s="218"/>
      <c r="FMR89" s="217"/>
      <c r="FMS89" s="116"/>
      <c r="FMT89" s="218"/>
      <c r="FMU89" s="217"/>
      <c r="FMV89" s="116"/>
      <c r="FMW89" s="218"/>
      <c r="FMX89" s="217"/>
      <c r="FMY89" s="116"/>
      <c r="FMZ89" s="218"/>
      <c r="FNA89" s="217"/>
      <c r="FNB89" s="116"/>
      <c r="FNC89" s="218"/>
      <c r="FND89" s="217"/>
      <c r="FNE89" s="116"/>
      <c r="FNF89" s="218"/>
      <c r="FNG89" s="217"/>
      <c r="FNH89" s="116"/>
      <c r="FNI89" s="218"/>
      <c r="FNJ89" s="217"/>
      <c r="FNK89" s="116"/>
      <c r="FNL89" s="218"/>
      <c r="FNM89" s="217"/>
      <c r="FNN89" s="116"/>
      <c r="FNO89" s="218"/>
      <c r="FNP89" s="217"/>
      <c r="FNQ89" s="116"/>
      <c r="FNR89" s="218"/>
      <c r="FNS89" s="217"/>
      <c r="FNT89" s="116"/>
      <c r="FNU89" s="218"/>
      <c r="FNV89" s="217"/>
      <c r="FNW89" s="116"/>
      <c r="FNX89" s="218"/>
      <c r="FNY89" s="217"/>
      <c r="FNZ89" s="116"/>
      <c r="FOA89" s="218"/>
      <c r="FOB89" s="217"/>
      <c r="FOC89" s="116"/>
      <c r="FOD89" s="218"/>
      <c r="FOE89" s="217"/>
      <c r="FOF89" s="116"/>
      <c r="FOG89" s="218"/>
      <c r="FOH89" s="217"/>
      <c r="FOI89" s="116"/>
      <c r="FOJ89" s="218"/>
      <c r="FOK89" s="217"/>
      <c r="FOL89" s="116"/>
      <c r="FOM89" s="218"/>
      <c r="FON89" s="217"/>
      <c r="FOO89" s="116"/>
      <c r="FOP89" s="218"/>
      <c r="FOQ89" s="217"/>
      <c r="FOR89" s="116"/>
      <c r="FOS89" s="218"/>
      <c r="FOT89" s="217"/>
      <c r="FOU89" s="116"/>
      <c r="FOV89" s="218"/>
      <c r="FOW89" s="217"/>
      <c r="FOX89" s="116"/>
      <c r="FOY89" s="218"/>
      <c r="FOZ89" s="217"/>
      <c r="FPA89" s="116"/>
      <c r="FPB89" s="218"/>
      <c r="FPC89" s="217"/>
      <c r="FPD89" s="116"/>
      <c r="FPE89" s="218"/>
      <c r="FPF89" s="217"/>
      <c r="FPG89" s="116"/>
      <c r="FPH89" s="218"/>
      <c r="FPI89" s="217"/>
      <c r="FPJ89" s="116"/>
      <c r="FPK89" s="218"/>
      <c r="FPL89" s="217"/>
      <c r="FPM89" s="116"/>
      <c r="FPN89" s="218"/>
      <c r="FPO89" s="217"/>
      <c r="FPP89" s="116"/>
      <c r="FPQ89" s="218"/>
      <c r="FPR89" s="217"/>
      <c r="FPS89" s="116"/>
      <c r="FPT89" s="218"/>
      <c r="FPU89" s="217"/>
      <c r="FPV89" s="116"/>
      <c r="FPW89" s="218"/>
      <c r="FPX89" s="217"/>
      <c r="FPY89" s="116"/>
      <c r="FPZ89" s="218"/>
      <c r="FQA89" s="217"/>
      <c r="FQB89" s="116"/>
      <c r="FQC89" s="218"/>
      <c r="FQD89" s="217"/>
      <c r="FQE89" s="116"/>
      <c r="FQF89" s="218"/>
      <c r="FQG89" s="217"/>
      <c r="FQH89" s="116"/>
      <c r="FQI89" s="218"/>
      <c r="FQJ89" s="217"/>
      <c r="FQK89" s="116"/>
      <c r="FQL89" s="218"/>
      <c r="FQM89" s="217"/>
      <c r="FQN89" s="116"/>
      <c r="FQO89" s="218"/>
      <c r="FQP89" s="217"/>
      <c r="FQQ89" s="116"/>
      <c r="FQR89" s="218"/>
      <c r="FQS89" s="217"/>
      <c r="FQT89" s="116"/>
      <c r="FQU89" s="218"/>
      <c r="FQV89" s="217"/>
      <c r="FQW89" s="116"/>
      <c r="FQX89" s="218"/>
      <c r="FQY89" s="217"/>
      <c r="FQZ89" s="116"/>
      <c r="FRA89" s="218"/>
      <c r="FRB89" s="217"/>
      <c r="FRC89" s="116"/>
      <c r="FRD89" s="218"/>
      <c r="FRE89" s="217"/>
      <c r="FRF89" s="116"/>
      <c r="FRG89" s="218"/>
      <c r="FRH89" s="217"/>
      <c r="FRI89" s="116"/>
      <c r="FRJ89" s="218"/>
      <c r="FRK89" s="217"/>
      <c r="FRL89" s="116"/>
      <c r="FRM89" s="218"/>
      <c r="FRN89" s="217"/>
      <c r="FRO89" s="116"/>
      <c r="FRP89" s="218"/>
      <c r="FRQ89" s="217"/>
      <c r="FRR89" s="116"/>
      <c r="FRS89" s="218"/>
      <c r="FRT89" s="217"/>
      <c r="FRU89" s="116"/>
      <c r="FRV89" s="218"/>
      <c r="FRW89" s="217"/>
      <c r="FRX89" s="116"/>
      <c r="FRY89" s="218"/>
      <c r="FRZ89" s="217"/>
      <c r="FSA89" s="116"/>
      <c r="FSB89" s="218"/>
      <c r="FSC89" s="217"/>
      <c r="FSD89" s="116"/>
      <c r="FSE89" s="218"/>
      <c r="FSF89" s="217"/>
      <c r="FSG89" s="116"/>
      <c r="FSH89" s="218"/>
      <c r="FSI89" s="217"/>
      <c r="FSJ89" s="116"/>
      <c r="FSK89" s="218"/>
      <c r="FSL89" s="217"/>
      <c r="FSM89" s="116"/>
      <c r="FSN89" s="218"/>
      <c r="FSO89" s="217"/>
      <c r="FSP89" s="116"/>
      <c r="FSQ89" s="218"/>
      <c r="FSR89" s="217"/>
      <c r="FSS89" s="116"/>
      <c r="FST89" s="218"/>
      <c r="FSU89" s="217"/>
      <c r="FSV89" s="116"/>
      <c r="FSW89" s="218"/>
      <c r="FSX89" s="217"/>
      <c r="FSY89" s="116"/>
      <c r="FSZ89" s="218"/>
      <c r="FTA89" s="217"/>
      <c r="FTB89" s="116"/>
      <c r="FTC89" s="218"/>
      <c r="FTD89" s="217"/>
      <c r="FTE89" s="116"/>
      <c r="FTF89" s="218"/>
      <c r="FTG89" s="217"/>
      <c r="FTH89" s="116"/>
      <c r="FTI89" s="218"/>
      <c r="FTJ89" s="217"/>
      <c r="FTK89" s="116"/>
      <c r="FTL89" s="218"/>
      <c r="FTM89" s="217"/>
      <c r="FTN89" s="116"/>
      <c r="FTO89" s="218"/>
      <c r="FTP89" s="217"/>
      <c r="FTQ89" s="116"/>
      <c r="FTR89" s="218"/>
      <c r="FTS89" s="217"/>
      <c r="FTT89" s="116"/>
      <c r="FTU89" s="218"/>
      <c r="FTV89" s="217"/>
      <c r="FTW89" s="116"/>
      <c r="FTX89" s="218"/>
      <c r="FTY89" s="217"/>
      <c r="FTZ89" s="116"/>
      <c r="FUA89" s="218"/>
      <c r="FUB89" s="217"/>
      <c r="FUC89" s="116"/>
      <c r="FUD89" s="218"/>
      <c r="FUE89" s="217"/>
      <c r="FUF89" s="116"/>
      <c r="FUG89" s="218"/>
      <c r="FUH89" s="217"/>
      <c r="FUI89" s="116"/>
      <c r="FUJ89" s="218"/>
      <c r="FUK89" s="217"/>
      <c r="FUL89" s="116"/>
      <c r="FUM89" s="218"/>
      <c r="FUN89" s="217"/>
      <c r="FUO89" s="116"/>
      <c r="FUP89" s="218"/>
      <c r="FUQ89" s="217"/>
      <c r="FUR89" s="116"/>
      <c r="FUS89" s="218"/>
      <c r="FUT89" s="217"/>
      <c r="FUU89" s="116"/>
      <c r="FUV89" s="218"/>
      <c r="FUW89" s="217"/>
      <c r="FUX89" s="116"/>
      <c r="FUY89" s="218"/>
      <c r="FUZ89" s="217"/>
      <c r="FVA89" s="116"/>
      <c r="FVB89" s="218"/>
      <c r="FVC89" s="217"/>
      <c r="FVD89" s="116"/>
      <c r="FVE89" s="218"/>
      <c r="FVF89" s="217"/>
      <c r="FVG89" s="116"/>
      <c r="FVH89" s="218"/>
      <c r="FVI89" s="217"/>
      <c r="FVJ89" s="116"/>
      <c r="FVK89" s="218"/>
      <c r="FVL89" s="217"/>
      <c r="FVM89" s="116"/>
      <c r="FVN89" s="218"/>
      <c r="FVO89" s="217"/>
      <c r="FVP89" s="116"/>
      <c r="FVQ89" s="218"/>
      <c r="FVR89" s="217"/>
      <c r="FVS89" s="116"/>
      <c r="FVT89" s="218"/>
      <c r="FVU89" s="217"/>
      <c r="FVV89" s="116"/>
      <c r="FVW89" s="218"/>
      <c r="FVX89" s="217"/>
      <c r="FVY89" s="116"/>
      <c r="FVZ89" s="218"/>
      <c r="FWA89" s="217"/>
      <c r="FWB89" s="116"/>
      <c r="FWC89" s="218"/>
      <c r="FWD89" s="217"/>
      <c r="FWE89" s="116"/>
      <c r="FWF89" s="218"/>
      <c r="FWG89" s="217"/>
      <c r="FWH89" s="116"/>
      <c r="FWI89" s="218"/>
      <c r="FWJ89" s="217"/>
      <c r="FWK89" s="116"/>
      <c r="FWL89" s="218"/>
      <c r="FWM89" s="217"/>
      <c r="FWN89" s="116"/>
      <c r="FWO89" s="218"/>
      <c r="FWP89" s="217"/>
      <c r="FWQ89" s="116"/>
      <c r="FWR89" s="218"/>
      <c r="FWS89" s="217"/>
      <c r="FWT89" s="116"/>
      <c r="FWU89" s="218"/>
      <c r="FWV89" s="217"/>
      <c r="FWW89" s="116"/>
      <c r="FWX89" s="218"/>
      <c r="FWY89" s="217"/>
      <c r="FWZ89" s="116"/>
      <c r="FXA89" s="218"/>
      <c r="FXB89" s="217"/>
      <c r="FXC89" s="116"/>
      <c r="FXD89" s="218"/>
      <c r="FXE89" s="217"/>
      <c r="FXF89" s="116"/>
      <c r="FXG89" s="218"/>
      <c r="FXH89" s="217"/>
      <c r="FXI89" s="116"/>
      <c r="FXJ89" s="218"/>
      <c r="FXK89" s="217"/>
      <c r="FXL89" s="116"/>
      <c r="FXM89" s="218"/>
      <c r="FXN89" s="217"/>
      <c r="FXO89" s="116"/>
      <c r="FXP89" s="218"/>
      <c r="FXQ89" s="217"/>
      <c r="FXR89" s="116"/>
      <c r="FXS89" s="218"/>
      <c r="FXT89" s="217"/>
      <c r="FXU89" s="116"/>
      <c r="FXV89" s="218"/>
      <c r="FXW89" s="217"/>
      <c r="FXX89" s="116"/>
      <c r="FXY89" s="218"/>
      <c r="FXZ89" s="217"/>
      <c r="FYA89" s="116"/>
      <c r="FYB89" s="218"/>
      <c r="FYC89" s="217"/>
      <c r="FYD89" s="116"/>
      <c r="FYE89" s="218"/>
      <c r="FYF89" s="217"/>
      <c r="FYG89" s="116"/>
      <c r="FYH89" s="218"/>
      <c r="FYI89" s="217"/>
      <c r="FYJ89" s="116"/>
      <c r="FYK89" s="218"/>
      <c r="FYL89" s="217"/>
      <c r="FYM89" s="116"/>
      <c r="FYN89" s="218"/>
      <c r="FYO89" s="217"/>
      <c r="FYP89" s="116"/>
      <c r="FYQ89" s="218"/>
      <c r="FYR89" s="217"/>
      <c r="FYS89" s="116"/>
      <c r="FYT89" s="218"/>
      <c r="FYU89" s="217"/>
      <c r="FYV89" s="116"/>
      <c r="FYW89" s="218"/>
      <c r="FYX89" s="217"/>
      <c r="FYY89" s="116"/>
      <c r="FYZ89" s="218"/>
      <c r="FZA89" s="217"/>
      <c r="FZB89" s="116"/>
      <c r="FZC89" s="218"/>
      <c r="FZD89" s="217"/>
      <c r="FZE89" s="116"/>
      <c r="FZF89" s="218"/>
      <c r="FZG89" s="217"/>
      <c r="FZH89" s="116"/>
      <c r="FZI89" s="218"/>
      <c r="FZJ89" s="217"/>
      <c r="FZK89" s="116"/>
      <c r="FZL89" s="218"/>
      <c r="FZM89" s="217"/>
      <c r="FZN89" s="116"/>
      <c r="FZO89" s="218"/>
      <c r="FZP89" s="217"/>
      <c r="FZQ89" s="116"/>
      <c r="FZR89" s="218"/>
      <c r="FZS89" s="217"/>
      <c r="FZT89" s="116"/>
      <c r="FZU89" s="218"/>
      <c r="FZV89" s="217"/>
      <c r="FZW89" s="116"/>
      <c r="FZX89" s="218"/>
      <c r="FZY89" s="217"/>
      <c r="FZZ89" s="116"/>
      <c r="GAA89" s="218"/>
      <c r="GAB89" s="217"/>
      <c r="GAC89" s="116"/>
      <c r="GAD89" s="218"/>
      <c r="GAE89" s="217"/>
      <c r="GAF89" s="116"/>
      <c r="GAG89" s="218"/>
      <c r="GAH89" s="217"/>
      <c r="GAI89" s="116"/>
      <c r="GAJ89" s="218"/>
      <c r="GAK89" s="217"/>
      <c r="GAL89" s="116"/>
      <c r="GAM89" s="218"/>
      <c r="GAN89" s="217"/>
      <c r="GAO89" s="116"/>
      <c r="GAP89" s="218"/>
      <c r="GAQ89" s="217"/>
      <c r="GAR89" s="116"/>
      <c r="GAS89" s="218"/>
      <c r="GAT89" s="217"/>
      <c r="GAU89" s="116"/>
      <c r="GAV89" s="218"/>
      <c r="GAW89" s="217"/>
      <c r="GAX89" s="116"/>
      <c r="GAY89" s="218"/>
      <c r="GAZ89" s="217"/>
      <c r="GBA89" s="116"/>
      <c r="GBB89" s="218"/>
      <c r="GBC89" s="217"/>
      <c r="GBD89" s="116"/>
      <c r="GBE89" s="218"/>
      <c r="GBF89" s="217"/>
      <c r="GBG89" s="116"/>
      <c r="GBH89" s="218"/>
      <c r="GBI89" s="217"/>
      <c r="GBJ89" s="116"/>
      <c r="GBK89" s="218"/>
      <c r="GBL89" s="217"/>
      <c r="GBM89" s="116"/>
      <c r="GBN89" s="218"/>
      <c r="GBO89" s="217"/>
      <c r="GBP89" s="116"/>
      <c r="GBQ89" s="218"/>
      <c r="GBR89" s="217"/>
      <c r="GBS89" s="116"/>
      <c r="GBT89" s="218"/>
      <c r="GBU89" s="217"/>
      <c r="GBV89" s="116"/>
      <c r="GBW89" s="218"/>
      <c r="GBX89" s="217"/>
      <c r="GBY89" s="116"/>
      <c r="GBZ89" s="218"/>
      <c r="GCA89" s="217"/>
      <c r="GCB89" s="116"/>
      <c r="GCC89" s="218"/>
      <c r="GCD89" s="217"/>
      <c r="GCE89" s="116"/>
      <c r="GCF89" s="218"/>
      <c r="GCG89" s="217"/>
      <c r="GCH89" s="116"/>
      <c r="GCI89" s="218"/>
      <c r="GCJ89" s="217"/>
      <c r="GCK89" s="116"/>
      <c r="GCL89" s="218"/>
      <c r="GCM89" s="217"/>
      <c r="GCN89" s="116"/>
      <c r="GCO89" s="218"/>
      <c r="GCP89" s="217"/>
      <c r="GCQ89" s="116"/>
      <c r="GCR89" s="218"/>
      <c r="GCS89" s="217"/>
      <c r="GCT89" s="116"/>
      <c r="GCU89" s="218"/>
      <c r="GCV89" s="217"/>
      <c r="GCW89" s="116"/>
      <c r="GCX89" s="218"/>
      <c r="GCY89" s="217"/>
      <c r="GCZ89" s="116"/>
      <c r="GDA89" s="218"/>
      <c r="GDB89" s="217"/>
      <c r="GDC89" s="116"/>
      <c r="GDD89" s="218"/>
      <c r="GDE89" s="217"/>
      <c r="GDF89" s="116"/>
      <c r="GDG89" s="218"/>
      <c r="GDH89" s="217"/>
      <c r="GDI89" s="116"/>
      <c r="GDJ89" s="218"/>
      <c r="GDK89" s="217"/>
      <c r="GDL89" s="116"/>
      <c r="GDM89" s="218"/>
      <c r="GDN89" s="217"/>
      <c r="GDO89" s="116"/>
      <c r="GDP89" s="218"/>
      <c r="GDQ89" s="217"/>
      <c r="GDR89" s="116"/>
      <c r="GDS89" s="218"/>
      <c r="GDT89" s="217"/>
      <c r="GDU89" s="116"/>
      <c r="GDV89" s="218"/>
      <c r="GDW89" s="217"/>
      <c r="GDX89" s="116"/>
      <c r="GDY89" s="218"/>
      <c r="GDZ89" s="217"/>
      <c r="GEA89" s="116"/>
      <c r="GEB89" s="218"/>
      <c r="GEC89" s="217"/>
      <c r="GED89" s="116"/>
      <c r="GEE89" s="218"/>
      <c r="GEF89" s="217"/>
      <c r="GEG89" s="116"/>
      <c r="GEH89" s="218"/>
      <c r="GEI89" s="217"/>
      <c r="GEJ89" s="116"/>
      <c r="GEK89" s="218"/>
      <c r="GEL89" s="217"/>
      <c r="GEM89" s="116"/>
      <c r="GEN89" s="218"/>
      <c r="GEO89" s="217"/>
      <c r="GEP89" s="116"/>
      <c r="GEQ89" s="218"/>
      <c r="GER89" s="217"/>
      <c r="GES89" s="116"/>
      <c r="GET89" s="218"/>
      <c r="GEU89" s="217"/>
      <c r="GEV89" s="116"/>
      <c r="GEW89" s="218"/>
      <c r="GEX89" s="217"/>
      <c r="GEY89" s="116"/>
      <c r="GEZ89" s="218"/>
      <c r="GFA89" s="217"/>
      <c r="GFB89" s="116"/>
      <c r="GFC89" s="218"/>
      <c r="GFD89" s="217"/>
      <c r="GFE89" s="116"/>
      <c r="GFF89" s="218"/>
      <c r="GFG89" s="217"/>
      <c r="GFH89" s="116"/>
      <c r="GFI89" s="218"/>
      <c r="GFJ89" s="217"/>
      <c r="GFK89" s="116"/>
      <c r="GFL89" s="218"/>
      <c r="GFM89" s="217"/>
      <c r="GFN89" s="116"/>
      <c r="GFO89" s="218"/>
      <c r="GFP89" s="217"/>
      <c r="GFQ89" s="116"/>
      <c r="GFR89" s="218"/>
      <c r="GFS89" s="217"/>
      <c r="GFT89" s="116"/>
      <c r="GFU89" s="218"/>
      <c r="GFV89" s="217"/>
      <c r="GFW89" s="116"/>
      <c r="GFX89" s="218"/>
      <c r="GFY89" s="217"/>
      <c r="GFZ89" s="116"/>
      <c r="GGA89" s="218"/>
      <c r="GGB89" s="217"/>
      <c r="GGC89" s="116"/>
      <c r="GGD89" s="218"/>
      <c r="GGE89" s="217"/>
      <c r="GGF89" s="116"/>
      <c r="GGG89" s="218"/>
      <c r="GGH89" s="217"/>
      <c r="GGI89" s="116"/>
      <c r="GGJ89" s="218"/>
      <c r="GGK89" s="217"/>
      <c r="GGL89" s="116"/>
      <c r="GGM89" s="218"/>
      <c r="GGN89" s="217"/>
      <c r="GGO89" s="116"/>
      <c r="GGP89" s="218"/>
      <c r="GGQ89" s="217"/>
      <c r="GGR89" s="116"/>
      <c r="GGS89" s="218"/>
      <c r="GGT89" s="217"/>
      <c r="GGU89" s="116"/>
      <c r="GGV89" s="218"/>
      <c r="GGW89" s="217"/>
      <c r="GGX89" s="116"/>
      <c r="GGY89" s="218"/>
      <c r="GGZ89" s="217"/>
      <c r="GHA89" s="116"/>
      <c r="GHB89" s="218"/>
      <c r="GHC89" s="217"/>
      <c r="GHD89" s="116"/>
      <c r="GHE89" s="218"/>
      <c r="GHF89" s="217"/>
      <c r="GHG89" s="116"/>
      <c r="GHH89" s="218"/>
      <c r="GHI89" s="217"/>
      <c r="GHJ89" s="116"/>
      <c r="GHK89" s="218"/>
      <c r="GHL89" s="217"/>
      <c r="GHM89" s="116"/>
      <c r="GHN89" s="218"/>
      <c r="GHO89" s="217"/>
      <c r="GHP89" s="116"/>
      <c r="GHQ89" s="218"/>
      <c r="GHR89" s="217"/>
      <c r="GHS89" s="116"/>
      <c r="GHT89" s="218"/>
      <c r="GHU89" s="217"/>
      <c r="GHV89" s="116"/>
      <c r="GHW89" s="218"/>
      <c r="GHX89" s="217"/>
      <c r="GHY89" s="116"/>
      <c r="GHZ89" s="218"/>
      <c r="GIA89" s="217"/>
      <c r="GIB89" s="116"/>
      <c r="GIC89" s="218"/>
      <c r="GID89" s="217"/>
      <c r="GIE89" s="116"/>
      <c r="GIF89" s="218"/>
      <c r="GIG89" s="217"/>
      <c r="GIH89" s="116"/>
      <c r="GII89" s="218"/>
      <c r="GIJ89" s="217"/>
      <c r="GIK89" s="116"/>
      <c r="GIL89" s="218"/>
      <c r="GIM89" s="217"/>
      <c r="GIN89" s="116"/>
      <c r="GIO89" s="218"/>
      <c r="GIP89" s="217"/>
      <c r="GIQ89" s="116"/>
      <c r="GIR89" s="218"/>
      <c r="GIS89" s="217"/>
      <c r="GIT89" s="116"/>
      <c r="GIU89" s="218"/>
      <c r="GIV89" s="217"/>
      <c r="GIW89" s="116"/>
      <c r="GIX89" s="218"/>
      <c r="GIY89" s="217"/>
      <c r="GIZ89" s="116"/>
      <c r="GJA89" s="218"/>
      <c r="GJB89" s="217"/>
      <c r="GJC89" s="116"/>
      <c r="GJD89" s="218"/>
      <c r="GJE89" s="217"/>
      <c r="GJF89" s="116"/>
      <c r="GJG89" s="218"/>
      <c r="GJH89" s="217"/>
      <c r="GJI89" s="116"/>
      <c r="GJJ89" s="218"/>
      <c r="GJK89" s="217"/>
      <c r="GJL89" s="116"/>
      <c r="GJM89" s="218"/>
      <c r="GJN89" s="217"/>
      <c r="GJO89" s="116"/>
      <c r="GJP89" s="218"/>
      <c r="GJQ89" s="217"/>
      <c r="GJR89" s="116"/>
      <c r="GJS89" s="218"/>
      <c r="GJT89" s="217"/>
      <c r="GJU89" s="116"/>
      <c r="GJV89" s="218"/>
      <c r="GJW89" s="217"/>
      <c r="GJX89" s="116"/>
      <c r="GJY89" s="218"/>
      <c r="GJZ89" s="217"/>
      <c r="GKA89" s="116"/>
      <c r="GKB89" s="218"/>
      <c r="GKC89" s="217"/>
      <c r="GKD89" s="116"/>
      <c r="GKE89" s="218"/>
      <c r="GKF89" s="217"/>
      <c r="GKG89" s="116"/>
      <c r="GKH89" s="218"/>
      <c r="GKI89" s="217"/>
      <c r="GKJ89" s="116"/>
      <c r="GKK89" s="218"/>
      <c r="GKL89" s="217"/>
      <c r="GKM89" s="116"/>
      <c r="GKN89" s="218"/>
      <c r="GKO89" s="217"/>
      <c r="GKP89" s="116"/>
      <c r="GKQ89" s="218"/>
      <c r="GKR89" s="217"/>
      <c r="GKS89" s="116"/>
      <c r="GKT89" s="218"/>
      <c r="GKU89" s="217"/>
      <c r="GKV89" s="116"/>
      <c r="GKW89" s="218"/>
      <c r="GKX89" s="217"/>
      <c r="GKY89" s="116"/>
      <c r="GKZ89" s="218"/>
      <c r="GLA89" s="217"/>
      <c r="GLB89" s="116"/>
      <c r="GLC89" s="218"/>
      <c r="GLD89" s="217"/>
      <c r="GLE89" s="116"/>
      <c r="GLF89" s="218"/>
      <c r="GLG89" s="217"/>
      <c r="GLH89" s="116"/>
      <c r="GLI89" s="218"/>
      <c r="GLJ89" s="217"/>
      <c r="GLK89" s="116"/>
      <c r="GLL89" s="218"/>
      <c r="GLM89" s="217"/>
      <c r="GLN89" s="116"/>
      <c r="GLO89" s="218"/>
      <c r="GLP89" s="217"/>
      <c r="GLQ89" s="116"/>
      <c r="GLR89" s="218"/>
      <c r="GLS89" s="217"/>
      <c r="GLT89" s="116"/>
      <c r="GLU89" s="218"/>
      <c r="GLV89" s="217"/>
      <c r="GLW89" s="116"/>
      <c r="GLX89" s="218"/>
      <c r="GLY89" s="217"/>
      <c r="GLZ89" s="116"/>
      <c r="GMA89" s="218"/>
      <c r="GMB89" s="217"/>
      <c r="GMC89" s="116"/>
      <c r="GMD89" s="218"/>
      <c r="GME89" s="217"/>
      <c r="GMF89" s="116"/>
      <c r="GMG89" s="218"/>
      <c r="GMH89" s="217"/>
      <c r="GMI89" s="116"/>
      <c r="GMJ89" s="218"/>
      <c r="GMK89" s="217"/>
      <c r="GML89" s="116"/>
      <c r="GMM89" s="218"/>
      <c r="GMN89" s="217"/>
      <c r="GMO89" s="116"/>
      <c r="GMP89" s="218"/>
      <c r="GMQ89" s="217"/>
      <c r="GMR89" s="116"/>
      <c r="GMS89" s="218"/>
      <c r="GMT89" s="217"/>
      <c r="GMU89" s="116"/>
      <c r="GMV89" s="218"/>
      <c r="GMW89" s="217"/>
      <c r="GMX89" s="116"/>
      <c r="GMY89" s="218"/>
      <c r="GMZ89" s="217"/>
      <c r="GNA89" s="116"/>
      <c r="GNB89" s="218"/>
      <c r="GNC89" s="217"/>
      <c r="GND89" s="116"/>
      <c r="GNE89" s="218"/>
      <c r="GNF89" s="217"/>
      <c r="GNG89" s="116"/>
      <c r="GNH89" s="218"/>
      <c r="GNI89" s="217"/>
      <c r="GNJ89" s="116"/>
      <c r="GNK89" s="218"/>
      <c r="GNL89" s="217"/>
      <c r="GNM89" s="116"/>
      <c r="GNN89" s="218"/>
      <c r="GNO89" s="217"/>
      <c r="GNP89" s="116"/>
      <c r="GNQ89" s="218"/>
      <c r="GNR89" s="217"/>
      <c r="GNS89" s="116"/>
      <c r="GNT89" s="218"/>
      <c r="GNU89" s="217"/>
      <c r="GNV89" s="116"/>
      <c r="GNW89" s="218"/>
      <c r="GNX89" s="217"/>
      <c r="GNY89" s="116"/>
      <c r="GNZ89" s="218"/>
      <c r="GOA89" s="217"/>
      <c r="GOB89" s="116"/>
      <c r="GOC89" s="218"/>
      <c r="GOD89" s="217"/>
      <c r="GOE89" s="116"/>
      <c r="GOF89" s="218"/>
      <c r="GOG89" s="217"/>
      <c r="GOH89" s="116"/>
      <c r="GOI89" s="218"/>
      <c r="GOJ89" s="217"/>
      <c r="GOK89" s="116"/>
      <c r="GOL89" s="218"/>
      <c r="GOM89" s="217"/>
      <c r="GON89" s="116"/>
      <c r="GOO89" s="218"/>
      <c r="GOP89" s="217"/>
      <c r="GOQ89" s="116"/>
      <c r="GOR89" s="218"/>
      <c r="GOS89" s="217"/>
      <c r="GOT89" s="116"/>
      <c r="GOU89" s="218"/>
      <c r="GOV89" s="217"/>
      <c r="GOW89" s="116"/>
      <c r="GOX89" s="218"/>
      <c r="GOY89" s="217"/>
      <c r="GOZ89" s="116"/>
      <c r="GPA89" s="218"/>
      <c r="GPB89" s="217"/>
      <c r="GPC89" s="116"/>
      <c r="GPD89" s="218"/>
      <c r="GPE89" s="217"/>
      <c r="GPF89" s="116"/>
      <c r="GPG89" s="218"/>
      <c r="GPH89" s="217"/>
      <c r="GPI89" s="116"/>
      <c r="GPJ89" s="218"/>
      <c r="GPK89" s="217"/>
      <c r="GPL89" s="116"/>
      <c r="GPM89" s="218"/>
      <c r="GPN89" s="217"/>
      <c r="GPO89" s="116"/>
      <c r="GPP89" s="218"/>
      <c r="GPQ89" s="217"/>
      <c r="GPR89" s="116"/>
      <c r="GPS89" s="218"/>
      <c r="GPT89" s="217"/>
      <c r="GPU89" s="116"/>
      <c r="GPV89" s="218"/>
      <c r="GPW89" s="217"/>
      <c r="GPX89" s="116"/>
      <c r="GPY89" s="218"/>
      <c r="GPZ89" s="217"/>
      <c r="GQA89" s="116"/>
      <c r="GQB89" s="218"/>
      <c r="GQC89" s="217"/>
      <c r="GQD89" s="116"/>
      <c r="GQE89" s="218"/>
      <c r="GQF89" s="217"/>
      <c r="GQG89" s="116"/>
      <c r="GQH89" s="218"/>
      <c r="GQI89" s="217"/>
      <c r="GQJ89" s="116"/>
      <c r="GQK89" s="218"/>
      <c r="GQL89" s="217"/>
      <c r="GQM89" s="116"/>
      <c r="GQN89" s="218"/>
      <c r="GQO89" s="217"/>
      <c r="GQP89" s="116"/>
      <c r="GQQ89" s="218"/>
      <c r="GQR89" s="217"/>
      <c r="GQS89" s="116"/>
      <c r="GQT89" s="218"/>
      <c r="GQU89" s="217"/>
      <c r="GQV89" s="116"/>
      <c r="GQW89" s="218"/>
      <c r="GQX89" s="217"/>
      <c r="GQY89" s="116"/>
      <c r="GQZ89" s="218"/>
      <c r="GRA89" s="217"/>
      <c r="GRB89" s="116"/>
      <c r="GRC89" s="218"/>
      <c r="GRD89" s="217"/>
      <c r="GRE89" s="116"/>
      <c r="GRF89" s="218"/>
      <c r="GRG89" s="217"/>
      <c r="GRH89" s="116"/>
      <c r="GRI89" s="218"/>
      <c r="GRJ89" s="217"/>
      <c r="GRK89" s="116"/>
      <c r="GRL89" s="218"/>
      <c r="GRM89" s="217"/>
      <c r="GRN89" s="116"/>
      <c r="GRO89" s="218"/>
      <c r="GRP89" s="217"/>
      <c r="GRQ89" s="116"/>
      <c r="GRR89" s="218"/>
      <c r="GRS89" s="217"/>
      <c r="GRT89" s="116"/>
      <c r="GRU89" s="218"/>
      <c r="GRV89" s="217"/>
      <c r="GRW89" s="116"/>
      <c r="GRX89" s="218"/>
      <c r="GRY89" s="217"/>
      <c r="GRZ89" s="116"/>
      <c r="GSA89" s="218"/>
      <c r="GSB89" s="217"/>
      <c r="GSC89" s="116"/>
      <c r="GSD89" s="218"/>
      <c r="GSE89" s="217"/>
      <c r="GSF89" s="116"/>
      <c r="GSG89" s="218"/>
      <c r="GSH89" s="217"/>
      <c r="GSI89" s="116"/>
      <c r="GSJ89" s="218"/>
      <c r="GSK89" s="217"/>
      <c r="GSL89" s="116"/>
      <c r="GSM89" s="218"/>
      <c r="GSN89" s="217"/>
      <c r="GSO89" s="116"/>
      <c r="GSP89" s="218"/>
      <c r="GSQ89" s="217"/>
      <c r="GSR89" s="116"/>
      <c r="GSS89" s="218"/>
      <c r="GST89" s="217"/>
      <c r="GSU89" s="116"/>
      <c r="GSV89" s="218"/>
      <c r="GSW89" s="217"/>
      <c r="GSX89" s="116"/>
      <c r="GSY89" s="218"/>
      <c r="GSZ89" s="217"/>
      <c r="GTA89" s="116"/>
      <c r="GTB89" s="218"/>
      <c r="GTC89" s="217"/>
      <c r="GTD89" s="116"/>
      <c r="GTE89" s="218"/>
      <c r="GTF89" s="217"/>
      <c r="GTG89" s="116"/>
      <c r="GTH89" s="218"/>
      <c r="GTI89" s="217"/>
      <c r="GTJ89" s="116"/>
      <c r="GTK89" s="218"/>
      <c r="GTL89" s="217"/>
      <c r="GTM89" s="116"/>
      <c r="GTN89" s="218"/>
      <c r="GTO89" s="217"/>
      <c r="GTP89" s="116"/>
      <c r="GTQ89" s="218"/>
      <c r="GTR89" s="217"/>
      <c r="GTS89" s="116"/>
      <c r="GTT89" s="218"/>
      <c r="GTU89" s="217"/>
      <c r="GTV89" s="116"/>
      <c r="GTW89" s="218"/>
      <c r="GTX89" s="217"/>
      <c r="GTY89" s="116"/>
      <c r="GTZ89" s="218"/>
      <c r="GUA89" s="217"/>
      <c r="GUB89" s="116"/>
      <c r="GUC89" s="218"/>
      <c r="GUD89" s="217"/>
      <c r="GUE89" s="116"/>
      <c r="GUF89" s="218"/>
      <c r="GUG89" s="217"/>
      <c r="GUH89" s="116"/>
      <c r="GUI89" s="218"/>
      <c r="GUJ89" s="217"/>
      <c r="GUK89" s="116"/>
      <c r="GUL89" s="218"/>
      <c r="GUM89" s="217"/>
      <c r="GUN89" s="116"/>
      <c r="GUO89" s="218"/>
      <c r="GUP89" s="217"/>
      <c r="GUQ89" s="116"/>
      <c r="GUR89" s="218"/>
      <c r="GUS89" s="217"/>
      <c r="GUT89" s="116"/>
      <c r="GUU89" s="218"/>
      <c r="GUV89" s="217"/>
      <c r="GUW89" s="116"/>
      <c r="GUX89" s="218"/>
      <c r="GUY89" s="217"/>
      <c r="GUZ89" s="116"/>
      <c r="GVA89" s="218"/>
      <c r="GVB89" s="217"/>
      <c r="GVC89" s="116"/>
      <c r="GVD89" s="218"/>
      <c r="GVE89" s="217"/>
      <c r="GVF89" s="116"/>
      <c r="GVG89" s="218"/>
      <c r="GVH89" s="217"/>
      <c r="GVI89" s="116"/>
      <c r="GVJ89" s="218"/>
      <c r="GVK89" s="217"/>
      <c r="GVL89" s="116"/>
      <c r="GVM89" s="218"/>
      <c r="GVN89" s="217"/>
      <c r="GVO89" s="116"/>
      <c r="GVP89" s="218"/>
      <c r="GVQ89" s="217"/>
      <c r="GVR89" s="116"/>
      <c r="GVS89" s="218"/>
      <c r="GVT89" s="217"/>
      <c r="GVU89" s="116"/>
      <c r="GVV89" s="218"/>
      <c r="GVW89" s="217"/>
      <c r="GVX89" s="116"/>
      <c r="GVY89" s="218"/>
      <c r="GVZ89" s="217"/>
      <c r="GWA89" s="116"/>
      <c r="GWB89" s="218"/>
      <c r="GWC89" s="217"/>
      <c r="GWD89" s="116"/>
      <c r="GWE89" s="218"/>
      <c r="GWF89" s="217"/>
      <c r="GWG89" s="116"/>
      <c r="GWH89" s="218"/>
      <c r="GWI89" s="217"/>
      <c r="GWJ89" s="116"/>
      <c r="GWK89" s="218"/>
      <c r="GWL89" s="217"/>
      <c r="GWM89" s="116"/>
      <c r="GWN89" s="218"/>
      <c r="GWO89" s="217"/>
      <c r="GWP89" s="116"/>
      <c r="GWQ89" s="218"/>
      <c r="GWR89" s="217"/>
      <c r="GWS89" s="116"/>
      <c r="GWT89" s="218"/>
      <c r="GWU89" s="217"/>
      <c r="GWV89" s="116"/>
      <c r="GWW89" s="218"/>
      <c r="GWX89" s="217"/>
      <c r="GWY89" s="116"/>
      <c r="GWZ89" s="218"/>
      <c r="GXA89" s="217"/>
      <c r="GXB89" s="116"/>
      <c r="GXC89" s="218"/>
      <c r="GXD89" s="217"/>
      <c r="GXE89" s="116"/>
      <c r="GXF89" s="218"/>
      <c r="GXG89" s="217"/>
      <c r="GXH89" s="116"/>
      <c r="GXI89" s="218"/>
      <c r="GXJ89" s="217"/>
      <c r="GXK89" s="116"/>
      <c r="GXL89" s="218"/>
      <c r="GXM89" s="217"/>
      <c r="GXN89" s="116"/>
      <c r="GXO89" s="218"/>
      <c r="GXP89" s="217"/>
      <c r="GXQ89" s="116"/>
      <c r="GXR89" s="218"/>
      <c r="GXS89" s="217"/>
      <c r="GXT89" s="116"/>
      <c r="GXU89" s="218"/>
      <c r="GXV89" s="217"/>
      <c r="GXW89" s="116"/>
      <c r="GXX89" s="218"/>
      <c r="GXY89" s="217"/>
      <c r="GXZ89" s="116"/>
      <c r="GYA89" s="218"/>
      <c r="GYB89" s="217"/>
      <c r="GYC89" s="116"/>
      <c r="GYD89" s="218"/>
      <c r="GYE89" s="217"/>
      <c r="GYF89" s="116"/>
      <c r="GYG89" s="218"/>
      <c r="GYH89" s="217"/>
      <c r="GYI89" s="116"/>
      <c r="GYJ89" s="218"/>
      <c r="GYK89" s="217"/>
      <c r="GYL89" s="116"/>
      <c r="GYM89" s="218"/>
      <c r="GYN89" s="217"/>
      <c r="GYO89" s="116"/>
      <c r="GYP89" s="218"/>
      <c r="GYQ89" s="217"/>
      <c r="GYR89" s="116"/>
      <c r="GYS89" s="218"/>
      <c r="GYT89" s="217"/>
      <c r="GYU89" s="116"/>
      <c r="GYV89" s="218"/>
      <c r="GYW89" s="217"/>
      <c r="GYX89" s="116"/>
      <c r="GYY89" s="218"/>
      <c r="GYZ89" s="217"/>
      <c r="GZA89" s="116"/>
      <c r="GZB89" s="218"/>
      <c r="GZC89" s="217"/>
      <c r="GZD89" s="116"/>
      <c r="GZE89" s="218"/>
      <c r="GZF89" s="217"/>
      <c r="GZG89" s="116"/>
      <c r="GZH89" s="218"/>
      <c r="GZI89" s="217"/>
      <c r="GZJ89" s="116"/>
      <c r="GZK89" s="218"/>
      <c r="GZL89" s="217"/>
      <c r="GZM89" s="116"/>
      <c r="GZN89" s="218"/>
      <c r="GZO89" s="217"/>
      <c r="GZP89" s="116"/>
      <c r="GZQ89" s="218"/>
      <c r="GZR89" s="217"/>
      <c r="GZS89" s="116"/>
      <c r="GZT89" s="218"/>
      <c r="GZU89" s="217"/>
      <c r="GZV89" s="116"/>
      <c r="GZW89" s="218"/>
      <c r="GZX89" s="217"/>
      <c r="GZY89" s="116"/>
      <c r="GZZ89" s="218"/>
      <c r="HAA89" s="217"/>
      <c r="HAB89" s="116"/>
      <c r="HAC89" s="218"/>
      <c r="HAD89" s="217"/>
      <c r="HAE89" s="116"/>
      <c r="HAF89" s="218"/>
      <c r="HAG89" s="217"/>
      <c r="HAH89" s="116"/>
      <c r="HAI89" s="218"/>
      <c r="HAJ89" s="217"/>
      <c r="HAK89" s="116"/>
      <c r="HAL89" s="218"/>
      <c r="HAM89" s="217"/>
      <c r="HAN89" s="116"/>
      <c r="HAO89" s="218"/>
      <c r="HAP89" s="217"/>
      <c r="HAQ89" s="116"/>
      <c r="HAR89" s="218"/>
      <c r="HAS89" s="217"/>
      <c r="HAT89" s="116"/>
      <c r="HAU89" s="218"/>
      <c r="HAV89" s="217"/>
      <c r="HAW89" s="116"/>
      <c r="HAX89" s="218"/>
      <c r="HAY89" s="217"/>
      <c r="HAZ89" s="116"/>
      <c r="HBA89" s="218"/>
      <c r="HBB89" s="217"/>
      <c r="HBC89" s="116"/>
      <c r="HBD89" s="218"/>
      <c r="HBE89" s="217"/>
      <c r="HBF89" s="116"/>
      <c r="HBG89" s="218"/>
      <c r="HBH89" s="217"/>
      <c r="HBI89" s="116"/>
      <c r="HBJ89" s="218"/>
      <c r="HBK89" s="217"/>
      <c r="HBL89" s="116"/>
      <c r="HBM89" s="218"/>
      <c r="HBN89" s="217"/>
      <c r="HBO89" s="116"/>
      <c r="HBP89" s="218"/>
      <c r="HBQ89" s="217"/>
      <c r="HBR89" s="116"/>
      <c r="HBS89" s="218"/>
      <c r="HBT89" s="217"/>
      <c r="HBU89" s="116"/>
      <c r="HBV89" s="218"/>
      <c r="HBW89" s="217"/>
      <c r="HBX89" s="116"/>
      <c r="HBY89" s="218"/>
      <c r="HBZ89" s="217"/>
      <c r="HCA89" s="116"/>
      <c r="HCB89" s="218"/>
      <c r="HCC89" s="217"/>
      <c r="HCD89" s="116"/>
      <c r="HCE89" s="218"/>
      <c r="HCF89" s="217"/>
      <c r="HCG89" s="116"/>
      <c r="HCH89" s="218"/>
      <c r="HCI89" s="217"/>
      <c r="HCJ89" s="116"/>
      <c r="HCK89" s="218"/>
      <c r="HCL89" s="217"/>
      <c r="HCM89" s="116"/>
      <c r="HCN89" s="218"/>
      <c r="HCO89" s="217"/>
      <c r="HCP89" s="116"/>
      <c r="HCQ89" s="218"/>
      <c r="HCR89" s="217"/>
      <c r="HCS89" s="116"/>
      <c r="HCT89" s="218"/>
      <c r="HCU89" s="217"/>
      <c r="HCV89" s="116"/>
      <c r="HCW89" s="218"/>
      <c r="HCX89" s="217"/>
      <c r="HCY89" s="116"/>
      <c r="HCZ89" s="218"/>
      <c r="HDA89" s="217"/>
      <c r="HDB89" s="116"/>
      <c r="HDC89" s="218"/>
      <c r="HDD89" s="217"/>
      <c r="HDE89" s="116"/>
      <c r="HDF89" s="218"/>
      <c r="HDG89" s="217"/>
      <c r="HDH89" s="116"/>
      <c r="HDI89" s="218"/>
      <c r="HDJ89" s="217"/>
      <c r="HDK89" s="116"/>
      <c r="HDL89" s="218"/>
      <c r="HDM89" s="217"/>
      <c r="HDN89" s="116"/>
      <c r="HDO89" s="218"/>
      <c r="HDP89" s="217"/>
      <c r="HDQ89" s="116"/>
      <c r="HDR89" s="218"/>
      <c r="HDS89" s="217"/>
      <c r="HDT89" s="116"/>
      <c r="HDU89" s="218"/>
      <c r="HDV89" s="217"/>
      <c r="HDW89" s="116"/>
      <c r="HDX89" s="218"/>
      <c r="HDY89" s="217"/>
      <c r="HDZ89" s="116"/>
      <c r="HEA89" s="218"/>
      <c r="HEB89" s="217"/>
      <c r="HEC89" s="116"/>
      <c r="HED89" s="218"/>
      <c r="HEE89" s="217"/>
      <c r="HEF89" s="116"/>
      <c r="HEG89" s="218"/>
      <c r="HEH89" s="217"/>
      <c r="HEI89" s="116"/>
      <c r="HEJ89" s="218"/>
      <c r="HEK89" s="217"/>
      <c r="HEL89" s="116"/>
      <c r="HEM89" s="218"/>
      <c r="HEN89" s="217"/>
      <c r="HEO89" s="116"/>
      <c r="HEP89" s="218"/>
      <c r="HEQ89" s="217"/>
      <c r="HER89" s="116"/>
      <c r="HES89" s="218"/>
      <c r="HET89" s="217"/>
      <c r="HEU89" s="116"/>
      <c r="HEV89" s="218"/>
      <c r="HEW89" s="217"/>
      <c r="HEX89" s="116"/>
      <c r="HEY89" s="218"/>
      <c r="HEZ89" s="217"/>
      <c r="HFA89" s="116"/>
      <c r="HFB89" s="218"/>
      <c r="HFC89" s="217"/>
      <c r="HFD89" s="116"/>
      <c r="HFE89" s="218"/>
      <c r="HFF89" s="217"/>
      <c r="HFG89" s="116"/>
      <c r="HFH89" s="218"/>
      <c r="HFI89" s="217"/>
      <c r="HFJ89" s="116"/>
      <c r="HFK89" s="218"/>
      <c r="HFL89" s="217"/>
      <c r="HFM89" s="116"/>
      <c r="HFN89" s="218"/>
      <c r="HFO89" s="217"/>
      <c r="HFP89" s="116"/>
      <c r="HFQ89" s="218"/>
      <c r="HFR89" s="217"/>
      <c r="HFS89" s="116"/>
      <c r="HFT89" s="218"/>
      <c r="HFU89" s="217"/>
      <c r="HFV89" s="116"/>
      <c r="HFW89" s="218"/>
      <c r="HFX89" s="217"/>
      <c r="HFY89" s="116"/>
      <c r="HFZ89" s="218"/>
      <c r="HGA89" s="217"/>
      <c r="HGB89" s="116"/>
      <c r="HGC89" s="218"/>
      <c r="HGD89" s="217"/>
      <c r="HGE89" s="116"/>
      <c r="HGF89" s="218"/>
      <c r="HGG89" s="217"/>
      <c r="HGH89" s="116"/>
      <c r="HGI89" s="218"/>
      <c r="HGJ89" s="217"/>
      <c r="HGK89" s="116"/>
      <c r="HGL89" s="218"/>
      <c r="HGM89" s="217"/>
      <c r="HGN89" s="116"/>
      <c r="HGO89" s="218"/>
      <c r="HGP89" s="217"/>
      <c r="HGQ89" s="116"/>
      <c r="HGR89" s="218"/>
      <c r="HGS89" s="217"/>
      <c r="HGT89" s="116"/>
      <c r="HGU89" s="218"/>
      <c r="HGV89" s="217"/>
      <c r="HGW89" s="116"/>
      <c r="HGX89" s="218"/>
      <c r="HGY89" s="217"/>
      <c r="HGZ89" s="116"/>
      <c r="HHA89" s="218"/>
      <c r="HHB89" s="217"/>
      <c r="HHC89" s="116"/>
      <c r="HHD89" s="218"/>
      <c r="HHE89" s="217"/>
      <c r="HHF89" s="116"/>
      <c r="HHG89" s="218"/>
      <c r="HHH89" s="217"/>
      <c r="HHI89" s="116"/>
      <c r="HHJ89" s="218"/>
      <c r="HHK89" s="217"/>
      <c r="HHL89" s="116"/>
      <c r="HHM89" s="218"/>
      <c r="HHN89" s="217"/>
      <c r="HHO89" s="116"/>
      <c r="HHP89" s="218"/>
      <c r="HHQ89" s="217"/>
      <c r="HHR89" s="116"/>
      <c r="HHS89" s="218"/>
      <c r="HHT89" s="217"/>
      <c r="HHU89" s="116"/>
      <c r="HHV89" s="218"/>
      <c r="HHW89" s="217"/>
      <c r="HHX89" s="116"/>
      <c r="HHY89" s="218"/>
      <c r="HHZ89" s="217"/>
      <c r="HIA89" s="116"/>
      <c r="HIB89" s="218"/>
      <c r="HIC89" s="217"/>
      <c r="HID89" s="116"/>
      <c r="HIE89" s="218"/>
      <c r="HIF89" s="217"/>
      <c r="HIG89" s="116"/>
      <c r="HIH89" s="218"/>
      <c r="HII89" s="217"/>
      <c r="HIJ89" s="116"/>
      <c r="HIK89" s="218"/>
      <c r="HIL89" s="217"/>
      <c r="HIM89" s="116"/>
      <c r="HIN89" s="218"/>
      <c r="HIO89" s="217"/>
      <c r="HIP89" s="116"/>
      <c r="HIQ89" s="218"/>
      <c r="HIR89" s="217"/>
      <c r="HIS89" s="116"/>
      <c r="HIT89" s="218"/>
      <c r="HIU89" s="217"/>
      <c r="HIV89" s="116"/>
      <c r="HIW89" s="218"/>
      <c r="HIX89" s="217"/>
      <c r="HIY89" s="116"/>
      <c r="HIZ89" s="218"/>
      <c r="HJA89" s="217"/>
      <c r="HJB89" s="116"/>
      <c r="HJC89" s="218"/>
      <c r="HJD89" s="217"/>
      <c r="HJE89" s="116"/>
      <c r="HJF89" s="218"/>
      <c r="HJG89" s="217"/>
      <c r="HJH89" s="116"/>
      <c r="HJI89" s="218"/>
      <c r="HJJ89" s="217"/>
      <c r="HJK89" s="116"/>
      <c r="HJL89" s="218"/>
      <c r="HJM89" s="217"/>
      <c r="HJN89" s="116"/>
      <c r="HJO89" s="218"/>
      <c r="HJP89" s="217"/>
      <c r="HJQ89" s="116"/>
      <c r="HJR89" s="218"/>
      <c r="HJS89" s="217"/>
      <c r="HJT89" s="116"/>
      <c r="HJU89" s="218"/>
      <c r="HJV89" s="217"/>
      <c r="HJW89" s="116"/>
      <c r="HJX89" s="218"/>
      <c r="HJY89" s="217"/>
      <c r="HJZ89" s="116"/>
      <c r="HKA89" s="218"/>
      <c r="HKB89" s="217"/>
      <c r="HKC89" s="116"/>
      <c r="HKD89" s="218"/>
      <c r="HKE89" s="217"/>
      <c r="HKF89" s="116"/>
      <c r="HKG89" s="218"/>
      <c r="HKH89" s="217"/>
      <c r="HKI89" s="116"/>
      <c r="HKJ89" s="218"/>
      <c r="HKK89" s="217"/>
      <c r="HKL89" s="116"/>
      <c r="HKM89" s="218"/>
      <c r="HKN89" s="217"/>
      <c r="HKO89" s="116"/>
      <c r="HKP89" s="218"/>
      <c r="HKQ89" s="217"/>
      <c r="HKR89" s="116"/>
      <c r="HKS89" s="218"/>
      <c r="HKT89" s="217"/>
      <c r="HKU89" s="116"/>
      <c r="HKV89" s="218"/>
      <c r="HKW89" s="217"/>
      <c r="HKX89" s="116"/>
      <c r="HKY89" s="218"/>
      <c r="HKZ89" s="217"/>
      <c r="HLA89" s="116"/>
      <c r="HLB89" s="218"/>
      <c r="HLC89" s="217"/>
      <c r="HLD89" s="116"/>
      <c r="HLE89" s="218"/>
      <c r="HLF89" s="217"/>
      <c r="HLG89" s="116"/>
      <c r="HLH89" s="218"/>
      <c r="HLI89" s="217"/>
      <c r="HLJ89" s="116"/>
      <c r="HLK89" s="218"/>
      <c r="HLL89" s="217"/>
      <c r="HLM89" s="116"/>
      <c r="HLN89" s="218"/>
      <c r="HLO89" s="217"/>
      <c r="HLP89" s="116"/>
      <c r="HLQ89" s="218"/>
      <c r="HLR89" s="217"/>
      <c r="HLS89" s="116"/>
      <c r="HLT89" s="218"/>
      <c r="HLU89" s="217"/>
      <c r="HLV89" s="116"/>
      <c r="HLW89" s="218"/>
      <c r="HLX89" s="217"/>
      <c r="HLY89" s="116"/>
      <c r="HLZ89" s="218"/>
      <c r="HMA89" s="217"/>
      <c r="HMB89" s="116"/>
      <c r="HMC89" s="218"/>
      <c r="HMD89" s="217"/>
      <c r="HME89" s="116"/>
      <c r="HMF89" s="218"/>
      <c r="HMG89" s="217"/>
      <c r="HMH89" s="116"/>
      <c r="HMI89" s="218"/>
      <c r="HMJ89" s="217"/>
      <c r="HMK89" s="116"/>
      <c r="HML89" s="218"/>
      <c r="HMM89" s="217"/>
      <c r="HMN89" s="116"/>
      <c r="HMO89" s="218"/>
      <c r="HMP89" s="217"/>
      <c r="HMQ89" s="116"/>
      <c r="HMR89" s="218"/>
      <c r="HMS89" s="217"/>
      <c r="HMT89" s="116"/>
      <c r="HMU89" s="218"/>
      <c r="HMV89" s="217"/>
      <c r="HMW89" s="116"/>
      <c r="HMX89" s="218"/>
      <c r="HMY89" s="217"/>
      <c r="HMZ89" s="116"/>
      <c r="HNA89" s="218"/>
      <c r="HNB89" s="217"/>
      <c r="HNC89" s="116"/>
      <c r="HND89" s="218"/>
      <c r="HNE89" s="217"/>
      <c r="HNF89" s="116"/>
      <c r="HNG89" s="218"/>
      <c r="HNH89" s="217"/>
      <c r="HNI89" s="116"/>
      <c r="HNJ89" s="218"/>
      <c r="HNK89" s="217"/>
      <c r="HNL89" s="116"/>
      <c r="HNM89" s="218"/>
      <c r="HNN89" s="217"/>
      <c r="HNO89" s="116"/>
      <c r="HNP89" s="218"/>
      <c r="HNQ89" s="217"/>
      <c r="HNR89" s="116"/>
      <c r="HNS89" s="218"/>
      <c r="HNT89" s="217"/>
      <c r="HNU89" s="116"/>
      <c r="HNV89" s="218"/>
      <c r="HNW89" s="217"/>
      <c r="HNX89" s="116"/>
      <c r="HNY89" s="218"/>
      <c r="HNZ89" s="217"/>
      <c r="HOA89" s="116"/>
      <c r="HOB89" s="218"/>
      <c r="HOC89" s="217"/>
      <c r="HOD89" s="116"/>
      <c r="HOE89" s="218"/>
      <c r="HOF89" s="217"/>
      <c r="HOG89" s="116"/>
      <c r="HOH89" s="218"/>
      <c r="HOI89" s="217"/>
      <c r="HOJ89" s="116"/>
      <c r="HOK89" s="218"/>
      <c r="HOL89" s="217"/>
      <c r="HOM89" s="116"/>
      <c r="HON89" s="218"/>
      <c r="HOO89" s="217"/>
      <c r="HOP89" s="116"/>
      <c r="HOQ89" s="218"/>
      <c r="HOR89" s="217"/>
      <c r="HOS89" s="116"/>
      <c r="HOT89" s="218"/>
      <c r="HOU89" s="217"/>
      <c r="HOV89" s="116"/>
      <c r="HOW89" s="218"/>
      <c r="HOX89" s="217"/>
      <c r="HOY89" s="116"/>
      <c r="HOZ89" s="218"/>
      <c r="HPA89" s="217"/>
      <c r="HPB89" s="116"/>
      <c r="HPC89" s="218"/>
      <c r="HPD89" s="217"/>
      <c r="HPE89" s="116"/>
      <c r="HPF89" s="218"/>
      <c r="HPG89" s="217"/>
      <c r="HPH89" s="116"/>
      <c r="HPI89" s="218"/>
      <c r="HPJ89" s="217"/>
      <c r="HPK89" s="116"/>
      <c r="HPL89" s="218"/>
      <c r="HPM89" s="217"/>
      <c r="HPN89" s="116"/>
      <c r="HPO89" s="218"/>
      <c r="HPP89" s="217"/>
      <c r="HPQ89" s="116"/>
      <c r="HPR89" s="218"/>
      <c r="HPS89" s="217"/>
      <c r="HPT89" s="116"/>
      <c r="HPU89" s="218"/>
      <c r="HPV89" s="217"/>
      <c r="HPW89" s="116"/>
      <c r="HPX89" s="218"/>
      <c r="HPY89" s="217"/>
      <c r="HPZ89" s="116"/>
      <c r="HQA89" s="218"/>
      <c r="HQB89" s="217"/>
      <c r="HQC89" s="116"/>
      <c r="HQD89" s="218"/>
      <c r="HQE89" s="217"/>
      <c r="HQF89" s="116"/>
      <c r="HQG89" s="218"/>
      <c r="HQH89" s="217"/>
      <c r="HQI89" s="116"/>
      <c r="HQJ89" s="218"/>
      <c r="HQK89" s="217"/>
      <c r="HQL89" s="116"/>
      <c r="HQM89" s="218"/>
      <c r="HQN89" s="217"/>
      <c r="HQO89" s="116"/>
      <c r="HQP89" s="218"/>
      <c r="HQQ89" s="217"/>
      <c r="HQR89" s="116"/>
      <c r="HQS89" s="218"/>
      <c r="HQT89" s="217"/>
      <c r="HQU89" s="116"/>
      <c r="HQV89" s="218"/>
      <c r="HQW89" s="217"/>
      <c r="HQX89" s="116"/>
      <c r="HQY89" s="218"/>
      <c r="HQZ89" s="217"/>
      <c r="HRA89" s="116"/>
      <c r="HRB89" s="218"/>
      <c r="HRC89" s="217"/>
      <c r="HRD89" s="116"/>
      <c r="HRE89" s="218"/>
      <c r="HRF89" s="217"/>
      <c r="HRG89" s="116"/>
      <c r="HRH89" s="218"/>
      <c r="HRI89" s="217"/>
      <c r="HRJ89" s="116"/>
      <c r="HRK89" s="218"/>
      <c r="HRL89" s="217"/>
      <c r="HRM89" s="116"/>
      <c r="HRN89" s="218"/>
      <c r="HRO89" s="217"/>
      <c r="HRP89" s="116"/>
      <c r="HRQ89" s="218"/>
      <c r="HRR89" s="217"/>
      <c r="HRS89" s="116"/>
      <c r="HRT89" s="218"/>
      <c r="HRU89" s="217"/>
      <c r="HRV89" s="116"/>
      <c r="HRW89" s="218"/>
      <c r="HRX89" s="217"/>
      <c r="HRY89" s="116"/>
      <c r="HRZ89" s="218"/>
      <c r="HSA89" s="217"/>
      <c r="HSB89" s="116"/>
      <c r="HSC89" s="218"/>
      <c r="HSD89" s="217"/>
      <c r="HSE89" s="116"/>
      <c r="HSF89" s="218"/>
      <c r="HSG89" s="217"/>
      <c r="HSH89" s="116"/>
      <c r="HSI89" s="218"/>
      <c r="HSJ89" s="217"/>
      <c r="HSK89" s="116"/>
      <c r="HSL89" s="218"/>
      <c r="HSM89" s="217"/>
      <c r="HSN89" s="116"/>
      <c r="HSO89" s="218"/>
      <c r="HSP89" s="217"/>
      <c r="HSQ89" s="116"/>
      <c r="HSR89" s="218"/>
      <c r="HSS89" s="217"/>
      <c r="HST89" s="116"/>
      <c r="HSU89" s="218"/>
      <c r="HSV89" s="217"/>
      <c r="HSW89" s="116"/>
      <c r="HSX89" s="218"/>
      <c r="HSY89" s="217"/>
      <c r="HSZ89" s="116"/>
      <c r="HTA89" s="218"/>
      <c r="HTB89" s="217"/>
      <c r="HTC89" s="116"/>
      <c r="HTD89" s="218"/>
      <c r="HTE89" s="217"/>
      <c r="HTF89" s="116"/>
      <c r="HTG89" s="218"/>
      <c r="HTH89" s="217"/>
      <c r="HTI89" s="116"/>
      <c r="HTJ89" s="218"/>
      <c r="HTK89" s="217"/>
      <c r="HTL89" s="116"/>
      <c r="HTM89" s="218"/>
      <c r="HTN89" s="217"/>
      <c r="HTO89" s="116"/>
      <c r="HTP89" s="218"/>
      <c r="HTQ89" s="217"/>
      <c r="HTR89" s="116"/>
      <c r="HTS89" s="218"/>
      <c r="HTT89" s="217"/>
      <c r="HTU89" s="116"/>
      <c r="HTV89" s="218"/>
      <c r="HTW89" s="217"/>
      <c r="HTX89" s="116"/>
      <c r="HTY89" s="218"/>
      <c r="HTZ89" s="217"/>
      <c r="HUA89" s="116"/>
      <c r="HUB89" s="218"/>
      <c r="HUC89" s="217"/>
      <c r="HUD89" s="116"/>
      <c r="HUE89" s="218"/>
      <c r="HUF89" s="217"/>
      <c r="HUG89" s="116"/>
      <c r="HUH89" s="218"/>
      <c r="HUI89" s="217"/>
      <c r="HUJ89" s="116"/>
      <c r="HUK89" s="218"/>
      <c r="HUL89" s="217"/>
      <c r="HUM89" s="116"/>
      <c r="HUN89" s="218"/>
      <c r="HUO89" s="217"/>
      <c r="HUP89" s="116"/>
      <c r="HUQ89" s="218"/>
      <c r="HUR89" s="217"/>
      <c r="HUS89" s="116"/>
      <c r="HUT89" s="218"/>
      <c r="HUU89" s="217"/>
      <c r="HUV89" s="116"/>
      <c r="HUW89" s="218"/>
      <c r="HUX89" s="217"/>
      <c r="HUY89" s="116"/>
      <c r="HUZ89" s="218"/>
      <c r="HVA89" s="217"/>
      <c r="HVB89" s="116"/>
      <c r="HVC89" s="218"/>
      <c r="HVD89" s="217"/>
      <c r="HVE89" s="116"/>
      <c r="HVF89" s="218"/>
      <c r="HVG89" s="217"/>
      <c r="HVH89" s="116"/>
      <c r="HVI89" s="218"/>
      <c r="HVJ89" s="217"/>
      <c r="HVK89" s="116"/>
      <c r="HVL89" s="218"/>
      <c r="HVM89" s="217"/>
      <c r="HVN89" s="116"/>
      <c r="HVO89" s="218"/>
      <c r="HVP89" s="217"/>
      <c r="HVQ89" s="116"/>
      <c r="HVR89" s="218"/>
      <c r="HVS89" s="217"/>
      <c r="HVT89" s="116"/>
      <c r="HVU89" s="218"/>
      <c r="HVV89" s="217"/>
      <c r="HVW89" s="116"/>
      <c r="HVX89" s="218"/>
      <c r="HVY89" s="217"/>
      <c r="HVZ89" s="116"/>
      <c r="HWA89" s="218"/>
      <c r="HWB89" s="217"/>
      <c r="HWC89" s="116"/>
      <c r="HWD89" s="218"/>
      <c r="HWE89" s="217"/>
      <c r="HWF89" s="116"/>
      <c r="HWG89" s="218"/>
      <c r="HWH89" s="217"/>
      <c r="HWI89" s="116"/>
      <c r="HWJ89" s="218"/>
      <c r="HWK89" s="217"/>
      <c r="HWL89" s="116"/>
      <c r="HWM89" s="218"/>
      <c r="HWN89" s="217"/>
      <c r="HWO89" s="116"/>
      <c r="HWP89" s="218"/>
      <c r="HWQ89" s="217"/>
      <c r="HWR89" s="116"/>
      <c r="HWS89" s="218"/>
      <c r="HWT89" s="217"/>
      <c r="HWU89" s="116"/>
      <c r="HWV89" s="218"/>
      <c r="HWW89" s="217"/>
      <c r="HWX89" s="116"/>
      <c r="HWY89" s="218"/>
      <c r="HWZ89" s="217"/>
      <c r="HXA89" s="116"/>
      <c r="HXB89" s="218"/>
      <c r="HXC89" s="217"/>
      <c r="HXD89" s="116"/>
      <c r="HXE89" s="218"/>
      <c r="HXF89" s="217"/>
      <c r="HXG89" s="116"/>
      <c r="HXH89" s="218"/>
      <c r="HXI89" s="217"/>
      <c r="HXJ89" s="116"/>
      <c r="HXK89" s="218"/>
      <c r="HXL89" s="217"/>
      <c r="HXM89" s="116"/>
      <c r="HXN89" s="218"/>
      <c r="HXO89" s="217"/>
      <c r="HXP89" s="116"/>
      <c r="HXQ89" s="218"/>
      <c r="HXR89" s="217"/>
      <c r="HXS89" s="116"/>
      <c r="HXT89" s="218"/>
      <c r="HXU89" s="217"/>
      <c r="HXV89" s="116"/>
      <c r="HXW89" s="218"/>
      <c r="HXX89" s="217"/>
      <c r="HXY89" s="116"/>
      <c r="HXZ89" s="218"/>
      <c r="HYA89" s="217"/>
      <c r="HYB89" s="116"/>
      <c r="HYC89" s="218"/>
      <c r="HYD89" s="217"/>
      <c r="HYE89" s="116"/>
      <c r="HYF89" s="218"/>
      <c r="HYG89" s="217"/>
      <c r="HYH89" s="116"/>
      <c r="HYI89" s="218"/>
      <c r="HYJ89" s="217"/>
      <c r="HYK89" s="116"/>
      <c r="HYL89" s="218"/>
      <c r="HYM89" s="217"/>
      <c r="HYN89" s="116"/>
      <c r="HYO89" s="218"/>
      <c r="HYP89" s="217"/>
      <c r="HYQ89" s="116"/>
      <c r="HYR89" s="218"/>
      <c r="HYS89" s="217"/>
      <c r="HYT89" s="116"/>
      <c r="HYU89" s="218"/>
      <c r="HYV89" s="217"/>
      <c r="HYW89" s="116"/>
      <c r="HYX89" s="218"/>
      <c r="HYY89" s="217"/>
      <c r="HYZ89" s="116"/>
      <c r="HZA89" s="218"/>
      <c r="HZB89" s="217"/>
      <c r="HZC89" s="116"/>
      <c r="HZD89" s="218"/>
      <c r="HZE89" s="217"/>
      <c r="HZF89" s="116"/>
      <c r="HZG89" s="218"/>
      <c r="HZH89" s="217"/>
      <c r="HZI89" s="116"/>
      <c r="HZJ89" s="218"/>
      <c r="HZK89" s="217"/>
      <c r="HZL89" s="116"/>
      <c r="HZM89" s="218"/>
      <c r="HZN89" s="217"/>
      <c r="HZO89" s="116"/>
      <c r="HZP89" s="218"/>
      <c r="HZQ89" s="217"/>
      <c r="HZR89" s="116"/>
      <c r="HZS89" s="218"/>
      <c r="HZT89" s="217"/>
      <c r="HZU89" s="116"/>
      <c r="HZV89" s="218"/>
      <c r="HZW89" s="217"/>
      <c r="HZX89" s="116"/>
      <c r="HZY89" s="218"/>
      <c r="HZZ89" s="217"/>
      <c r="IAA89" s="116"/>
      <c r="IAB89" s="218"/>
      <c r="IAC89" s="217"/>
      <c r="IAD89" s="116"/>
      <c r="IAE89" s="218"/>
      <c r="IAF89" s="217"/>
      <c r="IAG89" s="116"/>
      <c r="IAH89" s="218"/>
      <c r="IAI89" s="217"/>
      <c r="IAJ89" s="116"/>
      <c r="IAK89" s="218"/>
      <c r="IAL89" s="217"/>
      <c r="IAM89" s="116"/>
      <c r="IAN89" s="218"/>
      <c r="IAO89" s="217"/>
      <c r="IAP89" s="116"/>
      <c r="IAQ89" s="218"/>
      <c r="IAR89" s="217"/>
      <c r="IAS89" s="116"/>
      <c r="IAT89" s="218"/>
      <c r="IAU89" s="217"/>
      <c r="IAV89" s="116"/>
      <c r="IAW89" s="218"/>
      <c r="IAX89" s="217"/>
      <c r="IAY89" s="116"/>
      <c r="IAZ89" s="218"/>
      <c r="IBA89" s="217"/>
      <c r="IBB89" s="116"/>
      <c r="IBC89" s="218"/>
      <c r="IBD89" s="217"/>
      <c r="IBE89" s="116"/>
      <c r="IBF89" s="218"/>
      <c r="IBG89" s="217"/>
      <c r="IBH89" s="116"/>
      <c r="IBI89" s="218"/>
      <c r="IBJ89" s="217"/>
      <c r="IBK89" s="116"/>
      <c r="IBL89" s="218"/>
      <c r="IBM89" s="217"/>
      <c r="IBN89" s="116"/>
      <c r="IBO89" s="218"/>
      <c r="IBP89" s="217"/>
      <c r="IBQ89" s="116"/>
      <c r="IBR89" s="218"/>
      <c r="IBS89" s="217"/>
      <c r="IBT89" s="116"/>
      <c r="IBU89" s="218"/>
      <c r="IBV89" s="217"/>
      <c r="IBW89" s="116"/>
      <c r="IBX89" s="218"/>
      <c r="IBY89" s="217"/>
      <c r="IBZ89" s="116"/>
      <c r="ICA89" s="218"/>
      <c r="ICB89" s="217"/>
      <c r="ICC89" s="116"/>
      <c r="ICD89" s="218"/>
      <c r="ICE89" s="217"/>
      <c r="ICF89" s="116"/>
      <c r="ICG89" s="218"/>
      <c r="ICH89" s="217"/>
      <c r="ICI89" s="116"/>
      <c r="ICJ89" s="218"/>
      <c r="ICK89" s="217"/>
      <c r="ICL89" s="116"/>
      <c r="ICM89" s="218"/>
      <c r="ICN89" s="217"/>
      <c r="ICO89" s="116"/>
      <c r="ICP89" s="218"/>
      <c r="ICQ89" s="217"/>
      <c r="ICR89" s="116"/>
      <c r="ICS89" s="218"/>
      <c r="ICT89" s="217"/>
      <c r="ICU89" s="116"/>
      <c r="ICV89" s="218"/>
      <c r="ICW89" s="217"/>
      <c r="ICX89" s="116"/>
      <c r="ICY89" s="218"/>
      <c r="ICZ89" s="217"/>
      <c r="IDA89" s="116"/>
      <c r="IDB89" s="218"/>
      <c r="IDC89" s="217"/>
      <c r="IDD89" s="116"/>
      <c r="IDE89" s="218"/>
      <c r="IDF89" s="217"/>
      <c r="IDG89" s="116"/>
      <c r="IDH89" s="218"/>
      <c r="IDI89" s="217"/>
      <c r="IDJ89" s="116"/>
      <c r="IDK89" s="218"/>
      <c r="IDL89" s="217"/>
      <c r="IDM89" s="116"/>
      <c r="IDN89" s="218"/>
      <c r="IDO89" s="217"/>
      <c r="IDP89" s="116"/>
      <c r="IDQ89" s="218"/>
      <c r="IDR89" s="217"/>
      <c r="IDS89" s="116"/>
      <c r="IDT89" s="218"/>
      <c r="IDU89" s="217"/>
      <c r="IDV89" s="116"/>
      <c r="IDW89" s="218"/>
      <c r="IDX89" s="217"/>
      <c r="IDY89" s="116"/>
      <c r="IDZ89" s="218"/>
      <c r="IEA89" s="217"/>
      <c r="IEB89" s="116"/>
      <c r="IEC89" s="218"/>
      <c r="IED89" s="217"/>
      <c r="IEE89" s="116"/>
      <c r="IEF89" s="218"/>
      <c r="IEG89" s="217"/>
      <c r="IEH89" s="116"/>
      <c r="IEI89" s="218"/>
      <c r="IEJ89" s="217"/>
      <c r="IEK89" s="116"/>
      <c r="IEL89" s="218"/>
      <c r="IEM89" s="217"/>
      <c r="IEN89" s="116"/>
      <c r="IEO89" s="218"/>
      <c r="IEP89" s="217"/>
      <c r="IEQ89" s="116"/>
      <c r="IER89" s="218"/>
      <c r="IES89" s="217"/>
      <c r="IET89" s="116"/>
      <c r="IEU89" s="218"/>
      <c r="IEV89" s="217"/>
      <c r="IEW89" s="116"/>
      <c r="IEX89" s="218"/>
      <c r="IEY89" s="217"/>
      <c r="IEZ89" s="116"/>
      <c r="IFA89" s="218"/>
      <c r="IFB89" s="217"/>
      <c r="IFC89" s="116"/>
      <c r="IFD89" s="218"/>
      <c r="IFE89" s="217"/>
      <c r="IFF89" s="116"/>
      <c r="IFG89" s="218"/>
      <c r="IFH89" s="217"/>
      <c r="IFI89" s="116"/>
      <c r="IFJ89" s="218"/>
      <c r="IFK89" s="217"/>
      <c r="IFL89" s="116"/>
      <c r="IFM89" s="218"/>
      <c r="IFN89" s="217"/>
      <c r="IFO89" s="116"/>
      <c r="IFP89" s="218"/>
      <c r="IFQ89" s="217"/>
      <c r="IFR89" s="116"/>
      <c r="IFS89" s="218"/>
      <c r="IFT89" s="217"/>
      <c r="IFU89" s="116"/>
      <c r="IFV89" s="218"/>
      <c r="IFW89" s="217"/>
      <c r="IFX89" s="116"/>
      <c r="IFY89" s="218"/>
      <c r="IFZ89" s="217"/>
      <c r="IGA89" s="116"/>
      <c r="IGB89" s="218"/>
      <c r="IGC89" s="217"/>
      <c r="IGD89" s="116"/>
      <c r="IGE89" s="218"/>
      <c r="IGF89" s="217"/>
      <c r="IGG89" s="116"/>
      <c r="IGH89" s="218"/>
      <c r="IGI89" s="217"/>
      <c r="IGJ89" s="116"/>
      <c r="IGK89" s="218"/>
      <c r="IGL89" s="217"/>
      <c r="IGM89" s="116"/>
      <c r="IGN89" s="218"/>
      <c r="IGO89" s="217"/>
      <c r="IGP89" s="116"/>
      <c r="IGQ89" s="218"/>
      <c r="IGR89" s="217"/>
      <c r="IGS89" s="116"/>
      <c r="IGT89" s="218"/>
      <c r="IGU89" s="217"/>
      <c r="IGV89" s="116"/>
      <c r="IGW89" s="218"/>
      <c r="IGX89" s="217"/>
      <c r="IGY89" s="116"/>
      <c r="IGZ89" s="218"/>
      <c r="IHA89" s="217"/>
      <c r="IHB89" s="116"/>
      <c r="IHC89" s="218"/>
      <c r="IHD89" s="217"/>
      <c r="IHE89" s="116"/>
      <c r="IHF89" s="218"/>
      <c r="IHG89" s="217"/>
      <c r="IHH89" s="116"/>
      <c r="IHI89" s="218"/>
      <c r="IHJ89" s="217"/>
      <c r="IHK89" s="116"/>
      <c r="IHL89" s="218"/>
      <c r="IHM89" s="217"/>
      <c r="IHN89" s="116"/>
      <c r="IHO89" s="218"/>
      <c r="IHP89" s="217"/>
      <c r="IHQ89" s="116"/>
      <c r="IHR89" s="218"/>
      <c r="IHS89" s="217"/>
      <c r="IHT89" s="116"/>
      <c r="IHU89" s="218"/>
      <c r="IHV89" s="217"/>
      <c r="IHW89" s="116"/>
      <c r="IHX89" s="218"/>
      <c r="IHY89" s="217"/>
      <c r="IHZ89" s="116"/>
      <c r="IIA89" s="218"/>
      <c r="IIB89" s="217"/>
      <c r="IIC89" s="116"/>
      <c r="IID89" s="218"/>
      <c r="IIE89" s="217"/>
      <c r="IIF89" s="116"/>
      <c r="IIG89" s="218"/>
      <c r="IIH89" s="217"/>
      <c r="III89" s="116"/>
      <c r="IIJ89" s="218"/>
      <c r="IIK89" s="217"/>
      <c r="IIL89" s="116"/>
      <c r="IIM89" s="218"/>
      <c r="IIN89" s="217"/>
      <c r="IIO89" s="116"/>
      <c r="IIP89" s="218"/>
      <c r="IIQ89" s="217"/>
      <c r="IIR89" s="116"/>
      <c r="IIS89" s="218"/>
      <c r="IIT89" s="217"/>
      <c r="IIU89" s="116"/>
      <c r="IIV89" s="218"/>
      <c r="IIW89" s="217"/>
      <c r="IIX89" s="116"/>
      <c r="IIY89" s="218"/>
      <c r="IIZ89" s="217"/>
      <c r="IJA89" s="116"/>
      <c r="IJB89" s="218"/>
      <c r="IJC89" s="217"/>
      <c r="IJD89" s="116"/>
      <c r="IJE89" s="218"/>
      <c r="IJF89" s="217"/>
      <c r="IJG89" s="116"/>
      <c r="IJH89" s="218"/>
      <c r="IJI89" s="217"/>
      <c r="IJJ89" s="116"/>
      <c r="IJK89" s="218"/>
      <c r="IJL89" s="217"/>
      <c r="IJM89" s="116"/>
      <c r="IJN89" s="218"/>
      <c r="IJO89" s="217"/>
      <c r="IJP89" s="116"/>
      <c r="IJQ89" s="218"/>
      <c r="IJR89" s="217"/>
      <c r="IJS89" s="116"/>
      <c r="IJT89" s="218"/>
      <c r="IJU89" s="217"/>
      <c r="IJV89" s="116"/>
      <c r="IJW89" s="218"/>
      <c r="IJX89" s="217"/>
      <c r="IJY89" s="116"/>
      <c r="IJZ89" s="218"/>
      <c r="IKA89" s="217"/>
      <c r="IKB89" s="116"/>
      <c r="IKC89" s="218"/>
      <c r="IKD89" s="217"/>
      <c r="IKE89" s="116"/>
      <c r="IKF89" s="218"/>
      <c r="IKG89" s="217"/>
      <c r="IKH89" s="116"/>
      <c r="IKI89" s="218"/>
      <c r="IKJ89" s="217"/>
      <c r="IKK89" s="116"/>
      <c r="IKL89" s="218"/>
      <c r="IKM89" s="217"/>
      <c r="IKN89" s="116"/>
      <c r="IKO89" s="218"/>
      <c r="IKP89" s="217"/>
      <c r="IKQ89" s="116"/>
      <c r="IKR89" s="218"/>
      <c r="IKS89" s="217"/>
      <c r="IKT89" s="116"/>
      <c r="IKU89" s="218"/>
      <c r="IKV89" s="217"/>
      <c r="IKW89" s="116"/>
      <c r="IKX89" s="218"/>
      <c r="IKY89" s="217"/>
      <c r="IKZ89" s="116"/>
      <c r="ILA89" s="218"/>
      <c r="ILB89" s="217"/>
      <c r="ILC89" s="116"/>
      <c r="ILD89" s="218"/>
      <c r="ILE89" s="217"/>
      <c r="ILF89" s="116"/>
      <c r="ILG89" s="218"/>
      <c r="ILH89" s="217"/>
      <c r="ILI89" s="116"/>
      <c r="ILJ89" s="218"/>
      <c r="ILK89" s="217"/>
      <c r="ILL89" s="116"/>
      <c r="ILM89" s="218"/>
      <c r="ILN89" s="217"/>
      <c r="ILO89" s="116"/>
      <c r="ILP89" s="218"/>
      <c r="ILQ89" s="217"/>
      <c r="ILR89" s="116"/>
      <c r="ILS89" s="218"/>
      <c r="ILT89" s="217"/>
      <c r="ILU89" s="116"/>
      <c r="ILV89" s="218"/>
      <c r="ILW89" s="217"/>
      <c r="ILX89" s="116"/>
      <c r="ILY89" s="218"/>
      <c r="ILZ89" s="217"/>
      <c r="IMA89" s="116"/>
      <c r="IMB89" s="218"/>
      <c r="IMC89" s="217"/>
      <c r="IMD89" s="116"/>
      <c r="IME89" s="218"/>
      <c r="IMF89" s="217"/>
      <c r="IMG89" s="116"/>
      <c r="IMH89" s="218"/>
      <c r="IMI89" s="217"/>
      <c r="IMJ89" s="116"/>
      <c r="IMK89" s="218"/>
      <c r="IML89" s="217"/>
      <c r="IMM89" s="116"/>
      <c r="IMN89" s="218"/>
      <c r="IMO89" s="217"/>
      <c r="IMP89" s="116"/>
      <c r="IMQ89" s="218"/>
      <c r="IMR89" s="217"/>
      <c r="IMS89" s="116"/>
      <c r="IMT89" s="218"/>
      <c r="IMU89" s="217"/>
      <c r="IMV89" s="116"/>
      <c r="IMW89" s="218"/>
      <c r="IMX89" s="217"/>
      <c r="IMY89" s="116"/>
      <c r="IMZ89" s="218"/>
      <c r="INA89" s="217"/>
      <c r="INB89" s="116"/>
      <c r="INC89" s="218"/>
      <c r="IND89" s="217"/>
      <c r="INE89" s="116"/>
      <c r="INF89" s="218"/>
      <c r="ING89" s="217"/>
      <c r="INH89" s="116"/>
      <c r="INI89" s="218"/>
      <c r="INJ89" s="217"/>
      <c r="INK89" s="116"/>
      <c r="INL89" s="218"/>
      <c r="INM89" s="217"/>
      <c r="INN89" s="116"/>
      <c r="INO89" s="218"/>
      <c r="INP89" s="217"/>
      <c r="INQ89" s="116"/>
      <c r="INR89" s="218"/>
      <c r="INS89" s="217"/>
      <c r="INT89" s="116"/>
      <c r="INU89" s="218"/>
      <c r="INV89" s="217"/>
      <c r="INW89" s="116"/>
      <c r="INX89" s="218"/>
      <c r="INY89" s="217"/>
      <c r="INZ89" s="116"/>
      <c r="IOA89" s="218"/>
      <c r="IOB89" s="217"/>
      <c r="IOC89" s="116"/>
      <c r="IOD89" s="218"/>
      <c r="IOE89" s="217"/>
      <c r="IOF89" s="116"/>
      <c r="IOG89" s="218"/>
      <c r="IOH89" s="217"/>
      <c r="IOI89" s="116"/>
      <c r="IOJ89" s="218"/>
      <c r="IOK89" s="217"/>
      <c r="IOL89" s="116"/>
      <c r="IOM89" s="218"/>
      <c r="ION89" s="217"/>
      <c r="IOO89" s="116"/>
      <c r="IOP89" s="218"/>
      <c r="IOQ89" s="217"/>
      <c r="IOR89" s="116"/>
      <c r="IOS89" s="218"/>
      <c r="IOT89" s="217"/>
      <c r="IOU89" s="116"/>
      <c r="IOV89" s="218"/>
      <c r="IOW89" s="217"/>
      <c r="IOX89" s="116"/>
      <c r="IOY89" s="218"/>
      <c r="IOZ89" s="217"/>
      <c r="IPA89" s="116"/>
      <c r="IPB89" s="218"/>
      <c r="IPC89" s="217"/>
      <c r="IPD89" s="116"/>
      <c r="IPE89" s="218"/>
      <c r="IPF89" s="217"/>
      <c r="IPG89" s="116"/>
      <c r="IPH89" s="218"/>
      <c r="IPI89" s="217"/>
      <c r="IPJ89" s="116"/>
      <c r="IPK89" s="218"/>
      <c r="IPL89" s="217"/>
      <c r="IPM89" s="116"/>
      <c r="IPN89" s="218"/>
      <c r="IPO89" s="217"/>
      <c r="IPP89" s="116"/>
      <c r="IPQ89" s="218"/>
      <c r="IPR89" s="217"/>
      <c r="IPS89" s="116"/>
      <c r="IPT89" s="218"/>
      <c r="IPU89" s="217"/>
      <c r="IPV89" s="116"/>
      <c r="IPW89" s="218"/>
      <c r="IPX89" s="217"/>
      <c r="IPY89" s="116"/>
      <c r="IPZ89" s="218"/>
      <c r="IQA89" s="217"/>
      <c r="IQB89" s="116"/>
      <c r="IQC89" s="218"/>
      <c r="IQD89" s="217"/>
      <c r="IQE89" s="116"/>
      <c r="IQF89" s="218"/>
      <c r="IQG89" s="217"/>
      <c r="IQH89" s="116"/>
      <c r="IQI89" s="218"/>
      <c r="IQJ89" s="217"/>
      <c r="IQK89" s="116"/>
      <c r="IQL89" s="218"/>
      <c r="IQM89" s="217"/>
      <c r="IQN89" s="116"/>
      <c r="IQO89" s="218"/>
      <c r="IQP89" s="217"/>
      <c r="IQQ89" s="116"/>
      <c r="IQR89" s="218"/>
      <c r="IQS89" s="217"/>
      <c r="IQT89" s="116"/>
      <c r="IQU89" s="218"/>
      <c r="IQV89" s="217"/>
      <c r="IQW89" s="116"/>
      <c r="IQX89" s="218"/>
      <c r="IQY89" s="217"/>
      <c r="IQZ89" s="116"/>
      <c r="IRA89" s="218"/>
      <c r="IRB89" s="217"/>
      <c r="IRC89" s="116"/>
      <c r="IRD89" s="218"/>
      <c r="IRE89" s="217"/>
      <c r="IRF89" s="116"/>
      <c r="IRG89" s="218"/>
      <c r="IRH89" s="217"/>
      <c r="IRI89" s="116"/>
      <c r="IRJ89" s="218"/>
      <c r="IRK89" s="217"/>
      <c r="IRL89" s="116"/>
      <c r="IRM89" s="218"/>
      <c r="IRN89" s="217"/>
      <c r="IRO89" s="116"/>
      <c r="IRP89" s="218"/>
      <c r="IRQ89" s="217"/>
      <c r="IRR89" s="116"/>
      <c r="IRS89" s="218"/>
      <c r="IRT89" s="217"/>
      <c r="IRU89" s="116"/>
      <c r="IRV89" s="218"/>
      <c r="IRW89" s="217"/>
      <c r="IRX89" s="116"/>
      <c r="IRY89" s="218"/>
      <c r="IRZ89" s="217"/>
      <c r="ISA89" s="116"/>
      <c r="ISB89" s="218"/>
      <c r="ISC89" s="217"/>
      <c r="ISD89" s="116"/>
      <c r="ISE89" s="218"/>
      <c r="ISF89" s="217"/>
      <c r="ISG89" s="116"/>
      <c r="ISH89" s="218"/>
      <c r="ISI89" s="217"/>
      <c r="ISJ89" s="116"/>
      <c r="ISK89" s="218"/>
      <c r="ISL89" s="217"/>
      <c r="ISM89" s="116"/>
      <c r="ISN89" s="218"/>
      <c r="ISO89" s="217"/>
      <c r="ISP89" s="116"/>
      <c r="ISQ89" s="218"/>
      <c r="ISR89" s="217"/>
      <c r="ISS89" s="116"/>
      <c r="IST89" s="218"/>
      <c r="ISU89" s="217"/>
      <c r="ISV89" s="116"/>
      <c r="ISW89" s="218"/>
      <c r="ISX89" s="217"/>
      <c r="ISY89" s="116"/>
      <c r="ISZ89" s="218"/>
      <c r="ITA89" s="217"/>
      <c r="ITB89" s="116"/>
      <c r="ITC89" s="218"/>
      <c r="ITD89" s="217"/>
      <c r="ITE89" s="116"/>
      <c r="ITF89" s="218"/>
      <c r="ITG89" s="217"/>
      <c r="ITH89" s="116"/>
      <c r="ITI89" s="218"/>
      <c r="ITJ89" s="217"/>
      <c r="ITK89" s="116"/>
      <c r="ITL89" s="218"/>
      <c r="ITM89" s="217"/>
      <c r="ITN89" s="116"/>
      <c r="ITO89" s="218"/>
      <c r="ITP89" s="217"/>
      <c r="ITQ89" s="116"/>
      <c r="ITR89" s="218"/>
      <c r="ITS89" s="217"/>
      <c r="ITT89" s="116"/>
      <c r="ITU89" s="218"/>
      <c r="ITV89" s="217"/>
      <c r="ITW89" s="116"/>
      <c r="ITX89" s="218"/>
      <c r="ITY89" s="217"/>
      <c r="ITZ89" s="116"/>
      <c r="IUA89" s="218"/>
      <c r="IUB89" s="217"/>
      <c r="IUC89" s="116"/>
      <c r="IUD89" s="218"/>
      <c r="IUE89" s="217"/>
      <c r="IUF89" s="116"/>
      <c r="IUG89" s="218"/>
      <c r="IUH89" s="217"/>
      <c r="IUI89" s="116"/>
      <c r="IUJ89" s="218"/>
      <c r="IUK89" s="217"/>
      <c r="IUL89" s="116"/>
      <c r="IUM89" s="218"/>
      <c r="IUN89" s="217"/>
      <c r="IUO89" s="116"/>
      <c r="IUP89" s="218"/>
      <c r="IUQ89" s="217"/>
      <c r="IUR89" s="116"/>
      <c r="IUS89" s="218"/>
      <c r="IUT89" s="217"/>
      <c r="IUU89" s="116"/>
      <c r="IUV89" s="218"/>
      <c r="IUW89" s="217"/>
      <c r="IUX89" s="116"/>
      <c r="IUY89" s="218"/>
      <c r="IUZ89" s="217"/>
      <c r="IVA89" s="116"/>
      <c r="IVB89" s="218"/>
      <c r="IVC89" s="217"/>
      <c r="IVD89" s="116"/>
      <c r="IVE89" s="218"/>
      <c r="IVF89" s="217"/>
      <c r="IVG89" s="116"/>
      <c r="IVH89" s="218"/>
      <c r="IVI89" s="217"/>
      <c r="IVJ89" s="116"/>
      <c r="IVK89" s="218"/>
      <c r="IVL89" s="217"/>
      <c r="IVM89" s="116"/>
      <c r="IVN89" s="218"/>
      <c r="IVO89" s="217"/>
      <c r="IVP89" s="116"/>
      <c r="IVQ89" s="218"/>
      <c r="IVR89" s="217"/>
      <c r="IVS89" s="116"/>
      <c r="IVT89" s="218"/>
      <c r="IVU89" s="217"/>
      <c r="IVV89" s="116"/>
      <c r="IVW89" s="218"/>
      <c r="IVX89" s="217"/>
      <c r="IVY89" s="116"/>
      <c r="IVZ89" s="218"/>
      <c r="IWA89" s="217"/>
      <c r="IWB89" s="116"/>
      <c r="IWC89" s="218"/>
      <c r="IWD89" s="217"/>
      <c r="IWE89" s="116"/>
      <c r="IWF89" s="218"/>
      <c r="IWG89" s="217"/>
      <c r="IWH89" s="116"/>
      <c r="IWI89" s="218"/>
      <c r="IWJ89" s="217"/>
      <c r="IWK89" s="116"/>
      <c r="IWL89" s="218"/>
      <c r="IWM89" s="217"/>
      <c r="IWN89" s="116"/>
      <c r="IWO89" s="218"/>
      <c r="IWP89" s="217"/>
      <c r="IWQ89" s="116"/>
      <c r="IWR89" s="218"/>
      <c r="IWS89" s="217"/>
      <c r="IWT89" s="116"/>
      <c r="IWU89" s="218"/>
      <c r="IWV89" s="217"/>
      <c r="IWW89" s="116"/>
      <c r="IWX89" s="218"/>
      <c r="IWY89" s="217"/>
      <c r="IWZ89" s="116"/>
      <c r="IXA89" s="218"/>
      <c r="IXB89" s="217"/>
      <c r="IXC89" s="116"/>
      <c r="IXD89" s="218"/>
      <c r="IXE89" s="217"/>
      <c r="IXF89" s="116"/>
      <c r="IXG89" s="218"/>
      <c r="IXH89" s="217"/>
      <c r="IXI89" s="116"/>
      <c r="IXJ89" s="218"/>
      <c r="IXK89" s="217"/>
      <c r="IXL89" s="116"/>
      <c r="IXM89" s="218"/>
      <c r="IXN89" s="217"/>
      <c r="IXO89" s="116"/>
      <c r="IXP89" s="218"/>
      <c r="IXQ89" s="217"/>
      <c r="IXR89" s="116"/>
      <c r="IXS89" s="218"/>
      <c r="IXT89" s="217"/>
      <c r="IXU89" s="116"/>
      <c r="IXV89" s="218"/>
      <c r="IXW89" s="217"/>
      <c r="IXX89" s="116"/>
      <c r="IXY89" s="218"/>
      <c r="IXZ89" s="217"/>
      <c r="IYA89" s="116"/>
      <c r="IYB89" s="218"/>
      <c r="IYC89" s="217"/>
      <c r="IYD89" s="116"/>
      <c r="IYE89" s="218"/>
      <c r="IYF89" s="217"/>
      <c r="IYG89" s="116"/>
      <c r="IYH89" s="218"/>
      <c r="IYI89" s="217"/>
      <c r="IYJ89" s="116"/>
      <c r="IYK89" s="218"/>
      <c r="IYL89" s="217"/>
      <c r="IYM89" s="116"/>
      <c r="IYN89" s="218"/>
      <c r="IYO89" s="217"/>
      <c r="IYP89" s="116"/>
      <c r="IYQ89" s="218"/>
      <c r="IYR89" s="217"/>
      <c r="IYS89" s="116"/>
      <c r="IYT89" s="218"/>
      <c r="IYU89" s="217"/>
      <c r="IYV89" s="116"/>
      <c r="IYW89" s="218"/>
      <c r="IYX89" s="217"/>
      <c r="IYY89" s="116"/>
      <c r="IYZ89" s="218"/>
      <c r="IZA89" s="217"/>
      <c r="IZB89" s="116"/>
      <c r="IZC89" s="218"/>
      <c r="IZD89" s="217"/>
      <c r="IZE89" s="116"/>
      <c r="IZF89" s="218"/>
      <c r="IZG89" s="217"/>
      <c r="IZH89" s="116"/>
      <c r="IZI89" s="218"/>
      <c r="IZJ89" s="217"/>
      <c r="IZK89" s="116"/>
      <c r="IZL89" s="218"/>
      <c r="IZM89" s="217"/>
      <c r="IZN89" s="116"/>
      <c r="IZO89" s="218"/>
      <c r="IZP89" s="217"/>
      <c r="IZQ89" s="116"/>
      <c r="IZR89" s="218"/>
      <c r="IZS89" s="217"/>
      <c r="IZT89" s="116"/>
      <c r="IZU89" s="218"/>
      <c r="IZV89" s="217"/>
      <c r="IZW89" s="116"/>
      <c r="IZX89" s="218"/>
      <c r="IZY89" s="217"/>
      <c r="IZZ89" s="116"/>
      <c r="JAA89" s="218"/>
      <c r="JAB89" s="217"/>
      <c r="JAC89" s="116"/>
      <c r="JAD89" s="218"/>
      <c r="JAE89" s="217"/>
      <c r="JAF89" s="116"/>
      <c r="JAG89" s="218"/>
      <c r="JAH89" s="217"/>
      <c r="JAI89" s="116"/>
      <c r="JAJ89" s="218"/>
      <c r="JAK89" s="217"/>
      <c r="JAL89" s="116"/>
      <c r="JAM89" s="218"/>
      <c r="JAN89" s="217"/>
      <c r="JAO89" s="116"/>
      <c r="JAP89" s="218"/>
      <c r="JAQ89" s="217"/>
      <c r="JAR89" s="116"/>
      <c r="JAS89" s="218"/>
      <c r="JAT89" s="217"/>
      <c r="JAU89" s="116"/>
      <c r="JAV89" s="218"/>
      <c r="JAW89" s="217"/>
      <c r="JAX89" s="116"/>
      <c r="JAY89" s="218"/>
      <c r="JAZ89" s="217"/>
      <c r="JBA89" s="116"/>
      <c r="JBB89" s="218"/>
      <c r="JBC89" s="217"/>
      <c r="JBD89" s="116"/>
      <c r="JBE89" s="218"/>
      <c r="JBF89" s="217"/>
      <c r="JBG89" s="116"/>
      <c r="JBH89" s="218"/>
      <c r="JBI89" s="217"/>
      <c r="JBJ89" s="116"/>
      <c r="JBK89" s="218"/>
      <c r="JBL89" s="217"/>
      <c r="JBM89" s="116"/>
      <c r="JBN89" s="218"/>
      <c r="JBO89" s="217"/>
      <c r="JBP89" s="116"/>
      <c r="JBQ89" s="218"/>
      <c r="JBR89" s="217"/>
      <c r="JBS89" s="116"/>
      <c r="JBT89" s="218"/>
      <c r="JBU89" s="217"/>
      <c r="JBV89" s="116"/>
      <c r="JBW89" s="218"/>
      <c r="JBX89" s="217"/>
      <c r="JBY89" s="116"/>
      <c r="JBZ89" s="218"/>
      <c r="JCA89" s="217"/>
      <c r="JCB89" s="116"/>
      <c r="JCC89" s="218"/>
      <c r="JCD89" s="217"/>
      <c r="JCE89" s="116"/>
      <c r="JCF89" s="218"/>
      <c r="JCG89" s="217"/>
      <c r="JCH89" s="116"/>
      <c r="JCI89" s="218"/>
      <c r="JCJ89" s="217"/>
      <c r="JCK89" s="116"/>
      <c r="JCL89" s="218"/>
      <c r="JCM89" s="217"/>
      <c r="JCN89" s="116"/>
      <c r="JCO89" s="218"/>
      <c r="JCP89" s="217"/>
      <c r="JCQ89" s="116"/>
      <c r="JCR89" s="218"/>
      <c r="JCS89" s="217"/>
      <c r="JCT89" s="116"/>
      <c r="JCU89" s="218"/>
      <c r="JCV89" s="217"/>
      <c r="JCW89" s="116"/>
      <c r="JCX89" s="218"/>
      <c r="JCY89" s="217"/>
      <c r="JCZ89" s="116"/>
      <c r="JDA89" s="218"/>
      <c r="JDB89" s="217"/>
      <c r="JDC89" s="116"/>
      <c r="JDD89" s="218"/>
      <c r="JDE89" s="217"/>
      <c r="JDF89" s="116"/>
      <c r="JDG89" s="218"/>
      <c r="JDH89" s="217"/>
      <c r="JDI89" s="116"/>
      <c r="JDJ89" s="218"/>
      <c r="JDK89" s="217"/>
      <c r="JDL89" s="116"/>
      <c r="JDM89" s="218"/>
      <c r="JDN89" s="217"/>
      <c r="JDO89" s="116"/>
      <c r="JDP89" s="218"/>
      <c r="JDQ89" s="217"/>
      <c r="JDR89" s="116"/>
      <c r="JDS89" s="218"/>
      <c r="JDT89" s="217"/>
      <c r="JDU89" s="116"/>
      <c r="JDV89" s="218"/>
      <c r="JDW89" s="217"/>
      <c r="JDX89" s="116"/>
      <c r="JDY89" s="218"/>
      <c r="JDZ89" s="217"/>
      <c r="JEA89" s="116"/>
      <c r="JEB89" s="218"/>
      <c r="JEC89" s="217"/>
      <c r="JED89" s="116"/>
      <c r="JEE89" s="218"/>
      <c r="JEF89" s="217"/>
      <c r="JEG89" s="116"/>
      <c r="JEH89" s="218"/>
      <c r="JEI89" s="217"/>
      <c r="JEJ89" s="116"/>
      <c r="JEK89" s="218"/>
      <c r="JEL89" s="217"/>
      <c r="JEM89" s="116"/>
      <c r="JEN89" s="218"/>
      <c r="JEO89" s="217"/>
      <c r="JEP89" s="116"/>
      <c r="JEQ89" s="218"/>
      <c r="JER89" s="217"/>
      <c r="JES89" s="116"/>
      <c r="JET89" s="218"/>
      <c r="JEU89" s="217"/>
      <c r="JEV89" s="116"/>
      <c r="JEW89" s="218"/>
      <c r="JEX89" s="217"/>
      <c r="JEY89" s="116"/>
      <c r="JEZ89" s="218"/>
      <c r="JFA89" s="217"/>
      <c r="JFB89" s="116"/>
      <c r="JFC89" s="218"/>
      <c r="JFD89" s="217"/>
      <c r="JFE89" s="116"/>
      <c r="JFF89" s="218"/>
      <c r="JFG89" s="217"/>
      <c r="JFH89" s="116"/>
      <c r="JFI89" s="218"/>
      <c r="JFJ89" s="217"/>
      <c r="JFK89" s="116"/>
      <c r="JFL89" s="218"/>
      <c r="JFM89" s="217"/>
      <c r="JFN89" s="116"/>
      <c r="JFO89" s="218"/>
      <c r="JFP89" s="217"/>
      <c r="JFQ89" s="116"/>
      <c r="JFR89" s="218"/>
      <c r="JFS89" s="217"/>
      <c r="JFT89" s="116"/>
      <c r="JFU89" s="218"/>
      <c r="JFV89" s="217"/>
      <c r="JFW89" s="116"/>
      <c r="JFX89" s="218"/>
      <c r="JFY89" s="217"/>
      <c r="JFZ89" s="116"/>
      <c r="JGA89" s="218"/>
      <c r="JGB89" s="217"/>
      <c r="JGC89" s="116"/>
      <c r="JGD89" s="218"/>
      <c r="JGE89" s="217"/>
      <c r="JGF89" s="116"/>
      <c r="JGG89" s="218"/>
      <c r="JGH89" s="217"/>
      <c r="JGI89" s="116"/>
      <c r="JGJ89" s="218"/>
      <c r="JGK89" s="217"/>
      <c r="JGL89" s="116"/>
      <c r="JGM89" s="218"/>
      <c r="JGN89" s="217"/>
      <c r="JGO89" s="116"/>
      <c r="JGP89" s="218"/>
      <c r="JGQ89" s="217"/>
      <c r="JGR89" s="116"/>
      <c r="JGS89" s="218"/>
      <c r="JGT89" s="217"/>
      <c r="JGU89" s="116"/>
      <c r="JGV89" s="218"/>
      <c r="JGW89" s="217"/>
      <c r="JGX89" s="116"/>
      <c r="JGY89" s="218"/>
      <c r="JGZ89" s="217"/>
      <c r="JHA89" s="116"/>
      <c r="JHB89" s="218"/>
      <c r="JHC89" s="217"/>
      <c r="JHD89" s="116"/>
      <c r="JHE89" s="218"/>
      <c r="JHF89" s="217"/>
      <c r="JHG89" s="116"/>
      <c r="JHH89" s="218"/>
      <c r="JHI89" s="217"/>
      <c r="JHJ89" s="116"/>
      <c r="JHK89" s="218"/>
      <c r="JHL89" s="217"/>
      <c r="JHM89" s="116"/>
      <c r="JHN89" s="218"/>
      <c r="JHO89" s="217"/>
      <c r="JHP89" s="116"/>
      <c r="JHQ89" s="218"/>
      <c r="JHR89" s="217"/>
      <c r="JHS89" s="116"/>
      <c r="JHT89" s="218"/>
      <c r="JHU89" s="217"/>
      <c r="JHV89" s="116"/>
      <c r="JHW89" s="218"/>
      <c r="JHX89" s="217"/>
      <c r="JHY89" s="116"/>
      <c r="JHZ89" s="218"/>
      <c r="JIA89" s="217"/>
      <c r="JIB89" s="116"/>
      <c r="JIC89" s="218"/>
      <c r="JID89" s="217"/>
      <c r="JIE89" s="116"/>
      <c r="JIF89" s="218"/>
      <c r="JIG89" s="217"/>
      <c r="JIH89" s="116"/>
      <c r="JII89" s="218"/>
      <c r="JIJ89" s="217"/>
      <c r="JIK89" s="116"/>
      <c r="JIL89" s="218"/>
      <c r="JIM89" s="217"/>
      <c r="JIN89" s="116"/>
      <c r="JIO89" s="218"/>
      <c r="JIP89" s="217"/>
      <c r="JIQ89" s="116"/>
      <c r="JIR89" s="218"/>
      <c r="JIS89" s="217"/>
      <c r="JIT89" s="116"/>
      <c r="JIU89" s="218"/>
      <c r="JIV89" s="217"/>
      <c r="JIW89" s="116"/>
      <c r="JIX89" s="218"/>
      <c r="JIY89" s="217"/>
      <c r="JIZ89" s="116"/>
      <c r="JJA89" s="218"/>
      <c r="JJB89" s="217"/>
      <c r="JJC89" s="116"/>
      <c r="JJD89" s="218"/>
      <c r="JJE89" s="217"/>
      <c r="JJF89" s="116"/>
      <c r="JJG89" s="218"/>
      <c r="JJH89" s="217"/>
      <c r="JJI89" s="116"/>
      <c r="JJJ89" s="218"/>
      <c r="JJK89" s="217"/>
      <c r="JJL89" s="116"/>
      <c r="JJM89" s="218"/>
      <c r="JJN89" s="217"/>
      <c r="JJO89" s="116"/>
      <c r="JJP89" s="218"/>
      <c r="JJQ89" s="217"/>
      <c r="JJR89" s="116"/>
      <c r="JJS89" s="218"/>
      <c r="JJT89" s="217"/>
      <c r="JJU89" s="116"/>
      <c r="JJV89" s="218"/>
      <c r="JJW89" s="217"/>
      <c r="JJX89" s="116"/>
      <c r="JJY89" s="218"/>
      <c r="JJZ89" s="217"/>
      <c r="JKA89" s="116"/>
      <c r="JKB89" s="218"/>
      <c r="JKC89" s="217"/>
      <c r="JKD89" s="116"/>
      <c r="JKE89" s="218"/>
      <c r="JKF89" s="217"/>
      <c r="JKG89" s="116"/>
      <c r="JKH89" s="218"/>
      <c r="JKI89" s="217"/>
      <c r="JKJ89" s="116"/>
      <c r="JKK89" s="218"/>
      <c r="JKL89" s="217"/>
      <c r="JKM89" s="116"/>
      <c r="JKN89" s="218"/>
      <c r="JKO89" s="217"/>
      <c r="JKP89" s="116"/>
      <c r="JKQ89" s="218"/>
      <c r="JKR89" s="217"/>
      <c r="JKS89" s="116"/>
      <c r="JKT89" s="218"/>
      <c r="JKU89" s="217"/>
      <c r="JKV89" s="116"/>
      <c r="JKW89" s="218"/>
      <c r="JKX89" s="217"/>
      <c r="JKY89" s="116"/>
      <c r="JKZ89" s="218"/>
      <c r="JLA89" s="217"/>
      <c r="JLB89" s="116"/>
      <c r="JLC89" s="218"/>
      <c r="JLD89" s="217"/>
      <c r="JLE89" s="116"/>
      <c r="JLF89" s="218"/>
      <c r="JLG89" s="217"/>
      <c r="JLH89" s="116"/>
      <c r="JLI89" s="218"/>
      <c r="JLJ89" s="217"/>
      <c r="JLK89" s="116"/>
      <c r="JLL89" s="218"/>
      <c r="JLM89" s="217"/>
      <c r="JLN89" s="116"/>
      <c r="JLO89" s="218"/>
      <c r="JLP89" s="217"/>
      <c r="JLQ89" s="116"/>
      <c r="JLR89" s="218"/>
      <c r="JLS89" s="217"/>
      <c r="JLT89" s="116"/>
      <c r="JLU89" s="218"/>
      <c r="JLV89" s="217"/>
      <c r="JLW89" s="116"/>
      <c r="JLX89" s="218"/>
      <c r="JLY89" s="217"/>
      <c r="JLZ89" s="116"/>
      <c r="JMA89" s="218"/>
      <c r="JMB89" s="217"/>
      <c r="JMC89" s="116"/>
      <c r="JMD89" s="218"/>
      <c r="JME89" s="217"/>
      <c r="JMF89" s="116"/>
      <c r="JMG89" s="218"/>
      <c r="JMH89" s="217"/>
      <c r="JMI89" s="116"/>
      <c r="JMJ89" s="218"/>
      <c r="JMK89" s="217"/>
      <c r="JML89" s="116"/>
      <c r="JMM89" s="218"/>
      <c r="JMN89" s="217"/>
      <c r="JMO89" s="116"/>
      <c r="JMP89" s="218"/>
      <c r="JMQ89" s="217"/>
      <c r="JMR89" s="116"/>
      <c r="JMS89" s="218"/>
      <c r="JMT89" s="217"/>
      <c r="JMU89" s="116"/>
      <c r="JMV89" s="218"/>
      <c r="JMW89" s="217"/>
      <c r="JMX89" s="116"/>
      <c r="JMY89" s="218"/>
      <c r="JMZ89" s="217"/>
      <c r="JNA89" s="116"/>
      <c r="JNB89" s="218"/>
      <c r="JNC89" s="217"/>
      <c r="JND89" s="116"/>
      <c r="JNE89" s="218"/>
      <c r="JNF89" s="217"/>
      <c r="JNG89" s="116"/>
      <c r="JNH89" s="218"/>
      <c r="JNI89" s="217"/>
      <c r="JNJ89" s="116"/>
      <c r="JNK89" s="218"/>
      <c r="JNL89" s="217"/>
      <c r="JNM89" s="116"/>
      <c r="JNN89" s="218"/>
      <c r="JNO89" s="217"/>
      <c r="JNP89" s="116"/>
      <c r="JNQ89" s="218"/>
      <c r="JNR89" s="217"/>
      <c r="JNS89" s="116"/>
      <c r="JNT89" s="218"/>
      <c r="JNU89" s="217"/>
      <c r="JNV89" s="116"/>
      <c r="JNW89" s="218"/>
      <c r="JNX89" s="217"/>
      <c r="JNY89" s="116"/>
      <c r="JNZ89" s="218"/>
      <c r="JOA89" s="217"/>
      <c r="JOB89" s="116"/>
      <c r="JOC89" s="218"/>
      <c r="JOD89" s="217"/>
      <c r="JOE89" s="116"/>
      <c r="JOF89" s="218"/>
      <c r="JOG89" s="217"/>
      <c r="JOH89" s="116"/>
      <c r="JOI89" s="218"/>
      <c r="JOJ89" s="217"/>
      <c r="JOK89" s="116"/>
      <c r="JOL89" s="218"/>
      <c r="JOM89" s="217"/>
      <c r="JON89" s="116"/>
      <c r="JOO89" s="218"/>
      <c r="JOP89" s="217"/>
      <c r="JOQ89" s="116"/>
      <c r="JOR89" s="218"/>
      <c r="JOS89" s="217"/>
      <c r="JOT89" s="116"/>
      <c r="JOU89" s="218"/>
      <c r="JOV89" s="217"/>
      <c r="JOW89" s="116"/>
      <c r="JOX89" s="218"/>
      <c r="JOY89" s="217"/>
      <c r="JOZ89" s="116"/>
      <c r="JPA89" s="218"/>
      <c r="JPB89" s="217"/>
      <c r="JPC89" s="116"/>
      <c r="JPD89" s="218"/>
      <c r="JPE89" s="217"/>
      <c r="JPF89" s="116"/>
      <c r="JPG89" s="218"/>
      <c r="JPH89" s="217"/>
      <c r="JPI89" s="116"/>
      <c r="JPJ89" s="218"/>
      <c r="JPK89" s="217"/>
      <c r="JPL89" s="116"/>
      <c r="JPM89" s="218"/>
      <c r="JPN89" s="217"/>
      <c r="JPO89" s="116"/>
      <c r="JPP89" s="218"/>
      <c r="JPQ89" s="217"/>
      <c r="JPR89" s="116"/>
      <c r="JPS89" s="218"/>
      <c r="JPT89" s="217"/>
      <c r="JPU89" s="116"/>
      <c r="JPV89" s="218"/>
      <c r="JPW89" s="217"/>
      <c r="JPX89" s="116"/>
      <c r="JPY89" s="218"/>
      <c r="JPZ89" s="217"/>
      <c r="JQA89" s="116"/>
      <c r="JQB89" s="218"/>
      <c r="JQC89" s="217"/>
      <c r="JQD89" s="116"/>
      <c r="JQE89" s="218"/>
      <c r="JQF89" s="217"/>
      <c r="JQG89" s="116"/>
      <c r="JQH89" s="218"/>
      <c r="JQI89" s="217"/>
      <c r="JQJ89" s="116"/>
      <c r="JQK89" s="218"/>
      <c r="JQL89" s="217"/>
      <c r="JQM89" s="116"/>
      <c r="JQN89" s="218"/>
      <c r="JQO89" s="217"/>
      <c r="JQP89" s="116"/>
      <c r="JQQ89" s="218"/>
      <c r="JQR89" s="217"/>
      <c r="JQS89" s="116"/>
      <c r="JQT89" s="218"/>
      <c r="JQU89" s="217"/>
      <c r="JQV89" s="116"/>
      <c r="JQW89" s="218"/>
      <c r="JQX89" s="217"/>
      <c r="JQY89" s="116"/>
      <c r="JQZ89" s="218"/>
      <c r="JRA89" s="217"/>
      <c r="JRB89" s="116"/>
      <c r="JRC89" s="218"/>
      <c r="JRD89" s="217"/>
      <c r="JRE89" s="116"/>
      <c r="JRF89" s="218"/>
      <c r="JRG89" s="217"/>
      <c r="JRH89" s="116"/>
      <c r="JRI89" s="218"/>
      <c r="JRJ89" s="217"/>
      <c r="JRK89" s="116"/>
      <c r="JRL89" s="218"/>
      <c r="JRM89" s="217"/>
      <c r="JRN89" s="116"/>
      <c r="JRO89" s="218"/>
      <c r="JRP89" s="217"/>
      <c r="JRQ89" s="116"/>
      <c r="JRR89" s="218"/>
      <c r="JRS89" s="217"/>
      <c r="JRT89" s="116"/>
      <c r="JRU89" s="218"/>
      <c r="JRV89" s="217"/>
      <c r="JRW89" s="116"/>
      <c r="JRX89" s="218"/>
      <c r="JRY89" s="217"/>
      <c r="JRZ89" s="116"/>
      <c r="JSA89" s="218"/>
      <c r="JSB89" s="217"/>
      <c r="JSC89" s="116"/>
      <c r="JSD89" s="218"/>
      <c r="JSE89" s="217"/>
      <c r="JSF89" s="116"/>
      <c r="JSG89" s="218"/>
      <c r="JSH89" s="217"/>
      <c r="JSI89" s="116"/>
      <c r="JSJ89" s="218"/>
      <c r="JSK89" s="217"/>
      <c r="JSL89" s="116"/>
      <c r="JSM89" s="218"/>
      <c r="JSN89" s="217"/>
      <c r="JSO89" s="116"/>
      <c r="JSP89" s="218"/>
      <c r="JSQ89" s="217"/>
      <c r="JSR89" s="116"/>
      <c r="JSS89" s="218"/>
      <c r="JST89" s="217"/>
      <c r="JSU89" s="116"/>
      <c r="JSV89" s="218"/>
      <c r="JSW89" s="217"/>
      <c r="JSX89" s="116"/>
      <c r="JSY89" s="218"/>
      <c r="JSZ89" s="217"/>
      <c r="JTA89" s="116"/>
      <c r="JTB89" s="218"/>
      <c r="JTC89" s="217"/>
      <c r="JTD89" s="116"/>
      <c r="JTE89" s="218"/>
      <c r="JTF89" s="217"/>
      <c r="JTG89" s="116"/>
      <c r="JTH89" s="218"/>
      <c r="JTI89" s="217"/>
      <c r="JTJ89" s="116"/>
      <c r="JTK89" s="218"/>
      <c r="JTL89" s="217"/>
      <c r="JTM89" s="116"/>
      <c r="JTN89" s="218"/>
      <c r="JTO89" s="217"/>
      <c r="JTP89" s="116"/>
      <c r="JTQ89" s="218"/>
      <c r="JTR89" s="217"/>
      <c r="JTS89" s="116"/>
      <c r="JTT89" s="218"/>
      <c r="JTU89" s="217"/>
      <c r="JTV89" s="116"/>
      <c r="JTW89" s="218"/>
      <c r="JTX89" s="217"/>
      <c r="JTY89" s="116"/>
      <c r="JTZ89" s="218"/>
      <c r="JUA89" s="217"/>
      <c r="JUB89" s="116"/>
      <c r="JUC89" s="218"/>
      <c r="JUD89" s="217"/>
      <c r="JUE89" s="116"/>
      <c r="JUF89" s="218"/>
      <c r="JUG89" s="217"/>
      <c r="JUH89" s="116"/>
      <c r="JUI89" s="218"/>
      <c r="JUJ89" s="217"/>
      <c r="JUK89" s="116"/>
      <c r="JUL89" s="218"/>
      <c r="JUM89" s="217"/>
      <c r="JUN89" s="116"/>
      <c r="JUO89" s="218"/>
      <c r="JUP89" s="217"/>
      <c r="JUQ89" s="116"/>
      <c r="JUR89" s="218"/>
      <c r="JUS89" s="217"/>
      <c r="JUT89" s="116"/>
      <c r="JUU89" s="218"/>
      <c r="JUV89" s="217"/>
      <c r="JUW89" s="116"/>
      <c r="JUX89" s="218"/>
      <c r="JUY89" s="217"/>
      <c r="JUZ89" s="116"/>
      <c r="JVA89" s="218"/>
      <c r="JVB89" s="217"/>
      <c r="JVC89" s="116"/>
      <c r="JVD89" s="218"/>
      <c r="JVE89" s="217"/>
      <c r="JVF89" s="116"/>
      <c r="JVG89" s="218"/>
      <c r="JVH89" s="217"/>
      <c r="JVI89" s="116"/>
      <c r="JVJ89" s="218"/>
      <c r="JVK89" s="217"/>
      <c r="JVL89" s="116"/>
      <c r="JVM89" s="218"/>
      <c r="JVN89" s="217"/>
      <c r="JVO89" s="116"/>
      <c r="JVP89" s="218"/>
      <c r="JVQ89" s="217"/>
      <c r="JVR89" s="116"/>
      <c r="JVS89" s="218"/>
      <c r="JVT89" s="217"/>
      <c r="JVU89" s="116"/>
      <c r="JVV89" s="218"/>
      <c r="JVW89" s="217"/>
      <c r="JVX89" s="116"/>
      <c r="JVY89" s="218"/>
      <c r="JVZ89" s="217"/>
      <c r="JWA89" s="116"/>
      <c r="JWB89" s="218"/>
      <c r="JWC89" s="217"/>
      <c r="JWD89" s="116"/>
      <c r="JWE89" s="218"/>
      <c r="JWF89" s="217"/>
      <c r="JWG89" s="116"/>
      <c r="JWH89" s="218"/>
      <c r="JWI89" s="217"/>
      <c r="JWJ89" s="116"/>
      <c r="JWK89" s="218"/>
      <c r="JWL89" s="217"/>
      <c r="JWM89" s="116"/>
      <c r="JWN89" s="218"/>
      <c r="JWO89" s="217"/>
      <c r="JWP89" s="116"/>
      <c r="JWQ89" s="218"/>
      <c r="JWR89" s="217"/>
      <c r="JWS89" s="116"/>
      <c r="JWT89" s="218"/>
      <c r="JWU89" s="217"/>
      <c r="JWV89" s="116"/>
      <c r="JWW89" s="218"/>
      <c r="JWX89" s="217"/>
      <c r="JWY89" s="116"/>
      <c r="JWZ89" s="218"/>
      <c r="JXA89" s="217"/>
      <c r="JXB89" s="116"/>
      <c r="JXC89" s="218"/>
      <c r="JXD89" s="217"/>
      <c r="JXE89" s="116"/>
      <c r="JXF89" s="218"/>
      <c r="JXG89" s="217"/>
      <c r="JXH89" s="116"/>
      <c r="JXI89" s="218"/>
      <c r="JXJ89" s="217"/>
      <c r="JXK89" s="116"/>
      <c r="JXL89" s="218"/>
      <c r="JXM89" s="217"/>
      <c r="JXN89" s="116"/>
      <c r="JXO89" s="218"/>
      <c r="JXP89" s="217"/>
      <c r="JXQ89" s="116"/>
      <c r="JXR89" s="218"/>
      <c r="JXS89" s="217"/>
      <c r="JXT89" s="116"/>
      <c r="JXU89" s="218"/>
      <c r="JXV89" s="217"/>
      <c r="JXW89" s="116"/>
      <c r="JXX89" s="218"/>
      <c r="JXY89" s="217"/>
      <c r="JXZ89" s="116"/>
      <c r="JYA89" s="218"/>
      <c r="JYB89" s="217"/>
      <c r="JYC89" s="116"/>
      <c r="JYD89" s="218"/>
      <c r="JYE89" s="217"/>
      <c r="JYF89" s="116"/>
      <c r="JYG89" s="218"/>
      <c r="JYH89" s="217"/>
      <c r="JYI89" s="116"/>
      <c r="JYJ89" s="218"/>
      <c r="JYK89" s="217"/>
      <c r="JYL89" s="116"/>
      <c r="JYM89" s="218"/>
      <c r="JYN89" s="217"/>
      <c r="JYO89" s="116"/>
      <c r="JYP89" s="218"/>
      <c r="JYQ89" s="217"/>
      <c r="JYR89" s="116"/>
      <c r="JYS89" s="218"/>
      <c r="JYT89" s="217"/>
      <c r="JYU89" s="116"/>
      <c r="JYV89" s="218"/>
      <c r="JYW89" s="217"/>
      <c r="JYX89" s="116"/>
      <c r="JYY89" s="218"/>
      <c r="JYZ89" s="217"/>
      <c r="JZA89" s="116"/>
      <c r="JZB89" s="218"/>
      <c r="JZC89" s="217"/>
      <c r="JZD89" s="116"/>
      <c r="JZE89" s="218"/>
      <c r="JZF89" s="217"/>
      <c r="JZG89" s="116"/>
      <c r="JZH89" s="218"/>
      <c r="JZI89" s="217"/>
      <c r="JZJ89" s="116"/>
      <c r="JZK89" s="218"/>
      <c r="JZL89" s="217"/>
      <c r="JZM89" s="116"/>
      <c r="JZN89" s="218"/>
      <c r="JZO89" s="217"/>
      <c r="JZP89" s="116"/>
      <c r="JZQ89" s="218"/>
      <c r="JZR89" s="217"/>
      <c r="JZS89" s="116"/>
      <c r="JZT89" s="218"/>
      <c r="JZU89" s="217"/>
      <c r="JZV89" s="116"/>
      <c r="JZW89" s="218"/>
      <c r="JZX89" s="217"/>
      <c r="JZY89" s="116"/>
      <c r="JZZ89" s="218"/>
      <c r="KAA89" s="217"/>
      <c r="KAB89" s="116"/>
      <c r="KAC89" s="218"/>
      <c r="KAD89" s="217"/>
      <c r="KAE89" s="116"/>
      <c r="KAF89" s="218"/>
      <c r="KAG89" s="217"/>
      <c r="KAH89" s="116"/>
      <c r="KAI89" s="218"/>
      <c r="KAJ89" s="217"/>
      <c r="KAK89" s="116"/>
      <c r="KAL89" s="218"/>
      <c r="KAM89" s="217"/>
      <c r="KAN89" s="116"/>
      <c r="KAO89" s="218"/>
      <c r="KAP89" s="217"/>
      <c r="KAQ89" s="116"/>
      <c r="KAR89" s="218"/>
      <c r="KAS89" s="217"/>
      <c r="KAT89" s="116"/>
      <c r="KAU89" s="218"/>
      <c r="KAV89" s="217"/>
      <c r="KAW89" s="116"/>
      <c r="KAX89" s="218"/>
      <c r="KAY89" s="217"/>
      <c r="KAZ89" s="116"/>
      <c r="KBA89" s="218"/>
      <c r="KBB89" s="217"/>
      <c r="KBC89" s="116"/>
      <c r="KBD89" s="218"/>
      <c r="KBE89" s="217"/>
      <c r="KBF89" s="116"/>
      <c r="KBG89" s="218"/>
      <c r="KBH89" s="217"/>
      <c r="KBI89" s="116"/>
      <c r="KBJ89" s="218"/>
      <c r="KBK89" s="217"/>
      <c r="KBL89" s="116"/>
      <c r="KBM89" s="218"/>
      <c r="KBN89" s="217"/>
      <c r="KBO89" s="116"/>
      <c r="KBP89" s="218"/>
      <c r="KBQ89" s="217"/>
      <c r="KBR89" s="116"/>
      <c r="KBS89" s="218"/>
      <c r="KBT89" s="217"/>
      <c r="KBU89" s="116"/>
      <c r="KBV89" s="218"/>
      <c r="KBW89" s="217"/>
      <c r="KBX89" s="116"/>
      <c r="KBY89" s="218"/>
      <c r="KBZ89" s="217"/>
      <c r="KCA89" s="116"/>
      <c r="KCB89" s="218"/>
      <c r="KCC89" s="217"/>
      <c r="KCD89" s="116"/>
      <c r="KCE89" s="218"/>
      <c r="KCF89" s="217"/>
      <c r="KCG89" s="116"/>
      <c r="KCH89" s="218"/>
      <c r="KCI89" s="217"/>
      <c r="KCJ89" s="116"/>
      <c r="KCK89" s="218"/>
      <c r="KCL89" s="217"/>
      <c r="KCM89" s="116"/>
      <c r="KCN89" s="218"/>
      <c r="KCO89" s="217"/>
      <c r="KCP89" s="116"/>
      <c r="KCQ89" s="218"/>
      <c r="KCR89" s="217"/>
      <c r="KCS89" s="116"/>
      <c r="KCT89" s="218"/>
      <c r="KCU89" s="217"/>
      <c r="KCV89" s="116"/>
      <c r="KCW89" s="218"/>
      <c r="KCX89" s="217"/>
      <c r="KCY89" s="116"/>
      <c r="KCZ89" s="218"/>
      <c r="KDA89" s="217"/>
      <c r="KDB89" s="116"/>
      <c r="KDC89" s="218"/>
      <c r="KDD89" s="217"/>
      <c r="KDE89" s="116"/>
      <c r="KDF89" s="218"/>
      <c r="KDG89" s="217"/>
      <c r="KDH89" s="116"/>
      <c r="KDI89" s="218"/>
      <c r="KDJ89" s="217"/>
      <c r="KDK89" s="116"/>
      <c r="KDL89" s="218"/>
      <c r="KDM89" s="217"/>
      <c r="KDN89" s="116"/>
      <c r="KDO89" s="218"/>
      <c r="KDP89" s="217"/>
      <c r="KDQ89" s="116"/>
      <c r="KDR89" s="218"/>
      <c r="KDS89" s="217"/>
      <c r="KDT89" s="116"/>
      <c r="KDU89" s="218"/>
      <c r="KDV89" s="217"/>
      <c r="KDW89" s="116"/>
      <c r="KDX89" s="218"/>
      <c r="KDY89" s="217"/>
      <c r="KDZ89" s="116"/>
      <c r="KEA89" s="218"/>
      <c r="KEB89" s="217"/>
      <c r="KEC89" s="116"/>
      <c r="KED89" s="218"/>
      <c r="KEE89" s="217"/>
      <c r="KEF89" s="116"/>
      <c r="KEG89" s="218"/>
      <c r="KEH89" s="217"/>
      <c r="KEI89" s="116"/>
      <c r="KEJ89" s="218"/>
      <c r="KEK89" s="217"/>
      <c r="KEL89" s="116"/>
      <c r="KEM89" s="218"/>
      <c r="KEN89" s="217"/>
      <c r="KEO89" s="116"/>
      <c r="KEP89" s="218"/>
      <c r="KEQ89" s="217"/>
      <c r="KER89" s="116"/>
      <c r="KES89" s="218"/>
      <c r="KET89" s="217"/>
      <c r="KEU89" s="116"/>
      <c r="KEV89" s="218"/>
      <c r="KEW89" s="217"/>
      <c r="KEX89" s="116"/>
      <c r="KEY89" s="218"/>
      <c r="KEZ89" s="217"/>
      <c r="KFA89" s="116"/>
      <c r="KFB89" s="218"/>
      <c r="KFC89" s="217"/>
      <c r="KFD89" s="116"/>
      <c r="KFE89" s="218"/>
      <c r="KFF89" s="217"/>
      <c r="KFG89" s="116"/>
      <c r="KFH89" s="218"/>
      <c r="KFI89" s="217"/>
      <c r="KFJ89" s="116"/>
      <c r="KFK89" s="218"/>
      <c r="KFL89" s="217"/>
      <c r="KFM89" s="116"/>
      <c r="KFN89" s="218"/>
      <c r="KFO89" s="217"/>
      <c r="KFP89" s="116"/>
      <c r="KFQ89" s="218"/>
      <c r="KFR89" s="217"/>
      <c r="KFS89" s="116"/>
      <c r="KFT89" s="218"/>
      <c r="KFU89" s="217"/>
      <c r="KFV89" s="116"/>
      <c r="KFW89" s="218"/>
      <c r="KFX89" s="217"/>
      <c r="KFY89" s="116"/>
      <c r="KFZ89" s="218"/>
      <c r="KGA89" s="217"/>
      <c r="KGB89" s="116"/>
      <c r="KGC89" s="218"/>
      <c r="KGD89" s="217"/>
      <c r="KGE89" s="116"/>
      <c r="KGF89" s="218"/>
      <c r="KGG89" s="217"/>
      <c r="KGH89" s="116"/>
      <c r="KGI89" s="218"/>
      <c r="KGJ89" s="217"/>
      <c r="KGK89" s="116"/>
      <c r="KGL89" s="218"/>
      <c r="KGM89" s="217"/>
      <c r="KGN89" s="116"/>
      <c r="KGO89" s="218"/>
      <c r="KGP89" s="217"/>
      <c r="KGQ89" s="116"/>
      <c r="KGR89" s="218"/>
      <c r="KGS89" s="217"/>
      <c r="KGT89" s="116"/>
      <c r="KGU89" s="218"/>
      <c r="KGV89" s="217"/>
      <c r="KGW89" s="116"/>
      <c r="KGX89" s="218"/>
      <c r="KGY89" s="217"/>
      <c r="KGZ89" s="116"/>
      <c r="KHA89" s="218"/>
      <c r="KHB89" s="217"/>
      <c r="KHC89" s="116"/>
      <c r="KHD89" s="218"/>
      <c r="KHE89" s="217"/>
      <c r="KHF89" s="116"/>
      <c r="KHG89" s="218"/>
      <c r="KHH89" s="217"/>
      <c r="KHI89" s="116"/>
      <c r="KHJ89" s="218"/>
      <c r="KHK89" s="217"/>
      <c r="KHL89" s="116"/>
      <c r="KHM89" s="218"/>
      <c r="KHN89" s="217"/>
      <c r="KHO89" s="116"/>
      <c r="KHP89" s="218"/>
      <c r="KHQ89" s="217"/>
      <c r="KHR89" s="116"/>
      <c r="KHS89" s="218"/>
      <c r="KHT89" s="217"/>
      <c r="KHU89" s="116"/>
      <c r="KHV89" s="218"/>
      <c r="KHW89" s="217"/>
      <c r="KHX89" s="116"/>
      <c r="KHY89" s="218"/>
      <c r="KHZ89" s="217"/>
      <c r="KIA89" s="116"/>
      <c r="KIB89" s="218"/>
      <c r="KIC89" s="217"/>
      <c r="KID89" s="116"/>
      <c r="KIE89" s="218"/>
      <c r="KIF89" s="217"/>
      <c r="KIG89" s="116"/>
      <c r="KIH89" s="218"/>
      <c r="KII89" s="217"/>
      <c r="KIJ89" s="116"/>
      <c r="KIK89" s="218"/>
      <c r="KIL89" s="217"/>
      <c r="KIM89" s="116"/>
      <c r="KIN89" s="218"/>
      <c r="KIO89" s="217"/>
      <c r="KIP89" s="116"/>
      <c r="KIQ89" s="218"/>
      <c r="KIR89" s="217"/>
      <c r="KIS89" s="116"/>
      <c r="KIT89" s="218"/>
      <c r="KIU89" s="217"/>
      <c r="KIV89" s="116"/>
      <c r="KIW89" s="218"/>
      <c r="KIX89" s="217"/>
      <c r="KIY89" s="116"/>
      <c r="KIZ89" s="218"/>
      <c r="KJA89" s="217"/>
      <c r="KJB89" s="116"/>
      <c r="KJC89" s="218"/>
      <c r="KJD89" s="217"/>
      <c r="KJE89" s="116"/>
      <c r="KJF89" s="218"/>
      <c r="KJG89" s="217"/>
      <c r="KJH89" s="116"/>
      <c r="KJI89" s="218"/>
      <c r="KJJ89" s="217"/>
      <c r="KJK89" s="116"/>
      <c r="KJL89" s="218"/>
      <c r="KJM89" s="217"/>
      <c r="KJN89" s="116"/>
      <c r="KJO89" s="218"/>
      <c r="KJP89" s="217"/>
      <c r="KJQ89" s="116"/>
      <c r="KJR89" s="218"/>
      <c r="KJS89" s="217"/>
      <c r="KJT89" s="116"/>
      <c r="KJU89" s="218"/>
      <c r="KJV89" s="217"/>
      <c r="KJW89" s="116"/>
      <c r="KJX89" s="218"/>
      <c r="KJY89" s="217"/>
      <c r="KJZ89" s="116"/>
      <c r="KKA89" s="218"/>
      <c r="KKB89" s="217"/>
      <c r="KKC89" s="116"/>
      <c r="KKD89" s="218"/>
      <c r="KKE89" s="217"/>
      <c r="KKF89" s="116"/>
      <c r="KKG89" s="218"/>
      <c r="KKH89" s="217"/>
      <c r="KKI89" s="116"/>
      <c r="KKJ89" s="218"/>
      <c r="KKK89" s="217"/>
      <c r="KKL89" s="116"/>
      <c r="KKM89" s="218"/>
      <c r="KKN89" s="217"/>
      <c r="KKO89" s="116"/>
      <c r="KKP89" s="218"/>
      <c r="KKQ89" s="217"/>
      <c r="KKR89" s="116"/>
      <c r="KKS89" s="218"/>
      <c r="KKT89" s="217"/>
      <c r="KKU89" s="116"/>
      <c r="KKV89" s="218"/>
      <c r="KKW89" s="217"/>
      <c r="KKX89" s="116"/>
      <c r="KKY89" s="218"/>
      <c r="KKZ89" s="217"/>
      <c r="KLA89" s="116"/>
      <c r="KLB89" s="218"/>
      <c r="KLC89" s="217"/>
      <c r="KLD89" s="116"/>
      <c r="KLE89" s="218"/>
      <c r="KLF89" s="217"/>
      <c r="KLG89" s="116"/>
      <c r="KLH89" s="218"/>
      <c r="KLI89" s="217"/>
      <c r="KLJ89" s="116"/>
      <c r="KLK89" s="218"/>
      <c r="KLL89" s="217"/>
      <c r="KLM89" s="116"/>
      <c r="KLN89" s="218"/>
      <c r="KLO89" s="217"/>
      <c r="KLP89" s="116"/>
      <c r="KLQ89" s="218"/>
      <c r="KLR89" s="217"/>
      <c r="KLS89" s="116"/>
      <c r="KLT89" s="218"/>
      <c r="KLU89" s="217"/>
      <c r="KLV89" s="116"/>
      <c r="KLW89" s="218"/>
      <c r="KLX89" s="217"/>
      <c r="KLY89" s="116"/>
      <c r="KLZ89" s="218"/>
      <c r="KMA89" s="217"/>
      <c r="KMB89" s="116"/>
      <c r="KMC89" s="218"/>
      <c r="KMD89" s="217"/>
      <c r="KME89" s="116"/>
      <c r="KMF89" s="218"/>
      <c r="KMG89" s="217"/>
      <c r="KMH89" s="116"/>
      <c r="KMI89" s="218"/>
      <c r="KMJ89" s="217"/>
      <c r="KMK89" s="116"/>
      <c r="KML89" s="218"/>
      <c r="KMM89" s="217"/>
      <c r="KMN89" s="116"/>
      <c r="KMO89" s="218"/>
      <c r="KMP89" s="217"/>
      <c r="KMQ89" s="116"/>
      <c r="KMR89" s="218"/>
      <c r="KMS89" s="217"/>
      <c r="KMT89" s="116"/>
      <c r="KMU89" s="218"/>
      <c r="KMV89" s="217"/>
      <c r="KMW89" s="116"/>
      <c r="KMX89" s="218"/>
      <c r="KMY89" s="217"/>
      <c r="KMZ89" s="116"/>
      <c r="KNA89" s="218"/>
      <c r="KNB89" s="217"/>
      <c r="KNC89" s="116"/>
      <c r="KND89" s="218"/>
      <c r="KNE89" s="217"/>
      <c r="KNF89" s="116"/>
      <c r="KNG89" s="218"/>
      <c r="KNH89" s="217"/>
      <c r="KNI89" s="116"/>
      <c r="KNJ89" s="218"/>
      <c r="KNK89" s="217"/>
      <c r="KNL89" s="116"/>
      <c r="KNM89" s="218"/>
      <c r="KNN89" s="217"/>
      <c r="KNO89" s="116"/>
      <c r="KNP89" s="218"/>
      <c r="KNQ89" s="217"/>
      <c r="KNR89" s="116"/>
      <c r="KNS89" s="218"/>
      <c r="KNT89" s="217"/>
      <c r="KNU89" s="116"/>
      <c r="KNV89" s="218"/>
      <c r="KNW89" s="217"/>
      <c r="KNX89" s="116"/>
      <c r="KNY89" s="218"/>
      <c r="KNZ89" s="217"/>
      <c r="KOA89" s="116"/>
      <c r="KOB89" s="218"/>
      <c r="KOC89" s="217"/>
      <c r="KOD89" s="116"/>
      <c r="KOE89" s="218"/>
      <c r="KOF89" s="217"/>
      <c r="KOG89" s="116"/>
      <c r="KOH89" s="218"/>
      <c r="KOI89" s="217"/>
      <c r="KOJ89" s="116"/>
      <c r="KOK89" s="218"/>
      <c r="KOL89" s="217"/>
      <c r="KOM89" s="116"/>
      <c r="KON89" s="218"/>
      <c r="KOO89" s="217"/>
      <c r="KOP89" s="116"/>
      <c r="KOQ89" s="218"/>
      <c r="KOR89" s="217"/>
      <c r="KOS89" s="116"/>
      <c r="KOT89" s="218"/>
      <c r="KOU89" s="217"/>
      <c r="KOV89" s="116"/>
      <c r="KOW89" s="218"/>
      <c r="KOX89" s="217"/>
      <c r="KOY89" s="116"/>
      <c r="KOZ89" s="218"/>
      <c r="KPA89" s="217"/>
      <c r="KPB89" s="116"/>
      <c r="KPC89" s="218"/>
      <c r="KPD89" s="217"/>
      <c r="KPE89" s="116"/>
      <c r="KPF89" s="218"/>
      <c r="KPG89" s="217"/>
      <c r="KPH89" s="116"/>
      <c r="KPI89" s="218"/>
      <c r="KPJ89" s="217"/>
      <c r="KPK89" s="116"/>
      <c r="KPL89" s="218"/>
      <c r="KPM89" s="217"/>
      <c r="KPN89" s="116"/>
      <c r="KPO89" s="218"/>
      <c r="KPP89" s="217"/>
      <c r="KPQ89" s="116"/>
      <c r="KPR89" s="218"/>
      <c r="KPS89" s="217"/>
      <c r="KPT89" s="116"/>
      <c r="KPU89" s="218"/>
      <c r="KPV89" s="217"/>
      <c r="KPW89" s="116"/>
      <c r="KPX89" s="218"/>
      <c r="KPY89" s="217"/>
      <c r="KPZ89" s="116"/>
      <c r="KQA89" s="218"/>
      <c r="KQB89" s="217"/>
      <c r="KQC89" s="116"/>
      <c r="KQD89" s="218"/>
      <c r="KQE89" s="217"/>
      <c r="KQF89" s="116"/>
      <c r="KQG89" s="218"/>
      <c r="KQH89" s="217"/>
      <c r="KQI89" s="116"/>
      <c r="KQJ89" s="218"/>
      <c r="KQK89" s="217"/>
      <c r="KQL89" s="116"/>
      <c r="KQM89" s="218"/>
      <c r="KQN89" s="217"/>
      <c r="KQO89" s="116"/>
      <c r="KQP89" s="218"/>
      <c r="KQQ89" s="217"/>
      <c r="KQR89" s="116"/>
      <c r="KQS89" s="218"/>
      <c r="KQT89" s="217"/>
      <c r="KQU89" s="116"/>
      <c r="KQV89" s="218"/>
      <c r="KQW89" s="217"/>
      <c r="KQX89" s="116"/>
      <c r="KQY89" s="218"/>
      <c r="KQZ89" s="217"/>
      <c r="KRA89" s="116"/>
      <c r="KRB89" s="218"/>
      <c r="KRC89" s="217"/>
      <c r="KRD89" s="116"/>
      <c r="KRE89" s="218"/>
      <c r="KRF89" s="217"/>
      <c r="KRG89" s="116"/>
      <c r="KRH89" s="218"/>
      <c r="KRI89" s="217"/>
      <c r="KRJ89" s="116"/>
      <c r="KRK89" s="218"/>
      <c r="KRL89" s="217"/>
      <c r="KRM89" s="116"/>
      <c r="KRN89" s="218"/>
      <c r="KRO89" s="217"/>
      <c r="KRP89" s="116"/>
      <c r="KRQ89" s="218"/>
      <c r="KRR89" s="217"/>
      <c r="KRS89" s="116"/>
      <c r="KRT89" s="218"/>
      <c r="KRU89" s="217"/>
      <c r="KRV89" s="116"/>
      <c r="KRW89" s="218"/>
      <c r="KRX89" s="217"/>
      <c r="KRY89" s="116"/>
      <c r="KRZ89" s="218"/>
      <c r="KSA89" s="217"/>
      <c r="KSB89" s="116"/>
      <c r="KSC89" s="218"/>
      <c r="KSD89" s="217"/>
      <c r="KSE89" s="116"/>
      <c r="KSF89" s="218"/>
      <c r="KSG89" s="217"/>
      <c r="KSH89" s="116"/>
      <c r="KSI89" s="218"/>
      <c r="KSJ89" s="217"/>
      <c r="KSK89" s="116"/>
      <c r="KSL89" s="218"/>
      <c r="KSM89" s="217"/>
      <c r="KSN89" s="116"/>
      <c r="KSO89" s="218"/>
      <c r="KSP89" s="217"/>
      <c r="KSQ89" s="116"/>
      <c r="KSR89" s="218"/>
      <c r="KSS89" s="217"/>
      <c r="KST89" s="116"/>
      <c r="KSU89" s="218"/>
      <c r="KSV89" s="217"/>
      <c r="KSW89" s="116"/>
      <c r="KSX89" s="218"/>
      <c r="KSY89" s="217"/>
      <c r="KSZ89" s="116"/>
      <c r="KTA89" s="218"/>
      <c r="KTB89" s="217"/>
      <c r="KTC89" s="116"/>
      <c r="KTD89" s="218"/>
      <c r="KTE89" s="217"/>
      <c r="KTF89" s="116"/>
      <c r="KTG89" s="218"/>
      <c r="KTH89" s="217"/>
      <c r="KTI89" s="116"/>
      <c r="KTJ89" s="218"/>
      <c r="KTK89" s="217"/>
      <c r="KTL89" s="116"/>
      <c r="KTM89" s="218"/>
      <c r="KTN89" s="217"/>
      <c r="KTO89" s="116"/>
      <c r="KTP89" s="218"/>
      <c r="KTQ89" s="217"/>
      <c r="KTR89" s="116"/>
      <c r="KTS89" s="218"/>
      <c r="KTT89" s="217"/>
      <c r="KTU89" s="116"/>
      <c r="KTV89" s="218"/>
      <c r="KTW89" s="217"/>
      <c r="KTX89" s="116"/>
      <c r="KTY89" s="218"/>
      <c r="KTZ89" s="217"/>
      <c r="KUA89" s="116"/>
      <c r="KUB89" s="218"/>
      <c r="KUC89" s="217"/>
      <c r="KUD89" s="116"/>
      <c r="KUE89" s="218"/>
      <c r="KUF89" s="217"/>
      <c r="KUG89" s="116"/>
      <c r="KUH89" s="218"/>
      <c r="KUI89" s="217"/>
      <c r="KUJ89" s="116"/>
      <c r="KUK89" s="218"/>
      <c r="KUL89" s="217"/>
      <c r="KUM89" s="116"/>
      <c r="KUN89" s="218"/>
      <c r="KUO89" s="217"/>
      <c r="KUP89" s="116"/>
      <c r="KUQ89" s="218"/>
      <c r="KUR89" s="217"/>
      <c r="KUS89" s="116"/>
      <c r="KUT89" s="218"/>
      <c r="KUU89" s="217"/>
      <c r="KUV89" s="116"/>
      <c r="KUW89" s="218"/>
      <c r="KUX89" s="217"/>
      <c r="KUY89" s="116"/>
      <c r="KUZ89" s="218"/>
      <c r="KVA89" s="217"/>
      <c r="KVB89" s="116"/>
      <c r="KVC89" s="218"/>
      <c r="KVD89" s="217"/>
      <c r="KVE89" s="116"/>
      <c r="KVF89" s="218"/>
      <c r="KVG89" s="217"/>
      <c r="KVH89" s="116"/>
      <c r="KVI89" s="218"/>
      <c r="KVJ89" s="217"/>
      <c r="KVK89" s="116"/>
      <c r="KVL89" s="218"/>
      <c r="KVM89" s="217"/>
      <c r="KVN89" s="116"/>
      <c r="KVO89" s="218"/>
      <c r="KVP89" s="217"/>
      <c r="KVQ89" s="116"/>
      <c r="KVR89" s="218"/>
      <c r="KVS89" s="217"/>
      <c r="KVT89" s="116"/>
      <c r="KVU89" s="218"/>
      <c r="KVV89" s="217"/>
      <c r="KVW89" s="116"/>
      <c r="KVX89" s="218"/>
      <c r="KVY89" s="217"/>
      <c r="KVZ89" s="116"/>
      <c r="KWA89" s="218"/>
      <c r="KWB89" s="217"/>
      <c r="KWC89" s="116"/>
      <c r="KWD89" s="218"/>
      <c r="KWE89" s="217"/>
      <c r="KWF89" s="116"/>
      <c r="KWG89" s="218"/>
      <c r="KWH89" s="217"/>
      <c r="KWI89" s="116"/>
      <c r="KWJ89" s="218"/>
      <c r="KWK89" s="217"/>
      <c r="KWL89" s="116"/>
      <c r="KWM89" s="218"/>
      <c r="KWN89" s="217"/>
      <c r="KWO89" s="116"/>
      <c r="KWP89" s="218"/>
      <c r="KWQ89" s="217"/>
      <c r="KWR89" s="116"/>
      <c r="KWS89" s="218"/>
      <c r="KWT89" s="217"/>
      <c r="KWU89" s="116"/>
      <c r="KWV89" s="218"/>
      <c r="KWW89" s="217"/>
      <c r="KWX89" s="116"/>
      <c r="KWY89" s="218"/>
      <c r="KWZ89" s="217"/>
      <c r="KXA89" s="116"/>
      <c r="KXB89" s="218"/>
      <c r="KXC89" s="217"/>
      <c r="KXD89" s="116"/>
      <c r="KXE89" s="218"/>
      <c r="KXF89" s="217"/>
      <c r="KXG89" s="116"/>
      <c r="KXH89" s="218"/>
      <c r="KXI89" s="217"/>
      <c r="KXJ89" s="116"/>
      <c r="KXK89" s="218"/>
      <c r="KXL89" s="217"/>
      <c r="KXM89" s="116"/>
      <c r="KXN89" s="218"/>
      <c r="KXO89" s="217"/>
      <c r="KXP89" s="116"/>
      <c r="KXQ89" s="218"/>
      <c r="KXR89" s="217"/>
      <c r="KXS89" s="116"/>
      <c r="KXT89" s="218"/>
      <c r="KXU89" s="217"/>
      <c r="KXV89" s="116"/>
      <c r="KXW89" s="218"/>
      <c r="KXX89" s="217"/>
      <c r="KXY89" s="116"/>
      <c r="KXZ89" s="218"/>
      <c r="KYA89" s="217"/>
      <c r="KYB89" s="116"/>
      <c r="KYC89" s="218"/>
      <c r="KYD89" s="217"/>
      <c r="KYE89" s="116"/>
      <c r="KYF89" s="218"/>
      <c r="KYG89" s="217"/>
      <c r="KYH89" s="116"/>
      <c r="KYI89" s="218"/>
      <c r="KYJ89" s="217"/>
      <c r="KYK89" s="116"/>
      <c r="KYL89" s="218"/>
      <c r="KYM89" s="217"/>
      <c r="KYN89" s="116"/>
      <c r="KYO89" s="218"/>
      <c r="KYP89" s="217"/>
      <c r="KYQ89" s="116"/>
      <c r="KYR89" s="218"/>
      <c r="KYS89" s="217"/>
      <c r="KYT89" s="116"/>
      <c r="KYU89" s="218"/>
      <c r="KYV89" s="217"/>
      <c r="KYW89" s="116"/>
      <c r="KYX89" s="218"/>
      <c r="KYY89" s="217"/>
      <c r="KYZ89" s="116"/>
      <c r="KZA89" s="218"/>
      <c r="KZB89" s="217"/>
      <c r="KZC89" s="116"/>
      <c r="KZD89" s="218"/>
      <c r="KZE89" s="217"/>
      <c r="KZF89" s="116"/>
      <c r="KZG89" s="218"/>
      <c r="KZH89" s="217"/>
      <c r="KZI89" s="116"/>
      <c r="KZJ89" s="218"/>
      <c r="KZK89" s="217"/>
      <c r="KZL89" s="116"/>
      <c r="KZM89" s="218"/>
      <c r="KZN89" s="217"/>
      <c r="KZO89" s="116"/>
      <c r="KZP89" s="218"/>
      <c r="KZQ89" s="217"/>
      <c r="KZR89" s="116"/>
      <c r="KZS89" s="218"/>
      <c r="KZT89" s="217"/>
      <c r="KZU89" s="116"/>
      <c r="KZV89" s="218"/>
      <c r="KZW89" s="217"/>
      <c r="KZX89" s="116"/>
      <c r="KZY89" s="218"/>
      <c r="KZZ89" s="217"/>
      <c r="LAA89" s="116"/>
      <c r="LAB89" s="218"/>
      <c r="LAC89" s="217"/>
      <c r="LAD89" s="116"/>
      <c r="LAE89" s="218"/>
      <c r="LAF89" s="217"/>
      <c r="LAG89" s="116"/>
      <c r="LAH89" s="218"/>
      <c r="LAI89" s="217"/>
      <c r="LAJ89" s="116"/>
      <c r="LAK89" s="218"/>
      <c r="LAL89" s="217"/>
      <c r="LAM89" s="116"/>
      <c r="LAN89" s="218"/>
      <c r="LAO89" s="217"/>
      <c r="LAP89" s="116"/>
      <c r="LAQ89" s="218"/>
      <c r="LAR89" s="217"/>
      <c r="LAS89" s="116"/>
      <c r="LAT89" s="218"/>
      <c r="LAU89" s="217"/>
      <c r="LAV89" s="116"/>
      <c r="LAW89" s="218"/>
      <c r="LAX89" s="217"/>
      <c r="LAY89" s="116"/>
      <c r="LAZ89" s="218"/>
      <c r="LBA89" s="217"/>
      <c r="LBB89" s="116"/>
      <c r="LBC89" s="218"/>
      <c r="LBD89" s="217"/>
      <c r="LBE89" s="116"/>
      <c r="LBF89" s="218"/>
      <c r="LBG89" s="217"/>
      <c r="LBH89" s="116"/>
      <c r="LBI89" s="218"/>
      <c r="LBJ89" s="217"/>
      <c r="LBK89" s="116"/>
      <c r="LBL89" s="218"/>
      <c r="LBM89" s="217"/>
      <c r="LBN89" s="116"/>
      <c r="LBO89" s="218"/>
      <c r="LBP89" s="217"/>
      <c r="LBQ89" s="116"/>
      <c r="LBR89" s="218"/>
      <c r="LBS89" s="217"/>
      <c r="LBT89" s="116"/>
      <c r="LBU89" s="218"/>
      <c r="LBV89" s="217"/>
      <c r="LBW89" s="116"/>
      <c r="LBX89" s="218"/>
      <c r="LBY89" s="217"/>
      <c r="LBZ89" s="116"/>
      <c r="LCA89" s="218"/>
      <c r="LCB89" s="217"/>
      <c r="LCC89" s="116"/>
      <c r="LCD89" s="218"/>
      <c r="LCE89" s="217"/>
      <c r="LCF89" s="116"/>
      <c r="LCG89" s="218"/>
      <c r="LCH89" s="217"/>
      <c r="LCI89" s="116"/>
      <c r="LCJ89" s="218"/>
      <c r="LCK89" s="217"/>
      <c r="LCL89" s="116"/>
      <c r="LCM89" s="218"/>
      <c r="LCN89" s="217"/>
      <c r="LCO89" s="116"/>
      <c r="LCP89" s="218"/>
      <c r="LCQ89" s="217"/>
      <c r="LCR89" s="116"/>
      <c r="LCS89" s="218"/>
      <c r="LCT89" s="217"/>
      <c r="LCU89" s="116"/>
      <c r="LCV89" s="218"/>
      <c r="LCW89" s="217"/>
      <c r="LCX89" s="116"/>
      <c r="LCY89" s="218"/>
      <c r="LCZ89" s="217"/>
      <c r="LDA89" s="116"/>
      <c r="LDB89" s="218"/>
      <c r="LDC89" s="217"/>
      <c r="LDD89" s="116"/>
      <c r="LDE89" s="218"/>
      <c r="LDF89" s="217"/>
      <c r="LDG89" s="116"/>
      <c r="LDH89" s="218"/>
      <c r="LDI89" s="217"/>
      <c r="LDJ89" s="116"/>
      <c r="LDK89" s="218"/>
      <c r="LDL89" s="217"/>
      <c r="LDM89" s="116"/>
      <c r="LDN89" s="218"/>
      <c r="LDO89" s="217"/>
      <c r="LDP89" s="116"/>
      <c r="LDQ89" s="218"/>
      <c r="LDR89" s="217"/>
      <c r="LDS89" s="116"/>
      <c r="LDT89" s="218"/>
      <c r="LDU89" s="217"/>
      <c r="LDV89" s="116"/>
      <c r="LDW89" s="218"/>
      <c r="LDX89" s="217"/>
      <c r="LDY89" s="116"/>
      <c r="LDZ89" s="218"/>
      <c r="LEA89" s="217"/>
      <c r="LEB89" s="116"/>
      <c r="LEC89" s="218"/>
      <c r="LED89" s="217"/>
      <c r="LEE89" s="116"/>
      <c r="LEF89" s="218"/>
      <c r="LEG89" s="217"/>
      <c r="LEH89" s="116"/>
      <c r="LEI89" s="218"/>
      <c r="LEJ89" s="217"/>
      <c r="LEK89" s="116"/>
      <c r="LEL89" s="218"/>
      <c r="LEM89" s="217"/>
      <c r="LEN89" s="116"/>
      <c r="LEO89" s="218"/>
      <c r="LEP89" s="217"/>
      <c r="LEQ89" s="116"/>
      <c r="LER89" s="218"/>
      <c r="LES89" s="217"/>
      <c r="LET89" s="116"/>
      <c r="LEU89" s="218"/>
      <c r="LEV89" s="217"/>
      <c r="LEW89" s="116"/>
      <c r="LEX89" s="218"/>
      <c r="LEY89" s="217"/>
      <c r="LEZ89" s="116"/>
      <c r="LFA89" s="218"/>
      <c r="LFB89" s="217"/>
      <c r="LFC89" s="116"/>
      <c r="LFD89" s="218"/>
      <c r="LFE89" s="217"/>
      <c r="LFF89" s="116"/>
      <c r="LFG89" s="218"/>
      <c r="LFH89" s="217"/>
      <c r="LFI89" s="116"/>
      <c r="LFJ89" s="218"/>
      <c r="LFK89" s="217"/>
      <c r="LFL89" s="116"/>
      <c r="LFM89" s="218"/>
      <c r="LFN89" s="217"/>
      <c r="LFO89" s="116"/>
      <c r="LFP89" s="218"/>
      <c r="LFQ89" s="217"/>
      <c r="LFR89" s="116"/>
      <c r="LFS89" s="218"/>
      <c r="LFT89" s="217"/>
      <c r="LFU89" s="116"/>
      <c r="LFV89" s="218"/>
      <c r="LFW89" s="217"/>
      <c r="LFX89" s="116"/>
      <c r="LFY89" s="218"/>
      <c r="LFZ89" s="217"/>
      <c r="LGA89" s="116"/>
      <c r="LGB89" s="218"/>
      <c r="LGC89" s="217"/>
      <c r="LGD89" s="116"/>
      <c r="LGE89" s="218"/>
      <c r="LGF89" s="217"/>
      <c r="LGG89" s="116"/>
      <c r="LGH89" s="218"/>
      <c r="LGI89" s="217"/>
      <c r="LGJ89" s="116"/>
      <c r="LGK89" s="218"/>
      <c r="LGL89" s="217"/>
      <c r="LGM89" s="116"/>
      <c r="LGN89" s="218"/>
      <c r="LGO89" s="217"/>
      <c r="LGP89" s="116"/>
      <c r="LGQ89" s="218"/>
      <c r="LGR89" s="217"/>
      <c r="LGS89" s="116"/>
      <c r="LGT89" s="218"/>
      <c r="LGU89" s="217"/>
      <c r="LGV89" s="116"/>
      <c r="LGW89" s="218"/>
      <c r="LGX89" s="217"/>
      <c r="LGY89" s="116"/>
      <c r="LGZ89" s="218"/>
      <c r="LHA89" s="217"/>
      <c r="LHB89" s="116"/>
      <c r="LHC89" s="218"/>
      <c r="LHD89" s="217"/>
      <c r="LHE89" s="116"/>
      <c r="LHF89" s="218"/>
      <c r="LHG89" s="217"/>
      <c r="LHH89" s="116"/>
      <c r="LHI89" s="218"/>
      <c r="LHJ89" s="217"/>
      <c r="LHK89" s="116"/>
      <c r="LHL89" s="218"/>
      <c r="LHM89" s="217"/>
      <c r="LHN89" s="116"/>
      <c r="LHO89" s="218"/>
      <c r="LHP89" s="217"/>
      <c r="LHQ89" s="116"/>
      <c r="LHR89" s="218"/>
      <c r="LHS89" s="217"/>
      <c r="LHT89" s="116"/>
      <c r="LHU89" s="218"/>
      <c r="LHV89" s="217"/>
      <c r="LHW89" s="116"/>
      <c r="LHX89" s="218"/>
      <c r="LHY89" s="217"/>
      <c r="LHZ89" s="116"/>
      <c r="LIA89" s="218"/>
      <c r="LIB89" s="217"/>
      <c r="LIC89" s="116"/>
      <c r="LID89" s="218"/>
      <c r="LIE89" s="217"/>
      <c r="LIF89" s="116"/>
      <c r="LIG89" s="218"/>
      <c r="LIH89" s="217"/>
      <c r="LII89" s="116"/>
      <c r="LIJ89" s="218"/>
      <c r="LIK89" s="217"/>
      <c r="LIL89" s="116"/>
      <c r="LIM89" s="218"/>
      <c r="LIN89" s="217"/>
      <c r="LIO89" s="116"/>
      <c r="LIP89" s="218"/>
      <c r="LIQ89" s="217"/>
      <c r="LIR89" s="116"/>
      <c r="LIS89" s="218"/>
      <c r="LIT89" s="217"/>
      <c r="LIU89" s="116"/>
      <c r="LIV89" s="218"/>
      <c r="LIW89" s="217"/>
      <c r="LIX89" s="116"/>
      <c r="LIY89" s="218"/>
      <c r="LIZ89" s="217"/>
      <c r="LJA89" s="116"/>
      <c r="LJB89" s="218"/>
      <c r="LJC89" s="217"/>
      <c r="LJD89" s="116"/>
      <c r="LJE89" s="218"/>
      <c r="LJF89" s="217"/>
      <c r="LJG89" s="116"/>
      <c r="LJH89" s="218"/>
      <c r="LJI89" s="217"/>
      <c r="LJJ89" s="116"/>
      <c r="LJK89" s="218"/>
      <c r="LJL89" s="217"/>
      <c r="LJM89" s="116"/>
      <c r="LJN89" s="218"/>
      <c r="LJO89" s="217"/>
      <c r="LJP89" s="116"/>
      <c r="LJQ89" s="218"/>
      <c r="LJR89" s="217"/>
      <c r="LJS89" s="116"/>
      <c r="LJT89" s="218"/>
      <c r="LJU89" s="217"/>
      <c r="LJV89" s="116"/>
      <c r="LJW89" s="218"/>
      <c r="LJX89" s="217"/>
      <c r="LJY89" s="116"/>
      <c r="LJZ89" s="218"/>
      <c r="LKA89" s="217"/>
      <c r="LKB89" s="116"/>
      <c r="LKC89" s="218"/>
      <c r="LKD89" s="217"/>
      <c r="LKE89" s="116"/>
      <c r="LKF89" s="218"/>
      <c r="LKG89" s="217"/>
      <c r="LKH89" s="116"/>
      <c r="LKI89" s="218"/>
      <c r="LKJ89" s="217"/>
      <c r="LKK89" s="116"/>
      <c r="LKL89" s="218"/>
      <c r="LKM89" s="217"/>
      <c r="LKN89" s="116"/>
      <c r="LKO89" s="218"/>
      <c r="LKP89" s="217"/>
      <c r="LKQ89" s="116"/>
      <c r="LKR89" s="218"/>
      <c r="LKS89" s="217"/>
      <c r="LKT89" s="116"/>
      <c r="LKU89" s="218"/>
      <c r="LKV89" s="217"/>
      <c r="LKW89" s="116"/>
      <c r="LKX89" s="218"/>
      <c r="LKY89" s="217"/>
      <c r="LKZ89" s="116"/>
      <c r="LLA89" s="218"/>
      <c r="LLB89" s="217"/>
      <c r="LLC89" s="116"/>
      <c r="LLD89" s="218"/>
      <c r="LLE89" s="217"/>
      <c r="LLF89" s="116"/>
      <c r="LLG89" s="218"/>
      <c r="LLH89" s="217"/>
      <c r="LLI89" s="116"/>
      <c r="LLJ89" s="218"/>
      <c r="LLK89" s="217"/>
      <c r="LLL89" s="116"/>
      <c r="LLM89" s="218"/>
      <c r="LLN89" s="217"/>
      <c r="LLO89" s="116"/>
      <c r="LLP89" s="218"/>
      <c r="LLQ89" s="217"/>
      <c r="LLR89" s="116"/>
      <c r="LLS89" s="218"/>
      <c r="LLT89" s="217"/>
      <c r="LLU89" s="116"/>
      <c r="LLV89" s="218"/>
      <c r="LLW89" s="217"/>
      <c r="LLX89" s="116"/>
      <c r="LLY89" s="218"/>
      <c r="LLZ89" s="217"/>
      <c r="LMA89" s="116"/>
      <c r="LMB89" s="218"/>
      <c r="LMC89" s="217"/>
      <c r="LMD89" s="116"/>
      <c r="LME89" s="218"/>
      <c r="LMF89" s="217"/>
      <c r="LMG89" s="116"/>
      <c r="LMH89" s="218"/>
      <c r="LMI89" s="217"/>
      <c r="LMJ89" s="116"/>
      <c r="LMK89" s="218"/>
      <c r="LML89" s="217"/>
      <c r="LMM89" s="116"/>
      <c r="LMN89" s="218"/>
      <c r="LMO89" s="217"/>
      <c r="LMP89" s="116"/>
      <c r="LMQ89" s="218"/>
      <c r="LMR89" s="217"/>
      <c r="LMS89" s="116"/>
      <c r="LMT89" s="218"/>
      <c r="LMU89" s="217"/>
      <c r="LMV89" s="116"/>
      <c r="LMW89" s="218"/>
      <c r="LMX89" s="217"/>
      <c r="LMY89" s="116"/>
      <c r="LMZ89" s="218"/>
      <c r="LNA89" s="217"/>
      <c r="LNB89" s="116"/>
      <c r="LNC89" s="218"/>
      <c r="LND89" s="217"/>
      <c r="LNE89" s="116"/>
      <c r="LNF89" s="218"/>
      <c r="LNG89" s="217"/>
      <c r="LNH89" s="116"/>
      <c r="LNI89" s="218"/>
      <c r="LNJ89" s="217"/>
      <c r="LNK89" s="116"/>
      <c r="LNL89" s="218"/>
      <c r="LNM89" s="217"/>
      <c r="LNN89" s="116"/>
      <c r="LNO89" s="218"/>
      <c r="LNP89" s="217"/>
      <c r="LNQ89" s="116"/>
      <c r="LNR89" s="218"/>
      <c r="LNS89" s="217"/>
      <c r="LNT89" s="116"/>
      <c r="LNU89" s="218"/>
      <c r="LNV89" s="217"/>
      <c r="LNW89" s="116"/>
      <c r="LNX89" s="218"/>
      <c r="LNY89" s="217"/>
      <c r="LNZ89" s="116"/>
      <c r="LOA89" s="218"/>
      <c r="LOB89" s="217"/>
      <c r="LOC89" s="116"/>
      <c r="LOD89" s="218"/>
      <c r="LOE89" s="217"/>
      <c r="LOF89" s="116"/>
      <c r="LOG89" s="218"/>
      <c r="LOH89" s="217"/>
      <c r="LOI89" s="116"/>
      <c r="LOJ89" s="218"/>
      <c r="LOK89" s="217"/>
      <c r="LOL89" s="116"/>
      <c r="LOM89" s="218"/>
      <c r="LON89" s="217"/>
      <c r="LOO89" s="116"/>
      <c r="LOP89" s="218"/>
      <c r="LOQ89" s="217"/>
      <c r="LOR89" s="116"/>
      <c r="LOS89" s="218"/>
      <c r="LOT89" s="217"/>
      <c r="LOU89" s="116"/>
      <c r="LOV89" s="218"/>
      <c r="LOW89" s="217"/>
      <c r="LOX89" s="116"/>
      <c r="LOY89" s="218"/>
      <c r="LOZ89" s="217"/>
      <c r="LPA89" s="116"/>
      <c r="LPB89" s="218"/>
      <c r="LPC89" s="217"/>
      <c r="LPD89" s="116"/>
      <c r="LPE89" s="218"/>
      <c r="LPF89" s="217"/>
      <c r="LPG89" s="116"/>
      <c r="LPH89" s="218"/>
      <c r="LPI89" s="217"/>
      <c r="LPJ89" s="116"/>
      <c r="LPK89" s="218"/>
      <c r="LPL89" s="217"/>
      <c r="LPM89" s="116"/>
      <c r="LPN89" s="218"/>
      <c r="LPO89" s="217"/>
      <c r="LPP89" s="116"/>
      <c r="LPQ89" s="218"/>
      <c r="LPR89" s="217"/>
      <c r="LPS89" s="116"/>
      <c r="LPT89" s="218"/>
      <c r="LPU89" s="217"/>
      <c r="LPV89" s="116"/>
      <c r="LPW89" s="218"/>
      <c r="LPX89" s="217"/>
      <c r="LPY89" s="116"/>
      <c r="LPZ89" s="218"/>
      <c r="LQA89" s="217"/>
      <c r="LQB89" s="116"/>
      <c r="LQC89" s="218"/>
      <c r="LQD89" s="217"/>
      <c r="LQE89" s="116"/>
      <c r="LQF89" s="218"/>
      <c r="LQG89" s="217"/>
      <c r="LQH89" s="116"/>
      <c r="LQI89" s="218"/>
      <c r="LQJ89" s="217"/>
      <c r="LQK89" s="116"/>
      <c r="LQL89" s="218"/>
      <c r="LQM89" s="217"/>
      <c r="LQN89" s="116"/>
      <c r="LQO89" s="218"/>
      <c r="LQP89" s="217"/>
      <c r="LQQ89" s="116"/>
      <c r="LQR89" s="218"/>
      <c r="LQS89" s="217"/>
      <c r="LQT89" s="116"/>
      <c r="LQU89" s="218"/>
      <c r="LQV89" s="217"/>
      <c r="LQW89" s="116"/>
      <c r="LQX89" s="218"/>
      <c r="LQY89" s="217"/>
      <c r="LQZ89" s="116"/>
      <c r="LRA89" s="218"/>
      <c r="LRB89" s="217"/>
      <c r="LRC89" s="116"/>
      <c r="LRD89" s="218"/>
      <c r="LRE89" s="217"/>
      <c r="LRF89" s="116"/>
      <c r="LRG89" s="218"/>
      <c r="LRH89" s="217"/>
      <c r="LRI89" s="116"/>
      <c r="LRJ89" s="218"/>
      <c r="LRK89" s="217"/>
      <c r="LRL89" s="116"/>
      <c r="LRM89" s="218"/>
      <c r="LRN89" s="217"/>
      <c r="LRO89" s="116"/>
      <c r="LRP89" s="218"/>
      <c r="LRQ89" s="217"/>
      <c r="LRR89" s="116"/>
      <c r="LRS89" s="218"/>
      <c r="LRT89" s="217"/>
      <c r="LRU89" s="116"/>
      <c r="LRV89" s="218"/>
      <c r="LRW89" s="217"/>
      <c r="LRX89" s="116"/>
      <c r="LRY89" s="218"/>
      <c r="LRZ89" s="217"/>
      <c r="LSA89" s="116"/>
      <c r="LSB89" s="218"/>
      <c r="LSC89" s="217"/>
      <c r="LSD89" s="116"/>
      <c r="LSE89" s="218"/>
      <c r="LSF89" s="217"/>
      <c r="LSG89" s="116"/>
      <c r="LSH89" s="218"/>
      <c r="LSI89" s="217"/>
      <c r="LSJ89" s="116"/>
      <c r="LSK89" s="218"/>
      <c r="LSL89" s="217"/>
      <c r="LSM89" s="116"/>
      <c r="LSN89" s="218"/>
      <c r="LSO89" s="217"/>
      <c r="LSP89" s="116"/>
      <c r="LSQ89" s="218"/>
      <c r="LSR89" s="217"/>
      <c r="LSS89" s="116"/>
      <c r="LST89" s="218"/>
      <c r="LSU89" s="217"/>
      <c r="LSV89" s="116"/>
      <c r="LSW89" s="218"/>
      <c r="LSX89" s="217"/>
      <c r="LSY89" s="116"/>
      <c r="LSZ89" s="218"/>
      <c r="LTA89" s="217"/>
      <c r="LTB89" s="116"/>
      <c r="LTC89" s="218"/>
      <c r="LTD89" s="217"/>
      <c r="LTE89" s="116"/>
      <c r="LTF89" s="218"/>
      <c r="LTG89" s="217"/>
      <c r="LTH89" s="116"/>
      <c r="LTI89" s="218"/>
      <c r="LTJ89" s="217"/>
      <c r="LTK89" s="116"/>
      <c r="LTL89" s="218"/>
      <c r="LTM89" s="217"/>
      <c r="LTN89" s="116"/>
      <c r="LTO89" s="218"/>
      <c r="LTP89" s="217"/>
      <c r="LTQ89" s="116"/>
      <c r="LTR89" s="218"/>
      <c r="LTS89" s="217"/>
      <c r="LTT89" s="116"/>
      <c r="LTU89" s="218"/>
      <c r="LTV89" s="217"/>
      <c r="LTW89" s="116"/>
      <c r="LTX89" s="218"/>
      <c r="LTY89" s="217"/>
      <c r="LTZ89" s="116"/>
      <c r="LUA89" s="218"/>
      <c r="LUB89" s="217"/>
      <c r="LUC89" s="116"/>
      <c r="LUD89" s="218"/>
      <c r="LUE89" s="217"/>
      <c r="LUF89" s="116"/>
      <c r="LUG89" s="218"/>
      <c r="LUH89" s="217"/>
      <c r="LUI89" s="116"/>
      <c r="LUJ89" s="218"/>
      <c r="LUK89" s="217"/>
      <c r="LUL89" s="116"/>
      <c r="LUM89" s="218"/>
      <c r="LUN89" s="217"/>
      <c r="LUO89" s="116"/>
      <c r="LUP89" s="218"/>
      <c r="LUQ89" s="217"/>
      <c r="LUR89" s="116"/>
      <c r="LUS89" s="218"/>
      <c r="LUT89" s="217"/>
      <c r="LUU89" s="116"/>
      <c r="LUV89" s="218"/>
      <c r="LUW89" s="217"/>
      <c r="LUX89" s="116"/>
      <c r="LUY89" s="218"/>
      <c r="LUZ89" s="217"/>
      <c r="LVA89" s="116"/>
      <c r="LVB89" s="218"/>
      <c r="LVC89" s="217"/>
      <c r="LVD89" s="116"/>
      <c r="LVE89" s="218"/>
      <c r="LVF89" s="217"/>
      <c r="LVG89" s="116"/>
      <c r="LVH89" s="218"/>
      <c r="LVI89" s="217"/>
      <c r="LVJ89" s="116"/>
      <c r="LVK89" s="218"/>
      <c r="LVL89" s="217"/>
      <c r="LVM89" s="116"/>
      <c r="LVN89" s="218"/>
      <c r="LVO89" s="217"/>
      <c r="LVP89" s="116"/>
      <c r="LVQ89" s="218"/>
      <c r="LVR89" s="217"/>
      <c r="LVS89" s="116"/>
      <c r="LVT89" s="218"/>
      <c r="LVU89" s="217"/>
      <c r="LVV89" s="116"/>
      <c r="LVW89" s="218"/>
      <c r="LVX89" s="217"/>
      <c r="LVY89" s="116"/>
      <c r="LVZ89" s="218"/>
      <c r="LWA89" s="217"/>
      <c r="LWB89" s="116"/>
      <c r="LWC89" s="218"/>
      <c r="LWD89" s="217"/>
      <c r="LWE89" s="116"/>
      <c r="LWF89" s="218"/>
      <c r="LWG89" s="217"/>
      <c r="LWH89" s="116"/>
      <c r="LWI89" s="218"/>
      <c r="LWJ89" s="217"/>
      <c r="LWK89" s="116"/>
      <c r="LWL89" s="218"/>
      <c r="LWM89" s="217"/>
      <c r="LWN89" s="116"/>
      <c r="LWO89" s="218"/>
      <c r="LWP89" s="217"/>
      <c r="LWQ89" s="116"/>
      <c r="LWR89" s="218"/>
      <c r="LWS89" s="217"/>
      <c r="LWT89" s="116"/>
      <c r="LWU89" s="218"/>
      <c r="LWV89" s="217"/>
      <c r="LWW89" s="116"/>
      <c r="LWX89" s="218"/>
      <c r="LWY89" s="217"/>
      <c r="LWZ89" s="116"/>
      <c r="LXA89" s="218"/>
      <c r="LXB89" s="217"/>
      <c r="LXC89" s="116"/>
      <c r="LXD89" s="218"/>
      <c r="LXE89" s="217"/>
      <c r="LXF89" s="116"/>
      <c r="LXG89" s="218"/>
      <c r="LXH89" s="217"/>
      <c r="LXI89" s="116"/>
      <c r="LXJ89" s="218"/>
      <c r="LXK89" s="217"/>
      <c r="LXL89" s="116"/>
      <c r="LXM89" s="218"/>
      <c r="LXN89" s="217"/>
      <c r="LXO89" s="116"/>
      <c r="LXP89" s="218"/>
      <c r="LXQ89" s="217"/>
      <c r="LXR89" s="116"/>
      <c r="LXS89" s="218"/>
      <c r="LXT89" s="217"/>
      <c r="LXU89" s="116"/>
      <c r="LXV89" s="218"/>
      <c r="LXW89" s="217"/>
      <c r="LXX89" s="116"/>
      <c r="LXY89" s="218"/>
      <c r="LXZ89" s="217"/>
      <c r="LYA89" s="116"/>
      <c r="LYB89" s="218"/>
      <c r="LYC89" s="217"/>
      <c r="LYD89" s="116"/>
      <c r="LYE89" s="218"/>
      <c r="LYF89" s="217"/>
      <c r="LYG89" s="116"/>
      <c r="LYH89" s="218"/>
      <c r="LYI89" s="217"/>
      <c r="LYJ89" s="116"/>
      <c r="LYK89" s="218"/>
      <c r="LYL89" s="217"/>
      <c r="LYM89" s="116"/>
      <c r="LYN89" s="218"/>
      <c r="LYO89" s="217"/>
      <c r="LYP89" s="116"/>
      <c r="LYQ89" s="218"/>
      <c r="LYR89" s="217"/>
      <c r="LYS89" s="116"/>
      <c r="LYT89" s="218"/>
      <c r="LYU89" s="217"/>
      <c r="LYV89" s="116"/>
      <c r="LYW89" s="218"/>
      <c r="LYX89" s="217"/>
      <c r="LYY89" s="116"/>
      <c r="LYZ89" s="218"/>
      <c r="LZA89" s="217"/>
      <c r="LZB89" s="116"/>
      <c r="LZC89" s="218"/>
      <c r="LZD89" s="217"/>
      <c r="LZE89" s="116"/>
      <c r="LZF89" s="218"/>
      <c r="LZG89" s="217"/>
      <c r="LZH89" s="116"/>
      <c r="LZI89" s="218"/>
      <c r="LZJ89" s="217"/>
      <c r="LZK89" s="116"/>
      <c r="LZL89" s="218"/>
      <c r="LZM89" s="217"/>
      <c r="LZN89" s="116"/>
      <c r="LZO89" s="218"/>
      <c r="LZP89" s="217"/>
      <c r="LZQ89" s="116"/>
      <c r="LZR89" s="218"/>
      <c r="LZS89" s="217"/>
      <c r="LZT89" s="116"/>
      <c r="LZU89" s="218"/>
      <c r="LZV89" s="217"/>
      <c r="LZW89" s="116"/>
      <c r="LZX89" s="218"/>
      <c r="LZY89" s="217"/>
      <c r="LZZ89" s="116"/>
      <c r="MAA89" s="218"/>
      <c r="MAB89" s="217"/>
      <c r="MAC89" s="116"/>
      <c r="MAD89" s="218"/>
      <c r="MAE89" s="217"/>
      <c r="MAF89" s="116"/>
      <c r="MAG89" s="218"/>
      <c r="MAH89" s="217"/>
      <c r="MAI89" s="116"/>
      <c r="MAJ89" s="218"/>
      <c r="MAK89" s="217"/>
      <c r="MAL89" s="116"/>
      <c r="MAM89" s="218"/>
      <c r="MAN89" s="217"/>
      <c r="MAO89" s="116"/>
      <c r="MAP89" s="218"/>
      <c r="MAQ89" s="217"/>
      <c r="MAR89" s="116"/>
      <c r="MAS89" s="218"/>
      <c r="MAT89" s="217"/>
      <c r="MAU89" s="116"/>
      <c r="MAV89" s="218"/>
      <c r="MAW89" s="217"/>
      <c r="MAX89" s="116"/>
      <c r="MAY89" s="218"/>
      <c r="MAZ89" s="217"/>
      <c r="MBA89" s="116"/>
      <c r="MBB89" s="218"/>
      <c r="MBC89" s="217"/>
      <c r="MBD89" s="116"/>
      <c r="MBE89" s="218"/>
      <c r="MBF89" s="217"/>
      <c r="MBG89" s="116"/>
      <c r="MBH89" s="218"/>
      <c r="MBI89" s="217"/>
      <c r="MBJ89" s="116"/>
      <c r="MBK89" s="218"/>
      <c r="MBL89" s="217"/>
      <c r="MBM89" s="116"/>
      <c r="MBN89" s="218"/>
      <c r="MBO89" s="217"/>
      <c r="MBP89" s="116"/>
      <c r="MBQ89" s="218"/>
      <c r="MBR89" s="217"/>
      <c r="MBS89" s="116"/>
      <c r="MBT89" s="218"/>
      <c r="MBU89" s="217"/>
      <c r="MBV89" s="116"/>
      <c r="MBW89" s="218"/>
      <c r="MBX89" s="217"/>
      <c r="MBY89" s="116"/>
      <c r="MBZ89" s="218"/>
      <c r="MCA89" s="217"/>
      <c r="MCB89" s="116"/>
      <c r="MCC89" s="218"/>
      <c r="MCD89" s="217"/>
      <c r="MCE89" s="116"/>
      <c r="MCF89" s="218"/>
      <c r="MCG89" s="217"/>
      <c r="MCH89" s="116"/>
      <c r="MCI89" s="218"/>
      <c r="MCJ89" s="217"/>
      <c r="MCK89" s="116"/>
      <c r="MCL89" s="218"/>
      <c r="MCM89" s="217"/>
      <c r="MCN89" s="116"/>
      <c r="MCO89" s="218"/>
      <c r="MCP89" s="217"/>
      <c r="MCQ89" s="116"/>
      <c r="MCR89" s="218"/>
      <c r="MCS89" s="217"/>
      <c r="MCT89" s="116"/>
      <c r="MCU89" s="218"/>
      <c r="MCV89" s="217"/>
      <c r="MCW89" s="116"/>
      <c r="MCX89" s="218"/>
      <c r="MCY89" s="217"/>
      <c r="MCZ89" s="116"/>
      <c r="MDA89" s="218"/>
      <c r="MDB89" s="217"/>
      <c r="MDC89" s="116"/>
      <c r="MDD89" s="218"/>
      <c r="MDE89" s="217"/>
      <c r="MDF89" s="116"/>
      <c r="MDG89" s="218"/>
      <c r="MDH89" s="217"/>
      <c r="MDI89" s="116"/>
      <c r="MDJ89" s="218"/>
      <c r="MDK89" s="217"/>
      <c r="MDL89" s="116"/>
      <c r="MDM89" s="218"/>
      <c r="MDN89" s="217"/>
      <c r="MDO89" s="116"/>
      <c r="MDP89" s="218"/>
      <c r="MDQ89" s="217"/>
      <c r="MDR89" s="116"/>
      <c r="MDS89" s="218"/>
      <c r="MDT89" s="217"/>
      <c r="MDU89" s="116"/>
      <c r="MDV89" s="218"/>
      <c r="MDW89" s="217"/>
      <c r="MDX89" s="116"/>
      <c r="MDY89" s="218"/>
      <c r="MDZ89" s="217"/>
      <c r="MEA89" s="116"/>
      <c r="MEB89" s="218"/>
      <c r="MEC89" s="217"/>
      <c r="MED89" s="116"/>
      <c r="MEE89" s="218"/>
      <c r="MEF89" s="217"/>
      <c r="MEG89" s="116"/>
      <c r="MEH89" s="218"/>
      <c r="MEI89" s="217"/>
      <c r="MEJ89" s="116"/>
      <c r="MEK89" s="218"/>
      <c r="MEL89" s="217"/>
      <c r="MEM89" s="116"/>
      <c r="MEN89" s="218"/>
      <c r="MEO89" s="217"/>
      <c r="MEP89" s="116"/>
      <c r="MEQ89" s="218"/>
      <c r="MER89" s="217"/>
      <c r="MES89" s="116"/>
      <c r="MET89" s="218"/>
      <c r="MEU89" s="217"/>
      <c r="MEV89" s="116"/>
      <c r="MEW89" s="218"/>
      <c r="MEX89" s="217"/>
      <c r="MEY89" s="116"/>
      <c r="MEZ89" s="218"/>
      <c r="MFA89" s="217"/>
      <c r="MFB89" s="116"/>
      <c r="MFC89" s="218"/>
      <c r="MFD89" s="217"/>
      <c r="MFE89" s="116"/>
      <c r="MFF89" s="218"/>
      <c r="MFG89" s="217"/>
      <c r="MFH89" s="116"/>
      <c r="MFI89" s="218"/>
      <c r="MFJ89" s="217"/>
      <c r="MFK89" s="116"/>
      <c r="MFL89" s="218"/>
      <c r="MFM89" s="217"/>
      <c r="MFN89" s="116"/>
      <c r="MFO89" s="218"/>
      <c r="MFP89" s="217"/>
      <c r="MFQ89" s="116"/>
      <c r="MFR89" s="218"/>
      <c r="MFS89" s="217"/>
      <c r="MFT89" s="116"/>
      <c r="MFU89" s="218"/>
      <c r="MFV89" s="217"/>
      <c r="MFW89" s="116"/>
      <c r="MFX89" s="218"/>
      <c r="MFY89" s="217"/>
      <c r="MFZ89" s="116"/>
      <c r="MGA89" s="218"/>
      <c r="MGB89" s="217"/>
      <c r="MGC89" s="116"/>
      <c r="MGD89" s="218"/>
      <c r="MGE89" s="217"/>
      <c r="MGF89" s="116"/>
      <c r="MGG89" s="218"/>
      <c r="MGH89" s="217"/>
      <c r="MGI89" s="116"/>
      <c r="MGJ89" s="218"/>
      <c r="MGK89" s="217"/>
      <c r="MGL89" s="116"/>
      <c r="MGM89" s="218"/>
      <c r="MGN89" s="217"/>
      <c r="MGO89" s="116"/>
      <c r="MGP89" s="218"/>
      <c r="MGQ89" s="217"/>
      <c r="MGR89" s="116"/>
      <c r="MGS89" s="218"/>
      <c r="MGT89" s="217"/>
      <c r="MGU89" s="116"/>
      <c r="MGV89" s="218"/>
      <c r="MGW89" s="217"/>
      <c r="MGX89" s="116"/>
      <c r="MGY89" s="218"/>
      <c r="MGZ89" s="217"/>
      <c r="MHA89" s="116"/>
      <c r="MHB89" s="218"/>
      <c r="MHC89" s="217"/>
      <c r="MHD89" s="116"/>
      <c r="MHE89" s="218"/>
      <c r="MHF89" s="217"/>
      <c r="MHG89" s="116"/>
      <c r="MHH89" s="218"/>
      <c r="MHI89" s="217"/>
      <c r="MHJ89" s="116"/>
      <c r="MHK89" s="218"/>
      <c r="MHL89" s="217"/>
      <c r="MHM89" s="116"/>
      <c r="MHN89" s="218"/>
      <c r="MHO89" s="217"/>
      <c r="MHP89" s="116"/>
      <c r="MHQ89" s="218"/>
      <c r="MHR89" s="217"/>
      <c r="MHS89" s="116"/>
      <c r="MHT89" s="218"/>
      <c r="MHU89" s="217"/>
      <c r="MHV89" s="116"/>
      <c r="MHW89" s="218"/>
      <c r="MHX89" s="217"/>
      <c r="MHY89" s="116"/>
      <c r="MHZ89" s="218"/>
      <c r="MIA89" s="217"/>
      <c r="MIB89" s="116"/>
      <c r="MIC89" s="218"/>
      <c r="MID89" s="217"/>
      <c r="MIE89" s="116"/>
      <c r="MIF89" s="218"/>
      <c r="MIG89" s="217"/>
      <c r="MIH89" s="116"/>
      <c r="MII89" s="218"/>
      <c r="MIJ89" s="217"/>
      <c r="MIK89" s="116"/>
      <c r="MIL89" s="218"/>
      <c r="MIM89" s="217"/>
      <c r="MIN89" s="116"/>
      <c r="MIO89" s="218"/>
      <c r="MIP89" s="217"/>
      <c r="MIQ89" s="116"/>
      <c r="MIR89" s="218"/>
      <c r="MIS89" s="217"/>
      <c r="MIT89" s="116"/>
      <c r="MIU89" s="218"/>
      <c r="MIV89" s="217"/>
      <c r="MIW89" s="116"/>
      <c r="MIX89" s="218"/>
      <c r="MIY89" s="217"/>
      <c r="MIZ89" s="116"/>
      <c r="MJA89" s="218"/>
      <c r="MJB89" s="217"/>
      <c r="MJC89" s="116"/>
      <c r="MJD89" s="218"/>
      <c r="MJE89" s="217"/>
      <c r="MJF89" s="116"/>
      <c r="MJG89" s="218"/>
      <c r="MJH89" s="217"/>
      <c r="MJI89" s="116"/>
      <c r="MJJ89" s="218"/>
      <c r="MJK89" s="217"/>
      <c r="MJL89" s="116"/>
      <c r="MJM89" s="218"/>
      <c r="MJN89" s="217"/>
      <c r="MJO89" s="116"/>
      <c r="MJP89" s="218"/>
      <c r="MJQ89" s="217"/>
      <c r="MJR89" s="116"/>
      <c r="MJS89" s="218"/>
      <c r="MJT89" s="217"/>
      <c r="MJU89" s="116"/>
      <c r="MJV89" s="218"/>
      <c r="MJW89" s="217"/>
      <c r="MJX89" s="116"/>
      <c r="MJY89" s="218"/>
      <c r="MJZ89" s="217"/>
      <c r="MKA89" s="116"/>
      <c r="MKB89" s="218"/>
      <c r="MKC89" s="217"/>
      <c r="MKD89" s="116"/>
      <c r="MKE89" s="218"/>
      <c r="MKF89" s="217"/>
      <c r="MKG89" s="116"/>
      <c r="MKH89" s="218"/>
      <c r="MKI89" s="217"/>
      <c r="MKJ89" s="116"/>
      <c r="MKK89" s="218"/>
      <c r="MKL89" s="217"/>
      <c r="MKM89" s="116"/>
      <c r="MKN89" s="218"/>
      <c r="MKO89" s="217"/>
      <c r="MKP89" s="116"/>
      <c r="MKQ89" s="218"/>
      <c r="MKR89" s="217"/>
      <c r="MKS89" s="116"/>
      <c r="MKT89" s="218"/>
      <c r="MKU89" s="217"/>
      <c r="MKV89" s="116"/>
      <c r="MKW89" s="218"/>
      <c r="MKX89" s="217"/>
      <c r="MKY89" s="116"/>
      <c r="MKZ89" s="218"/>
      <c r="MLA89" s="217"/>
      <c r="MLB89" s="116"/>
      <c r="MLC89" s="218"/>
      <c r="MLD89" s="217"/>
      <c r="MLE89" s="116"/>
      <c r="MLF89" s="218"/>
      <c r="MLG89" s="217"/>
      <c r="MLH89" s="116"/>
      <c r="MLI89" s="218"/>
      <c r="MLJ89" s="217"/>
      <c r="MLK89" s="116"/>
      <c r="MLL89" s="218"/>
      <c r="MLM89" s="217"/>
      <c r="MLN89" s="116"/>
      <c r="MLO89" s="218"/>
      <c r="MLP89" s="217"/>
      <c r="MLQ89" s="116"/>
      <c r="MLR89" s="218"/>
      <c r="MLS89" s="217"/>
      <c r="MLT89" s="116"/>
      <c r="MLU89" s="218"/>
      <c r="MLV89" s="217"/>
      <c r="MLW89" s="116"/>
      <c r="MLX89" s="218"/>
      <c r="MLY89" s="217"/>
      <c r="MLZ89" s="116"/>
      <c r="MMA89" s="218"/>
      <c r="MMB89" s="217"/>
      <c r="MMC89" s="116"/>
      <c r="MMD89" s="218"/>
      <c r="MME89" s="217"/>
      <c r="MMF89" s="116"/>
      <c r="MMG89" s="218"/>
      <c r="MMH89" s="217"/>
      <c r="MMI89" s="116"/>
      <c r="MMJ89" s="218"/>
      <c r="MMK89" s="217"/>
      <c r="MML89" s="116"/>
      <c r="MMM89" s="218"/>
      <c r="MMN89" s="217"/>
      <c r="MMO89" s="116"/>
      <c r="MMP89" s="218"/>
      <c r="MMQ89" s="217"/>
      <c r="MMR89" s="116"/>
      <c r="MMS89" s="218"/>
      <c r="MMT89" s="217"/>
      <c r="MMU89" s="116"/>
      <c r="MMV89" s="218"/>
      <c r="MMW89" s="217"/>
      <c r="MMX89" s="116"/>
      <c r="MMY89" s="218"/>
      <c r="MMZ89" s="217"/>
      <c r="MNA89" s="116"/>
      <c r="MNB89" s="218"/>
      <c r="MNC89" s="217"/>
      <c r="MND89" s="116"/>
      <c r="MNE89" s="218"/>
      <c r="MNF89" s="217"/>
      <c r="MNG89" s="116"/>
      <c r="MNH89" s="218"/>
      <c r="MNI89" s="217"/>
      <c r="MNJ89" s="116"/>
      <c r="MNK89" s="218"/>
      <c r="MNL89" s="217"/>
      <c r="MNM89" s="116"/>
      <c r="MNN89" s="218"/>
      <c r="MNO89" s="217"/>
      <c r="MNP89" s="116"/>
      <c r="MNQ89" s="218"/>
      <c r="MNR89" s="217"/>
      <c r="MNS89" s="116"/>
      <c r="MNT89" s="218"/>
      <c r="MNU89" s="217"/>
      <c r="MNV89" s="116"/>
      <c r="MNW89" s="218"/>
      <c r="MNX89" s="217"/>
      <c r="MNY89" s="116"/>
      <c r="MNZ89" s="218"/>
      <c r="MOA89" s="217"/>
      <c r="MOB89" s="116"/>
      <c r="MOC89" s="218"/>
      <c r="MOD89" s="217"/>
      <c r="MOE89" s="116"/>
      <c r="MOF89" s="218"/>
      <c r="MOG89" s="217"/>
      <c r="MOH89" s="116"/>
      <c r="MOI89" s="218"/>
      <c r="MOJ89" s="217"/>
      <c r="MOK89" s="116"/>
      <c r="MOL89" s="218"/>
      <c r="MOM89" s="217"/>
      <c r="MON89" s="116"/>
      <c r="MOO89" s="218"/>
      <c r="MOP89" s="217"/>
      <c r="MOQ89" s="116"/>
      <c r="MOR89" s="218"/>
      <c r="MOS89" s="217"/>
      <c r="MOT89" s="116"/>
      <c r="MOU89" s="218"/>
      <c r="MOV89" s="217"/>
      <c r="MOW89" s="116"/>
      <c r="MOX89" s="218"/>
      <c r="MOY89" s="217"/>
      <c r="MOZ89" s="116"/>
      <c r="MPA89" s="218"/>
      <c r="MPB89" s="217"/>
      <c r="MPC89" s="116"/>
      <c r="MPD89" s="218"/>
      <c r="MPE89" s="217"/>
      <c r="MPF89" s="116"/>
      <c r="MPG89" s="218"/>
      <c r="MPH89" s="217"/>
      <c r="MPI89" s="116"/>
      <c r="MPJ89" s="218"/>
      <c r="MPK89" s="217"/>
      <c r="MPL89" s="116"/>
      <c r="MPM89" s="218"/>
      <c r="MPN89" s="217"/>
      <c r="MPO89" s="116"/>
      <c r="MPP89" s="218"/>
      <c r="MPQ89" s="217"/>
      <c r="MPR89" s="116"/>
      <c r="MPS89" s="218"/>
      <c r="MPT89" s="217"/>
      <c r="MPU89" s="116"/>
      <c r="MPV89" s="218"/>
      <c r="MPW89" s="217"/>
      <c r="MPX89" s="116"/>
      <c r="MPY89" s="218"/>
      <c r="MPZ89" s="217"/>
      <c r="MQA89" s="116"/>
      <c r="MQB89" s="218"/>
      <c r="MQC89" s="217"/>
      <c r="MQD89" s="116"/>
      <c r="MQE89" s="218"/>
      <c r="MQF89" s="217"/>
      <c r="MQG89" s="116"/>
      <c r="MQH89" s="218"/>
      <c r="MQI89" s="217"/>
      <c r="MQJ89" s="116"/>
      <c r="MQK89" s="218"/>
      <c r="MQL89" s="217"/>
      <c r="MQM89" s="116"/>
      <c r="MQN89" s="218"/>
      <c r="MQO89" s="217"/>
      <c r="MQP89" s="116"/>
      <c r="MQQ89" s="218"/>
      <c r="MQR89" s="217"/>
      <c r="MQS89" s="116"/>
      <c r="MQT89" s="218"/>
      <c r="MQU89" s="217"/>
      <c r="MQV89" s="116"/>
      <c r="MQW89" s="218"/>
      <c r="MQX89" s="217"/>
      <c r="MQY89" s="116"/>
      <c r="MQZ89" s="218"/>
      <c r="MRA89" s="217"/>
      <c r="MRB89" s="116"/>
      <c r="MRC89" s="218"/>
      <c r="MRD89" s="217"/>
      <c r="MRE89" s="116"/>
      <c r="MRF89" s="218"/>
      <c r="MRG89" s="217"/>
      <c r="MRH89" s="116"/>
      <c r="MRI89" s="218"/>
      <c r="MRJ89" s="217"/>
      <c r="MRK89" s="116"/>
      <c r="MRL89" s="218"/>
      <c r="MRM89" s="217"/>
      <c r="MRN89" s="116"/>
      <c r="MRO89" s="218"/>
      <c r="MRP89" s="217"/>
      <c r="MRQ89" s="116"/>
      <c r="MRR89" s="218"/>
      <c r="MRS89" s="217"/>
      <c r="MRT89" s="116"/>
      <c r="MRU89" s="218"/>
      <c r="MRV89" s="217"/>
      <c r="MRW89" s="116"/>
      <c r="MRX89" s="218"/>
      <c r="MRY89" s="217"/>
      <c r="MRZ89" s="116"/>
      <c r="MSA89" s="218"/>
      <c r="MSB89" s="217"/>
      <c r="MSC89" s="116"/>
      <c r="MSD89" s="218"/>
      <c r="MSE89" s="217"/>
      <c r="MSF89" s="116"/>
      <c r="MSG89" s="218"/>
      <c r="MSH89" s="217"/>
      <c r="MSI89" s="116"/>
      <c r="MSJ89" s="218"/>
      <c r="MSK89" s="217"/>
      <c r="MSL89" s="116"/>
      <c r="MSM89" s="218"/>
      <c r="MSN89" s="217"/>
      <c r="MSO89" s="116"/>
      <c r="MSP89" s="218"/>
      <c r="MSQ89" s="217"/>
      <c r="MSR89" s="116"/>
      <c r="MSS89" s="218"/>
      <c r="MST89" s="217"/>
      <c r="MSU89" s="116"/>
      <c r="MSV89" s="218"/>
      <c r="MSW89" s="217"/>
      <c r="MSX89" s="116"/>
      <c r="MSY89" s="218"/>
      <c r="MSZ89" s="217"/>
      <c r="MTA89" s="116"/>
      <c r="MTB89" s="218"/>
      <c r="MTC89" s="217"/>
      <c r="MTD89" s="116"/>
      <c r="MTE89" s="218"/>
      <c r="MTF89" s="217"/>
      <c r="MTG89" s="116"/>
      <c r="MTH89" s="218"/>
      <c r="MTI89" s="217"/>
      <c r="MTJ89" s="116"/>
      <c r="MTK89" s="218"/>
      <c r="MTL89" s="217"/>
      <c r="MTM89" s="116"/>
      <c r="MTN89" s="218"/>
      <c r="MTO89" s="217"/>
      <c r="MTP89" s="116"/>
      <c r="MTQ89" s="218"/>
      <c r="MTR89" s="217"/>
      <c r="MTS89" s="116"/>
      <c r="MTT89" s="218"/>
      <c r="MTU89" s="217"/>
      <c r="MTV89" s="116"/>
      <c r="MTW89" s="218"/>
      <c r="MTX89" s="217"/>
      <c r="MTY89" s="116"/>
      <c r="MTZ89" s="218"/>
      <c r="MUA89" s="217"/>
      <c r="MUB89" s="116"/>
      <c r="MUC89" s="218"/>
      <c r="MUD89" s="217"/>
      <c r="MUE89" s="116"/>
      <c r="MUF89" s="218"/>
      <c r="MUG89" s="217"/>
      <c r="MUH89" s="116"/>
      <c r="MUI89" s="218"/>
      <c r="MUJ89" s="217"/>
      <c r="MUK89" s="116"/>
      <c r="MUL89" s="218"/>
      <c r="MUM89" s="217"/>
      <c r="MUN89" s="116"/>
      <c r="MUO89" s="218"/>
      <c r="MUP89" s="217"/>
      <c r="MUQ89" s="116"/>
      <c r="MUR89" s="218"/>
      <c r="MUS89" s="217"/>
      <c r="MUT89" s="116"/>
      <c r="MUU89" s="218"/>
      <c r="MUV89" s="217"/>
      <c r="MUW89" s="116"/>
      <c r="MUX89" s="218"/>
      <c r="MUY89" s="217"/>
      <c r="MUZ89" s="116"/>
      <c r="MVA89" s="218"/>
      <c r="MVB89" s="217"/>
      <c r="MVC89" s="116"/>
      <c r="MVD89" s="218"/>
      <c r="MVE89" s="217"/>
      <c r="MVF89" s="116"/>
      <c r="MVG89" s="218"/>
      <c r="MVH89" s="217"/>
      <c r="MVI89" s="116"/>
      <c r="MVJ89" s="218"/>
      <c r="MVK89" s="217"/>
      <c r="MVL89" s="116"/>
      <c r="MVM89" s="218"/>
      <c r="MVN89" s="217"/>
      <c r="MVO89" s="116"/>
      <c r="MVP89" s="218"/>
      <c r="MVQ89" s="217"/>
      <c r="MVR89" s="116"/>
      <c r="MVS89" s="218"/>
      <c r="MVT89" s="217"/>
      <c r="MVU89" s="116"/>
      <c r="MVV89" s="218"/>
      <c r="MVW89" s="217"/>
      <c r="MVX89" s="116"/>
      <c r="MVY89" s="218"/>
      <c r="MVZ89" s="217"/>
      <c r="MWA89" s="116"/>
      <c r="MWB89" s="218"/>
      <c r="MWC89" s="217"/>
      <c r="MWD89" s="116"/>
      <c r="MWE89" s="218"/>
      <c r="MWF89" s="217"/>
      <c r="MWG89" s="116"/>
      <c r="MWH89" s="218"/>
      <c r="MWI89" s="217"/>
      <c r="MWJ89" s="116"/>
      <c r="MWK89" s="218"/>
      <c r="MWL89" s="217"/>
      <c r="MWM89" s="116"/>
      <c r="MWN89" s="218"/>
      <c r="MWO89" s="217"/>
      <c r="MWP89" s="116"/>
      <c r="MWQ89" s="218"/>
      <c r="MWR89" s="217"/>
      <c r="MWS89" s="116"/>
      <c r="MWT89" s="218"/>
      <c r="MWU89" s="217"/>
      <c r="MWV89" s="116"/>
      <c r="MWW89" s="218"/>
      <c r="MWX89" s="217"/>
      <c r="MWY89" s="116"/>
      <c r="MWZ89" s="218"/>
      <c r="MXA89" s="217"/>
      <c r="MXB89" s="116"/>
      <c r="MXC89" s="218"/>
      <c r="MXD89" s="217"/>
      <c r="MXE89" s="116"/>
      <c r="MXF89" s="218"/>
      <c r="MXG89" s="217"/>
      <c r="MXH89" s="116"/>
      <c r="MXI89" s="218"/>
      <c r="MXJ89" s="217"/>
      <c r="MXK89" s="116"/>
      <c r="MXL89" s="218"/>
      <c r="MXM89" s="217"/>
      <c r="MXN89" s="116"/>
      <c r="MXO89" s="218"/>
      <c r="MXP89" s="217"/>
      <c r="MXQ89" s="116"/>
      <c r="MXR89" s="218"/>
      <c r="MXS89" s="217"/>
      <c r="MXT89" s="116"/>
      <c r="MXU89" s="218"/>
      <c r="MXV89" s="217"/>
      <c r="MXW89" s="116"/>
      <c r="MXX89" s="218"/>
      <c r="MXY89" s="217"/>
      <c r="MXZ89" s="116"/>
      <c r="MYA89" s="218"/>
      <c r="MYB89" s="217"/>
      <c r="MYC89" s="116"/>
      <c r="MYD89" s="218"/>
      <c r="MYE89" s="217"/>
      <c r="MYF89" s="116"/>
      <c r="MYG89" s="218"/>
      <c r="MYH89" s="217"/>
      <c r="MYI89" s="116"/>
      <c r="MYJ89" s="218"/>
      <c r="MYK89" s="217"/>
      <c r="MYL89" s="116"/>
      <c r="MYM89" s="218"/>
      <c r="MYN89" s="217"/>
      <c r="MYO89" s="116"/>
      <c r="MYP89" s="218"/>
      <c r="MYQ89" s="217"/>
      <c r="MYR89" s="116"/>
      <c r="MYS89" s="218"/>
      <c r="MYT89" s="217"/>
      <c r="MYU89" s="116"/>
      <c r="MYV89" s="218"/>
      <c r="MYW89" s="217"/>
      <c r="MYX89" s="116"/>
      <c r="MYY89" s="218"/>
      <c r="MYZ89" s="217"/>
      <c r="MZA89" s="116"/>
      <c r="MZB89" s="218"/>
      <c r="MZC89" s="217"/>
      <c r="MZD89" s="116"/>
      <c r="MZE89" s="218"/>
      <c r="MZF89" s="217"/>
      <c r="MZG89" s="116"/>
      <c r="MZH89" s="218"/>
      <c r="MZI89" s="217"/>
      <c r="MZJ89" s="116"/>
      <c r="MZK89" s="218"/>
      <c r="MZL89" s="217"/>
      <c r="MZM89" s="116"/>
      <c r="MZN89" s="218"/>
      <c r="MZO89" s="217"/>
      <c r="MZP89" s="116"/>
      <c r="MZQ89" s="218"/>
      <c r="MZR89" s="217"/>
      <c r="MZS89" s="116"/>
      <c r="MZT89" s="218"/>
      <c r="MZU89" s="217"/>
      <c r="MZV89" s="116"/>
      <c r="MZW89" s="218"/>
      <c r="MZX89" s="217"/>
      <c r="MZY89" s="116"/>
      <c r="MZZ89" s="218"/>
      <c r="NAA89" s="217"/>
      <c r="NAB89" s="116"/>
      <c r="NAC89" s="218"/>
      <c r="NAD89" s="217"/>
      <c r="NAE89" s="116"/>
      <c r="NAF89" s="218"/>
      <c r="NAG89" s="217"/>
      <c r="NAH89" s="116"/>
      <c r="NAI89" s="218"/>
      <c r="NAJ89" s="217"/>
      <c r="NAK89" s="116"/>
      <c r="NAL89" s="218"/>
      <c r="NAM89" s="217"/>
      <c r="NAN89" s="116"/>
      <c r="NAO89" s="218"/>
      <c r="NAP89" s="217"/>
      <c r="NAQ89" s="116"/>
      <c r="NAR89" s="218"/>
      <c r="NAS89" s="217"/>
      <c r="NAT89" s="116"/>
      <c r="NAU89" s="218"/>
      <c r="NAV89" s="217"/>
      <c r="NAW89" s="116"/>
      <c r="NAX89" s="218"/>
      <c r="NAY89" s="217"/>
      <c r="NAZ89" s="116"/>
      <c r="NBA89" s="218"/>
      <c r="NBB89" s="217"/>
      <c r="NBC89" s="116"/>
      <c r="NBD89" s="218"/>
      <c r="NBE89" s="217"/>
      <c r="NBF89" s="116"/>
      <c r="NBG89" s="218"/>
      <c r="NBH89" s="217"/>
      <c r="NBI89" s="116"/>
      <c r="NBJ89" s="218"/>
      <c r="NBK89" s="217"/>
      <c r="NBL89" s="116"/>
      <c r="NBM89" s="218"/>
      <c r="NBN89" s="217"/>
      <c r="NBO89" s="116"/>
      <c r="NBP89" s="218"/>
      <c r="NBQ89" s="217"/>
      <c r="NBR89" s="116"/>
      <c r="NBS89" s="218"/>
      <c r="NBT89" s="217"/>
      <c r="NBU89" s="116"/>
      <c r="NBV89" s="218"/>
      <c r="NBW89" s="217"/>
      <c r="NBX89" s="116"/>
      <c r="NBY89" s="218"/>
      <c r="NBZ89" s="217"/>
      <c r="NCA89" s="116"/>
      <c r="NCB89" s="218"/>
      <c r="NCC89" s="217"/>
      <c r="NCD89" s="116"/>
      <c r="NCE89" s="218"/>
      <c r="NCF89" s="217"/>
      <c r="NCG89" s="116"/>
      <c r="NCH89" s="218"/>
      <c r="NCI89" s="217"/>
      <c r="NCJ89" s="116"/>
      <c r="NCK89" s="218"/>
      <c r="NCL89" s="217"/>
      <c r="NCM89" s="116"/>
      <c r="NCN89" s="218"/>
      <c r="NCO89" s="217"/>
      <c r="NCP89" s="116"/>
      <c r="NCQ89" s="218"/>
      <c r="NCR89" s="217"/>
      <c r="NCS89" s="116"/>
      <c r="NCT89" s="218"/>
      <c r="NCU89" s="217"/>
      <c r="NCV89" s="116"/>
      <c r="NCW89" s="218"/>
      <c r="NCX89" s="217"/>
      <c r="NCY89" s="116"/>
      <c r="NCZ89" s="218"/>
      <c r="NDA89" s="217"/>
      <c r="NDB89" s="116"/>
      <c r="NDC89" s="218"/>
      <c r="NDD89" s="217"/>
      <c r="NDE89" s="116"/>
      <c r="NDF89" s="218"/>
      <c r="NDG89" s="217"/>
      <c r="NDH89" s="116"/>
      <c r="NDI89" s="218"/>
      <c r="NDJ89" s="217"/>
      <c r="NDK89" s="116"/>
      <c r="NDL89" s="218"/>
      <c r="NDM89" s="217"/>
      <c r="NDN89" s="116"/>
      <c r="NDO89" s="218"/>
      <c r="NDP89" s="217"/>
      <c r="NDQ89" s="116"/>
      <c r="NDR89" s="218"/>
      <c r="NDS89" s="217"/>
      <c r="NDT89" s="116"/>
      <c r="NDU89" s="218"/>
      <c r="NDV89" s="217"/>
      <c r="NDW89" s="116"/>
      <c r="NDX89" s="218"/>
      <c r="NDY89" s="217"/>
      <c r="NDZ89" s="116"/>
      <c r="NEA89" s="218"/>
      <c r="NEB89" s="217"/>
      <c r="NEC89" s="116"/>
      <c r="NED89" s="218"/>
      <c r="NEE89" s="217"/>
      <c r="NEF89" s="116"/>
      <c r="NEG89" s="218"/>
      <c r="NEH89" s="217"/>
      <c r="NEI89" s="116"/>
      <c r="NEJ89" s="218"/>
      <c r="NEK89" s="217"/>
      <c r="NEL89" s="116"/>
      <c r="NEM89" s="218"/>
      <c r="NEN89" s="217"/>
      <c r="NEO89" s="116"/>
      <c r="NEP89" s="218"/>
      <c r="NEQ89" s="217"/>
      <c r="NER89" s="116"/>
      <c r="NES89" s="218"/>
      <c r="NET89" s="217"/>
      <c r="NEU89" s="116"/>
      <c r="NEV89" s="218"/>
      <c r="NEW89" s="217"/>
      <c r="NEX89" s="116"/>
      <c r="NEY89" s="218"/>
      <c r="NEZ89" s="217"/>
      <c r="NFA89" s="116"/>
      <c r="NFB89" s="218"/>
      <c r="NFC89" s="217"/>
      <c r="NFD89" s="116"/>
      <c r="NFE89" s="218"/>
      <c r="NFF89" s="217"/>
      <c r="NFG89" s="116"/>
      <c r="NFH89" s="218"/>
      <c r="NFI89" s="217"/>
      <c r="NFJ89" s="116"/>
      <c r="NFK89" s="218"/>
      <c r="NFL89" s="217"/>
      <c r="NFM89" s="116"/>
      <c r="NFN89" s="218"/>
      <c r="NFO89" s="217"/>
      <c r="NFP89" s="116"/>
      <c r="NFQ89" s="218"/>
      <c r="NFR89" s="217"/>
      <c r="NFS89" s="116"/>
      <c r="NFT89" s="218"/>
      <c r="NFU89" s="217"/>
      <c r="NFV89" s="116"/>
      <c r="NFW89" s="218"/>
      <c r="NFX89" s="217"/>
      <c r="NFY89" s="116"/>
      <c r="NFZ89" s="218"/>
      <c r="NGA89" s="217"/>
      <c r="NGB89" s="116"/>
      <c r="NGC89" s="218"/>
      <c r="NGD89" s="217"/>
      <c r="NGE89" s="116"/>
      <c r="NGF89" s="218"/>
      <c r="NGG89" s="217"/>
      <c r="NGH89" s="116"/>
      <c r="NGI89" s="218"/>
      <c r="NGJ89" s="217"/>
      <c r="NGK89" s="116"/>
      <c r="NGL89" s="218"/>
      <c r="NGM89" s="217"/>
      <c r="NGN89" s="116"/>
      <c r="NGO89" s="218"/>
      <c r="NGP89" s="217"/>
      <c r="NGQ89" s="116"/>
      <c r="NGR89" s="218"/>
      <c r="NGS89" s="217"/>
      <c r="NGT89" s="116"/>
      <c r="NGU89" s="218"/>
      <c r="NGV89" s="217"/>
      <c r="NGW89" s="116"/>
      <c r="NGX89" s="218"/>
      <c r="NGY89" s="217"/>
      <c r="NGZ89" s="116"/>
      <c r="NHA89" s="218"/>
      <c r="NHB89" s="217"/>
      <c r="NHC89" s="116"/>
      <c r="NHD89" s="218"/>
      <c r="NHE89" s="217"/>
      <c r="NHF89" s="116"/>
      <c r="NHG89" s="218"/>
      <c r="NHH89" s="217"/>
      <c r="NHI89" s="116"/>
      <c r="NHJ89" s="218"/>
      <c r="NHK89" s="217"/>
      <c r="NHL89" s="116"/>
      <c r="NHM89" s="218"/>
      <c r="NHN89" s="217"/>
      <c r="NHO89" s="116"/>
      <c r="NHP89" s="218"/>
      <c r="NHQ89" s="217"/>
      <c r="NHR89" s="116"/>
      <c r="NHS89" s="218"/>
      <c r="NHT89" s="217"/>
      <c r="NHU89" s="116"/>
      <c r="NHV89" s="218"/>
      <c r="NHW89" s="217"/>
      <c r="NHX89" s="116"/>
      <c r="NHY89" s="218"/>
      <c r="NHZ89" s="217"/>
      <c r="NIA89" s="116"/>
      <c r="NIB89" s="218"/>
      <c r="NIC89" s="217"/>
      <c r="NID89" s="116"/>
      <c r="NIE89" s="218"/>
      <c r="NIF89" s="217"/>
      <c r="NIG89" s="116"/>
      <c r="NIH89" s="218"/>
      <c r="NII89" s="217"/>
      <c r="NIJ89" s="116"/>
      <c r="NIK89" s="218"/>
      <c r="NIL89" s="217"/>
      <c r="NIM89" s="116"/>
      <c r="NIN89" s="218"/>
      <c r="NIO89" s="217"/>
      <c r="NIP89" s="116"/>
      <c r="NIQ89" s="218"/>
      <c r="NIR89" s="217"/>
      <c r="NIS89" s="116"/>
      <c r="NIT89" s="218"/>
      <c r="NIU89" s="217"/>
      <c r="NIV89" s="116"/>
      <c r="NIW89" s="218"/>
      <c r="NIX89" s="217"/>
      <c r="NIY89" s="116"/>
      <c r="NIZ89" s="218"/>
      <c r="NJA89" s="217"/>
      <c r="NJB89" s="116"/>
      <c r="NJC89" s="218"/>
      <c r="NJD89" s="217"/>
      <c r="NJE89" s="116"/>
      <c r="NJF89" s="218"/>
      <c r="NJG89" s="217"/>
      <c r="NJH89" s="116"/>
      <c r="NJI89" s="218"/>
      <c r="NJJ89" s="217"/>
      <c r="NJK89" s="116"/>
      <c r="NJL89" s="218"/>
      <c r="NJM89" s="217"/>
      <c r="NJN89" s="116"/>
      <c r="NJO89" s="218"/>
      <c r="NJP89" s="217"/>
      <c r="NJQ89" s="116"/>
      <c r="NJR89" s="218"/>
      <c r="NJS89" s="217"/>
      <c r="NJT89" s="116"/>
      <c r="NJU89" s="218"/>
      <c r="NJV89" s="217"/>
      <c r="NJW89" s="116"/>
      <c r="NJX89" s="218"/>
      <c r="NJY89" s="217"/>
      <c r="NJZ89" s="116"/>
      <c r="NKA89" s="218"/>
      <c r="NKB89" s="217"/>
      <c r="NKC89" s="116"/>
      <c r="NKD89" s="218"/>
      <c r="NKE89" s="217"/>
      <c r="NKF89" s="116"/>
      <c r="NKG89" s="218"/>
      <c r="NKH89" s="217"/>
      <c r="NKI89" s="116"/>
      <c r="NKJ89" s="218"/>
      <c r="NKK89" s="217"/>
      <c r="NKL89" s="116"/>
      <c r="NKM89" s="218"/>
      <c r="NKN89" s="217"/>
      <c r="NKO89" s="116"/>
      <c r="NKP89" s="218"/>
      <c r="NKQ89" s="217"/>
      <c r="NKR89" s="116"/>
      <c r="NKS89" s="218"/>
      <c r="NKT89" s="217"/>
      <c r="NKU89" s="116"/>
      <c r="NKV89" s="218"/>
      <c r="NKW89" s="217"/>
      <c r="NKX89" s="116"/>
      <c r="NKY89" s="218"/>
      <c r="NKZ89" s="217"/>
      <c r="NLA89" s="116"/>
      <c r="NLB89" s="218"/>
      <c r="NLC89" s="217"/>
      <c r="NLD89" s="116"/>
      <c r="NLE89" s="218"/>
      <c r="NLF89" s="217"/>
      <c r="NLG89" s="116"/>
      <c r="NLH89" s="218"/>
      <c r="NLI89" s="217"/>
      <c r="NLJ89" s="116"/>
      <c r="NLK89" s="218"/>
      <c r="NLL89" s="217"/>
      <c r="NLM89" s="116"/>
      <c r="NLN89" s="218"/>
      <c r="NLO89" s="217"/>
      <c r="NLP89" s="116"/>
      <c r="NLQ89" s="218"/>
      <c r="NLR89" s="217"/>
      <c r="NLS89" s="116"/>
      <c r="NLT89" s="218"/>
      <c r="NLU89" s="217"/>
      <c r="NLV89" s="116"/>
      <c r="NLW89" s="218"/>
      <c r="NLX89" s="217"/>
      <c r="NLY89" s="116"/>
      <c r="NLZ89" s="218"/>
      <c r="NMA89" s="217"/>
      <c r="NMB89" s="116"/>
      <c r="NMC89" s="218"/>
      <c r="NMD89" s="217"/>
      <c r="NME89" s="116"/>
      <c r="NMF89" s="218"/>
      <c r="NMG89" s="217"/>
      <c r="NMH89" s="116"/>
      <c r="NMI89" s="218"/>
      <c r="NMJ89" s="217"/>
      <c r="NMK89" s="116"/>
      <c r="NML89" s="218"/>
      <c r="NMM89" s="217"/>
      <c r="NMN89" s="116"/>
      <c r="NMO89" s="218"/>
      <c r="NMP89" s="217"/>
      <c r="NMQ89" s="116"/>
      <c r="NMR89" s="218"/>
      <c r="NMS89" s="217"/>
      <c r="NMT89" s="116"/>
      <c r="NMU89" s="218"/>
      <c r="NMV89" s="217"/>
      <c r="NMW89" s="116"/>
      <c r="NMX89" s="218"/>
      <c r="NMY89" s="217"/>
      <c r="NMZ89" s="116"/>
      <c r="NNA89" s="218"/>
      <c r="NNB89" s="217"/>
      <c r="NNC89" s="116"/>
      <c r="NND89" s="218"/>
      <c r="NNE89" s="217"/>
      <c r="NNF89" s="116"/>
      <c r="NNG89" s="218"/>
      <c r="NNH89" s="217"/>
      <c r="NNI89" s="116"/>
      <c r="NNJ89" s="218"/>
      <c r="NNK89" s="217"/>
      <c r="NNL89" s="116"/>
      <c r="NNM89" s="218"/>
      <c r="NNN89" s="217"/>
      <c r="NNO89" s="116"/>
      <c r="NNP89" s="218"/>
      <c r="NNQ89" s="217"/>
      <c r="NNR89" s="116"/>
      <c r="NNS89" s="218"/>
      <c r="NNT89" s="217"/>
      <c r="NNU89" s="116"/>
      <c r="NNV89" s="218"/>
      <c r="NNW89" s="217"/>
      <c r="NNX89" s="116"/>
      <c r="NNY89" s="218"/>
      <c r="NNZ89" s="217"/>
      <c r="NOA89" s="116"/>
      <c r="NOB89" s="218"/>
      <c r="NOC89" s="217"/>
      <c r="NOD89" s="116"/>
      <c r="NOE89" s="218"/>
      <c r="NOF89" s="217"/>
      <c r="NOG89" s="116"/>
      <c r="NOH89" s="218"/>
      <c r="NOI89" s="217"/>
      <c r="NOJ89" s="116"/>
      <c r="NOK89" s="218"/>
      <c r="NOL89" s="217"/>
      <c r="NOM89" s="116"/>
      <c r="NON89" s="218"/>
      <c r="NOO89" s="217"/>
      <c r="NOP89" s="116"/>
      <c r="NOQ89" s="218"/>
      <c r="NOR89" s="217"/>
      <c r="NOS89" s="116"/>
      <c r="NOT89" s="218"/>
      <c r="NOU89" s="217"/>
      <c r="NOV89" s="116"/>
      <c r="NOW89" s="218"/>
      <c r="NOX89" s="217"/>
      <c r="NOY89" s="116"/>
      <c r="NOZ89" s="218"/>
      <c r="NPA89" s="217"/>
      <c r="NPB89" s="116"/>
      <c r="NPC89" s="218"/>
      <c r="NPD89" s="217"/>
      <c r="NPE89" s="116"/>
      <c r="NPF89" s="218"/>
      <c r="NPG89" s="217"/>
      <c r="NPH89" s="116"/>
      <c r="NPI89" s="218"/>
      <c r="NPJ89" s="217"/>
      <c r="NPK89" s="116"/>
      <c r="NPL89" s="218"/>
      <c r="NPM89" s="217"/>
      <c r="NPN89" s="116"/>
      <c r="NPO89" s="218"/>
      <c r="NPP89" s="217"/>
      <c r="NPQ89" s="116"/>
      <c r="NPR89" s="218"/>
      <c r="NPS89" s="217"/>
      <c r="NPT89" s="116"/>
      <c r="NPU89" s="218"/>
      <c r="NPV89" s="217"/>
      <c r="NPW89" s="116"/>
      <c r="NPX89" s="218"/>
      <c r="NPY89" s="217"/>
      <c r="NPZ89" s="116"/>
      <c r="NQA89" s="218"/>
      <c r="NQB89" s="217"/>
      <c r="NQC89" s="116"/>
      <c r="NQD89" s="218"/>
      <c r="NQE89" s="217"/>
      <c r="NQF89" s="116"/>
      <c r="NQG89" s="218"/>
      <c r="NQH89" s="217"/>
      <c r="NQI89" s="116"/>
      <c r="NQJ89" s="218"/>
      <c r="NQK89" s="217"/>
      <c r="NQL89" s="116"/>
      <c r="NQM89" s="218"/>
      <c r="NQN89" s="217"/>
      <c r="NQO89" s="116"/>
      <c r="NQP89" s="218"/>
      <c r="NQQ89" s="217"/>
      <c r="NQR89" s="116"/>
      <c r="NQS89" s="218"/>
      <c r="NQT89" s="217"/>
      <c r="NQU89" s="116"/>
      <c r="NQV89" s="218"/>
      <c r="NQW89" s="217"/>
      <c r="NQX89" s="116"/>
      <c r="NQY89" s="218"/>
      <c r="NQZ89" s="217"/>
      <c r="NRA89" s="116"/>
      <c r="NRB89" s="218"/>
      <c r="NRC89" s="217"/>
      <c r="NRD89" s="116"/>
      <c r="NRE89" s="218"/>
      <c r="NRF89" s="217"/>
      <c r="NRG89" s="116"/>
      <c r="NRH89" s="218"/>
      <c r="NRI89" s="217"/>
      <c r="NRJ89" s="116"/>
      <c r="NRK89" s="218"/>
      <c r="NRL89" s="217"/>
      <c r="NRM89" s="116"/>
      <c r="NRN89" s="218"/>
      <c r="NRO89" s="217"/>
      <c r="NRP89" s="116"/>
      <c r="NRQ89" s="218"/>
      <c r="NRR89" s="217"/>
      <c r="NRS89" s="116"/>
      <c r="NRT89" s="218"/>
      <c r="NRU89" s="217"/>
      <c r="NRV89" s="116"/>
      <c r="NRW89" s="218"/>
      <c r="NRX89" s="217"/>
      <c r="NRY89" s="116"/>
      <c r="NRZ89" s="218"/>
      <c r="NSA89" s="217"/>
      <c r="NSB89" s="116"/>
      <c r="NSC89" s="218"/>
      <c r="NSD89" s="217"/>
      <c r="NSE89" s="116"/>
      <c r="NSF89" s="218"/>
      <c r="NSG89" s="217"/>
      <c r="NSH89" s="116"/>
      <c r="NSI89" s="218"/>
      <c r="NSJ89" s="217"/>
      <c r="NSK89" s="116"/>
      <c r="NSL89" s="218"/>
      <c r="NSM89" s="217"/>
      <c r="NSN89" s="116"/>
      <c r="NSO89" s="218"/>
      <c r="NSP89" s="217"/>
      <c r="NSQ89" s="116"/>
      <c r="NSR89" s="218"/>
      <c r="NSS89" s="217"/>
      <c r="NST89" s="116"/>
      <c r="NSU89" s="218"/>
      <c r="NSV89" s="217"/>
      <c r="NSW89" s="116"/>
      <c r="NSX89" s="218"/>
      <c r="NSY89" s="217"/>
      <c r="NSZ89" s="116"/>
      <c r="NTA89" s="218"/>
      <c r="NTB89" s="217"/>
      <c r="NTC89" s="116"/>
      <c r="NTD89" s="218"/>
      <c r="NTE89" s="217"/>
      <c r="NTF89" s="116"/>
      <c r="NTG89" s="218"/>
      <c r="NTH89" s="217"/>
      <c r="NTI89" s="116"/>
      <c r="NTJ89" s="218"/>
      <c r="NTK89" s="217"/>
      <c r="NTL89" s="116"/>
      <c r="NTM89" s="218"/>
      <c r="NTN89" s="217"/>
      <c r="NTO89" s="116"/>
      <c r="NTP89" s="218"/>
      <c r="NTQ89" s="217"/>
      <c r="NTR89" s="116"/>
      <c r="NTS89" s="218"/>
      <c r="NTT89" s="217"/>
      <c r="NTU89" s="116"/>
      <c r="NTV89" s="218"/>
      <c r="NTW89" s="217"/>
      <c r="NTX89" s="116"/>
      <c r="NTY89" s="218"/>
      <c r="NTZ89" s="217"/>
      <c r="NUA89" s="116"/>
      <c r="NUB89" s="218"/>
      <c r="NUC89" s="217"/>
      <c r="NUD89" s="116"/>
      <c r="NUE89" s="218"/>
      <c r="NUF89" s="217"/>
      <c r="NUG89" s="116"/>
      <c r="NUH89" s="218"/>
      <c r="NUI89" s="217"/>
      <c r="NUJ89" s="116"/>
      <c r="NUK89" s="218"/>
      <c r="NUL89" s="217"/>
      <c r="NUM89" s="116"/>
      <c r="NUN89" s="218"/>
      <c r="NUO89" s="217"/>
      <c r="NUP89" s="116"/>
      <c r="NUQ89" s="218"/>
      <c r="NUR89" s="217"/>
      <c r="NUS89" s="116"/>
      <c r="NUT89" s="218"/>
      <c r="NUU89" s="217"/>
      <c r="NUV89" s="116"/>
      <c r="NUW89" s="218"/>
      <c r="NUX89" s="217"/>
      <c r="NUY89" s="116"/>
      <c r="NUZ89" s="218"/>
      <c r="NVA89" s="217"/>
      <c r="NVB89" s="116"/>
      <c r="NVC89" s="218"/>
      <c r="NVD89" s="217"/>
      <c r="NVE89" s="116"/>
      <c r="NVF89" s="218"/>
      <c r="NVG89" s="217"/>
      <c r="NVH89" s="116"/>
      <c r="NVI89" s="218"/>
      <c r="NVJ89" s="217"/>
      <c r="NVK89" s="116"/>
      <c r="NVL89" s="218"/>
      <c r="NVM89" s="217"/>
      <c r="NVN89" s="116"/>
      <c r="NVO89" s="218"/>
      <c r="NVP89" s="217"/>
      <c r="NVQ89" s="116"/>
      <c r="NVR89" s="218"/>
      <c r="NVS89" s="217"/>
      <c r="NVT89" s="116"/>
      <c r="NVU89" s="218"/>
      <c r="NVV89" s="217"/>
      <c r="NVW89" s="116"/>
      <c r="NVX89" s="218"/>
      <c r="NVY89" s="217"/>
      <c r="NVZ89" s="116"/>
      <c r="NWA89" s="218"/>
      <c r="NWB89" s="217"/>
      <c r="NWC89" s="116"/>
      <c r="NWD89" s="218"/>
      <c r="NWE89" s="217"/>
      <c r="NWF89" s="116"/>
      <c r="NWG89" s="218"/>
      <c r="NWH89" s="217"/>
      <c r="NWI89" s="116"/>
      <c r="NWJ89" s="218"/>
      <c r="NWK89" s="217"/>
      <c r="NWL89" s="116"/>
      <c r="NWM89" s="218"/>
      <c r="NWN89" s="217"/>
      <c r="NWO89" s="116"/>
      <c r="NWP89" s="218"/>
      <c r="NWQ89" s="217"/>
      <c r="NWR89" s="116"/>
      <c r="NWS89" s="218"/>
      <c r="NWT89" s="217"/>
      <c r="NWU89" s="116"/>
      <c r="NWV89" s="218"/>
      <c r="NWW89" s="217"/>
      <c r="NWX89" s="116"/>
      <c r="NWY89" s="218"/>
      <c r="NWZ89" s="217"/>
      <c r="NXA89" s="116"/>
      <c r="NXB89" s="218"/>
      <c r="NXC89" s="217"/>
      <c r="NXD89" s="116"/>
      <c r="NXE89" s="218"/>
      <c r="NXF89" s="217"/>
      <c r="NXG89" s="116"/>
      <c r="NXH89" s="218"/>
      <c r="NXI89" s="217"/>
      <c r="NXJ89" s="116"/>
      <c r="NXK89" s="218"/>
      <c r="NXL89" s="217"/>
      <c r="NXM89" s="116"/>
      <c r="NXN89" s="218"/>
      <c r="NXO89" s="217"/>
      <c r="NXP89" s="116"/>
      <c r="NXQ89" s="218"/>
      <c r="NXR89" s="217"/>
      <c r="NXS89" s="116"/>
      <c r="NXT89" s="218"/>
      <c r="NXU89" s="217"/>
      <c r="NXV89" s="116"/>
      <c r="NXW89" s="218"/>
      <c r="NXX89" s="217"/>
      <c r="NXY89" s="116"/>
      <c r="NXZ89" s="218"/>
      <c r="NYA89" s="217"/>
      <c r="NYB89" s="116"/>
      <c r="NYC89" s="218"/>
      <c r="NYD89" s="217"/>
      <c r="NYE89" s="116"/>
      <c r="NYF89" s="218"/>
      <c r="NYG89" s="217"/>
      <c r="NYH89" s="116"/>
      <c r="NYI89" s="218"/>
      <c r="NYJ89" s="217"/>
      <c r="NYK89" s="116"/>
      <c r="NYL89" s="218"/>
      <c r="NYM89" s="217"/>
      <c r="NYN89" s="116"/>
      <c r="NYO89" s="218"/>
      <c r="NYP89" s="217"/>
      <c r="NYQ89" s="116"/>
      <c r="NYR89" s="218"/>
      <c r="NYS89" s="217"/>
      <c r="NYT89" s="116"/>
      <c r="NYU89" s="218"/>
      <c r="NYV89" s="217"/>
      <c r="NYW89" s="116"/>
      <c r="NYX89" s="218"/>
      <c r="NYY89" s="217"/>
      <c r="NYZ89" s="116"/>
      <c r="NZA89" s="218"/>
      <c r="NZB89" s="217"/>
      <c r="NZC89" s="116"/>
      <c r="NZD89" s="218"/>
      <c r="NZE89" s="217"/>
      <c r="NZF89" s="116"/>
      <c r="NZG89" s="218"/>
      <c r="NZH89" s="217"/>
      <c r="NZI89" s="116"/>
      <c r="NZJ89" s="218"/>
      <c r="NZK89" s="217"/>
      <c r="NZL89" s="116"/>
      <c r="NZM89" s="218"/>
      <c r="NZN89" s="217"/>
      <c r="NZO89" s="116"/>
      <c r="NZP89" s="218"/>
      <c r="NZQ89" s="217"/>
      <c r="NZR89" s="116"/>
      <c r="NZS89" s="218"/>
      <c r="NZT89" s="217"/>
      <c r="NZU89" s="116"/>
      <c r="NZV89" s="218"/>
      <c r="NZW89" s="217"/>
      <c r="NZX89" s="116"/>
      <c r="NZY89" s="218"/>
      <c r="NZZ89" s="217"/>
      <c r="OAA89" s="116"/>
      <c r="OAB89" s="218"/>
      <c r="OAC89" s="217"/>
      <c r="OAD89" s="116"/>
      <c r="OAE89" s="218"/>
      <c r="OAF89" s="217"/>
      <c r="OAG89" s="116"/>
      <c r="OAH89" s="218"/>
      <c r="OAI89" s="217"/>
      <c r="OAJ89" s="116"/>
      <c r="OAK89" s="218"/>
      <c r="OAL89" s="217"/>
      <c r="OAM89" s="116"/>
      <c r="OAN89" s="218"/>
      <c r="OAO89" s="217"/>
      <c r="OAP89" s="116"/>
      <c r="OAQ89" s="218"/>
      <c r="OAR89" s="217"/>
      <c r="OAS89" s="116"/>
      <c r="OAT89" s="218"/>
      <c r="OAU89" s="217"/>
      <c r="OAV89" s="116"/>
      <c r="OAW89" s="218"/>
      <c r="OAX89" s="217"/>
      <c r="OAY89" s="116"/>
      <c r="OAZ89" s="218"/>
      <c r="OBA89" s="217"/>
      <c r="OBB89" s="116"/>
      <c r="OBC89" s="218"/>
      <c r="OBD89" s="217"/>
      <c r="OBE89" s="116"/>
      <c r="OBF89" s="218"/>
      <c r="OBG89" s="217"/>
      <c r="OBH89" s="116"/>
      <c r="OBI89" s="218"/>
      <c r="OBJ89" s="217"/>
      <c r="OBK89" s="116"/>
      <c r="OBL89" s="218"/>
      <c r="OBM89" s="217"/>
      <c r="OBN89" s="116"/>
      <c r="OBO89" s="218"/>
      <c r="OBP89" s="217"/>
      <c r="OBQ89" s="116"/>
      <c r="OBR89" s="218"/>
      <c r="OBS89" s="217"/>
      <c r="OBT89" s="116"/>
      <c r="OBU89" s="218"/>
      <c r="OBV89" s="217"/>
      <c r="OBW89" s="116"/>
      <c r="OBX89" s="218"/>
      <c r="OBY89" s="217"/>
      <c r="OBZ89" s="116"/>
      <c r="OCA89" s="218"/>
      <c r="OCB89" s="217"/>
      <c r="OCC89" s="116"/>
      <c r="OCD89" s="218"/>
      <c r="OCE89" s="217"/>
      <c r="OCF89" s="116"/>
      <c r="OCG89" s="218"/>
      <c r="OCH89" s="217"/>
      <c r="OCI89" s="116"/>
      <c r="OCJ89" s="218"/>
      <c r="OCK89" s="217"/>
      <c r="OCL89" s="116"/>
      <c r="OCM89" s="218"/>
      <c r="OCN89" s="217"/>
      <c r="OCO89" s="116"/>
      <c r="OCP89" s="218"/>
      <c r="OCQ89" s="217"/>
      <c r="OCR89" s="116"/>
      <c r="OCS89" s="218"/>
      <c r="OCT89" s="217"/>
      <c r="OCU89" s="116"/>
      <c r="OCV89" s="218"/>
      <c r="OCW89" s="217"/>
      <c r="OCX89" s="116"/>
      <c r="OCY89" s="218"/>
      <c r="OCZ89" s="217"/>
      <c r="ODA89" s="116"/>
      <c r="ODB89" s="218"/>
      <c r="ODC89" s="217"/>
      <c r="ODD89" s="116"/>
    </row>
    <row r="90" spans="1:10248" s="129" customFormat="1" ht="8.15" customHeight="1">
      <c r="A90" s="154"/>
      <c r="B90" s="155"/>
      <c r="C90" s="150"/>
      <c r="D90" s="148"/>
      <c r="E90" s="151"/>
      <c r="F90" s="151"/>
    </row>
    <row r="91" spans="1:10248" s="129" customFormat="1" ht="15" customHeight="1">
      <c r="A91" s="152"/>
      <c r="B91" s="209" t="s">
        <v>14045</v>
      </c>
      <c r="C91" s="148"/>
      <c r="D91" s="148"/>
      <c r="E91" s="210"/>
      <c r="F91" s="211"/>
    </row>
    <row r="92" spans="1:10248" s="129" customFormat="1" ht="96.65" customHeight="1">
      <c r="A92" s="152"/>
      <c r="B92" s="212" t="s">
        <v>14046</v>
      </c>
      <c r="C92" s="148"/>
      <c r="D92" s="148"/>
      <c r="E92" s="210"/>
      <c r="F92" s="211"/>
    </row>
    <row r="93" spans="1:10248" s="129" customFormat="1">
      <c r="A93" s="152"/>
      <c r="B93" s="212" t="s">
        <v>14047</v>
      </c>
      <c r="C93" s="148" t="s">
        <v>14042</v>
      </c>
      <c r="D93" s="148">
        <f>ROUND((62.7*1),0)</f>
        <v>63</v>
      </c>
      <c r="E93" s="159">
        <v>25.07</v>
      </c>
      <c r="F93" s="159">
        <f>D93*E93</f>
        <v>1579.41</v>
      </c>
      <c r="L93" s="95"/>
    </row>
    <row r="94" spans="1:10248" s="129" customFormat="1" ht="8.15" customHeight="1">
      <c r="A94" s="154"/>
      <c r="B94" s="155"/>
      <c r="C94" s="150"/>
      <c r="D94" s="148"/>
      <c r="E94" s="151"/>
      <c r="F94" s="151"/>
    </row>
    <row r="95" spans="1:10248" s="129" customFormat="1">
      <c r="A95" s="152"/>
      <c r="B95" s="212" t="s">
        <v>14048</v>
      </c>
      <c r="C95" s="148" t="s">
        <v>14042</v>
      </c>
      <c r="D95" s="148">
        <f>ROUND((11.3*1),0)</f>
        <v>11</v>
      </c>
      <c r="E95" s="159">
        <v>37.6</v>
      </c>
      <c r="F95" s="159">
        <f>D95*E95</f>
        <v>413.6</v>
      </c>
      <c r="L95" s="95"/>
    </row>
    <row r="96" spans="1:10248" s="129" customFormat="1" ht="8.15" customHeight="1">
      <c r="A96" s="154"/>
      <c r="B96" s="155"/>
      <c r="C96" s="150"/>
      <c r="D96" s="148"/>
      <c r="E96" s="151"/>
      <c r="F96" s="151"/>
    </row>
    <row r="97" spans="1:12" s="129" customFormat="1" ht="26">
      <c r="A97" s="152"/>
      <c r="B97" s="212" t="s">
        <v>14049</v>
      </c>
      <c r="C97" s="148" t="s">
        <v>14042</v>
      </c>
      <c r="D97" s="148">
        <f>ROUND((81.7*4.2)+(19.3*4.7)+(4.4*2)-((1*2.1)+(1.1*2)*8+(2.2*2.8)*4+6.1+(3.7*2)),0)</f>
        <v>385</v>
      </c>
      <c r="E97" s="159">
        <v>25.07</v>
      </c>
      <c r="F97" s="159">
        <f>D97*E97</f>
        <v>9651.9500000000007</v>
      </c>
      <c r="L97" s="95"/>
    </row>
    <row r="98" spans="1:12" s="129" customFormat="1" ht="8.15" customHeight="1">
      <c r="A98" s="154"/>
      <c r="B98" s="155"/>
      <c r="C98" s="150"/>
      <c r="D98" s="148"/>
      <c r="E98" s="151"/>
      <c r="F98" s="151"/>
    </row>
    <row r="99" spans="1:12" s="129" customFormat="1" ht="26">
      <c r="A99" s="152"/>
      <c r="B99" s="212" t="s">
        <v>14050</v>
      </c>
      <c r="C99" s="148" t="s">
        <v>14042</v>
      </c>
      <c r="D99" s="148">
        <f>ROUND((62.5*3)-((1*2.1)*2+2.4+(0.6*0.6)*10),0)</f>
        <v>177</v>
      </c>
      <c r="E99" s="159">
        <v>25.07</v>
      </c>
      <c r="F99" s="159">
        <f>D99*E99</f>
        <v>4437.3900000000003</v>
      </c>
      <c r="L99" s="95"/>
    </row>
    <row r="100" spans="1:12" s="129" customFormat="1" ht="8.15" customHeight="1">
      <c r="A100" s="154"/>
      <c r="B100" s="155"/>
      <c r="C100" s="150"/>
      <c r="D100" s="148"/>
      <c r="E100" s="151"/>
      <c r="F100" s="151"/>
    </row>
    <row r="101" spans="1:12" s="129" customFormat="1" ht="26">
      <c r="A101" s="152"/>
      <c r="B101" s="212" t="s">
        <v>14051</v>
      </c>
      <c r="C101" s="148" t="s">
        <v>14042</v>
      </c>
      <c r="D101" s="148">
        <f>ROUND((23*3)-(0.75*2.1)*10,0)</f>
        <v>53</v>
      </c>
      <c r="E101" s="159">
        <v>25.07</v>
      </c>
      <c r="F101" s="159">
        <f>D101*E101</f>
        <v>1328.71</v>
      </c>
      <c r="L101" s="95"/>
    </row>
    <row r="102" spans="1:12" s="129" customFormat="1" ht="8.15" customHeight="1">
      <c r="A102" s="154"/>
      <c r="B102" s="155"/>
      <c r="C102" s="150"/>
      <c r="D102" s="148"/>
      <c r="E102" s="151"/>
      <c r="F102" s="151"/>
    </row>
    <row r="103" spans="1:12" s="129" customFormat="1">
      <c r="A103" s="152"/>
      <c r="B103" s="212" t="s">
        <v>14052</v>
      </c>
      <c r="C103" s="148" t="s">
        <v>14042</v>
      </c>
      <c r="D103" s="148">
        <f>ROUND((32.5*1.25)+(103*0.2)+(22*0.4)-(1.5*0.6)*16,0)</f>
        <v>56</v>
      </c>
      <c r="E103" s="159">
        <v>26.07</v>
      </c>
      <c r="F103" s="159">
        <f>D103*E103</f>
        <v>1459.92</v>
      </c>
      <c r="H103" s="133"/>
      <c r="L103" s="95"/>
    </row>
    <row r="104" spans="1:12" s="129" customFormat="1" ht="8.15" customHeight="1">
      <c r="A104" s="154"/>
      <c r="B104" s="155"/>
      <c r="C104" s="150"/>
      <c r="D104" s="148"/>
      <c r="E104" s="151"/>
      <c r="F104" s="151"/>
    </row>
    <row r="105" spans="1:12" s="133" customFormat="1" ht="21.65" customHeight="1">
      <c r="A105" s="152"/>
      <c r="B105" s="214" t="s">
        <v>14053</v>
      </c>
      <c r="C105" s="148" t="s">
        <v>14042</v>
      </c>
      <c r="D105" s="148">
        <f>ROUND((34.4*1.1)+(13.7*0.8),0)</f>
        <v>49</v>
      </c>
      <c r="E105" s="159">
        <v>27.07</v>
      </c>
      <c r="F105" s="159">
        <f>D105*E105</f>
        <v>1326.43</v>
      </c>
      <c r="L105" s="95"/>
    </row>
    <row r="106" spans="1:12" s="129" customFormat="1" ht="8.15" customHeight="1">
      <c r="A106" s="154"/>
      <c r="B106" s="155"/>
      <c r="C106" s="150"/>
      <c r="D106" s="148"/>
      <c r="E106" s="151"/>
      <c r="F106" s="151"/>
    </row>
    <row r="107" spans="1:12" s="129" customFormat="1" ht="15" customHeight="1">
      <c r="A107" s="152"/>
      <c r="B107" s="219" t="s">
        <v>14054</v>
      </c>
      <c r="C107" s="148" t="s">
        <v>14042</v>
      </c>
      <c r="D107" s="148">
        <f>ROUND((61.68*0.3),0)</f>
        <v>19</v>
      </c>
      <c r="E107" s="159">
        <v>27.07</v>
      </c>
      <c r="F107" s="159">
        <f>D107*E107</f>
        <v>514.33000000000004</v>
      </c>
    </row>
    <row r="108" spans="1:12" s="129" customFormat="1" ht="8.15" customHeight="1">
      <c r="A108" s="154"/>
      <c r="B108" s="155"/>
      <c r="C108" s="150"/>
      <c r="D108" s="148"/>
      <c r="E108" s="151"/>
      <c r="F108" s="151"/>
    </row>
    <row r="109" spans="1:12" s="129" customFormat="1" ht="15" customHeight="1">
      <c r="A109" s="827" t="s">
        <v>14055</v>
      </c>
      <c r="B109" s="828"/>
      <c r="C109" s="828"/>
      <c r="D109" s="828"/>
      <c r="E109" s="831">
        <f>SUM(F83:F107)</f>
        <v>33606.550000000003</v>
      </c>
      <c r="F109" s="832"/>
    </row>
    <row r="110" spans="1:12" s="129" customFormat="1" ht="15" customHeight="1">
      <c r="A110" s="829"/>
      <c r="B110" s="830"/>
      <c r="C110" s="830"/>
      <c r="D110" s="830"/>
      <c r="E110" s="833"/>
      <c r="F110" s="834"/>
    </row>
    <row r="111" spans="1:12" s="129" customFormat="1" ht="10.4" customHeight="1">
      <c r="A111" s="836"/>
      <c r="B111" s="836"/>
      <c r="C111" s="836"/>
      <c r="D111" s="836"/>
      <c r="E111" s="836"/>
      <c r="F111" s="836"/>
    </row>
    <row r="112" spans="1:12" s="129" customFormat="1" ht="16.5" customHeight="1">
      <c r="A112" s="835" t="s">
        <v>14056</v>
      </c>
      <c r="B112" s="835"/>
      <c r="C112" s="835"/>
      <c r="D112" s="835"/>
      <c r="E112" s="835"/>
      <c r="F112" s="835"/>
    </row>
    <row r="113" spans="1:81 16384:16384" s="129" customFormat="1" ht="20.149999999999999" customHeight="1">
      <c r="A113" s="145" t="s">
        <v>2001</v>
      </c>
      <c r="B113" s="146" t="s">
        <v>2002</v>
      </c>
      <c r="C113" s="147"/>
      <c r="D113" s="148"/>
      <c r="E113" s="151"/>
      <c r="F113" s="220"/>
    </row>
    <row r="114" spans="1:81 16384:16384" s="129" customFormat="1" ht="8.15" customHeight="1">
      <c r="A114" s="154"/>
      <c r="B114" s="155"/>
      <c r="C114" s="150"/>
      <c r="D114" s="148"/>
      <c r="E114" s="151"/>
      <c r="F114" s="151"/>
    </row>
    <row r="115" spans="1:81 16384:16384" s="129" customFormat="1" ht="18.5">
      <c r="A115" s="145" t="s">
        <v>2146</v>
      </c>
      <c r="B115" s="221" t="s">
        <v>2147</v>
      </c>
      <c r="C115" s="147"/>
      <c r="D115" s="148"/>
      <c r="E115" s="151"/>
      <c r="F115" s="220">
        <f>E115*D115</f>
        <v>0</v>
      </c>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XFD115" s="95"/>
    </row>
    <row r="116" spans="1:81 16384:16384" s="129" customFormat="1" ht="8.15" customHeight="1">
      <c r="A116" s="154"/>
      <c r="B116" s="155"/>
      <c r="C116" s="150"/>
      <c r="D116" s="148"/>
      <c r="E116" s="151"/>
      <c r="F116" s="159"/>
    </row>
    <row r="117" spans="1:81 16384:16384" s="13" customFormat="1">
      <c r="A117" s="160" t="s">
        <v>2158</v>
      </c>
      <c r="B117" s="222" t="s">
        <v>2159</v>
      </c>
      <c r="C117" s="223"/>
      <c r="D117" s="224"/>
      <c r="E117" s="224"/>
      <c r="F117" s="224"/>
    </row>
    <row r="118" spans="1:81 16384:16384" s="129" customFormat="1" ht="8.15" customHeight="1">
      <c r="A118" s="154"/>
      <c r="B118" s="155"/>
      <c r="C118" s="150"/>
      <c r="D118" s="148"/>
      <c r="E118" s="151"/>
      <c r="F118" s="159"/>
    </row>
    <row r="119" spans="1:81 16384:16384" s="129" customFormat="1" ht="43.5">
      <c r="A119" s="152"/>
      <c r="B119" s="225" t="s">
        <v>14057</v>
      </c>
      <c r="C119" s="147"/>
      <c r="D119" s="226"/>
      <c r="E119" s="151"/>
      <c r="F119" s="220">
        <f>E119*D119</f>
        <v>0</v>
      </c>
      <c r="XFD119" s="95"/>
    </row>
    <row r="120" spans="1:81 16384:16384" s="129" customFormat="1" ht="8.15" customHeight="1">
      <c r="A120" s="154"/>
      <c r="B120" s="155"/>
      <c r="C120" s="150"/>
      <c r="D120" s="148"/>
      <c r="E120" s="151"/>
      <c r="F120" s="151"/>
    </row>
    <row r="121" spans="1:81 16384:16384" s="129" customFormat="1" ht="15" customHeight="1">
      <c r="A121" s="227"/>
      <c r="B121" s="228" t="s">
        <v>14058</v>
      </c>
      <c r="C121" s="229" t="s">
        <v>14059</v>
      </c>
      <c r="D121" s="230">
        <f>ROUND((3.7)*8,0)</f>
        <v>30</v>
      </c>
      <c r="E121" s="159">
        <v>220.49</v>
      </c>
      <c r="F121" s="159">
        <f>D121*E121</f>
        <v>6614.7</v>
      </c>
      <c r="XFD121" s="95"/>
    </row>
    <row r="122" spans="1:81 16384:16384" s="129" customFormat="1" ht="8.15" customHeight="1">
      <c r="A122" s="154"/>
      <c r="B122" s="155"/>
      <c r="C122" s="150"/>
      <c r="D122" s="148"/>
      <c r="E122" s="151"/>
      <c r="F122" s="151"/>
    </row>
    <row r="123" spans="1:81 16384:16384" s="129" customFormat="1" ht="15" customHeight="1">
      <c r="A123" s="227"/>
      <c r="B123" s="228" t="s">
        <v>14060</v>
      </c>
      <c r="C123" s="229" t="s">
        <v>14059</v>
      </c>
      <c r="D123" s="230">
        <f>ROUND((3.7)*8,0)</f>
        <v>30</v>
      </c>
      <c r="E123" s="159">
        <v>220.49</v>
      </c>
      <c r="F123" s="159">
        <f>D123*E123</f>
        <v>6614.7</v>
      </c>
      <c r="XFD123" s="95"/>
    </row>
    <row r="124" spans="1:81 16384:16384" s="129" customFormat="1" ht="13.5" customHeight="1">
      <c r="A124" s="145"/>
      <c r="B124" s="231"/>
      <c r="C124" s="147"/>
      <c r="D124" s="229"/>
      <c r="E124" s="232"/>
      <c r="F124" s="233"/>
      <c r="H124" s="234"/>
      <c r="I124" s="139"/>
      <c r="M124" s="235"/>
    </row>
    <row r="125" spans="1:81 16384:16384" s="129" customFormat="1" ht="15" customHeight="1">
      <c r="A125" s="827" t="s">
        <v>14061</v>
      </c>
      <c r="B125" s="828"/>
      <c r="C125" s="828"/>
      <c r="D125" s="828"/>
      <c r="E125" s="831">
        <f>SUM(F115:F124)</f>
        <v>13229.4</v>
      </c>
      <c r="F125" s="832"/>
    </row>
    <row r="126" spans="1:81 16384:16384" s="129" customFormat="1" ht="15" customHeight="1">
      <c r="A126" s="829"/>
      <c r="B126" s="830"/>
      <c r="C126" s="830"/>
      <c r="D126" s="830"/>
      <c r="E126" s="833"/>
      <c r="F126" s="834"/>
    </row>
    <row r="127" spans="1:81 16384:16384" s="129" customFormat="1" ht="12" customHeight="1">
      <c r="A127" s="836"/>
      <c r="B127" s="836"/>
      <c r="C127" s="836"/>
      <c r="D127" s="836"/>
      <c r="E127" s="836"/>
      <c r="F127" s="836"/>
    </row>
    <row r="128" spans="1:81 16384:16384" s="129" customFormat="1" ht="20.149999999999999" customHeight="1">
      <c r="A128" s="835" t="s">
        <v>14062</v>
      </c>
      <c r="B128" s="835"/>
      <c r="C128" s="835"/>
      <c r="D128" s="835"/>
      <c r="E128" s="835"/>
      <c r="F128" s="835"/>
    </row>
    <row r="129" spans="1:10248" s="129" customFormat="1" ht="20.149999999999999" customHeight="1">
      <c r="A129" s="204" t="s">
        <v>14063</v>
      </c>
      <c r="B129" s="236" t="s">
        <v>14064</v>
      </c>
      <c r="C129" s="237"/>
      <c r="D129" s="189"/>
      <c r="E129" s="189"/>
      <c r="F129" s="189"/>
    </row>
    <row r="130" spans="1:10248" s="129" customFormat="1" ht="8.15" customHeight="1">
      <c r="A130" s="154"/>
      <c r="B130" s="155"/>
      <c r="C130" s="150"/>
      <c r="D130" s="148"/>
      <c r="E130" s="151"/>
      <c r="F130" s="151"/>
    </row>
    <row r="131" spans="1:10248" s="129" customFormat="1" ht="15" customHeight="1">
      <c r="A131" s="152" t="s">
        <v>2612</v>
      </c>
      <c r="B131" s="153" t="s">
        <v>2613</v>
      </c>
      <c r="C131" s="147"/>
      <c r="D131" s="148"/>
      <c r="E131" s="151"/>
      <c r="F131" s="151"/>
    </row>
    <row r="132" spans="1:10248" s="129" customFormat="1" ht="8.15" customHeight="1">
      <c r="A132" s="154"/>
      <c r="B132" s="155"/>
      <c r="C132" s="150"/>
      <c r="D132" s="148"/>
      <c r="E132" s="151"/>
      <c r="F132" s="151"/>
    </row>
    <row r="133" spans="1:10248" s="129" customFormat="1" ht="15" customHeight="1">
      <c r="A133" s="152"/>
      <c r="B133" s="238" t="s">
        <v>14065</v>
      </c>
      <c r="C133" s="203"/>
      <c r="D133" s="148"/>
      <c r="E133" s="159"/>
      <c r="F133" s="239">
        <f>D133*E133</f>
        <v>0</v>
      </c>
    </row>
    <row r="134" spans="1:10248" s="129" customFormat="1" ht="8.15" customHeight="1">
      <c r="A134" s="154"/>
      <c r="B134" s="155"/>
      <c r="C134" s="150"/>
      <c r="D134" s="148"/>
      <c r="E134" s="151"/>
      <c r="F134" s="151"/>
    </row>
    <row r="135" spans="1:10248" s="129" customFormat="1">
      <c r="A135" s="227"/>
      <c r="B135" s="240" t="s">
        <v>14066</v>
      </c>
      <c r="C135" s="241" t="s">
        <v>14067</v>
      </c>
      <c r="D135" s="158">
        <f>ROUND((164+552.8),0)</f>
        <v>717</v>
      </c>
      <c r="E135" s="159">
        <v>5.5</v>
      </c>
      <c r="F135" s="159">
        <f>D135*E135</f>
        <v>3943.5</v>
      </c>
      <c r="H135" s="133"/>
      <c r="I135" s="129">
        <f>5*1.1</f>
        <v>5.5</v>
      </c>
      <c r="L135" s="242"/>
      <c r="R135" s="116"/>
      <c r="S135" s="218"/>
      <c r="T135" s="243"/>
      <c r="U135" s="116"/>
      <c r="V135" s="218"/>
      <c r="W135" s="243"/>
      <c r="X135" s="116"/>
      <c r="Y135" s="218"/>
      <c r="Z135" s="243"/>
      <c r="AA135" s="116"/>
      <c r="AB135" s="218"/>
      <c r="AC135" s="243"/>
      <c r="AD135" s="116"/>
      <c r="AE135" s="218"/>
      <c r="AF135" s="243"/>
      <c r="AG135" s="116"/>
      <c r="AH135" s="218"/>
      <c r="AI135" s="243"/>
      <c r="AJ135" s="116"/>
      <c r="AK135" s="218"/>
      <c r="AL135" s="243"/>
      <c r="AM135" s="116"/>
      <c r="AN135" s="218"/>
      <c r="AO135" s="243"/>
      <c r="AP135" s="116"/>
      <c r="AQ135" s="218"/>
      <c r="AR135" s="243"/>
      <c r="AS135" s="224"/>
      <c r="AT135" s="244"/>
      <c r="AU135" s="245"/>
      <c r="AV135" s="224"/>
      <c r="AW135" s="244"/>
      <c r="AX135" s="245"/>
      <c r="AY135" s="224"/>
      <c r="AZ135" s="244"/>
      <c r="BA135" s="245"/>
      <c r="BB135" s="224"/>
      <c r="BC135" s="244"/>
      <c r="BD135" s="245"/>
      <c r="BE135" s="224"/>
      <c r="BF135" s="244"/>
      <c r="BG135" s="245"/>
      <c r="BH135" s="224"/>
      <c r="BI135" s="244"/>
      <c r="BJ135" s="245"/>
      <c r="BK135" s="224"/>
      <c r="BL135" s="244"/>
      <c r="BM135" s="245"/>
      <c r="BN135" s="224"/>
      <c r="BO135" s="244"/>
      <c r="BP135" s="245"/>
      <c r="BQ135" s="224"/>
      <c r="BR135" s="244"/>
      <c r="BS135" s="245"/>
      <c r="BT135" s="224"/>
      <c r="BU135" s="244"/>
      <c r="BV135" s="245"/>
      <c r="BW135" s="224"/>
      <c r="BX135" s="244"/>
      <c r="BY135" s="245"/>
      <c r="BZ135" s="224"/>
      <c r="CA135" s="244"/>
      <c r="CB135" s="245"/>
      <c r="CC135" s="224"/>
      <c r="CD135" s="244"/>
      <c r="CE135" s="245"/>
      <c r="CF135" s="224"/>
      <c r="CG135" s="244"/>
      <c r="CH135" s="245"/>
      <c r="CI135" s="224"/>
      <c r="CJ135" s="244"/>
      <c r="CK135" s="245"/>
      <c r="CL135" s="224"/>
      <c r="CM135" s="244"/>
      <c r="CN135" s="245"/>
      <c r="CO135" s="224"/>
      <c r="CP135" s="244"/>
      <c r="CQ135" s="245"/>
      <c r="CR135" s="224"/>
      <c r="CS135" s="244"/>
      <c r="CT135" s="245"/>
      <c r="CU135" s="224"/>
      <c r="CV135" s="244"/>
      <c r="CW135" s="245"/>
      <c r="CX135" s="224"/>
      <c r="CY135" s="244"/>
      <c r="CZ135" s="245"/>
      <c r="DA135" s="224"/>
      <c r="DB135" s="244"/>
      <c r="DC135" s="245"/>
      <c r="DD135" s="224"/>
      <c r="DE135" s="244"/>
      <c r="DF135" s="245"/>
      <c r="DG135" s="224"/>
      <c r="DH135" s="244"/>
      <c r="DI135" s="245"/>
      <c r="DJ135" s="224"/>
      <c r="DK135" s="244"/>
      <c r="DL135" s="245"/>
      <c r="DM135" s="224"/>
      <c r="DN135" s="244"/>
      <c r="DO135" s="245"/>
      <c r="DP135" s="224"/>
      <c r="DQ135" s="244"/>
      <c r="DR135" s="245"/>
      <c r="DS135" s="224"/>
      <c r="DT135" s="244"/>
      <c r="DU135" s="245"/>
      <c r="DV135" s="224"/>
      <c r="DW135" s="244"/>
      <c r="DX135" s="245"/>
      <c r="DY135" s="224"/>
      <c r="DZ135" s="244"/>
      <c r="EA135" s="245"/>
      <c r="EB135" s="224"/>
      <c r="EC135" s="244"/>
      <c r="ED135" s="245"/>
      <c r="EE135" s="224"/>
      <c r="EF135" s="244"/>
      <c r="EG135" s="245"/>
      <c r="EH135" s="224"/>
      <c r="EI135" s="244"/>
      <c r="EJ135" s="245"/>
      <c r="EK135" s="224"/>
      <c r="EL135" s="244"/>
      <c r="EM135" s="245"/>
      <c r="EN135" s="224"/>
      <c r="EO135" s="244"/>
      <c r="EP135" s="245"/>
      <c r="EQ135" s="224"/>
      <c r="ER135" s="244"/>
      <c r="ES135" s="245"/>
      <c r="ET135" s="224"/>
      <c r="EU135" s="244"/>
      <c r="EV135" s="245"/>
      <c r="EW135" s="224"/>
      <c r="EX135" s="244"/>
      <c r="EY135" s="245"/>
      <c r="EZ135" s="224"/>
      <c r="FA135" s="244"/>
      <c r="FB135" s="245"/>
      <c r="FC135" s="224"/>
      <c r="FD135" s="244"/>
      <c r="FE135" s="245"/>
      <c r="FF135" s="224"/>
      <c r="FG135" s="244"/>
      <c r="FH135" s="245"/>
      <c r="FI135" s="224"/>
      <c r="FJ135" s="244"/>
      <c r="FK135" s="245"/>
      <c r="FL135" s="224"/>
      <c r="FM135" s="244"/>
      <c r="FN135" s="245"/>
      <c r="FO135" s="224"/>
      <c r="FP135" s="244"/>
      <c r="FQ135" s="245"/>
      <c r="FR135" s="224"/>
      <c r="FS135" s="244"/>
      <c r="FT135" s="245"/>
      <c r="FU135" s="224"/>
      <c r="FV135" s="244"/>
      <c r="FW135" s="245"/>
      <c r="FX135" s="224"/>
      <c r="FY135" s="244"/>
      <c r="FZ135" s="245"/>
      <c r="GA135" s="224"/>
      <c r="GB135" s="244"/>
      <c r="GC135" s="245"/>
      <c r="GD135" s="224"/>
      <c r="GE135" s="244"/>
      <c r="GF135" s="245"/>
      <c r="GG135" s="224"/>
      <c r="GH135" s="244"/>
      <c r="GI135" s="245"/>
      <c r="GJ135" s="224"/>
      <c r="GK135" s="244"/>
      <c r="GL135" s="245"/>
      <c r="GM135" s="224"/>
      <c r="GN135" s="244"/>
      <c r="GO135" s="245"/>
      <c r="GP135" s="224"/>
      <c r="GQ135" s="244"/>
      <c r="GR135" s="245"/>
      <c r="GS135" s="224"/>
      <c r="GT135" s="244"/>
      <c r="GU135" s="245"/>
      <c r="GV135" s="224"/>
      <c r="GW135" s="244"/>
      <c r="GX135" s="245"/>
      <c r="GY135" s="224"/>
      <c r="GZ135" s="244"/>
      <c r="HA135" s="245"/>
      <c r="HB135" s="224"/>
      <c r="HC135" s="244"/>
      <c r="HD135" s="245"/>
      <c r="HE135" s="224"/>
      <c r="HF135" s="244"/>
      <c r="HG135" s="245"/>
      <c r="HH135" s="224"/>
      <c r="HI135" s="244"/>
      <c r="HJ135" s="245"/>
      <c r="HK135" s="224"/>
      <c r="HL135" s="244"/>
      <c r="HM135" s="245"/>
      <c r="HN135" s="224"/>
      <c r="HO135" s="244"/>
      <c r="HP135" s="245"/>
      <c r="HQ135" s="224"/>
      <c r="HR135" s="244"/>
      <c r="HS135" s="245"/>
      <c r="HT135" s="224"/>
      <c r="HU135" s="244"/>
      <c r="HV135" s="245"/>
      <c r="HW135" s="224"/>
      <c r="HX135" s="244"/>
      <c r="HY135" s="245"/>
      <c r="HZ135" s="224"/>
      <c r="IA135" s="244"/>
      <c r="IB135" s="245"/>
      <c r="IC135" s="224"/>
      <c r="ID135" s="244"/>
      <c r="IE135" s="245"/>
      <c r="IF135" s="224"/>
      <c r="IG135" s="244"/>
      <c r="IH135" s="245"/>
      <c r="II135" s="224"/>
      <c r="IJ135" s="244"/>
      <c r="IK135" s="245"/>
      <c r="IL135" s="224"/>
      <c r="IM135" s="244"/>
      <c r="IN135" s="245"/>
      <c r="IO135" s="224"/>
      <c r="IP135" s="244"/>
      <c r="IQ135" s="245"/>
      <c r="IR135" s="224"/>
      <c r="IS135" s="244"/>
      <c r="IT135" s="245"/>
      <c r="IU135" s="224"/>
      <c r="IV135" s="244"/>
      <c r="IW135" s="245"/>
      <c r="IX135" s="224"/>
      <c r="IY135" s="244"/>
      <c r="IZ135" s="245"/>
      <c r="JA135" s="224"/>
      <c r="JB135" s="244"/>
      <c r="JC135" s="245"/>
      <c r="JD135" s="224"/>
      <c r="JE135" s="244"/>
      <c r="JF135" s="245"/>
      <c r="JG135" s="224"/>
      <c r="JH135" s="244"/>
      <c r="JI135" s="245"/>
      <c r="JJ135" s="224"/>
      <c r="JK135" s="244"/>
      <c r="JL135" s="245"/>
      <c r="JM135" s="224"/>
      <c r="JN135" s="244"/>
      <c r="JO135" s="245"/>
      <c r="JP135" s="224"/>
      <c r="JQ135" s="244"/>
      <c r="JR135" s="245"/>
      <c r="JS135" s="224"/>
      <c r="JT135" s="244"/>
      <c r="JU135" s="245"/>
      <c r="JV135" s="224"/>
      <c r="JW135" s="244"/>
      <c r="JX135" s="245"/>
      <c r="JY135" s="224"/>
      <c r="JZ135" s="244"/>
      <c r="KA135" s="245"/>
      <c r="KB135" s="224"/>
      <c r="KC135" s="244"/>
      <c r="KD135" s="245"/>
      <c r="KE135" s="224"/>
      <c r="KF135" s="244"/>
      <c r="KG135" s="245"/>
      <c r="KH135" s="224"/>
      <c r="KI135" s="244"/>
      <c r="KJ135" s="245"/>
      <c r="KK135" s="224"/>
      <c r="KL135" s="244"/>
      <c r="KM135" s="245"/>
      <c r="KN135" s="224"/>
      <c r="KO135" s="244"/>
      <c r="KP135" s="245"/>
      <c r="KQ135" s="224"/>
      <c r="KR135" s="244"/>
      <c r="KS135" s="245"/>
      <c r="KT135" s="224"/>
      <c r="KU135" s="244"/>
      <c r="KV135" s="245"/>
      <c r="KW135" s="224"/>
      <c r="KX135" s="244"/>
      <c r="KY135" s="245"/>
      <c r="KZ135" s="224"/>
      <c r="LA135" s="244"/>
      <c r="LB135" s="245"/>
      <c r="LC135" s="224"/>
      <c r="LD135" s="244"/>
      <c r="LE135" s="245"/>
      <c r="LF135" s="224"/>
      <c r="LG135" s="244"/>
      <c r="LH135" s="245"/>
      <c r="LI135" s="224"/>
      <c r="LJ135" s="244"/>
      <c r="LK135" s="245"/>
      <c r="LL135" s="224"/>
      <c r="LM135" s="244"/>
      <c r="LN135" s="245"/>
      <c r="LO135" s="224"/>
      <c r="LP135" s="244"/>
      <c r="LQ135" s="245"/>
      <c r="LR135" s="224"/>
      <c r="LS135" s="244"/>
      <c r="LT135" s="245"/>
      <c r="LU135" s="224"/>
      <c r="LV135" s="244"/>
      <c r="LW135" s="245"/>
      <c r="LX135" s="224"/>
      <c r="LY135" s="244"/>
      <c r="LZ135" s="245"/>
      <c r="MA135" s="224"/>
      <c r="MB135" s="244"/>
      <c r="MC135" s="245"/>
      <c r="MD135" s="224"/>
      <c r="ME135" s="244"/>
      <c r="MF135" s="245"/>
      <c r="MG135" s="224"/>
      <c r="MH135" s="244"/>
      <c r="MI135" s="245"/>
      <c r="MJ135" s="224"/>
      <c r="MK135" s="244"/>
      <c r="ML135" s="245"/>
      <c r="MM135" s="224"/>
      <c r="MN135" s="244"/>
      <c r="MO135" s="245"/>
      <c r="MP135" s="224"/>
      <c r="MQ135" s="244"/>
      <c r="MR135" s="245"/>
      <c r="MS135" s="224"/>
      <c r="MT135" s="244"/>
      <c r="MU135" s="245"/>
      <c r="MV135" s="224"/>
      <c r="MW135" s="244"/>
      <c r="MX135" s="245"/>
      <c r="MY135" s="224"/>
      <c r="MZ135" s="244"/>
      <c r="NA135" s="245"/>
      <c r="NB135" s="224"/>
      <c r="NC135" s="244"/>
      <c r="ND135" s="245"/>
      <c r="NE135" s="224"/>
      <c r="NF135" s="244"/>
      <c r="NG135" s="245"/>
      <c r="NH135" s="224"/>
      <c r="NI135" s="244"/>
      <c r="NJ135" s="245"/>
      <c r="NK135" s="224"/>
      <c r="NL135" s="244"/>
      <c r="NM135" s="245"/>
      <c r="NN135" s="224"/>
      <c r="NO135" s="244"/>
      <c r="NP135" s="245"/>
      <c r="NQ135" s="224"/>
      <c r="NR135" s="244"/>
      <c r="NS135" s="245"/>
      <c r="NT135" s="224"/>
      <c r="NU135" s="244"/>
      <c r="NV135" s="245"/>
      <c r="NW135" s="224"/>
      <c r="NX135" s="244"/>
      <c r="NY135" s="245"/>
      <c r="NZ135" s="224"/>
      <c r="OA135" s="244"/>
      <c r="OB135" s="245"/>
      <c r="OC135" s="224"/>
      <c r="OD135" s="244"/>
      <c r="OE135" s="245"/>
      <c r="OF135" s="224"/>
      <c r="OG135" s="244"/>
      <c r="OH135" s="245"/>
      <c r="OI135" s="224"/>
      <c r="OJ135" s="244"/>
      <c r="OK135" s="245"/>
      <c r="OL135" s="224"/>
      <c r="OM135" s="244"/>
      <c r="ON135" s="245"/>
      <c r="OO135" s="224"/>
      <c r="OP135" s="244"/>
      <c r="OQ135" s="245"/>
      <c r="OR135" s="224"/>
      <c r="OS135" s="244"/>
      <c r="OT135" s="245"/>
      <c r="OU135" s="224"/>
      <c r="OV135" s="244"/>
      <c r="OW135" s="245"/>
      <c r="OX135" s="224"/>
      <c r="OY135" s="244"/>
      <c r="OZ135" s="245"/>
      <c r="PA135" s="224"/>
      <c r="PB135" s="244"/>
      <c r="PC135" s="245"/>
      <c r="PD135" s="224"/>
      <c r="PE135" s="244"/>
      <c r="PF135" s="245"/>
      <c r="PG135" s="224"/>
      <c r="PH135" s="244"/>
      <c r="PI135" s="245"/>
      <c r="PJ135" s="224"/>
      <c r="PK135" s="244"/>
      <c r="PL135" s="245"/>
      <c r="PM135" s="224"/>
      <c r="PN135" s="244"/>
      <c r="PO135" s="245"/>
      <c r="PP135" s="224"/>
      <c r="PQ135" s="244"/>
      <c r="PR135" s="245"/>
      <c r="PS135" s="224"/>
      <c r="PT135" s="244"/>
      <c r="PU135" s="245"/>
      <c r="PV135" s="224"/>
      <c r="PW135" s="244"/>
      <c r="PX135" s="245"/>
      <c r="PY135" s="224"/>
      <c r="PZ135" s="244"/>
      <c r="QA135" s="245"/>
      <c r="QB135" s="224"/>
      <c r="QC135" s="244"/>
      <c r="QD135" s="245"/>
      <c r="QE135" s="224"/>
      <c r="QF135" s="244"/>
      <c r="QG135" s="245"/>
      <c r="QH135" s="224"/>
      <c r="QI135" s="244"/>
      <c r="QJ135" s="245"/>
      <c r="QK135" s="224"/>
      <c r="QL135" s="244"/>
      <c r="QM135" s="245"/>
      <c r="QN135" s="224"/>
      <c r="QO135" s="244"/>
      <c r="QP135" s="245"/>
      <c r="QQ135" s="224"/>
      <c r="QR135" s="244"/>
      <c r="QS135" s="245"/>
      <c r="QT135" s="224"/>
      <c r="QU135" s="244"/>
      <c r="QV135" s="245"/>
      <c r="QW135" s="224"/>
      <c r="QX135" s="244"/>
      <c r="QY135" s="245"/>
      <c r="QZ135" s="224"/>
      <c r="RA135" s="244"/>
      <c r="RB135" s="245"/>
      <c r="RC135" s="224"/>
      <c r="RD135" s="244"/>
      <c r="RE135" s="245"/>
      <c r="RF135" s="224"/>
      <c r="RG135" s="244"/>
      <c r="RH135" s="245"/>
      <c r="RI135" s="224"/>
      <c r="RJ135" s="244"/>
      <c r="RK135" s="245"/>
      <c r="RL135" s="224"/>
      <c r="RM135" s="244"/>
      <c r="RN135" s="245"/>
      <c r="RO135" s="224"/>
      <c r="RP135" s="244"/>
      <c r="RQ135" s="245"/>
      <c r="RR135" s="224"/>
      <c r="RS135" s="244"/>
      <c r="RT135" s="245"/>
      <c r="RU135" s="224"/>
      <c r="RV135" s="244"/>
      <c r="RW135" s="245"/>
      <c r="RX135" s="224"/>
      <c r="RY135" s="244"/>
      <c r="RZ135" s="245"/>
      <c r="SA135" s="224"/>
      <c r="SB135" s="244"/>
      <c r="SC135" s="245"/>
      <c r="SD135" s="224"/>
      <c r="SE135" s="244"/>
      <c r="SF135" s="245"/>
      <c r="SG135" s="224"/>
      <c r="SH135" s="244"/>
      <c r="SI135" s="245"/>
      <c r="SJ135" s="224"/>
      <c r="SK135" s="244"/>
      <c r="SL135" s="245"/>
      <c r="SM135" s="224"/>
      <c r="SN135" s="244"/>
      <c r="SO135" s="245"/>
      <c r="SP135" s="224"/>
      <c r="SQ135" s="244"/>
      <c r="SR135" s="245"/>
      <c r="SS135" s="224"/>
      <c r="ST135" s="244"/>
      <c r="SU135" s="245"/>
      <c r="SV135" s="224"/>
      <c r="SW135" s="244"/>
      <c r="SX135" s="245"/>
      <c r="SY135" s="224"/>
      <c r="SZ135" s="244"/>
      <c r="TA135" s="245"/>
      <c r="TB135" s="224"/>
      <c r="TC135" s="244"/>
      <c r="TD135" s="245"/>
      <c r="TE135" s="224"/>
      <c r="TF135" s="244"/>
      <c r="TG135" s="245"/>
      <c r="TH135" s="224"/>
      <c r="TI135" s="244"/>
      <c r="TJ135" s="245"/>
      <c r="TK135" s="224"/>
      <c r="TL135" s="244"/>
      <c r="TM135" s="245"/>
      <c r="TN135" s="224"/>
      <c r="TO135" s="244"/>
      <c r="TP135" s="245"/>
      <c r="TQ135" s="224"/>
      <c r="TR135" s="244"/>
      <c r="TS135" s="245"/>
      <c r="TT135" s="224"/>
      <c r="TU135" s="244"/>
      <c r="TV135" s="245"/>
      <c r="TW135" s="224"/>
      <c r="TX135" s="244"/>
      <c r="TY135" s="245"/>
      <c r="TZ135" s="224"/>
      <c r="UA135" s="244"/>
      <c r="UB135" s="245"/>
      <c r="UC135" s="224"/>
      <c r="UD135" s="244"/>
      <c r="UE135" s="245"/>
      <c r="UF135" s="224"/>
      <c r="UG135" s="244"/>
      <c r="UH135" s="245"/>
      <c r="UI135" s="224"/>
      <c r="UJ135" s="244"/>
      <c r="UK135" s="245"/>
      <c r="UL135" s="224"/>
      <c r="UM135" s="244"/>
      <c r="UN135" s="245"/>
      <c r="UO135" s="224"/>
      <c r="UP135" s="244"/>
      <c r="UQ135" s="245"/>
      <c r="UR135" s="224"/>
      <c r="US135" s="244"/>
      <c r="UT135" s="245"/>
      <c r="UU135" s="224"/>
      <c r="UV135" s="244"/>
      <c r="UW135" s="245"/>
      <c r="UX135" s="224"/>
      <c r="UY135" s="244"/>
      <c r="UZ135" s="245"/>
      <c r="VA135" s="224"/>
      <c r="VB135" s="244"/>
      <c r="VC135" s="245"/>
      <c r="VD135" s="224"/>
      <c r="VE135" s="244"/>
      <c r="VF135" s="245"/>
      <c r="VG135" s="224"/>
      <c r="VH135" s="244"/>
      <c r="VI135" s="245"/>
      <c r="VJ135" s="224"/>
      <c r="VK135" s="244"/>
      <c r="VL135" s="245"/>
      <c r="VM135" s="224"/>
      <c r="VN135" s="244"/>
      <c r="VO135" s="245"/>
      <c r="VP135" s="224"/>
      <c r="VQ135" s="244"/>
      <c r="VR135" s="245"/>
      <c r="VS135" s="224"/>
      <c r="VT135" s="244"/>
      <c r="VU135" s="245"/>
      <c r="VV135" s="224"/>
      <c r="VW135" s="244"/>
      <c r="VX135" s="245"/>
      <c r="VY135" s="224"/>
      <c r="VZ135" s="244"/>
      <c r="WA135" s="245"/>
      <c r="WB135" s="224"/>
      <c r="WC135" s="244"/>
      <c r="WD135" s="245"/>
      <c r="WE135" s="224"/>
      <c r="WF135" s="244"/>
      <c r="WG135" s="245"/>
      <c r="WH135" s="224"/>
      <c r="WI135" s="244"/>
      <c r="WJ135" s="245"/>
      <c r="WK135" s="224"/>
      <c r="WL135" s="244"/>
      <c r="WM135" s="245"/>
      <c r="WN135" s="224"/>
      <c r="WO135" s="244"/>
      <c r="WP135" s="245"/>
      <c r="WQ135" s="224"/>
      <c r="WR135" s="244"/>
      <c r="WS135" s="245"/>
      <c r="WT135" s="224"/>
      <c r="WU135" s="244"/>
      <c r="WV135" s="245"/>
      <c r="WW135" s="224"/>
      <c r="WX135" s="244"/>
      <c r="WY135" s="245"/>
      <c r="WZ135" s="224"/>
      <c r="XA135" s="244"/>
      <c r="XB135" s="245"/>
      <c r="XC135" s="224"/>
      <c r="XD135" s="244"/>
      <c r="XE135" s="245"/>
      <c r="XF135" s="224"/>
      <c r="XG135" s="244"/>
      <c r="XH135" s="245"/>
      <c r="XI135" s="224"/>
      <c r="XJ135" s="244"/>
      <c r="XK135" s="245"/>
      <c r="XL135" s="224"/>
      <c r="XM135" s="244"/>
      <c r="XN135" s="245"/>
      <c r="XO135" s="224"/>
      <c r="XP135" s="244"/>
      <c r="XQ135" s="245"/>
      <c r="XR135" s="224"/>
      <c r="XS135" s="244"/>
      <c r="XT135" s="245"/>
      <c r="XU135" s="224"/>
      <c r="XV135" s="244"/>
      <c r="XW135" s="245"/>
      <c r="XX135" s="224"/>
      <c r="XY135" s="244"/>
      <c r="XZ135" s="245"/>
      <c r="YA135" s="224"/>
      <c r="YB135" s="244"/>
      <c r="YC135" s="245"/>
      <c r="YD135" s="224"/>
      <c r="YE135" s="244"/>
      <c r="YF135" s="245"/>
      <c r="YG135" s="224"/>
      <c r="YH135" s="244"/>
      <c r="YI135" s="245"/>
      <c r="YJ135" s="224"/>
      <c r="YK135" s="244"/>
      <c r="YL135" s="245"/>
      <c r="YM135" s="224"/>
      <c r="YN135" s="244"/>
      <c r="YO135" s="245"/>
      <c r="YP135" s="224"/>
      <c r="YQ135" s="244"/>
      <c r="YR135" s="245"/>
      <c r="YS135" s="224"/>
      <c r="YT135" s="244"/>
      <c r="YU135" s="245"/>
      <c r="YV135" s="224"/>
      <c r="YW135" s="244"/>
      <c r="YX135" s="245"/>
      <c r="YY135" s="224"/>
      <c r="YZ135" s="244"/>
      <c r="ZA135" s="245"/>
      <c r="ZB135" s="224"/>
      <c r="ZC135" s="244"/>
      <c r="ZD135" s="245"/>
      <c r="ZE135" s="224"/>
      <c r="ZF135" s="244"/>
      <c r="ZG135" s="245"/>
      <c r="ZH135" s="224"/>
      <c r="ZI135" s="244"/>
      <c r="ZJ135" s="245"/>
      <c r="ZK135" s="224"/>
      <c r="ZL135" s="244"/>
      <c r="ZM135" s="245"/>
      <c r="ZN135" s="224"/>
      <c r="ZO135" s="244"/>
      <c r="ZP135" s="245"/>
      <c r="ZQ135" s="224"/>
      <c r="ZR135" s="244"/>
      <c r="ZS135" s="245"/>
      <c r="ZT135" s="224"/>
      <c r="ZU135" s="244"/>
      <c r="ZV135" s="245"/>
      <c r="ZW135" s="224"/>
      <c r="ZX135" s="244"/>
      <c r="ZY135" s="245"/>
      <c r="ZZ135" s="224"/>
      <c r="AAA135" s="244"/>
      <c r="AAB135" s="245"/>
      <c r="AAC135" s="224"/>
      <c r="AAD135" s="244"/>
      <c r="AAE135" s="245"/>
      <c r="AAF135" s="224"/>
      <c r="AAG135" s="244"/>
      <c r="AAH135" s="245"/>
      <c r="AAI135" s="224"/>
      <c r="AAJ135" s="244"/>
      <c r="AAK135" s="245"/>
      <c r="AAL135" s="224"/>
      <c r="AAM135" s="244"/>
      <c r="AAN135" s="245"/>
      <c r="AAO135" s="224"/>
      <c r="AAP135" s="244"/>
      <c r="AAQ135" s="245"/>
      <c r="AAR135" s="224"/>
      <c r="AAS135" s="244"/>
      <c r="AAT135" s="245"/>
      <c r="AAU135" s="224"/>
      <c r="AAV135" s="244"/>
      <c r="AAW135" s="245"/>
      <c r="AAX135" s="224"/>
      <c r="AAY135" s="244"/>
      <c r="AAZ135" s="245"/>
      <c r="ABA135" s="224"/>
      <c r="ABB135" s="244"/>
      <c r="ABC135" s="245"/>
      <c r="ABD135" s="224"/>
      <c r="ABE135" s="244"/>
      <c r="ABF135" s="245"/>
      <c r="ABG135" s="224"/>
      <c r="ABH135" s="244"/>
      <c r="ABI135" s="245"/>
      <c r="ABJ135" s="224"/>
      <c r="ABK135" s="244"/>
      <c r="ABL135" s="245"/>
      <c r="ABM135" s="224"/>
      <c r="ABN135" s="244"/>
      <c r="ABO135" s="245"/>
      <c r="ABP135" s="224"/>
      <c r="ABQ135" s="244"/>
      <c r="ABR135" s="245"/>
      <c r="ABS135" s="224"/>
      <c r="ABT135" s="244"/>
      <c r="ABU135" s="245"/>
      <c r="ABV135" s="224"/>
      <c r="ABW135" s="244"/>
      <c r="ABX135" s="245"/>
      <c r="ABY135" s="224"/>
      <c r="ABZ135" s="244"/>
      <c r="ACA135" s="245"/>
      <c r="ACB135" s="224"/>
      <c r="ACC135" s="244"/>
      <c r="ACD135" s="245"/>
      <c r="ACE135" s="224"/>
      <c r="ACF135" s="244"/>
      <c r="ACG135" s="245"/>
      <c r="ACH135" s="224"/>
      <c r="ACI135" s="244"/>
      <c r="ACJ135" s="245"/>
      <c r="ACK135" s="224"/>
      <c r="ACL135" s="244"/>
      <c r="ACM135" s="245"/>
      <c r="ACN135" s="224"/>
      <c r="ACO135" s="244"/>
      <c r="ACP135" s="245"/>
      <c r="ACQ135" s="224"/>
      <c r="ACR135" s="244"/>
      <c r="ACS135" s="245"/>
      <c r="ACT135" s="224"/>
      <c r="ACU135" s="244"/>
      <c r="ACV135" s="245"/>
      <c r="ACW135" s="224"/>
      <c r="ACX135" s="244"/>
      <c r="ACY135" s="245"/>
      <c r="ACZ135" s="224"/>
      <c r="ADA135" s="244"/>
      <c r="ADB135" s="245"/>
      <c r="ADC135" s="224"/>
      <c r="ADD135" s="244"/>
      <c r="ADE135" s="245"/>
      <c r="ADF135" s="224"/>
      <c r="ADG135" s="244"/>
      <c r="ADH135" s="245"/>
      <c r="ADI135" s="224"/>
      <c r="ADJ135" s="244"/>
      <c r="ADK135" s="245"/>
      <c r="ADL135" s="224"/>
      <c r="ADM135" s="244"/>
      <c r="ADN135" s="245"/>
      <c r="ADO135" s="224"/>
      <c r="ADP135" s="244"/>
      <c r="ADQ135" s="245"/>
      <c r="ADR135" s="224"/>
      <c r="ADS135" s="244"/>
      <c r="ADT135" s="245"/>
      <c r="ADU135" s="224"/>
      <c r="ADV135" s="244"/>
      <c r="ADW135" s="245"/>
      <c r="ADX135" s="224"/>
      <c r="ADY135" s="244"/>
      <c r="ADZ135" s="245"/>
      <c r="AEA135" s="224"/>
      <c r="AEB135" s="244"/>
      <c r="AEC135" s="245"/>
      <c r="AED135" s="224"/>
      <c r="AEE135" s="244"/>
      <c r="AEF135" s="245"/>
      <c r="AEG135" s="224"/>
      <c r="AEH135" s="244"/>
      <c r="AEI135" s="245"/>
      <c r="AEJ135" s="224"/>
      <c r="AEK135" s="244"/>
      <c r="AEL135" s="245"/>
      <c r="AEM135" s="224"/>
      <c r="AEN135" s="244"/>
      <c r="AEO135" s="245"/>
      <c r="AEP135" s="224"/>
      <c r="AEQ135" s="244"/>
      <c r="AER135" s="245"/>
      <c r="AES135" s="224"/>
      <c r="AET135" s="244"/>
      <c r="AEU135" s="245"/>
      <c r="AEV135" s="224"/>
      <c r="AEW135" s="244"/>
      <c r="AEX135" s="245"/>
      <c r="AEY135" s="224"/>
      <c r="AEZ135" s="244"/>
      <c r="AFA135" s="245"/>
      <c r="AFB135" s="224"/>
      <c r="AFC135" s="244"/>
      <c r="AFD135" s="245"/>
      <c r="AFE135" s="224"/>
      <c r="AFF135" s="244"/>
      <c r="AFG135" s="245"/>
      <c r="AFH135" s="224"/>
      <c r="AFI135" s="244"/>
      <c r="AFJ135" s="245"/>
      <c r="AFK135" s="224"/>
      <c r="AFL135" s="244"/>
      <c r="AFM135" s="245"/>
      <c r="AFN135" s="224"/>
      <c r="AFO135" s="244"/>
      <c r="AFP135" s="245"/>
      <c r="AFQ135" s="224"/>
      <c r="AFR135" s="244"/>
      <c r="AFS135" s="245"/>
      <c r="AFT135" s="224"/>
      <c r="AFU135" s="244"/>
      <c r="AFV135" s="245"/>
      <c r="AFW135" s="224"/>
      <c r="AFX135" s="244"/>
      <c r="AFY135" s="245"/>
      <c r="AFZ135" s="224"/>
      <c r="AGA135" s="244"/>
      <c r="AGB135" s="245"/>
      <c r="AGC135" s="224"/>
      <c r="AGD135" s="244"/>
      <c r="AGE135" s="245"/>
      <c r="AGF135" s="224"/>
      <c r="AGG135" s="244"/>
      <c r="AGH135" s="245"/>
      <c r="AGI135" s="224"/>
      <c r="AGJ135" s="244"/>
      <c r="AGK135" s="245"/>
      <c r="AGL135" s="224"/>
      <c r="AGM135" s="244"/>
      <c r="AGN135" s="245"/>
      <c r="AGO135" s="224"/>
      <c r="AGP135" s="244"/>
      <c r="AGQ135" s="245"/>
      <c r="AGR135" s="224"/>
      <c r="AGS135" s="244"/>
      <c r="AGT135" s="245"/>
      <c r="AGU135" s="224"/>
      <c r="AGV135" s="244"/>
      <c r="AGW135" s="245"/>
      <c r="AGX135" s="224"/>
      <c r="AGY135" s="244"/>
      <c r="AGZ135" s="245"/>
      <c r="AHA135" s="224"/>
      <c r="AHB135" s="244"/>
      <c r="AHC135" s="245"/>
      <c r="AHD135" s="224"/>
      <c r="AHE135" s="244"/>
      <c r="AHF135" s="245"/>
      <c r="AHG135" s="224"/>
      <c r="AHH135" s="244"/>
      <c r="AHI135" s="245"/>
      <c r="AHJ135" s="224"/>
      <c r="AHK135" s="244"/>
      <c r="AHL135" s="245"/>
      <c r="AHM135" s="224"/>
      <c r="AHN135" s="244"/>
      <c r="AHO135" s="245"/>
      <c r="AHP135" s="224"/>
      <c r="AHQ135" s="244"/>
      <c r="AHR135" s="245"/>
      <c r="AHS135" s="224"/>
      <c r="AHT135" s="244"/>
      <c r="AHU135" s="245"/>
      <c r="AHV135" s="224"/>
      <c r="AHW135" s="244"/>
      <c r="AHX135" s="245"/>
      <c r="AHY135" s="224"/>
      <c r="AHZ135" s="244"/>
      <c r="AIA135" s="245"/>
      <c r="AIB135" s="224"/>
      <c r="AIC135" s="244"/>
      <c r="AID135" s="245"/>
      <c r="AIE135" s="224"/>
      <c r="AIF135" s="244"/>
      <c r="AIG135" s="245"/>
      <c r="AIH135" s="224"/>
      <c r="AII135" s="244"/>
      <c r="AIJ135" s="245"/>
      <c r="AIK135" s="224"/>
      <c r="AIL135" s="244"/>
      <c r="AIM135" s="245"/>
      <c r="AIN135" s="224"/>
      <c r="AIO135" s="244"/>
      <c r="AIP135" s="245"/>
      <c r="AIQ135" s="224"/>
      <c r="AIR135" s="244"/>
      <c r="AIS135" s="245"/>
      <c r="AIT135" s="224"/>
      <c r="AIU135" s="244"/>
      <c r="AIV135" s="245"/>
      <c r="AIW135" s="224"/>
      <c r="AIX135" s="244"/>
      <c r="AIY135" s="245"/>
      <c r="AIZ135" s="224"/>
      <c r="AJA135" s="244"/>
      <c r="AJB135" s="245"/>
      <c r="AJC135" s="224"/>
      <c r="AJD135" s="244"/>
      <c r="AJE135" s="245"/>
      <c r="AJF135" s="224"/>
      <c r="AJG135" s="244"/>
      <c r="AJH135" s="245"/>
      <c r="AJI135" s="224"/>
      <c r="AJJ135" s="244"/>
      <c r="AJK135" s="245"/>
      <c r="AJL135" s="224"/>
      <c r="AJM135" s="244"/>
      <c r="AJN135" s="245"/>
      <c r="AJO135" s="224"/>
      <c r="AJP135" s="244"/>
      <c r="AJQ135" s="245"/>
      <c r="AJR135" s="224"/>
      <c r="AJS135" s="244"/>
      <c r="AJT135" s="245"/>
      <c r="AJU135" s="224"/>
      <c r="AJV135" s="244"/>
      <c r="AJW135" s="245"/>
      <c r="AJX135" s="224"/>
      <c r="AJY135" s="244"/>
      <c r="AJZ135" s="245"/>
      <c r="AKA135" s="224"/>
      <c r="AKB135" s="244"/>
      <c r="AKC135" s="245"/>
      <c r="AKD135" s="224"/>
      <c r="AKE135" s="244"/>
      <c r="AKF135" s="245"/>
      <c r="AKG135" s="224"/>
      <c r="AKH135" s="244"/>
      <c r="AKI135" s="245"/>
      <c r="AKJ135" s="224"/>
      <c r="AKK135" s="244"/>
      <c r="AKL135" s="245"/>
      <c r="AKM135" s="224"/>
      <c r="AKN135" s="244"/>
      <c r="AKO135" s="245"/>
      <c r="AKP135" s="224"/>
      <c r="AKQ135" s="244"/>
      <c r="AKR135" s="245"/>
      <c r="AKS135" s="224"/>
      <c r="AKT135" s="244"/>
      <c r="AKU135" s="245"/>
      <c r="AKV135" s="224"/>
      <c r="AKW135" s="244"/>
      <c r="AKX135" s="245"/>
      <c r="AKY135" s="224"/>
      <c r="AKZ135" s="244"/>
      <c r="ALA135" s="245"/>
      <c r="ALB135" s="224"/>
      <c r="ALC135" s="244"/>
      <c r="ALD135" s="245"/>
      <c r="ALE135" s="224"/>
      <c r="ALF135" s="244"/>
      <c r="ALG135" s="245"/>
      <c r="ALH135" s="224"/>
      <c r="ALI135" s="244"/>
      <c r="ALJ135" s="245"/>
      <c r="ALK135" s="224"/>
      <c r="ALL135" s="244"/>
      <c r="ALM135" s="245"/>
      <c r="ALN135" s="224"/>
      <c r="ALO135" s="244"/>
      <c r="ALP135" s="245"/>
      <c r="ALQ135" s="224"/>
      <c r="ALR135" s="244"/>
      <c r="ALS135" s="245"/>
      <c r="ALT135" s="224"/>
      <c r="ALU135" s="244"/>
      <c r="ALV135" s="245"/>
      <c r="ALW135" s="224"/>
      <c r="ALX135" s="244"/>
      <c r="ALY135" s="245"/>
      <c r="ALZ135" s="224"/>
      <c r="AMA135" s="244"/>
      <c r="AMB135" s="245"/>
      <c r="AMC135" s="224"/>
      <c r="AMD135" s="244"/>
      <c r="AME135" s="245"/>
      <c r="AMF135" s="224"/>
      <c r="AMG135" s="244"/>
      <c r="AMH135" s="245"/>
      <c r="AMI135" s="224"/>
      <c r="AMJ135" s="244"/>
      <c r="AMK135" s="245"/>
      <c r="AML135" s="224"/>
      <c r="AMM135" s="244"/>
      <c r="AMN135" s="245"/>
      <c r="AMO135" s="224"/>
      <c r="AMP135" s="244"/>
      <c r="AMQ135" s="245"/>
      <c r="AMR135" s="224"/>
      <c r="AMS135" s="244"/>
      <c r="AMT135" s="245"/>
      <c r="AMU135" s="224"/>
      <c r="AMV135" s="244"/>
      <c r="AMW135" s="245"/>
      <c r="AMX135" s="224"/>
      <c r="AMY135" s="244"/>
      <c r="AMZ135" s="245"/>
      <c r="ANA135" s="224"/>
      <c r="ANB135" s="244"/>
      <c r="ANC135" s="245"/>
      <c r="AND135" s="224"/>
      <c r="ANE135" s="244"/>
      <c r="ANF135" s="245"/>
      <c r="ANG135" s="224"/>
      <c r="ANH135" s="244"/>
      <c r="ANI135" s="245"/>
      <c r="ANJ135" s="224"/>
      <c r="ANK135" s="244"/>
      <c r="ANL135" s="245"/>
      <c r="ANM135" s="224"/>
      <c r="ANN135" s="244"/>
      <c r="ANO135" s="245"/>
      <c r="ANP135" s="224"/>
      <c r="ANQ135" s="244"/>
      <c r="ANR135" s="245"/>
      <c r="ANS135" s="224"/>
      <c r="ANT135" s="244"/>
      <c r="ANU135" s="245"/>
      <c r="ANV135" s="224"/>
      <c r="ANW135" s="244"/>
      <c r="ANX135" s="245"/>
      <c r="ANY135" s="224"/>
      <c r="ANZ135" s="244"/>
      <c r="AOA135" s="245"/>
      <c r="AOB135" s="224"/>
      <c r="AOC135" s="244"/>
      <c r="AOD135" s="245"/>
      <c r="AOE135" s="224"/>
      <c r="AOF135" s="244"/>
      <c r="AOG135" s="245"/>
      <c r="AOH135" s="224"/>
      <c r="AOI135" s="244"/>
      <c r="AOJ135" s="245"/>
      <c r="AOK135" s="224"/>
      <c r="AOL135" s="244"/>
      <c r="AOM135" s="245"/>
      <c r="AON135" s="224"/>
      <c r="AOO135" s="244"/>
      <c r="AOP135" s="245"/>
      <c r="AOQ135" s="224"/>
      <c r="AOR135" s="244"/>
      <c r="AOS135" s="245"/>
      <c r="AOT135" s="224"/>
      <c r="AOU135" s="244"/>
      <c r="AOV135" s="245"/>
      <c r="AOW135" s="224"/>
      <c r="AOX135" s="244"/>
      <c r="AOY135" s="245"/>
      <c r="AOZ135" s="224"/>
      <c r="APA135" s="244"/>
      <c r="APB135" s="245"/>
      <c r="APC135" s="224"/>
      <c r="APD135" s="244"/>
      <c r="APE135" s="245"/>
      <c r="APF135" s="224"/>
      <c r="APG135" s="244"/>
      <c r="APH135" s="245"/>
      <c r="API135" s="224"/>
      <c r="APJ135" s="244"/>
      <c r="APK135" s="245"/>
      <c r="APL135" s="224"/>
      <c r="APM135" s="244"/>
      <c r="APN135" s="245"/>
      <c r="APO135" s="224"/>
      <c r="APP135" s="244"/>
      <c r="APQ135" s="245"/>
      <c r="APR135" s="224"/>
      <c r="APS135" s="244"/>
      <c r="APT135" s="245"/>
      <c r="APU135" s="224"/>
      <c r="APV135" s="244"/>
      <c r="APW135" s="245"/>
      <c r="APX135" s="224"/>
      <c r="APY135" s="244"/>
      <c r="APZ135" s="245"/>
      <c r="AQA135" s="224"/>
      <c r="AQB135" s="244"/>
      <c r="AQC135" s="245"/>
      <c r="AQD135" s="224"/>
      <c r="AQE135" s="244"/>
      <c r="AQF135" s="245"/>
      <c r="AQG135" s="224"/>
      <c r="AQH135" s="244"/>
      <c r="AQI135" s="245"/>
      <c r="AQJ135" s="224"/>
      <c r="AQK135" s="244"/>
      <c r="AQL135" s="245"/>
      <c r="AQM135" s="224"/>
      <c r="AQN135" s="244"/>
      <c r="AQO135" s="245"/>
      <c r="AQP135" s="224"/>
      <c r="AQQ135" s="244"/>
      <c r="AQR135" s="245"/>
      <c r="AQS135" s="224"/>
      <c r="AQT135" s="244"/>
      <c r="AQU135" s="245"/>
      <c r="AQV135" s="224"/>
      <c r="AQW135" s="244"/>
      <c r="AQX135" s="245"/>
      <c r="AQY135" s="224"/>
      <c r="AQZ135" s="244"/>
      <c r="ARA135" s="245"/>
      <c r="ARB135" s="224"/>
      <c r="ARC135" s="244"/>
      <c r="ARD135" s="245"/>
      <c r="ARE135" s="224"/>
      <c r="ARF135" s="244"/>
      <c r="ARG135" s="245"/>
      <c r="ARH135" s="224"/>
      <c r="ARI135" s="244"/>
      <c r="ARJ135" s="245"/>
      <c r="ARK135" s="224"/>
      <c r="ARL135" s="244"/>
      <c r="ARM135" s="245"/>
      <c r="ARN135" s="224"/>
      <c r="ARO135" s="244"/>
      <c r="ARP135" s="245"/>
      <c r="ARQ135" s="224"/>
      <c r="ARR135" s="244"/>
      <c r="ARS135" s="245"/>
      <c r="ART135" s="224"/>
      <c r="ARU135" s="244"/>
      <c r="ARV135" s="245"/>
      <c r="ARW135" s="224"/>
      <c r="ARX135" s="244"/>
      <c r="ARY135" s="245"/>
      <c r="ARZ135" s="224"/>
      <c r="ASA135" s="244"/>
      <c r="ASB135" s="245"/>
      <c r="ASC135" s="224"/>
      <c r="ASD135" s="244"/>
      <c r="ASE135" s="245"/>
      <c r="ASF135" s="224"/>
      <c r="ASG135" s="244"/>
      <c r="ASH135" s="245"/>
      <c r="ASI135" s="224"/>
      <c r="ASJ135" s="244"/>
      <c r="ASK135" s="245"/>
      <c r="ASL135" s="224"/>
      <c r="ASM135" s="244"/>
      <c r="ASN135" s="245"/>
      <c r="ASO135" s="224"/>
      <c r="ASP135" s="244"/>
      <c r="ASQ135" s="245"/>
      <c r="ASR135" s="224"/>
      <c r="ASS135" s="244"/>
      <c r="AST135" s="245"/>
      <c r="ASU135" s="224"/>
      <c r="ASV135" s="244"/>
      <c r="ASW135" s="245"/>
      <c r="ASX135" s="224"/>
      <c r="ASY135" s="244"/>
      <c r="ASZ135" s="245"/>
      <c r="ATA135" s="224"/>
      <c r="ATB135" s="244"/>
      <c r="ATC135" s="245"/>
      <c r="ATD135" s="224"/>
      <c r="ATE135" s="244"/>
      <c r="ATF135" s="245"/>
      <c r="ATG135" s="224"/>
      <c r="ATH135" s="244"/>
      <c r="ATI135" s="245"/>
      <c r="ATJ135" s="224"/>
      <c r="ATK135" s="244"/>
      <c r="ATL135" s="245"/>
      <c r="ATM135" s="224"/>
      <c r="ATN135" s="244"/>
      <c r="ATO135" s="245"/>
      <c r="ATP135" s="224"/>
      <c r="ATQ135" s="244"/>
      <c r="ATR135" s="245"/>
      <c r="ATS135" s="224"/>
      <c r="ATT135" s="244"/>
      <c r="ATU135" s="245"/>
      <c r="ATV135" s="224"/>
      <c r="ATW135" s="244"/>
      <c r="ATX135" s="245"/>
      <c r="ATY135" s="224"/>
      <c r="ATZ135" s="244"/>
      <c r="AUA135" s="245"/>
      <c r="AUB135" s="224"/>
      <c r="AUC135" s="244"/>
      <c r="AUD135" s="245"/>
      <c r="AUE135" s="224"/>
      <c r="AUF135" s="244"/>
      <c r="AUG135" s="245"/>
      <c r="AUH135" s="224"/>
      <c r="AUI135" s="244"/>
      <c r="AUJ135" s="245"/>
      <c r="AUK135" s="224"/>
      <c r="AUL135" s="244"/>
      <c r="AUM135" s="245"/>
      <c r="AUN135" s="224"/>
      <c r="AUO135" s="244"/>
      <c r="AUP135" s="245"/>
      <c r="AUQ135" s="224"/>
      <c r="AUR135" s="244"/>
      <c r="AUS135" s="245"/>
      <c r="AUT135" s="224"/>
      <c r="AUU135" s="244"/>
      <c r="AUV135" s="245"/>
      <c r="AUW135" s="224"/>
      <c r="AUX135" s="244"/>
      <c r="AUY135" s="245"/>
      <c r="AUZ135" s="224"/>
      <c r="AVA135" s="244"/>
      <c r="AVB135" s="245"/>
      <c r="AVC135" s="224"/>
      <c r="AVD135" s="244"/>
      <c r="AVE135" s="245"/>
      <c r="AVF135" s="224"/>
      <c r="AVG135" s="244"/>
      <c r="AVH135" s="245"/>
      <c r="AVI135" s="224"/>
      <c r="AVJ135" s="244"/>
      <c r="AVK135" s="245"/>
      <c r="AVL135" s="224"/>
      <c r="AVM135" s="244"/>
      <c r="AVN135" s="245"/>
      <c r="AVO135" s="224"/>
      <c r="AVP135" s="244"/>
      <c r="AVQ135" s="245"/>
      <c r="AVR135" s="224"/>
      <c r="AVS135" s="244"/>
      <c r="AVT135" s="245"/>
      <c r="AVU135" s="224"/>
      <c r="AVV135" s="244"/>
      <c r="AVW135" s="245"/>
      <c r="AVX135" s="224"/>
      <c r="AVY135" s="244"/>
      <c r="AVZ135" s="245"/>
      <c r="AWA135" s="224"/>
      <c r="AWB135" s="244"/>
      <c r="AWC135" s="245"/>
      <c r="AWD135" s="224"/>
      <c r="AWE135" s="244"/>
      <c r="AWF135" s="245"/>
      <c r="AWG135" s="224"/>
      <c r="AWH135" s="244"/>
      <c r="AWI135" s="245"/>
      <c r="AWJ135" s="224"/>
      <c r="AWK135" s="244"/>
      <c r="AWL135" s="245"/>
      <c r="AWM135" s="224"/>
      <c r="AWN135" s="244"/>
      <c r="AWO135" s="245"/>
      <c r="AWP135" s="224"/>
      <c r="AWQ135" s="244"/>
      <c r="AWR135" s="245"/>
      <c r="AWS135" s="224"/>
      <c r="AWT135" s="244"/>
      <c r="AWU135" s="245"/>
      <c r="AWV135" s="224"/>
      <c r="AWW135" s="244"/>
      <c r="AWX135" s="245"/>
      <c r="AWY135" s="224"/>
      <c r="AWZ135" s="244"/>
      <c r="AXA135" s="245"/>
      <c r="AXB135" s="224"/>
      <c r="AXC135" s="244"/>
      <c r="AXD135" s="245"/>
      <c r="AXE135" s="224"/>
      <c r="AXF135" s="244"/>
      <c r="AXG135" s="245"/>
      <c r="AXH135" s="224"/>
      <c r="AXI135" s="244"/>
      <c r="AXJ135" s="245"/>
      <c r="AXK135" s="224"/>
      <c r="AXL135" s="244"/>
      <c r="AXM135" s="245"/>
      <c r="AXN135" s="224"/>
      <c r="AXO135" s="244"/>
      <c r="AXP135" s="245"/>
      <c r="AXQ135" s="224"/>
      <c r="AXR135" s="244"/>
      <c r="AXS135" s="245"/>
      <c r="AXT135" s="224"/>
      <c r="AXU135" s="244"/>
      <c r="AXV135" s="245"/>
      <c r="AXW135" s="224"/>
      <c r="AXX135" s="244"/>
      <c r="AXY135" s="245"/>
      <c r="AXZ135" s="224"/>
      <c r="AYA135" s="244"/>
      <c r="AYB135" s="245"/>
      <c r="AYC135" s="224"/>
      <c r="AYD135" s="244"/>
      <c r="AYE135" s="245"/>
      <c r="AYF135" s="224"/>
      <c r="AYG135" s="244"/>
      <c r="AYH135" s="245"/>
      <c r="AYI135" s="224"/>
      <c r="AYJ135" s="244"/>
      <c r="AYK135" s="245"/>
      <c r="AYL135" s="224"/>
      <c r="AYM135" s="244"/>
      <c r="AYN135" s="245"/>
      <c r="AYO135" s="224"/>
      <c r="AYP135" s="244"/>
      <c r="AYQ135" s="245"/>
      <c r="AYR135" s="224"/>
      <c r="AYS135" s="244"/>
      <c r="AYT135" s="245"/>
      <c r="AYU135" s="224"/>
      <c r="AYV135" s="244"/>
      <c r="AYW135" s="245"/>
      <c r="AYX135" s="224"/>
      <c r="AYY135" s="244"/>
      <c r="AYZ135" s="245"/>
      <c r="AZA135" s="224"/>
      <c r="AZB135" s="244"/>
      <c r="AZC135" s="245"/>
      <c r="AZD135" s="224"/>
      <c r="AZE135" s="244"/>
      <c r="AZF135" s="245"/>
      <c r="AZG135" s="224"/>
      <c r="AZH135" s="244"/>
      <c r="AZI135" s="245"/>
      <c r="AZJ135" s="224"/>
      <c r="AZK135" s="244"/>
      <c r="AZL135" s="245"/>
      <c r="AZM135" s="224"/>
      <c r="AZN135" s="244"/>
      <c r="AZO135" s="245"/>
      <c r="AZP135" s="224"/>
      <c r="AZQ135" s="244"/>
      <c r="AZR135" s="245"/>
      <c r="AZS135" s="224"/>
      <c r="AZT135" s="244"/>
      <c r="AZU135" s="245"/>
      <c r="AZV135" s="224"/>
      <c r="AZW135" s="244"/>
      <c r="AZX135" s="245"/>
      <c r="AZY135" s="224"/>
      <c r="AZZ135" s="244"/>
      <c r="BAA135" s="245"/>
      <c r="BAB135" s="224"/>
      <c r="BAC135" s="244"/>
      <c r="BAD135" s="245"/>
      <c r="BAE135" s="224"/>
      <c r="BAF135" s="244"/>
      <c r="BAG135" s="245"/>
      <c r="BAH135" s="224"/>
      <c r="BAI135" s="244"/>
      <c r="BAJ135" s="245"/>
      <c r="BAK135" s="224"/>
      <c r="BAL135" s="244"/>
      <c r="BAM135" s="245"/>
      <c r="BAN135" s="224"/>
      <c r="BAO135" s="244"/>
      <c r="BAP135" s="245"/>
      <c r="BAQ135" s="224"/>
      <c r="BAR135" s="244"/>
      <c r="BAS135" s="245"/>
      <c r="BAT135" s="224"/>
      <c r="BAU135" s="244"/>
      <c r="BAV135" s="245"/>
      <c r="BAW135" s="224"/>
      <c r="BAX135" s="244"/>
      <c r="BAY135" s="245"/>
      <c r="BAZ135" s="224"/>
      <c r="BBA135" s="244"/>
      <c r="BBB135" s="245"/>
      <c r="BBC135" s="224"/>
      <c r="BBD135" s="244"/>
      <c r="BBE135" s="245"/>
      <c r="BBF135" s="224"/>
      <c r="BBG135" s="244"/>
      <c r="BBH135" s="245"/>
      <c r="BBI135" s="224"/>
      <c r="BBJ135" s="244"/>
      <c r="BBK135" s="245"/>
      <c r="BBL135" s="224"/>
      <c r="BBM135" s="244"/>
      <c r="BBN135" s="245"/>
      <c r="BBO135" s="224"/>
      <c r="BBP135" s="244"/>
      <c r="BBQ135" s="245"/>
      <c r="BBR135" s="224"/>
      <c r="BBS135" s="244"/>
      <c r="BBT135" s="245"/>
      <c r="BBU135" s="224"/>
      <c r="BBV135" s="244"/>
      <c r="BBW135" s="245"/>
      <c r="BBX135" s="224"/>
      <c r="BBY135" s="244"/>
      <c r="BBZ135" s="245"/>
      <c r="BCA135" s="224"/>
      <c r="BCB135" s="244"/>
      <c r="BCC135" s="245"/>
      <c r="BCD135" s="224"/>
      <c r="BCE135" s="244"/>
      <c r="BCF135" s="245"/>
      <c r="BCG135" s="224"/>
      <c r="BCH135" s="244"/>
      <c r="BCI135" s="245"/>
      <c r="BCJ135" s="224"/>
      <c r="BCK135" s="244"/>
      <c r="BCL135" s="245"/>
      <c r="BCM135" s="224"/>
      <c r="BCN135" s="244"/>
      <c r="BCO135" s="245"/>
      <c r="BCP135" s="224"/>
      <c r="BCQ135" s="244"/>
      <c r="BCR135" s="245"/>
      <c r="BCS135" s="224"/>
      <c r="BCT135" s="244"/>
      <c r="BCU135" s="245"/>
      <c r="BCV135" s="224"/>
      <c r="BCW135" s="244"/>
      <c r="BCX135" s="245"/>
      <c r="BCY135" s="224"/>
      <c r="BCZ135" s="244"/>
      <c r="BDA135" s="245"/>
      <c r="BDB135" s="224"/>
      <c r="BDC135" s="244"/>
      <c r="BDD135" s="245"/>
      <c r="BDE135" s="224"/>
      <c r="BDF135" s="244"/>
      <c r="BDG135" s="245"/>
      <c r="BDH135" s="224"/>
      <c r="BDI135" s="244"/>
      <c r="BDJ135" s="245"/>
      <c r="BDK135" s="224"/>
      <c r="BDL135" s="244"/>
      <c r="BDM135" s="245"/>
      <c r="BDN135" s="224"/>
      <c r="BDO135" s="244"/>
      <c r="BDP135" s="245"/>
      <c r="BDQ135" s="224"/>
      <c r="BDR135" s="244"/>
      <c r="BDS135" s="245"/>
      <c r="BDT135" s="224"/>
      <c r="BDU135" s="244"/>
      <c r="BDV135" s="245"/>
      <c r="BDW135" s="224"/>
      <c r="BDX135" s="244"/>
      <c r="BDY135" s="245"/>
      <c r="BDZ135" s="224"/>
      <c r="BEA135" s="244"/>
      <c r="BEB135" s="245"/>
      <c r="BEC135" s="224"/>
      <c r="BED135" s="244"/>
      <c r="BEE135" s="245"/>
      <c r="BEF135" s="224"/>
      <c r="BEG135" s="244"/>
      <c r="BEH135" s="245"/>
      <c r="BEI135" s="224"/>
      <c r="BEJ135" s="244"/>
      <c r="BEK135" s="245"/>
      <c r="BEL135" s="224"/>
      <c r="BEM135" s="244"/>
      <c r="BEN135" s="245"/>
      <c r="BEO135" s="224"/>
      <c r="BEP135" s="244"/>
      <c r="BEQ135" s="245"/>
      <c r="BER135" s="224"/>
      <c r="BES135" s="244"/>
      <c r="BET135" s="245"/>
      <c r="BEU135" s="224"/>
      <c r="BEV135" s="244"/>
      <c r="BEW135" s="245"/>
      <c r="BEX135" s="224"/>
      <c r="BEY135" s="244"/>
      <c r="BEZ135" s="245"/>
      <c r="BFA135" s="224"/>
      <c r="BFB135" s="244"/>
      <c r="BFC135" s="245"/>
      <c r="BFD135" s="224"/>
      <c r="BFE135" s="244"/>
      <c r="BFF135" s="245"/>
      <c r="BFG135" s="224"/>
      <c r="BFH135" s="244"/>
      <c r="BFI135" s="245"/>
      <c r="BFJ135" s="224"/>
      <c r="BFK135" s="244"/>
      <c r="BFL135" s="245"/>
      <c r="BFM135" s="224"/>
      <c r="BFN135" s="244"/>
      <c r="BFO135" s="245"/>
      <c r="BFP135" s="224"/>
      <c r="BFQ135" s="244"/>
      <c r="BFR135" s="245"/>
      <c r="BFS135" s="224"/>
      <c r="BFT135" s="244"/>
      <c r="BFU135" s="245"/>
      <c r="BFV135" s="224"/>
      <c r="BFW135" s="244"/>
      <c r="BFX135" s="245"/>
      <c r="BFY135" s="224"/>
      <c r="BFZ135" s="244"/>
      <c r="BGA135" s="245"/>
      <c r="BGB135" s="224"/>
      <c r="BGC135" s="244"/>
      <c r="BGD135" s="245"/>
      <c r="BGE135" s="224"/>
      <c r="BGF135" s="244"/>
      <c r="BGG135" s="245"/>
      <c r="BGH135" s="224"/>
      <c r="BGI135" s="244"/>
      <c r="BGJ135" s="245"/>
      <c r="BGK135" s="224"/>
      <c r="BGL135" s="244"/>
      <c r="BGM135" s="245"/>
      <c r="BGN135" s="224"/>
      <c r="BGO135" s="244"/>
      <c r="BGP135" s="245"/>
      <c r="BGQ135" s="224"/>
      <c r="BGR135" s="244"/>
      <c r="BGS135" s="245"/>
      <c r="BGT135" s="224"/>
      <c r="BGU135" s="244"/>
      <c r="BGV135" s="245"/>
      <c r="BGW135" s="224"/>
      <c r="BGX135" s="244"/>
      <c r="BGY135" s="245"/>
      <c r="BGZ135" s="224"/>
      <c r="BHA135" s="244"/>
      <c r="BHB135" s="245"/>
      <c r="BHC135" s="224"/>
      <c r="BHD135" s="244"/>
      <c r="BHE135" s="245"/>
      <c r="BHF135" s="224"/>
      <c r="BHG135" s="244"/>
      <c r="BHH135" s="245"/>
      <c r="BHI135" s="224"/>
      <c r="BHJ135" s="244"/>
      <c r="BHK135" s="245"/>
      <c r="BHL135" s="224"/>
      <c r="BHM135" s="244"/>
      <c r="BHN135" s="245"/>
      <c r="BHO135" s="224"/>
      <c r="BHP135" s="244"/>
      <c r="BHQ135" s="245"/>
      <c r="BHR135" s="224"/>
      <c r="BHS135" s="244"/>
      <c r="BHT135" s="245"/>
      <c r="BHU135" s="224"/>
      <c r="BHV135" s="244"/>
      <c r="BHW135" s="245"/>
      <c r="BHX135" s="224"/>
      <c r="BHY135" s="244"/>
      <c r="BHZ135" s="245"/>
      <c r="BIA135" s="224"/>
      <c r="BIB135" s="244"/>
      <c r="BIC135" s="245"/>
      <c r="BID135" s="224"/>
      <c r="BIE135" s="244"/>
      <c r="BIF135" s="245"/>
      <c r="BIG135" s="224"/>
      <c r="BIH135" s="244"/>
      <c r="BII135" s="245"/>
      <c r="BIJ135" s="224"/>
      <c r="BIK135" s="244"/>
      <c r="BIL135" s="245"/>
      <c r="BIM135" s="224"/>
      <c r="BIN135" s="244"/>
      <c r="BIO135" s="245"/>
      <c r="BIP135" s="224"/>
      <c r="BIQ135" s="244"/>
      <c r="BIR135" s="245"/>
      <c r="BIS135" s="224"/>
      <c r="BIT135" s="244"/>
      <c r="BIU135" s="245"/>
      <c r="BIV135" s="224"/>
      <c r="BIW135" s="244"/>
      <c r="BIX135" s="245"/>
      <c r="BIY135" s="224"/>
      <c r="BIZ135" s="244"/>
      <c r="BJA135" s="245"/>
      <c r="BJB135" s="224"/>
      <c r="BJC135" s="244"/>
      <c r="BJD135" s="245"/>
      <c r="BJE135" s="224"/>
      <c r="BJF135" s="244"/>
      <c r="BJG135" s="245"/>
      <c r="BJH135" s="224"/>
      <c r="BJI135" s="244"/>
      <c r="BJJ135" s="245"/>
      <c r="BJK135" s="224"/>
      <c r="BJL135" s="244"/>
      <c r="BJM135" s="245"/>
      <c r="BJN135" s="224"/>
      <c r="BJO135" s="244"/>
      <c r="BJP135" s="245"/>
      <c r="BJQ135" s="224"/>
      <c r="BJR135" s="244"/>
      <c r="BJS135" s="245"/>
      <c r="BJT135" s="224"/>
      <c r="BJU135" s="244"/>
      <c r="BJV135" s="245"/>
      <c r="BJW135" s="224"/>
      <c r="BJX135" s="244"/>
      <c r="BJY135" s="245"/>
      <c r="BJZ135" s="224"/>
      <c r="BKA135" s="244"/>
      <c r="BKB135" s="245"/>
      <c r="BKC135" s="224"/>
      <c r="BKD135" s="244"/>
      <c r="BKE135" s="245"/>
      <c r="BKF135" s="224"/>
      <c r="BKG135" s="244"/>
      <c r="BKH135" s="245"/>
      <c r="BKI135" s="224"/>
      <c r="BKJ135" s="244"/>
      <c r="BKK135" s="245"/>
      <c r="BKL135" s="224"/>
      <c r="BKM135" s="244"/>
      <c r="BKN135" s="245"/>
      <c r="BKO135" s="224"/>
      <c r="BKP135" s="244"/>
      <c r="BKQ135" s="245"/>
      <c r="BKR135" s="224"/>
      <c r="BKS135" s="244"/>
      <c r="BKT135" s="245"/>
      <c r="BKU135" s="224"/>
      <c r="BKV135" s="244"/>
      <c r="BKW135" s="245"/>
      <c r="BKX135" s="224"/>
      <c r="BKY135" s="244"/>
      <c r="BKZ135" s="245"/>
      <c r="BLA135" s="224"/>
      <c r="BLB135" s="244"/>
      <c r="BLC135" s="245"/>
      <c r="BLD135" s="224"/>
      <c r="BLE135" s="244"/>
      <c r="BLF135" s="245"/>
      <c r="BLG135" s="224"/>
      <c r="BLH135" s="244"/>
      <c r="BLI135" s="245"/>
      <c r="BLJ135" s="224"/>
      <c r="BLK135" s="244"/>
      <c r="BLL135" s="245"/>
      <c r="BLM135" s="224"/>
      <c r="BLN135" s="244"/>
      <c r="BLO135" s="245"/>
      <c r="BLP135" s="224"/>
      <c r="BLQ135" s="244"/>
      <c r="BLR135" s="245"/>
      <c r="BLS135" s="224"/>
      <c r="BLT135" s="244"/>
      <c r="BLU135" s="245"/>
      <c r="BLV135" s="224"/>
      <c r="BLW135" s="244"/>
      <c r="BLX135" s="245"/>
      <c r="BLY135" s="224"/>
      <c r="BLZ135" s="244"/>
      <c r="BMA135" s="245"/>
      <c r="BMB135" s="224"/>
      <c r="BMC135" s="244"/>
      <c r="BMD135" s="245"/>
      <c r="BME135" s="224"/>
      <c r="BMF135" s="244"/>
      <c r="BMG135" s="245"/>
      <c r="BMH135" s="224"/>
      <c r="BMI135" s="244"/>
      <c r="BMJ135" s="245"/>
      <c r="BMK135" s="224"/>
      <c r="BML135" s="244"/>
      <c r="BMM135" s="245"/>
      <c r="BMN135" s="224"/>
      <c r="BMO135" s="244"/>
      <c r="BMP135" s="245"/>
      <c r="BMQ135" s="224"/>
      <c r="BMR135" s="244"/>
      <c r="BMS135" s="245"/>
      <c r="BMT135" s="224"/>
      <c r="BMU135" s="244"/>
      <c r="BMV135" s="245"/>
      <c r="BMW135" s="224"/>
      <c r="BMX135" s="244"/>
      <c r="BMY135" s="245"/>
      <c r="BMZ135" s="224"/>
      <c r="BNA135" s="244"/>
      <c r="BNB135" s="245"/>
      <c r="BNC135" s="224"/>
      <c r="BND135" s="244"/>
      <c r="BNE135" s="245"/>
      <c r="BNF135" s="224"/>
      <c r="BNG135" s="244"/>
      <c r="BNH135" s="245"/>
      <c r="BNI135" s="224"/>
      <c r="BNJ135" s="244"/>
      <c r="BNK135" s="245"/>
      <c r="BNL135" s="224"/>
      <c r="BNM135" s="244"/>
      <c r="BNN135" s="245"/>
      <c r="BNO135" s="224"/>
      <c r="BNP135" s="244"/>
      <c r="BNQ135" s="245"/>
      <c r="BNR135" s="224"/>
      <c r="BNS135" s="244"/>
      <c r="BNT135" s="245"/>
      <c r="BNU135" s="224"/>
      <c r="BNV135" s="244"/>
      <c r="BNW135" s="245"/>
      <c r="BNX135" s="224"/>
      <c r="BNY135" s="244"/>
      <c r="BNZ135" s="245"/>
      <c r="BOA135" s="224"/>
      <c r="BOB135" s="244"/>
      <c r="BOC135" s="245"/>
      <c r="BOD135" s="224"/>
      <c r="BOE135" s="244"/>
      <c r="BOF135" s="245"/>
      <c r="BOG135" s="224"/>
      <c r="BOH135" s="244"/>
      <c r="BOI135" s="245"/>
      <c r="BOJ135" s="224"/>
      <c r="BOK135" s="244"/>
      <c r="BOL135" s="245"/>
      <c r="BOM135" s="224"/>
      <c r="BON135" s="244"/>
      <c r="BOO135" s="245"/>
      <c r="BOP135" s="224"/>
      <c r="BOQ135" s="244"/>
      <c r="BOR135" s="245"/>
      <c r="BOS135" s="224"/>
      <c r="BOT135" s="244"/>
      <c r="BOU135" s="245"/>
      <c r="BOV135" s="224"/>
      <c r="BOW135" s="244"/>
      <c r="BOX135" s="245"/>
      <c r="BOY135" s="224"/>
      <c r="BOZ135" s="244"/>
      <c r="BPA135" s="245"/>
      <c r="BPB135" s="224"/>
      <c r="BPC135" s="244"/>
      <c r="BPD135" s="245"/>
      <c r="BPE135" s="224"/>
      <c r="BPF135" s="244"/>
      <c r="BPG135" s="245"/>
      <c r="BPH135" s="224"/>
      <c r="BPI135" s="244"/>
      <c r="BPJ135" s="245"/>
      <c r="BPK135" s="224"/>
      <c r="BPL135" s="244"/>
      <c r="BPM135" s="245"/>
      <c r="BPN135" s="224"/>
      <c r="BPO135" s="244"/>
      <c r="BPP135" s="245"/>
      <c r="BPQ135" s="224"/>
      <c r="BPR135" s="244"/>
      <c r="BPS135" s="245"/>
      <c r="BPT135" s="224"/>
      <c r="BPU135" s="244"/>
      <c r="BPV135" s="245"/>
      <c r="BPW135" s="224"/>
      <c r="BPX135" s="244"/>
      <c r="BPY135" s="245"/>
      <c r="BPZ135" s="224"/>
      <c r="BQA135" s="244"/>
      <c r="BQB135" s="245"/>
      <c r="BQC135" s="224"/>
      <c r="BQD135" s="244"/>
      <c r="BQE135" s="245"/>
      <c r="BQF135" s="224"/>
      <c r="BQG135" s="244"/>
      <c r="BQH135" s="245"/>
      <c r="BQI135" s="224"/>
      <c r="BQJ135" s="244"/>
      <c r="BQK135" s="245"/>
      <c r="BQL135" s="224"/>
      <c r="BQM135" s="244"/>
      <c r="BQN135" s="245"/>
      <c r="BQO135" s="224"/>
      <c r="BQP135" s="244"/>
      <c r="BQQ135" s="245"/>
      <c r="BQR135" s="224"/>
      <c r="BQS135" s="244"/>
      <c r="BQT135" s="245"/>
      <c r="BQU135" s="224"/>
      <c r="BQV135" s="244"/>
      <c r="BQW135" s="245"/>
      <c r="BQX135" s="224"/>
      <c r="BQY135" s="244"/>
      <c r="BQZ135" s="245"/>
      <c r="BRA135" s="224"/>
      <c r="BRB135" s="244"/>
      <c r="BRC135" s="245"/>
      <c r="BRD135" s="224"/>
      <c r="BRE135" s="244"/>
      <c r="BRF135" s="245"/>
      <c r="BRG135" s="224"/>
      <c r="BRH135" s="244"/>
      <c r="BRI135" s="245"/>
      <c r="BRJ135" s="224"/>
      <c r="BRK135" s="244"/>
      <c r="BRL135" s="245"/>
      <c r="BRM135" s="224"/>
      <c r="BRN135" s="244"/>
      <c r="BRO135" s="245"/>
      <c r="BRP135" s="224"/>
      <c r="BRQ135" s="244"/>
      <c r="BRR135" s="245"/>
      <c r="BRS135" s="224"/>
      <c r="BRT135" s="244"/>
      <c r="BRU135" s="245"/>
      <c r="BRV135" s="224"/>
      <c r="BRW135" s="244"/>
      <c r="BRX135" s="245"/>
      <c r="BRY135" s="224"/>
      <c r="BRZ135" s="244"/>
      <c r="BSA135" s="245"/>
      <c r="BSB135" s="224"/>
      <c r="BSC135" s="244"/>
      <c r="BSD135" s="245"/>
      <c r="BSE135" s="224"/>
      <c r="BSF135" s="244"/>
      <c r="BSG135" s="245"/>
      <c r="BSH135" s="224"/>
      <c r="BSI135" s="244"/>
      <c r="BSJ135" s="245"/>
      <c r="BSK135" s="224"/>
      <c r="BSL135" s="244"/>
      <c r="BSM135" s="245"/>
      <c r="BSN135" s="224"/>
      <c r="BSO135" s="244"/>
      <c r="BSP135" s="245"/>
      <c r="BSQ135" s="224"/>
      <c r="BSR135" s="244"/>
      <c r="BSS135" s="245"/>
      <c r="BST135" s="224"/>
      <c r="BSU135" s="244"/>
      <c r="BSV135" s="245"/>
      <c r="BSW135" s="224"/>
      <c r="BSX135" s="244"/>
      <c r="BSY135" s="245"/>
      <c r="BSZ135" s="224"/>
      <c r="BTA135" s="244"/>
      <c r="BTB135" s="245"/>
      <c r="BTC135" s="224"/>
      <c r="BTD135" s="244"/>
      <c r="BTE135" s="245"/>
      <c r="BTF135" s="224"/>
      <c r="BTG135" s="244"/>
      <c r="BTH135" s="245"/>
      <c r="BTI135" s="224"/>
      <c r="BTJ135" s="244"/>
      <c r="BTK135" s="245"/>
      <c r="BTL135" s="224"/>
      <c r="BTM135" s="244"/>
      <c r="BTN135" s="245"/>
      <c r="BTO135" s="224"/>
      <c r="BTP135" s="244"/>
      <c r="BTQ135" s="245"/>
      <c r="BTR135" s="224"/>
      <c r="BTS135" s="244"/>
      <c r="BTT135" s="245"/>
      <c r="BTU135" s="224"/>
      <c r="BTV135" s="244"/>
      <c r="BTW135" s="245"/>
      <c r="BTX135" s="224"/>
      <c r="BTY135" s="244"/>
      <c r="BTZ135" s="245"/>
      <c r="BUA135" s="224"/>
      <c r="BUB135" s="244"/>
      <c r="BUC135" s="245"/>
      <c r="BUD135" s="224"/>
      <c r="BUE135" s="244"/>
      <c r="BUF135" s="245"/>
      <c r="BUG135" s="224"/>
      <c r="BUH135" s="244"/>
      <c r="BUI135" s="245"/>
      <c r="BUJ135" s="224"/>
      <c r="BUK135" s="244"/>
      <c r="BUL135" s="245"/>
      <c r="BUM135" s="224"/>
      <c r="BUN135" s="244"/>
      <c r="BUO135" s="245"/>
      <c r="BUP135" s="224"/>
      <c r="BUQ135" s="244"/>
      <c r="BUR135" s="245"/>
      <c r="BUS135" s="224"/>
      <c r="BUT135" s="244"/>
      <c r="BUU135" s="245"/>
      <c r="BUV135" s="224"/>
      <c r="BUW135" s="244"/>
      <c r="BUX135" s="245"/>
      <c r="BUY135" s="224"/>
      <c r="BUZ135" s="244"/>
      <c r="BVA135" s="245"/>
      <c r="BVB135" s="224"/>
      <c r="BVC135" s="244"/>
      <c r="BVD135" s="245"/>
      <c r="BVE135" s="224"/>
      <c r="BVF135" s="244"/>
      <c r="BVG135" s="245"/>
      <c r="BVH135" s="224"/>
      <c r="BVI135" s="244"/>
      <c r="BVJ135" s="245"/>
      <c r="BVK135" s="224"/>
      <c r="BVL135" s="244"/>
      <c r="BVM135" s="245"/>
      <c r="BVN135" s="224"/>
      <c r="BVO135" s="244"/>
      <c r="BVP135" s="245"/>
      <c r="BVQ135" s="224"/>
      <c r="BVR135" s="244"/>
      <c r="BVS135" s="245"/>
      <c r="BVT135" s="224"/>
      <c r="BVU135" s="244"/>
      <c r="BVV135" s="245"/>
      <c r="BVW135" s="224"/>
      <c r="BVX135" s="244"/>
      <c r="BVY135" s="245"/>
      <c r="BVZ135" s="224"/>
      <c r="BWA135" s="244"/>
      <c r="BWB135" s="245"/>
      <c r="BWC135" s="224"/>
      <c r="BWD135" s="244"/>
      <c r="BWE135" s="245"/>
      <c r="BWF135" s="224"/>
      <c r="BWG135" s="244"/>
      <c r="BWH135" s="245"/>
      <c r="BWI135" s="224"/>
      <c r="BWJ135" s="244"/>
      <c r="BWK135" s="245"/>
      <c r="BWL135" s="224"/>
      <c r="BWM135" s="244"/>
      <c r="BWN135" s="245"/>
      <c r="BWO135" s="224"/>
      <c r="BWP135" s="244"/>
      <c r="BWQ135" s="245"/>
      <c r="BWR135" s="224"/>
      <c r="BWS135" s="244"/>
      <c r="BWT135" s="245"/>
      <c r="BWU135" s="224"/>
      <c r="BWV135" s="244"/>
      <c r="BWW135" s="245"/>
      <c r="BWX135" s="224"/>
      <c r="BWY135" s="244"/>
      <c r="BWZ135" s="245"/>
      <c r="BXA135" s="224"/>
      <c r="BXB135" s="244"/>
      <c r="BXC135" s="245"/>
      <c r="BXD135" s="224"/>
      <c r="BXE135" s="244"/>
      <c r="BXF135" s="245"/>
      <c r="BXG135" s="224"/>
      <c r="BXH135" s="244"/>
      <c r="BXI135" s="245"/>
      <c r="BXJ135" s="224"/>
      <c r="BXK135" s="244"/>
      <c r="BXL135" s="245"/>
      <c r="BXM135" s="224"/>
      <c r="BXN135" s="244"/>
      <c r="BXO135" s="245"/>
      <c r="BXP135" s="224"/>
      <c r="BXQ135" s="244"/>
      <c r="BXR135" s="245"/>
      <c r="BXS135" s="224"/>
      <c r="BXT135" s="244"/>
      <c r="BXU135" s="245"/>
      <c r="BXV135" s="224"/>
      <c r="BXW135" s="244"/>
      <c r="BXX135" s="245"/>
      <c r="BXY135" s="224"/>
      <c r="BXZ135" s="244"/>
      <c r="BYA135" s="245"/>
      <c r="BYB135" s="224"/>
      <c r="BYC135" s="244"/>
      <c r="BYD135" s="245"/>
      <c r="BYE135" s="224"/>
      <c r="BYF135" s="244"/>
      <c r="BYG135" s="245"/>
      <c r="BYH135" s="224"/>
      <c r="BYI135" s="244"/>
      <c r="BYJ135" s="245"/>
      <c r="BYK135" s="224"/>
      <c r="BYL135" s="244"/>
      <c r="BYM135" s="245"/>
      <c r="BYN135" s="224"/>
      <c r="BYO135" s="244"/>
      <c r="BYP135" s="245"/>
      <c r="BYQ135" s="224"/>
      <c r="BYR135" s="244"/>
      <c r="BYS135" s="245"/>
      <c r="BYT135" s="224"/>
      <c r="BYU135" s="244"/>
      <c r="BYV135" s="245"/>
      <c r="BYW135" s="224"/>
      <c r="BYX135" s="244"/>
      <c r="BYY135" s="245"/>
      <c r="BYZ135" s="224"/>
      <c r="BZA135" s="244"/>
      <c r="BZB135" s="245"/>
      <c r="BZC135" s="224"/>
      <c r="BZD135" s="244"/>
      <c r="BZE135" s="245"/>
      <c r="BZF135" s="224"/>
      <c r="BZG135" s="244"/>
      <c r="BZH135" s="245"/>
      <c r="BZI135" s="224"/>
      <c r="BZJ135" s="244"/>
      <c r="BZK135" s="245"/>
      <c r="BZL135" s="224"/>
      <c r="BZM135" s="244"/>
      <c r="BZN135" s="245"/>
      <c r="BZO135" s="224"/>
      <c r="BZP135" s="244"/>
      <c r="BZQ135" s="245"/>
      <c r="BZR135" s="224"/>
      <c r="BZS135" s="244"/>
      <c r="BZT135" s="245"/>
      <c r="BZU135" s="224"/>
      <c r="BZV135" s="244"/>
      <c r="BZW135" s="245"/>
      <c r="BZX135" s="224"/>
      <c r="BZY135" s="244"/>
      <c r="BZZ135" s="245"/>
      <c r="CAA135" s="224"/>
      <c r="CAB135" s="244"/>
      <c r="CAC135" s="245"/>
      <c r="CAD135" s="224"/>
      <c r="CAE135" s="244"/>
      <c r="CAF135" s="245"/>
      <c r="CAG135" s="224"/>
      <c r="CAH135" s="244"/>
      <c r="CAI135" s="245"/>
      <c r="CAJ135" s="224"/>
      <c r="CAK135" s="244"/>
      <c r="CAL135" s="245"/>
      <c r="CAM135" s="224"/>
      <c r="CAN135" s="244"/>
      <c r="CAO135" s="245"/>
      <c r="CAP135" s="224"/>
      <c r="CAQ135" s="244"/>
      <c r="CAR135" s="245"/>
      <c r="CAS135" s="224"/>
      <c r="CAT135" s="244"/>
      <c r="CAU135" s="245"/>
      <c r="CAV135" s="224"/>
      <c r="CAW135" s="244"/>
      <c r="CAX135" s="245"/>
      <c r="CAY135" s="224"/>
      <c r="CAZ135" s="244"/>
      <c r="CBA135" s="245"/>
      <c r="CBB135" s="224"/>
      <c r="CBC135" s="244"/>
      <c r="CBD135" s="245"/>
      <c r="CBE135" s="224"/>
      <c r="CBF135" s="244"/>
      <c r="CBG135" s="245"/>
      <c r="CBH135" s="224"/>
      <c r="CBI135" s="244"/>
      <c r="CBJ135" s="245"/>
      <c r="CBK135" s="224"/>
      <c r="CBL135" s="244"/>
      <c r="CBM135" s="245"/>
      <c r="CBN135" s="224"/>
      <c r="CBO135" s="244"/>
      <c r="CBP135" s="245"/>
      <c r="CBQ135" s="224"/>
      <c r="CBR135" s="244"/>
      <c r="CBS135" s="245"/>
      <c r="CBT135" s="224"/>
      <c r="CBU135" s="244"/>
      <c r="CBV135" s="245"/>
      <c r="CBW135" s="224"/>
      <c r="CBX135" s="244"/>
      <c r="CBY135" s="245"/>
      <c r="CBZ135" s="224"/>
      <c r="CCA135" s="244"/>
      <c r="CCB135" s="245"/>
      <c r="CCC135" s="224"/>
      <c r="CCD135" s="244"/>
      <c r="CCE135" s="245"/>
      <c r="CCF135" s="224"/>
      <c r="CCG135" s="244"/>
      <c r="CCH135" s="245"/>
      <c r="CCI135" s="224"/>
      <c r="CCJ135" s="244"/>
      <c r="CCK135" s="245"/>
      <c r="CCL135" s="224"/>
      <c r="CCM135" s="244"/>
      <c r="CCN135" s="245"/>
      <c r="CCO135" s="224"/>
      <c r="CCP135" s="244"/>
      <c r="CCQ135" s="245"/>
      <c r="CCR135" s="224"/>
      <c r="CCS135" s="244"/>
      <c r="CCT135" s="245"/>
      <c r="CCU135" s="224"/>
      <c r="CCV135" s="244"/>
      <c r="CCW135" s="245"/>
      <c r="CCX135" s="224"/>
      <c r="CCY135" s="244"/>
      <c r="CCZ135" s="245"/>
      <c r="CDA135" s="224"/>
      <c r="CDB135" s="244"/>
      <c r="CDC135" s="245"/>
      <c r="CDD135" s="224"/>
      <c r="CDE135" s="244"/>
      <c r="CDF135" s="245"/>
      <c r="CDG135" s="224"/>
      <c r="CDH135" s="244"/>
      <c r="CDI135" s="245"/>
      <c r="CDJ135" s="224"/>
      <c r="CDK135" s="244"/>
      <c r="CDL135" s="245"/>
      <c r="CDM135" s="224"/>
      <c r="CDN135" s="244"/>
      <c r="CDO135" s="245"/>
      <c r="CDP135" s="224"/>
      <c r="CDQ135" s="244"/>
      <c r="CDR135" s="245"/>
      <c r="CDS135" s="224"/>
      <c r="CDT135" s="244"/>
      <c r="CDU135" s="245"/>
      <c r="CDV135" s="224"/>
      <c r="CDW135" s="244"/>
      <c r="CDX135" s="245"/>
      <c r="CDY135" s="224"/>
      <c r="CDZ135" s="244"/>
      <c r="CEA135" s="245"/>
      <c r="CEB135" s="224"/>
      <c r="CEC135" s="244"/>
      <c r="CED135" s="245"/>
      <c r="CEE135" s="224"/>
      <c r="CEF135" s="244"/>
      <c r="CEG135" s="245"/>
      <c r="CEH135" s="224"/>
      <c r="CEI135" s="244"/>
      <c r="CEJ135" s="245"/>
      <c r="CEK135" s="224"/>
      <c r="CEL135" s="244"/>
      <c r="CEM135" s="245"/>
      <c r="CEN135" s="224"/>
      <c r="CEO135" s="244"/>
      <c r="CEP135" s="245"/>
      <c r="CEQ135" s="224"/>
      <c r="CER135" s="244"/>
      <c r="CES135" s="245"/>
      <c r="CET135" s="224"/>
      <c r="CEU135" s="244"/>
      <c r="CEV135" s="245"/>
      <c r="CEW135" s="224"/>
      <c r="CEX135" s="244"/>
      <c r="CEY135" s="245"/>
      <c r="CEZ135" s="224"/>
      <c r="CFA135" s="244"/>
      <c r="CFB135" s="245"/>
      <c r="CFC135" s="224"/>
      <c r="CFD135" s="244"/>
      <c r="CFE135" s="245"/>
      <c r="CFF135" s="224"/>
      <c r="CFG135" s="244"/>
      <c r="CFH135" s="245"/>
      <c r="CFI135" s="224"/>
      <c r="CFJ135" s="244"/>
      <c r="CFK135" s="245"/>
      <c r="CFL135" s="224"/>
      <c r="CFM135" s="244"/>
      <c r="CFN135" s="245"/>
      <c r="CFO135" s="224"/>
      <c r="CFP135" s="244"/>
      <c r="CFQ135" s="245"/>
      <c r="CFR135" s="224"/>
      <c r="CFS135" s="244"/>
      <c r="CFT135" s="245"/>
      <c r="CFU135" s="224"/>
      <c r="CFV135" s="244"/>
      <c r="CFW135" s="245"/>
      <c r="CFX135" s="224"/>
      <c r="CFY135" s="244"/>
      <c r="CFZ135" s="245"/>
      <c r="CGA135" s="224"/>
      <c r="CGB135" s="244"/>
      <c r="CGC135" s="245"/>
      <c r="CGD135" s="224"/>
      <c r="CGE135" s="244"/>
      <c r="CGF135" s="245"/>
      <c r="CGG135" s="224"/>
      <c r="CGH135" s="244"/>
      <c r="CGI135" s="245"/>
      <c r="CGJ135" s="224"/>
      <c r="CGK135" s="244"/>
      <c r="CGL135" s="245"/>
      <c r="CGM135" s="224"/>
      <c r="CGN135" s="244"/>
      <c r="CGO135" s="245"/>
      <c r="CGP135" s="224"/>
      <c r="CGQ135" s="244"/>
      <c r="CGR135" s="245"/>
      <c r="CGS135" s="224"/>
      <c r="CGT135" s="244"/>
      <c r="CGU135" s="245"/>
      <c r="CGV135" s="224"/>
      <c r="CGW135" s="244"/>
      <c r="CGX135" s="245"/>
      <c r="CGY135" s="224"/>
      <c r="CGZ135" s="244"/>
      <c r="CHA135" s="245"/>
      <c r="CHB135" s="224"/>
      <c r="CHC135" s="244"/>
      <c r="CHD135" s="245"/>
      <c r="CHE135" s="224"/>
      <c r="CHF135" s="244"/>
      <c r="CHG135" s="245"/>
      <c r="CHH135" s="224"/>
      <c r="CHI135" s="244"/>
      <c r="CHJ135" s="245"/>
      <c r="CHK135" s="224"/>
      <c r="CHL135" s="244"/>
      <c r="CHM135" s="245"/>
      <c r="CHN135" s="224"/>
      <c r="CHO135" s="244"/>
      <c r="CHP135" s="245"/>
      <c r="CHQ135" s="224"/>
      <c r="CHR135" s="244"/>
      <c r="CHS135" s="245"/>
      <c r="CHT135" s="224"/>
      <c r="CHU135" s="244"/>
      <c r="CHV135" s="245"/>
      <c r="CHW135" s="224"/>
      <c r="CHX135" s="244"/>
      <c r="CHY135" s="245"/>
      <c r="CHZ135" s="224"/>
      <c r="CIA135" s="244"/>
      <c r="CIB135" s="245"/>
      <c r="CIC135" s="224"/>
      <c r="CID135" s="244"/>
      <c r="CIE135" s="245"/>
      <c r="CIF135" s="224"/>
      <c r="CIG135" s="244"/>
      <c r="CIH135" s="245"/>
      <c r="CII135" s="224"/>
      <c r="CIJ135" s="244"/>
      <c r="CIK135" s="245"/>
      <c r="CIL135" s="224"/>
      <c r="CIM135" s="244"/>
      <c r="CIN135" s="245"/>
      <c r="CIO135" s="224"/>
      <c r="CIP135" s="244"/>
      <c r="CIQ135" s="245"/>
      <c r="CIR135" s="224"/>
      <c r="CIS135" s="244"/>
      <c r="CIT135" s="245"/>
      <c r="CIU135" s="224"/>
      <c r="CIV135" s="244"/>
      <c r="CIW135" s="245"/>
      <c r="CIX135" s="224"/>
      <c r="CIY135" s="244"/>
      <c r="CIZ135" s="245"/>
      <c r="CJA135" s="224"/>
      <c r="CJB135" s="244"/>
      <c r="CJC135" s="245"/>
      <c r="CJD135" s="224"/>
      <c r="CJE135" s="244"/>
      <c r="CJF135" s="245"/>
      <c r="CJG135" s="224"/>
      <c r="CJH135" s="244"/>
      <c r="CJI135" s="245"/>
      <c r="CJJ135" s="224"/>
      <c r="CJK135" s="244"/>
      <c r="CJL135" s="245"/>
      <c r="CJM135" s="224"/>
      <c r="CJN135" s="244"/>
      <c r="CJO135" s="245"/>
      <c r="CJP135" s="224"/>
      <c r="CJQ135" s="244"/>
      <c r="CJR135" s="245"/>
      <c r="CJS135" s="224"/>
      <c r="CJT135" s="244"/>
      <c r="CJU135" s="245"/>
      <c r="CJV135" s="224"/>
      <c r="CJW135" s="244"/>
      <c r="CJX135" s="245"/>
      <c r="CJY135" s="224"/>
      <c r="CJZ135" s="244"/>
      <c r="CKA135" s="245"/>
      <c r="CKB135" s="224"/>
      <c r="CKC135" s="244"/>
      <c r="CKD135" s="245"/>
      <c r="CKE135" s="224"/>
      <c r="CKF135" s="244"/>
      <c r="CKG135" s="245"/>
      <c r="CKH135" s="224"/>
      <c r="CKI135" s="244"/>
      <c r="CKJ135" s="245"/>
      <c r="CKK135" s="224"/>
      <c r="CKL135" s="244"/>
      <c r="CKM135" s="245"/>
      <c r="CKN135" s="224"/>
      <c r="CKO135" s="244"/>
      <c r="CKP135" s="245"/>
      <c r="CKQ135" s="224"/>
      <c r="CKR135" s="244"/>
      <c r="CKS135" s="245"/>
      <c r="CKT135" s="224"/>
      <c r="CKU135" s="244"/>
      <c r="CKV135" s="245"/>
      <c r="CKW135" s="224"/>
      <c r="CKX135" s="244"/>
      <c r="CKY135" s="245"/>
      <c r="CKZ135" s="224"/>
      <c r="CLA135" s="244"/>
      <c r="CLB135" s="245"/>
      <c r="CLC135" s="224"/>
      <c r="CLD135" s="244"/>
      <c r="CLE135" s="245"/>
      <c r="CLF135" s="224"/>
      <c r="CLG135" s="244"/>
      <c r="CLH135" s="245"/>
      <c r="CLI135" s="224"/>
      <c r="CLJ135" s="244"/>
      <c r="CLK135" s="245"/>
      <c r="CLL135" s="224"/>
      <c r="CLM135" s="244"/>
      <c r="CLN135" s="245"/>
      <c r="CLO135" s="224"/>
      <c r="CLP135" s="244"/>
      <c r="CLQ135" s="245"/>
      <c r="CLR135" s="224"/>
      <c r="CLS135" s="244"/>
      <c r="CLT135" s="245"/>
      <c r="CLU135" s="224"/>
      <c r="CLV135" s="244"/>
      <c r="CLW135" s="245"/>
      <c r="CLX135" s="224"/>
      <c r="CLY135" s="244"/>
      <c r="CLZ135" s="245"/>
      <c r="CMA135" s="224"/>
      <c r="CMB135" s="244"/>
      <c r="CMC135" s="245"/>
      <c r="CMD135" s="224"/>
      <c r="CME135" s="244"/>
      <c r="CMF135" s="245"/>
      <c r="CMG135" s="224"/>
      <c r="CMH135" s="244"/>
      <c r="CMI135" s="245"/>
      <c r="CMJ135" s="224"/>
      <c r="CMK135" s="244"/>
      <c r="CML135" s="245"/>
      <c r="CMM135" s="224"/>
      <c r="CMN135" s="244"/>
      <c r="CMO135" s="245"/>
      <c r="CMP135" s="224"/>
      <c r="CMQ135" s="244"/>
      <c r="CMR135" s="245"/>
      <c r="CMS135" s="224"/>
      <c r="CMT135" s="244"/>
      <c r="CMU135" s="245"/>
      <c r="CMV135" s="224"/>
      <c r="CMW135" s="244"/>
      <c r="CMX135" s="245"/>
      <c r="CMY135" s="224"/>
      <c r="CMZ135" s="244"/>
      <c r="CNA135" s="245"/>
      <c r="CNB135" s="224"/>
      <c r="CNC135" s="244"/>
      <c r="CND135" s="245"/>
      <c r="CNE135" s="224"/>
      <c r="CNF135" s="244"/>
      <c r="CNG135" s="245"/>
      <c r="CNH135" s="224"/>
      <c r="CNI135" s="244"/>
      <c r="CNJ135" s="245"/>
      <c r="CNK135" s="224"/>
      <c r="CNL135" s="244"/>
      <c r="CNM135" s="245"/>
      <c r="CNN135" s="224"/>
      <c r="CNO135" s="244"/>
      <c r="CNP135" s="245"/>
      <c r="CNQ135" s="224"/>
      <c r="CNR135" s="244"/>
      <c r="CNS135" s="245"/>
      <c r="CNT135" s="224"/>
      <c r="CNU135" s="244"/>
      <c r="CNV135" s="245"/>
      <c r="CNW135" s="224"/>
      <c r="CNX135" s="244"/>
      <c r="CNY135" s="245"/>
      <c r="CNZ135" s="224"/>
      <c r="COA135" s="244"/>
      <c r="COB135" s="245"/>
      <c r="COC135" s="224"/>
      <c r="COD135" s="244"/>
      <c r="COE135" s="245"/>
      <c r="COF135" s="224"/>
      <c r="COG135" s="244"/>
      <c r="COH135" s="245"/>
      <c r="COI135" s="224"/>
      <c r="COJ135" s="244"/>
      <c r="COK135" s="245"/>
      <c r="COL135" s="224"/>
      <c r="COM135" s="244"/>
      <c r="CON135" s="245"/>
      <c r="COO135" s="224"/>
      <c r="COP135" s="244"/>
      <c r="COQ135" s="245"/>
      <c r="COR135" s="224"/>
      <c r="COS135" s="244"/>
      <c r="COT135" s="245"/>
      <c r="COU135" s="224"/>
      <c r="COV135" s="244"/>
      <c r="COW135" s="245"/>
      <c r="COX135" s="224"/>
      <c r="COY135" s="244"/>
      <c r="COZ135" s="245"/>
      <c r="CPA135" s="224"/>
      <c r="CPB135" s="244"/>
      <c r="CPC135" s="245"/>
      <c r="CPD135" s="224"/>
      <c r="CPE135" s="244"/>
      <c r="CPF135" s="245"/>
      <c r="CPG135" s="224"/>
      <c r="CPH135" s="244"/>
      <c r="CPI135" s="245"/>
      <c r="CPJ135" s="224"/>
      <c r="CPK135" s="244"/>
      <c r="CPL135" s="245"/>
      <c r="CPM135" s="224"/>
      <c r="CPN135" s="244"/>
      <c r="CPO135" s="245"/>
      <c r="CPP135" s="224"/>
      <c r="CPQ135" s="244"/>
      <c r="CPR135" s="245"/>
      <c r="CPS135" s="224"/>
      <c r="CPT135" s="244"/>
      <c r="CPU135" s="245"/>
      <c r="CPV135" s="224"/>
      <c r="CPW135" s="244"/>
      <c r="CPX135" s="245"/>
      <c r="CPY135" s="224"/>
      <c r="CPZ135" s="244"/>
      <c r="CQA135" s="245"/>
      <c r="CQB135" s="224"/>
      <c r="CQC135" s="244"/>
      <c r="CQD135" s="245"/>
      <c r="CQE135" s="224"/>
      <c r="CQF135" s="244"/>
      <c r="CQG135" s="245"/>
      <c r="CQH135" s="224"/>
      <c r="CQI135" s="244"/>
      <c r="CQJ135" s="245"/>
      <c r="CQK135" s="224"/>
      <c r="CQL135" s="244"/>
      <c r="CQM135" s="245"/>
      <c r="CQN135" s="224"/>
      <c r="CQO135" s="244"/>
      <c r="CQP135" s="245"/>
      <c r="CQQ135" s="224"/>
      <c r="CQR135" s="244"/>
      <c r="CQS135" s="245"/>
      <c r="CQT135" s="224"/>
      <c r="CQU135" s="244"/>
      <c r="CQV135" s="245"/>
      <c r="CQW135" s="224"/>
      <c r="CQX135" s="244"/>
      <c r="CQY135" s="245"/>
      <c r="CQZ135" s="224"/>
      <c r="CRA135" s="244"/>
      <c r="CRB135" s="245"/>
      <c r="CRC135" s="224"/>
      <c r="CRD135" s="244"/>
      <c r="CRE135" s="245"/>
      <c r="CRF135" s="224"/>
      <c r="CRG135" s="244"/>
      <c r="CRH135" s="245"/>
      <c r="CRI135" s="224"/>
      <c r="CRJ135" s="244"/>
      <c r="CRK135" s="245"/>
      <c r="CRL135" s="224"/>
      <c r="CRM135" s="244"/>
      <c r="CRN135" s="245"/>
      <c r="CRO135" s="224"/>
      <c r="CRP135" s="244"/>
      <c r="CRQ135" s="245"/>
      <c r="CRR135" s="224"/>
      <c r="CRS135" s="244"/>
      <c r="CRT135" s="245"/>
      <c r="CRU135" s="224"/>
      <c r="CRV135" s="244"/>
      <c r="CRW135" s="245"/>
      <c r="CRX135" s="224"/>
      <c r="CRY135" s="244"/>
      <c r="CRZ135" s="245"/>
      <c r="CSA135" s="224"/>
      <c r="CSB135" s="244"/>
      <c r="CSC135" s="245"/>
      <c r="CSD135" s="224"/>
      <c r="CSE135" s="244"/>
      <c r="CSF135" s="245"/>
      <c r="CSG135" s="224"/>
      <c r="CSH135" s="244"/>
      <c r="CSI135" s="245"/>
      <c r="CSJ135" s="224"/>
      <c r="CSK135" s="244"/>
      <c r="CSL135" s="245"/>
      <c r="CSM135" s="224"/>
      <c r="CSN135" s="244"/>
      <c r="CSO135" s="245"/>
      <c r="CSP135" s="224"/>
      <c r="CSQ135" s="244"/>
      <c r="CSR135" s="245"/>
      <c r="CSS135" s="224"/>
      <c r="CST135" s="244"/>
      <c r="CSU135" s="245"/>
      <c r="CSV135" s="224"/>
      <c r="CSW135" s="244"/>
      <c r="CSX135" s="245"/>
      <c r="CSY135" s="224"/>
      <c r="CSZ135" s="244"/>
      <c r="CTA135" s="245"/>
      <c r="CTB135" s="224"/>
      <c r="CTC135" s="244"/>
      <c r="CTD135" s="245"/>
      <c r="CTE135" s="224"/>
      <c r="CTF135" s="244"/>
      <c r="CTG135" s="245"/>
      <c r="CTH135" s="224"/>
      <c r="CTI135" s="244"/>
      <c r="CTJ135" s="245"/>
      <c r="CTK135" s="224"/>
      <c r="CTL135" s="244"/>
      <c r="CTM135" s="245"/>
      <c r="CTN135" s="224"/>
      <c r="CTO135" s="244"/>
      <c r="CTP135" s="245"/>
      <c r="CTQ135" s="224"/>
      <c r="CTR135" s="244"/>
      <c r="CTS135" s="245"/>
      <c r="CTT135" s="224"/>
      <c r="CTU135" s="244"/>
      <c r="CTV135" s="245"/>
      <c r="CTW135" s="224"/>
      <c r="CTX135" s="244"/>
      <c r="CTY135" s="245"/>
      <c r="CTZ135" s="224"/>
      <c r="CUA135" s="244"/>
      <c r="CUB135" s="245"/>
      <c r="CUC135" s="224"/>
      <c r="CUD135" s="244"/>
      <c r="CUE135" s="245"/>
      <c r="CUF135" s="224"/>
      <c r="CUG135" s="244"/>
      <c r="CUH135" s="245"/>
      <c r="CUI135" s="224"/>
      <c r="CUJ135" s="244"/>
      <c r="CUK135" s="245"/>
      <c r="CUL135" s="224"/>
      <c r="CUM135" s="244"/>
      <c r="CUN135" s="245"/>
      <c r="CUO135" s="224"/>
      <c r="CUP135" s="244"/>
      <c r="CUQ135" s="245"/>
      <c r="CUR135" s="224"/>
      <c r="CUS135" s="244"/>
      <c r="CUT135" s="245"/>
      <c r="CUU135" s="224"/>
      <c r="CUV135" s="244"/>
      <c r="CUW135" s="245"/>
      <c r="CUX135" s="224"/>
      <c r="CUY135" s="244"/>
      <c r="CUZ135" s="245"/>
      <c r="CVA135" s="224"/>
      <c r="CVB135" s="244"/>
      <c r="CVC135" s="245"/>
      <c r="CVD135" s="224"/>
      <c r="CVE135" s="244"/>
      <c r="CVF135" s="245"/>
      <c r="CVG135" s="224"/>
      <c r="CVH135" s="244"/>
      <c r="CVI135" s="245"/>
      <c r="CVJ135" s="224"/>
      <c r="CVK135" s="244"/>
      <c r="CVL135" s="245"/>
      <c r="CVM135" s="224"/>
      <c r="CVN135" s="244"/>
      <c r="CVO135" s="245"/>
      <c r="CVP135" s="224"/>
      <c r="CVQ135" s="244"/>
      <c r="CVR135" s="245"/>
      <c r="CVS135" s="224"/>
      <c r="CVT135" s="244"/>
      <c r="CVU135" s="245"/>
      <c r="CVV135" s="224"/>
      <c r="CVW135" s="244"/>
      <c r="CVX135" s="245"/>
      <c r="CVY135" s="224"/>
      <c r="CVZ135" s="244"/>
      <c r="CWA135" s="245"/>
      <c r="CWB135" s="224"/>
      <c r="CWC135" s="244"/>
      <c r="CWD135" s="245"/>
      <c r="CWE135" s="224"/>
      <c r="CWF135" s="244"/>
      <c r="CWG135" s="245"/>
      <c r="CWH135" s="224"/>
      <c r="CWI135" s="244"/>
      <c r="CWJ135" s="245"/>
      <c r="CWK135" s="224"/>
      <c r="CWL135" s="244"/>
      <c r="CWM135" s="245"/>
      <c r="CWN135" s="224"/>
      <c r="CWO135" s="244"/>
      <c r="CWP135" s="245"/>
      <c r="CWQ135" s="224"/>
      <c r="CWR135" s="244"/>
      <c r="CWS135" s="245"/>
      <c r="CWT135" s="224"/>
      <c r="CWU135" s="244"/>
      <c r="CWV135" s="245"/>
      <c r="CWW135" s="224"/>
      <c r="CWX135" s="244"/>
      <c r="CWY135" s="245"/>
      <c r="CWZ135" s="224"/>
      <c r="CXA135" s="244"/>
      <c r="CXB135" s="245"/>
      <c r="CXC135" s="224"/>
      <c r="CXD135" s="244"/>
      <c r="CXE135" s="245"/>
      <c r="CXF135" s="224"/>
      <c r="CXG135" s="244"/>
      <c r="CXH135" s="245"/>
      <c r="CXI135" s="224"/>
      <c r="CXJ135" s="244"/>
      <c r="CXK135" s="245"/>
      <c r="CXL135" s="224"/>
      <c r="CXM135" s="244"/>
      <c r="CXN135" s="245"/>
      <c r="CXO135" s="224"/>
      <c r="CXP135" s="244"/>
      <c r="CXQ135" s="245"/>
      <c r="CXR135" s="224"/>
      <c r="CXS135" s="244"/>
      <c r="CXT135" s="245"/>
      <c r="CXU135" s="224"/>
      <c r="CXV135" s="244"/>
      <c r="CXW135" s="245"/>
      <c r="CXX135" s="224"/>
      <c r="CXY135" s="244"/>
      <c r="CXZ135" s="245"/>
      <c r="CYA135" s="224"/>
      <c r="CYB135" s="244"/>
      <c r="CYC135" s="245"/>
      <c r="CYD135" s="224"/>
      <c r="CYE135" s="244"/>
      <c r="CYF135" s="245"/>
      <c r="CYG135" s="224"/>
      <c r="CYH135" s="244"/>
      <c r="CYI135" s="245"/>
      <c r="CYJ135" s="224"/>
      <c r="CYK135" s="244"/>
      <c r="CYL135" s="245"/>
      <c r="CYM135" s="224"/>
      <c r="CYN135" s="244"/>
      <c r="CYO135" s="245"/>
      <c r="CYP135" s="224"/>
      <c r="CYQ135" s="244"/>
      <c r="CYR135" s="245"/>
      <c r="CYS135" s="224"/>
      <c r="CYT135" s="244"/>
      <c r="CYU135" s="245"/>
      <c r="CYV135" s="224"/>
      <c r="CYW135" s="244"/>
      <c r="CYX135" s="245"/>
      <c r="CYY135" s="224"/>
      <c r="CYZ135" s="244"/>
      <c r="CZA135" s="245"/>
      <c r="CZB135" s="224"/>
      <c r="CZC135" s="244"/>
      <c r="CZD135" s="245"/>
      <c r="CZE135" s="224"/>
      <c r="CZF135" s="244"/>
      <c r="CZG135" s="245"/>
      <c r="CZH135" s="224"/>
      <c r="CZI135" s="244"/>
      <c r="CZJ135" s="245"/>
      <c r="CZK135" s="224"/>
      <c r="CZL135" s="244"/>
      <c r="CZM135" s="245"/>
      <c r="CZN135" s="224"/>
      <c r="CZO135" s="244"/>
      <c r="CZP135" s="245"/>
      <c r="CZQ135" s="224"/>
      <c r="CZR135" s="244"/>
      <c r="CZS135" s="245"/>
      <c r="CZT135" s="224"/>
      <c r="CZU135" s="244"/>
      <c r="CZV135" s="245"/>
      <c r="CZW135" s="224"/>
      <c r="CZX135" s="244"/>
      <c r="CZY135" s="245"/>
      <c r="CZZ135" s="224"/>
      <c r="DAA135" s="244"/>
      <c r="DAB135" s="245"/>
      <c r="DAC135" s="224"/>
      <c r="DAD135" s="244"/>
      <c r="DAE135" s="245"/>
      <c r="DAF135" s="224"/>
      <c r="DAG135" s="244"/>
      <c r="DAH135" s="245"/>
      <c r="DAI135" s="224"/>
      <c r="DAJ135" s="244"/>
      <c r="DAK135" s="245"/>
      <c r="DAL135" s="224"/>
      <c r="DAM135" s="244"/>
      <c r="DAN135" s="245"/>
      <c r="DAO135" s="224"/>
      <c r="DAP135" s="244"/>
      <c r="DAQ135" s="245"/>
      <c r="DAR135" s="224"/>
      <c r="DAS135" s="244"/>
      <c r="DAT135" s="245"/>
      <c r="DAU135" s="224"/>
      <c r="DAV135" s="244"/>
      <c r="DAW135" s="245"/>
      <c r="DAX135" s="224"/>
      <c r="DAY135" s="244"/>
      <c r="DAZ135" s="245"/>
      <c r="DBA135" s="224"/>
      <c r="DBB135" s="244"/>
      <c r="DBC135" s="245"/>
      <c r="DBD135" s="224"/>
      <c r="DBE135" s="244"/>
      <c r="DBF135" s="245"/>
      <c r="DBG135" s="224"/>
      <c r="DBH135" s="244"/>
      <c r="DBI135" s="245"/>
      <c r="DBJ135" s="224"/>
      <c r="DBK135" s="244"/>
      <c r="DBL135" s="245"/>
      <c r="DBM135" s="224"/>
      <c r="DBN135" s="244"/>
      <c r="DBO135" s="245"/>
      <c r="DBP135" s="224"/>
      <c r="DBQ135" s="244"/>
      <c r="DBR135" s="245"/>
      <c r="DBS135" s="224"/>
      <c r="DBT135" s="244"/>
      <c r="DBU135" s="245"/>
      <c r="DBV135" s="224"/>
      <c r="DBW135" s="244"/>
      <c r="DBX135" s="245"/>
      <c r="DBY135" s="224"/>
      <c r="DBZ135" s="244"/>
      <c r="DCA135" s="245"/>
      <c r="DCB135" s="224"/>
      <c r="DCC135" s="244"/>
      <c r="DCD135" s="245"/>
      <c r="DCE135" s="224"/>
      <c r="DCF135" s="244"/>
      <c r="DCG135" s="245"/>
      <c r="DCH135" s="224"/>
      <c r="DCI135" s="244"/>
      <c r="DCJ135" s="245"/>
      <c r="DCK135" s="224"/>
      <c r="DCL135" s="244"/>
      <c r="DCM135" s="245"/>
      <c r="DCN135" s="224"/>
      <c r="DCO135" s="244"/>
      <c r="DCP135" s="245"/>
      <c r="DCQ135" s="224"/>
      <c r="DCR135" s="244"/>
      <c r="DCS135" s="245"/>
      <c r="DCT135" s="224"/>
      <c r="DCU135" s="244"/>
      <c r="DCV135" s="245"/>
      <c r="DCW135" s="224"/>
      <c r="DCX135" s="244"/>
      <c r="DCY135" s="245"/>
      <c r="DCZ135" s="224"/>
      <c r="DDA135" s="244"/>
      <c r="DDB135" s="245"/>
      <c r="DDC135" s="224"/>
      <c r="DDD135" s="244"/>
      <c r="DDE135" s="245"/>
      <c r="DDF135" s="224"/>
      <c r="DDG135" s="244"/>
      <c r="DDH135" s="245"/>
      <c r="DDI135" s="224"/>
      <c r="DDJ135" s="244"/>
      <c r="DDK135" s="245"/>
      <c r="DDL135" s="224"/>
      <c r="DDM135" s="244"/>
      <c r="DDN135" s="245"/>
      <c r="DDO135" s="224"/>
      <c r="DDP135" s="244"/>
      <c r="DDQ135" s="245"/>
      <c r="DDR135" s="224"/>
      <c r="DDS135" s="244"/>
      <c r="DDT135" s="245"/>
      <c r="DDU135" s="224"/>
      <c r="DDV135" s="244"/>
      <c r="DDW135" s="245"/>
      <c r="DDX135" s="224"/>
      <c r="DDY135" s="244"/>
      <c r="DDZ135" s="245"/>
      <c r="DEA135" s="224"/>
      <c r="DEB135" s="244"/>
      <c r="DEC135" s="245"/>
      <c r="DED135" s="224"/>
      <c r="DEE135" s="244"/>
      <c r="DEF135" s="245"/>
      <c r="DEG135" s="224"/>
      <c r="DEH135" s="244"/>
      <c r="DEI135" s="245"/>
      <c r="DEJ135" s="224"/>
      <c r="DEK135" s="244"/>
      <c r="DEL135" s="245"/>
      <c r="DEM135" s="224"/>
      <c r="DEN135" s="244"/>
      <c r="DEO135" s="245"/>
      <c r="DEP135" s="224"/>
      <c r="DEQ135" s="244"/>
      <c r="DER135" s="245"/>
      <c r="DES135" s="224"/>
      <c r="DET135" s="244"/>
      <c r="DEU135" s="245"/>
      <c r="DEV135" s="224"/>
      <c r="DEW135" s="244"/>
      <c r="DEX135" s="245"/>
      <c r="DEY135" s="224"/>
      <c r="DEZ135" s="244"/>
      <c r="DFA135" s="245"/>
      <c r="DFB135" s="224"/>
      <c r="DFC135" s="244"/>
      <c r="DFD135" s="245"/>
      <c r="DFE135" s="224"/>
      <c r="DFF135" s="244"/>
      <c r="DFG135" s="245"/>
      <c r="DFH135" s="224"/>
      <c r="DFI135" s="244"/>
      <c r="DFJ135" s="245"/>
      <c r="DFK135" s="224"/>
      <c r="DFL135" s="244"/>
      <c r="DFM135" s="245"/>
      <c r="DFN135" s="224"/>
      <c r="DFO135" s="244"/>
      <c r="DFP135" s="245"/>
      <c r="DFQ135" s="224"/>
      <c r="DFR135" s="244"/>
      <c r="DFS135" s="245"/>
      <c r="DFT135" s="224"/>
      <c r="DFU135" s="244"/>
      <c r="DFV135" s="245"/>
      <c r="DFW135" s="224"/>
      <c r="DFX135" s="244"/>
      <c r="DFY135" s="245"/>
      <c r="DFZ135" s="224"/>
      <c r="DGA135" s="244"/>
      <c r="DGB135" s="245"/>
      <c r="DGC135" s="224"/>
      <c r="DGD135" s="244"/>
      <c r="DGE135" s="245"/>
      <c r="DGF135" s="224"/>
      <c r="DGG135" s="244"/>
      <c r="DGH135" s="245"/>
      <c r="DGI135" s="224"/>
      <c r="DGJ135" s="244"/>
      <c r="DGK135" s="245"/>
      <c r="DGL135" s="224"/>
      <c r="DGM135" s="244"/>
      <c r="DGN135" s="245"/>
      <c r="DGO135" s="224"/>
      <c r="DGP135" s="244"/>
      <c r="DGQ135" s="245"/>
      <c r="DGR135" s="224"/>
      <c r="DGS135" s="244"/>
      <c r="DGT135" s="245"/>
      <c r="DGU135" s="224"/>
      <c r="DGV135" s="244"/>
      <c r="DGW135" s="245"/>
      <c r="DGX135" s="224"/>
      <c r="DGY135" s="244"/>
      <c r="DGZ135" s="245"/>
      <c r="DHA135" s="224"/>
      <c r="DHB135" s="244"/>
      <c r="DHC135" s="245"/>
      <c r="DHD135" s="224"/>
      <c r="DHE135" s="244"/>
      <c r="DHF135" s="245"/>
      <c r="DHG135" s="224"/>
      <c r="DHH135" s="244"/>
      <c r="DHI135" s="245"/>
      <c r="DHJ135" s="224"/>
      <c r="DHK135" s="244"/>
      <c r="DHL135" s="245"/>
      <c r="DHM135" s="224"/>
      <c r="DHN135" s="244"/>
      <c r="DHO135" s="245"/>
      <c r="DHP135" s="224"/>
      <c r="DHQ135" s="244"/>
      <c r="DHR135" s="245"/>
      <c r="DHS135" s="224"/>
      <c r="DHT135" s="244"/>
      <c r="DHU135" s="245"/>
      <c r="DHV135" s="224"/>
      <c r="DHW135" s="244"/>
      <c r="DHX135" s="245"/>
      <c r="DHY135" s="224"/>
      <c r="DHZ135" s="244"/>
      <c r="DIA135" s="245"/>
      <c r="DIB135" s="224"/>
      <c r="DIC135" s="244"/>
      <c r="DID135" s="245"/>
      <c r="DIE135" s="224"/>
      <c r="DIF135" s="244"/>
      <c r="DIG135" s="245"/>
      <c r="DIH135" s="224"/>
      <c r="DII135" s="244"/>
      <c r="DIJ135" s="245"/>
      <c r="DIK135" s="224"/>
      <c r="DIL135" s="244"/>
      <c r="DIM135" s="245"/>
      <c r="DIN135" s="224"/>
      <c r="DIO135" s="244"/>
      <c r="DIP135" s="245"/>
      <c r="DIQ135" s="224"/>
      <c r="DIR135" s="244"/>
      <c r="DIS135" s="245"/>
      <c r="DIT135" s="224"/>
      <c r="DIU135" s="244"/>
      <c r="DIV135" s="245"/>
      <c r="DIW135" s="224"/>
      <c r="DIX135" s="244"/>
      <c r="DIY135" s="245"/>
      <c r="DIZ135" s="224"/>
      <c r="DJA135" s="244"/>
      <c r="DJB135" s="245"/>
      <c r="DJC135" s="224"/>
      <c r="DJD135" s="244"/>
      <c r="DJE135" s="245"/>
      <c r="DJF135" s="224"/>
      <c r="DJG135" s="244"/>
      <c r="DJH135" s="245"/>
      <c r="DJI135" s="224"/>
      <c r="DJJ135" s="244"/>
      <c r="DJK135" s="245"/>
      <c r="DJL135" s="224"/>
      <c r="DJM135" s="244"/>
      <c r="DJN135" s="245"/>
      <c r="DJO135" s="224"/>
      <c r="DJP135" s="244"/>
      <c r="DJQ135" s="245"/>
      <c r="DJR135" s="224"/>
      <c r="DJS135" s="244"/>
      <c r="DJT135" s="245"/>
      <c r="DJU135" s="224"/>
      <c r="DJV135" s="244"/>
      <c r="DJW135" s="245"/>
      <c r="DJX135" s="224"/>
      <c r="DJY135" s="244"/>
      <c r="DJZ135" s="245"/>
      <c r="DKA135" s="224"/>
      <c r="DKB135" s="244"/>
      <c r="DKC135" s="245"/>
      <c r="DKD135" s="224"/>
      <c r="DKE135" s="244"/>
      <c r="DKF135" s="245"/>
      <c r="DKG135" s="224"/>
      <c r="DKH135" s="244"/>
      <c r="DKI135" s="245"/>
      <c r="DKJ135" s="224"/>
      <c r="DKK135" s="244"/>
      <c r="DKL135" s="245"/>
      <c r="DKM135" s="224"/>
      <c r="DKN135" s="244"/>
      <c r="DKO135" s="245"/>
      <c r="DKP135" s="224"/>
      <c r="DKQ135" s="244"/>
      <c r="DKR135" s="245"/>
      <c r="DKS135" s="224"/>
      <c r="DKT135" s="244"/>
      <c r="DKU135" s="245"/>
      <c r="DKV135" s="224"/>
      <c r="DKW135" s="244"/>
      <c r="DKX135" s="245"/>
      <c r="DKY135" s="224"/>
      <c r="DKZ135" s="244"/>
      <c r="DLA135" s="245"/>
      <c r="DLB135" s="224"/>
      <c r="DLC135" s="244"/>
      <c r="DLD135" s="245"/>
      <c r="DLE135" s="224"/>
      <c r="DLF135" s="244"/>
      <c r="DLG135" s="245"/>
      <c r="DLH135" s="224"/>
      <c r="DLI135" s="244"/>
      <c r="DLJ135" s="245"/>
      <c r="DLK135" s="224"/>
      <c r="DLL135" s="244"/>
      <c r="DLM135" s="245"/>
      <c r="DLN135" s="224"/>
      <c r="DLO135" s="244"/>
      <c r="DLP135" s="245"/>
      <c r="DLQ135" s="224"/>
      <c r="DLR135" s="244"/>
      <c r="DLS135" s="245"/>
      <c r="DLT135" s="224"/>
      <c r="DLU135" s="244"/>
      <c r="DLV135" s="245"/>
      <c r="DLW135" s="224"/>
      <c r="DLX135" s="244"/>
      <c r="DLY135" s="245"/>
      <c r="DLZ135" s="224"/>
      <c r="DMA135" s="244"/>
      <c r="DMB135" s="245"/>
      <c r="DMC135" s="224"/>
      <c r="DMD135" s="244"/>
      <c r="DME135" s="245"/>
      <c r="DMF135" s="224"/>
      <c r="DMG135" s="244"/>
      <c r="DMH135" s="245"/>
      <c r="DMI135" s="224"/>
      <c r="DMJ135" s="244"/>
      <c r="DMK135" s="245"/>
      <c r="DML135" s="224"/>
      <c r="DMM135" s="244"/>
      <c r="DMN135" s="245"/>
      <c r="DMO135" s="224"/>
      <c r="DMP135" s="244"/>
      <c r="DMQ135" s="245"/>
      <c r="DMR135" s="224"/>
      <c r="DMS135" s="244"/>
      <c r="DMT135" s="245"/>
      <c r="DMU135" s="224"/>
      <c r="DMV135" s="244"/>
      <c r="DMW135" s="245"/>
      <c r="DMX135" s="224"/>
      <c r="DMY135" s="244"/>
      <c r="DMZ135" s="245"/>
      <c r="DNA135" s="224"/>
      <c r="DNB135" s="244"/>
      <c r="DNC135" s="245"/>
      <c r="DND135" s="224"/>
      <c r="DNE135" s="244"/>
      <c r="DNF135" s="245"/>
      <c r="DNG135" s="224"/>
      <c r="DNH135" s="244"/>
      <c r="DNI135" s="245"/>
      <c r="DNJ135" s="224"/>
      <c r="DNK135" s="244"/>
      <c r="DNL135" s="245"/>
      <c r="DNM135" s="224"/>
      <c r="DNN135" s="244"/>
      <c r="DNO135" s="245"/>
      <c r="DNP135" s="224"/>
      <c r="DNQ135" s="244"/>
      <c r="DNR135" s="245"/>
      <c r="DNS135" s="224"/>
      <c r="DNT135" s="244"/>
      <c r="DNU135" s="245"/>
      <c r="DNV135" s="224"/>
      <c r="DNW135" s="244"/>
      <c r="DNX135" s="245"/>
      <c r="DNY135" s="224"/>
      <c r="DNZ135" s="244"/>
      <c r="DOA135" s="245"/>
      <c r="DOB135" s="224"/>
      <c r="DOC135" s="244"/>
      <c r="DOD135" s="245"/>
      <c r="DOE135" s="224"/>
      <c r="DOF135" s="244"/>
      <c r="DOG135" s="245"/>
      <c r="DOH135" s="224"/>
      <c r="DOI135" s="244"/>
      <c r="DOJ135" s="245"/>
      <c r="DOK135" s="224"/>
      <c r="DOL135" s="244"/>
      <c r="DOM135" s="245"/>
      <c r="DON135" s="224"/>
      <c r="DOO135" s="244"/>
      <c r="DOP135" s="245"/>
      <c r="DOQ135" s="224"/>
      <c r="DOR135" s="244"/>
      <c r="DOS135" s="245"/>
      <c r="DOT135" s="224"/>
      <c r="DOU135" s="244"/>
      <c r="DOV135" s="245"/>
      <c r="DOW135" s="224"/>
      <c r="DOX135" s="244"/>
      <c r="DOY135" s="245"/>
      <c r="DOZ135" s="224"/>
      <c r="DPA135" s="244"/>
      <c r="DPB135" s="245"/>
      <c r="DPC135" s="224"/>
      <c r="DPD135" s="244"/>
      <c r="DPE135" s="245"/>
      <c r="DPF135" s="224"/>
      <c r="DPG135" s="244"/>
      <c r="DPH135" s="245"/>
      <c r="DPI135" s="224"/>
      <c r="DPJ135" s="244"/>
      <c r="DPK135" s="245"/>
      <c r="DPL135" s="224"/>
      <c r="DPM135" s="244"/>
      <c r="DPN135" s="245"/>
      <c r="DPO135" s="224"/>
      <c r="DPP135" s="244"/>
      <c r="DPQ135" s="245"/>
      <c r="DPR135" s="224"/>
      <c r="DPS135" s="244"/>
      <c r="DPT135" s="245"/>
      <c r="DPU135" s="224"/>
      <c r="DPV135" s="244"/>
      <c r="DPW135" s="245"/>
      <c r="DPX135" s="224"/>
      <c r="DPY135" s="244"/>
      <c r="DPZ135" s="245"/>
      <c r="DQA135" s="224"/>
      <c r="DQB135" s="244"/>
      <c r="DQC135" s="245"/>
      <c r="DQD135" s="224"/>
      <c r="DQE135" s="244"/>
      <c r="DQF135" s="245"/>
      <c r="DQG135" s="224"/>
      <c r="DQH135" s="244"/>
      <c r="DQI135" s="245"/>
      <c r="DQJ135" s="224"/>
      <c r="DQK135" s="244"/>
      <c r="DQL135" s="245"/>
      <c r="DQM135" s="224"/>
      <c r="DQN135" s="244"/>
      <c r="DQO135" s="245"/>
      <c r="DQP135" s="224"/>
      <c r="DQQ135" s="244"/>
      <c r="DQR135" s="245"/>
      <c r="DQS135" s="224"/>
      <c r="DQT135" s="244"/>
      <c r="DQU135" s="245"/>
      <c r="DQV135" s="224"/>
      <c r="DQW135" s="244"/>
      <c r="DQX135" s="245"/>
      <c r="DQY135" s="224"/>
      <c r="DQZ135" s="244"/>
      <c r="DRA135" s="245"/>
      <c r="DRB135" s="224"/>
      <c r="DRC135" s="244"/>
      <c r="DRD135" s="245"/>
      <c r="DRE135" s="224"/>
      <c r="DRF135" s="244"/>
      <c r="DRG135" s="245"/>
      <c r="DRH135" s="224"/>
      <c r="DRI135" s="244"/>
      <c r="DRJ135" s="245"/>
      <c r="DRK135" s="224"/>
      <c r="DRL135" s="244"/>
      <c r="DRM135" s="245"/>
      <c r="DRN135" s="224"/>
      <c r="DRO135" s="244"/>
      <c r="DRP135" s="245"/>
      <c r="DRQ135" s="224"/>
      <c r="DRR135" s="244"/>
      <c r="DRS135" s="245"/>
      <c r="DRT135" s="224"/>
      <c r="DRU135" s="244"/>
      <c r="DRV135" s="245"/>
      <c r="DRW135" s="224"/>
      <c r="DRX135" s="244"/>
      <c r="DRY135" s="245"/>
      <c r="DRZ135" s="224"/>
      <c r="DSA135" s="244"/>
      <c r="DSB135" s="245"/>
      <c r="DSC135" s="224"/>
      <c r="DSD135" s="244"/>
      <c r="DSE135" s="245"/>
      <c r="DSF135" s="224"/>
      <c r="DSG135" s="244"/>
      <c r="DSH135" s="245"/>
      <c r="DSI135" s="224"/>
      <c r="DSJ135" s="244"/>
      <c r="DSK135" s="245"/>
      <c r="DSL135" s="224"/>
      <c r="DSM135" s="244"/>
      <c r="DSN135" s="245"/>
      <c r="DSO135" s="224"/>
      <c r="DSP135" s="244"/>
      <c r="DSQ135" s="245"/>
      <c r="DSR135" s="224"/>
      <c r="DSS135" s="244"/>
      <c r="DST135" s="245"/>
      <c r="DSU135" s="224"/>
      <c r="DSV135" s="244"/>
      <c r="DSW135" s="245"/>
      <c r="DSX135" s="224"/>
      <c r="DSY135" s="244"/>
      <c r="DSZ135" s="245"/>
      <c r="DTA135" s="224"/>
      <c r="DTB135" s="244"/>
      <c r="DTC135" s="245"/>
      <c r="DTD135" s="224"/>
      <c r="DTE135" s="244"/>
      <c r="DTF135" s="245"/>
      <c r="DTG135" s="224"/>
      <c r="DTH135" s="244"/>
      <c r="DTI135" s="245"/>
      <c r="DTJ135" s="224"/>
      <c r="DTK135" s="244"/>
      <c r="DTL135" s="245"/>
      <c r="DTM135" s="224"/>
      <c r="DTN135" s="244"/>
      <c r="DTO135" s="245"/>
      <c r="DTP135" s="224"/>
      <c r="DTQ135" s="244"/>
      <c r="DTR135" s="245"/>
      <c r="DTS135" s="224"/>
      <c r="DTT135" s="244"/>
      <c r="DTU135" s="245"/>
      <c r="DTV135" s="224"/>
      <c r="DTW135" s="244"/>
      <c r="DTX135" s="245"/>
      <c r="DTY135" s="224"/>
      <c r="DTZ135" s="244"/>
      <c r="DUA135" s="245"/>
      <c r="DUB135" s="224"/>
      <c r="DUC135" s="244"/>
      <c r="DUD135" s="245"/>
      <c r="DUE135" s="224"/>
      <c r="DUF135" s="244"/>
      <c r="DUG135" s="245"/>
      <c r="DUH135" s="224"/>
      <c r="DUI135" s="244"/>
      <c r="DUJ135" s="245"/>
      <c r="DUK135" s="224"/>
      <c r="DUL135" s="244"/>
      <c r="DUM135" s="245"/>
      <c r="DUN135" s="224"/>
      <c r="DUO135" s="244"/>
      <c r="DUP135" s="245"/>
      <c r="DUQ135" s="224"/>
      <c r="DUR135" s="244"/>
      <c r="DUS135" s="245"/>
      <c r="DUT135" s="224"/>
      <c r="DUU135" s="244"/>
      <c r="DUV135" s="245"/>
      <c r="DUW135" s="224"/>
      <c r="DUX135" s="244"/>
      <c r="DUY135" s="245"/>
      <c r="DUZ135" s="224"/>
      <c r="DVA135" s="244"/>
      <c r="DVB135" s="245"/>
      <c r="DVC135" s="224"/>
      <c r="DVD135" s="244"/>
      <c r="DVE135" s="245"/>
      <c r="DVF135" s="224"/>
      <c r="DVG135" s="244"/>
      <c r="DVH135" s="245"/>
      <c r="DVI135" s="224"/>
      <c r="DVJ135" s="244"/>
      <c r="DVK135" s="245"/>
      <c r="DVL135" s="224"/>
      <c r="DVM135" s="244"/>
      <c r="DVN135" s="245"/>
      <c r="DVO135" s="224"/>
      <c r="DVP135" s="244"/>
      <c r="DVQ135" s="245"/>
      <c r="DVR135" s="224"/>
      <c r="DVS135" s="244"/>
      <c r="DVT135" s="245"/>
      <c r="DVU135" s="224"/>
      <c r="DVV135" s="244"/>
      <c r="DVW135" s="245"/>
      <c r="DVX135" s="224"/>
      <c r="DVY135" s="244"/>
      <c r="DVZ135" s="245"/>
      <c r="DWA135" s="224"/>
      <c r="DWB135" s="244"/>
      <c r="DWC135" s="245"/>
      <c r="DWD135" s="224"/>
      <c r="DWE135" s="244"/>
      <c r="DWF135" s="245"/>
      <c r="DWG135" s="224"/>
      <c r="DWH135" s="244"/>
      <c r="DWI135" s="245"/>
      <c r="DWJ135" s="224"/>
      <c r="DWK135" s="244"/>
      <c r="DWL135" s="245"/>
      <c r="DWM135" s="224"/>
      <c r="DWN135" s="244"/>
      <c r="DWO135" s="245"/>
      <c r="DWP135" s="224"/>
      <c r="DWQ135" s="244"/>
      <c r="DWR135" s="245"/>
      <c r="DWS135" s="224"/>
      <c r="DWT135" s="244"/>
      <c r="DWU135" s="245"/>
      <c r="DWV135" s="224"/>
      <c r="DWW135" s="244"/>
      <c r="DWX135" s="245"/>
      <c r="DWY135" s="224"/>
      <c r="DWZ135" s="244"/>
      <c r="DXA135" s="245"/>
      <c r="DXB135" s="224"/>
      <c r="DXC135" s="244"/>
      <c r="DXD135" s="245"/>
      <c r="DXE135" s="224"/>
      <c r="DXF135" s="244"/>
      <c r="DXG135" s="245"/>
      <c r="DXH135" s="224"/>
      <c r="DXI135" s="244"/>
      <c r="DXJ135" s="245"/>
      <c r="DXK135" s="224"/>
      <c r="DXL135" s="244"/>
      <c r="DXM135" s="245"/>
      <c r="DXN135" s="224"/>
      <c r="DXO135" s="244"/>
      <c r="DXP135" s="245"/>
      <c r="DXQ135" s="224"/>
      <c r="DXR135" s="244"/>
      <c r="DXS135" s="245"/>
      <c r="DXT135" s="224"/>
      <c r="DXU135" s="244"/>
      <c r="DXV135" s="245"/>
      <c r="DXW135" s="224"/>
      <c r="DXX135" s="244"/>
      <c r="DXY135" s="245"/>
      <c r="DXZ135" s="224"/>
      <c r="DYA135" s="244"/>
      <c r="DYB135" s="245"/>
      <c r="DYC135" s="224"/>
      <c r="DYD135" s="244"/>
      <c r="DYE135" s="245"/>
      <c r="DYF135" s="224"/>
      <c r="DYG135" s="244"/>
      <c r="DYH135" s="245"/>
      <c r="DYI135" s="224"/>
      <c r="DYJ135" s="244"/>
      <c r="DYK135" s="245"/>
      <c r="DYL135" s="224"/>
      <c r="DYM135" s="244"/>
      <c r="DYN135" s="245"/>
      <c r="DYO135" s="224"/>
      <c r="DYP135" s="244"/>
      <c r="DYQ135" s="245"/>
      <c r="DYR135" s="224"/>
      <c r="DYS135" s="244"/>
      <c r="DYT135" s="245"/>
      <c r="DYU135" s="224"/>
      <c r="DYV135" s="244"/>
      <c r="DYW135" s="245"/>
      <c r="DYX135" s="224"/>
      <c r="DYY135" s="244"/>
      <c r="DYZ135" s="245"/>
      <c r="DZA135" s="224"/>
      <c r="DZB135" s="244"/>
      <c r="DZC135" s="245"/>
      <c r="DZD135" s="224"/>
      <c r="DZE135" s="244"/>
      <c r="DZF135" s="245"/>
      <c r="DZG135" s="224"/>
      <c r="DZH135" s="244"/>
      <c r="DZI135" s="245"/>
      <c r="DZJ135" s="224"/>
      <c r="DZK135" s="244"/>
      <c r="DZL135" s="245"/>
      <c r="DZM135" s="224"/>
      <c r="DZN135" s="244"/>
      <c r="DZO135" s="245"/>
      <c r="DZP135" s="224"/>
      <c r="DZQ135" s="244"/>
      <c r="DZR135" s="245"/>
      <c r="DZS135" s="224"/>
      <c r="DZT135" s="244"/>
      <c r="DZU135" s="245"/>
      <c r="DZV135" s="224"/>
      <c r="DZW135" s="244"/>
      <c r="DZX135" s="245"/>
      <c r="DZY135" s="224"/>
      <c r="DZZ135" s="244"/>
      <c r="EAA135" s="245"/>
      <c r="EAB135" s="224"/>
      <c r="EAC135" s="244"/>
      <c r="EAD135" s="245"/>
      <c r="EAE135" s="224"/>
      <c r="EAF135" s="244"/>
      <c r="EAG135" s="245"/>
      <c r="EAH135" s="224"/>
      <c r="EAI135" s="244"/>
      <c r="EAJ135" s="245"/>
      <c r="EAK135" s="224"/>
      <c r="EAL135" s="244"/>
      <c r="EAM135" s="245"/>
      <c r="EAN135" s="224"/>
      <c r="EAO135" s="244"/>
      <c r="EAP135" s="245"/>
      <c r="EAQ135" s="224"/>
      <c r="EAR135" s="244"/>
      <c r="EAS135" s="245"/>
      <c r="EAT135" s="224"/>
      <c r="EAU135" s="244"/>
      <c r="EAV135" s="245"/>
      <c r="EAW135" s="224"/>
      <c r="EAX135" s="244"/>
      <c r="EAY135" s="245"/>
      <c r="EAZ135" s="224"/>
      <c r="EBA135" s="244"/>
      <c r="EBB135" s="245"/>
      <c r="EBC135" s="224"/>
      <c r="EBD135" s="244"/>
      <c r="EBE135" s="245"/>
      <c r="EBF135" s="224"/>
      <c r="EBG135" s="244"/>
      <c r="EBH135" s="245"/>
      <c r="EBI135" s="224"/>
      <c r="EBJ135" s="244"/>
      <c r="EBK135" s="245"/>
      <c r="EBL135" s="224"/>
      <c r="EBM135" s="244"/>
      <c r="EBN135" s="245"/>
      <c r="EBO135" s="224"/>
      <c r="EBP135" s="244"/>
      <c r="EBQ135" s="245"/>
      <c r="EBR135" s="224"/>
      <c r="EBS135" s="244"/>
      <c r="EBT135" s="245"/>
      <c r="EBU135" s="224"/>
      <c r="EBV135" s="244"/>
      <c r="EBW135" s="245"/>
      <c r="EBX135" s="224"/>
      <c r="EBY135" s="244"/>
      <c r="EBZ135" s="245"/>
      <c r="ECA135" s="224"/>
      <c r="ECB135" s="244"/>
      <c r="ECC135" s="245"/>
      <c r="ECD135" s="224"/>
      <c r="ECE135" s="244"/>
      <c r="ECF135" s="245"/>
      <c r="ECG135" s="224"/>
      <c r="ECH135" s="244"/>
      <c r="ECI135" s="245"/>
      <c r="ECJ135" s="224"/>
      <c r="ECK135" s="244"/>
      <c r="ECL135" s="245"/>
      <c r="ECM135" s="224"/>
      <c r="ECN135" s="244"/>
      <c r="ECO135" s="245"/>
      <c r="ECP135" s="224"/>
      <c r="ECQ135" s="244"/>
      <c r="ECR135" s="245"/>
      <c r="ECS135" s="224"/>
      <c r="ECT135" s="244"/>
      <c r="ECU135" s="245"/>
      <c r="ECV135" s="224"/>
      <c r="ECW135" s="244"/>
      <c r="ECX135" s="245"/>
      <c r="ECY135" s="224"/>
      <c r="ECZ135" s="244"/>
      <c r="EDA135" s="245"/>
      <c r="EDB135" s="224"/>
      <c r="EDC135" s="244"/>
      <c r="EDD135" s="245"/>
      <c r="EDE135" s="224"/>
      <c r="EDF135" s="244"/>
      <c r="EDG135" s="245"/>
      <c r="EDH135" s="224"/>
      <c r="EDI135" s="244"/>
      <c r="EDJ135" s="245"/>
      <c r="EDK135" s="224"/>
      <c r="EDL135" s="244"/>
      <c r="EDM135" s="245"/>
      <c r="EDN135" s="224"/>
      <c r="EDO135" s="244"/>
      <c r="EDP135" s="245"/>
      <c r="EDQ135" s="224"/>
      <c r="EDR135" s="244"/>
      <c r="EDS135" s="245"/>
      <c r="EDT135" s="224"/>
      <c r="EDU135" s="244"/>
      <c r="EDV135" s="245"/>
      <c r="EDW135" s="224"/>
      <c r="EDX135" s="244"/>
      <c r="EDY135" s="245"/>
      <c r="EDZ135" s="224"/>
      <c r="EEA135" s="244"/>
      <c r="EEB135" s="245"/>
      <c r="EEC135" s="224"/>
      <c r="EED135" s="244"/>
      <c r="EEE135" s="245"/>
      <c r="EEF135" s="224"/>
      <c r="EEG135" s="244"/>
      <c r="EEH135" s="245"/>
      <c r="EEI135" s="224"/>
      <c r="EEJ135" s="244"/>
      <c r="EEK135" s="245"/>
      <c r="EEL135" s="224"/>
      <c r="EEM135" s="244"/>
      <c r="EEN135" s="245"/>
      <c r="EEO135" s="224"/>
      <c r="EEP135" s="244"/>
      <c r="EEQ135" s="245"/>
      <c r="EER135" s="224"/>
      <c r="EES135" s="244"/>
      <c r="EET135" s="245"/>
      <c r="EEU135" s="224"/>
      <c r="EEV135" s="244"/>
      <c r="EEW135" s="245"/>
      <c r="EEX135" s="224"/>
      <c r="EEY135" s="244"/>
      <c r="EEZ135" s="245"/>
      <c r="EFA135" s="224"/>
      <c r="EFB135" s="244"/>
      <c r="EFC135" s="245"/>
      <c r="EFD135" s="224"/>
      <c r="EFE135" s="244"/>
      <c r="EFF135" s="245"/>
      <c r="EFG135" s="224"/>
      <c r="EFH135" s="244"/>
      <c r="EFI135" s="245"/>
      <c r="EFJ135" s="224"/>
      <c r="EFK135" s="244"/>
      <c r="EFL135" s="245"/>
      <c r="EFM135" s="224"/>
      <c r="EFN135" s="244"/>
      <c r="EFO135" s="245"/>
      <c r="EFP135" s="224"/>
      <c r="EFQ135" s="244"/>
      <c r="EFR135" s="245"/>
      <c r="EFS135" s="224"/>
      <c r="EFT135" s="244"/>
      <c r="EFU135" s="245"/>
      <c r="EFV135" s="224"/>
      <c r="EFW135" s="244"/>
      <c r="EFX135" s="245"/>
      <c r="EFY135" s="224"/>
      <c r="EFZ135" s="244"/>
      <c r="EGA135" s="245"/>
      <c r="EGB135" s="224"/>
      <c r="EGC135" s="244"/>
      <c r="EGD135" s="245"/>
      <c r="EGE135" s="224"/>
      <c r="EGF135" s="244"/>
      <c r="EGG135" s="245"/>
      <c r="EGH135" s="224"/>
      <c r="EGI135" s="244"/>
      <c r="EGJ135" s="245"/>
      <c r="EGK135" s="224"/>
      <c r="EGL135" s="244"/>
      <c r="EGM135" s="245"/>
      <c r="EGN135" s="224"/>
      <c r="EGO135" s="244"/>
      <c r="EGP135" s="245"/>
      <c r="EGQ135" s="224"/>
      <c r="EGR135" s="244"/>
      <c r="EGS135" s="245"/>
      <c r="EGT135" s="224"/>
      <c r="EGU135" s="244"/>
      <c r="EGV135" s="245"/>
      <c r="EGW135" s="224"/>
      <c r="EGX135" s="244"/>
      <c r="EGY135" s="245"/>
      <c r="EGZ135" s="224"/>
      <c r="EHA135" s="244"/>
      <c r="EHB135" s="245"/>
      <c r="EHC135" s="224"/>
      <c r="EHD135" s="244"/>
      <c r="EHE135" s="245"/>
      <c r="EHF135" s="224"/>
      <c r="EHG135" s="244"/>
      <c r="EHH135" s="245"/>
      <c r="EHI135" s="224"/>
      <c r="EHJ135" s="244"/>
      <c r="EHK135" s="245"/>
      <c r="EHL135" s="224"/>
      <c r="EHM135" s="244"/>
      <c r="EHN135" s="245"/>
      <c r="EHO135" s="224"/>
      <c r="EHP135" s="244"/>
      <c r="EHQ135" s="245"/>
      <c r="EHR135" s="224"/>
      <c r="EHS135" s="244"/>
      <c r="EHT135" s="245"/>
      <c r="EHU135" s="224"/>
      <c r="EHV135" s="244"/>
      <c r="EHW135" s="245"/>
      <c r="EHX135" s="224"/>
      <c r="EHY135" s="244"/>
      <c r="EHZ135" s="245"/>
      <c r="EIA135" s="224"/>
      <c r="EIB135" s="244"/>
      <c r="EIC135" s="245"/>
      <c r="EID135" s="224"/>
      <c r="EIE135" s="244"/>
      <c r="EIF135" s="245"/>
      <c r="EIG135" s="224"/>
      <c r="EIH135" s="244"/>
      <c r="EII135" s="245"/>
      <c r="EIJ135" s="224"/>
      <c r="EIK135" s="244"/>
      <c r="EIL135" s="245"/>
      <c r="EIM135" s="224"/>
      <c r="EIN135" s="244"/>
      <c r="EIO135" s="245"/>
      <c r="EIP135" s="224"/>
      <c r="EIQ135" s="244"/>
      <c r="EIR135" s="245"/>
      <c r="EIS135" s="224"/>
      <c r="EIT135" s="244"/>
      <c r="EIU135" s="245"/>
      <c r="EIV135" s="224"/>
      <c r="EIW135" s="244"/>
      <c r="EIX135" s="245"/>
      <c r="EIY135" s="224"/>
      <c r="EIZ135" s="244"/>
      <c r="EJA135" s="245"/>
      <c r="EJB135" s="224"/>
      <c r="EJC135" s="244"/>
      <c r="EJD135" s="245"/>
      <c r="EJE135" s="224"/>
      <c r="EJF135" s="244"/>
      <c r="EJG135" s="245"/>
      <c r="EJH135" s="224"/>
      <c r="EJI135" s="244"/>
      <c r="EJJ135" s="245"/>
      <c r="EJK135" s="224"/>
      <c r="EJL135" s="244"/>
      <c r="EJM135" s="245"/>
      <c r="EJN135" s="224"/>
      <c r="EJO135" s="244"/>
      <c r="EJP135" s="245"/>
      <c r="EJQ135" s="224"/>
      <c r="EJR135" s="244"/>
      <c r="EJS135" s="245"/>
      <c r="EJT135" s="224"/>
      <c r="EJU135" s="244"/>
      <c r="EJV135" s="245"/>
      <c r="EJW135" s="224"/>
      <c r="EJX135" s="244"/>
      <c r="EJY135" s="245"/>
      <c r="EJZ135" s="224"/>
      <c r="EKA135" s="244"/>
      <c r="EKB135" s="245"/>
      <c r="EKC135" s="224"/>
      <c r="EKD135" s="244"/>
      <c r="EKE135" s="245"/>
      <c r="EKF135" s="224"/>
      <c r="EKG135" s="244"/>
      <c r="EKH135" s="245"/>
      <c r="EKI135" s="224"/>
      <c r="EKJ135" s="244"/>
      <c r="EKK135" s="245"/>
      <c r="EKL135" s="224"/>
      <c r="EKM135" s="244"/>
      <c r="EKN135" s="245"/>
      <c r="EKO135" s="224"/>
      <c r="EKP135" s="244"/>
      <c r="EKQ135" s="245"/>
      <c r="EKR135" s="224"/>
      <c r="EKS135" s="244"/>
      <c r="EKT135" s="245"/>
      <c r="EKU135" s="224"/>
      <c r="EKV135" s="244"/>
      <c r="EKW135" s="245"/>
      <c r="EKX135" s="224"/>
      <c r="EKY135" s="244"/>
      <c r="EKZ135" s="245"/>
      <c r="ELA135" s="224"/>
      <c r="ELB135" s="244"/>
      <c r="ELC135" s="245"/>
      <c r="ELD135" s="224"/>
      <c r="ELE135" s="244"/>
      <c r="ELF135" s="245"/>
      <c r="ELG135" s="224"/>
      <c r="ELH135" s="244"/>
      <c r="ELI135" s="245"/>
      <c r="ELJ135" s="224"/>
      <c r="ELK135" s="244"/>
      <c r="ELL135" s="245"/>
      <c r="ELM135" s="224"/>
      <c r="ELN135" s="244"/>
      <c r="ELO135" s="245"/>
      <c r="ELP135" s="224"/>
      <c r="ELQ135" s="244"/>
      <c r="ELR135" s="245"/>
      <c r="ELS135" s="224"/>
      <c r="ELT135" s="244"/>
      <c r="ELU135" s="245"/>
      <c r="ELV135" s="224"/>
      <c r="ELW135" s="244"/>
      <c r="ELX135" s="245"/>
      <c r="ELY135" s="224"/>
      <c r="ELZ135" s="244"/>
      <c r="EMA135" s="245"/>
      <c r="EMB135" s="224"/>
      <c r="EMC135" s="244"/>
      <c r="EMD135" s="245"/>
      <c r="EME135" s="224"/>
      <c r="EMF135" s="244"/>
      <c r="EMG135" s="245"/>
      <c r="EMH135" s="224"/>
      <c r="EMI135" s="244"/>
      <c r="EMJ135" s="245"/>
      <c r="EMK135" s="224"/>
      <c r="EML135" s="244"/>
      <c r="EMM135" s="245"/>
      <c r="EMN135" s="224"/>
      <c r="EMO135" s="244"/>
      <c r="EMP135" s="245"/>
      <c r="EMQ135" s="224"/>
      <c r="EMR135" s="244"/>
      <c r="EMS135" s="245"/>
      <c r="EMT135" s="224"/>
      <c r="EMU135" s="244"/>
      <c r="EMV135" s="245"/>
      <c r="EMW135" s="224"/>
      <c r="EMX135" s="244"/>
      <c r="EMY135" s="245"/>
      <c r="EMZ135" s="224"/>
      <c r="ENA135" s="244"/>
      <c r="ENB135" s="245"/>
      <c r="ENC135" s="224"/>
      <c r="END135" s="244"/>
      <c r="ENE135" s="245"/>
      <c r="ENF135" s="224"/>
      <c r="ENG135" s="244"/>
      <c r="ENH135" s="245"/>
      <c r="ENI135" s="224"/>
      <c r="ENJ135" s="244"/>
      <c r="ENK135" s="245"/>
      <c r="ENL135" s="224"/>
      <c r="ENM135" s="244"/>
      <c r="ENN135" s="245"/>
      <c r="ENO135" s="224"/>
      <c r="ENP135" s="244"/>
      <c r="ENQ135" s="245"/>
      <c r="ENR135" s="224"/>
      <c r="ENS135" s="244"/>
      <c r="ENT135" s="245"/>
      <c r="ENU135" s="224"/>
      <c r="ENV135" s="244"/>
      <c r="ENW135" s="245"/>
      <c r="ENX135" s="224"/>
      <c r="ENY135" s="244"/>
      <c r="ENZ135" s="245"/>
      <c r="EOA135" s="224"/>
      <c r="EOB135" s="244"/>
      <c r="EOC135" s="245"/>
      <c r="EOD135" s="224"/>
      <c r="EOE135" s="244"/>
      <c r="EOF135" s="245"/>
      <c r="EOG135" s="224"/>
      <c r="EOH135" s="244"/>
      <c r="EOI135" s="245"/>
      <c r="EOJ135" s="224"/>
      <c r="EOK135" s="244"/>
      <c r="EOL135" s="245"/>
      <c r="EOM135" s="224"/>
      <c r="EON135" s="244"/>
      <c r="EOO135" s="245"/>
      <c r="EOP135" s="224"/>
      <c r="EOQ135" s="244"/>
      <c r="EOR135" s="245"/>
      <c r="EOS135" s="224"/>
      <c r="EOT135" s="244"/>
      <c r="EOU135" s="245"/>
      <c r="EOV135" s="224"/>
      <c r="EOW135" s="244"/>
      <c r="EOX135" s="245"/>
      <c r="EOY135" s="224"/>
      <c r="EOZ135" s="244"/>
      <c r="EPA135" s="245"/>
      <c r="EPB135" s="224"/>
      <c r="EPC135" s="244"/>
      <c r="EPD135" s="245"/>
      <c r="EPE135" s="224"/>
      <c r="EPF135" s="244"/>
      <c r="EPG135" s="245"/>
      <c r="EPH135" s="224"/>
      <c r="EPI135" s="244"/>
      <c r="EPJ135" s="245"/>
      <c r="EPK135" s="224"/>
      <c r="EPL135" s="244"/>
      <c r="EPM135" s="245"/>
      <c r="EPN135" s="224"/>
      <c r="EPO135" s="244"/>
      <c r="EPP135" s="245"/>
      <c r="EPQ135" s="224"/>
      <c r="EPR135" s="244"/>
      <c r="EPS135" s="245"/>
      <c r="EPT135" s="224"/>
      <c r="EPU135" s="244"/>
      <c r="EPV135" s="245"/>
      <c r="EPW135" s="224"/>
      <c r="EPX135" s="244"/>
      <c r="EPY135" s="245"/>
      <c r="EPZ135" s="224"/>
      <c r="EQA135" s="244"/>
      <c r="EQB135" s="245"/>
      <c r="EQC135" s="224"/>
      <c r="EQD135" s="244"/>
      <c r="EQE135" s="245"/>
      <c r="EQF135" s="224"/>
      <c r="EQG135" s="244"/>
      <c r="EQH135" s="245"/>
      <c r="EQI135" s="224"/>
      <c r="EQJ135" s="244"/>
      <c r="EQK135" s="245"/>
      <c r="EQL135" s="224"/>
      <c r="EQM135" s="244"/>
      <c r="EQN135" s="245"/>
      <c r="EQO135" s="224"/>
      <c r="EQP135" s="244"/>
      <c r="EQQ135" s="245"/>
      <c r="EQR135" s="224"/>
      <c r="EQS135" s="244"/>
      <c r="EQT135" s="245"/>
      <c r="EQU135" s="224"/>
      <c r="EQV135" s="244"/>
      <c r="EQW135" s="245"/>
      <c r="EQX135" s="224"/>
      <c r="EQY135" s="244"/>
      <c r="EQZ135" s="245"/>
      <c r="ERA135" s="224"/>
      <c r="ERB135" s="244"/>
      <c r="ERC135" s="245"/>
      <c r="ERD135" s="224"/>
      <c r="ERE135" s="244"/>
      <c r="ERF135" s="245"/>
      <c r="ERG135" s="224"/>
      <c r="ERH135" s="244"/>
      <c r="ERI135" s="245"/>
      <c r="ERJ135" s="224"/>
      <c r="ERK135" s="244"/>
      <c r="ERL135" s="245"/>
      <c r="ERM135" s="224"/>
      <c r="ERN135" s="244"/>
      <c r="ERO135" s="245"/>
      <c r="ERP135" s="224"/>
      <c r="ERQ135" s="244"/>
      <c r="ERR135" s="245"/>
      <c r="ERS135" s="224"/>
      <c r="ERT135" s="244"/>
      <c r="ERU135" s="245"/>
      <c r="ERV135" s="224"/>
      <c r="ERW135" s="244"/>
      <c r="ERX135" s="245"/>
      <c r="ERY135" s="224"/>
      <c r="ERZ135" s="244"/>
      <c r="ESA135" s="245"/>
      <c r="ESB135" s="224"/>
      <c r="ESC135" s="244"/>
      <c r="ESD135" s="245"/>
      <c r="ESE135" s="224"/>
      <c r="ESF135" s="244"/>
      <c r="ESG135" s="245"/>
      <c r="ESH135" s="224"/>
      <c r="ESI135" s="244"/>
      <c r="ESJ135" s="245"/>
      <c r="ESK135" s="224"/>
      <c r="ESL135" s="244"/>
      <c r="ESM135" s="245"/>
      <c r="ESN135" s="224"/>
      <c r="ESO135" s="244"/>
      <c r="ESP135" s="245"/>
      <c r="ESQ135" s="224"/>
      <c r="ESR135" s="244"/>
      <c r="ESS135" s="245"/>
      <c r="EST135" s="224"/>
      <c r="ESU135" s="244"/>
      <c r="ESV135" s="245"/>
      <c r="ESW135" s="224"/>
      <c r="ESX135" s="244"/>
      <c r="ESY135" s="245"/>
      <c r="ESZ135" s="224"/>
      <c r="ETA135" s="244"/>
      <c r="ETB135" s="245"/>
      <c r="ETC135" s="224"/>
      <c r="ETD135" s="244"/>
      <c r="ETE135" s="245"/>
      <c r="ETF135" s="224"/>
      <c r="ETG135" s="244"/>
      <c r="ETH135" s="245"/>
      <c r="ETI135" s="224"/>
      <c r="ETJ135" s="244"/>
      <c r="ETK135" s="245"/>
      <c r="ETL135" s="224"/>
      <c r="ETM135" s="244"/>
      <c r="ETN135" s="245"/>
      <c r="ETO135" s="224"/>
      <c r="ETP135" s="244"/>
      <c r="ETQ135" s="245"/>
      <c r="ETR135" s="224"/>
      <c r="ETS135" s="244"/>
      <c r="ETT135" s="245"/>
      <c r="ETU135" s="224"/>
      <c r="ETV135" s="244"/>
      <c r="ETW135" s="245"/>
      <c r="ETX135" s="224"/>
      <c r="ETY135" s="244"/>
      <c r="ETZ135" s="245"/>
      <c r="EUA135" s="224"/>
      <c r="EUB135" s="244"/>
      <c r="EUC135" s="245"/>
      <c r="EUD135" s="224"/>
      <c r="EUE135" s="244"/>
      <c r="EUF135" s="245"/>
      <c r="EUG135" s="224"/>
      <c r="EUH135" s="244"/>
      <c r="EUI135" s="245"/>
      <c r="EUJ135" s="224"/>
      <c r="EUK135" s="244"/>
      <c r="EUL135" s="245"/>
      <c r="EUM135" s="224"/>
      <c r="EUN135" s="244"/>
      <c r="EUO135" s="245"/>
      <c r="EUP135" s="224"/>
      <c r="EUQ135" s="244"/>
      <c r="EUR135" s="245"/>
      <c r="EUS135" s="224"/>
      <c r="EUT135" s="244"/>
      <c r="EUU135" s="245"/>
      <c r="EUV135" s="224"/>
      <c r="EUW135" s="244"/>
      <c r="EUX135" s="245"/>
      <c r="EUY135" s="224"/>
      <c r="EUZ135" s="244"/>
      <c r="EVA135" s="245"/>
      <c r="EVB135" s="224"/>
      <c r="EVC135" s="244"/>
      <c r="EVD135" s="245"/>
      <c r="EVE135" s="224"/>
      <c r="EVF135" s="244"/>
      <c r="EVG135" s="245"/>
      <c r="EVH135" s="224"/>
      <c r="EVI135" s="244"/>
      <c r="EVJ135" s="245"/>
      <c r="EVK135" s="224"/>
      <c r="EVL135" s="244"/>
      <c r="EVM135" s="245"/>
      <c r="EVN135" s="224"/>
      <c r="EVO135" s="244"/>
      <c r="EVP135" s="245"/>
      <c r="EVQ135" s="224"/>
      <c r="EVR135" s="244"/>
      <c r="EVS135" s="245"/>
      <c r="EVT135" s="224"/>
      <c r="EVU135" s="244"/>
      <c r="EVV135" s="245"/>
      <c r="EVW135" s="224"/>
      <c r="EVX135" s="244"/>
      <c r="EVY135" s="245"/>
      <c r="EVZ135" s="224"/>
      <c r="EWA135" s="244"/>
      <c r="EWB135" s="245"/>
      <c r="EWC135" s="224"/>
      <c r="EWD135" s="244"/>
      <c r="EWE135" s="245"/>
      <c r="EWF135" s="224"/>
      <c r="EWG135" s="244"/>
      <c r="EWH135" s="245"/>
      <c r="EWI135" s="224"/>
      <c r="EWJ135" s="244"/>
      <c r="EWK135" s="245"/>
      <c r="EWL135" s="224"/>
      <c r="EWM135" s="244"/>
      <c r="EWN135" s="245"/>
      <c r="EWO135" s="224"/>
      <c r="EWP135" s="244"/>
      <c r="EWQ135" s="245"/>
      <c r="EWR135" s="224"/>
      <c r="EWS135" s="244"/>
      <c r="EWT135" s="245"/>
      <c r="EWU135" s="224"/>
      <c r="EWV135" s="244"/>
      <c r="EWW135" s="245"/>
      <c r="EWX135" s="224"/>
      <c r="EWY135" s="244"/>
      <c r="EWZ135" s="245"/>
      <c r="EXA135" s="224"/>
      <c r="EXB135" s="244"/>
      <c r="EXC135" s="245"/>
      <c r="EXD135" s="224"/>
      <c r="EXE135" s="244"/>
      <c r="EXF135" s="245"/>
      <c r="EXG135" s="224"/>
      <c r="EXH135" s="244"/>
      <c r="EXI135" s="245"/>
      <c r="EXJ135" s="224"/>
      <c r="EXK135" s="244"/>
      <c r="EXL135" s="245"/>
      <c r="EXM135" s="224"/>
      <c r="EXN135" s="244"/>
      <c r="EXO135" s="245"/>
      <c r="EXP135" s="224"/>
      <c r="EXQ135" s="244"/>
      <c r="EXR135" s="245"/>
      <c r="EXS135" s="224"/>
      <c r="EXT135" s="244"/>
      <c r="EXU135" s="245"/>
      <c r="EXV135" s="224"/>
      <c r="EXW135" s="244"/>
      <c r="EXX135" s="245"/>
      <c r="EXY135" s="224"/>
      <c r="EXZ135" s="244"/>
      <c r="EYA135" s="245"/>
      <c r="EYB135" s="224"/>
      <c r="EYC135" s="244"/>
      <c r="EYD135" s="245"/>
      <c r="EYE135" s="224"/>
      <c r="EYF135" s="244"/>
      <c r="EYG135" s="245"/>
      <c r="EYH135" s="224"/>
      <c r="EYI135" s="244"/>
      <c r="EYJ135" s="245"/>
      <c r="EYK135" s="224"/>
      <c r="EYL135" s="244"/>
      <c r="EYM135" s="245"/>
      <c r="EYN135" s="224"/>
      <c r="EYO135" s="244"/>
      <c r="EYP135" s="245"/>
      <c r="EYQ135" s="224"/>
      <c r="EYR135" s="244"/>
      <c r="EYS135" s="245"/>
      <c r="EYT135" s="224"/>
      <c r="EYU135" s="244"/>
      <c r="EYV135" s="245"/>
      <c r="EYW135" s="224"/>
      <c r="EYX135" s="244"/>
      <c r="EYY135" s="245"/>
      <c r="EYZ135" s="224"/>
      <c r="EZA135" s="244"/>
      <c r="EZB135" s="245"/>
      <c r="EZC135" s="224"/>
      <c r="EZD135" s="244"/>
      <c r="EZE135" s="245"/>
      <c r="EZF135" s="224"/>
      <c r="EZG135" s="244"/>
      <c r="EZH135" s="245"/>
      <c r="EZI135" s="224"/>
      <c r="EZJ135" s="244"/>
      <c r="EZK135" s="245"/>
      <c r="EZL135" s="224"/>
      <c r="EZM135" s="244"/>
      <c r="EZN135" s="245"/>
      <c r="EZO135" s="224"/>
      <c r="EZP135" s="244"/>
      <c r="EZQ135" s="245"/>
      <c r="EZR135" s="224"/>
      <c r="EZS135" s="244"/>
      <c r="EZT135" s="245"/>
      <c r="EZU135" s="224"/>
      <c r="EZV135" s="244"/>
      <c r="EZW135" s="245"/>
      <c r="EZX135" s="224"/>
      <c r="EZY135" s="244"/>
      <c r="EZZ135" s="245"/>
      <c r="FAA135" s="224"/>
      <c r="FAB135" s="244"/>
      <c r="FAC135" s="245"/>
      <c r="FAD135" s="224"/>
      <c r="FAE135" s="244"/>
      <c r="FAF135" s="245"/>
      <c r="FAG135" s="224"/>
      <c r="FAH135" s="244"/>
      <c r="FAI135" s="245"/>
      <c r="FAJ135" s="224"/>
      <c r="FAK135" s="244"/>
      <c r="FAL135" s="245"/>
      <c r="FAM135" s="224"/>
      <c r="FAN135" s="244"/>
      <c r="FAO135" s="245"/>
      <c r="FAP135" s="224"/>
      <c r="FAQ135" s="244"/>
      <c r="FAR135" s="245"/>
      <c r="FAS135" s="224"/>
      <c r="FAT135" s="244"/>
      <c r="FAU135" s="245"/>
      <c r="FAV135" s="224"/>
      <c r="FAW135" s="244"/>
      <c r="FAX135" s="245"/>
      <c r="FAY135" s="224"/>
      <c r="FAZ135" s="244"/>
      <c r="FBA135" s="245"/>
      <c r="FBB135" s="224"/>
      <c r="FBC135" s="244"/>
      <c r="FBD135" s="245"/>
      <c r="FBE135" s="224"/>
      <c r="FBF135" s="244"/>
      <c r="FBG135" s="245"/>
      <c r="FBH135" s="224"/>
      <c r="FBI135" s="244"/>
      <c r="FBJ135" s="245"/>
      <c r="FBK135" s="224"/>
      <c r="FBL135" s="244"/>
      <c r="FBM135" s="245"/>
      <c r="FBN135" s="224"/>
      <c r="FBO135" s="244"/>
      <c r="FBP135" s="245"/>
      <c r="FBQ135" s="224"/>
      <c r="FBR135" s="244"/>
      <c r="FBS135" s="245"/>
      <c r="FBT135" s="224"/>
      <c r="FBU135" s="244"/>
      <c r="FBV135" s="245"/>
      <c r="FBW135" s="224"/>
      <c r="FBX135" s="244"/>
      <c r="FBY135" s="245"/>
      <c r="FBZ135" s="224"/>
      <c r="FCA135" s="244"/>
      <c r="FCB135" s="245"/>
      <c r="FCC135" s="224"/>
      <c r="FCD135" s="244"/>
      <c r="FCE135" s="245"/>
      <c r="FCF135" s="224"/>
      <c r="FCG135" s="244"/>
      <c r="FCH135" s="245"/>
      <c r="FCI135" s="224"/>
      <c r="FCJ135" s="244"/>
      <c r="FCK135" s="245"/>
      <c r="FCL135" s="224"/>
      <c r="FCM135" s="244"/>
      <c r="FCN135" s="245"/>
      <c r="FCO135" s="224"/>
      <c r="FCP135" s="244"/>
      <c r="FCQ135" s="245"/>
      <c r="FCR135" s="224"/>
      <c r="FCS135" s="244"/>
      <c r="FCT135" s="245"/>
      <c r="FCU135" s="224"/>
      <c r="FCV135" s="244"/>
      <c r="FCW135" s="245"/>
      <c r="FCX135" s="224"/>
      <c r="FCY135" s="244"/>
      <c r="FCZ135" s="245"/>
      <c r="FDA135" s="224"/>
      <c r="FDB135" s="244"/>
      <c r="FDC135" s="245"/>
      <c r="FDD135" s="224"/>
      <c r="FDE135" s="244"/>
      <c r="FDF135" s="245"/>
      <c r="FDG135" s="224"/>
      <c r="FDH135" s="244"/>
      <c r="FDI135" s="245"/>
      <c r="FDJ135" s="224"/>
      <c r="FDK135" s="244"/>
      <c r="FDL135" s="245"/>
      <c r="FDM135" s="224"/>
      <c r="FDN135" s="244"/>
      <c r="FDO135" s="245"/>
      <c r="FDP135" s="224"/>
      <c r="FDQ135" s="244"/>
      <c r="FDR135" s="245"/>
      <c r="FDS135" s="224"/>
      <c r="FDT135" s="244"/>
      <c r="FDU135" s="245"/>
      <c r="FDV135" s="224"/>
      <c r="FDW135" s="244"/>
      <c r="FDX135" s="245"/>
      <c r="FDY135" s="224"/>
      <c r="FDZ135" s="244"/>
      <c r="FEA135" s="245"/>
      <c r="FEB135" s="224"/>
      <c r="FEC135" s="244"/>
      <c r="FED135" s="245"/>
      <c r="FEE135" s="224"/>
      <c r="FEF135" s="244"/>
      <c r="FEG135" s="245"/>
      <c r="FEH135" s="224"/>
      <c r="FEI135" s="244"/>
      <c r="FEJ135" s="245"/>
      <c r="FEK135" s="224"/>
      <c r="FEL135" s="244"/>
      <c r="FEM135" s="245"/>
      <c r="FEN135" s="224"/>
      <c r="FEO135" s="244"/>
      <c r="FEP135" s="245"/>
      <c r="FEQ135" s="224"/>
      <c r="FER135" s="244"/>
      <c r="FES135" s="245"/>
      <c r="FET135" s="224"/>
      <c r="FEU135" s="244"/>
      <c r="FEV135" s="245"/>
      <c r="FEW135" s="224"/>
      <c r="FEX135" s="244"/>
      <c r="FEY135" s="245"/>
      <c r="FEZ135" s="224"/>
      <c r="FFA135" s="244"/>
      <c r="FFB135" s="245"/>
      <c r="FFC135" s="224"/>
      <c r="FFD135" s="244"/>
      <c r="FFE135" s="245"/>
      <c r="FFF135" s="224"/>
      <c r="FFG135" s="244"/>
      <c r="FFH135" s="245"/>
      <c r="FFI135" s="224"/>
      <c r="FFJ135" s="244"/>
      <c r="FFK135" s="245"/>
      <c r="FFL135" s="224"/>
      <c r="FFM135" s="244"/>
      <c r="FFN135" s="245"/>
      <c r="FFO135" s="224"/>
      <c r="FFP135" s="244"/>
      <c r="FFQ135" s="245"/>
      <c r="FFR135" s="224"/>
      <c r="FFS135" s="244"/>
      <c r="FFT135" s="245"/>
      <c r="FFU135" s="224"/>
      <c r="FFV135" s="244"/>
      <c r="FFW135" s="245"/>
      <c r="FFX135" s="224"/>
      <c r="FFY135" s="244"/>
      <c r="FFZ135" s="245"/>
      <c r="FGA135" s="224"/>
      <c r="FGB135" s="244"/>
      <c r="FGC135" s="245"/>
      <c r="FGD135" s="224"/>
      <c r="FGE135" s="244"/>
      <c r="FGF135" s="245"/>
      <c r="FGG135" s="224"/>
      <c r="FGH135" s="244"/>
      <c r="FGI135" s="245"/>
      <c r="FGJ135" s="224"/>
      <c r="FGK135" s="244"/>
      <c r="FGL135" s="245"/>
      <c r="FGM135" s="224"/>
      <c r="FGN135" s="244"/>
      <c r="FGO135" s="245"/>
      <c r="FGP135" s="224"/>
      <c r="FGQ135" s="244"/>
      <c r="FGR135" s="245"/>
      <c r="FGS135" s="224"/>
      <c r="FGT135" s="244"/>
      <c r="FGU135" s="245"/>
      <c r="FGV135" s="224"/>
      <c r="FGW135" s="244"/>
      <c r="FGX135" s="245"/>
      <c r="FGY135" s="224"/>
      <c r="FGZ135" s="244"/>
      <c r="FHA135" s="245"/>
      <c r="FHB135" s="224"/>
      <c r="FHC135" s="244"/>
      <c r="FHD135" s="245"/>
      <c r="FHE135" s="224"/>
      <c r="FHF135" s="244"/>
      <c r="FHG135" s="245"/>
      <c r="FHH135" s="224"/>
      <c r="FHI135" s="244"/>
      <c r="FHJ135" s="245"/>
      <c r="FHK135" s="224"/>
      <c r="FHL135" s="244"/>
      <c r="FHM135" s="245"/>
      <c r="FHN135" s="224"/>
      <c r="FHO135" s="244"/>
      <c r="FHP135" s="245"/>
      <c r="FHQ135" s="224"/>
      <c r="FHR135" s="244"/>
      <c r="FHS135" s="245"/>
      <c r="FHT135" s="224"/>
      <c r="FHU135" s="244"/>
      <c r="FHV135" s="245"/>
      <c r="FHW135" s="224"/>
      <c r="FHX135" s="244"/>
      <c r="FHY135" s="245"/>
      <c r="FHZ135" s="224"/>
      <c r="FIA135" s="244"/>
      <c r="FIB135" s="245"/>
      <c r="FIC135" s="224"/>
      <c r="FID135" s="244"/>
      <c r="FIE135" s="245"/>
      <c r="FIF135" s="224"/>
      <c r="FIG135" s="244"/>
      <c r="FIH135" s="245"/>
      <c r="FII135" s="224"/>
      <c r="FIJ135" s="244"/>
      <c r="FIK135" s="245"/>
      <c r="FIL135" s="224"/>
      <c r="FIM135" s="244"/>
      <c r="FIN135" s="245"/>
      <c r="FIO135" s="224"/>
      <c r="FIP135" s="244"/>
      <c r="FIQ135" s="245"/>
      <c r="FIR135" s="224"/>
      <c r="FIS135" s="244"/>
      <c r="FIT135" s="245"/>
      <c r="FIU135" s="224"/>
      <c r="FIV135" s="244"/>
      <c r="FIW135" s="245"/>
      <c r="FIX135" s="224"/>
      <c r="FIY135" s="244"/>
      <c r="FIZ135" s="245"/>
      <c r="FJA135" s="224"/>
      <c r="FJB135" s="244"/>
      <c r="FJC135" s="245"/>
      <c r="FJD135" s="224"/>
      <c r="FJE135" s="244"/>
      <c r="FJF135" s="245"/>
      <c r="FJG135" s="224"/>
      <c r="FJH135" s="244"/>
      <c r="FJI135" s="245"/>
      <c r="FJJ135" s="224"/>
      <c r="FJK135" s="244"/>
      <c r="FJL135" s="245"/>
      <c r="FJM135" s="224"/>
      <c r="FJN135" s="244"/>
      <c r="FJO135" s="245"/>
      <c r="FJP135" s="224"/>
      <c r="FJQ135" s="244"/>
      <c r="FJR135" s="245"/>
      <c r="FJS135" s="224"/>
      <c r="FJT135" s="244"/>
      <c r="FJU135" s="245"/>
      <c r="FJV135" s="224"/>
      <c r="FJW135" s="244"/>
      <c r="FJX135" s="245"/>
      <c r="FJY135" s="224"/>
      <c r="FJZ135" s="244"/>
      <c r="FKA135" s="245"/>
      <c r="FKB135" s="224"/>
      <c r="FKC135" s="244"/>
      <c r="FKD135" s="245"/>
      <c r="FKE135" s="224"/>
      <c r="FKF135" s="244"/>
      <c r="FKG135" s="245"/>
      <c r="FKH135" s="224"/>
      <c r="FKI135" s="244"/>
      <c r="FKJ135" s="245"/>
      <c r="FKK135" s="224"/>
      <c r="FKL135" s="244"/>
      <c r="FKM135" s="245"/>
      <c r="FKN135" s="224"/>
      <c r="FKO135" s="244"/>
      <c r="FKP135" s="245"/>
      <c r="FKQ135" s="224"/>
      <c r="FKR135" s="244"/>
      <c r="FKS135" s="245"/>
      <c r="FKT135" s="224"/>
      <c r="FKU135" s="244"/>
      <c r="FKV135" s="245"/>
      <c r="FKW135" s="224"/>
      <c r="FKX135" s="244"/>
      <c r="FKY135" s="245"/>
      <c r="FKZ135" s="224"/>
      <c r="FLA135" s="244"/>
      <c r="FLB135" s="245"/>
      <c r="FLC135" s="224"/>
      <c r="FLD135" s="244"/>
      <c r="FLE135" s="245"/>
      <c r="FLF135" s="224"/>
      <c r="FLG135" s="244"/>
      <c r="FLH135" s="245"/>
      <c r="FLI135" s="224"/>
      <c r="FLJ135" s="244"/>
      <c r="FLK135" s="245"/>
      <c r="FLL135" s="224"/>
      <c r="FLM135" s="244"/>
      <c r="FLN135" s="245"/>
      <c r="FLO135" s="224"/>
      <c r="FLP135" s="244"/>
      <c r="FLQ135" s="245"/>
      <c r="FLR135" s="224"/>
      <c r="FLS135" s="244"/>
      <c r="FLT135" s="245"/>
      <c r="FLU135" s="224"/>
      <c r="FLV135" s="244"/>
      <c r="FLW135" s="245"/>
      <c r="FLX135" s="224"/>
      <c r="FLY135" s="244"/>
      <c r="FLZ135" s="245"/>
      <c r="FMA135" s="224"/>
      <c r="FMB135" s="244"/>
      <c r="FMC135" s="245"/>
      <c r="FMD135" s="224"/>
      <c r="FME135" s="244"/>
      <c r="FMF135" s="245"/>
      <c r="FMG135" s="224"/>
      <c r="FMH135" s="244"/>
      <c r="FMI135" s="245"/>
      <c r="FMJ135" s="224"/>
      <c r="FMK135" s="244"/>
      <c r="FML135" s="245"/>
      <c r="FMM135" s="224"/>
      <c r="FMN135" s="244"/>
      <c r="FMO135" s="245"/>
      <c r="FMP135" s="224"/>
      <c r="FMQ135" s="244"/>
      <c r="FMR135" s="245"/>
      <c r="FMS135" s="224"/>
      <c r="FMT135" s="244"/>
      <c r="FMU135" s="245"/>
      <c r="FMV135" s="224"/>
      <c r="FMW135" s="244"/>
      <c r="FMX135" s="245"/>
      <c r="FMY135" s="224"/>
      <c r="FMZ135" s="244"/>
      <c r="FNA135" s="245"/>
      <c r="FNB135" s="224"/>
      <c r="FNC135" s="244"/>
      <c r="FND135" s="245"/>
      <c r="FNE135" s="224"/>
      <c r="FNF135" s="244"/>
      <c r="FNG135" s="245"/>
      <c r="FNH135" s="224"/>
      <c r="FNI135" s="244"/>
      <c r="FNJ135" s="245"/>
      <c r="FNK135" s="224"/>
      <c r="FNL135" s="244"/>
      <c r="FNM135" s="245"/>
      <c r="FNN135" s="224"/>
      <c r="FNO135" s="244"/>
      <c r="FNP135" s="245"/>
      <c r="FNQ135" s="224"/>
      <c r="FNR135" s="244"/>
      <c r="FNS135" s="245"/>
      <c r="FNT135" s="224"/>
      <c r="FNU135" s="244"/>
      <c r="FNV135" s="245"/>
      <c r="FNW135" s="224"/>
      <c r="FNX135" s="244"/>
      <c r="FNY135" s="245"/>
      <c r="FNZ135" s="224"/>
      <c r="FOA135" s="244"/>
      <c r="FOB135" s="245"/>
      <c r="FOC135" s="224"/>
      <c r="FOD135" s="244"/>
      <c r="FOE135" s="245"/>
      <c r="FOF135" s="224"/>
      <c r="FOG135" s="244"/>
      <c r="FOH135" s="245"/>
      <c r="FOI135" s="224"/>
      <c r="FOJ135" s="244"/>
      <c r="FOK135" s="245"/>
      <c r="FOL135" s="224"/>
      <c r="FOM135" s="244"/>
      <c r="FON135" s="245"/>
      <c r="FOO135" s="224"/>
      <c r="FOP135" s="244"/>
      <c r="FOQ135" s="245"/>
      <c r="FOR135" s="224"/>
      <c r="FOS135" s="244"/>
      <c r="FOT135" s="245"/>
      <c r="FOU135" s="224"/>
      <c r="FOV135" s="244"/>
      <c r="FOW135" s="245"/>
      <c r="FOX135" s="224"/>
      <c r="FOY135" s="244"/>
      <c r="FOZ135" s="245"/>
      <c r="FPA135" s="224"/>
      <c r="FPB135" s="244"/>
      <c r="FPC135" s="245"/>
      <c r="FPD135" s="224"/>
      <c r="FPE135" s="244"/>
      <c r="FPF135" s="245"/>
      <c r="FPG135" s="224"/>
      <c r="FPH135" s="244"/>
      <c r="FPI135" s="245"/>
      <c r="FPJ135" s="224"/>
      <c r="FPK135" s="244"/>
      <c r="FPL135" s="245"/>
      <c r="FPM135" s="224"/>
      <c r="FPN135" s="244"/>
      <c r="FPO135" s="245"/>
      <c r="FPP135" s="224"/>
      <c r="FPQ135" s="244"/>
      <c r="FPR135" s="245"/>
      <c r="FPS135" s="224"/>
      <c r="FPT135" s="244"/>
      <c r="FPU135" s="245"/>
      <c r="FPV135" s="224"/>
      <c r="FPW135" s="244"/>
      <c r="FPX135" s="245"/>
      <c r="FPY135" s="224"/>
      <c r="FPZ135" s="244"/>
      <c r="FQA135" s="245"/>
      <c r="FQB135" s="224"/>
      <c r="FQC135" s="244"/>
      <c r="FQD135" s="245"/>
      <c r="FQE135" s="224"/>
      <c r="FQF135" s="244"/>
      <c r="FQG135" s="245"/>
      <c r="FQH135" s="224"/>
      <c r="FQI135" s="244"/>
      <c r="FQJ135" s="245"/>
      <c r="FQK135" s="224"/>
      <c r="FQL135" s="244"/>
      <c r="FQM135" s="245"/>
      <c r="FQN135" s="224"/>
      <c r="FQO135" s="244"/>
      <c r="FQP135" s="245"/>
      <c r="FQQ135" s="224"/>
      <c r="FQR135" s="244"/>
      <c r="FQS135" s="245"/>
      <c r="FQT135" s="224"/>
      <c r="FQU135" s="244"/>
      <c r="FQV135" s="245"/>
      <c r="FQW135" s="224"/>
      <c r="FQX135" s="244"/>
      <c r="FQY135" s="245"/>
      <c r="FQZ135" s="224"/>
      <c r="FRA135" s="244"/>
      <c r="FRB135" s="245"/>
      <c r="FRC135" s="224"/>
      <c r="FRD135" s="244"/>
      <c r="FRE135" s="245"/>
      <c r="FRF135" s="224"/>
      <c r="FRG135" s="244"/>
      <c r="FRH135" s="245"/>
      <c r="FRI135" s="224"/>
      <c r="FRJ135" s="244"/>
      <c r="FRK135" s="245"/>
      <c r="FRL135" s="224"/>
      <c r="FRM135" s="244"/>
      <c r="FRN135" s="245"/>
      <c r="FRO135" s="224"/>
      <c r="FRP135" s="244"/>
      <c r="FRQ135" s="245"/>
      <c r="FRR135" s="224"/>
      <c r="FRS135" s="244"/>
      <c r="FRT135" s="245"/>
      <c r="FRU135" s="224"/>
      <c r="FRV135" s="244"/>
      <c r="FRW135" s="245"/>
      <c r="FRX135" s="224"/>
      <c r="FRY135" s="244"/>
      <c r="FRZ135" s="245"/>
      <c r="FSA135" s="224"/>
      <c r="FSB135" s="244"/>
      <c r="FSC135" s="245"/>
      <c r="FSD135" s="224"/>
      <c r="FSE135" s="244"/>
      <c r="FSF135" s="245"/>
      <c r="FSG135" s="224"/>
      <c r="FSH135" s="244"/>
      <c r="FSI135" s="245"/>
      <c r="FSJ135" s="224"/>
      <c r="FSK135" s="244"/>
      <c r="FSL135" s="245"/>
      <c r="FSM135" s="224"/>
      <c r="FSN135" s="244"/>
      <c r="FSO135" s="245"/>
      <c r="FSP135" s="224"/>
      <c r="FSQ135" s="244"/>
      <c r="FSR135" s="245"/>
      <c r="FSS135" s="224"/>
      <c r="FST135" s="244"/>
      <c r="FSU135" s="245"/>
      <c r="FSV135" s="224"/>
      <c r="FSW135" s="244"/>
      <c r="FSX135" s="245"/>
      <c r="FSY135" s="224"/>
      <c r="FSZ135" s="244"/>
      <c r="FTA135" s="245"/>
      <c r="FTB135" s="224"/>
      <c r="FTC135" s="244"/>
      <c r="FTD135" s="245"/>
      <c r="FTE135" s="224"/>
      <c r="FTF135" s="244"/>
      <c r="FTG135" s="245"/>
      <c r="FTH135" s="224"/>
      <c r="FTI135" s="244"/>
      <c r="FTJ135" s="245"/>
      <c r="FTK135" s="224"/>
      <c r="FTL135" s="244"/>
      <c r="FTM135" s="245"/>
      <c r="FTN135" s="224"/>
      <c r="FTO135" s="244"/>
      <c r="FTP135" s="245"/>
      <c r="FTQ135" s="224"/>
      <c r="FTR135" s="244"/>
      <c r="FTS135" s="245"/>
      <c r="FTT135" s="224"/>
      <c r="FTU135" s="244"/>
      <c r="FTV135" s="245"/>
      <c r="FTW135" s="224"/>
      <c r="FTX135" s="244"/>
      <c r="FTY135" s="245"/>
      <c r="FTZ135" s="224"/>
      <c r="FUA135" s="244"/>
      <c r="FUB135" s="245"/>
      <c r="FUC135" s="224"/>
      <c r="FUD135" s="244"/>
      <c r="FUE135" s="245"/>
      <c r="FUF135" s="224"/>
      <c r="FUG135" s="244"/>
      <c r="FUH135" s="245"/>
      <c r="FUI135" s="224"/>
      <c r="FUJ135" s="244"/>
      <c r="FUK135" s="245"/>
      <c r="FUL135" s="224"/>
      <c r="FUM135" s="244"/>
      <c r="FUN135" s="245"/>
      <c r="FUO135" s="224"/>
      <c r="FUP135" s="244"/>
      <c r="FUQ135" s="245"/>
      <c r="FUR135" s="224"/>
      <c r="FUS135" s="244"/>
      <c r="FUT135" s="245"/>
      <c r="FUU135" s="224"/>
      <c r="FUV135" s="244"/>
      <c r="FUW135" s="245"/>
      <c r="FUX135" s="224"/>
      <c r="FUY135" s="244"/>
      <c r="FUZ135" s="245"/>
      <c r="FVA135" s="224"/>
      <c r="FVB135" s="244"/>
      <c r="FVC135" s="245"/>
      <c r="FVD135" s="224"/>
      <c r="FVE135" s="244"/>
      <c r="FVF135" s="245"/>
      <c r="FVG135" s="224"/>
      <c r="FVH135" s="244"/>
      <c r="FVI135" s="245"/>
      <c r="FVJ135" s="224"/>
      <c r="FVK135" s="244"/>
      <c r="FVL135" s="245"/>
      <c r="FVM135" s="224"/>
      <c r="FVN135" s="244"/>
      <c r="FVO135" s="245"/>
      <c r="FVP135" s="224"/>
      <c r="FVQ135" s="244"/>
      <c r="FVR135" s="245"/>
      <c r="FVS135" s="224"/>
      <c r="FVT135" s="244"/>
      <c r="FVU135" s="245"/>
      <c r="FVV135" s="224"/>
      <c r="FVW135" s="244"/>
      <c r="FVX135" s="245"/>
      <c r="FVY135" s="224"/>
      <c r="FVZ135" s="244"/>
      <c r="FWA135" s="245"/>
      <c r="FWB135" s="224"/>
      <c r="FWC135" s="244"/>
      <c r="FWD135" s="245"/>
      <c r="FWE135" s="224"/>
      <c r="FWF135" s="244"/>
      <c r="FWG135" s="245"/>
      <c r="FWH135" s="224"/>
      <c r="FWI135" s="244"/>
      <c r="FWJ135" s="245"/>
      <c r="FWK135" s="224"/>
      <c r="FWL135" s="244"/>
      <c r="FWM135" s="245"/>
      <c r="FWN135" s="224"/>
      <c r="FWO135" s="244"/>
      <c r="FWP135" s="245"/>
      <c r="FWQ135" s="224"/>
      <c r="FWR135" s="244"/>
      <c r="FWS135" s="245"/>
      <c r="FWT135" s="224"/>
      <c r="FWU135" s="244"/>
      <c r="FWV135" s="245"/>
      <c r="FWW135" s="224"/>
      <c r="FWX135" s="244"/>
      <c r="FWY135" s="245"/>
      <c r="FWZ135" s="224"/>
      <c r="FXA135" s="244"/>
      <c r="FXB135" s="245"/>
      <c r="FXC135" s="224"/>
      <c r="FXD135" s="244"/>
      <c r="FXE135" s="245"/>
      <c r="FXF135" s="224"/>
      <c r="FXG135" s="244"/>
      <c r="FXH135" s="245"/>
      <c r="FXI135" s="224"/>
      <c r="FXJ135" s="244"/>
      <c r="FXK135" s="245"/>
      <c r="FXL135" s="224"/>
      <c r="FXM135" s="244"/>
      <c r="FXN135" s="245"/>
      <c r="FXO135" s="224"/>
      <c r="FXP135" s="244"/>
      <c r="FXQ135" s="245"/>
      <c r="FXR135" s="224"/>
      <c r="FXS135" s="244"/>
      <c r="FXT135" s="245"/>
      <c r="FXU135" s="224"/>
      <c r="FXV135" s="244"/>
      <c r="FXW135" s="245"/>
      <c r="FXX135" s="224"/>
      <c r="FXY135" s="244"/>
      <c r="FXZ135" s="245"/>
      <c r="FYA135" s="224"/>
      <c r="FYB135" s="244"/>
      <c r="FYC135" s="245"/>
      <c r="FYD135" s="224"/>
      <c r="FYE135" s="244"/>
      <c r="FYF135" s="245"/>
      <c r="FYG135" s="224"/>
      <c r="FYH135" s="244"/>
      <c r="FYI135" s="245"/>
      <c r="FYJ135" s="224"/>
      <c r="FYK135" s="244"/>
      <c r="FYL135" s="245"/>
      <c r="FYM135" s="224"/>
      <c r="FYN135" s="244"/>
      <c r="FYO135" s="245"/>
      <c r="FYP135" s="224"/>
      <c r="FYQ135" s="244"/>
      <c r="FYR135" s="245"/>
      <c r="FYS135" s="224"/>
      <c r="FYT135" s="244"/>
      <c r="FYU135" s="245"/>
      <c r="FYV135" s="224"/>
      <c r="FYW135" s="244"/>
      <c r="FYX135" s="245"/>
      <c r="FYY135" s="224"/>
      <c r="FYZ135" s="244"/>
      <c r="FZA135" s="245"/>
      <c r="FZB135" s="224"/>
      <c r="FZC135" s="244"/>
      <c r="FZD135" s="245"/>
      <c r="FZE135" s="224"/>
      <c r="FZF135" s="244"/>
      <c r="FZG135" s="245"/>
      <c r="FZH135" s="224"/>
      <c r="FZI135" s="244"/>
      <c r="FZJ135" s="245"/>
      <c r="FZK135" s="224"/>
      <c r="FZL135" s="244"/>
      <c r="FZM135" s="245"/>
      <c r="FZN135" s="224"/>
      <c r="FZO135" s="244"/>
      <c r="FZP135" s="245"/>
      <c r="FZQ135" s="224"/>
      <c r="FZR135" s="244"/>
      <c r="FZS135" s="245"/>
      <c r="FZT135" s="224"/>
      <c r="FZU135" s="244"/>
      <c r="FZV135" s="245"/>
      <c r="FZW135" s="224"/>
      <c r="FZX135" s="244"/>
      <c r="FZY135" s="245"/>
      <c r="FZZ135" s="224"/>
      <c r="GAA135" s="244"/>
      <c r="GAB135" s="245"/>
      <c r="GAC135" s="224"/>
      <c r="GAD135" s="244"/>
      <c r="GAE135" s="245"/>
      <c r="GAF135" s="224"/>
      <c r="GAG135" s="244"/>
      <c r="GAH135" s="245"/>
      <c r="GAI135" s="224"/>
      <c r="GAJ135" s="244"/>
      <c r="GAK135" s="245"/>
      <c r="GAL135" s="224"/>
      <c r="GAM135" s="244"/>
      <c r="GAN135" s="245"/>
      <c r="GAO135" s="224"/>
      <c r="GAP135" s="244"/>
      <c r="GAQ135" s="245"/>
      <c r="GAR135" s="224"/>
      <c r="GAS135" s="244"/>
      <c r="GAT135" s="245"/>
      <c r="GAU135" s="224"/>
      <c r="GAV135" s="244"/>
      <c r="GAW135" s="245"/>
      <c r="GAX135" s="224"/>
      <c r="GAY135" s="244"/>
      <c r="GAZ135" s="245"/>
      <c r="GBA135" s="224"/>
      <c r="GBB135" s="244"/>
      <c r="GBC135" s="245"/>
      <c r="GBD135" s="224"/>
      <c r="GBE135" s="244"/>
      <c r="GBF135" s="245"/>
      <c r="GBG135" s="224"/>
      <c r="GBH135" s="244"/>
      <c r="GBI135" s="245"/>
      <c r="GBJ135" s="224"/>
      <c r="GBK135" s="244"/>
      <c r="GBL135" s="245"/>
      <c r="GBM135" s="224"/>
      <c r="GBN135" s="244"/>
      <c r="GBO135" s="245"/>
      <c r="GBP135" s="224"/>
      <c r="GBQ135" s="244"/>
      <c r="GBR135" s="245"/>
      <c r="GBS135" s="224"/>
      <c r="GBT135" s="244"/>
      <c r="GBU135" s="245"/>
      <c r="GBV135" s="224"/>
      <c r="GBW135" s="244"/>
      <c r="GBX135" s="245"/>
      <c r="GBY135" s="224"/>
      <c r="GBZ135" s="244"/>
      <c r="GCA135" s="245"/>
      <c r="GCB135" s="224"/>
      <c r="GCC135" s="244"/>
      <c r="GCD135" s="245"/>
      <c r="GCE135" s="224"/>
      <c r="GCF135" s="244"/>
      <c r="GCG135" s="245"/>
      <c r="GCH135" s="224"/>
      <c r="GCI135" s="244"/>
      <c r="GCJ135" s="245"/>
      <c r="GCK135" s="224"/>
      <c r="GCL135" s="244"/>
      <c r="GCM135" s="245"/>
      <c r="GCN135" s="224"/>
      <c r="GCO135" s="244"/>
      <c r="GCP135" s="245"/>
      <c r="GCQ135" s="224"/>
      <c r="GCR135" s="244"/>
      <c r="GCS135" s="245"/>
      <c r="GCT135" s="224"/>
      <c r="GCU135" s="244"/>
      <c r="GCV135" s="245"/>
      <c r="GCW135" s="224"/>
      <c r="GCX135" s="244"/>
      <c r="GCY135" s="245"/>
      <c r="GCZ135" s="224"/>
      <c r="GDA135" s="244"/>
      <c r="GDB135" s="245"/>
      <c r="GDC135" s="224"/>
      <c r="GDD135" s="244"/>
      <c r="GDE135" s="245"/>
      <c r="GDF135" s="224"/>
      <c r="GDG135" s="244"/>
      <c r="GDH135" s="245"/>
      <c r="GDI135" s="224"/>
      <c r="GDJ135" s="244"/>
      <c r="GDK135" s="245"/>
      <c r="GDL135" s="224"/>
      <c r="GDM135" s="244"/>
      <c r="GDN135" s="245"/>
      <c r="GDO135" s="224"/>
      <c r="GDP135" s="244"/>
      <c r="GDQ135" s="245"/>
      <c r="GDR135" s="224"/>
      <c r="GDS135" s="244"/>
      <c r="GDT135" s="245"/>
      <c r="GDU135" s="224"/>
      <c r="GDV135" s="244"/>
      <c r="GDW135" s="245"/>
      <c r="GDX135" s="224"/>
      <c r="GDY135" s="244"/>
      <c r="GDZ135" s="245"/>
      <c r="GEA135" s="224"/>
      <c r="GEB135" s="244"/>
      <c r="GEC135" s="245"/>
      <c r="GED135" s="224"/>
      <c r="GEE135" s="244"/>
      <c r="GEF135" s="245"/>
      <c r="GEG135" s="224"/>
      <c r="GEH135" s="244"/>
      <c r="GEI135" s="245"/>
      <c r="GEJ135" s="224"/>
      <c r="GEK135" s="244"/>
      <c r="GEL135" s="245"/>
      <c r="GEM135" s="224"/>
      <c r="GEN135" s="244"/>
      <c r="GEO135" s="245"/>
      <c r="GEP135" s="224"/>
      <c r="GEQ135" s="244"/>
      <c r="GER135" s="245"/>
      <c r="GES135" s="224"/>
      <c r="GET135" s="244"/>
      <c r="GEU135" s="245"/>
      <c r="GEV135" s="224"/>
      <c r="GEW135" s="244"/>
      <c r="GEX135" s="245"/>
      <c r="GEY135" s="224"/>
      <c r="GEZ135" s="244"/>
      <c r="GFA135" s="245"/>
      <c r="GFB135" s="224"/>
      <c r="GFC135" s="244"/>
      <c r="GFD135" s="245"/>
      <c r="GFE135" s="224"/>
      <c r="GFF135" s="244"/>
      <c r="GFG135" s="245"/>
      <c r="GFH135" s="224"/>
      <c r="GFI135" s="244"/>
      <c r="GFJ135" s="245"/>
      <c r="GFK135" s="224"/>
      <c r="GFL135" s="244"/>
      <c r="GFM135" s="245"/>
      <c r="GFN135" s="224"/>
      <c r="GFO135" s="244"/>
      <c r="GFP135" s="245"/>
      <c r="GFQ135" s="224"/>
      <c r="GFR135" s="244"/>
      <c r="GFS135" s="245"/>
      <c r="GFT135" s="224"/>
      <c r="GFU135" s="244"/>
      <c r="GFV135" s="245"/>
      <c r="GFW135" s="224"/>
      <c r="GFX135" s="244"/>
      <c r="GFY135" s="245"/>
      <c r="GFZ135" s="224"/>
      <c r="GGA135" s="244"/>
      <c r="GGB135" s="245"/>
      <c r="GGC135" s="224"/>
      <c r="GGD135" s="244"/>
      <c r="GGE135" s="245"/>
      <c r="GGF135" s="224"/>
      <c r="GGG135" s="244"/>
      <c r="GGH135" s="245"/>
      <c r="GGI135" s="224"/>
      <c r="GGJ135" s="244"/>
      <c r="GGK135" s="245"/>
      <c r="GGL135" s="224"/>
      <c r="GGM135" s="244"/>
      <c r="GGN135" s="245"/>
      <c r="GGO135" s="224"/>
      <c r="GGP135" s="244"/>
      <c r="GGQ135" s="245"/>
      <c r="GGR135" s="224"/>
      <c r="GGS135" s="244"/>
      <c r="GGT135" s="245"/>
      <c r="GGU135" s="224"/>
      <c r="GGV135" s="244"/>
      <c r="GGW135" s="245"/>
      <c r="GGX135" s="224"/>
      <c r="GGY135" s="244"/>
      <c r="GGZ135" s="245"/>
      <c r="GHA135" s="224"/>
      <c r="GHB135" s="244"/>
      <c r="GHC135" s="245"/>
      <c r="GHD135" s="224"/>
      <c r="GHE135" s="244"/>
      <c r="GHF135" s="245"/>
      <c r="GHG135" s="224"/>
      <c r="GHH135" s="244"/>
      <c r="GHI135" s="245"/>
      <c r="GHJ135" s="224"/>
      <c r="GHK135" s="244"/>
      <c r="GHL135" s="245"/>
      <c r="GHM135" s="224"/>
      <c r="GHN135" s="244"/>
      <c r="GHO135" s="245"/>
      <c r="GHP135" s="224"/>
      <c r="GHQ135" s="244"/>
      <c r="GHR135" s="245"/>
      <c r="GHS135" s="224"/>
      <c r="GHT135" s="244"/>
      <c r="GHU135" s="245"/>
      <c r="GHV135" s="224"/>
      <c r="GHW135" s="244"/>
      <c r="GHX135" s="245"/>
      <c r="GHY135" s="224"/>
      <c r="GHZ135" s="244"/>
      <c r="GIA135" s="245"/>
      <c r="GIB135" s="224"/>
      <c r="GIC135" s="244"/>
      <c r="GID135" s="245"/>
      <c r="GIE135" s="224"/>
      <c r="GIF135" s="244"/>
      <c r="GIG135" s="245"/>
      <c r="GIH135" s="224"/>
      <c r="GII135" s="244"/>
      <c r="GIJ135" s="245"/>
      <c r="GIK135" s="224"/>
      <c r="GIL135" s="244"/>
      <c r="GIM135" s="245"/>
      <c r="GIN135" s="224"/>
      <c r="GIO135" s="244"/>
      <c r="GIP135" s="245"/>
      <c r="GIQ135" s="224"/>
      <c r="GIR135" s="244"/>
      <c r="GIS135" s="245"/>
      <c r="GIT135" s="224"/>
      <c r="GIU135" s="244"/>
      <c r="GIV135" s="245"/>
      <c r="GIW135" s="224"/>
      <c r="GIX135" s="244"/>
      <c r="GIY135" s="245"/>
      <c r="GIZ135" s="224"/>
      <c r="GJA135" s="244"/>
      <c r="GJB135" s="245"/>
      <c r="GJC135" s="224"/>
      <c r="GJD135" s="244"/>
      <c r="GJE135" s="245"/>
      <c r="GJF135" s="224"/>
      <c r="GJG135" s="244"/>
      <c r="GJH135" s="245"/>
      <c r="GJI135" s="224"/>
      <c r="GJJ135" s="244"/>
      <c r="GJK135" s="245"/>
      <c r="GJL135" s="224"/>
      <c r="GJM135" s="244"/>
      <c r="GJN135" s="245"/>
      <c r="GJO135" s="224"/>
      <c r="GJP135" s="244"/>
      <c r="GJQ135" s="245"/>
      <c r="GJR135" s="224"/>
      <c r="GJS135" s="244"/>
      <c r="GJT135" s="245"/>
      <c r="GJU135" s="224"/>
      <c r="GJV135" s="244"/>
      <c r="GJW135" s="245"/>
      <c r="GJX135" s="224"/>
      <c r="GJY135" s="244"/>
      <c r="GJZ135" s="245"/>
      <c r="GKA135" s="224"/>
      <c r="GKB135" s="244"/>
      <c r="GKC135" s="245"/>
      <c r="GKD135" s="224"/>
      <c r="GKE135" s="244"/>
      <c r="GKF135" s="245"/>
      <c r="GKG135" s="224"/>
      <c r="GKH135" s="244"/>
      <c r="GKI135" s="245"/>
      <c r="GKJ135" s="224"/>
      <c r="GKK135" s="244"/>
      <c r="GKL135" s="245"/>
      <c r="GKM135" s="224"/>
      <c r="GKN135" s="244"/>
      <c r="GKO135" s="245"/>
      <c r="GKP135" s="224"/>
      <c r="GKQ135" s="244"/>
      <c r="GKR135" s="245"/>
      <c r="GKS135" s="224"/>
      <c r="GKT135" s="244"/>
      <c r="GKU135" s="245"/>
      <c r="GKV135" s="224"/>
      <c r="GKW135" s="244"/>
      <c r="GKX135" s="245"/>
      <c r="GKY135" s="224"/>
      <c r="GKZ135" s="244"/>
      <c r="GLA135" s="245"/>
      <c r="GLB135" s="224"/>
      <c r="GLC135" s="244"/>
      <c r="GLD135" s="245"/>
      <c r="GLE135" s="224"/>
      <c r="GLF135" s="244"/>
      <c r="GLG135" s="245"/>
      <c r="GLH135" s="224"/>
      <c r="GLI135" s="244"/>
      <c r="GLJ135" s="245"/>
      <c r="GLK135" s="224"/>
      <c r="GLL135" s="244"/>
      <c r="GLM135" s="245"/>
      <c r="GLN135" s="224"/>
      <c r="GLO135" s="244"/>
      <c r="GLP135" s="245"/>
      <c r="GLQ135" s="224"/>
      <c r="GLR135" s="244"/>
      <c r="GLS135" s="245"/>
      <c r="GLT135" s="224"/>
      <c r="GLU135" s="244"/>
      <c r="GLV135" s="245"/>
      <c r="GLW135" s="224"/>
      <c r="GLX135" s="244"/>
      <c r="GLY135" s="245"/>
      <c r="GLZ135" s="224"/>
      <c r="GMA135" s="244"/>
      <c r="GMB135" s="245"/>
      <c r="GMC135" s="224"/>
      <c r="GMD135" s="244"/>
      <c r="GME135" s="245"/>
      <c r="GMF135" s="224"/>
      <c r="GMG135" s="244"/>
      <c r="GMH135" s="245"/>
      <c r="GMI135" s="224"/>
      <c r="GMJ135" s="244"/>
      <c r="GMK135" s="245"/>
      <c r="GML135" s="224"/>
      <c r="GMM135" s="244"/>
      <c r="GMN135" s="245"/>
      <c r="GMO135" s="224"/>
      <c r="GMP135" s="244"/>
      <c r="GMQ135" s="245"/>
      <c r="GMR135" s="224"/>
      <c r="GMS135" s="244"/>
      <c r="GMT135" s="245"/>
      <c r="GMU135" s="224"/>
      <c r="GMV135" s="244"/>
      <c r="GMW135" s="245"/>
      <c r="GMX135" s="224"/>
      <c r="GMY135" s="244"/>
      <c r="GMZ135" s="245"/>
      <c r="GNA135" s="224"/>
      <c r="GNB135" s="244"/>
      <c r="GNC135" s="245"/>
      <c r="GND135" s="224"/>
      <c r="GNE135" s="244"/>
      <c r="GNF135" s="245"/>
      <c r="GNG135" s="224"/>
      <c r="GNH135" s="244"/>
      <c r="GNI135" s="245"/>
      <c r="GNJ135" s="224"/>
      <c r="GNK135" s="244"/>
      <c r="GNL135" s="245"/>
      <c r="GNM135" s="224"/>
      <c r="GNN135" s="244"/>
      <c r="GNO135" s="245"/>
      <c r="GNP135" s="224"/>
      <c r="GNQ135" s="244"/>
      <c r="GNR135" s="245"/>
      <c r="GNS135" s="224"/>
      <c r="GNT135" s="244"/>
      <c r="GNU135" s="245"/>
      <c r="GNV135" s="224"/>
      <c r="GNW135" s="244"/>
      <c r="GNX135" s="245"/>
      <c r="GNY135" s="224"/>
      <c r="GNZ135" s="244"/>
      <c r="GOA135" s="245"/>
      <c r="GOB135" s="224"/>
      <c r="GOC135" s="244"/>
      <c r="GOD135" s="245"/>
      <c r="GOE135" s="224"/>
      <c r="GOF135" s="244"/>
      <c r="GOG135" s="245"/>
      <c r="GOH135" s="224"/>
      <c r="GOI135" s="244"/>
      <c r="GOJ135" s="245"/>
      <c r="GOK135" s="224"/>
      <c r="GOL135" s="244"/>
      <c r="GOM135" s="245"/>
      <c r="GON135" s="224"/>
      <c r="GOO135" s="244"/>
      <c r="GOP135" s="245"/>
      <c r="GOQ135" s="224"/>
      <c r="GOR135" s="244"/>
      <c r="GOS135" s="245"/>
      <c r="GOT135" s="224"/>
      <c r="GOU135" s="244"/>
      <c r="GOV135" s="245"/>
      <c r="GOW135" s="224"/>
      <c r="GOX135" s="244"/>
      <c r="GOY135" s="245"/>
      <c r="GOZ135" s="224"/>
      <c r="GPA135" s="244"/>
      <c r="GPB135" s="245"/>
      <c r="GPC135" s="224"/>
      <c r="GPD135" s="244"/>
      <c r="GPE135" s="245"/>
      <c r="GPF135" s="224"/>
      <c r="GPG135" s="244"/>
      <c r="GPH135" s="245"/>
      <c r="GPI135" s="224"/>
      <c r="GPJ135" s="244"/>
      <c r="GPK135" s="245"/>
      <c r="GPL135" s="224"/>
      <c r="GPM135" s="244"/>
      <c r="GPN135" s="245"/>
      <c r="GPO135" s="224"/>
      <c r="GPP135" s="244"/>
      <c r="GPQ135" s="245"/>
      <c r="GPR135" s="224"/>
      <c r="GPS135" s="244"/>
      <c r="GPT135" s="245"/>
      <c r="GPU135" s="224"/>
      <c r="GPV135" s="244"/>
      <c r="GPW135" s="245"/>
      <c r="GPX135" s="224"/>
      <c r="GPY135" s="244"/>
      <c r="GPZ135" s="245"/>
      <c r="GQA135" s="224"/>
      <c r="GQB135" s="244"/>
      <c r="GQC135" s="245"/>
      <c r="GQD135" s="224"/>
      <c r="GQE135" s="244"/>
      <c r="GQF135" s="245"/>
      <c r="GQG135" s="224"/>
      <c r="GQH135" s="244"/>
      <c r="GQI135" s="245"/>
      <c r="GQJ135" s="224"/>
      <c r="GQK135" s="244"/>
      <c r="GQL135" s="245"/>
      <c r="GQM135" s="224"/>
      <c r="GQN135" s="244"/>
      <c r="GQO135" s="245"/>
      <c r="GQP135" s="224"/>
      <c r="GQQ135" s="244"/>
      <c r="GQR135" s="245"/>
      <c r="GQS135" s="224"/>
      <c r="GQT135" s="244"/>
      <c r="GQU135" s="245"/>
      <c r="GQV135" s="224"/>
      <c r="GQW135" s="244"/>
      <c r="GQX135" s="245"/>
      <c r="GQY135" s="224"/>
      <c r="GQZ135" s="244"/>
      <c r="GRA135" s="245"/>
      <c r="GRB135" s="224"/>
      <c r="GRC135" s="244"/>
      <c r="GRD135" s="245"/>
      <c r="GRE135" s="224"/>
      <c r="GRF135" s="244"/>
      <c r="GRG135" s="245"/>
      <c r="GRH135" s="224"/>
      <c r="GRI135" s="244"/>
      <c r="GRJ135" s="245"/>
      <c r="GRK135" s="224"/>
      <c r="GRL135" s="244"/>
      <c r="GRM135" s="245"/>
      <c r="GRN135" s="224"/>
      <c r="GRO135" s="244"/>
      <c r="GRP135" s="245"/>
      <c r="GRQ135" s="224"/>
      <c r="GRR135" s="244"/>
      <c r="GRS135" s="245"/>
      <c r="GRT135" s="224"/>
      <c r="GRU135" s="244"/>
      <c r="GRV135" s="245"/>
      <c r="GRW135" s="224"/>
      <c r="GRX135" s="244"/>
      <c r="GRY135" s="245"/>
      <c r="GRZ135" s="224"/>
      <c r="GSA135" s="244"/>
      <c r="GSB135" s="245"/>
      <c r="GSC135" s="224"/>
      <c r="GSD135" s="244"/>
      <c r="GSE135" s="245"/>
      <c r="GSF135" s="224"/>
      <c r="GSG135" s="244"/>
      <c r="GSH135" s="245"/>
      <c r="GSI135" s="224"/>
      <c r="GSJ135" s="244"/>
      <c r="GSK135" s="245"/>
      <c r="GSL135" s="224"/>
      <c r="GSM135" s="244"/>
      <c r="GSN135" s="245"/>
      <c r="GSO135" s="224"/>
      <c r="GSP135" s="244"/>
      <c r="GSQ135" s="245"/>
      <c r="GSR135" s="224"/>
      <c r="GSS135" s="244"/>
      <c r="GST135" s="245"/>
      <c r="GSU135" s="224"/>
      <c r="GSV135" s="244"/>
      <c r="GSW135" s="245"/>
      <c r="GSX135" s="224"/>
      <c r="GSY135" s="244"/>
      <c r="GSZ135" s="245"/>
      <c r="GTA135" s="224"/>
      <c r="GTB135" s="244"/>
      <c r="GTC135" s="245"/>
      <c r="GTD135" s="224"/>
      <c r="GTE135" s="244"/>
      <c r="GTF135" s="245"/>
      <c r="GTG135" s="224"/>
      <c r="GTH135" s="244"/>
      <c r="GTI135" s="245"/>
      <c r="GTJ135" s="224"/>
      <c r="GTK135" s="244"/>
      <c r="GTL135" s="245"/>
      <c r="GTM135" s="224"/>
      <c r="GTN135" s="244"/>
      <c r="GTO135" s="245"/>
      <c r="GTP135" s="224"/>
      <c r="GTQ135" s="244"/>
      <c r="GTR135" s="245"/>
      <c r="GTS135" s="224"/>
      <c r="GTT135" s="244"/>
      <c r="GTU135" s="245"/>
      <c r="GTV135" s="224"/>
      <c r="GTW135" s="244"/>
      <c r="GTX135" s="245"/>
      <c r="GTY135" s="224"/>
      <c r="GTZ135" s="244"/>
      <c r="GUA135" s="245"/>
      <c r="GUB135" s="224"/>
      <c r="GUC135" s="244"/>
      <c r="GUD135" s="245"/>
      <c r="GUE135" s="224"/>
      <c r="GUF135" s="244"/>
      <c r="GUG135" s="245"/>
      <c r="GUH135" s="224"/>
      <c r="GUI135" s="244"/>
      <c r="GUJ135" s="245"/>
      <c r="GUK135" s="224"/>
      <c r="GUL135" s="244"/>
      <c r="GUM135" s="245"/>
      <c r="GUN135" s="224"/>
      <c r="GUO135" s="244"/>
      <c r="GUP135" s="245"/>
      <c r="GUQ135" s="224"/>
      <c r="GUR135" s="244"/>
      <c r="GUS135" s="245"/>
      <c r="GUT135" s="224"/>
      <c r="GUU135" s="244"/>
      <c r="GUV135" s="245"/>
      <c r="GUW135" s="224"/>
      <c r="GUX135" s="244"/>
      <c r="GUY135" s="245"/>
      <c r="GUZ135" s="224"/>
      <c r="GVA135" s="244"/>
      <c r="GVB135" s="245"/>
      <c r="GVC135" s="224"/>
      <c r="GVD135" s="244"/>
      <c r="GVE135" s="245"/>
      <c r="GVF135" s="224"/>
      <c r="GVG135" s="244"/>
      <c r="GVH135" s="245"/>
      <c r="GVI135" s="224"/>
      <c r="GVJ135" s="244"/>
      <c r="GVK135" s="245"/>
      <c r="GVL135" s="224"/>
      <c r="GVM135" s="244"/>
      <c r="GVN135" s="245"/>
      <c r="GVO135" s="224"/>
      <c r="GVP135" s="244"/>
      <c r="GVQ135" s="245"/>
      <c r="GVR135" s="224"/>
      <c r="GVS135" s="244"/>
      <c r="GVT135" s="245"/>
      <c r="GVU135" s="224"/>
      <c r="GVV135" s="244"/>
      <c r="GVW135" s="245"/>
      <c r="GVX135" s="224"/>
      <c r="GVY135" s="244"/>
      <c r="GVZ135" s="245"/>
      <c r="GWA135" s="224"/>
      <c r="GWB135" s="244"/>
      <c r="GWC135" s="245"/>
      <c r="GWD135" s="224"/>
      <c r="GWE135" s="244"/>
      <c r="GWF135" s="245"/>
      <c r="GWG135" s="224"/>
      <c r="GWH135" s="244"/>
      <c r="GWI135" s="245"/>
      <c r="GWJ135" s="224"/>
      <c r="GWK135" s="244"/>
      <c r="GWL135" s="245"/>
      <c r="GWM135" s="224"/>
      <c r="GWN135" s="244"/>
      <c r="GWO135" s="245"/>
      <c r="GWP135" s="224"/>
      <c r="GWQ135" s="244"/>
      <c r="GWR135" s="245"/>
      <c r="GWS135" s="224"/>
      <c r="GWT135" s="244"/>
      <c r="GWU135" s="245"/>
      <c r="GWV135" s="224"/>
      <c r="GWW135" s="244"/>
      <c r="GWX135" s="245"/>
      <c r="GWY135" s="224"/>
      <c r="GWZ135" s="244"/>
      <c r="GXA135" s="245"/>
      <c r="GXB135" s="224"/>
      <c r="GXC135" s="244"/>
      <c r="GXD135" s="245"/>
      <c r="GXE135" s="224"/>
      <c r="GXF135" s="244"/>
      <c r="GXG135" s="245"/>
      <c r="GXH135" s="224"/>
      <c r="GXI135" s="244"/>
      <c r="GXJ135" s="245"/>
      <c r="GXK135" s="224"/>
      <c r="GXL135" s="244"/>
      <c r="GXM135" s="245"/>
      <c r="GXN135" s="224"/>
      <c r="GXO135" s="244"/>
      <c r="GXP135" s="245"/>
      <c r="GXQ135" s="224"/>
      <c r="GXR135" s="244"/>
      <c r="GXS135" s="245"/>
      <c r="GXT135" s="224"/>
      <c r="GXU135" s="244"/>
      <c r="GXV135" s="245"/>
      <c r="GXW135" s="224"/>
      <c r="GXX135" s="244"/>
      <c r="GXY135" s="245"/>
      <c r="GXZ135" s="224"/>
      <c r="GYA135" s="244"/>
      <c r="GYB135" s="245"/>
      <c r="GYC135" s="224"/>
      <c r="GYD135" s="244"/>
      <c r="GYE135" s="245"/>
      <c r="GYF135" s="224"/>
      <c r="GYG135" s="244"/>
      <c r="GYH135" s="245"/>
      <c r="GYI135" s="224"/>
      <c r="GYJ135" s="244"/>
      <c r="GYK135" s="245"/>
      <c r="GYL135" s="224"/>
      <c r="GYM135" s="244"/>
      <c r="GYN135" s="245"/>
      <c r="GYO135" s="224"/>
      <c r="GYP135" s="244"/>
      <c r="GYQ135" s="245"/>
      <c r="GYR135" s="224"/>
      <c r="GYS135" s="244"/>
      <c r="GYT135" s="245"/>
      <c r="GYU135" s="224"/>
      <c r="GYV135" s="244"/>
      <c r="GYW135" s="245"/>
      <c r="GYX135" s="224"/>
      <c r="GYY135" s="244"/>
      <c r="GYZ135" s="245"/>
      <c r="GZA135" s="224"/>
      <c r="GZB135" s="244"/>
      <c r="GZC135" s="245"/>
      <c r="GZD135" s="224"/>
      <c r="GZE135" s="244"/>
      <c r="GZF135" s="245"/>
      <c r="GZG135" s="224"/>
      <c r="GZH135" s="244"/>
      <c r="GZI135" s="245"/>
      <c r="GZJ135" s="224"/>
      <c r="GZK135" s="244"/>
      <c r="GZL135" s="245"/>
      <c r="GZM135" s="224"/>
      <c r="GZN135" s="244"/>
      <c r="GZO135" s="245"/>
      <c r="GZP135" s="224"/>
      <c r="GZQ135" s="244"/>
      <c r="GZR135" s="245"/>
      <c r="GZS135" s="224"/>
      <c r="GZT135" s="244"/>
      <c r="GZU135" s="245"/>
      <c r="GZV135" s="224"/>
      <c r="GZW135" s="244"/>
      <c r="GZX135" s="245"/>
      <c r="GZY135" s="224"/>
      <c r="GZZ135" s="244"/>
      <c r="HAA135" s="245"/>
      <c r="HAB135" s="224"/>
      <c r="HAC135" s="244"/>
      <c r="HAD135" s="245"/>
      <c r="HAE135" s="224"/>
      <c r="HAF135" s="244"/>
      <c r="HAG135" s="245"/>
      <c r="HAH135" s="224"/>
      <c r="HAI135" s="244"/>
      <c r="HAJ135" s="245"/>
      <c r="HAK135" s="224"/>
      <c r="HAL135" s="244"/>
      <c r="HAM135" s="245"/>
      <c r="HAN135" s="224"/>
      <c r="HAO135" s="244"/>
      <c r="HAP135" s="245"/>
      <c r="HAQ135" s="224"/>
      <c r="HAR135" s="244"/>
      <c r="HAS135" s="245"/>
      <c r="HAT135" s="224"/>
      <c r="HAU135" s="244"/>
      <c r="HAV135" s="245"/>
      <c r="HAW135" s="224"/>
      <c r="HAX135" s="244"/>
      <c r="HAY135" s="245"/>
      <c r="HAZ135" s="224"/>
      <c r="HBA135" s="244"/>
      <c r="HBB135" s="245"/>
      <c r="HBC135" s="224"/>
      <c r="HBD135" s="244"/>
      <c r="HBE135" s="245"/>
      <c r="HBF135" s="224"/>
      <c r="HBG135" s="244"/>
      <c r="HBH135" s="245"/>
      <c r="HBI135" s="224"/>
      <c r="HBJ135" s="244"/>
      <c r="HBK135" s="245"/>
      <c r="HBL135" s="224"/>
      <c r="HBM135" s="244"/>
      <c r="HBN135" s="245"/>
      <c r="HBO135" s="224"/>
      <c r="HBP135" s="244"/>
      <c r="HBQ135" s="245"/>
      <c r="HBR135" s="224"/>
      <c r="HBS135" s="244"/>
      <c r="HBT135" s="245"/>
      <c r="HBU135" s="224"/>
      <c r="HBV135" s="244"/>
      <c r="HBW135" s="245"/>
      <c r="HBX135" s="224"/>
      <c r="HBY135" s="244"/>
      <c r="HBZ135" s="245"/>
      <c r="HCA135" s="224"/>
      <c r="HCB135" s="244"/>
      <c r="HCC135" s="245"/>
      <c r="HCD135" s="224"/>
      <c r="HCE135" s="244"/>
      <c r="HCF135" s="245"/>
      <c r="HCG135" s="224"/>
      <c r="HCH135" s="244"/>
      <c r="HCI135" s="245"/>
      <c r="HCJ135" s="224"/>
      <c r="HCK135" s="244"/>
      <c r="HCL135" s="245"/>
      <c r="HCM135" s="224"/>
      <c r="HCN135" s="244"/>
      <c r="HCO135" s="245"/>
      <c r="HCP135" s="224"/>
      <c r="HCQ135" s="244"/>
      <c r="HCR135" s="245"/>
      <c r="HCS135" s="224"/>
      <c r="HCT135" s="244"/>
      <c r="HCU135" s="245"/>
      <c r="HCV135" s="224"/>
      <c r="HCW135" s="244"/>
      <c r="HCX135" s="245"/>
      <c r="HCY135" s="224"/>
      <c r="HCZ135" s="244"/>
      <c r="HDA135" s="245"/>
      <c r="HDB135" s="224"/>
      <c r="HDC135" s="244"/>
      <c r="HDD135" s="245"/>
      <c r="HDE135" s="224"/>
      <c r="HDF135" s="244"/>
      <c r="HDG135" s="245"/>
      <c r="HDH135" s="224"/>
      <c r="HDI135" s="244"/>
      <c r="HDJ135" s="245"/>
      <c r="HDK135" s="224"/>
      <c r="HDL135" s="244"/>
      <c r="HDM135" s="245"/>
      <c r="HDN135" s="224"/>
      <c r="HDO135" s="244"/>
      <c r="HDP135" s="245"/>
      <c r="HDQ135" s="224"/>
      <c r="HDR135" s="244"/>
      <c r="HDS135" s="245"/>
      <c r="HDT135" s="224"/>
      <c r="HDU135" s="244"/>
      <c r="HDV135" s="245"/>
      <c r="HDW135" s="224"/>
      <c r="HDX135" s="244"/>
      <c r="HDY135" s="245"/>
      <c r="HDZ135" s="224"/>
      <c r="HEA135" s="244"/>
      <c r="HEB135" s="245"/>
      <c r="HEC135" s="224"/>
      <c r="HED135" s="244"/>
      <c r="HEE135" s="245"/>
      <c r="HEF135" s="224"/>
      <c r="HEG135" s="244"/>
      <c r="HEH135" s="245"/>
      <c r="HEI135" s="224"/>
      <c r="HEJ135" s="244"/>
      <c r="HEK135" s="245"/>
      <c r="HEL135" s="224"/>
      <c r="HEM135" s="244"/>
      <c r="HEN135" s="245"/>
      <c r="HEO135" s="224"/>
      <c r="HEP135" s="244"/>
      <c r="HEQ135" s="245"/>
      <c r="HER135" s="224"/>
      <c r="HES135" s="244"/>
      <c r="HET135" s="245"/>
      <c r="HEU135" s="224"/>
      <c r="HEV135" s="244"/>
      <c r="HEW135" s="245"/>
      <c r="HEX135" s="224"/>
      <c r="HEY135" s="244"/>
      <c r="HEZ135" s="245"/>
      <c r="HFA135" s="224"/>
      <c r="HFB135" s="244"/>
      <c r="HFC135" s="245"/>
      <c r="HFD135" s="224"/>
      <c r="HFE135" s="244"/>
      <c r="HFF135" s="245"/>
      <c r="HFG135" s="224"/>
      <c r="HFH135" s="244"/>
      <c r="HFI135" s="245"/>
      <c r="HFJ135" s="224"/>
      <c r="HFK135" s="244"/>
      <c r="HFL135" s="245"/>
      <c r="HFM135" s="224"/>
      <c r="HFN135" s="244"/>
      <c r="HFO135" s="245"/>
      <c r="HFP135" s="224"/>
      <c r="HFQ135" s="244"/>
      <c r="HFR135" s="245"/>
      <c r="HFS135" s="224"/>
      <c r="HFT135" s="244"/>
      <c r="HFU135" s="245"/>
      <c r="HFV135" s="224"/>
      <c r="HFW135" s="244"/>
      <c r="HFX135" s="245"/>
      <c r="HFY135" s="224"/>
      <c r="HFZ135" s="244"/>
      <c r="HGA135" s="245"/>
      <c r="HGB135" s="224"/>
      <c r="HGC135" s="244"/>
      <c r="HGD135" s="245"/>
      <c r="HGE135" s="224"/>
      <c r="HGF135" s="244"/>
      <c r="HGG135" s="245"/>
      <c r="HGH135" s="224"/>
      <c r="HGI135" s="244"/>
      <c r="HGJ135" s="245"/>
      <c r="HGK135" s="224"/>
      <c r="HGL135" s="244"/>
      <c r="HGM135" s="245"/>
      <c r="HGN135" s="224"/>
      <c r="HGO135" s="244"/>
      <c r="HGP135" s="245"/>
      <c r="HGQ135" s="224"/>
      <c r="HGR135" s="244"/>
      <c r="HGS135" s="245"/>
      <c r="HGT135" s="224"/>
      <c r="HGU135" s="244"/>
      <c r="HGV135" s="245"/>
      <c r="HGW135" s="224"/>
      <c r="HGX135" s="244"/>
      <c r="HGY135" s="245"/>
      <c r="HGZ135" s="224"/>
      <c r="HHA135" s="244"/>
      <c r="HHB135" s="245"/>
      <c r="HHC135" s="224"/>
      <c r="HHD135" s="244"/>
      <c r="HHE135" s="245"/>
      <c r="HHF135" s="224"/>
      <c r="HHG135" s="244"/>
      <c r="HHH135" s="245"/>
      <c r="HHI135" s="224"/>
      <c r="HHJ135" s="244"/>
      <c r="HHK135" s="245"/>
      <c r="HHL135" s="224"/>
      <c r="HHM135" s="244"/>
      <c r="HHN135" s="245"/>
      <c r="HHO135" s="224"/>
      <c r="HHP135" s="244"/>
      <c r="HHQ135" s="245"/>
      <c r="HHR135" s="224"/>
      <c r="HHS135" s="244"/>
      <c r="HHT135" s="245"/>
      <c r="HHU135" s="224"/>
      <c r="HHV135" s="244"/>
      <c r="HHW135" s="245"/>
      <c r="HHX135" s="224"/>
      <c r="HHY135" s="244"/>
      <c r="HHZ135" s="245"/>
      <c r="HIA135" s="224"/>
      <c r="HIB135" s="244"/>
      <c r="HIC135" s="245"/>
      <c r="HID135" s="224"/>
      <c r="HIE135" s="244"/>
      <c r="HIF135" s="245"/>
      <c r="HIG135" s="224"/>
      <c r="HIH135" s="244"/>
      <c r="HII135" s="245"/>
      <c r="HIJ135" s="224"/>
      <c r="HIK135" s="244"/>
      <c r="HIL135" s="245"/>
      <c r="HIM135" s="224"/>
      <c r="HIN135" s="244"/>
      <c r="HIO135" s="245"/>
      <c r="HIP135" s="224"/>
      <c r="HIQ135" s="244"/>
      <c r="HIR135" s="245"/>
      <c r="HIS135" s="224"/>
      <c r="HIT135" s="244"/>
      <c r="HIU135" s="245"/>
      <c r="HIV135" s="224"/>
      <c r="HIW135" s="244"/>
      <c r="HIX135" s="245"/>
      <c r="HIY135" s="224"/>
      <c r="HIZ135" s="244"/>
      <c r="HJA135" s="245"/>
      <c r="HJB135" s="224"/>
      <c r="HJC135" s="244"/>
      <c r="HJD135" s="245"/>
      <c r="HJE135" s="224"/>
      <c r="HJF135" s="244"/>
      <c r="HJG135" s="245"/>
      <c r="HJH135" s="224"/>
      <c r="HJI135" s="244"/>
      <c r="HJJ135" s="245"/>
      <c r="HJK135" s="224"/>
      <c r="HJL135" s="244"/>
      <c r="HJM135" s="245"/>
      <c r="HJN135" s="224"/>
      <c r="HJO135" s="244"/>
      <c r="HJP135" s="245"/>
      <c r="HJQ135" s="224"/>
      <c r="HJR135" s="244"/>
      <c r="HJS135" s="245"/>
      <c r="HJT135" s="224"/>
      <c r="HJU135" s="244"/>
      <c r="HJV135" s="245"/>
      <c r="HJW135" s="224"/>
      <c r="HJX135" s="244"/>
      <c r="HJY135" s="245"/>
      <c r="HJZ135" s="224"/>
      <c r="HKA135" s="244"/>
      <c r="HKB135" s="245"/>
      <c r="HKC135" s="224"/>
      <c r="HKD135" s="244"/>
      <c r="HKE135" s="245"/>
      <c r="HKF135" s="224"/>
      <c r="HKG135" s="244"/>
      <c r="HKH135" s="245"/>
      <c r="HKI135" s="224"/>
      <c r="HKJ135" s="244"/>
      <c r="HKK135" s="245"/>
      <c r="HKL135" s="224"/>
      <c r="HKM135" s="244"/>
      <c r="HKN135" s="245"/>
      <c r="HKO135" s="224"/>
      <c r="HKP135" s="244"/>
      <c r="HKQ135" s="245"/>
      <c r="HKR135" s="224"/>
      <c r="HKS135" s="244"/>
      <c r="HKT135" s="245"/>
      <c r="HKU135" s="224"/>
      <c r="HKV135" s="244"/>
      <c r="HKW135" s="245"/>
      <c r="HKX135" s="224"/>
      <c r="HKY135" s="244"/>
      <c r="HKZ135" s="245"/>
      <c r="HLA135" s="224"/>
      <c r="HLB135" s="244"/>
      <c r="HLC135" s="245"/>
      <c r="HLD135" s="224"/>
      <c r="HLE135" s="244"/>
      <c r="HLF135" s="245"/>
      <c r="HLG135" s="224"/>
      <c r="HLH135" s="244"/>
      <c r="HLI135" s="245"/>
      <c r="HLJ135" s="224"/>
      <c r="HLK135" s="244"/>
      <c r="HLL135" s="245"/>
      <c r="HLM135" s="224"/>
      <c r="HLN135" s="244"/>
      <c r="HLO135" s="245"/>
      <c r="HLP135" s="224"/>
      <c r="HLQ135" s="244"/>
      <c r="HLR135" s="245"/>
      <c r="HLS135" s="224"/>
      <c r="HLT135" s="244"/>
      <c r="HLU135" s="245"/>
      <c r="HLV135" s="224"/>
      <c r="HLW135" s="244"/>
      <c r="HLX135" s="245"/>
      <c r="HLY135" s="224"/>
      <c r="HLZ135" s="244"/>
      <c r="HMA135" s="245"/>
      <c r="HMB135" s="224"/>
      <c r="HMC135" s="244"/>
      <c r="HMD135" s="245"/>
      <c r="HME135" s="224"/>
      <c r="HMF135" s="244"/>
      <c r="HMG135" s="245"/>
      <c r="HMH135" s="224"/>
      <c r="HMI135" s="244"/>
      <c r="HMJ135" s="245"/>
      <c r="HMK135" s="224"/>
      <c r="HML135" s="244"/>
      <c r="HMM135" s="245"/>
      <c r="HMN135" s="224"/>
      <c r="HMO135" s="244"/>
      <c r="HMP135" s="245"/>
      <c r="HMQ135" s="224"/>
      <c r="HMR135" s="244"/>
      <c r="HMS135" s="245"/>
      <c r="HMT135" s="224"/>
      <c r="HMU135" s="244"/>
      <c r="HMV135" s="245"/>
      <c r="HMW135" s="224"/>
      <c r="HMX135" s="244"/>
      <c r="HMY135" s="245"/>
      <c r="HMZ135" s="224"/>
      <c r="HNA135" s="244"/>
      <c r="HNB135" s="245"/>
      <c r="HNC135" s="224"/>
      <c r="HND135" s="244"/>
      <c r="HNE135" s="245"/>
      <c r="HNF135" s="224"/>
      <c r="HNG135" s="244"/>
      <c r="HNH135" s="245"/>
      <c r="HNI135" s="224"/>
      <c r="HNJ135" s="244"/>
      <c r="HNK135" s="245"/>
      <c r="HNL135" s="224"/>
      <c r="HNM135" s="244"/>
      <c r="HNN135" s="245"/>
      <c r="HNO135" s="224"/>
      <c r="HNP135" s="244"/>
      <c r="HNQ135" s="245"/>
      <c r="HNR135" s="224"/>
      <c r="HNS135" s="244"/>
      <c r="HNT135" s="245"/>
      <c r="HNU135" s="224"/>
      <c r="HNV135" s="244"/>
      <c r="HNW135" s="245"/>
      <c r="HNX135" s="224"/>
      <c r="HNY135" s="244"/>
      <c r="HNZ135" s="245"/>
      <c r="HOA135" s="224"/>
      <c r="HOB135" s="244"/>
      <c r="HOC135" s="245"/>
      <c r="HOD135" s="224"/>
      <c r="HOE135" s="244"/>
      <c r="HOF135" s="245"/>
      <c r="HOG135" s="224"/>
      <c r="HOH135" s="244"/>
      <c r="HOI135" s="245"/>
      <c r="HOJ135" s="224"/>
      <c r="HOK135" s="244"/>
      <c r="HOL135" s="245"/>
      <c r="HOM135" s="224"/>
      <c r="HON135" s="244"/>
      <c r="HOO135" s="245"/>
      <c r="HOP135" s="224"/>
      <c r="HOQ135" s="244"/>
      <c r="HOR135" s="245"/>
      <c r="HOS135" s="224"/>
      <c r="HOT135" s="244"/>
      <c r="HOU135" s="245"/>
      <c r="HOV135" s="224"/>
      <c r="HOW135" s="244"/>
      <c r="HOX135" s="245"/>
      <c r="HOY135" s="224"/>
      <c r="HOZ135" s="244"/>
      <c r="HPA135" s="245"/>
      <c r="HPB135" s="224"/>
      <c r="HPC135" s="244"/>
      <c r="HPD135" s="245"/>
      <c r="HPE135" s="224"/>
      <c r="HPF135" s="244"/>
      <c r="HPG135" s="245"/>
      <c r="HPH135" s="224"/>
      <c r="HPI135" s="244"/>
      <c r="HPJ135" s="245"/>
      <c r="HPK135" s="224"/>
      <c r="HPL135" s="244"/>
      <c r="HPM135" s="245"/>
      <c r="HPN135" s="224"/>
      <c r="HPO135" s="244"/>
      <c r="HPP135" s="245"/>
      <c r="HPQ135" s="224"/>
      <c r="HPR135" s="244"/>
      <c r="HPS135" s="245"/>
      <c r="HPT135" s="224"/>
      <c r="HPU135" s="244"/>
      <c r="HPV135" s="245"/>
      <c r="HPW135" s="224"/>
      <c r="HPX135" s="244"/>
      <c r="HPY135" s="245"/>
      <c r="HPZ135" s="224"/>
      <c r="HQA135" s="244"/>
      <c r="HQB135" s="245"/>
      <c r="HQC135" s="224"/>
      <c r="HQD135" s="244"/>
      <c r="HQE135" s="245"/>
      <c r="HQF135" s="224"/>
      <c r="HQG135" s="244"/>
      <c r="HQH135" s="245"/>
      <c r="HQI135" s="224"/>
      <c r="HQJ135" s="244"/>
      <c r="HQK135" s="245"/>
      <c r="HQL135" s="224"/>
      <c r="HQM135" s="244"/>
      <c r="HQN135" s="245"/>
      <c r="HQO135" s="224"/>
      <c r="HQP135" s="244"/>
      <c r="HQQ135" s="245"/>
      <c r="HQR135" s="224"/>
      <c r="HQS135" s="244"/>
      <c r="HQT135" s="245"/>
      <c r="HQU135" s="224"/>
      <c r="HQV135" s="244"/>
      <c r="HQW135" s="245"/>
      <c r="HQX135" s="224"/>
      <c r="HQY135" s="244"/>
      <c r="HQZ135" s="245"/>
      <c r="HRA135" s="224"/>
      <c r="HRB135" s="244"/>
      <c r="HRC135" s="245"/>
      <c r="HRD135" s="224"/>
      <c r="HRE135" s="244"/>
      <c r="HRF135" s="245"/>
      <c r="HRG135" s="224"/>
      <c r="HRH135" s="244"/>
      <c r="HRI135" s="245"/>
      <c r="HRJ135" s="224"/>
      <c r="HRK135" s="244"/>
      <c r="HRL135" s="245"/>
      <c r="HRM135" s="224"/>
      <c r="HRN135" s="244"/>
      <c r="HRO135" s="245"/>
      <c r="HRP135" s="224"/>
      <c r="HRQ135" s="244"/>
      <c r="HRR135" s="245"/>
      <c r="HRS135" s="224"/>
      <c r="HRT135" s="244"/>
      <c r="HRU135" s="245"/>
      <c r="HRV135" s="224"/>
      <c r="HRW135" s="244"/>
      <c r="HRX135" s="245"/>
      <c r="HRY135" s="224"/>
      <c r="HRZ135" s="244"/>
      <c r="HSA135" s="245"/>
      <c r="HSB135" s="224"/>
      <c r="HSC135" s="244"/>
      <c r="HSD135" s="245"/>
      <c r="HSE135" s="224"/>
      <c r="HSF135" s="244"/>
      <c r="HSG135" s="245"/>
      <c r="HSH135" s="224"/>
      <c r="HSI135" s="244"/>
      <c r="HSJ135" s="245"/>
      <c r="HSK135" s="224"/>
      <c r="HSL135" s="244"/>
      <c r="HSM135" s="245"/>
      <c r="HSN135" s="224"/>
      <c r="HSO135" s="244"/>
      <c r="HSP135" s="245"/>
      <c r="HSQ135" s="224"/>
      <c r="HSR135" s="244"/>
      <c r="HSS135" s="245"/>
      <c r="HST135" s="224"/>
      <c r="HSU135" s="244"/>
      <c r="HSV135" s="245"/>
      <c r="HSW135" s="224"/>
      <c r="HSX135" s="244"/>
      <c r="HSY135" s="245"/>
      <c r="HSZ135" s="224"/>
      <c r="HTA135" s="244"/>
      <c r="HTB135" s="245"/>
      <c r="HTC135" s="224"/>
      <c r="HTD135" s="244"/>
      <c r="HTE135" s="245"/>
      <c r="HTF135" s="224"/>
      <c r="HTG135" s="244"/>
      <c r="HTH135" s="245"/>
      <c r="HTI135" s="224"/>
      <c r="HTJ135" s="244"/>
      <c r="HTK135" s="245"/>
      <c r="HTL135" s="224"/>
      <c r="HTM135" s="244"/>
      <c r="HTN135" s="245"/>
      <c r="HTO135" s="224"/>
      <c r="HTP135" s="244"/>
      <c r="HTQ135" s="245"/>
      <c r="HTR135" s="224"/>
      <c r="HTS135" s="244"/>
      <c r="HTT135" s="245"/>
      <c r="HTU135" s="224"/>
      <c r="HTV135" s="244"/>
      <c r="HTW135" s="245"/>
      <c r="HTX135" s="224"/>
      <c r="HTY135" s="244"/>
      <c r="HTZ135" s="245"/>
      <c r="HUA135" s="224"/>
      <c r="HUB135" s="244"/>
      <c r="HUC135" s="245"/>
      <c r="HUD135" s="224"/>
      <c r="HUE135" s="244"/>
      <c r="HUF135" s="245"/>
      <c r="HUG135" s="224"/>
      <c r="HUH135" s="244"/>
      <c r="HUI135" s="245"/>
      <c r="HUJ135" s="224"/>
      <c r="HUK135" s="244"/>
      <c r="HUL135" s="245"/>
      <c r="HUM135" s="224"/>
      <c r="HUN135" s="244"/>
      <c r="HUO135" s="245"/>
      <c r="HUP135" s="224"/>
      <c r="HUQ135" s="244"/>
      <c r="HUR135" s="245"/>
      <c r="HUS135" s="224"/>
      <c r="HUT135" s="244"/>
      <c r="HUU135" s="245"/>
      <c r="HUV135" s="224"/>
      <c r="HUW135" s="244"/>
      <c r="HUX135" s="245"/>
      <c r="HUY135" s="224"/>
      <c r="HUZ135" s="244"/>
      <c r="HVA135" s="245"/>
      <c r="HVB135" s="224"/>
      <c r="HVC135" s="244"/>
      <c r="HVD135" s="245"/>
      <c r="HVE135" s="224"/>
      <c r="HVF135" s="244"/>
      <c r="HVG135" s="245"/>
      <c r="HVH135" s="224"/>
      <c r="HVI135" s="244"/>
      <c r="HVJ135" s="245"/>
      <c r="HVK135" s="224"/>
      <c r="HVL135" s="244"/>
      <c r="HVM135" s="245"/>
      <c r="HVN135" s="224"/>
      <c r="HVO135" s="244"/>
      <c r="HVP135" s="245"/>
      <c r="HVQ135" s="224"/>
      <c r="HVR135" s="244"/>
      <c r="HVS135" s="245"/>
      <c r="HVT135" s="224"/>
      <c r="HVU135" s="244"/>
      <c r="HVV135" s="245"/>
      <c r="HVW135" s="224"/>
      <c r="HVX135" s="244"/>
      <c r="HVY135" s="245"/>
      <c r="HVZ135" s="224"/>
      <c r="HWA135" s="244"/>
      <c r="HWB135" s="245"/>
      <c r="HWC135" s="224"/>
      <c r="HWD135" s="244"/>
      <c r="HWE135" s="245"/>
      <c r="HWF135" s="224"/>
      <c r="HWG135" s="244"/>
      <c r="HWH135" s="245"/>
      <c r="HWI135" s="224"/>
      <c r="HWJ135" s="244"/>
      <c r="HWK135" s="245"/>
      <c r="HWL135" s="224"/>
      <c r="HWM135" s="244"/>
      <c r="HWN135" s="245"/>
      <c r="HWO135" s="224"/>
      <c r="HWP135" s="244"/>
      <c r="HWQ135" s="245"/>
      <c r="HWR135" s="224"/>
      <c r="HWS135" s="244"/>
      <c r="HWT135" s="245"/>
      <c r="HWU135" s="224"/>
      <c r="HWV135" s="244"/>
      <c r="HWW135" s="245"/>
      <c r="HWX135" s="224"/>
      <c r="HWY135" s="244"/>
      <c r="HWZ135" s="245"/>
      <c r="HXA135" s="224"/>
      <c r="HXB135" s="244"/>
      <c r="HXC135" s="245"/>
      <c r="HXD135" s="224"/>
      <c r="HXE135" s="244"/>
      <c r="HXF135" s="245"/>
      <c r="HXG135" s="224"/>
      <c r="HXH135" s="244"/>
      <c r="HXI135" s="245"/>
      <c r="HXJ135" s="224"/>
      <c r="HXK135" s="244"/>
      <c r="HXL135" s="245"/>
      <c r="HXM135" s="224"/>
      <c r="HXN135" s="244"/>
      <c r="HXO135" s="245"/>
      <c r="HXP135" s="224"/>
      <c r="HXQ135" s="244"/>
      <c r="HXR135" s="245"/>
      <c r="HXS135" s="224"/>
      <c r="HXT135" s="244"/>
      <c r="HXU135" s="245"/>
      <c r="HXV135" s="224"/>
      <c r="HXW135" s="244"/>
      <c r="HXX135" s="245"/>
      <c r="HXY135" s="224"/>
      <c r="HXZ135" s="244"/>
      <c r="HYA135" s="245"/>
      <c r="HYB135" s="224"/>
      <c r="HYC135" s="244"/>
      <c r="HYD135" s="245"/>
      <c r="HYE135" s="224"/>
      <c r="HYF135" s="244"/>
      <c r="HYG135" s="245"/>
      <c r="HYH135" s="224"/>
      <c r="HYI135" s="244"/>
      <c r="HYJ135" s="245"/>
      <c r="HYK135" s="224"/>
      <c r="HYL135" s="244"/>
      <c r="HYM135" s="245"/>
      <c r="HYN135" s="224"/>
      <c r="HYO135" s="244"/>
      <c r="HYP135" s="245"/>
      <c r="HYQ135" s="224"/>
      <c r="HYR135" s="244"/>
      <c r="HYS135" s="245"/>
      <c r="HYT135" s="224"/>
      <c r="HYU135" s="244"/>
      <c r="HYV135" s="245"/>
      <c r="HYW135" s="224"/>
      <c r="HYX135" s="244"/>
      <c r="HYY135" s="245"/>
      <c r="HYZ135" s="224"/>
      <c r="HZA135" s="244"/>
      <c r="HZB135" s="245"/>
      <c r="HZC135" s="224"/>
      <c r="HZD135" s="244"/>
      <c r="HZE135" s="245"/>
      <c r="HZF135" s="224"/>
      <c r="HZG135" s="244"/>
      <c r="HZH135" s="245"/>
      <c r="HZI135" s="224"/>
      <c r="HZJ135" s="244"/>
      <c r="HZK135" s="245"/>
      <c r="HZL135" s="224"/>
      <c r="HZM135" s="244"/>
      <c r="HZN135" s="245"/>
      <c r="HZO135" s="224"/>
      <c r="HZP135" s="244"/>
      <c r="HZQ135" s="245"/>
      <c r="HZR135" s="224"/>
      <c r="HZS135" s="244"/>
      <c r="HZT135" s="245"/>
      <c r="HZU135" s="224"/>
      <c r="HZV135" s="244"/>
      <c r="HZW135" s="245"/>
      <c r="HZX135" s="224"/>
      <c r="HZY135" s="244"/>
      <c r="HZZ135" s="245"/>
      <c r="IAA135" s="224"/>
      <c r="IAB135" s="244"/>
      <c r="IAC135" s="245"/>
      <c r="IAD135" s="224"/>
      <c r="IAE135" s="244"/>
      <c r="IAF135" s="245"/>
      <c r="IAG135" s="224"/>
      <c r="IAH135" s="244"/>
      <c r="IAI135" s="245"/>
      <c r="IAJ135" s="224"/>
      <c r="IAK135" s="244"/>
      <c r="IAL135" s="245"/>
      <c r="IAM135" s="224"/>
      <c r="IAN135" s="244"/>
      <c r="IAO135" s="245"/>
      <c r="IAP135" s="224"/>
      <c r="IAQ135" s="244"/>
      <c r="IAR135" s="245"/>
      <c r="IAS135" s="224"/>
      <c r="IAT135" s="244"/>
      <c r="IAU135" s="245"/>
      <c r="IAV135" s="224"/>
      <c r="IAW135" s="244"/>
      <c r="IAX135" s="245"/>
      <c r="IAY135" s="224"/>
      <c r="IAZ135" s="244"/>
      <c r="IBA135" s="245"/>
      <c r="IBB135" s="224"/>
      <c r="IBC135" s="244"/>
      <c r="IBD135" s="245"/>
      <c r="IBE135" s="224"/>
      <c r="IBF135" s="244"/>
      <c r="IBG135" s="245"/>
      <c r="IBH135" s="224"/>
      <c r="IBI135" s="244"/>
      <c r="IBJ135" s="245"/>
      <c r="IBK135" s="224"/>
      <c r="IBL135" s="244"/>
      <c r="IBM135" s="245"/>
      <c r="IBN135" s="224"/>
      <c r="IBO135" s="244"/>
      <c r="IBP135" s="245"/>
      <c r="IBQ135" s="224"/>
      <c r="IBR135" s="244"/>
      <c r="IBS135" s="245"/>
      <c r="IBT135" s="224"/>
      <c r="IBU135" s="244"/>
      <c r="IBV135" s="245"/>
      <c r="IBW135" s="224"/>
      <c r="IBX135" s="244"/>
      <c r="IBY135" s="245"/>
      <c r="IBZ135" s="224"/>
      <c r="ICA135" s="244"/>
      <c r="ICB135" s="245"/>
      <c r="ICC135" s="224"/>
      <c r="ICD135" s="244"/>
      <c r="ICE135" s="245"/>
      <c r="ICF135" s="224"/>
      <c r="ICG135" s="244"/>
      <c r="ICH135" s="245"/>
      <c r="ICI135" s="224"/>
      <c r="ICJ135" s="244"/>
      <c r="ICK135" s="245"/>
      <c r="ICL135" s="224"/>
      <c r="ICM135" s="244"/>
      <c r="ICN135" s="245"/>
      <c r="ICO135" s="224"/>
      <c r="ICP135" s="244"/>
      <c r="ICQ135" s="245"/>
      <c r="ICR135" s="224"/>
      <c r="ICS135" s="244"/>
      <c r="ICT135" s="245"/>
      <c r="ICU135" s="224"/>
      <c r="ICV135" s="244"/>
      <c r="ICW135" s="245"/>
      <c r="ICX135" s="224"/>
      <c r="ICY135" s="244"/>
      <c r="ICZ135" s="245"/>
      <c r="IDA135" s="224"/>
      <c r="IDB135" s="244"/>
      <c r="IDC135" s="245"/>
      <c r="IDD135" s="224"/>
      <c r="IDE135" s="244"/>
      <c r="IDF135" s="245"/>
      <c r="IDG135" s="224"/>
      <c r="IDH135" s="244"/>
      <c r="IDI135" s="245"/>
      <c r="IDJ135" s="224"/>
      <c r="IDK135" s="244"/>
      <c r="IDL135" s="245"/>
      <c r="IDM135" s="224"/>
      <c r="IDN135" s="244"/>
      <c r="IDO135" s="245"/>
      <c r="IDP135" s="224"/>
      <c r="IDQ135" s="244"/>
      <c r="IDR135" s="245"/>
      <c r="IDS135" s="224"/>
      <c r="IDT135" s="244"/>
      <c r="IDU135" s="245"/>
      <c r="IDV135" s="224"/>
      <c r="IDW135" s="244"/>
      <c r="IDX135" s="245"/>
      <c r="IDY135" s="224"/>
      <c r="IDZ135" s="244"/>
      <c r="IEA135" s="245"/>
      <c r="IEB135" s="224"/>
      <c r="IEC135" s="244"/>
      <c r="IED135" s="245"/>
      <c r="IEE135" s="224"/>
      <c r="IEF135" s="244"/>
      <c r="IEG135" s="245"/>
      <c r="IEH135" s="224"/>
      <c r="IEI135" s="244"/>
      <c r="IEJ135" s="245"/>
      <c r="IEK135" s="224"/>
      <c r="IEL135" s="244"/>
      <c r="IEM135" s="245"/>
      <c r="IEN135" s="224"/>
      <c r="IEO135" s="244"/>
      <c r="IEP135" s="245"/>
      <c r="IEQ135" s="224"/>
      <c r="IER135" s="244"/>
      <c r="IES135" s="245"/>
      <c r="IET135" s="224"/>
      <c r="IEU135" s="244"/>
      <c r="IEV135" s="245"/>
      <c r="IEW135" s="224"/>
      <c r="IEX135" s="244"/>
      <c r="IEY135" s="245"/>
      <c r="IEZ135" s="224"/>
      <c r="IFA135" s="244"/>
      <c r="IFB135" s="245"/>
      <c r="IFC135" s="224"/>
      <c r="IFD135" s="244"/>
      <c r="IFE135" s="245"/>
      <c r="IFF135" s="224"/>
      <c r="IFG135" s="244"/>
      <c r="IFH135" s="245"/>
      <c r="IFI135" s="224"/>
      <c r="IFJ135" s="244"/>
      <c r="IFK135" s="245"/>
      <c r="IFL135" s="224"/>
      <c r="IFM135" s="244"/>
      <c r="IFN135" s="245"/>
      <c r="IFO135" s="224"/>
      <c r="IFP135" s="244"/>
      <c r="IFQ135" s="245"/>
      <c r="IFR135" s="224"/>
      <c r="IFS135" s="244"/>
      <c r="IFT135" s="245"/>
      <c r="IFU135" s="224"/>
      <c r="IFV135" s="244"/>
      <c r="IFW135" s="245"/>
      <c r="IFX135" s="224"/>
      <c r="IFY135" s="244"/>
      <c r="IFZ135" s="245"/>
      <c r="IGA135" s="224"/>
      <c r="IGB135" s="244"/>
      <c r="IGC135" s="245"/>
      <c r="IGD135" s="224"/>
      <c r="IGE135" s="244"/>
      <c r="IGF135" s="245"/>
      <c r="IGG135" s="224"/>
      <c r="IGH135" s="244"/>
      <c r="IGI135" s="245"/>
      <c r="IGJ135" s="224"/>
      <c r="IGK135" s="244"/>
      <c r="IGL135" s="245"/>
      <c r="IGM135" s="224"/>
      <c r="IGN135" s="244"/>
      <c r="IGO135" s="245"/>
      <c r="IGP135" s="224"/>
      <c r="IGQ135" s="244"/>
      <c r="IGR135" s="245"/>
      <c r="IGS135" s="224"/>
      <c r="IGT135" s="244"/>
      <c r="IGU135" s="245"/>
      <c r="IGV135" s="224"/>
      <c r="IGW135" s="244"/>
      <c r="IGX135" s="245"/>
      <c r="IGY135" s="224"/>
      <c r="IGZ135" s="244"/>
      <c r="IHA135" s="245"/>
      <c r="IHB135" s="224"/>
      <c r="IHC135" s="244"/>
      <c r="IHD135" s="245"/>
      <c r="IHE135" s="224"/>
      <c r="IHF135" s="244"/>
      <c r="IHG135" s="245"/>
      <c r="IHH135" s="224"/>
      <c r="IHI135" s="244"/>
      <c r="IHJ135" s="245"/>
      <c r="IHK135" s="224"/>
      <c r="IHL135" s="244"/>
      <c r="IHM135" s="245"/>
      <c r="IHN135" s="224"/>
      <c r="IHO135" s="244"/>
      <c r="IHP135" s="245"/>
      <c r="IHQ135" s="224"/>
      <c r="IHR135" s="244"/>
      <c r="IHS135" s="245"/>
      <c r="IHT135" s="224"/>
      <c r="IHU135" s="244"/>
      <c r="IHV135" s="245"/>
      <c r="IHW135" s="224"/>
      <c r="IHX135" s="244"/>
      <c r="IHY135" s="245"/>
      <c r="IHZ135" s="224"/>
      <c r="IIA135" s="244"/>
      <c r="IIB135" s="245"/>
      <c r="IIC135" s="224"/>
      <c r="IID135" s="244"/>
      <c r="IIE135" s="245"/>
      <c r="IIF135" s="224"/>
      <c r="IIG135" s="244"/>
      <c r="IIH135" s="245"/>
      <c r="III135" s="224"/>
      <c r="IIJ135" s="244"/>
      <c r="IIK135" s="245"/>
      <c r="IIL135" s="224"/>
      <c r="IIM135" s="244"/>
      <c r="IIN135" s="245"/>
      <c r="IIO135" s="224"/>
      <c r="IIP135" s="244"/>
      <c r="IIQ135" s="245"/>
      <c r="IIR135" s="224"/>
      <c r="IIS135" s="244"/>
      <c r="IIT135" s="245"/>
      <c r="IIU135" s="224"/>
      <c r="IIV135" s="244"/>
      <c r="IIW135" s="245"/>
      <c r="IIX135" s="224"/>
      <c r="IIY135" s="244"/>
      <c r="IIZ135" s="245"/>
      <c r="IJA135" s="224"/>
      <c r="IJB135" s="244"/>
      <c r="IJC135" s="245"/>
      <c r="IJD135" s="224"/>
      <c r="IJE135" s="244"/>
      <c r="IJF135" s="245"/>
      <c r="IJG135" s="224"/>
      <c r="IJH135" s="244"/>
      <c r="IJI135" s="245"/>
      <c r="IJJ135" s="224"/>
      <c r="IJK135" s="244"/>
      <c r="IJL135" s="245"/>
      <c r="IJM135" s="224"/>
      <c r="IJN135" s="244"/>
      <c r="IJO135" s="245"/>
      <c r="IJP135" s="224"/>
      <c r="IJQ135" s="244"/>
      <c r="IJR135" s="245"/>
      <c r="IJS135" s="224"/>
      <c r="IJT135" s="244"/>
      <c r="IJU135" s="245"/>
      <c r="IJV135" s="224"/>
      <c r="IJW135" s="244"/>
      <c r="IJX135" s="245"/>
      <c r="IJY135" s="224"/>
      <c r="IJZ135" s="244"/>
      <c r="IKA135" s="245"/>
      <c r="IKB135" s="224"/>
      <c r="IKC135" s="244"/>
      <c r="IKD135" s="245"/>
      <c r="IKE135" s="224"/>
      <c r="IKF135" s="244"/>
      <c r="IKG135" s="245"/>
      <c r="IKH135" s="224"/>
      <c r="IKI135" s="244"/>
      <c r="IKJ135" s="245"/>
      <c r="IKK135" s="224"/>
      <c r="IKL135" s="244"/>
      <c r="IKM135" s="245"/>
      <c r="IKN135" s="224"/>
      <c r="IKO135" s="244"/>
      <c r="IKP135" s="245"/>
      <c r="IKQ135" s="224"/>
      <c r="IKR135" s="244"/>
      <c r="IKS135" s="245"/>
      <c r="IKT135" s="224"/>
      <c r="IKU135" s="244"/>
      <c r="IKV135" s="245"/>
      <c r="IKW135" s="224"/>
      <c r="IKX135" s="244"/>
      <c r="IKY135" s="245"/>
      <c r="IKZ135" s="224"/>
      <c r="ILA135" s="244"/>
      <c r="ILB135" s="245"/>
      <c r="ILC135" s="224"/>
      <c r="ILD135" s="244"/>
      <c r="ILE135" s="245"/>
      <c r="ILF135" s="224"/>
      <c r="ILG135" s="244"/>
      <c r="ILH135" s="245"/>
      <c r="ILI135" s="224"/>
      <c r="ILJ135" s="244"/>
      <c r="ILK135" s="245"/>
      <c r="ILL135" s="224"/>
      <c r="ILM135" s="244"/>
      <c r="ILN135" s="245"/>
      <c r="ILO135" s="224"/>
      <c r="ILP135" s="244"/>
      <c r="ILQ135" s="245"/>
      <c r="ILR135" s="224"/>
      <c r="ILS135" s="244"/>
      <c r="ILT135" s="245"/>
      <c r="ILU135" s="224"/>
      <c r="ILV135" s="244"/>
      <c r="ILW135" s="245"/>
      <c r="ILX135" s="224"/>
      <c r="ILY135" s="244"/>
      <c r="ILZ135" s="245"/>
      <c r="IMA135" s="224"/>
      <c r="IMB135" s="244"/>
      <c r="IMC135" s="245"/>
      <c r="IMD135" s="224"/>
      <c r="IME135" s="244"/>
      <c r="IMF135" s="245"/>
      <c r="IMG135" s="224"/>
      <c r="IMH135" s="244"/>
      <c r="IMI135" s="245"/>
      <c r="IMJ135" s="224"/>
      <c r="IMK135" s="244"/>
      <c r="IML135" s="245"/>
      <c r="IMM135" s="224"/>
      <c r="IMN135" s="244"/>
      <c r="IMO135" s="245"/>
      <c r="IMP135" s="224"/>
      <c r="IMQ135" s="244"/>
      <c r="IMR135" s="245"/>
      <c r="IMS135" s="224"/>
      <c r="IMT135" s="244"/>
      <c r="IMU135" s="245"/>
      <c r="IMV135" s="224"/>
      <c r="IMW135" s="244"/>
      <c r="IMX135" s="245"/>
      <c r="IMY135" s="224"/>
      <c r="IMZ135" s="244"/>
      <c r="INA135" s="245"/>
      <c r="INB135" s="224"/>
      <c r="INC135" s="244"/>
      <c r="IND135" s="245"/>
      <c r="INE135" s="224"/>
      <c r="INF135" s="244"/>
      <c r="ING135" s="245"/>
      <c r="INH135" s="224"/>
      <c r="INI135" s="244"/>
      <c r="INJ135" s="245"/>
      <c r="INK135" s="224"/>
      <c r="INL135" s="244"/>
      <c r="INM135" s="245"/>
      <c r="INN135" s="224"/>
      <c r="INO135" s="244"/>
      <c r="INP135" s="245"/>
      <c r="INQ135" s="224"/>
      <c r="INR135" s="244"/>
      <c r="INS135" s="245"/>
      <c r="INT135" s="224"/>
      <c r="INU135" s="244"/>
      <c r="INV135" s="245"/>
      <c r="INW135" s="224"/>
      <c r="INX135" s="244"/>
      <c r="INY135" s="245"/>
      <c r="INZ135" s="224"/>
      <c r="IOA135" s="244"/>
      <c r="IOB135" s="245"/>
      <c r="IOC135" s="224"/>
      <c r="IOD135" s="244"/>
      <c r="IOE135" s="245"/>
      <c r="IOF135" s="224"/>
      <c r="IOG135" s="244"/>
      <c r="IOH135" s="245"/>
      <c r="IOI135" s="224"/>
      <c r="IOJ135" s="244"/>
      <c r="IOK135" s="245"/>
      <c r="IOL135" s="224"/>
      <c r="IOM135" s="244"/>
      <c r="ION135" s="245"/>
      <c r="IOO135" s="224"/>
      <c r="IOP135" s="244"/>
      <c r="IOQ135" s="245"/>
      <c r="IOR135" s="224"/>
      <c r="IOS135" s="244"/>
      <c r="IOT135" s="245"/>
      <c r="IOU135" s="224"/>
      <c r="IOV135" s="244"/>
      <c r="IOW135" s="245"/>
      <c r="IOX135" s="224"/>
      <c r="IOY135" s="244"/>
      <c r="IOZ135" s="245"/>
      <c r="IPA135" s="224"/>
      <c r="IPB135" s="244"/>
      <c r="IPC135" s="245"/>
      <c r="IPD135" s="224"/>
      <c r="IPE135" s="244"/>
      <c r="IPF135" s="245"/>
      <c r="IPG135" s="224"/>
      <c r="IPH135" s="244"/>
      <c r="IPI135" s="245"/>
      <c r="IPJ135" s="224"/>
      <c r="IPK135" s="244"/>
      <c r="IPL135" s="245"/>
      <c r="IPM135" s="224"/>
      <c r="IPN135" s="244"/>
      <c r="IPO135" s="245"/>
      <c r="IPP135" s="224"/>
      <c r="IPQ135" s="244"/>
      <c r="IPR135" s="245"/>
      <c r="IPS135" s="224"/>
      <c r="IPT135" s="244"/>
      <c r="IPU135" s="245"/>
      <c r="IPV135" s="224"/>
      <c r="IPW135" s="244"/>
      <c r="IPX135" s="245"/>
      <c r="IPY135" s="224"/>
      <c r="IPZ135" s="244"/>
      <c r="IQA135" s="245"/>
      <c r="IQB135" s="224"/>
      <c r="IQC135" s="244"/>
      <c r="IQD135" s="245"/>
      <c r="IQE135" s="224"/>
      <c r="IQF135" s="244"/>
      <c r="IQG135" s="245"/>
      <c r="IQH135" s="224"/>
      <c r="IQI135" s="244"/>
      <c r="IQJ135" s="245"/>
      <c r="IQK135" s="224"/>
      <c r="IQL135" s="244"/>
      <c r="IQM135" s="245"/>
      <c r="IQN135" s="224"/>
      <c r="IQO135" s="244"/>
      <c r="IQP135" s="245"/>
      <c r="IQQ135" s="224"/>
      <c r="IQR135" s="244"/>
      <c r="IQS135" s="245"/>
      <c r="IQT135" s="224"/>
      <c r="IQU135" s="244"/>
      <c r="IQV135" s="245"/>
      <c r="IQW135" s="224"/>
      <c r="IQX135" s="244"/>
      <c r="IQY135" s="245"/>
      <c r="IQZ135" s="224"/>
      <c r="IRA135" s="244"/>
      <c r="IRB135" s="245"/>
      <c r="IRC135" s="224"/>
      <c r="IRD135" s="244"/>
      <c r="IRE135" s="245"/>
      <c r="IRF135" s="224"/>
      <c r="IRG135" s="244"/>
      <c r="IRH135" s="245"/>
      <c r="IRI135" s="224"/>
      <c r="IRJ135" s="244"/>
      <c r="IRK135" s="245"/>
      <c r="IRL135" s="224"/>
      <c r="IRM135" s="244"/>
      <c r="IRN135" s="245"/>
      <c r="IRO135" s="224"/>
      <c r="IRP135" s="244"/>
      <c r="IRQ135" s="245"/>
      <c r="IRR135" s="224"/>
      <c r="IRS135" s="244"/>
      <c r="IRT135" s="245"/>
      <c r="IRU135" s="224"/>
      <c r="IRV135" s="244"/>
      <c r="IRW135" s="245"/>
      <c r="IRX135" s="224"/>
      <c r="IRY135" s="244"/>
      <c r="IRZ135" s="245"/>
      <c r="ISA135" s="224"/>
      <c r="ISB135" s="244"/>
      <c r="ISC135" s="245"/>
      <c r="ISD135" s="224"/>
      <c r="ISE135" s="244"/>
      <c r="ISF135" s="245"/>
      <c r="ISG135" s="224"/>
      <c r="ISH135" s="244"/>
      <c r="ISI135" s="245"/>
      <c r="ISJ135" s="224"/>
      <c r="ISK135" s="244"/>
      <c r="ISL135" s="245"/>
      <c r="ISM135" s="224"/>
      <c r="ISN135" s="244"/>
      <c r="ISO135" s="245"/>
      <c r="ISP135" s="224"/>
      <c r="ISQ135" s="244"/>
      <c r="ISR135" s="245"/>
      <c r="ISS135" s="224"/>
      <c r="IST135" s="244"/>
      <c r="ISU135" s="245"/>
      <c r="ISV135" s="224"/>
      <c r="ISW135" s="244"/>
      <c r="ISX135" s="245"/>
      <c r="ISY135" s="224"/>
      <c r="ISZ135" s="244"/>
      <c r="ITA135" s="245"/>
      <c r="ITB135" s="224"/>
      <c r="ITC135" s="244"/>
      <c r="ITD135" s="245"/>
      <c r="ITE135" s="224"/>
      <c r="ITF135" s="244"/>
      <c r="ITG135" s="245"/>
      <c r="ITH135" s="224"/>
      <c r="ITI135" s="244"/>
      <c r="ITJ135" s="245"/>
      <c r="ITK135" s="224"/>
      <c r="ITL135" s="244"/>
      <c r="ITM135" s="245"/>
      <c r="ITN135" s="224"/>
      <c r="ITO135" s="244"/>
      <c r="ITP135" s="245"/>
      <c r="ITQ135" s="224"/>
      <c r="ITR135" s="244"/>
      <c r="ITS135" s="245"/>
      <c r="ITT135" s="224"/>
      <c r="ITU135" s="244"/>
      <c r="ITV135" s="245"/>
      <c r="ITW135" s="224"/>
      <c r="ITX135" s="244"/>
      <c r="ITY135" s="245"/>
      <c r="ITZ135" s="224"/>
      <c r="IUA135" s="244"/>
      <c r="IUB135" s="245"/>
      <c r="IUC135" s="224"/>
      <c r="IUD135" s="244"/>
      <c r="IUE135" s="245"/>
      <c r="IUF135" s="224"/>
      <c r="IUG135" s="244"/>
      <c r="IUH135" s="245"/>
      <c r="IUI135" s="224"/>
      <c r="IUJ135" s="244"/>
      <c r="IUK135" s="245"/>
      <c r="IUL135" s="224"/>
      <c r="IUM135" s="244"/>
      <c r="IUN135" s="245"/>
      <c r="IUO135" s="224"/>
      <c r="IUP135" s="244"/>
      <c r="IUQ135" s="245"/>
      <c r="IUR135" s="224"/>
      <c r="IUS135" s="244"/>
      <c r="IUT135" s="245"/>
      <c r="IUU135" s="224"/>
      <c r="IUV135" s="244"/>
      <c r="IUW135" s="245"/>
      <c r="IUX135" s="224"/>
      <c r="IUY135" s="244"/>
      <c r="IUZ135" s="245"/>
      <c r="IVA135" s="224"/>
      <c r="IVB135" s="244"/>
      <c r="IVC135" s="245"/>
      <c r="IVD135" s="224"/>
      <c r="IVE135" s="244"/>
      <c r="IVF135" s="245"/>
      <c r="IVG135" s="224"/>
      <c r="IVH135" s="244"/>
      <c r="IVI135" s="245"/>
      <c r="IVJ135" s="224"/>
      <c r="IVK135" s="244"/>
      <c r="IVL135" s="245"/>
      <c r="IVM135" s="224"/>
      <c r="IVN135" s="244"/>
      <c r="IVO135" s="245"/>
      <c r="IVP135" s="224"/>
      <c r="IVQ135" s="244"/>
      <c r="IVR135" s="245"/>
      <c r="IVS135" s="224"/>
      <c r="IVT135" s="244"/>
      <c r="IVU135" s="245"/>
      <c r="IVV135" s="224"/>
      <c r="IVW135" s="244"/>
      <c r="IVX135" s="245"/>
      <c r="IVY135" s="224"/>
      <c r="IVZ135" s="244"/>
      <c r="IWA135" s="245"/>
      <c r="IWB135" s="224"/>
      <c r="IWC135" s="244"/>
      <c r="IWD135" s="245"/>
      <c r="IWE135" s="224"/>
      <c r="IWF135" s="244"/>
      <c r="IWG135" s="245"/>
      <c r="IWH135" s="224"/>
      <c r="IWI135" s="244"/>
      <c r="IWJ135" s="245"/>
      <c r="IWK135" s="224"/>
      <c r="IWL135" s="244"/>
      <c r="IWM135" s="245"/>
      <c r="IWN135" s="224"/>
      <c r="IWO135" s="244"/>
      <c r="IWP135" s="245"/>
      <c r="IWQ135" s="224"/>
      <c r="IWR135" s="244"/>
      <c r="IWS135" s="245"/>
      <c r="IWT135" s="224"/>
      <c r="IWU135" s="244"/>
      <c r="IWV135" s="245"/>
      <c r="IWW135" s="224"/>
      <c r="IWX135" s="244"/>
      <c r="IWY135" s="245"/>
      <c r="IWZ135" s="224"/>
      <c r="IXA135" s="244"/>
      <c r="IXB135" s="245"/>
      <c r="IXC135" s="224"/>
      <c r="IXD135" s="244"/>
      <c r="IXE135" s="245"/>
      <c r="IXF135" s="224"/>
      <c r="IXG135" s="244"/>
      <c r="IXH135" s="245"/>
      <c r="IXI135" s="224"/>
      <c r="IXJ135" s="244"/>
      <c r="IXK135" s="245"/>
      <c r="IXL135" s="224"/>
      <c r="IXM135" s="244"/>
      <c r="IXN135" s="245"/>
      <c r="IXO135" s="224"/>
      <c r="IXP135" s="244"/>
      <c r="IXQ135" s="245"/>
      <c r="IXR135" s="224"/>
      <c r="IXS135" s="244"/>
      <c r="IXT135" s="245"/>
      <c r="IXU135" s="224"/>
      <c r="IXV135" s="244"/>
      <c r="IXW135" s="245"/>
      <c r="IXX135" s="224"/>
      <c r="IXY135" s="244"/>
      <c r="IXZ135" s="245"/>
      <c r="IYA135" s="224"/>
      <c r="IYB135" s="244"/>
      <c r="IYC135" s="245"/>
      <c r="IYD135" s="224"/>
      <c r="IYE135" s="244"/>
      <c r="IYF135" s="245"/>
      <c r="IYG135" s="224"/>
      <c r="IYH135" s="244"/>
      <c r="IYI135" s="245"/>
      <c r="IYJ135" s="224"/>
      <c r="IYK135" s="244"/>
      <c r="IYL135" s="245"/>
      <c r="IYM135" s="224"/>
      <c r="IYN135" s="244"/>
      <c r="IYO135" s="245"/>
      <c r="IYP135" s="224"/>
      <c r="IYQ135" s="244"/>
      <c r="IYR135" s="245"/>
      <c r="IYS135" s="224"/>
      <c r="IYT135" s="244"/>
      <c r="IYU135" s="245"/>
      <c r="IYV135" s="224"/>
      <c r="IYW135" s="244"/>
      <c r="IYX135" s="245"/>
      <c r="IYY135" s="224"/>
      <c r="IYZ135" s="244"/>
      <c r="IZA135" s="245"/>
      <c r="IZB135" s="224"/>
      <c r="IZC135" s="244"/>
      <c r="IZD135" s="245"/>
      <c r="IZE135" s="224"/>
      <c r="IZF135" s="244"/>
      <c r="IZG135" s="245"/>
      <c r="IZH135" s="224"/>
      <c r="IZI135" s="244"/>
      <c r="IZJ135" s="245"/>
      <c r="IZK135" s="224"/>
      <c r="IZL135" s="244"/>
      <c r="IZM135" s="245"/>
      <c r="IZN135" s="224"/>
      <c r="IZO135" s="244"/>
      <c r="IZP135" s="245"/>
      <c r="IZQ135" s="224"/>
      <c r="IZR135" s="244"/>
      <c r="IZS135" s="245"/>
      <c r="IZT135" s="224"/>
      <c r="IZU135" s="244"/>
      <c r="IZV135" s="245"/>
      <c r="IZW135" s="224"/>
      <c r="IZX135" s="244"/>
      <c r="IZY135" s="245"/>
      <c r="IZZ135" s="224"/>
      <c r="JAA135" s="244"/>
      <c r="JAB135" s="245"/>
      <c r="JAC135" s="224"/>
      <c r="JAD135" s="244"/>
      <c r="JAE135" s="245"/>
      <c r="JAF135" s="224"/>
      <c r="JAG135" s="244"/>
      <c r="JAH135" s="245"/>
      <c r="JAI135" s="224"/>
      <c r="JAJ135" s="244"/>
      <c r="JAK135" s="245"/>
      <c r="JAL135" s="224"/>
      <c r="JAM135" s="244"/>
      <c r="JAN135" s="245"/>
      <c r="JAO135" s="224"/>
      <c r="JAP135" s="244"/>
      <c r="JAQ135" s="245"/>
      <c r="JAR135" s="224"/>
      <c r="JAS135" s="244"/>
      <c r="JAT135" s="245"/>
      <c r="JAU135" s="224"/>
      <c r="JAV135" s="244"/>
      <c r="JAW135" s="245"/>
      <c r="JAX135" s="224"/>
      <c r="JAY135" s="244"/>
      <c r="JAZ135" s="245"/>
      <c r="JBA135" s="224"/>
      <c r="JBB135" s="244"/>
      <c r="JBC135" s="245"/>
      <c r="JBD135" s="224"/>
      <c r="JBE135" s="244"/>
      <c r="JBF135" s="245"/>
      <c r="JBG135" s="224"/>
      <c r="JBH135" s="244"/>
      <c r="JBI135" s="245"/>
      <c r="JBJ135" s="224"/>
      <c r="JBK135" s="244"/>
      <c r="JBL135" s="245"/>
      <c r="JBM135" s="224"/>
      <c r="JBN135" s="244"/>
      <c r="JBO135" s="245"/>
      <c r="JBP135" s="224"/>
      <c r="JBQ135" s="244"/>
      <c r="JBR135" s="245"/>
      <c r="JBS135" s="224"/>
      <c r="JBT135" s="244"/>
      <c r="JBU135" s="245"/>
      <c r="JBV135" s="224"/>
      <c r="JBW135" s="244"/>
      <c r="JBX135" s="245"/>
      <c r="JBY135" s="224"/>
      <c r="JBZ135" s="244"/>
      <c r="JCA135" s="245"/>
      <c r="JCB135" s="224"/>
      <c r="JCC135" s="244"/>
      <c r="JCD135" s="245"/>
      <c r="JCE135" s="224"/>
      <c r="JCF135" s="244"/>
      <c r="JCG135" s="245"/>
      <c r="JCH135" s="224"/>
      <c r="JCI135" s="244"/>
      <c r="JCJ135" s="245"/>
      <c r="JCK135" s="224"/>
      <c r="JCL135" s="244"/>
      <c r="JCM135" s="245"/>
      <c r="JCN135" s="224"/>
      <c r="JCO135" s="244"/>
      <c r="JCP135" s="245"/>
      <c r="JCQ135" s="224"/>
      <c r="JCR135" s="244"/>
      <c r="JCS135" s="245"/>
      <c r="JCT135" s="224"/>
      <c r="JCU135" s="244"/>
      <c r="JCV135" s="245"/>
      <c r="JCW135" s="224"/>
      <c r="JCX135" s="244"/>
      <c r="JCY135" s="245"/>
      <c r="JCZ135" s="224"/>
      <c r="JDA135" s="244"/>
      <c r="JDB135" s="245"/>
      <c r="JDC135" s="224"/>
      <c r="JDD135" s="244"/>
      <c r="JDE135" s="245"/>
      <c r="JDF135" s="224"/>
      <c r="JDG135" s="244"/>
      <c r="JDH135" s="245"/>
      <c r="JDI135" s="224"/>
      <c r="JDJ135" s="244"/>
      <c r="JDK135" s="245"/>
      <c r="JDL135" s="224"/>
      <c r="JDM135" s="244"/>
      <c r="JDN135" s="245"/>
      <c r="JDO135" s="224"/>
      <c r="JDP135" s="244"/>
      <c r="JDQ135" s="245"/>
      <c r="JDR135" s="224"/>
      <c r="JDS135" s="244"/>
      <c r="JDT135" s="245"/>
      <c r="JDU135" s="224"/>
      <c r="JDV135" s="244"/>
      <c r="JDW135" s="245"/>
      <c r="JDX135" s="224"/>
      <c r="JDY135" s="244"/>
      <c r="JDZ135" s="245"/>
      <c r="JEA135" s="224"/>
      <c r="JEB135" s="244"/>
      <c r="JEC135" s="245"/>
      <c r="JED135" s="224"/>
      <c r="JEE135" s="244"/>
      <c r="JEF135" s="245"/>
      <c r="JEG135" s="224"/>
      <c r="JEH135" s="244"/>
      <c r="JEI135" s="245"/>
      <c r="JEJ135" s="224"/>
      <c r="JEK135" s="244"/>
      <c r="JEL135" s="245"/>
      <c r="JEM135" s="224"/>
      <c r="JEN135" s="244"/>
      <c r="JEO135" s="245"/>
      <c r="JEP135" s="224"/>
      <c r="JEQ135" s="244"/>
      <c r="JER135" s="245"/>
      <c r="JES135" s="224"/>
      <c r="JET135" s="244"/>
      <c r="JEU135" s="245"/>
      <c r="JEV135" s="224"/>
      <c r="JEW135" s="244"/>
      <c r="JEX135" s="245"/>
      <c r="JEY135" s="224"/>
      <c r="JEZ135" s="244"/>
      <c r="JFA135" s="245"/>
      <c r="JFB135" s="224"/>
      <c r="JFC135" s="244"/>
      <c r="JFD135" s="245"/>
      <c r="JFE135" s="224"/>
      <c r="JFF135" s="244"/>
      <c r="JFG135" s="245"/>
      <c r="JFH135" s="224"/>
      <c r="JFI135" s="244"/>
      <c r="JFJ135" s="245"/>
      <c r="JFK135" s="224"/>
      <c r="JFL135" s="244"/>
      <c r="JFM135" s="245"/>
      <c r="JFN135" s="224"/>
      <c r="JFO135" s="244"/>
      <c r="JFP135" s="245"/>
      <c r="JFQ135" s="224"/>
      <c r="JFR135" s="244"/>
      <c r="JFS135" s="245"/>
      <c r="JFT135" s="224"/>
      <c r="JFU135" s="244"/>
      <c r="JFV135" s="245"/>
      <c r="JFW135" s="224"/>
      <c r="JFX135" s="244"/>
      <c r="JFY135" s="245"/>
      <c r="JFZ135" s="224"/>
      <c r="JGA135" s="244"/>
      <c r="JGB135" s="245"/>
      <c r="JGC135" s="224"/>
      <c r="JGD135" s="244"/>
      <c r="JGE135" s="245"/>
      <c r="JGF135" s="224"/>
      <c r="JGG135" s="244"/>
      <c r="JGH135" s="245"/>
      <c r="JGI135" s="224"/>
      <c r="JGJ135" s="244"/>
      <c r="JGK135" s="245"/>
      <c r="JGL135" s="224"/>
      <c r="JGM135" s="244"/>
      <c r="JGN135" s="245"/>
      <c r="JGO135" s="224"/>
      <c r="JGP135" s="244"/>
      <c r="JGQ135" s="245"/>
      <c r="JGR135" s="224"/>
      <c r="JGS135" s="244"/>
      <c r="JGT135" s="245"/>
      <c r="JGU135" s="224"/>
      <c r="JGV135" s="244"/>
      <c r="JGW135" s="245"/>
      <c r="JGX135" s="224"/>
      <c r="JGY135" s="244"/>
      <c r="JGZ135" s="245"/>
      <c r="JHA135" s="224"/>
      <c r="JHB135" s="244"/>
      <c r="JHC135" s="245"/>
      <c r="JHD135" s="224"/>
      <c r="JHE135" s="244"/>
      <c r="JHF135" s="245"/>
      <c r="JHG135" s="224"/>
      <c r="JHH135" s="244"/>
      <c r="JHI135" s="245"/>
      <c r="JHJ135" s="224"/>
      <c r="JHK135" s="244"/>
      <c r="JHL135" s="245"/>
      <c r="JHM135" s="224"/>
      <c r="JHN135" s="244"/>
      <c r="JHO135" s="245"/>
      <c r="JHP135" s="224"/>
      <c r="JHQ135" s="244"/>
      <c r="JHR135" s="245"/>
      <c r="JHS135" s="224"/>
      <c r="JHT135" s="244"/>
      <c r="JHU135" s="245"/>
      <c r="JHV135" s="224"/>
      <c r="JHW135" s="244"/>
      <c r="JHX135" s="245"/>
      <c r="JHY135" s="224"/>
      <c r="JHZ135" s="244"/>
      <c r="JIA135" s="245"/>
      <c r="JIB135" s="224"/>
      <c r="JIC135" s="244"/>
      <c r="JID135" s="245"/>
      <c r="JIE135" s="224"/>
      <c r="JIF135" s="244"/>
      <c r="JIG135" s="245"/>
      <c r="JIH135" s="224"/>
      <c r="JII135" s="244"/>
      <c r="JIJ135" s="245"/>
      <c r="JIK135" s="224"/>
      <c r="JIL135" s="244"/>
      <c r="JIM135" s="245"/>
      <c r="JIN135" s="224"/>
      <c r="JIO135" s="244"/>
      <c r="JIP135" s="245"/>
      <c r="JIQ135" s="224"/>
      <c r="JIR135" s="244"/>
      <c r="JIS135" s="245"/>
      <c r="JIT135" s="224"/>
      <c r="JIU135" s="244"/>
      <c r="JIV135" s="245"/>
      <c r="JIW135" s="224"/>
      <c r="JIX135" s="244"/>
      <c r="JIY135" s="245"/>
      <c r="JIZ135" s="224"/>
      <c r="JJA135" s="244"/>
      <c r="JJB135" s="245"/>
      <c r="JJC135" s="224"/>
      <c r="JJD135" s="244"/>
      <c r="JJE135" s="245"/>
      <c r="JJF135" s="224"/>
      <c r="JJG135" s="244"/>
      <c r="JJH135" s="245"/>
      <c r="JJI135" s="224"/>
      <c r="JJJ135" s="244"/>
      <c r="JJK135" s="245"/>
      <c r="JJL135" s="224"/>
      <c r="JJM135" s="244"/>
      <c r="JJN135" s="245"/>
      <c r="JJO135" s="224"/>
      <c r="JJP135" s="244"/>
      <c r="JJQ135" s="245"/>
      <c r="JJR135" s="224"/>
      <c r="JJS135" s="244"/>
      <c r="JJT135" s="245"/>
      <c r="JJU135" s="224"/>
      <c r="JJV135" s="244"/>
      <c r="JJW135" s="245"/>
      <c r="JJX135" s="224"/>
      <c r="JJY135" s="244"/>
      <c r="JJZ135" s="245"/>
      <c r="JKA135" s="224"/>
      <c r="JKB135" s="244"/>
      <c r="JKC135" s="245"/>
      <c r="JKD135" s="224"/>
      <c r="JKE135" s="244"/>
      <c r="JKF135" s="245"/>
      <c r="JKG135" s="224"/>
      <c r="JKH135" s="244"/>
      <c r="JKI135" s="245"/>
      <c r="JKJ135" s="224"/>
      <c r="JKK135" s="244"/>
      <c r="JKL135" s="245"/>
      <c r="JKM135" s="224"/>
      <c r="JKN135" s="244"/>
      <c r="JKO135" s="245"/>
      <c r="JKP135" s="224"/>
      <c r="JKQ135" s="244"/>
      <c r="JKR135" s="245"/>
      <c r="JKS135" s="224"/>
      <c r="JKT135" s="244"/>
      <c r="JKU135" s="245"/>
      <c r="JKV135" s="224"/>
      <c r="JKW135" s="244"/>
      <c r="JKX135" s="245"/>
      <c r="JKY135" s="224"/>
      <c r="JKZ135" s="244"/>
      <c r="JLA135" s="245"/>
      <c r="JLB135" s="224"/>
      <c r="JLC135" s="244"/>
      <c r="JLD135" s="245"/>
      <c r="JLE135" s="224"/>
      <c r="JLF135" s="244"/>
      <c r="JLG135" s="245"/>
      <c r="JLH135" s="224"/>
      <c r="JLI135" s="244"/>
      <c r="JLJ135" s="245"/>
      <c r="JLK135" s="224"/>
      <c r="JLL135" s="244"/>
      <c r="JLM135" s="245"/>
      <c r="JLN135" s="224"/>
      <c r="JLO135" s="244"/>
      <c r="JLP135" s="245"/>
      <c r="JLQ135" s="224"/>
      <c r="JLR135" s="244"/>
      <c r="JLS135" s="245"/>
      <c r="JLT135" s="224"/>
      <c r="JLU135" s="244"/>
      <c r="JLV135" s="245"/>
      <c r="JLW135" s="224"/>
      <c r="JLX135" s="244"/>
      <c r="JLY135" s="245"/>
      <c r="JLZ135" s="224"/>
      <c r="JMA135" s="244"/>
      <c r="JMB135" s="245"/>
      <c r="JMC135" s="224"/>
      <c r="JMD135" s="244"/>
      <c r="JME135" s="245"/>
      <c r="JMF135" s="224"/>
      <c r="JMG135" s="244"/>
      <c r="JMH135" s="245"/>
      <c r="JMI135" s="224"/>
      <c r="JMJ135" s="244"/>
      <c r="JMK135" s="245"/>
      <c r="JML135" s="224"/>
      <c r="JMM135" s="244"/>
      <c r="JMN135" s="245"/>
      <c r="JMO135" s="224"/>
      <c r="JMP135" s="244"/>
      <c r="JMQ135" s="245"/>
      <c r="JMR135" s="224"/>
      <c r="JMS135" s="244"/>
      <c r="JMT135" s="245"/>
      <c r="JMU135" s="224"/>
      <c r="JMV135" s="244"/>
      <c r="JMW135" s="245"/>
      <c r="JMX135" s="224"/>
      <c r="JMY135" s="244"/>
      <c r="JMZ135" s="245"/>
      <c r="JNA135" s="224"/>
      <c r="JNB135" s="244"/>
      <c r="JNC135" s="245"/>
      <c r="JND135" s="224"/>
      <c r="JNE135" s="244"/>
      <c r="JNF135" s="245"/>
      <c r="JNG135" s="224"/>
      <c r="JNH135" s="244"/>
      <c r="JNI135" s="245"/>
      <c r="JNJ135" s="224"/>
      <c r="JNK135" s="244"/>
      <c r="JNL135" s="245"/>
      <c r="JNM135" s="224"/>
      <c r="JNN135" s="244"/>
      <c r="JNO135" s="245"/>
      <c r="JNP135" s="224"/>
      <c r="JNQ135" s="244"/>
      <c r="JNR135" s="245"/>
      <c r="JNS135" s="224"/>
      <c r="JNT135" s="244"/>
      <c r="JNU135" s="245"/>
      <c r="JNV135" s="224"/>
      <c r="JNW135" s="244"/>
      <c r="JNX135" s="245"/>
      <c r="JNY135" s="224"/>
      <c r="JNZ135" s="244"/>
      <c r="JOA135" s="245"/>
      <c r="JOB135" s="224"/>
      <c r="JOC135" s="244"/>
      <c r="JOD135" s="245"/>
      <c r="JOE135" s="224"/>
      <c r="JOF135" s="244"/>
      <c r="JOG135" s="245"/>
      <c r="JOH135" s="224"/>
      <c r="JOI135" s="244"/>
      <c r="JOJ135" s="245"/>
      <c r="JOK135" s="224"/>
      <c r="JOL135" s="244"/>
      <c r="JOM135" s="245"/>
      <c r="JON135" s="224"/>
      <c r="JOO135" s="244"/>
      <c r="JOP135" s="245"/>
      <c r="JOQ135" s="224"/>
      <c r="JOR135" s="244"/>
      <c r="JOS135" s="245"/>
      <c r="JOT135" s="224"/>
      <c r="JOU135" s="244"/>
      <c r="JOV135" s="245"/>
      <c r="JOW135" s="224"/>
      <c r="JOX135" s="244"/>
      <c r="JOY135" s="245"/>
      <c r="JOZ135" s="224"/>
      <c r="JPA135" s="244"/>
      <c r="JPB135" s="245"/>
      <c r="JPC135" s="224"/>
      <c r="JPD135" s="244"/>
      <c r="JPE135" s="245"/>
      <c r="JPF135" s="224"/>
      <c r="JPG135" s="244"/>
      <c r="JPH135" s="245"/>
      <c r="JPI135" s="224"/>
      <c r="JPJ135" s="244"/>
      <c r="JPK135" s="245"/>
      <c r="JPL135" s="224"/>
      <c r="JPM135" s="244"/>
      <c r="JPN135" s="245"/>
      <c r="JPO135" s="224"/>
      <c r="JPP135" s="244"/>
      <c r="JPQ135" s="245"/>
      <c r="JPR135" s="224"/>
      <c r="JPS135" s="244"/>
      <c r="JPT135" s="245"/>
      <c r="JPU135" s="224"/>
      <c r="JPV135" s="244"/>
      <c r="JPW135" s="245"/>
      <c r="JPX135" s="224"/>
      <c r="JPY135" s="244"/>
      <c r="JPZ135" s="245"/>
      <c r="JQA135" s="224"/>
      <c r="JQB135" s="244"/>
      <c r="JQC135" s="245"/>
      <c r="JQD135" s="224"/>
      <c r="JQE135" s="244"/>
      <c r="JQF135" s="245"/>
      <c r="JQG135" s="224"/>
      <c r="JQH135" s="244"/>
      <c r="JQI135" s="245"/>
      <c r="JQJ135" s="224"/>
      <c r="JQK135" s="244"/>
      <c r="JQL135" s="245"/>
      <c r="JQM135" s="224"/>
      <c r="JQN135" s="244"/>
      <c r="JQO135" s="245"/>
      <c r="JQP135" s="224"/>
      <c r="JQQ135" s="244"/>
      <c r="JQR135" s="245"/>
      <c r="JQS135" s="224"/>
      <c r="JQT135" s="244"/>
      <c r="JQU135" s="245"/>
      <c r="JQV135" s="224"/>
      <c r="JQW135" s="244"/>
      <c r="JQX135" s="245"/>
      <c r="JQY135" s="224"/>
      <c r="JQZ135" s="244"/>
      <c r="JRA135" s="245"/>
      <c r="JRB135" s="224"/>
      <c r="JRC135" s="244"/>
      <c r="JRD135" s="245"/>
      <c r="JRE135" s="224"/>
      <c r="JRF135" s="244"/>
      <c r="JRG135" s="245"/>
      <c r="JRH135" s="224"/>
      <c r="JRI135" s="244"/>
      <c r="JRJ135" s="245"/>
      <c r="JRK135" s="224"/>
      <c r="JRL135" s="244"/>
      <c r="JRM135" s="245"/>
      <c r="JRN135" s="224"/>
      <c r="JRO135" s="244"/>
      <c r="JRP135" s="245"/>
      <c r="JRQ135" s="224"/>
      <c r="JRR135" s="244"/>
      <c r="JRS135" s="245"/>
      <c r="JRT135" s="224"/>
      <c r="JRU135" s="244"/>
      <c r="JRV135" s="245"/>
      <c r="JRW135" s="224"/>
      <c r="JRX135" s="244"/>
      <c r="JRY135" s="245"/>
      <c r="JRZ135" s="224"/>
      <c r="JSA135" s="244"/>
      <c r="JSB135" s="245"/>
      <c r="JSC135" s="224"/>
      <c r="JSD135" s="244"/>
      <c r="JSE135" s="245"/>
      <c r="JSF135" s="224"/>
      <c r="JSG135" s="244"/>
      <c r="JSH135" s="245"/>
      <c r="JSI135" s="224"/>
      <c r="JSJ135" s="244"/>
      <c r="JSK135" s="245"/>
      <c r="JSL135" s="224"/>
      <c r="JSM135" s="244"/>
      <c r="JSN135" s="245"/>
      <c r="JSO135" s="224"/>
      <c r="JSP135" s="244"/>
      <c r="JSQ135" s="245"/>
      <c r="JSR135" s="224"/>
      <c r="JSS135" s="244"/>
      <c r="JST135" s="245"/>
      <c r="JSU135" s="224"/>
      <c r="JSV135" s="244"/>
      <c r="JSW135" s="245"/>
      <c r="JSX135" s="224"/>
      <c r="JSY135" s="244"/>
      <c r="JSZ135" s="245"/>
      <c r="JTA135" s="224"/>
      <c r="JTB135" s="244"/>
      <c r="JTC135" s="245"/>
      <c r="JTD135" s="224"/>
      <c r="JTE135" s="244"/>
      <c r="JTF135" s="245"/>
      <c r="JTG135" s="224"/>
      <c r="JTH135" s="244"/>
      <c r="JTI135" s="245"/>
      <c r="JTJ135" s="224"/>
      <c r="JTK135" s="244"/>
      <c r="JTL135" s="245"/>
      <c r="JTM135" s="224"/>
      <c r="JTN135" s="244"/>
      <c r="JTO135" s="245"/>
      <c r="JTP135" s="224"/>
      <c r="JTQ135" s="244"/>
      <c r="JTR135" s="245"/>
      <c r="JTS135" s="224"/>
      <c r="JTT135" s="244"/>
      <c r="JTU135" s="245"/>
      <c r="JTV135" s="224"/>
      <c r="JTW135" s="244"/>
      <c r="JTX135" s="245"/>
      <c r="JTY135" s="224"/>
      <c r="JTZ135" s="244"/>
      <c r="JUA135" s="245"/>
      <c r="JUB135" s="224"/>
      <c r="JUC135" s="244"/>
      <c r="JUD135" s="245"/>
      <c r="JUE135" s="224"/>
      <c r="JUF135" s="244"/>
      <c r="JUG135" s="245"/>
      <c r="JUH135" s="224"/>
      <c r="JUI135" s="244"/>
      <c r="JUJ135" s="245"/>
      <c r="JUK135" s="224"/>
      <c r="JUL135" s="244"/>
      <c r="JUM135" s="245"/>
      <c r="JUN135" s="224"/>
      <c r="JUO135" s="244"/>
      <c r="JUP135" s="245"/>
      <c r="JUQ135" s="224"/>
      <c r="JUR135" s="244"/>
      <c r="JUS135" s="245"/>
      <c r="JUT135" s="224"/>
      <c r="JUU135" s="244"/>
      <c r="JUV135" s="245"/>
      <c r="JUW135" s="224"/>
      <c r="JUX135" s="244"/>
      <c r="JUY135" s="245"/>
      <c r="JUZ135" s="224"/>
      <c r="JVA135" s="244"/>
      <c r="JVB135" s="245"/>
      <c r="JVC135" s="224"/>
      <c r="JVD135" s="244"/>
      <c r="JVE135" s="245"/>
      <c r="JVF135" s="224"/>
      <c r="JVG135" s="244"/>
      <c r="JVH135" s="245"/>
      <c r="JVI135" s="224"/>
      <c r="JVJ135" s="244"/>
      <c r="JVK135" s="245"/>
      <c r="JVL135" s="224"/>
      <c r="JVM135" s="244"/>
      <c r="JVN135" s="245"/>
      <c r="JVO135" s="224"/>
      <c r="JVP135" s="244"/>
      <c r="JVQ135" s="245"/>
      <c r="JVR135" s="224"/>
      <c r="JVS135" s="244"/>
      <c r="JVT135" s="245"/>
      <c r="JVU135" s="224"/>
      <c r="JVV135" s="244"/>
      <c r="JVW135" s="245"/>
      <c r="JVX135" s="224"/>
      <c r="JVY135" s="244"/>
      <c r="JVZ135" s="245"/>
      <c r="JWA135" s="224"/>
      <c r="JWB135" s="244"/>
      <c r="JWC135" s="245"/>
      <c r="JWD135" s="224"/>
      <c r="JWE135" s="244"/>
      <c r="JWF135" s="245"/>
      <c r="JWG135" s="224"/>
      <c r="JWH135" s="244"/>
      <c r="JWI135" s="245"/>
      <c r="JWJ135" s="224"/>
      <c r="JWK135" s="244"/>
      <c r="JWL135" s="245"/>
      <c r="JWM135" s="224"/>
      <c r="JWN135" s="244"/>
      <c r="JWO135" s="245"/>
      <c r="JWP135" s="224"/>
      <c r="JWQ135" s="244"/>
      <c r="JWR135" s="245"/>
      <c r="JWS135" s="224"/>
      <c r="JWT135" s="244"/>
      <c r="JWU135" s="245"/>
      <c r="JWV135" s="224"/>
      <c r="JWW135" s="244"/>
      <c r="JWX135" s="245"/>
      <c r="JWY135" s="224"/>
      <c r="JWZ135" s="244"/>
      <c r="JXA135" s="245"/>
      <c r="JXB135" s="224"/>
      <c r="JXC135" s="244"/>
      <c r="JXD135" s="245"/>
      <c r="JXE135" s="224"/>
      <c r="JXF135" s="244"/>
      <c r="JXG135" s="245"/>
      <c r="JXH135" s="224"/>
      <c r="JXI135" s="244"/>
      <c r="JXJ135" s="245"/>
      <c r="JXK135" s="224"/>
      <c r="JXL135" s="244"/>
      <c r="JXM135" s="245"/>
      <c r="JXN135" s="224"/>
      <c r="JXO135" s="244"/>
      <c r="JXP135" s="245"/>
      <c r="JXQ135" s="224"/>
      <c r="JXR135" s="244"/>
      <c r="JXS135" s="245"/>
      <c r="JXT135" s="224"/>
      <c r="JXU135" s="244"/>
      <c r="JXV135" s="245"/>
      <c r="JXW135" s="224"/>
      <c r="JXX135" s="244"/>
      <c r="JXY135" s="245"/>
      <c r="JXZ135" s="224"/>
      <c r="JYA135" s="244"/>
      <c r="JYB135" s="245"/>
      <c r="JYC135" s="224"/>
      <c r="JYD135" s="244"/>
      <c r="JYE135" s="245"/>
      <c r="JYF135" s="224"/>
      <c r="JYG135" s="244"/>
      <c r="JYH135" s="245"/>
      <c r="JYI135" s="224"/>
      <c r="JYJ135" s="244"/>
      <c r="JYK135" s="245"/>
      <c r="JYL135" s="224"/>
      <c r="JYM135" s="244"/>
      <c r="JYN135" s="245"/>
      <c r="JYO135" s="224"/>
      <c r="JYP135" s="244"/>
      <c r="JYQ135" s="245"/>
      <c r="JYR135" s="224"/>
      <c r="JYS135" s="244"/>
      <c r="JYT135" s="245"/>
      <c r="JYU135" s="224"/>
      <c r="JYV135" s="244"/>
      <c r="JYW135" s="245"/>
      <c r="JYX135" s="224"/>
      <c r="JYY135" s="244"/>
      <c r="JYZ135" s="245"/>
      <c r="JZA135" s="224"/>
      <c r="JZB135" s="244"/>
      <c r="JZC135" s="245"/>
      <c r="JZD135" s="224"/>
      <c r="JZE135" s="244"/>
      <c r="JZF135" s="245"/>
      <c r="JZG135" s="224"/>
      <c r="JZH135" s="244"/>
      <c r="JZI135" s="245"/>
      <c r="JZJ135" s="224"/>
      <c r="JZK135" s="244"/>
      <c r="JZL135" s="245"/>
      <c r="JZM135" s="224"/>
      <c r="JZN135" s="244"/>
      <c r="JZO135" s="245"/>
      <c r="JZP135" s="224"/>
      <c r="JZQ135" s="244"/>
      <c r="JZR135" s="245"/>
      <c r="JZS135" s="224"/>
      <c r="JZT135" s="244"/>
      <c r="JZU135" s="245"/>
      <c r="JZV135" s="224"/>
      <c r="JZW135" s="244"/>
      <c r="JZX135" s="245"/>
      <c r="JZY135" s="224"/>
      <c r="JZZ135" s="244"/>
      <c r="KAA135" s="245"/>
      <c r="KAB135" s="224"/>
      <c r="KAC135" s="244"/>
      <c r="KAD135" s="245"/>
      <c r="KAE135" s="224"/>
      <c r="KAF135" s="244"/>
      <c r="KAG135" s="245"/>
      <c r="KAH135" s="224"/>
      <c r="KAI135" s="244"/>
      <c r="KAJ135" s="245"/>
      <c r="KAK135" s="224"/>
      <c r="KAL135" s="244"/>
      <c r="KAM135" s="245"/>
      <c r="KAN135" s="224"/>
      <c r="KAO135" s="244"/>
      <c r="KAP135" s="245"/>
      <c r="KAQ135" s="224"/>
      <c r="KAR135" s="244"/>
      <c r="KAS135" s="245"/>
      <c r="KAT135" s="224"/>
      <c r="KAU135" s="244"/>
      <c r="KAV135" s="245"/>
      <c r="KAW135" s="224"/>
      <c r="KAX135" s="244"/>
      <c r="KAY135" s="245"/>
      <c r="KAZ135" s="224"/>
      <c r="KBA135" s="244"/>
      <c r="KBB135" s="245"/>
      <c r="KBC135" s="224"/>
      <c r="KBD135" s="244"/>
      <c r="KBE135" s="245"/>
      <c r="KBF135" s="224"/>
      <c r="KBG135" s="244"/>
      <c r="KBH135" s="245"/>
      <c r="KBI135" s="224"/>
      <c r="KBJ135" s="244"/>
      <c r="KBK135" s="245"/>
      <c r="KBL135" s="224"/>
      <c r="KBM135" s="244"/>
      <c r="KBN135" s="245"/>
      <c r="KBO135" s="224"/>
      <c r="KBP135" s="244"/>
      <c r="KBQ135" s="245"/>
      <c r="KBR135" s="224"/>
      <c r="KBS135" s="244"/>
      <c r="KBT135" s="245"/>
      <c r="KBU135" s="224"/>
      <c r="KBV135" s="244"/>
      <c r="KBW135" s="245"/>
      <c r="KBX135" s="224"/>
      <c r="KBY135" s="244"/>
      <c r="KBZ135" s="245"/>
      <c r="KCA135" s="224"/>
      <c r="KCB135" s="244"/>
      <c r="KCC135" s="245"/>
      <c r="KCD135" s="224"/>
      <c r="KCE135" s="244"/>
      <c r="KCF135" s="245"/>
      <c r="KCG135" s="224"/>
      <c r="KCH135" s="244"/>
      <c r="KCI135" s="245"/>
      <c r="KCJ135" s="224"/>
      <c r="KCK135" s="244"/>
      <c r="KCL135" s="245"/>
      <c r="KCM135" s="224"/>
      <c r="KCN135" s="244"/>
      <c r="KCO135" s="245"/>
      <c r="KCP135" s="224"/>
      <c r="KCQ135" s="244"/>
      <c r="KCR135" s="245"/>
      <c r="KCS135" s="224"/>
      <c r="KCT135" s="244"/>
      <c r="KCU135" s="245"/>
      <c r="KCV135" s="224"/>
      <c r="KCW135" s="244"/>
      <c r="KCX135" s="245"/>
      <c r="KCY135" s="224"/>
      <c r="KCZ135" s="244"/>
      <c r="KDA135" s="245"/>
      <c r="KDB135" s="224"/>
      <c r="KDC135" s="244"/>
      <c r="KDD135" s="245"/>
      <c r="KDE135" s="224"/>
      <c r="KDF135" s="244"/>
      <c r="KDG135" s="245"/>
      <c r="KDH135" s="224"/>
      <c r="KDI135" s="244"/>
      <c r="KDJ135" s="245"/>
      <c r="KDK135" s="224"/>
      <c r="KDL135" s="244"/>
      <c r="KDM135" s="245"/>
      <c r="KDN135" s="224"/>
      <c r="KDO135" s="244"/>
      <c r="KDP135" s="245"/>
      <c r="KDQ135" s="224"/>
      <c r="KDR135" s="244"/>
      <c r="KDS135" s="245"/>
      <c r="KDT135" s="224"/>
      <c r="KDU135" s="244"/>
      <c r="KDV135" s="245"/>
      <c r="KDW135" s="224"/>
      <c r="KDX135" s="244"/>
      <c r="KDY135" s="245"/>
      <c r="KDZ135" s="224"/>
      <c r="KEA135" s="244"/>
      <c r="KEB135" s="245"/>
      <c r="KEC135" s="224"/>
      <c r="KED135" s="244"/>
      <c r="KEE135" s="245"/>
      <c r="KEF135" s="224"/>
      <c r="KEG135" s="244"/>
      <c r="KEH135" s="245"/>
      <c r="KEI135" s="224"/>
      <c r="KEJ135" s="244"/>
      <c r="KEK135" s="245"/>
      <c r="KEL135" s="224"/>
      <c r="KEM135" s="244"/>
      <c r="KEN135" s="245"/>
      <c r="KEO135" s="224"/>
      <c r="KEP135" s="244"/>
      <c r="KEQ135" s="245"/>
      <c r="KER135" s="224"/>
      <c r="KES135" s="244"/>
      <c r="KET135" s="245"/>
      <c r="KEU135" s="224"/>
      <c r="KEV135" s="244"/>
      <c r="KEW135" s="245"/>
      <c r="KEX135" s="224"/>
      <c r="KEY135" s="244"/>
      <c r="KEZ135" s="245"/>
      <c r="KFA135" s="224"/>
      <c r="KFB135" s="244"/>
      <c r="KFC135" s="245"/>
      <c r="KFD135" s="224"/>
      <c r="KFE135" s="244"/>
      <c r="KFF135" s="245"/>
      <c r="KFG135" s="224"/>
      <c r="KFH135" s="244"/>
      <c r="KFI135" s="245"/>
      <c r="KFJ135" s="224"/>
      <c r="KFK135" s="244"/>
      <c r="KFL135" s="245"/>
      <c r="KFM135" s="224"/>
      <c r="KFN135" s="244"/>
      <c r="KFO135" s="245"/>
      <c r="KFP135" s="224"/>
      <c r="KFQ135" s="244"/>
      <c r="KFR135" s="245"/>
      <c r="KFS135" s="224"/>
      <c r="KFT135" s="244"/>
      <c r="KFU135" s="245"/>
      <c r="KFV135" s="224"/>
      <c r="KFW135" s="244"/>
      <c r="KFX135" s="245"/>
      <c r="KFY135" s="224"/>
      <c r="KFZ135" s="244"/>
      <c r="KGA135" s="245"/>
      <c r="KGB135" s="224"/>
      <c r="KGC135" s="244"/>
      <c r="KGD135" s="245"/>
      <c r="KGE135" s="224"/>
      <c r="KGF135" s="244"/>
      <c r="KGG135" s="245"/>
      <c r="KGH135" s="224"/>
      <c r="KGI135" s="244"/>
      <c r="KGJ135" s="245"/>
      <c r="KGK135" s="224"/>
      <c r="KGL135" s="244"/>
      <c r="KGM135" s="245"/>
      <c r="KGN135" s="224"/>
      <c r="KGO135" s="244"/>
      <c r="KGP135" s="245"/>
      <c r="KGQ135" s="224"/>
      <c r="KGR135" s="244"/>
      <c r="KGS135" s="245"/>
      <c r="KGT135" s="224"/>
      <c r="KGU135" s="244"/>
      <c r="KGV135" s="245"/>
      <c r="KGW135" s="224"/>
      <c r="KGX135" s="244"/>
      <c r="KGY135" s="245"/>
      <c r="KGZ135" s="224"/>
      <c r="KHA135" s="244"/>
      <c r="KHB135" s="245"/>
      <c r="KHC135" s="224"/>
      <c r="KHD135" s="244"/>
      <c r="KHE135" s="245"/>
      <c r="KHF135" s="224"/>
      <c r="KHG135" s="244"/>
      <c r="KHH135" s="245"/>
      <c r="KHI135" s="224"/>
      <c r="KHJ135" s="244"/>
      <c r="KHK135" s="245"/>
      <c r="KHL135" s="224"/>
      <c r="KHM135" s="244"/>
      <c r="KHN135" s="245"/>
      <c r="KHO135" s="224"/>
      <c r="KHP135" s="244"/>
      <c r="KHQ135" s="245"/>
      <c r="KHR135" s="224"/>
      <c r="KHS135" s="244"/>
      <c r="KHT135" s="245"/>
      <c r="KHU135" s="224"/>
      <c r="KHV135" s="244"/>
      <c r="KHW135" s="245"/>
      <c r="KHX135" s="224"/>
      <c r="KHY135" s="244"/>
      <c r="KHZ135" s="245"/>
      <c r="KIA135" s="224"/>
      <c r="KIB135" s="244"/>
      <c r="KIC135" s="245"/>
      <c r="KID135" s="224"/>
      <c r="KIE135" s="244"/>
      <c r="KIF135" s="245"/>
      <c r="KIG135" s="224"/>
      <c r="KIH135" s="244"/>
      <c r="KII135" s="245"/>
      <c r="KIJ135" s="224"/>
      <c r="KIK135" s="244"/>
      <c r="KIL135" s="245"/>
      <c r="KIM135" s="224"/>
      <c r="KIN135" s="244"/>
      <c r="KIO135" s="245"/>
      <c r="KIP135" s="224"/>
      <c r="KIQ135" s="244"/>
      <c r="KIR135" s="245"/>
      <c r="KIS135" s="224"/>
      <c r="KIT135" s="244"/>
      <c r="KIU135" s="245"/>
      <c r="KIV135" s="224"/>
      <c r="KIW135" s="244"/>
      <c r="KIX135" s="245"/>
      <c r="KIY135" s="224"/>
      <c r="KIZ135" s="244"/>
      <c r="KJA135" s="245"/>
      <c r="KJB135" s="224"/>
      <c r="KJC135" s="244"/>
      <c r="KJD135" s="245"/>
      <c r="KJE135" s="224"/>
      <c r="KJF135" s="244"/>
      <c r="KJG135" s="245"/>
      <c r="KJH135" s="224"/>
      <c r="KJI135" s="244"/>
      <c r="KJJ135" s="245"/>
      <c r="KJK135" s="224"/>
      <c r="KJL135" s="244"/>
      <c r="KJM135" s="245"/>
      <c r="KJN135" s="224"/>
      <c r="KJO135" s="244"/>
      <c r="KJP135" s="245"/>
      <c r="KJQ135" s="224"/>
      <c r="KJR135" s="244"/>
      <c r="KJS135" s="245"/>
      <c r="KJT135" s="224"/>
      <c r="KJU135" s="244"/>
      <c r="KJV135" s="245"/>
      <c r="KJW135" s="224"/>
      <c r="KJX135" s="244"/>
      <c r="KJY135" s="245"/>
      <c r="KJZ135" s="224"/>
      <c r="KKA135" s="244"/>
      <c r="KKB135" s="245"/>
      <c r="KKC135" s="224"/>
      <c r="KKD135" s="244"/>
      <c r="KKE135" s="245"/>
      <c r="KKF135" s="224"/>
      <c r="KKG135" s="244"/>
      <c r="KKH135" s="245"/>
      <c r="KKI135" s="224"/>
      <c r="KKJ135" s="244"/>
      <c r="KKK135" s="245"/>
      <c r="KKL135" s="224"/>
      <c r="KKM135" s="244"/>
      <c r="KKN135" s="245"/>
      <c r="KKO135" s="224"/>
      <c r="KKP135" s="244"/>
      <c r="KKQ135" s="245"/>
      <c r="KKR135" s="224"/>
      <c r="KKS135" s="244"/>
      <c r="KKT135" s="245"/>
      <c r="KKU135" s="224"/>
      <c r="KKV135" s="244"/>
      <c r="KKW135" s="245"/>
      <c r="KKX135" s="224"/>
      <c r="KKY135" s="244"/>
      <c r="KKZ135" s="245"/>
      <c r="KLA135" s="224"/>
      <c r="KLB135" s="244"/>
      <c r="KLC135" s="245"/>
      <c r="KLD135" s="224"/>
      <c r="KLE135" s="244"/>
      <c r="KLF135" s="245"/>
      <c r="KLG135" s="224"/>
      <c r="KLH135" s="244"/>
      <c r="KLI135" s="245"/>
      <c r="KLJ135" s="224"/>
      <c r="KLK135" s="244"/>
      <c r="KLL135" s="245"/>
      <c r="KLM135" s="224"/>
      <c r="KLN135" s="244"/>
      <c r="KLO135" s="245"/>
      <c r="KLP135" s="224"/>
      <c r="KLQ135" s="244"/>
      <c r="KLR135" s="245"/>
      <c r="KLS135" s="224"/>
      <c r="KLT135" s="244"/>
      <c r="KLU135" s="245"/>
      <c r="KLV135" s="224"/>
      <c r="KLW135" s="244"/>
      <c r="KLX135" s="245"/>
      <c r="KLY135" s="224"/>
      <c r="KLZ135" s="244"/>
      <c r="KMA135" s="245"/>
      <c r="KMB135" s="224"/>
      <c r="KMC135" s="244"/>
      <c r="KMD135" s="245"/>
      <c r="KME135" s="224"/>
      <c r="KMF135" s="244"/>
      <c r="KMG135" s="245"/>
      <c r="KMH135" s="224"/>
      <c r="KMI135" s="244"/>
      <c r="KMJ135" s="245"/>
      <c r="KMK135" s="224"/>
      <c r="KML135" s="244"/>
      <c r="KMM135" s="245"/>
      <c r="KMN135" s="224"/>
      <c r="KMO135" s="244"/>
      <c r="KMP135" s="245"/>
      <c r="KMQ135" s="224"/>
      <c r="KMR135" s="244"/>
      <c r="KMS135" s="245"/>
      <c r="KMT135" s="224"/>
      <c r="KMU135" s="244"/>
      <c r="KMV135" s="245"/>
      <c r="KMW135" s="224"/>
      <c r="KMX135" s="244"/>
      <c r="KMY135" s="245"/>
      <c r="KMZ135" s="224"/>
      <c r="KNA135" s="244"/>
      <c r="KNB135" s="245"/>
      <c r="KNC135" s="224"/>
      <c r="KND135" s="244"/>
      <c r="KNE135" s="245"/>
      <c r="KNF135" s="224"/>
      <c r="KNG135" s="244"/>
      <c r="KNH135" s="245"/>
      <c r="KNI135" s="224"/>
      <c r="KNJ135" s="244"/>
      <c r="KNK135" s="245"/>
      <c r="KNL135" s="224"/>
      <c r="KNM135" s="244"/>
      <c r="KNN135" s="245"/>
      <c r="KNO135" s="224"/>
      <c r="KNP135" s="244"/>
      <c r="KNQ135" s="245"/>
      <c r="KNR135" s="224"/>
      <c r="KNS135" s="244"/>
      <c r="KNT135" s="245"/>
      <c r="KNU135" s="224"/>
      <c r="KNV135" s="244"/>
      <c r="KNW135" s="245"/>
      <c r="KNX135" s="224"/>
      <c r="KNY135" s="244"/>
      <c r="KNZ135" s="245"/>
      <c r="KOA135" s="224"/>
      <c r="KOB135" s="244"/>
      <c r="KOC135" s="245"/>
      <c r="KOD135" s="224"/>
      <c r="KOE135" s="244"/>
      <c r="KOF135" s="245"/>
      <c r="KOG135" s="224"/>
      <c r="KOH135" s="244"/>
      <c r="KOI135" s="245"/>
      <c r="KOJ135" s="224"/>
      <c r="KOK135" s="244"/>
      <c r="KOL135" s="245"/>
      <c r="KOM135" s="224"/>
      <c r="KON135" s="244"/>
      <c r="KOO135" s="245"/>
      <c r="KOP135" s="224"/>
      <c r="KOQ135" s="244"/>
      <c r="KOR135" s="245"/>
      <c r="KOS135" s="224"/>
      <c r="KOT135" s="244"/>
      <c r="KOU135" s="245"/>
      <c r="KOV135" s="224"/>
      <c r="KOW135" s="244"/>
      <c r="KOX135" s="245"/>
      <c r="KOY135" s="224"/>
      <c r="KOZ135" s="244"/>
      <c r="KPA135" s="245"/>
      <c r="KPB135" s="224"/>
      <c r="KPC135" s="244"/>
      <c r="KPD135" s="245"/>
      <c r="KPE135" s="224"/>
      <c r="KPF135" s="244"/>
      <c r="KPG135" s="245"/>
      <c r="KPH135" s="224"/>
      <c r="KPI135" s="244"/>
      <c r="KPJ135" s="245"/>
      <c r="KPK135" s="224"/>
      <c r="KPL135" s="244"/>
      <c r="KPM135" s="245"/>
      <c r="KPN135" s="224"/>
      <c r="KPO135" s="244"/>
      <c r="KPP135" s="245"/>
      <c r="KPQ135" s="224"/>
      <c r="KPR135" s="244"/>
      <c r="KPS135" s="245"/>
      <c r="KPT135" s="224"/>
      <c r="KPU135" s="244"/>
      <c r="KPV135" s="245"/>
      <c r="KPW135" s="224"/>
      <c r="KPX135" s="244"/>
      <c r="KPY135" s="245"/>
      <c r="KPZ135" s="224"/>
      <c r="KQA135" s="244"/>
      <c r="KQB135" s="245"/>
      <c r="KQC135" s="224"/>
      <c r="KQD135" s="244"/>
      <c r="KQE135" s="245"/>
      <c r="KQF135" s="224"/>
      <c r="KQG135" s="244"/>
      <c r="KQH135" s="245"/>
      <c r="KQI135" s="224"/>
      <c r="KQJ135" s="244"/>
      <c r="KQK135" s="245"/>
      <c r="KQL135" s="224"/>
      <c r="KQM135" s="244"/>
      <c r="KQN135" s="245"/>
      <c r="KQO135" s="224"/>
      <c r="KQP135" s="244"/>
      <c r="KQQ135" s="245"/>
      <c r="KQR135" s="224"/>
      <c r="KQS135" s="244"/>
      <c r="KQT135" s="245"/>
      <c r="KQU135" s="224"/>
      <c r="KQV135" s="244"/>
      <c r="KQW135" s="245"/>
      <c r="KQX135" s="224"/>
      <c r="KQY135" s="244"/>
      <c r="KQZ135" s="245"/>
      <c r="KRA135" s="224"/>
      <c r="KRB135" s="244"/>
      <c r="KRC135" s="245"/>
      <c r="KRD135" s="224"/>
      <c r="KRE135" s="244"/>
      <c r="KRF135" s="245"/>
      <c r="KRG135" s="224"/>
      <c r="KRH135" s="244"/>
      <c r="KRI135" s="245"/>
      <c r="KRJ135" s="224"/>
      <c r="KRK135" s="244"/>
      <c r="KRL135" s="245"/>
      <c r="KRM135" s="224"/>
      <c r="KRN135" s="244"/>
      <c r="KRO135" s="245"/>
      <c r="KRP135" s="224"/>
      <c r="KRQ135" s="244"/>
      <c r="KRR135" s="245"/>
      <c r="KRS135" s="224"/>
      <c r="KRT135" s="244"/>
      <c r="KRU135" s="245"/>
      <c r="KRV135" s="224"/>
      <c r="KRW135" s="244"/>
      <c r="KRX135" s="245"/>
      <c r="KRY135" s="224"/>
      <c r="KRZ135" s="244"/>
      <c r="KSA135" s="245"/>
      <c r="KSB135" s="224"/>
      <c r="KSC135" s="244"/>
      <c r="KSD135" s="245"/>
      <c r="KSE135" s="224"/>
      <c r="KSF135" s="244"/>
      <c r="KSG135" s="245"/>
      <c r="KSH135" s="224"/>
      <c r="KSI135" s="244"/>
      <c r="KSJ135" s="245"/>
      <c r="KSK135" s="224"/>
      <c r="KSL135" s="244"/>
      <c r="KSM135" s="245"/>
      <c r="KSN135" s="224"/>
      <c r="KSO135" s="244"/>
      <c r="KSP135" s="245"/>
      <c r="KSQ135" s="224"/>
      <c r="KSR135" s="244"/>
      <c r="KSS135" s="245"/>
      <c r="KST135" s="224"/>
      <c r="KSU135" s="244"/>
      <c r="KSV135" s="245"/>
      <c r="KSW135" s="224"/>
      <c r="KSX135" s="244"/>
      <c r="KSY135" s="245"/>
      <c r="KSZ135" s="224"/>
      <c r="KTA135" s="244"/>
      <c r="KTB135" s="245"/>
      <c r="KTC135" s="224"/>
      <c r="KTD135" s="244"/>
      <c r="KTE135" s="245"/>
      <c r="KTF135" s="224"/>
      <c r="KTG135" s="244"/>
      <c r="KTH135" s="245"/>
      <c r="KTI135" s="224"/>
      <c r="KTJ135" s="244"/>
      <c r="KTK135" s="245"/>
      <c r="KTL135" s="224"/>
      <c r="KTM135" s="244"/>
      <c r="KTN135" s="245"/>
      <c r="KTO135" s="224"/>
      <c r="KTP135" s="244"/>
      <c r="KTQ135" s="245"/>
      <c r="KTR135" s="224"/>
      <c r="KTS135" s="244"/>
      <c r="KTT135" s="245"/>
      <c r="KTU135" s="224"/>
      <c r="KTV135" s="244"/>
      <c r="KTW135" s="245"/>
      <c r="KTX135" s="224"/>
      <c r="KTY135" s="244"/>
      <c r="KTZ135" s="245"/>
      <c r="KUA135" s="224"/>
      <c r="KUB135" s="244"/>
      <c r="KUC135" s="245"/>
      <c r="KUD135" s="224"/>
      <c r="KUE135" s="244"/>
      <c r="KUF135" s="245"/>
      <c r="KUG135" s="224"/>
      <c r="KUH135" s="244"/>
      <c r="KUI135" s="245"/>
      <c r="KUJ135" s="224"/>
      <c r="KUK135" s="244"/>
      <c r="KUL135" s="245"/>
      <c r="KUM135" s="224"/>
      <c r="KUN135" s="244"/>
      <c r="KUO135" s="245"/>
      <c r="KUP135" s="224"/>
      <c r="KUQ135" s="244"/>
      <c r="KUR135" s="245"/>
      <c r="KUS135" s="224"/>
      <c r="KUT135" s="244"/>
      <c r="KUU135" s="245"/>
      <c r="KUV135" s="224"/>
      <c r="KUW135" s="244"/>
      <c r="KUX135" s="245"/>
      <c r="KUY135" s="224"/>
      <c r="KUZ135" s="244"/>
      <c r="KVA135" s="245"/>
      <c r="KVB135" s="224"/>
      <c r="KVC135" s="244"/>
      <c r="KVD135" s="245"/>
      <c r="KVE135" s="224"/>
      <c r="KVF135" s="244"/>
      <c r="KVG135" s="245"/>
      <c r="KVH135" s="224"/>
      <c r="KVI135" s="244"/>
      <c r="KVJ135" s="245"/>
      <c r="KVK135" s="224"/>
      <c r="KVL135" s="244"/>
      <c r="KVM135" s="245"/>
      <c r="KVN135" s="224"/>
      <c r="KVO135" s="244"/>
      <c r="KVP135" s="245"/>
      <c r="KVQ135" s="224"/>
      <c r="KVR135" s="244"/>
      <c r="KVS135" s="245"/>
      <c r="KVT135" s="224"/>
      <c r="KVU135" s="244"/>
      <c r="KVV135" s="245"/>
      <c r="KVW135" s="224"/>
      <c r="KVX135" s="244"/>
      <c r="KVY135" s="245"/>
      <c r="KVZ135" s="224"/>
      <c r="KWA135" s="244"/>
      <c r="KWB135" s="245"/>
      <c r="KWC135" s="224"/>
      <c r="KWD135" s="244"/>
      <c r="KWE135" s="245"/>
      <c r="KWF135" s="224"/>
      <c r="KWG135" s="244"/>
      <c r="KWH135" s="245"/>
      <c r="KWI135" s="224"/>
      <c r="KWJ135" s="244"/>
      <c r="KWK135" s="245"/>
      <c r="KWL135" s="224"/>
      <c r="KWM135" s="244"/>
      <c r="KWN135" s="245"/>
      <c r="KWO135" s="224"/>
      <c r="KWP135" s="244"/>
      <c r="KWQ135" s="245"/>
      <c r="KWR135" s="224"/>
      <c r="KWS135" s="244"/>
      <c r="KWT135" s="245"/>
      <c r="KWU135" s="224"/>
      <c r="KWV135" s="244"/>
      <c r="KWW135" s="245"/>
      <c r="KWX135" s="224"/>
      <c r="KWY135" s="244"/>
      <c r="KWZ135" s="245"/>
      <c r="KXA135" s="224"/>
      <c r="KXB135" s="244"/>
      <c r="KXC135" s="245"/>
      <c r="KXD135" s="224"/>
      <c r="KXE135" s="244"/>
      <c r="KXF135" s="245"/>
      <c r="KXG135" s="224"/>
      <c r="KXH135" s="244"/>
      <c r="KXI135" s="245"/>
      <c r="KXJ135" s="224"/>
      <c r="KXK135" s="244"/>
      <c r="KXL135" s="245"/>
      <c r="KXM135" s="224"/>
      <c r="KXN135" s="244"/>
      <c r="KXO135" s="245"/>
      <c r="KXP135" s="224"/>
      <c r="KXQ135" s="244"/>
      <c r="KXR135" s="245"/>
      <c r="KXS135" s="224"/>
      <c r="KXT135" s="244"/>
      <c r="KXU135" s="245"/>
      <c r="KXV135" s="224"/>
      <c r="KXW135" s="244"/>
      <c r="KXX135" s="245"/>
      <c r="KXY135" s="224"/>
      <c r="KXZ135" s="244"/>
      <c r="KYA135" s="245"/>
      <c r="KYB135" s="224"/>
      <c r="KYC135" s="244"/>
      <c r="KYD135" s="245"/>
      <c r="KYE135" s="224"/>
      <c r="KYF135" s="244"/>
      <c r="KYG135" s="245"/>
      <c r="KYH135" s="224"/>
      <c r="KYI135" s="244"/>
      <c r="KYJ135" s="245"/>
      <c r="KYK135" s="224"/>
      <c r="KYL135" s="244"/>
      <c r="KYM135" s="245"/>
      <c r="KYN135" s="224"/>
      <c r="KYO135" s="244"/>
      <c r="KYP135" s="245"/>
      <c r="KYQ135" s="224"/>
      <c r="KYR135" s="244"/>
      <c r="KYS135" s="245"/>
      <c r="KYT135" s="224"/>
      <c r="KYU135" s="244"/>
      <c r="KYV135" s="245"/>
      <c r="KYW135" s="224"/>
      <c r="KYX135" s="244"/>
      <c r="KYY135" s="245"/>
      <c r="KYZ135" s="224"/>
      <c r="KZA135" s="244"/>
      <c r="KZB135" s="245"/>
      <c r="KZC135" s="224"/>
      <c r="KZD135" s="244"/>
      <c r="KZE135" s="245"/>
      <c r="KZF135" s="224"/>
      <c r="KZG135" s="244"/>
      <c r="KZH135" s="245"/>
      <c r="KZI135" s="224"/>
      <c r="KZJ135" s="244"/>
      <c r="KZK135" s="245"/>
      <c r="KZL135" s="224"/>
      <c r="KZM135" s="244"/>
      <c r="KZN135" s="245"/>
      <c r="KZO135" s="224"/>
      <c r="KZP135" s="244"/>
      <c r="KZQ135" s="245"/>
      <c r="KZR135" s="224"/>
      <c r="KZS135" s="244"/>
      <c r="KZT135" s="245"/>
      <c r="KZU135" s="224"/>
      <c r="KZV135" s="244"/>
      <c r="KZW135" s="245"/>
      <c r="KZX135" s="224"/>
      <c r="KZY135" s="244"/>
      <c r="KZZ135" s="245"/>
      <c r="LAA135" s="224"/>
      <c r="LAB135" s="244"/>
      <c r="LAC135" s="245"/>
      <c r="LAD135" s="224"/>
      <c r="LAE135" s="244"/>
      <c r="LAF135" s="245"/>
      <c r="LAG135" s="224"/>
      <c r="LAH135" s="244"/>
      <c r="LAI135" s="245"/>
      <c r="LAJ135" s="224"/>
      <c r="LAK135" s="244"/>
      <c r="LAL135" s="245"/>
      <c r="LAM135" s="224"/>
      <c r="LAN135" s="244"/>
      <c r="LAO135" s="245"/>
      <c r="LAP135" s="224"/>
      <c r="LAQ135" s="244"/>
      <c r="LAR135" s="245"/>
      <c r="LAS135" s="224"/>
      <c r="LAT135" s="244"/>
      <c r="LAU135" s="245"/>
      <c r="LAV135" s="224"/>
      <c r="LAW135" s="244"/>
      <c r="LAX135" s="245"/>
      <c r="LAY135" s="224"/>
      <c r="LAZ135" s="244"/>
      <c r="LBA135" s="245"/>
      <c r="LBB135" s="224"/>
      <c r="LBC135" s="244"/>
      <c r="LBD135" s="245"/>
      <c r="LBE135" s="224"/>
      <c r="LBF135" s="244"/>
      <c r="LBG135" s="245"/>
      <c r="LBH135" s="224"/>
      <c r="LBI135" s="244"/>
      <c r="LBJ135" s="245"/>
      <c r="LBK135" s="224"/>
      <c r="LBL135" s="244"/>
      <c r="LBM135" s="245"/>
      <c r="LBN135" s="224"/>
      <c r="LBO135" s="244"/>
      <c r="LBP135" s="245"/>
      <c r="LBQ135" s="224"/>
      <c r="LBR135" s="244"/>
      <c r="LBS135" s="245"/>
      <c r="LBT135" s="224"/>
      <c r="LBU135" s="244"/>
      <c r="LBV135" s="245"/>
      <c r="LBW135" s="224"/>
      <c r="LBX135" s="244"/>
      <c r="LBY135" s="245"/>
      <c r="LBZ135" s="224"/>
      <c r="LCA135" s="244"/>
      <c r="LCB135" s="245"/>
      <c r="LCC135" s="224"/>
      <c r="LCD135" s="244"/>
      <c r="LCE135" s="245"/>
      <c r="LCF135" s="224"/>
      <c r="LCG135" s="244"/>
      <c r="LCH135" s="245"/>
      <c r="LCI135" s="224"/>
      <c r="LCJ135" s="244"/>
      <c r="LCK135" s="245"/>
      <c r="LCL135" s="224"/>
      <c r="LCM135" s="244"/>
      <c r="LCN135" s="245"/>
      <c r="LCO135" s="224"/>
      <c r="LCP135" s="244"/>
      <c r="LCQ135" s="245"/>
      <c r="LCR135" s="224"/>
      <c r="LCS135" s="244"/>
      <c r="LCT135" s="245"/>
      <c r="LCU135" s="224"/>
      <c r="LCV135" s="244"/>
      <c r="LCW135" s="245"/>
      <c r="LCX135" s="224"/>
      <c r="LCY135" s="244"/>
      <c r="LCZ135" s="245"/>
      <c r="LDA135" s="224"/>
      <c r="LDB135" s="244"/>
      <c r="LDC135" s="245"/>
      <c r="LDD135" s="224"/>
      <c r="LDE135" s="244"/>
      <c r="LDF135" s="245"/>
      <c r="LDG135" s="224"/>
      <c r="LDH135" s="244"/>
      <c r="LDI135" s="245"/>
      <c r="LDJ135" s="224"/>
      <c r="LDK135" s="244"/>
      <c r="LDL135" s="245"/>
      <c r="LDM135" s="224"/>
      <c r="LDN135" s="244"/>
      <c r="LDO135" s="245"/>
      <c r="LDP135" s="224"/>
      <c r="LDQ135" s="244"/>
      <c r="LDR135" s="245"/>
      <c r="LDS135" s="224"/>
      <c r="LDT135" s="244"/>
      <c r="LDU135" s="245"/>
      <c r="LDV135" s="224"/>
      <c r="LDW135" s="244"/>
      <c r="LDX135" s="245"/>
      <c r="LDY135" s="224"/>
      <c r="LDZ135" s="244"/>
      <c r="LEA135" s="245"/>
      <c r="LEB135" s="224"/>
      <c r="LEC135" s="244"/>
      <c r="LED135" s="245"/>
      <c r="LEE135" s="224"/>
      <c r="LEF135" s="244"/>
      <c r="LEG135" s="245"/>
      <c r="LEH135" s="224"/>
      <c r="LEI135" s="244"/>
      <c r="LEJ135" s="245"/>
      <c r="LEK135" s="224"/>
      <c r="LEL135" s="244"/>
      <c r="LEM135" s="245"/>
      <c r="LEN135" s="224"/>
      <c r="LEO135" s="244"/>
      <c r="LEP135" s="245"/>
      <c r="LEQ135" s="224"/>
      <c r="LER135" s="244"/>
      <c r="LES135" s="245"/>
      <c r="LET135" s="224"/>
      <c r="LEU135" s="244"/>
      <c r="LEV135" s="245"/>
      <c r="LEW135" s="224"/>
      <c r="LEX135" s="244"/>
      <c r="LEY135" s="245"/>
      <c r="LEZ135" s="224"/>
      <c r="LFA135" s="244"/>
      <c r="LFB135" s="245"/>
      <c r="LFC135" s="224"/>
      <c r="LFD135" s="244"/>
      <c r="LFE135" s="245"/>
      <c r="LFF135" s="224"/>
      <c r="LFG135" s="244"/>
      <c r="LFH135" s="245"/>
      <c r="LFI135" s="224"/>
      <c r="LFJ135" s="244"/>
      <c r="LFK135" s="245"/>
      <c r="LFL135" s="224"/>
      <c r="LFM135" s="244"/>
      <c r="LFN135" s="245"/>
      <c r="LFO135" s="224"/>
      <c r="LFP135" s="244"/>
      <c r="LFQ135" s="245"/>
      <c r="LFR135" s="224"/>
      <c r="LFS135" s="244"/>
      <c r="LFT135" s="245"/>
      <c r="LFU135" s="224"/>
      <c r="LFV135" s="244"/>
      <c r="LFW135" s="245"/>
      <c r="LFX135" s="224"/>
      <c r="LFY135" s="244"/>
      <c r="LFZ135" s="245"/>
      <c r="LGA135" s="224"/>
      <c r="LGB135" s="244"/>
      <c r="LGC135" s="245"/>
      <c r="LGD135" s="224"/>
      <c r="LGE135" s="244"/>
      <c r="LGF135" s="245"/>
      <c r="LGG135" s="224"/>
      <c r="LGH135" s="244"/>
      <c r="LGI135" s="245"/>
      <c r="LGJ135" s="224"/>
      <c r="LGK135" s="244"/>
      <c r="LGL135" s="245"/>
      <c r="LGM135" s="224"/>
      <c r="LGN135" s="244"/>
      <c r="LGO135" s="245"/>
      <c r="LGP135" s="224"/>
      <c r="LGQ135" s="244"/>
      <c r="LGR135" s="245"/>
      <c r="LGS135" s="224"/>
      <c r="LGT135" s="244"/>
      <c r="LGU135" s="245"/>
      <c r="LGV135" s="224"/>
      <c r="LGW135" s="244"/>
      <c r="LGX135" s="245"/>
      <c r="LGY135" s="224"/>
      <c r="LGZ135" s="244"/>
      <c r="LHA135" s="245"/>
      <c r="LHB135" s="224"/>
      <c r="LHC135" s="244"/>
      <c r="LHD135" s="245"/>
      <c r="LHE135" s="224"/>
      <c r="LHF135" s="244"/>
      <c r="LHG135" s="245"/>
      <c r="LHH135" s="224"/>
      <c r="LHI135" s="244"/>
      <c r="LHJ135" s="245"/>
      <c r="LHK135" s="224"/>
      <c r="LHL135" s="244"/>
      <c r="LHM135" s="245"/>
      <c r="LHN135" s="224"/>
      <c r="LHO135" s="244"/>
      <c r="LHP135" s="245"/>
      <c r="LHQ135" s="224"/>
      <c r="LHR135" s="244"/>
      <c r="LHS135" s="245"/>
      <c r="LHT135" s="224"/>
      <c r="LHU135" s="244"/>
      <c r="LHV135" s="245"/>
      <c r="LHW135" s="224"/>
      <c r="LHX135" s="244"/>
      <c r="LHY135" s="245"/>
      <c r="LHZ135" s="224"/>
      <c r="LIA135" s="244"/>
      <c r="LIB135" s="245"/>
      <c r="LIC135" s="224"/>
      <c r="LID135" s="244"/>
      <c r="LIE135" s="245"/>
      <c r="LIF135" s="224"/>
      <c r="LIG135" s="244"/>
      <c r="LIH135" s="245"/>
      <c r="LII135" s="224"/>
      <c r="LIJ135" s="244"/>
      <c r="LIK135" s="245"/>
      <c r="LIL135" s="224"/>
      <c r="LIM135" s="244"/>
      <c r="LIN135" s="245"/>
      <c r="LIO135" s="224"/>
      <c r="LIP135" s="244"/>
      <c r="LIQ135" s="245"/>
      <c r="LIR135" s="224"/>
      <c r="LIS135" s="244"/>
      <c r="LIT135" s="245"/>
      <c r="LIU135" s="224"/>
      <c r="LIV135" s="244"/>
      <c r="LIW135" s="245"/>
      <c r="LIX135" s="224"/>
      <c r="LIY135" s="244"/>
      <c r="LIZ135" s="245"/>
      <c r="LJA135" s="224"/>
      <c r="LJB135" s="244"/>
      <c r="LJC135" s="245"/>
      <c r="LJD135" s="224"/>
      <c r="LJE135" s="244"/>
      <c r="LJF135" s="245"/>
      <c r="LJG135" s="224"/>
      <c r="LJH135" s="244"/>
      <c r="LJI135" s="245"/>
      <c r="LJJ135" s="224"/>
      <c r="LJK135" s="244"/>
      <c r="LJL135" s="245"/>
      <c r="LJM135" s="224"/>
      <c r="LJN135" s="244"/>
      <c r="LJO135" s="245"/>
      <c r="LJP135" s="224"/>
      <c r="LJQ135" s="244"/>
      <c r="LJR135" s="245"/>
      <c r="LJS135" s="224"/>
      <c r="LJT135" s="244"/>
      <c r="LJU135" s="245"/>
      <c r="LJV135" s="224"/>
      <c r="LJW135" s="244"/>
      <c r="LJX135" s="245"/>
      <c r="LJY135" s="224"/>
      <c r="LJZ135" s="244"/>
      <c r="LKA135" s="245"/>
      <c r="LKB135" s="224"/>
      <c r="LKC135" s="244"/>
      <c r="LKD135" s="245"/>
      <c r="LKE135" s="224"/>
      <c r="LKF135" s="244"/>
      <c r="LKG135" s="245"/>
      <c r="LKH135" s="224"/>
      <c r="LKI135" s="244"/>
      <c r="LKJ135" s="245"/>
      <c r="LKK135" s="224"/>
      <c r="LKL135" s="244"/>
      <c r="LKM135" s="245"/>
      <c r="LKN135" s="224"/>
      <c r="LKO135" s="244"/>
      <c r="LKP135" s="245"/>
      <c r="LKQ135" s="224"/>
      <c r="LKR135" s="244"/>
      <c r="LKS135" s="245"/>
      <c r="LKT135" s="224"/>
      <c r="LKU135" s="244"/>
      <c r="LKV135" s="245"/>
      <c r="LKW135" s="224"/>
      <c r="LKX135" s="244"/>
      <c r="LKY135" s="245"/>
      <c r="LKZ135" s="224"/>
      <c r="LLA135" s="244"/>
      <c r="LLB135" s="245"/>
      <c r="LLC135" s="224"/>
      <c r="LLD135" s="244"/>
      <c r="LLE135" s="245"/>
      <c r="LLF135" s="224"/>
      <c r="LLG135" s="244"/>
      <c r="LLH135" s="245"/>
      <c r="LLI135" s="224"/>
      <c r="LLJ135" s="244"/>
      <c r="LLK135" s="245"/>
      <c r="LLL135" s="224"/>
      <c r="LLM135" s="244"/>
      <c r="LLN135" s="245"/>
      <c r="LLO135" s="224"/>
      <c r="LLP135" s="244"/>
      <c r="LLQ135" s="245"/>
      <c r="LLR135" s="224"/>
      <c r="LLS135" s="244"/>
      <c r="LLT135" s="245"/>
      <c r="LLU135" s="224"/>
      <c r="LLV135" s="244"/>
      <c r="LLW135" s="245"/>
      <c r="LLX135" s="224"/>
      <c r="LLY135" s="244"/>
      <c r="LLZ135" s="245"/>
      <c r="LMA135" s="224"/>
      <c r="LMB135" s="244"/>
      <c r="LMC135" s="245"/>
      <c r="LMD135" s="224"/>
      <c r="LME135" s="244"/>
      <c r="LMF135" s="245"/>
      <c r="LMG135" s="224"/>
      <c r="LMH135" s="244"/>
      <c r="LMI135" s="245"/>
      <c r="LMJ135" s="224"/>
      <c r="LMK135" s="244"/>
      <c r="LML135" s="245"/>
      <c r="LMM135" s="224"/>
      <c r="LMN135" s="244"/>
      <c r="LMO135" s="245"/>
      <c r="LMP135" s="224"/>
      <c r="LMQ135" s="244"/>
      <c r="LMR135" s="245"/>
      <c r="LMS135" s="224"/>
      <c r="LMT135" s="244"/>
      <c r="LMU135" s="245"/>
      <c r="LMV135" s="224"/>
      <c r="LMW135" s="244"/>
      <c r="LMX135" s="245"/>
      <c r="LMY135" s="224"/>
      <c r="LMZ135" s="244"/>
      <c r="LNA135" s="245"/>
      <c r="LNB135" s="224"/>
      <c r="LNC135" s="244"/>
      <c r="LND135" s="245"/>
      <c r="LNE135" s="224"/>
      <c r="LNF135" s="244"/>
      <c r="LNG135" s="245"/>
      <c r="LNH135" s="224"/>
      <c r="LNI135" s="244"/>
      <c r="LNJ135" s="245"/>
      <c r="LNK135" s="224"/>
      <c r="LNL135" s="244"/>
      <c r="LNM135" s="245"/>
      <c r="LNN135" s="224"/>
      <c r="LNO135" s="244"/>
      <c r="LNP135" s="245"/>
      <c r="LNQ135" s="224"/>
      <c r="LNR135" s="244"/>
      <c r="LNS135" s="245"/>
      <c r="LNT135" s="224"/>
      <c r="LNU135" s="244"/>
      <c r="LNV135" s="245"/>
      <c r="LNW135" s="224"/>
      <c r="LNX135" s="244"/>
      <c r="LNY135" s="245"/>
      <c r="LNZ135" s="224"/>
      <c r="LOA135" s="244"/>
      <c r="LOB135" s="245"/>
      <c r="LOC135" s="224"/>
      <c r="LOD135" s="244"/>
      <c r="LOE135" s="245"/>
      <c r="LOF135" s="224"/>
      <c r="LOG135" s="244"/>
      <c r="LOH135" s="245"/>
      <c r="LOI135" s="224"/>
      <c r="LOJ135" s="244"/>
      <c r="LOK135" s="245"/>
      <c r="LOL135" s="224"/>
      <c r="LOM135" s="244"/>
      <c r="LON135" s="245"/>
      <c r="LOO135" s="224"/>
      <c r="LOP135" s="244"/>
      <c r="LOQ135" s="245"/>
      <c r="LOR135" s="224"/>
      <c r="LOS135" s="244"/>
      <c r="LOT135" s="245"/>
      <c r="LOU135" s="224"/>
      <c r="LOV135" s="244"/>
      <c r="LOW135" s="245"/>
      <c r="LOX135" s="224"/>
      <c r="LOY135" s="244"/>
      <c r="LOZ135" s="245"/>
      <c r="LPA135" s="224"/>
      <c r="LPB135" s="244"/>
      <c r="LPC135" s="245"/>
      <c r="LPD135" s="224"/>
      <c r="LPE135" s="244"/>
      <c r="LPF135" s="245"/>
      <c r="LPG135" s="224"/>
      <c r="LPH135" s="244"/>
      <c r="LPI135" s="245"/>
      <c r="LPJ135" s="224"/>
      <c r="LPK135" s="244"/>
      <c r="LPL135" s="245"/>
      <c r="LPM135" s="224"/>
      <c r="LPN135" s="244"/>
      <c r="LPO135" s="245"/>
      <c r="LPP135" s="224"/>
      <c r="LPQ135" s="244"/>
      <c r="LPR135" s="245"/>
      <c r="LPS135" s="224"/>
      <c r="LPT135" s="244"/>
      <c r="LPU135" s="245"/>
      <c r="LPV135" s="224"/>
      <c r="LPW135" s="244"/>
      <c r="LPX135" s="245"/>
      <c r="LPY135" s="224"/>
      <c r="LPZ135" s="244"/>
      <c r="LQA135" s="245"/>
      <c r="LQB135" s="224"/>
      <c r="LQC135" s="244"/>
      <c r="LQD135" s="245"/>
      <c r="LQE135" s="224"/>
      <c r="LQF135" s="244"/>
      <c r="LQG135" s="245"/>
      <c r="LQH135" s="224"/>
      <c r="LQI135" s="244"/>
      <c r="LQJ135" s="245"/>
      <c r="LQK135" s="224"/>
      <c r="LQL135" s="244"/>
      <c r="LQM135" s="245"/>
      <c r="LQN135" s="224"/>
      <c r="LQO135" s="244"/>
      <c r="LQP135" s="245"/>
      <c r="LQQ135" s="224"/>
      <c r="LQR135" s="244"/>
      <c r="LQS135" s="245"/>
      <c r="LQT135" s="224"/>
      <c r="LQU135" s="244"/>
      <c r="LQV135" s="245"/>
      <c r="LQW135" s="224"/>
      <c r="LQX135" s="244"/>
      <c r="LQY135" s="245"/>
      <c r="LQZ135" s="224"/>
      <c r="LRA135" s="244"/>
      <c r="LRB135" s="245"/>
      <c r="LRC135" s="224"/>
      <c r="LRD135" s="244"/>
      <c r="LRE135" s="245"/>
      <c r="LRF135" s="224"/>
      <c r="LRG135" s="244"/>
      <c r="LRH135" s="245"/>
      <c r="LRI135" s="224"/>
      <c r="LRJ135" s="244"/>
      <c r="LRK135" s="245"/>
      <c r="LRL135" s="224"/>
      <c r="LRM135" s="244"/>
      <c r="LRN135" s="245"/>
      <c r="LRO135" s="224"/>
      <c r="LRP135" s="244"/>
      <c r="LRQ135" s="245"/>
      <c r="LRR135" s="224"/>
      <c r="LRS135" s="244"/>
      <c r="LRT135" s="245"/>
      <c r="LRU135" s="224"/>
      <c r="LRV135" s="244"/>
      <c r="LRW135" s="245"/>
      <c r="LRX135" s="224"/>
      <c r="LRY135" s="244"/>
      <c r="LRZ135" s="245"/>
      <c r="LSA135" s="224"/>
      <c r="LSB135" s="244"/>
      <c r="LSC135" s="245"/>
      <c r="LSD135" s="224"/>
      <c r="LSE135" s="244"/>
      <c r="LSF135" s="245"/>
      <c r="LSG135" s="224"/>
      <c r="LSH135" s="244"/>
      <c r="LSI135" s="245"/>
      <c r="LSJ135" s="224"/>
      <c r="LSK135" s="244"/>
      <c r="LSL135" s="245"/>
      <c r="LSM135" s="224"/>
      <c r="LSN135" s="244"/>
      <c r="LSO135" s="245"/>
      <c r="LSP135" s="224"/>
      <c r="LSQ135" s="244"/>
      <c r="LSR135" s="245"/>
      <c r="LSS135" s="224"/>
      <c r="LST135" s="244"/>
      <c r="LSU135" s="245"/>
      <c r="LSV135" s="224"/>
      <c r="LSW135" s="244"/>
      <c r="LSX135" s="245"/>
      <c r="LSY135" s="224"/>
      <c r="LSZ135" s="244"/>
      <c r="LTA135" s="245"/>
      <c r="LTB135" s="224"/>
      <c r="LTC135" s="244"/>
      <c r="LTD135" s="245"/>
      <c r="LTE135" s="224"/>
      <c r="LTF135" s="244"/>
      <c r="LTG135" s="245"/>
      <c r="LTH135" s="224"/>
      <c r="LTI135" s="244"/>
      <c r="LTJ135" s="245"/>
      <c r="LTK135" s="224"/>
      <c r="LTL135" s="244"/>
      <c r="LTM135" s="245"/>
      <c r="LTN135" s="224"/>
      <c r="LTO135" s="244"/>
      <c r="LTP135" s="245"/>
      <c r="LTQ135" s="224"/>
      <c r="LTR135" s="244"/>
      <c r="LTS135" s="245"/>
      <c r="LTT135" s="224"/>
      <c r="LTU135" s="244"/>
      <c r="LTV135" s="245"/>
      <c r="LTW135" s="224"/>
      <c r="LTX135" s="244"/>
      <c r="LTY135" s="245"/>
      <c r="LTZ135" s="224"/>
      <c r="LUA135" s="244"/>
      <c r="LUB135" s="245"/>
      <c r="LUC135" s="224"/>
      <c r="LUD135" s="244"/>
      <c r="LUE135" s="245"/>
      <c r="LUF135" s="224"/>
      <c r="LUG135" s="244"/>
      <c r="LUH135" s="245"/>
      <c r="LUI135" s="224"/>
      <c r="LUJ135" s="244"/>
      <c r="LUK135" s="245"/>
      <c r="LUL135" s="224"/>
      <c r="LUM135" s="244"/>
      <c r="LUN135" s="245"/>
      <c r="LUO135" s="224"/>
      <c r="LUP135" s="244"/>
      <c r="LUQ135" s="245"/>
      <c r="LUR135" s="224"/>
      <c r="LUS135" s="244"/>
      <c r="LUT135" s="245"/>
      <c r="LUU135" s="224"/>
      <c r="LUV135" s="244"/>
      <c r="LUW135" s="245"/>
      <c r="LUX135" s="224"/>
      <c r="LUY135" s="244"/>
      <c r="LUZ135" s="245"/>
      <c r="LVA135" s="224"/>
      <c r="LVB135" s="244"/>
      <c r="LVC135" s="245"/>
      <c r="LVD135" s="224"/>
      <c r="LVE135" s="244"/>
      <c r="LVF135" s="245"/>
      <c r="LVG135" s="224"/>
      <c r="LVH135" s="244"/>
      <c r="LVI135" s="245"/>
      <c r="LVJ135" s="224"/>
      <c r="LVK135" s="244"/>
      <c r="LVL135" s="245"/>
      <c r="LVM135" s="224"/>
      <c r="LVN135" s="244"/>
      <c r="LVO135" s="245"/>
      <c r="LVP135" s="224"/>
      <c r="LVQ135" s="244"/>
      <c r="LVR135" s="245"/>
      <c r="LVS135" s="224"/>
      <c r="LVT135" s="244"/>
      <c r="LVU135" s="245"/>
      <c r="LVV135" s="224"/>
      <c r="LVW135" s="244"/>
      <c r="LVX135" s="245"/>
      <c r="LVY135" s="224"/>
      <c r="LVZ135" s="244"/>
      <c r="LWA135" s="245"/>
      <c r="LWB135" s="224"/>
      <c r="LWC135" s="244"/>
      <c r="LWD135" s="245"/>
      <c r="LWE135" s="224"/>
      <c r="LWF135" s="244"/>
      <c r="LWG135" s="245"/>
      <c r="LWH135" s="224"/>
      <c r="LWI135" s="244"/>
      <c r="LWJ135" s="245"/>
      <c r="LWK135" s="224"/>
      <c r="LWL135" s="244"/>
      <c r="LWM135" s="245"/>
      <c r="LWN135" s="224"/>
      <c r="LWO135" s="244"/>
      <c r="LWP135" s="245"/>
      <c r="LWQ135" s="224"/>
      <c r="LWR135" s="244"/>
      <c r="LWS135" s="245"/>
      <c r="LWT135" s="224"/>
      <c r="LWU135" s="244"/>
      <c r="LWV135" s="245"/>
      <c r="LWW135" s="224"/>
      <c r="LWX135" s="244"/>
      <c r="LWY135" s="245"/>
      <c r="LWZ135" s="224"/>
      <c r="LXA135" s="244"/>
      <c r="LXB135" s="245"/>
      <c r="LXC135" s="224"/>
      <c r="LXD135" s="244"/>
      <c r="LXE135" s="245"/>
      <c r="LXF135" s="224"/>
      <c r="LXG135" s="244"/>
      <c r="LXH135" s="245"/>
      <c r="LXI135" s="224"/>
      <c r="LXJ135" s="244"/>
      <c r="LXK135" s="245"/>
      <c r="LXL135" s="224"/>
      <c r="LXM135" s="244"/>
      <c r="LXN135" s="245"/>
      <c r="LXO135" s="224"/>
      <c r="LXP135" s="244"/>
      <c r="LXQ135" s="245"/>
      <c r="LXR135" s="224"/>
      <c r="LXS135" s="244"/>
      <c r="LXT135" s="245"/>
      <c r="LXU135" s="224"/>
      <c r="LXV135" s="244"/>
      <c r="LXW135" s="245"/>
      <c r="LXX135" s="224"/>
      <c r="LXY135" s="244"/>
      <c r="LXZ135" s="245"/>
      <c r="LYA135" s="224"/>
      <c r="LYB135" s="244"/>
      <c r="LYC135" s="245"/>
      <c r="LYD135" s="224"/>
      <c r="LYE135" s="244"/>
      <c r="LYF135" s="245"/>
      <c r="LYG135" s="224"/>
      <c r="LYH135" s="244"/>
      <c r="LYI135" s="245"/>
      <c r="LYJ135" s="224"/>
      <c r="LYK135" s="244"/>
      <c r="LYL135" s="245"/>
      <c r="LYM135" s="224"/>
      <c r="LYN135" s="244"/>
      <c r="LYO135" s="245"/>
      <c r="LYP135" s="224"/>
      <c r="LYQ135" s="244"/>
      <c r="LYR135" s="245"/>
      <c r="LYS135" s="224"/>
      <c r="LYT135" s="244"/>
      <c r="LYU135" s="245"/>
      <c r="LYV135" s="224"/>
      <c r="LYW135" s="244"/>
      <c r="LYX135" s="245"/>
      <c r="LYY135" s="224"/>
      <c r="LYZ135" s="244"/>
      <c r="LZA135" s="245"/>
      <c r="LZB135" s="224"/>
      <c r="LZC135" s="244"/>
      <c r="LZD135" s="245"/>
      <c r="LZE135" s="224"/>
      <c r="LZF135" s="244"/>
      <c r="LZG135" s="245"/>
      <c r="LZH135" s="224"/>
      <c r="LZI135" s="244"/>
      <c r="LZJ135" s="245"/>
      <c r="LZK135" s="224"/>
      <c r="LZL135" s="244"/>
      <c r="LZM135" s="245"/>
      <c r="LZN135" s="224"/>
      <c r="LZO135" s="244"/>
      <c r="LZP135" s="245"/>
      <c r="LZQ135" s="224"/>
      <c r="LZR135" s="244"/>
      <c r="LZS135" s="245"/>
      <c r="LZT135" s="224"/>
      <c r="LZU135" s="244"/>
      <c r="LZV135" s="245"/>
      <c r="LZW135" s="224"/>
      <c r="LZX135" s="244"/>
      <c r="LZY135" s="245"/>
      <c r="LZZ135" s="224"/>
      <c r="MAA135" s="244"/>
      <c r="MAB135" s="245"/>
      <c r="MAC135" s="224"/>
      <c r="MAD135" s="244"/>
      <c r="MAE135" s="245"/>
      <c r="MAF135" s="224"/>
      <c r="MAG135" s="244"/>
      <c r="MAH135" s="245"/>
      <c r="MAI135" s="224"/>
      <c r="MAJ135" s="244"/>
      <c r="MAK135" s="245"/>
      <c r="MAL135" s="224"/>
      <c r="MAM135" s="244"/>
      <c r="MAN135" s="245"/>
      <c r="MAO135" s="224"/>
      <c r="MAP135" s="244"/>
      <c r="MAQ135" s="245"/>
      <c r="MAR135" s="224"/>
      <c r="MAS135" s="244"/>
      <c r="MAT135" s="245"/>
      <c r="MAU135" s="224"/>
      <c r="MAV135" s="244"/>
      <c r="MAW135" s="245"/>
      <c r="MAX135" s="224"/>
      <c r="MAY135" s="244"/>
      <c r="MAZ135" s="245"/>
      <c r="MBA135" s="224"/>
      <c r="MBB135" s="244"/>
      <c r="MBC135" s="245"/>
      <c r="MBD135" s="224"/>
      <c r="MBE135" s="244"/>
      <c r="MBF135" s="245"/>
      <c r="MBG135" s="224"/>
      <c r="MBH135" s="244"/>
      <c r="MBI135" s="245"/>
      <c r="MBJ135" s="224"/>
      <c r="MBK135" s="244"/>
      <c r="MBL135" s="245"/>
      <c r="MBM135" s="224"/>
      <c r="MBN135" s="244"/>
      <c r="MBO135" s="245"/>
      <c r="MBP135" s="224"/>
      <c r="MBQ135" s="244"/>
      <c r="MBR135" s="245"/>
      <c r="MBS135" s="224"/>
      <c r="MBT135" s="244"/>
      <c r="MBU135" s="245"/>
      <c r="MBV135" s="224"/>
      <c r="MBW135" s="244"/>
      <c r="MBX135" s="245"/>
      <c r="MBY135" s="224"/>
      <c r="MBZ135" s="244"/>
      <c r="MCA135" s="245"/>
      <c r="MCB135" s="224"/>
      <c r="MCC135" s="244"/>
      <c r="MCD135" s="245"/>
      <c r="MCE135" s="224"/>
      <c r="MCF135" s="244"/>
      <c r="MCG135" s="245"/>
      <c r="MCH135" s="224"/>
      <c r="MCI135" s="244"/>
      <c r="MCJ135" s="245"/>
      <c r="MCK135" s="224"/>
      <c r="MCL135" s="244"/>
      <c r="MCM135" s="245"/>
      <c r="MCN135" s="224"/>
      <c r="MCO135" s="244"/>
      <c r="MCP135" s="245"/>
      <c r="MCQ135" s="224"/>
      <c r="MCR135" s="244"/>
      <c r="MCS135" s="245"/>
      <c r="MCT135" s="224"/>
      <c r="MCU135" s="244"/>
      <c r="MCV135" s="245"/>
      <c r="MCW135" s="224"/>
      <c r="MCX135" s="244"/>
      <c r="MCY135" s="245"/>
      <c r="MCZ135" s="224"/>
      <c r="MDA135" s="244"/>
      <c r="MDB135" s="245"/>
      <c r="MDC135" s="224"/>
      <c r="MDD135" s="244"/>
      <c r="MDE135" s="245"/>
      <c r="MDF135" s="224"/>
      <c r="MDG135" s="244"/>
      <c r="MDH135" s="245"/>
      <c r="MDI135" s="224"/>
      <c r="MDJ135" s="244"/>
      <c r="MDK135" s="245"/>
      <c r="MDL135" s="224"/>
      <c r="MDM135" s="244"/>
      <c r="MDN135" s="245"/>
      <c r="MDO135" s="224"/>
      <c r="MDP135" s="244"/>
      <c r="MDQ135" s="245"/>
      <c r="MDR135" s="224"/>
      <c r="MDS135" s="244"/>
      <c r="MDT135" s="245"/>
      <c r="MDU135" s="224"/>
      <c r="MDV135" s="244"/>
      <c r="MDW135" s="245"/>
      <c r="MDX135" s="224"/>
      <c r="MDY135" s="244"/>
      <c r="MDZ135" s="245"/>
      <c r="MEA135" s="224"/>
      <c r="MEB135" s="244"/>
      <c r="MEC135" s="245"/>
      <c r="MED135" s="224"/>
      <c r="MEE135" s="244"/>
      <c r="MEF135" s="245"/>
      <c r="MEG135" s="224"/>
      <c r="MEH135" s="244"/>
      <c r="MEI135" s="245"/>
      <c r="MEJ135" s="224"/>
      <c r="MEK135" s="244"/>
      <c r="MEL135" s="245"/>
      <c r="MEM135" s="224"/>
      <c r="MEN135" s="244"/>
      <c r="MEO135" s="245"/>
      <c r="MEP135" s="224"/>
      <c r="MEQ135" s="244"/>
      <c r="MER135" s="245"/>
      <c r="MES135" s="224"/>
      <c r="MET135" s="244"/>
      <c r="MEU135" s="245"/>
      <c r="MEV135" s="224"/>
      <c r="MEW135" s="244"/>
      <c r="MEX135" s="245"/>
      <c r="MEY135" s="224"/>
      <c r="MEZ135" s="244"/>
      <c r="MFA135" s="245"/>
      <c r="MFB135" s="224"/>
      <c r="MFC135" s="244"/>
      <c r="MFD135" s="245"/>
      <c r="MFE135" s="224"/>
      <c r="MFF135" s="244"/>
      <c r="MFG135" s="245"/>
      <c r="MFH135" s="224"/>
      <c r="MFI135" s="244"/>
      <c r="MFJ135" s="245"/>
      <c r="MFK135" s="224"/>
      <c r="MFL135" s="244"/>
      <c r="MFM135" s="245"/>
      <c r="MFN135" s="224"/>
      <c r="MFO135" s="244"/>
      <c r="MFP135" s="245"/>
      <c r="MFQ135" s="224"/>
      <c r="MFR135" s="244"/>
      <c r="MFS135" s="245"/>
      <c r="MFT135" s="224"/>
      <c r="MFU135" s="244"/>
      <c r="MFV135" s="245"/>
      <c r="MFW135" s="224"/>
      <c r="MFX135" s="244"/>
      <c r="MFY135" s="245"/>
      <c r="MFZ135" s="224"/>
      <c r="MGA135" s="244"/>
      <c r="MGB135" s="245"/>
      <c r="MGC135" s="224"/>
      <c r="MGD135" s="244"/>
      <c r="MGE135" s="245"/>
      <c r="MGF135" s="224"/>
      <c r="MGG135" s="244"/>
      <c r="MGH135" s="245"/>
      <c r="MGI135" s="224"/>
      <c r="MGJ135" s="244"/>
      <c r="MGK135" s="245"/>
      <c r="MGL135" s="224"/>
      <c r="MGM135" s="244"/>
      <c r="MGN135" s="245"/>
      <c r="MGO135" s="224"/>
      <c r="MGP135" s="244"/>
      <c r="MGQ135" s="245"/>
      <c r="MGR135" s="224"/>
      <c r="MGS135" s="244"/>
      <c r="MGT135" s="245"/>
      <c r="MGU135" s="224"/>
      <c r="MGV135" s="244"/>
      <c r="MGW135" s="245"/>
      <c r="MGX135" s="224"/>
      <c r="MGY135" s="244"/>
      <c r="MGZ135" s="245"/>
      <c r="MHA135" s="224"/>
      <c r="MHB135" s="244"/>
      <c r="MHC135" s="245"/>
      <c r="MHD135" s="224"/>
      <c r="MHE135" s="244"/>
      <c r="MHF135" s="245"/>
      <c r="MHG135" s="224"/>
      <c r="MHH135" s="244"/>
      <c r="MHI135" s="245"/>
      <c r="MHJ135" s="224"/>
      <c r="MHK135" s="244"/>
      <c r="MHL135" s="245"/>
      <c r="MHM135" s="224"/>
      <c r="MHN135" s="244"/>
      <c r="MHO135" s="245"/>
      <c r="MHP135" s="224"/>
      <c r="MHQ135" s="244"/>
      <c r="MHR135" s="245"/>
      <c r="MHS135" s="224"/>
      <c r="MHT135" s="244"/>
      <c r="MHU135" s="245"/>
      <c r="MHV135" s="224"/>
      <c r="MHW135" s="244"/>
      <c r="MHX135" s="245"/>
      <c r="MHY135" s="224"/>
      <c r="MHZ135" s="244"/>
      <c r="MIA135" s="245"/>
      <c r="MIB135" s="224"/>
      <c r="MIC135" s="244"/>
      <c r="MID135" s="245"/>
      <c r="MIE135" s="224"/>
      <c r="MIF135" s="244"/>
      <c r="MIG135" s="245"/>
      <c r="MIH135" s="224"/>
      <c r="MII135" s="244"/>
      <c r="MIJ135" s="245"/>
      <c r="MIK135" s="224"/>
      <c r="MIL135" s="244"/>
      <c r="MIM135" s="245"/>
      <c r="MIN135" s="224"/>
      <c r="MIO135" s="244"/>
      <c r="MIP135" s="245"/>
      <c r="MIQ135" s="224"/>
      <c r="MIR135" s="244"/>
      <c r="MIS135" s="245"/>
      <c r="MIT135" s="224"/>
      <c r="MIU135" s="244"/>
      <c r="MIV135" s="245"/>
      <c r="MIW135" s="224"/>
      <c r="MIX135" s="244"/>
      <c r="MIY135" s="245"/>
      <c r="MIZ135" s="224"/>
      <c r="MJA135" s="244"/>
      <c r="MJB135" s="245"/>
      <c r="MJC135" s="224"/>
      <c r="MJD135" s="244"/>
      <c r="MJE135" s="245"/>
      <c r="MJF135" s="224"/>
      <c r="MJG135" s="244"/>
      <c r="MJH135" s="245"/>
      <c r="MJI135" s="224"/>
      <c r="MJJ135" s="244"/>
      <c r="MJK135" s="245"/>
      <c r="MJL135" s="224"/>
      <c r="MJM135" s="244"/>
      <c r="MJN135" s="245"/>
      <c r="MJO135" s="224"/>
      <c r="MJP135" s="244"/>
      <c r="MJQ135" s="245"/>
      <c r="MJR135" s="224"/>
      <c r="MJS135" s="244"/>
      <c r="MJT135" s="245"/>
      <c r="MJU135" s="224"/>
      <c r="MJV135" s="244"/>
      <c r="MJW135" s="245"/>
      <c r="MJX135" s="224"/>
      <c r="MJY135" s="244"/>
      <c r="MJZ135" s="245"/>
      <c r="MKA135" s="224"/>
      <c r="MKB135" s="244"/>
      <c r="MKC135" s="245"/>
      <c r="MKD135" s="224"/>
      <c r="MKE135" s="244"/>
      <c r="MKF135" s="245"/>
      <c r="MKG135" s="224"/>
      <c r="MKH135" s="244"/>
      <c r="MKI135" s="245"/>
      <c r="MKJ135" s="224"/>
      <c r="MKK135" s="244"/>
      <c r="MKL135" s="245"/>
      <c r="MKM135" s="224"/>
      <c r="MKN135" s="244"/>
      <c r="MKO135" s="245"/>
      <c r="MKP135" s="224"/>
      <c r="MKQ135" s="244"/>
      <c r="MKR135" s="245"/>
      <c r="MKS135" s="224"/>
      <c r="MKT135" s="244"/>
      <c r="MKU135" s="245"/>
      <c r="MKV135" s="224"/>
      <c r="MKW135" s="244"/>
      <c r="MKX135" s="245"/>
      <c r="MKY135" s="224"/>
      <c r="MKZ135" s="244"/>
      <c r="MLA135" s="245"/>
      <c r="MLB135" s="224"/>
      <c r="MLC135" s="244"/>
      <c r="MLD135" s="245"/>
      <c r="MLE135" s="224"/>
      <c r="MLF135" s="244"/>
      <c r="MLG135" s="245"/>
      <c r="MLH135" s="224"/>
      <c r="MLI135" s="244"/>
      <c r="MLJ135" s="245"/>
      <c r="MLK135" s="224"/>
      <c r="MLL135" s="244"/>
      <c r="MLM135" s="245"/>
      <c r="MLN135" s="224"/>
      <c r="MLO135" s="244"/>
      <c r="MLP135" s="245"/>
      <c r="MLQ135" s="224"/>
      <c r="MLR135" s="244"/>
      <c r="MLS135" s="245"/>
      <c r="MLT135" s="224"/>
      <c r="MLU135" s="244"/>
      <c r="MLV135" s="245"/>
      <c r="MLW135" s="224"/>
      <c r="MLX135" s="244"/>
      <c r="MLY135" s="245"/>
      <c r="MLZ135" s="224"/>
      <c r="MMA135" s="244"/>
      <c r="MMB135" s="245"/>
      <c r="MMC135" s="224"/>
      <c r="MMD135" s="244"/>
      <c r="MME135" s="245"/>
      <c r="MMF135" s="224"/>
      <c r="MMG135" s="244"/>
      <c r="MMH135" s="245"/>
      <c r="MMI135" s="224"/>
      <c r="MMJ135" s="244"/>
      <c r="MMK135" s="245"/>
      <c r="MML135" s="224"/>
      <c r="MMM135" s="244"/>
      <c r="MMN135" s="245"/>
      <c r="MMO135" s="224"/>
      <c r="MMP135" s="244"/>
      <c r="MMQ135" s="245"/>
      <c r="MMR135" s="224"/>
      <c r="MMS135" s="244"/>
      <c r="MMT135" s="245"/>
      <c r="MMU135" s="224"/>
      <c r="MMV135" s="244"/>
      <c r="MMW135" s="245"/>
      <c r="MMX135" s="224"/>
      <c r="MMY135" s="244"/>
      <c r="MMZ135" s="245"/>
      <c r="MNA135" s="224"/>
      <c r="MNB135" s="244"/>
      <c r="MNC135" s="245"/>
      <c r="MND135" s="224"/>
      <c r="MNE135" s="244"/>
      <c r="MNF135" s="245"/>
      <c r="MNG135" s="224"/>
      <c r="MNH135" s="244"/>
      <c r="MNI135" s="245"/>
      <c r="MNJ135" s="224"/>
      <c r="MNK135" s="244"/>
      <c r="MNL135" s="245"/>
      <c r="MNM135" s="224"/>
      <c r="MNN135" s="244"/>
      <c r="MNO135" s="245"/>
      <c r="MNP135" s="224"/>
      <c r="MNQ135" s="244"/>
      <c r="MNR135" s="245"/>
      <c r="MNS135" s="224"/>
      <c r="MNT135" s="244"/>
      <c r="MNU135" s="245"/>
      <c r="MNV135" s="224"/>
      <c r="MNW135" s="244"/>
      <c r="MNX135" s="245"/>
      <c r="MNY135" s="224"/>
      <c r="MNZ135" s="244"/>
      <c r="MOA135" s="245"/>
      <c r="MOB135" s="224"/>
      <c r="MOC135" s="244"/>
      <c r="MOD135" s="245"/>
      <c r="MOE135" s="224"/>
      <c r="MOF135" s="244"/>
      <c r="MOG135" s="245"/>
      <c r="MOH135" s="224"/>
      <c r="MOI135" s="244"/>
      <c r="MOJ135" s="245"/>
      <c r="MOK135" s="224"/>
      <c r="MOL135" s="244"/>
      <c r="MOM135" s="245"/>
      <c r="MON135" s="224"/>
      <c r="MOO135" s="244"/>
      <c r="MOP135" s="245"/>
      <c r="MOQ135" s="224"/>
      <c r="MOR135" s="244"/>
      <c r="MOS135" s="245"/>
      <c r="MOT135" s="224"/>
      <c r="MOU135" s="244"/>
      <c r="MOV135" s="245"/>
      <c r="MOW135" s="224"/>
      <c r="MOX135" s="244"/>
      <c r="MOY135" s="245"/>
      <c r="MOZ135" s="224"/>
      <c r="MPA135" s="244"/>
      <c r="MPB135" s="245"/>
      <c r="MPC135" s="224"/>
      <c r="MPD135" s="244"/>
      <c r="MPE135" s="245"/>
      <c r="MPF135" s="224"/>
      <c r="MPG135" s="244"/>
      <c r="MPH135" s="245"/>
      <c r="MPI135" s="224"/>
      <c r="MPJ135" s="244"/>
      <c r="MPK135" s="245"/>
      <c r="MPL135" s="224"/>
      <c r="MPM135" s="244"/>
      <c r="MPN135" s="245"/>
      <c r="MPO135" s="224"/>
      <c r="MPP135" s="244"/>
      <c r="MPQ135" s="245"/>
      <c r="MPR135" s="224"/>
      <c r="MPS135" s="244"/>
      <c r="MPT135" s="245"/>
      <c r="MPU135" s="224"/>
      <c r="MPV135" s="244"/>
      <c r="MPW135" s="245"/>
      <c r="MPX135" s="224"/>
      <c r="MPY135" s="244"/>
      <c r="MPZ135" s="245"/>
      <c r="MQA135" s="224"/>
      <c r="MQB135" s="244"/>
      <c r="MQC135" s="245"/>
      <c r="MQD135" s="224"/>
      <c r="MQE135" s="244"/>
      <c r="MQF135" s="245"/>
      <c r="MQG135" s="224"/>
      <c r="MQH135" s="244"/>
      <c r="MQI135" s="245"/>
      <c r="MQJ135" s="224"/>
      <c r="MQK135" s="244"/>
      <c r="MQL135" s="245"/>
      <c r="MQM135" s="224"/>
      <c r="MQN135" s="244"/>
      <c r="MQO135" s="245"/>
      <c r="MQP135" s="224"/>
      <c r="MQQ135" s="244"/>
      <c r="MQR135" s="245"/>
      <c r="MQS135" s="224"/>
      <c r="MQT135" s="244"/>
      <c r="MQU135" s="245"/>
      <c r="MQV135" s="224"/>
      <c r="MQW135" s="244"/>
      <c r="MQX135" s="245"/>
      <c r="MQY135" s="224"/>
      <c r="MQZ135" s="244"/>
      <c r="MRA135" s="245"/>
      <c r="MRB135" s="224"/>
      <c r="MRC135" s="244"/>
      <c r="MRD135" s="245"/>
      <c r="MRE135" s="224"/>
      <c r="MRF135" s="244"/>
      <c r="MRG135" s="245"/>
      <c r="MRH135" s="224"/>
      <c r="MRI135" s="244"/>
      <c r="MRJ135" s="245"/>
      <c r="MRK135" s="224"/>
      <c r="MRL135" s="244"/>
      <c r="MRM135" s="245"/>
      <c r="MRN135" s="224"/>
      <c r="MRO135" s="244"/>
      <c r="MRP135" s="245"/>
      <c r="MRQ135" s="224"/>
      <c r="MRR135" s="244"/>
      <c r="MRS135" s="245"/>
      <c r="MRT135" s="224"/>
      <c r="MRU135" s="244"/>
      <c r="MRV135" s="245"/>
      <c r="MRW135" s="224"/>
      <c r="MRX135" s="244"/>
      <c r="MRY135" s="245"/>
      <c r="MRZ135" s="224"/>
      <c r="MSA135" s="244"/>
      <c r="MSB135" s="245"/>
      <c r="MSC135" s="224"/>
      <c r="MSD135" s="244"/>
      <c r="MSE135" s="245"/>
      <c r="MSF135" s="224"/>
      <c r="MSG135" s="244"/>
      <c r="MSH135" s="245"/>
      <c r="MSI135" s="224"/>
      <c r="MSJ135" s="244"/>
      <c r="MSK135" s="245"/>
      <c r="MSL135" s="224"/>
      <c r="MSM135" s="244"/>
      <c r="MSN135" s="245"/>
      <c r="MSO135" s="224"/>
      <c r="MSP135" s="244"/>
      <c r="MSQ135" s="245"/>
      <c r="MSR135" s="224"/>
      <c r="MSS135" s="244"/>
      <c r="MST135" s="245"/>
      <c r="MSU135" s="224"/>
      <c r="MSV135" s="244"/>
      <c r="MSW135" s="245"/>
      <c r="MSX135" s="224"/>
      <c r="MSY135" s="244"/>
      <c r="MSZ135" s="245"/>
      <c r="MTA135" s="224"/>
      <c r="MTB135" s="244"/>
      <c r="MTC135" s="245"/>
      <c r="MTD135" s="224"/>
      <c r="MTE135" s="244"/>
      <c r="MTF135" s="245"/>
      <c r="MTG135" s="224"/>
      <c r="MTH135" s="244"/>
      <c r="MTI135" s="245"/>
      <c r="MTJ135" s="224"/>
      <c r="MTK135" s="244"/>
      <c r="MTL135" s="245"/>
      <c r="MTM135" s="224"/>
      <c r="MTN135" s="244"/>
      <c r="MTO135" s="245"/>
      <c r="MTP135" s="224"/>
      <c r="MTQ135" s="244"/>
      <c r="MTR135" s="245"/>
      <c r="MTS135" s="224"/>
      <c r="MTT135" s="244"/>
      <c r="MTU135" s="245"/>
      <c r="MTV135" s="224"/>
      <c r="MTW135" s="244"/>
      <c r="MTX135" s="245"/>
      <c r="MTY135" s="224"/>
      <c r="MTZ135" s="244"/>
      <c r="MUA135" s="245"/>
      <c r="MUB135" s="224"/>
      <c r="MUC135" s="244"/>
      <c r="MUD135" s="245"/>
      <c r="MUE135" s="224"/>
      <c r="MUF135" s="244"/>
      <c r="MUG135" s="245"/>
      <c r="MUH135" s="224"/>
      <c r="MUI135" s="244"/>
      <c r="MUJ135" s="245"/>
      <c r="MUK135" s="224"/>
      <c r="MUL135" s="244"/>
      <c r="MUM135" s="245"/>
      <c r="MUN135" s="224"/>
      <c r="MUO135" s="244"/>
      <c r="MUP135" s="245"/>
      <c r="MUQ135" s="224"/>
      <c r="MUR135" s="244"/>
      <c r="MUS135" s="245"/>
      <c r="MUT135" s="224"/>
      <c r="MUU135" s="244"/>
      <c r="MUV135" s="245"/>
      <c r="MUW135" s="224"/>
      <c r="MUX135" s="244"/>
      <c r="MUY135" s="245"/>
      <c r="MUZ135" s="224"/>
      <c r="MVA135" s="244"/>
      <c r="MVB135" s="245"/>
      <c r="MVC135" s="224"/>
      <c r="MVD135" s="244"/>
      <c r="MVE135" s="245"/>
      <c r="MVF135" s="224"/>
      <c r="MVG135" s="244"/>
      <c r="MVH135" s="245"/>
      <c r="MVI135" s="224"/>
      <c r="MVJ135" s="244"/>
      <c r="MVK135" s="245"/>
      <c r="MVL135" s="224"/>
      <c r="MVM135" s="244"/>
      <c r="MVN135" s="245"/>
      <c r="MVO135" s="224"/>
      <c r="MVP135" s="244"/>
      <c r="MVQ135" s="245"/>
      <c r="MVR135" s="224"/>
      <c r="MVS135" s="244"/>
      <c r="MVT135" s="245"/>
      <c r="MVU135" s="224"/>
      <c r="MVV135" s="244"/>
      <c r="MVW135" s="245"/>
      <c r="MVX135" s="224"/>
      <c r="MVY135" s="244"/>
      <c r="MVZ135" s="245"/>
      <c r="MWA135" s="224"/>
      <c r="MWB135" s="244"/>
      <c r="MWC135" s="245"/>
      <c r="MWD135" s="224"/>
      <c r="MWE135" s="244"/>
      <c r="MWF135" s="245"/>
      <c r="MWG135" s="224"/>
      <c r="MWH135" s="244"/>
      <c r="MWI135" s="245"/>
      <c r="MWJ135" s="224"/>
      <c r="MWK135" s="244"/>
      <c r="MWL135" s="245"/>
      <c r="MWM135" s="224"/>
      <c r="MWN135" s="244"/>
      <c r="MWO135" s="245"/>
      <c r="MWP135" s="224"/>
      <c r="MWQ135" s="244"/>
      <c r="MWR135" s="245"/>
      <c r="MWS135" s="224"/>
      <c r="MWT135" s="244"/>
      <c r="MWU135" s="245"/>
      <c r="MWV135" s="224"/>
      <c r="MWW135" s="244"/>
      <c r="MWX135" s="245"/>
      <c r="MWY135" s="224"/>
      <c r="MWZ135" s="244"/>
      <c r="MXA135" s="245"/>
      <c r="MXB135" s="224"/>
      <c r="MXC135" s="244"/>
      <c r="MXD135" s="245"/>
      <c r="MXE135" s="224"/>
      <c r="MXF135" s="244"/>
      <c r="MXG135" s="245"/>
      <c r="MXH135" s="224"/>
      <c r="MXI135" s="244"/>
      <c r="MXJ135" s="245"/>
      <c r="MXK135" s="224"/>
      <c r="MXL135" s="244"/>
      <c r="MXM135" s="245"/>
      <c r="MXN135" s="224"/>
      <c r="MXO135" s="244"/>
      <c r="MXP135" s="245"/>
      <c r="MXQ135" s="224"/>
      <c r="MXR135" s="244"/>
      <c r="MXS135" s="245"/>
      <c r="MXT135" s="224"/>
      <c r="MXU135" s="244"/>
      <c r="MXV135" s="245"/>
      <c r="MXW135" s="224"/>
      <c r="MXX135" s="244"/>
      <c r="MXY135" s="245"/>
      <c r="MXZ135" s="224"/>
      <c r="MYA135" s="244"/>
      <c r="MYB135" s="245"/>
      <c r="MYC135" s="224"/>
      <c r="MYD135" s="244"/>
      <c r="MYE135" s="245"/>
      <c r="MYF135" s="224"/>
      <c r="MYG135" s="244"/>
      <c r="MYH135" s="245"/>
      <c r="MYI135" s="224"/>
      <c r="MYJ135" s="244"/>
      <c r="MYK135" s="245"/>
      <c r="MYL135" s="224"/>
      <c r="MYM135" s="244"/>
      <c r="MYN135" s="245"/>
      <c r="MYO135" s="224"/>
      <c r="MYP135" s="244"/>
      <c r="MYQ135" s="245"/>
      <c r="MYR135" s="224"/>
      <c r="MYS135" s="244"/>
      <c r="MYT135" s="245"/>
      <c r="MYU135" s="224"/>
      <c r="MYV135" s="244"/>
      <c r="MYW135" s="245"/>
      <c r="MYX135" s="224"/>
      <c r="MYY135" s="244"/>
      <c r="MYZ135" s="245"/>
      <c r="MZA135" s="224"/>
      <c r="MZB135" s="244"/>
      <c r="MZC135" s="245"/>
      <c r="MZD135" s="224"/>
      <c r="MZE135" s="244"/>
      <c r="MZF135" s="245"/>
      <c r="MZG135" s="224"/>
      <c r="MZH135" s="244"/>
      <c r="MZI135" s="245"/>
      <c r="MZJ135" s="224"/>
      <c r="MZK135" s="244"/>
      <c r="MZL135" s="245"/>
      <c r="MZM135" s="224"/>
      <c r="MZN135" s="244"/>
      <c r="MZO135" s="245"/>
      <c r="MZP135" s="224"/>
      <c r="MZQ135" s="244"/>
      <c r="MZR135" s="245"/>
      <c r="MZS135" s="224"/>
      <c r="MZT135" s="244"/>
      <c r="MZU135" s="245"/>
      <c r="MZV135" s="224"/>
      <c r="MZW135" s="244"/>
      <c r="MZX135" s="245"/>
      <c r="MZY135" s="224"/>
      <c r="MZZ135" s="244"/>
      <c r="NAA135" s="245"/>
      <c r="NAB135" s="224"/>
      <c r="NAC135" s="244"/>
      <c r="NAD135" s="245"/>
      <c r="NAE135" s="224"/>
      <c r="NAF135" s="244"/>
      <c r="NAG135" s="245"/>
      <c r="NAH135" s="224"/>
      <c r="NAI135" s="244"/>
      <c r="NAJ135" s="245"/>
      <c r="NAK135" s="224"/>
      <c r="NAL135" s="244"/>
      <c r="NAM135" s="245"/>
      <c r="NAN135" s="224"/>
      <c r="NAO135" s="244"/>
      <c r="NAP135" s="245"/>
      <c r="NAQ135" s="224"/>
      <c r="NAR135" s="244"/>
      <c r="NAS135" s="245"/>
      <c r="NAT135" s="224"/>
      <c r="NAU135" s="244"/>
      <c r="NAV135" s="245"/>
      <c r="NAW135" s="224"/>
      <c r="NAX135" s="244"/>
      <c r="NAY135" s="245"/>
      <c r="NAZ135" s="224"/>
      <c r="NBA135" s="244"/>
      <c r="NBB135" s="245"/>
      <c r="NBC135" s="224"/>
      <c r="NBD135" s="244"/>
      <c r="NBE135" s="245"/>
      <c r="NBF135" s="224"/>
      <c r="NBG135" s="244"/>
      <c r="NBH135" s="245"/>
      <c r="NBI135" s="224"/>
      <c r="NBJ135" s="244"/>
      <c r="NBK135" s="245"/>
      <c r="NBL135" s="224"/>
      <c r="NBM135" s="244"/>
      <c r="NBN135" s="245"/>
      <c r="NBO135" s="224"/>
      <c r="NBP135" s="244"/>
      <c r="NBQ135" s="245"/>
      <c r="NBR135" s="224"/>
      <c r="NBS135" s="244"/>
      <c r="NBT135" s="245"/>
      <c r="NBU135" s="224"/>
      <c r="NBV135" s="244"/>
      <c r="NBW135" s="245"/>
      <c r="NBX135" s="224"/>
      <c r="NBY135" s="244"/>
      <c r="NBZ135" s="245"/>
      <c r="NCA135" s="224"/>
      <c r="NCB135" s="244"/>
      <c r="NCC135" s="245"/>
      <c r="NCD135" s="224"/>
      <c r="NCE135" s="244"/>
      <c r="NCF135" s="245"/>
      <c r="NCG135" s="224"/>
      <c r="NCH135" s="244"/>
      <c r="NCI135" s="245"/>
      <c r="NCJ135" s="224"/>
      <c r="NCK135" s="244"/>
      <c r="NCL135" s="245"/>
      <c r="NCM135" s="224"/>
      <c r="NCN135" s="244"/>
      <c r="NCO135" s="245"/>
      <c r="NCP135" s="224"/>
      <c r="NCQ135" s="244"/>
      <c r="NCR135" s="245"/>
      <c r="NCS135" s="224"/>
      <c r="NCT135" s="244"/>
      <c r="NCU135" s="245"/>
      <c r="NCV135" s="224"/>
      <c r="NCW135" s="244"/>
      <c r="NCX135" s="245"/>
      <c r="NCY135" s="224"/>
      <c r="NCZ135" s="244"/>
      <c r="NDA135" s="245"/>
      <c r="NDB135" s="224"/>
      <c r="NDC135" s="244"/>
      <c r="NDD135" s="245"/>
      <c r="NDE135" s="224"/>
      <c r="NDF135" s="244"/>
      <c r="NDG135" s="245"/>
      <c r="NDH135" s="224"/>
      <c r="NDI135" s="244"/>
      <c r="NDJ135" s="245"/>
      <c r="NDK135" s="224"/>
      <c r="NDL135" s="244"/>
      <c r="NDM135" s="245"/>
      <c r="NDN135" s="224"/>
      <c r="NDO135" s="244"/>
      <c r="NDP135" s="245"/>
      <c r="NDQ135" s="224"/>
      <c r="NDR135" s="244"/>
      <c r="NDS135" s="245"/>
      <c r="NDT135" s="224"/>
      <c r="NDU135" s="244"/>
      <c r="NDV135" s="245"/>
      <c r="NDW135" s="224"/>
      <c r="NDX135" s="244"/>
      <c r="NDY135" s="245"/>
      <c r="NDZ135" s="224"/>
      <c r="NEA135" s="244"/>
      <c r="NEB135" s="245"/>
      <c r="NEC135" s="224"/>
      <c r="NED135" s="244"/>
      <c r="NEE135" s="245"/>
      <c r="NEF135" s="224"/>
      <c r="NEG135" s="244"/>
      <c r="NEH135" s="245"/>
      <c r="NEI135" s="224"/>
      <c r="NEJ135" s="244"/>
      <c r="NEK135" s="245"/>
      <c r="NEL135" s="224"/>
      <c r="NEM135" s="244"/>
      <c r="NEN135" s="245"/>
      <c r="NEO135" s="224"/>
      <c r="NEP135" s="244"/>
      <c r="NEQ135" s="245"/>
      <c r="NER135" s="224"/>
      <c r="NES135" s="244"/>
      <c r="NET135" s="245"/>
      <c r="NEU135" s="224"/>
      <c r="NEV135" s="244"/>
      <c r="NEW135" s="245"/>
      <c r="NEX135" s="224"/>
      <c r="NEY135" s="244"/>
      <c r="NEZ135" s="245"/>
      <c r="NFA135" s="224"/>
      <c r="NFB135" s="244"/>
      <c r="NFC135" s="245"/>
      <c r="NFD135" s="224"/>
      <c r="NFE135" s="244"/>
      <c r="NFF135" s="245"/>
      <c r="NFG135" s="224"/>
      <c r="NFH135" s="244"/>
      <c r="NFI135" s="245"/>
      <c r="NFJ135" s="224"/>
      <c r="NFK135" s="244"/>
      <c r="NFL135" s="245"/>
      <c r="NFM135" s="224"/>
      <c r="NFN135" s="244"/>
      <c r="NFO135" s="245"/>
      <c r="NFP135" s="224"/>
      <c r="NFQ135" s="244"/>
      <c r="NFR135" s="245"/>
      <c r="NFS135" s="224"/>
      <c r="NFT135" s="244"/>
      <c r="NFU135" s="245"/>
      <c r="NFV135" s="224"/>
      <c r="NFW135" s="244"/>
      <c r="NFX135" s="245"/>
      <c r="NFY135" s="224"/>
      <c r="NFZ135" s="244"/>
      <c r="NGA135" s="245"/>
      <c r="NGB135" s="224"/>
      <c r="NGC135" s="244"/>
      <c r="NGD135" s="245"/>
      <c r="NGE135" s="224"/>
      <c r="NGF135" s="244"/>
      <c r="NGG135" s="245"/>
      <c r="NGH135" s="224"/>
      <c r="NGI135" s="244"/>
      <c r="NGJ135" s="245"/>
      <c r="NGK135" s="224"/>
      <c r="NGL135" s="244"/>
      <c r="NGM135" s="245"/>
      <c r="NGN135" s="224"/>
      <c r="NGO135" s="244"/>
      <c r="NGP135" s="245"/>
      <c r="NGQ135" s="224"/>
      <c r="NGR135" s="244"/>
      <c r="NGS135" s="245"/>
      <c r="NGT135" s="224"/>
      <c r="NGU135" s="244"/>
      <c r="NGV135" s="245"/>
      <c r="NGW135" s="224"/>
      <c r="NGX135" s="244"/>
      <c r="NGY135" s="245"/>
      <c r="NGZ135" s="224"/>
      <c r="NHA135" s="244"/>
      <c r="NHB135" s="245"/>
      <c r="NHC135" s="224"/>
      <c r="NHD135" s="244"/>
      <c r="NHE135" s="245"/>
      <c r="NHF135" s="224"/>
      <c r="NHG135" s="244"/>
      <c r="NHH135" s="245"/>
      <c r="NHI135" s="224"/>
      <c r="NHJ135" s="244"/>
      <c r="NHK135" s="245"/>
      <c r="NHL135" s="224"/>
      <c r="NHM135" s="244"/>
      <c r="NHN135" s="245"/>
      <c r="NHO135" s="224"/>
      <c r="NHP135" s="244"/>
      <c r="NHQ135" s="245"/>
      <c r="NHR135" s="224"/>
      <c r="NHS135" s="244"/>
      <c r="NHT135" s="245"/>
      <c r="NHU135" s="224"/>
      <c r="NHV135" s="244"/>
      <c r="NHW135" s="245"/>
      <c r="NHX135" s="224"/>
      <c r="NHY135" s="244"/>
      <c r="NHZ135" s="245"/>
      <c r="NIA135" s="224"/>
      <c r="NIB135" s="244"/>
      <c r="NIC135" s="245"/>
      <c r="NID135" s="224"/>
      <c r="NIE135" s="244"/>
      <c r="NIF135" s="245"/>
      <c r="NIG135" s="224"/>
      <c r="NIH135" s="244"/>
      <c r="NII135" s="245"/>
      <c r="NIJ135" s="224"/>
      <c r="NIK135" s="244"/>
      <c r="NIL135" s="245"/>
      <c r="NIM135" s="224"/>
      <c r="NIN135" s="244"/>
      <c r="NIO135" s="245"/>
      <c r="NIP135" s="224"/>
      <c r="NIQ135" s="244"/>
      <c r="NIR135" s="245"/>
      <c r="NIS135" s="224"/>
      <c r="NIT135" s="244"/>
      <c r="NIU135" s="245"/>
      <c r="NIV135" s="224"/>
      <c r="NIW135" s="244"/>
      <c r="NIX135" s="245"/>
      <c r="NIY135" s="224"/>
      <c r="NIZ135" s="244"/>
      <c r="NJA135" s="245"/>
      <c r="NJB135" s="224"/>
      <c r="NJC135" s="244"/>
      <c r="NJD135" s="245"/>
      <c r="NJE135" s="224"/>
      <c r="NJF135" s="244"/>
      <c r="NJG135" s="245"/>
      <c r="NJH135" s="224"/>
      <c r="NJI135" s="244"/>
      <c r="NJJ135" s="245"/>
      <c r="NJK135" s="224"/>
      <c r="NJL135" s="244"/>
      <c r="NJM135" s="245"/>
      <c r="NJN135" s="224"/>
      <c r="NJO135" s="244"/>
      <c r="NJP135" s="245"/>
      <c r="NJQ135" s="224"/>
      <c r="NJR135" s="244"/>
      <c r="NJS135" s="245"/>
      <c r="NJT135" s="224"/>
      <c r="NJU135" s="244"/>
      <c r="NJV135" s="245"/>
      <c r="NJW135" s="224"/>
      <c r="NJX135" s="244"/>
      <c r="NJY135" s="245"/>
      <c r="NJZ135" s="224"/>
      <c r="NKA135" s="244"/>
      <c r="NKB135" s="245"/>
      <c r="NKC135" s="224"/>
      <c r="NKD135" s="244"/>
      <c r="NKE135" s="245"/>
      <c r="NKF135" s="224"/>
      <c r="NKG135" s="244"/>
      <c r="NKH135" s="245"/>
      <c r="NKI135" s="224"/>
      <c r="NKJ135" s="244"/>
      <c r="NKK135" s="245"/>
      <c r="NKL135" s="224"/>
      <c r="NKM135" s="244"/>
      <c r="NKN135" s="245"/>
      <c r="NKO135" s="224"/>
      <c r="NKP135" s="244"/>
      <c r="NKQ135" s="245"/>
      <c r="NKR135" s="224"/>
      <c r="NKS135" s="244"/>
      <c r="NKT135" s="245"/>
      <c r="NKU135" s="224"/>
      <c r="NKV135" s="244"/>
      <c r="NKW135" s="245"/>
      <c r="NKX135" s="224"/>
      <c r="NKY135" s="244"/>
      <c r="NKZ135" s="245"/>
      <c r="NLA135" s="224"/>
      <c r="NLB135" s="244"/>
      <c r="NLC135" s="245"/>
      <c r="NLD135" s="224"/>
      <c r="NLE135" s="244"/>
      <c r="NLF135" s="245"/>
      <c r="NLG135" s="224"/>
      <c r="NLH135" s="244"/>
      <c r="NLI135" s="245"/>
      <c r="NLJ135" s="224"/>
      <c r="NLK135" s="244"/>
      <c r="NLL135" s="245"/>
      <c r="NLM135" s="224"/>
      <c r="NLN135" s="244"/>
      <c r="NLO135" s="245"/>
      <c r="NLP135" s="224"/>
      <c r="NLQ135" s="244"/>
      <c r="NLR135" s="245"/>
      <c r="NLS135" s="224"/>
      <c r="NLT135" s="244"/>
      <c r="NLU135" s="245"/>
      <c r="NLV135" s="224"/>
      <c r="NLW135" s="244"/>
      <c r="NLX135" s="245"/>
      <c r="NLY135" s="224"/>
      <c r="NLZ135" s="244"/>
      <c r="NMA135" s="245"/>
      <c r="NMB135" s="224"/>
      <c r="NMC135" s="244"/>
      <c r="NMD135" s="245"/>
      <c r="NME135" s="224"/>
      <c r="NMF135" s="244"/>
      <c r="NMG135" s="245"/>
      <c r="NMH135" s="224"/>
      <c r="NMI135" s="244"/>
      <c r="NMJ135" s="245"/>
      <c r="NMK135" s="224"/>
      <c r="NML135" s="244"/>
      <c r="NMM135" s="245"/>
      <c r="NMN135" s="224"/>
      <c r="NMO135" s="244"/>
      <c r="NMP135" s="245"/>
      <c r="NMQ135" s="224"/>
      <c r="NMR135" s="244"/>
      <c r="NMS135" s="245"/>
      <c r="NMT135" s="224"/>
      <c r="NMU135" s="244"/>
      <c r="NMV135" s="245"/>
      <c r="NMW135" s="224"/>
      <c r="NMX135" s="244"/>
      <c r="NMY135" s="245"/>
      <c r="NMZ135" s="224"/>
      <c r="NNA135" s="244"/>
      <c r="NNB135" s="245"/>
      <c r="NNC135" s="224"/>
      <c r="NND135" s="244"/>
      <c r="NNE135" s="245"/>
      <c r="NNF135" s="224"/>
      <c r="NNG135" s="244"/>
      <c r="NNH135" s="245"/>
      <c r="NNI135" s="224"/>
      <c r="NNJ135" s="244"/>
      <c r="NNK135" s="245"/>
      <c r="NNL135" s="224"/>
      <c r="NNM135" s="244"/>
      <c r="NNN135" s="245"/>
      <c r="NNO135" s="224"/>
      <c r="NNP135" s="244"/>
      <c r="NNQ135" s="245"/>
      <c r="NNR135" s="224"/>
      <c r="NNS135" s="244"/>
      <c r="NNT135" s="245"/>
      <c r="NNU135" s="224"/>
      <c r="NNV135" s="244"/>
      <c r="NNW135" s="245"/>
      <c r="NNX135" s="224"/>
      <c r="NNY135" s="244"/>
      <c r="NNZ135" s="245"/>
      <c r="NOA135" s="224"/>
      <c r="NOB135" s="244"/>
      <c r="NOC135" s="245"/>
      <c r="NOD135" s="224"/>
      <c r="NOE135" s="244"/>
      <c r="NOF135" s="245"/>
      <c r="NOG135" s="224"/>
      <c r="NOH135" s="244"/>
      <c r="NOI135" s="245"/>
      <c r="NOJ135" s="224"/>
      <c r="NOK135" s="244"/>
      <c r="NOL135" s="245"/>
      <c r="NOM135" s="224"/>
      <c r="NON135" s="244"/>
      <c r="NOO135" s="245"/>
      <c r="NOP135" s="224"/>
      <c r="NOQ135" s="244"/>
      <c r="NOR135" s="245"/>
      <c r="NOS135" s="224"/>
      <c r="NOT135" s="244"/>
      <c r="NOU135" s="245"/>
      <c r="NOV135" s="224"/>
      <c r="NOW135" s="244"/>
      <c r="NOX135" s="245"/>
      <c r="NOY135" s="224"/>
      <c r="NOZ135" s="244"/>
      <c r="NPA135" s="245"/>
      <c r="NPB135" s="224"/>
      <c r="NPC135" s="244"/>
      <c r="NPD135" s="245"/>
      <c r="NPE135" s="224"/>
      <c r="NPF135" s="244"/>
      <c r="NPG135" s="245"/>
      <c r="NPH135" s="224"/>
      <c r="NPI135" s="244"/>
      <c r="NPJ135" s="245"/>
      <c r="NPK135" s="224"/>
      <c r="NPL135" s="244"/>
      <c r="NPM135" s="245"/>
      <c r="NPN135" s="224"/>
      <c r="NPO135" s="244"/>
      <c r="NPP135" s="245"/>
      <c r="NPQ135" s="224"/>
      <c r="NPR135" s="244"/>
      <c r="NPS135" s="245"/>
      <c r="NPT135" s="224"/>
      <c r="NPU135" s="244"/>
      <c r="NPV135" s="245"/>
      <c r="NPW135" s="224"/>
      <c r="NPX135" s="244"/>
      <c r="NPY135" s="245"/>
      <c r="NPZ135" s="224"/>
      <c r="NQA135" s="244"/>
      <c r="NQB135" s="245"/>
      <c r="NQC135" s="224"/>
      <c r="NQD135" s="244"/>
      <c r="NQE135" s="245"/>
      <c r="NQF135" s="224"/>
      <c r="NQG135" s="244"/>
      <c r="NQH135" s="245"/>
      <c r="NQI135" s="224"/>
      <c r="NQJ135" s="244"/>
      <c r="NQK135" s="245"/>
      <c r="NQL135" s="224"/>
      <c r="NQM135" s="244"/>
      <c r="NQN135" s="245"/>
      <c r="NQO135" s="224"/>
      <c r="NQP135" s="244"/>
      <c r="NQQ135" s="245"/>
      <c r="NQR135" s="224"/>
      <c r="NQS135" s="244"/>
      <c r="NQT135" s="245"/>
      <c r="NQU135" s="224"/>
      <c r="NQV135" s="244"/>
      <c r="NQW135" s="245"/>
      <c r="NQX135" s="224"/>
      <c r="NQY135" s="244"/>
      <c r="NQZ135" s="245"/>
      <c r="NRA135" s="224"/>
      <c r="NRB135" s="244"/>
      <c r="NRC135" s="245"/>
      <c r="NRD135" s="224"/>
      <c r="NRE135" s="244"/>
      <c r="NRF135" s="245"/>
      <c r="NRG135" s="224"/>
      <c r="NRH135" s="244"/>
      <c r="NRI135" s="245"/>
      <c r="NRJ135" s="224"/>
      <c r="NRK135" s="244"/>
      <c r="NRL135" s="245"/>
      <c r="NRM135" s="224"/>
      <c r="NRN135" s="244"/>
      <c r="NRO135" s="245"/>
      <c r="NRP135" s="224"/>
      <c r="NRQ135" s="244"/>
      <c r="NRR135" s="245"/>
      <c r="NRS135" s="224"/>
      <c r="NRT135" s="244"/>
      <c r="NRU135" s="245"/>
      <c r="NRV135" s="224"/>
      <c r="NRW135" s="244"/>
      <c r="NRX135" s="245"/>
      <c r="NRY135" s="224"/>
      <c r="NRZ135" s="244"/>
      <c r="NSA135" s="245"/>
      <c r="NSB135" s="224"/>
      <c r="NSC135" s="244"/>
      <c r="NSD135" s="245"/>
      <c r="NSE135" s="224"/>
      <c r="NSF135" s="244"/>
      <c r="NSG135" s="245"/>
      <c r="NSH135" s="224"/>
      <c r="NSI135" s="244"/>
      <c r="NSJ135" s="245"/>
      <c r="NSK135" s="224"/>
      <c r="NSL135" s="244"/>
      <c r="NSM135" s="245"/>
      <c r="NSN135" s="224"/>
      <c r="NSO135" s="244"/>
      <c r="NSP135" s="245"/>
      <c r="NSQ135" s="224"/>
      <c r="NSR135" s="244"/>
      <c r="NSS135" s="245"/>
      <c r="NST135" s="224"/>
      <c r="NSU135" s="244"/>
      <c r="NSV135" s="245"/>
      <c r="NSW135" s="224"/>
      <c r="NSX135" s="244"/>
      <c r="NSY135" s="245"/>
      <c r="NSZ135" s="224"/>
      <c r="NTA135" s="244"/>
      <c r="NTB135" s="245"/>
      <c r="NTC135" s="224"/>
      <c r="NTD135" s="244"/>
      <c r="NTE135" s="245"/>
      <c r="NTF135" s="224"/>
      <c r="NTG135" s="244"/>
      <c r="NTH135" s="245"/>
      <c r="NTI135" s="224"/>
      <c r="NTJ135" s="244"/>
      <c r="NTK135" s="245"/>
      <c r="NTL135" s="224"/>
      <c r="NTM135" s="244"/>
      <c r="NTN135" s="245"/>
      <c r="NTO135" s="224"/>
      <c r="NTP135" s="244"/>
      <c r="NTQ135" s="245"/>
      <c r="NTR135" s="224"/>
      <c r="NTS135" s="244"/>
      <c r="NTT135" s="245"/>
      <c r="NTU135" s="224"/>
      <c r="NTV135" s="244"/>
      <c r="NTW135" s="245"/>
      <c r="NTX135" s="224"/>
      <c r="NTY135" s="244"/>
      <c r="NTZ135" s="245"/>
      <c r="NUA135" s="224"/>
      <c r="NUB135" s="244"/>
      <c r="NUC135" s="245"/>
      <c r="NUD135" s="224"/>
      <c r="NUE135" s="244"/>
      <c r="NUF135" s="245"/>
      <c r="NUG135" s="224"/>
      <c r="NUH135" s="244"/>
      <c r="NUI135" s="245"/>
      <c r="NUJ135" s="224"/>
      <c r="NUK135" s="244"/>
      <c r="NUL135" s="245"/>
      <c r="NUM135" s="224"/>
      <c r="NUN135" s="244"/>
      <c r="NUO135" s="245"/>
      <c r="NUP135" s="224"/>
      <c r="NUQ135" s="244"/>
      <c r="NUR135" s="245"/>
      <c r="NUS135" s="224"/>
      <c r="NUT135" s="244"/>
      <c r="NUU135" s="245"/>
      <c r="NUV135" s="224"/>
      <c r="NUW135" s="244"/>
      <c r="NUX135" s="245"/>
      <c r="NUY135" s="224"/>
      <c r="NUZ135" s="244"/>
      <c r="NVA135" s="245"/>
      <c r="NVB135" s="224"/>
      <c r="NVC135" s="244"/>
      <c r="NVD135" s="245"/>
      <c r="NVE135" s="224"/>
      <c r="NVF135" s="244"/>
      <c r="NVG135" s="245"/>
      <c r="NVH135" s="224"/>
      <c r="NVI135" s="244"/>
      <c r="NVJ135" s="245"/>
      <c r="NVK135" s="224"/>
      <c r="NVL135" s="244"/>
      <c r="NVM135" s="245"/>
      <c r="NVN135" s="224"/>
      <c r="NVO135" s="244"/>
      <c r="NVP135" s="245"/>
      <c r="NVQ135" s="224"/>
      <c r="NVR135" s="244"/>
      <c r="NVS135" s="245"/>
      <c r="NVT135" s="224"/>
      <c r="NVU135" s="244"/>
      <c r="NVV135" s="245"/>
      <c r="NVW135" s="224"/>
      <c r="NVX135" s="244"/>
      <c r="NVY135" s="245"/>
      <c r="NVZ135" s="224"/>
      <c r="NWA135" s="244"/>
      <c r="NWB135" s="245"/>
      <c r="NWC135" s="224"/>
      <c r="NWD135" s="244"/>
      <c r="NWE135" s="245"/>
      <c r="NWF135" s="224"/>
      <c r="NWG135" s="244"/>
      <c r="NWH135" s="245"/>
      <c r="NWI135" s="224"/>
      <c r="NWJ135" s="244"/>
      <c r="NWK135" s="245"/>
      <c r="NWL135" s="224"/>
      <c r="NWM135" s="244"/>
      <c r="NWN135" s="245"/>
      <c r="NWO135" s="224"/>
      <c r="NWP135" s="244"/>
      <c r="NWQ135" s="245"/>
      <c r="NWR135" s="224"/>
      <c r="NWS135" s="244"/>
      <c r="NWT135" s="245"/>
      <c r="NWU135" s="224"/>
      <c r="NWV135" s="244"/>
      <c r="NWW135" s="245"/>
      <c r="NWX135" s="224"/>
      <c r="NWY135" s="244"/>
      <c r="NWZ135" s="245"/>
      <c r="NXA135" s="224"/>
      <c r="NXB135" s="244"/>
      <c r="NXC135" s="245"/>
      <c r="NXD135" s="224"/>
      <c r="NXE135" s="244"/>
      <c r="NXF135" s="245"/>
      <c r="NXG135" s="224"/>
      <c r="NXH135" s="244"/>
      <c r="NXI135" s="245"/>
      <c r="NXJ135" s="224"/>
      <c r="NXK135" s="244"/>
      <c r="NXL135" s="245"/>
      <c r="NXM135" s="224"/>
      <c r="NXN135" s="244"/>
      <c r="NXO135" s="245"/>
      <c r="NXP135" s="224"/>
      <c r="NXQ135" s="244"/>
      <c r="NXR135" s="245"/>
      <c r="NXS135" s="224"/>
      <c r="NXT135" s="244"/>
      <c r="NXU135" s="245"/>
      <c r="NXV135" s="224"/>
      <c r="NXW135" s="244"/>
      <c r="NXX135" s="245"/>
      <c r="NXY135" s="224"/>
      <c r="NXZ135" s="244"/>
      <c r="NYA135" s="245"/>
      <c r="NYB135" s="224"/>
      <c r="NYC135" s="244"/>
      <c r="NYD135" s="245"/>
      <c r="NYE135" s="224"/>
      <c r="NYF135" s="244"/>
      <c r="NYG135" s="245"/>
      <c r="NYH135" s="224"/>
      <c r="NYI135" s="244"/>
      <c r="NYJ135" s="245"/>
      <c r="NYK135" s="224"/>
      <c r="NYL135" s="244"/>
      <c r="NYM135" s="245"/>
      <c r="NYN135" s="224"/>
      <c r="NYO135" s="244"/>
      <c r="NYP135" s="245"/>
      <c r="NYQ135" s="224"/>
      <c r="NYR135" s="244"/>
      <c r="NYS135" s="245"/>
      <c r="NYT135" s="224"/>
      <c r="NYU135" s="244"/>
      <c r="NYV135" s="245"/>
      <c r="NYW135" s="224"/>
      <c r="NYX135" s="244"/>
      <c r="NYY135" s="245"/>
      <c r="NYZ135" s="224"/>
      <c r="NZA135" s="244"/>
      <c r="NZB135" s="245"/>
      <c r="NZC135" s="224"/>
      <c r="NZD135" s="244"/>
      <c r="NZE135" s="245"/>
      <c r="NZF135" s="224"/>
      <c r="NZG135" s="244"/>
      <c r="NZH135" s="245"/>
      <c r="NZI135" s="224"/>
      <c r="NZJ135" s="244"/>
      <c r="NZK135" s="245"/>
      <c r="NZL135" s="224"/>
      <c r="NZM135" s="244"/>
      <c r="NZN135" s="245"/>
      <c r="NZO135" s="224"/>
      <c r="NZP135" s="244"/>
      <c r="NZQ135" s="245"/>
      <c r="NZR135" s="224"/>
      <c r="NZS135" s="244"/>
      <c r="NZT135" s="245"/>
      <c r="NZU135" s="224"/>
      <c r="NZV135" s="244"/>
      <c r="NZW135" s="245"/>
      <c r="NZX135" s="224"/>
      <c r="NZY135" s="244"/>
      <c r="NZZ135" s="245"/>
      <c r="OAA135" s="224"/>
      <c r="OAB135" s="244"/>
      <c r="OAC135" s="245"/>
      <c r="OAD135" s="224"/>
      <c r="OAE135" s="244"/>
      <c r="OAF135" s="245"/>
      <c r="OAG135" s="224"/>
      <c r="OAH135" s="244"/>
      <c r="OAI135" s="245"/>
      <c r="OAJ135" s="224"/>
      <c r="OAK135" s="244"/>
      <c r="OAL135" s="245"/>
      <c r="OAM135" s="224"/>
      <c r="OAN135" s="244"/>
      <c r="OAO135" s="245"/>
      <c r="OAP135" s="224"/>
      <c r="OAQ135" s="244"/>
      <c r="OAR135" s="245"/>
      <c r="OAS135" s="224"/>
      <c r="OAT135" s="244"/>
      <c r="OAU135" s="245"/>
      <c r="OAV135" s="224"/>
      <c r="OAW135" s="244"/>
      <c r="OAX135" s="245"/>
      <c r="OAY135" s="224"/>
      <c r="OAZ135" s="244"/>
      <c r="OBA135" s="245"/>
      <c r="OBB135" s="224"/>
      <c r="OBC135" s="244"/>
      <c r="OBD135" s="245"/>
      <c r="OBE135" s="224"/>
      <c r="OBF135" s="244"/>
      <c r="OBG135" s="245"/>
      <c r="OBH135" s="224"/>
      <c r="OBI135" s="244"/>
      <c r="OBJ135" s="245"/>
      <c r="OBK135" s="224"/>
      <c r="OBL135" s="244"/>
      <c r="OBM135" s="245"/>
      <c r="OBN135" s="224"/>
      <c r="OBO135" s="244"/>
      <c r="OBP135" s="245"/>
      <c r="OBQ135" s="224"/>
      <c r="OBR135" s="244"/>
      <c r="OBS135" s="245"/>
      <c r="OBT135" s="224"/>
      <c r="OBU135" s="244"/>
      <c r="OBV135" s="245"/>
      <c r="OBW135" s="224"/>
      <c r="OBX135" s="244"/>
      <c r="OBY135" s="245"/>
      <c r="OBZ135" s="224"/>
      <c r="OCA135" s="244"/>
      <c r="OCB135" s="245"/>
      <c r="OCC135" s="224"/>
      <c r="OCD135" s="244"/>
      <c r="OCE135" s="245"/>
      <c r="OCF135" s="224"/>
      <c r="OCG135" s="244"/>
      <c r="OCH135" s="245"/>
      <c r="OCI135" s="224"/>
      <c r="OCJ135" s="244"/>
      <c r="OCK135" s="245"/>
      <c r="OCL135" s="224"/>
      <c r="OCM135" s="244"/>
      <c r="OCN135" s="245"/>
      <c r="OCO135" s="224"/>
      <c r="OCP135" s="244"/>
      <c r="OCQ135" s="245"/>
      <c r="OCR135" s="224"/>
      <c r="OCS135" s="244"/>
      <c r="OCT135" s="245"/>
      <c r="OCU135" s="224"/>
      <c r="OCV135" s="244"/>
      <c r="OCW135" s="245"/>
      <c r="OCX135" s="224"/>
      <c r="OCY135" s="244"/>
      <c r="OCZ135" s="245"/>
      <c r="ODA135" s="224"/>
      <c r="ODB135" s="244"/>
      <c r="ODC135" s="245"/>
      <c r="ODD135" s="224"/>
    </row>
    <row r="136" spans="1:10248" s="129" customFormat="1" ht="8.15" customHeight="1">
      <c r="A136" s="154"/>
      <c r="B136" s="155"/>
      <c r="C136" s="150"/>
      <c r="D136" s="148"/>
      <c r="E136" s="151"/>
      <c r="F136" s="151"/>
    </row>
    <row r="137" spans="1:10248" s="129" customFormat="1" ht="29" hidden="1">
      <c r="A137" s="227"/>
      <c r="B137" s="228" t="s">
        <v>14068</v>
      </c>
      <c r="C137" s="229" t="s">
        <v>13744</v>
      </c>
      <c r="D137" s="246"/>
      <c r="E137" s="151"/>
      <c r="F137" s="220">
        <f t="shared" ref="F137:F143" si="0">D137*E137</f>
        <v>0</v>
      </c>
      <c r="H137" s="133"/>
      <c r="L137" s="247"/>
      <c r="R137" s="248"/>
      <c r="S137" s="249"/>
      <c r="T137" s="250"/>
      <c r="U137" s="248"/>
      <c r="V137" s="249"/>
      <c r="W137" s="250"/>
      <c r="X137" s="248"/>
      <c r="Y137" s="249"/>
      <c r="Z137" s="250"/>
      <c r="AA137" s="248"/>
      <c r="AB137" s="249"/>
      <c r="AC137" s="250"/>
      <c r="AD137" s="248"/>
      <c r="AE137" s="249"/>
      <c r="AF137" s="250"/>
      <c r="AG137" s="248"/>
      <c r="AH137" s="249"/>
      <c r="AI137" s="250"/>
      <c r="AJ137" s="248"/>
      <c r="AK137" s="249"/>
      <c r="AL137" s="250"/>
      <c r="AM137" s="248"/>
      <c r="AN137" s="249"/>
      <c r="AO137" s="250"/>
      <c r="AP137" s="248"/>
      <c r="AQ137" s="249"/>
      <c r="AR137" s="250"/>
      <c r="AS137" s="251"/>
      <c r="AT137" s="252"/>
      <c r="AU137" s="253"/>
      <c r="AV137" s="251"/>
      <c r="AW137" s="252"/>
      <c r="AX137" s="253"/>
      <c r="AY137" s="251"/>
      <c r="AZ137" s="252"/>
      <c r="BA137" s="253"/>
      <c r="BB137" s="251"/>
      <c r="BC137" s="252"/>
      <c r="BD137" s="253"/>
      <c r="BE137" s="251"/>
      <c r="BF137" s="252"/>
      <c r="BG137" s="253"/>
      <c r="BH137" s="251"/>
      <c r="BI137" s="252"/>
      <c r="BJ137" s="253"/>
      <c r="BK137" s="251"/>
      <c r="BL137" s="252"/>
      <c r="BM137" s="253"/>
      <c r="BN137" s="251"/>
      <c r="BO137" s="252"/>
      <c r="BP137" s="253"/>
      <c r="BQ137" s="251"/>
      <c r="BR137" s="252"/>
      <c r="BS137" s="253"/>
      <c r="BT137" s="251"/>
      <c r="BU137" s="252"/>
      <c r="BV137" s="253"/>
      <c r="BW137" s="251"/>
      <c r="BX137" s="252"/>
      <c r="BY137" s="253"/>
      <c r="BZ137" s="251"/>
      <c r="CA137" s="252"/>
      <c r="CB137" s="253"/>
      <c r="CC137" s="251"/>
      <c r="CD137" s="252"/>
      <c r="CE137" s="253"/>
      <c r="CF137" s="251"/>
      <c r="CG137" s="252"/>
      <c r="CH137" s="253"/>
      <c r="CI137" s="251"/>
      <c r="CJ137" s="252"/>
      <c r="CK137" s="253"/>
      <c r="CL137" s="251"/>
      <c r="CM137" s="252"/>
      <c r="CN137" s="253"/>
      <c r="CO137" s="251"/>
      <c r="CP137" s="252"/>
      <c r="CQ137" s="253"/>
      <c r="CR137" s="251"/>
      <c r="CS137" s="252"/>
      <c r="CT137" s="253"/>
      <c r="CU137" s="251"/>
      <c r="CV137" s="252"/>
      <c r="CW137" s="253"/>
      <c r="CX137" s="251"/>
      <c r="CY137" s="252"/>
      <c r="CZ137" s="253"/>
      <c r="DA137" s="251"/>
      <c r="DB137" s="252"/>
      <c r="DC137" s="253"/>
      <c r="DD137" s="251"/>
      <c r="DE137" s="252"/>
      <c r="DF137" s="253"/>
      <c r="DG137" s="251"/>
      <c r="DH137" s="252"/>
      <c r="DI137" s="253"/>
      <c r="DJ137" s="251"/>
      <c r="DK137" s="252"/>
      <c r="DL137" s="253"/>
      <c r="DM137" s="251"/>
      <c r="DN137" s="252"/>
      <c r="DO137" s="253"/>
      <c r="DP137" s="251"/>
      <c r="DQ137" s="252"/>
      <c r="DR137" s="253"/>
      <c r="DS137" s="251"/>
      <c r="DT137" s="252"/>
      <c r="DU137" s="253"/>
      <c r="DV137" s="251"/>
      <c r="DW137" s="252"/>
      <c r="DX137" s="253"/>
      <c r="DY137" s="251"/>
      <c r="DZ137" s="252"/>
      <c r="EA137" s="253"/>
      <c r="EB137" s="251"/>
      <c r="EC137" s="252"/>
      <c r="ED137" s="253"/>
      <c r="EE137" s="251"/>
      <c r="EF137" s="252"/>
      <c r="EG137" s="253"/>
      <c r="EH137" s="251"/>
      <c r="EI137" s="252"/>
      <c r="EJ137" s="253"/>
      <c r="EK137" s="251"/>
      <c r="EL137" s="252"/>
      <c r="EM137" s="253"/>
      <c r="EN137" s="251"/>
      <c r="EO137" s="252"/>
      <c r="EP137" s="253"/>
      <c r="EQ137" s="251"/>
      <c r="ER137" s="252"/>
      <c r="ES137" s="253"/>
      <c r="ET137" s="251"/>
      <c r="EU137" s="252"/>
      <c r="EV137" s="253"/>
      <c r="EW137" s="251"/>
      <c r="EX137" s="252"/>
      <c r="EY137" s="253"/>
      <c r="EZ137" s="251"/>
      <c r="FA137" s="252"/>
      <c r="FB137" s="253"/>
      <c r="FC137" s="251"/>
      <c r="FD137" s="252"/>
      <c r="FE137" s="253"/>
      <c r="FF137" s="251"/>
      <c r="FG137" s="252"/>
      <c r="FH137" s="253"/>
      <c r="FI137" s="251"/>
      <c r="FJ137" s="252"/>
      <c r="FK137" s="253"/>
      <c r="FL137" s="251"/>
      <c r="FM137" s="252"/>
      <c r="FN137" s="253"/>
      <c r="FO137" s="251"/>
      <c r="FP137" s="252"/>
      <c r="FQ137" s="253"/>
      <c r="FR137" s="251"/>
      <c r="FS137" s="252"/>
      <c r="FT137" s="253"/>
      <c r="FU137" s="251"/>
      <c r="FV137" s="252"/>
      <c r="FW137" s="253"/>
      <c r="FX137" s="251"/>
      <c r="FY137" s="252"/>
      <c r="FZ137" s="253"/>
      <c r="GA137" s="251"/>
      <c r="GB137" s="252"/>
      <c r="GC137" s="253"/>
      <c r="GD137" s="251"/>
      <c r="GE137" s="252"/>
      <c r="GF137" s="253"/>
      <c r="GG137" s="251"/>
      <c r="GH137" s="252"/>
      <c r="GI137" s="253"/>
      <c r="GJ137" s="251"/>
      <c r="GK137" s="252"/>
      <c r="GL137" s="253"/>
      <c r="GM137" s="251"/>
      <c r="GN137" s="252"/>
      <c r="GO137" s="253"/>
      <c r="GP137" s="251"/>
      <c r="GQ137" s="252"/>
      <c r="GR137" s="253"/>
      <c r="GS137" s="251"/>
      <c r="GT137" s="252"/>
      <c r="GU137" s="253"/>
      <c r="GV137" s="251"/>
      <c r="GW137" s="252"/>
      <c r="GX137" s="253"/>
      <c r="GY137" s="251"/>
      <c r="GZ137" s="252"/>
      <c r="HA137" s="253"/>
      <c r="HB137" s="251"/>
      <c r="HC137" s="252"/>
      <c r="HD137" s="253"/>
      <c r="HE137" s="251"/>
      <c r="HF137" s="252"/>
      <c r="HG137" s="253"/>
      <c r="HH137" s="251"/>
      <c r="HI137" s="252"/>
      <c r="HJ137" s="253"/>
      <c r="HK137" s="251"/>
      <c r="HL137" s="252"/>
      <c r="HM137" s="253"/>
      <c r="HN137" s="251"/>
      <c r="HO137" s="252"/>
      <c r="HP137" s="253"/>
      <c r="HQ137" s="251"/>
      <c r="HR137" s="252"/>
      <c r="HS137" s="253"/>
      <c r="HT137" s="251"/>
      <c r="HU137" s="252"/>
      <c r="HV137" s="253"/>
      <c r="HW137" s="251"/>
      <c r="HX137" s="252"/>
      <c r="HY137" s="253"/>
      <c r="HZ137" s="251"/>
      <c r="IA137" s="252"/>
      <c r="IB137" s="253"/>
      <c r="IC137" s="251"/>
      <c r="ID137" s="252"/>
      <c r="IE137" s="253"/>
      <c r="IF137" s="251"/>
      <c r="IG137" s="252"/>
      <c r="IH137" s="253"/>
      <c r="II137" s="251"/>
      <c r="IJ137" s="252"/>
      <c r="IK137" s="253"/>
      <c r="IL137" s="251"/>
      <c r="IM137" s="252"/>
      <c r="IN137" s="253"/>
      <c r="IO137" s="251"/>
      <c r="IP137" s="252"/>
      <c r="IQ137" s="253"/>
      <c r="IR137" s="251"/>
      <c r="IS137" s="252"/>
      <c r="IT137" s="253"/>
      <c r="IU137" s="251"/>
      <c r="IV137" s="252"/>
      <c r="IW137" s="253"/>
      <c r="IX137" s="251"/>
      <c r="IY137" s="252"/>
      <c r="IZ137" s="253"/>
      <c r="JA137" s="251"/>
      <c r="JB137" s="252"/>
      <c r="JC137" s="253"/>
      <c r="JD137" s="251"/>
      <c r="JE137" s="252"/>
      <c r="JF137" s="253"/>
      <c r="JG137" s="251"/>
      <c r="JH137" s="252"/>
      <c r="JI137" s="253"/>
      <c r="JJ137" s="251"/>
      <c r="JK137" s="252"/>
      <c r="JL137" s="253"/>
      <c r="JM137" s="251"/>
      <c r="JN137" s="252"/>
      <c r="JO137" s="253"/>
      <c r="JP137" s="251"/>
      <c r="JQ137" s="252"/>
      <c r="JR137" s="253"/>
      <c r="JS137" s="251"/>
      <c r="JT137" s="252"/>
      <c r="JU137" s="253"/>
      <c r="JV137" s="251"/>
      <c r="JW137" s="252"/>
      <c r="JX137" s="253"/>
      <c r="JY137" s="251"/>
      <c r="JZ137" s="252"/>
      <c r="KA137" s="253"/>
      <c r="KB137" s="251"/>
      <c r="KC137" s="252"/>
      <c r="KD137" s="253"/>
      <c r="KE137" s="251"/>
      <c r="KF137" s="252"/>
      <c r="KG137" s="253"/>
      <c r="KH137" s="251"/>
      <c r="KI137" s="252"/>
      <c r="KJ137" s="253"/>
      <c r="KK137" s="251"/>
      <c r="KL137" s="252"/>
      <c r="KM137" s="253"/>
      <c r="KN137" s="251"/>
      <c r="KO137" s="252"/>
      <c r="KP137" s="253"/>
      <c r="KQ137" s="251"/>
      <c r="KR137" s="252"/>
      <c r="KS137" s="253"/>
      <c r="KT137" s="251"/>
      <c r="KU137" s="252"/>
      <c r="KV137" s="253"/>
      <c r="KW137" s="251"/>
      <c r="KX137" s="252"/>
      <c r="KY137" s="253"/>
      <c r="KZ137" s="251"/>
      <c r="LA137" s="252"/>
      <c r="LB137" s="253"/>
      <c r="LC137" s="251"/>
      <c r="LD137" s="252"/>
      <c r="LE137" s="253"/>
      <c r="LF137" s="251"/>
      <c r="LG137" s="252"/>
      <c r="LH137" s="253"/>
      <c r="LI137" s="251"/>
      <c r="LJ137" s="252"/>
      <c r="LK137" s="253"/>
      <c r="LL137" s="251"/>
      <c r="LM137" s="252"/>
      <c r="LN137" s="253"/>
      <c r="LO137" s="251"/>
      <c r="LP137" s="252"/>
      <c r="LQ137" s="253"/>
      <c r="LR137" s="251"/>
      <c r="LS137" s="252"/>
      <c r="LT137" s="253"/>
      <c r="LU137" s="251"/>
      <c r="LV137" s="252"/>
      <c r="LW137" s="253"/>
      <c r="LX137" s="251"/>
      <c r="LY137" s="252"/>
      <c r="LZ137" s="253"/>
      <c r="MA137" s="251"/>
      <c r="MB137" s="252"/>
      <c r="MC137" s="253"/>
      <c r="MD137" s="251"/>
      <c r="ME137" s="252"/>
      <c r="MF137" s="253"/>
      <c r="MG137" s="251"/>
      <c r="MH137" s="252"/>
      <c r="MI137" s="253"/>
      <c r="MJ137" s="251"/>
      <c r="MK137" s="252"/>
      <c r="ML137" s="253"/>
      <c r="MM137" s="251"/>
      <c r="MN137" s="252"/>
      <c r="MO137" s="253"/>
      <c r="MP137" s="251"/>
      <c r="MQ137" s="252"/>
      <c r="MR137" s="253"/>
      <c r="MS137" s="251"/>
      <c r="MT137" s="252"/>
      <c r="MU137" s="253"/>
      <c r="MV137" s="251"/>
      <c r="MW137" s="252"/>
      <c r="MX137" s="253"/>
      <c r="MY137" s="251"/>
      <c r="MZ137" s="252"/>
      <c r="NA137" s="253"/>
      <c r="NB137" s="251"/>
      <c r="NC137" s="252"/>
      <c r="ND137" s="253"/>
      <c r="NE137" s="251"/>
      <c r="NF137" s="252"/>
      <c r="NG137" s="253"/>
      <c r="NH137" s="251"/>
      <c r="NI137" s="252"/>
      <c r="NJ137" s="253"/>
      <c r="NK137" s="251"/>
      <c r="NL137" s="252"/>
      <c r="NM137" s="253"/>
      <c r="NN137" s="251"/>
      <c r="NO137" s="252"/>
      <c r="NP137" s="253"/>
      <c r="NQ137" s="251"/>
      <c r="NR137" s="252"/>
      <c r="NS137" s="253"/>
      <c r="NT137" s="251"/>
      <c r="NU137" s="252"/>
      <c r="NV137" s="253"/>
      <c r="NW137" s="251"/>
      <c r="NX137" s="252"/>
      <c r="NY137" s="253"/>
      <c r="NZ137" s="251"/>
      <c r="OA137" s="252"/>
      <c r="OB137" s="253"/>
      <c r="OC137" s="251"/>
      <c r="OD137" s="252"/>
      <c r="OE137" s="253"/>
      <c r="OF137" s="251"/>
      <c r="OG137" s="252"/>
      <c r="OH137" s="253"/>
      <c r="OI137" s="251"/>
      <c r="OJ137" s="252"/>
      <c r="OK137" s="253"/>
      <c r="OL137" s="251"/>
      <c r="OM137" s="252"/>
      <c r="ON137" s="253"/>
      <c r="OO137" s="251"/>
      <c r="OP137" s="252"/>
      <c r="OQ137" s="253"/>
      <c r="OR137" s="251"/>
      <c r="OS137" s="252"/>
      <c r="OT137" s="253"/>
      <c r="OU137" s="251"/>
      <c r="OV137" s="252"/>
      <c r="OW137" s="253"/>
      <c r="OX137" s="251"/>
      <c r="OY137" s="252"/>
      <c r="OZ137" s="253"/>
      <c r="PA137" s="251"/>
      <c r="PB137" s="252"/>
      <c r="PC137" s="253"/>
      <c r="PD137" s="251"/>
      <c r="PE137" s="252"/>
      <c r="PF137" s="253"/>
      <c r="PG137" s="251"/>
      <c r="PH137" s="252"/>
      <c r="PI137" s="253"/>
      <c r="PJ137" s="251"/>
      <c r="PK137" s="252"/>
      <c r="PL137" s="253"/>
      <c r="PM137" s="251"/>
      <c r="PN137" s="252"/>
      <c r="PO137" s="253"/>
      <c r="PP137" s="251"/>
      <c r="PQ137" s="252"/>
      <c r="PR137" s="253"/>
      <c r="PS137" s="251"/>
      <c r="PT137" s="252"/>
      <c r="PU137" s="253"/>
      <c r="PV137" s="251"/>
      <c r="PW137" s="252"/>
      <c r="PX137" s="253"/>
      <c r="PY137" s="251"/>
      <c r="PZ137" s="252"/>
      <c r="QA137" s="253"/>
      <c r="QB137" s="251"/>
      <c r="QC137" s="252"/>
      <c r="QD137" s="253"/>
      <c r="QE137" s="251"/>
      <c r="QF137" s="252"/>
      <c r="QG137" s="253"/>
      <c r="QH137" s="251"/>
      <c r="QI137" s="252"/>
      <c r="QJ137" s="253"/>
      <c r="QK137" s="251"/>
      <c r="QL137" s="252"/>
      <c r="QM137" s="253"/>
      <c r="QN137" s="251"/>
      <c r="QO137" s="252"/>
      <c r="QP137" s="253"/>
      <c r="QQ137" s="251"/>
      <c r="QR137" s="252"/>
      <c r="QS137" s="253"/>
      <c r="QT137" s="251"/>
      <c r="QU137" s="252"/>
      <c r="QV137" s="253"/>
      <c r="QW137" s="251"/>
      <c r="QX137" s="252"/>
      <c r="QY137" s="253"/>
      <c r="QZ137" s="251"/>
      <c r="RA137" s="252"/>
      <c r="RB137" s="253"/>
      <c r="RC137" s="251"/>
      <c r="RD137" s="252"/>
      <c r="RE137" s="253"/>
      <c r="RF137" s="251"/>
      <c r="RG137" s="252"/>
      <c r="RH137" s="253"/>
      <c r="RI137" s="251"/>
      <c r="RJ137" s="252"/>
      <c r="RK137" s="253"/>
      <c r="RL137" s="251"/>
      <c r="RM137" s="252"/>
      <c r="RN137" s="253"/>
      <c r="RO137" s="251"/>
      <c r="RP137" s="252"/>
      <c r="RQ137" s="253"/>
      <c r="RR137" s="251"/>
      <c r="RS137" s="252"/>
      <c r="RT137" s="253"/>
      <c r="RU137" s="251"/>
      <c r="RV137" s="252"/>
      <c r="RW137" s="253"/>
      <c r="RX137" s="251"/>
      <c r="RY137" s="252"/>
      <c r="RZ137" s="253"/>
      <c r="SA137" s="251"/>
      <c r="SB137" s="252"/>
      <c r="SC137" s="253"/>
      <c r="SD137" s="251"/>
      <c r="SE137" s="252"/>
      <c r="SF137" s="253"/>
      <c r="SG137" s="251"/>
      <c r="SH137" s="252"/>
      <c r="SI137" s="253"/>
      <c r="SJ137" s="251"/>
      <c r="SK137" s="252"/>
      <c r="SL137" s="253"/>
      <c r="SM137" s="251"/>
      <c r="SN137" s="252"/>
      <c r="SO137" s="253"/>
      <c r="SP137" s="251"/>
      <c r="SQ137" s="252"/>
      <c r="SR137" s="253"/>
      <c r="SS137" s="251"/>
      <c r="ST137" s="252"/>
      <c r="SU137" s="253"/>
      <c r="SV137" s="251"/>
      <c r="SW137" s="252"/>
      <c r="SX137" s="253"/>
      <c r="SY137" s="251"/>
      <c r="SZ137" s="252"/>
      <c r="TA137" s="253"/>
      <c r="TB137" s="251"/>
      <c r="TC137" s="252"/>
      <c r="TD137" s="253"/>
      <c r="TE137" s="251"/>
      <c r="TF137" s="252"/>
      <c r="TG137" s="253"/>
      <c r="TH137" s="251"/>
      <c r="TI137" s="252"/>
      <c r="TJ137" s="253"/>
      <c r="TK137" s="251"/>
      <c r="TL137" s="252"/>
      <c r="TM137" s="253"/>
      <c r="TN137" s="251"/>
      <c r="TO137" s="252"/>
      <c r="TP137" s="253"/>
      <c r="TQ137" s="251"/>
      <c r="TR137" s="252"/>
      <c r="TS137" s="253"/>
      <c r="TT137" s="251"/>
      <c r="TU137" s="252"/>
      <c r="TV137" s="253"/>
      <c r="TW137" s="251"/>
      <c r="TX137" s="252"/>
      <c r="TY137" s="253"/>
      <c r="TZ137" s="251"/>
      <c r="UA137" s="252"/>
      <c r="UB137" s="253"/>
      <c r="UC137" s="251"/>
      <c r="UD137" s="252"/>
      <c r="UE137" s="253"/>
      <c r="UF137" s="251"/>
      <c r="UG137" s="252"/>
      <c r="UH137" s="253"/>
      <c r="UI137" s="251"/>
      <c r="UJ137" s="252"/>
      <c r="UK137" s="253"/>
      <c r="UL137" s="251"/>
      <c r="UM137" s="252"/>
      <c r="UN137" s="253"/>
      <c r="UO137" s="251"/>
      <c r="UP137" s="252"/>
      <c r="UQ137" s="253"/>
      <c r="UR137" s="251"/>
      <c r="US137" s="252"/>
      <c r="UT137" s="253"/>
      <c r="UU137" s="251"/>
      <c r="UV137" s="252"/>
      <c r="UW137" s="253"/>
      <c r="UX137" s="251"/>
      <c r="UY137" s="252"/>
      <c r="UZ137" s="253"/>
      <c r="VA137" s="251"/>
      <c r="VB137" s="252"/>
      <c r="VC137" s="253"/>
      <c r="VD137" s="251"/>
      <c r="VE137" s="252"/>
      <c r="VF137" s="253"/>
      <c r="VG137" s="251"/>
      <c r="VH137" s="252"/>
      <c r="VI137" s="253"/>
      <c r="VJ137" s="251"/>
      <c r="VK137" s="252"/>
      <c r="VL137" s="253"/>
      <c r="VM137" s="251"/>
      <c r="VN137" s="252"/>
      <c r="VO137" s="253"/>
      <c r="VP137" s="251"/>
      <c r="VQ137" s="252"/>
      <c r="VR137" s="253"/>
      <c r="VS137" s="251"/>
      <c r="VT137" s="252"/>
      <c r="VU137" s="253"/>
      <c r="VV137" s="251"/>
      <c r="VW137" s="252"/>
      <c r="VX137" s="253"/>
      <c r="VY137" s="251"/>
      <c r="VZ137" s="252"/>
      <c r="WA137" s="253"/>
      <c r="WB137" s="251"/>
      <c r="WC137" s="252"/>
      <c r="WD137" s="253"/>
      <c r="WE137" s="251"/>
      <c r="WF137" s="252"/>
      <c r="WG137" s="253"/>
      <c r="WH137" s="251"/>
      <c r="WI137" s="252"/>
      <c r="WJ137" s="253"/>
      <c r="WK137" s="251"/>
      <c r="WL137" s="252"/>
      <c r="WM137" s="253"/>
      <c r="WN137" s="251"/>
      <c r="WO137" s="252"/>
      <c r="WP137" s="253"/>
      <c r="WQ137" s="251"/>
      <c r="WR137" s="252"/>
      <c r="WS137" s="253"/>
      <c r="WT137" s="251"/>
      <c r="WU137" s="252"/>
      <c r="WV137" s="253"/>
      <c r="WW137" s="251"/>
      <c r="WX137" s="252"/>
      <c r="WY137" s="253"/>
      <c r="WZ137" s="251"/>
      <c r="XA137" s="252"/>
      <c r="XB137" s="253"/>
      <c r="XC137" s="251"/>
      <c r="XD137" s="252"/>
      <c r="XE137" s="253"/>
      <c r="XF137" s="251"/>
      <c r="XG137" s="252"/>
      <c r="XH137" s="253"/>
      <c r="XI137" s="251"/>
      <c r="XJ137" s="252"/>
      <c r="XK137" s="253"/>
      <c r="XL137" s="251"/>
      <c r="XM137" s="252"/>
      <c r="XN137" s="253"/>
      <c r="XO137" s="251"/>
      <c r="XP137" s="252"/>
      <c r="XQ137" s="253"/>
      <c r="XR137" s="251"/>
      <c r="XS137" s="252"/>
      <c r="XT137" s="253"/>
      <c r="XU137" s="251"/>
      <c r="XV137" s="252"/>
      <c r="XW137" s="253"/>
      <c r="XX137" s="251"/>
      <c r="XY137" s="252"/>
      <c r="XZ137" s="253"/>
      <c r="YA137" s="251"/>
      <c r="YB137" s="252"/>
      <c r="YC137" s="253"/>
      <c r="YD137" s="251"/>
      <c r="YE137" s="252"/>
      <c r="YF137" s="253"/>
      <c r="YG137" s="251"/>
      <c r="YH137" s="252"/>
      <c r="YI137" s="253"/>
      <c r="YJ137" s="251"/>
      <c r="YK137" s="252"/>
      <c r="YL137" s="253"/>
      <c r="YM137" s="251"/>
      <c r="YN137" s="252"/>
      <c r="YO137" s="253"/>
      <c r="YP137" s="251"/>
      <c r="YQ137" s="252"/>
      <c r="YR137" s="253"/>
      <c r="YS137" s="251"/>
      <c r="YT137" s="252"/>
      <c r="YU137" s="253"/>
      <c r="YV137" s="251"/>
      <c r="YW137" s="252"/>
      <c r="YX137" s="253"/>
      <c r="YY137" s="251"/>
      <c r="YZ137" s="252"/>
      <c r="ZA137" s="253"/>
      <c r="ZB137" s="251"/>
      <c r="ZC137" s="252"/>
      <c r="ZD137" s="253"/>
      <c r="ZE137" s="251"/>
      <c r="ZF137" s="252"/>
      <c r="ZG137" s="253"/>
      <c r="ZH137" s="251"/>
      <c r="ZI137" s="252"/>
      <c r="ZJ137" s="253"/>
      <c r="ZK137" s="251"/>
      <c r="ZL137" s="252"/>
      <c r="ZM137" s="253"/>
      <c r="ZN137" s="251"/>
      <c r="ZO137" s="252"/>
      <c r="ZP137" s="253"/>
      <c r="ZQ137" s="251"/>
      <c r="ZR137" s="252"/>
      <c r="ZS137" s="253"/>
      <c r="ZT137" s="251"/>
      <c r="ZU137" s="252"/>
      <c r="ZV137" s="253"/>
      <c r="ZW137" s="251"/>
      <c r="ZX137" s="252"/>
      <c r="ZY137" s="253"/>
      <c r="ZZ137" s="251"/>
      <c r="AAA137" s="252"/>
      <c r="AAB137" s="253"/>
      <c r="AAC137" s="251"/>
      <c r="AAD137" s="252"/>
      <c r="AAE137" s="253"/>
      <c r="AAF137" s="251"/>
      <c r="AAG137" s="252"/>
      <c r="AAH137" s="253"/>
      <c r="AAI137" s="251"/>
      <c r="AAJ137" s="252"/>
      <c r="AAK137" s="253"/>
      <c r="AAL137" s="251"/>
      <c r="AAM137" s="252"/>
      <c r="AAN137" s="253"/>
      <c r="AAO137" s="251"/>
      <c r="AAP137" s="252"/>
      <c r="AAQ137" s="253"/>
      <c r="AAR137" s="251"/>
      <c r="AAS137" s="252"/>
      <c r="AAT137" s="253"/>
      <c r="AAU137" s="251"/>
      <c r="AAV137" s="252"/>
      <c r="AAW137" s="253"/>
      <c r="AAX137" s="251"/>
      <c r="AAY137" s="252"/>
      <c r="AAZ137" s="253"/>
      <c r="ABA137" s="251"/>
      <c r="ABB137" s="252"/>
      <c r="ABC137" s="253"/>
      <c r="ABD137" s="251"/>
      <c r="ABE137" s="252"/>
      <c r="ABF137" s="253"/>
      <c r="ABG137" s="251"/>
      <c r="ABH137" s="252"/>
      <c r="ABI137" s="253"/>
      <c r="ABJ137" s="251"/>
      <c r="ABK137" s="252"/>
      <c r="ABL137" s="253"/>
      <c r="ABM137" s="251"/>
      <c r="ABN137" s="252"/>
      <c r="ABO137" s="253"/>
      <c r="ABP137" s="251"/>
      <c r="ABQ137" s="252"/>
      <c r="ABR137" s="253"/>
      <c r="ABS137" s="251"/>
      <c r="ABT137" s="252"/>
      <c r="ABU137" s="253"/>
      <c r="ABV137" s="251"/>
      <c r="ABW137" s="252"/>
      <c r="ABX137" s="253"/>
      <c r="ABY137" s="251"/>
      <c r="ABZ137" s="252"/>
      <c r="ACA137" s="253"/>
      <c r="ACB137" s="251"/>
      <c r="ACC137" s="252"/>
      <c r="ACD137" s="253"/>
      <c r="ACE137" s="251"/>
      <c r="ACF137" s="252"/>
      <c r="ACG137" s="253"/>
      <c r="ACH137" s="251"/>
      <c r="ACI137" s="252"/>
      <c r="ACJ137" s="253"/>
      <c r="ACK137" s="251"/>
      <c r="ACL137" s="252"/>
      <c r="ACM137" s="253"/>
      <c r="ACN137" s="251"/>
      <c r="ACO137" s="252"/>
      <c r="ACP137" s="253"/>
      <c r="ACQ137" s="251"/>
      <c r="ACR137" s="252"/>
      <c r="ACS137" s="253"/>
      <c r="ACT137" s="251"/>
      <c r="ACU137" s="252"/>
      <c r="ACV137" s="253"/>
      <c r="ACW137" s="251"/>
      <c r="ACX137" s="252"/>
      <c r="ACY137" s="253"/>
      <c r="ACZ137" s="251"/>
      <c r="ADA137" s="252"/>
      <c r="ADB137" s="253"/>
      <c r="ADC137" s="251"/>
      <c r="ADD137" s="252"/>
      <c r="ADE137" s="253"/>
      <c r="ADF137" s="251"/>
      <c r="ADG137" s="252"/>
      <c r="ADH137" s="253"/>
      <c r="ADI137" s="251"/>
      <c r="ADJ137" s="252"/>
      <c r="ADK137" s="253"/>
      <c r="ADL137" s="251"/>
      <c r="ADM137" s="252"/>
      <c r="ADN137" s="253"/>
      <c r="ADO137" s="251"/>
      <c r="ADP137" s="252"/>
      <c r="ADQ137" s="253"/>
      <c r="ADR137" s="251"/>
      <c r="ADS137" s="252"/>
      <c r="ADT137" s="253"/>
      <c r="ADU137" s="251"/>
      <c r="ADV137" s="252"/>
      <c r="ADW137" s="253"/>
      <c r="ADX137" s="251"/>
      <c r="ADY137" s="252"/>
      <c r="ADZ137" s="253"/>
      <c r="AEA137" s="251"/>
      <c r="AEB137" s="252"/>
      <c r="AEC137" s="253"/>
      <c r="AED137" s="251"/>
      <c r="AEE137" s="252"/>
      <c r="AEF137" s="253"/>
      <c r="AEG137" s="251"/>
      <c r="AEH137" s="252"/>
      <c r="AEI137" s="253"/>
      <c r="AEJ137" s="251"/>
      <c r="AEK137" s="252"/>
      <c r="AEL137" s="253"/>
      <c r="AEM137" s="251"/>
      <c r="AEN137" s="252"/>
      <c r="AEO137" s="253"/>
      <c r="AEP137" s="251"/>
      <c r="AEQ137" s="252"/>
      <c r="AER137" s="253"/>
      <c r="AES137" s="251"/>
      <c r="AET137" s="252"/>
      <c r="AEU137" s="253"/>
      <c r="AEV137" s="251"/>
      <c r="AEW137" s="252"/>
      <c r="AEX137" s="253"/>
      <c r="AEY137" s="251"/>
      <c r="AEZ137" s="252"/>
      <c r="AFA137" s="253"/>
      <c r="AFB137" s="251"/>
      <c r="AFC137" s="252"/>
      <c r="AFD137" s="253"/>
      <c r="AFE137" s="251"/>
      <c r="AFF137" s="252"/>
      <c r="AFG137" s="253"/>
      <c r="AFH137" s="251"/>
      <c r="AFI137" s="252"/>
      <c r="AFJ137" s="253"/>
      <c r="AFK137" s="251"/>
      <c r="AFL137" s="252"/>
      <c r="AFM137" s="253"/>
      <c r="AFN137" s="251"/>
      <c r="AFO137" s="252"/>
      <c r="AFP137" s="253"/>
      <c r="AFQ137" s="251"/>
      <c r="AFR137" s="252"/>
      <c r="AFS137" s="253"/>
      <c r="AFT137" s="251"/>
      <c r="AFU137" s="252"/>
      <c r="AFV137" s="253"/>
      <c r="AFW137" s="251"/>
      <c r="AFX137" s="252"/>
      <c r="AFY137" s="253"/>
      <c r="AFZ137" s="251"/>
      <c r="AGA137" s="252"/>
      <c r="AGB137" s="253"/>
      <c r="AGC137" s="251"/>
      <c r="AGD137" s="252"/>
      <c r="AGE137" s="253"/>
      <c r="AGF137" s="251"/>
      <c r="AGG137" s="252"/>
      <c r="AGH137" s="253"/>
      <c r="AGI137" s="251"/>
      <c r="AGJ137" s="252"/>
      <c r="AGK137" s="253"/>
      <c r="AGL137" s="251"/>
      <c r="AGM137" s="252"/>
      <c r="AGN137" s="253"/>
      <c r="AGO137" s="251"/>
      <c r="AGP137" s="252"/>
      <c r="AGQ137" s="253"/>
      <c r="AGR137" s="251"/>
      <c r="AGS137" s="252"/>
      <c r="AGT137" s="253"/>
      <c r="AGU137" s="251"/>
      <c r="AGV137" s="252"/>
      <c r="AGW137" s="253"/>
      <c r="AGX137" s="251"/>
      <c r="AGY137" s="252"/>
      <c r="AGZ137" s="253"/>
      <c r="AHA137" s="251"/>
      <c r="AHB137" s="252"/>
      <c r="AHC137" s="253"/>
      <c r="AHD137" s="251"/>
      <c r="AHE137" s="252"/>
      <c r="AHF137" s="253"/>
      <c r="AHG137" s="251"/>
      <c r="AHH137" s="252"/>
      <c r="AHI137" s="253"/>
      <c r="AHJ137" s="251"/>
      <c r="AHK137" s="252"/>
      <c r="AHL137" s="253"/>
      <c r="AHM137" s="251"/>
      <c r="AHN137" s="252"/>
      <c r="AHO137" s="253"/>
      <c r="AHP137" s="251"/>
      <c r="AHQ137" s="252"/>
      <c r="AHR137" s="253"/>
      <c r="AHS137" s="251"/>
      <c r="AHT137" s="252"/>
      <c r="AHU137" s="253"/>
      <c r="AHV137" s="251"/>
      <c r="AHW137" s="252"/>
      <c r="AHX137" s="253"/>
      <c r="AHY137" s="251"/>
      <c r="AHZ137" s="252"/>
      <c r="AIA137" s="253"/>
      <c r="AIB137" s="251"/>
      <c r="AIC137" s="252"/>
      <c r="AID137" s="253"/>
      <c r="AIE137" s="251"/>
      <c r="AIF137" s="252"/>
      <c r="AIG137" s="253"/>
      <c r="AIH137" s="251"/>
      <c r="AII137" s="252"/>
      <c r="AIJ137" s="253"/>
      <c r="AIK137" s="251"/>
      <c r="AIL137" s="252"/>
      <c r="AIM137" s="253"/>
      <c r="AIN137" s="251"/>
      <c r="AIO137" s="252"/>
      <c r="AIP137" s="253"/>
      <c r="AIQ137" s="251"/>
      <c r="AIR137" s="252"/>
      <c r="AIS137" s="253"/>
      <c r="AIT137" s="251"/>
      <c r="AIU137" s="252"/>
      <c r="AIV137" s="253"/>
      <c r="AIW137" s="251"/>
      <c r="AIX137" s="252"/>
      <c r="AIY137" s="253"/>
      <c r="AIZ137" s="251"/>
      <c r="AJA137" s="252"/>
      <c r="AJB137" s="253"/>
      <c r="AJC137" s="251"/>
      <c r="AJD137" s="252"/>
      <c r="AJE137" s="253"/>
      <c r="AJF137" s="251"/>
      <c r="AJG137" s="252"/>
      <c r="AJH137" s="253"/>
      <c r="AJI137" s="251"/>
      <c r="AJJ137" s="252"/>
      <c r="AJK137" s="253"/>
      <c r="AJL137" s="251"/>
      <c r="AJM137" s="252"/>
      <c r="AJN137" s="253"/>
      <c r="AJO137" s="251"/>
      <c r="AJP137" s="252"/>
      <c r="AJQ137" s="253"/>
      <c r="AJR137" s="251"/>
      <c r="AJS137" s="252"/>
      <c r="AJT137" s="253"/>
      <c r="AJU137" s="251"/>
      <c r="AJV137" s="252"/>
      <c r="AJW137" s="253"/>
      <c r="AJX137" s="251"/>
      <c r="AJY137" s="252"/>
      <c r="AJZ137" s="253"/>
      <c r="AKA137" s="251"/>
      <c r="AKB137" s="252"/>
      <c r="AKC137" s="253"/>
      <c r="AKD137" s="251"/>
      <c r="AKE137" s="252"/>
      <c r="AKF137" s="253"/>
      <c r="AKG137" s="251"/>
      <c r="AKH137" s="252"/>
      <c r="AKI137" s="253"/>
      <c r="AKJ137" s="251"/>
      <c r="AKK137" s="252"/>
      <c r="AKL137" s="253"/>
      <c r="AKM137" s="251"/>
      <c r="AKN137" s="252"/>
      <c r="AKO137" s="253"/>
      <c r="AKP137" s="251"/>
      <c r="AKQ137" s="252"/>
      <c r="AKR137" s="253"/>
      <c r="AKS137" s="251"/>
      <c r="AKT137" s="252"/>
      <c r="AKU137" s="253"/>
      <c r="AKV137" s="251"/>
      <c r="AKW137" s="252"/>
      <c r="AKX137" s="253"/>
      <c r="AKY137" s="251"/>
      <c r="AKZ137" s="252"/>
      <c r="ALA137" s="253"/>
      <c r="ALB137" s="251"/>
      <c r="ALC137" s="252"/>
      <c r="ALD137" s="253"/>
      <c r="ALE137" s="251"/>
      <c r="ALF137" s="252"/>
      <c r="ALG137" s="253"/>
      <c r="ALH137" s="251"/>
      <c r="ALI137" s="252"/>
      <c r="ALJ137" s="253"/>
      <c r="ALK137" s="251"/>
      <c r="ALL137" s="252"/>
      <c r="ALM137" s="253"/>
      <c r="ALN137" s="251"/>
      <c r="ALO137" s="252"/>
      <c r="ALP137" s="253"/>
      <c r="ALQ137" s="251"/>
      <c r="ALR137" s="252"/>
      <c r="ALS137" s="253"/>
      <c r="ALT137" s="251"/>
      <c r="ALU137" s="252"/>
      <c r="ALV137" s="253"/>
      <c r="ALW137" s="251"/>
      <c r="ALX137" s="252"/>
      <c r="ALY137" s="253"/>
      <c r="ALZ137" s="251"/>
      <c r="AMA137" s="252"/>
      <c r="AMB137" s="253"/>
      <c r="AMC137" s="251"/>
      <c r="AMD137" s="252"/>
      <c r="AME137" s="253"/>
      <c r="AMF137" s="251"/>
      <c r="AMG137" s="252"/>
      <c r="AMH137" s="253"/>
      <c r="AMI137" s="251"/>
      <c r="AMJ137" s="252"/>
      <c r="AMK137" s="253"/>
      <c r="AML137" s="251"/>
      <c r="AMM137" s="252"/>
      <c r="AMN137" s="253"/>
      <c r="AMO137" s="251"/>
      <c r="AMP137" s="252"/>
      <c r="AMQ137" s="253"/>
      <c r="AMR137" s="251"/>
      <c r="AMS137" s="252"/>
      <c r="AMT137" s="253"/>
      <c r="AMU137" s="251"/>
      <c r="AMV137" s="252"/>
      <c r="AMW137" s="253"/>
      <c r="AMX137" s="251"/>
      <c r="AMY137" s="252"/>
      <c r="AMZ137" s="253"/>
      <c r="ANA137" s="251"/>
      <c r="ANB137" s="252"/>
      <c r="ANC137" s="253"/>
      <c r="AND137" s="251"/>
      <c r="ANE137" s="252"/>
      <c r="ANF137" s="253"/>
      <c r="ANG137" s="251"/>
      <c r="ANH137" s="252"/>
      <c r="ANI137" s="253"/>
      <c r="ANJ137" s="251"/>
      <c r="ANK137" s="252"/>
      <c r="ANL137" s="253"/>
      <c r="ANM137" s="251"/>
      <c r="ANN137" s="252"/>
      <c r="ANO137" s="253"/>
      <c r="ANP137" s="251"/>
      <c r="ANQ137" s="252"/>
      <c r="ANR137" s="253"/>
      <c r="ANS137" s="251"/>
      <c r="ANT137" s="252"/>
      <c r="ANU137" s="253"/>
      <c r="ANV137" s="251"/>
      <c r="ANW137" s="252"/>
      <c r="ANX137" s="253"/>
      <c r="ANY137" s="251"/>
      <c r="ANZ137" s="252"/>
      <c r="AOA137" s="253"/>
      <c r="AOB137" s="251"/>
      <c r="AOC137" s="252"/>
      <c r="AOD137" s="253"/>
      <c r="AOE137" s="251"/>
      <c r="AOF137" s="252"/>
      <c r="AOG137" s="253"/>
      <c r="AOH137" s="251"/>
      <c r="AOI137" s="252"/>
      <c r="AOJ137" s="253"/>
      <c r="AOK137" s="251"/>
      <c r="AOL137" s="252"/>
      <c r="AOM137" s="253"/>
      <c r="AON137" s="251"/>
      <c r="AOO137" s="252"/>
      <c r="AOP137" s="253"/>
      <c r="AOQ137" s="251"/>
      <c r="AOR137" s="252"/>
      <c r="AOS137" s="253"/>
      <c r="AOT137" s="251"/>
      <c r="AOU137" s="252"/>
      <c r="AOV137" s="253"/>
      <c r="AOW137" s="251"/>
      <c r="AOX137" s="252"/>
      <c r="AOY137" s="253"/>
      <c r="AOZ137" s="251"/>
      <c r="APA137" s="252"/>
      <c r="APB137" s="253"/>
      <c r="APC137" s="251"/>
      <c r="APD137" s="252"/>
      <c r="APE137" s="253"/>
      <c r="APF137" s="251"/>
      <c r="APG137" s="252"/>
      <c r="APH137" s="253"/>
      <c r="API137" s="251"/>
      <c r="APJ137" s="252"/>
      <c r="APK137" s="253"/>
      <c r="APL137" s="251"/>
      <c r="APM137" s="252"/>
      <c r="APN137" s="253"/>
      <c r="APO137" s="251"/>
      <c r="APP137" s="252"/>
      <c r="APQ137" s="253"/>
      <c r="APR137" s="251"/>
      <c r="APS137" s="252"/>
      <c r="APT137" s="253"/>
      <c r="APU137" s="251"/>
      <c r="APV137" s="252"/>
      <c r="APW137" s="253"/>
      <c r="APX137" s="251"/>
      <c r="APY137" s="252"/>
      <c r="APZ137" s="253"/>
      <c r="AQA137" s="251"/>
      <c r="AQB137" s="252"/>
      <c r="AQC137" s="253"/>
      <c r="AQD137" s="251"/>
      <c r="AQE137" s="252"/>
      <c r="AQF137" s="253"/>
      <c r="AQG137" s="251"/>
      <c r="AQH137" s="252"/>
      <c r="AQI137" s="253"/>
      <c r="AQJ137" s="251"/>
      <c r="AQK137" s="252"/>
      <c r="AQL137" s="253"/>
      <c r="AQM137" s="251"/>
      <c r="AQN137" s="252"/>
      <c r="AQO137" s="253"/>
      <c r="AQP137" s="251"/>
      <c r="AQQ137" s="252"/>
      <c r="AQR137" s="253"/>
      <c r="AQS137" s="251"/>
      <c r="AQT137" s="252"/>
      <c r="AQU137" s="253"/>
      <c r="AQV137" s="251"/>
      <c r="AQW137" s="252"/>
      <c r="AQX137" s="253"/>
      <c r="AQY137" s="251"/>
      <c r="AQZ137" s="252"/>
      <c r="ARA137" s="253"/>
      <c r="ARB137" s="251"/>
      <c r="ARC137" s="252"/>
      <c r="ARD137" s="253"/>
      <c r="ARE137" s="251"/>
      <c r="ARF137" s="252"/>
      <c r="ARG137" s="253"/>
      <c r="ARH137" s="251"/>
      <c r="ARI137" s="252"/>
      <c r="ARJ137" s="253"/>
      <c r="ARK137" s="251"/>
      <c r="ARL137" s="252"/>
      <c r="ARM137" s="253"/>
      <c r="ARN137" s="251"/>
      <c r="ARO137" s="252"/>
      <c r="ARP137" s="253"/>
      <c r="ARQ137" s="251"/>
      <c r="ARR137" s="252"/>
      <c r="ARS137" s="253"/>
      <c r="ART137" s="251"/>
      <c r="ARU137" s="252"/>
      <c r="ARV137" s="253"/>
      <c r="ARW137" s="251"/>
      <c r="ARX137" s="252"/>
      <c r="ARY137" s="253"/>
      <c r="ARZ137" s="251"/>
      <c r="ASA137" s="252"/>
      <c r="ASB137" s="253"/>
      <c r="ASC137" s="251"/>
      <c r="ASD137" s="252"/>
      <c r="ASE137" s="253"/>
      <c r="ASF137" s="251"/>
      <c r="ASG137" s="252"/>
      <c r="ASH137" s="253"/>
      <c r="ASI137" s="251"/>
      <c r="ASJ137" s="252"/>
      <c r="ASK137" s="253"/>
      <c r="ASL137" s="251"/>
      <c r="ASM137" s="252"/>
      <c r="ASN137" s="253"/>
      <c r="ASO137" s="251"/>
      <c r="ASP137" s="252"/>
      <c r="ASQ137" s="253"/>
      <c r="ASR137" s="251"/>
      <c r="ASS137" s="252"/>
      <c r="AST137" s="253"/>
      <c r="ASU137" s="251"/>
      <c r="ASV137" s="252"/>
      <c r="ASW137" s="253"/>
      <c r="ASX137" s="251"/>
      <c r="ASY137" s="252"/>
      <c r="ASZ137" s="253"/>
      <c r="ATA137" s="251"/>
      <c r="ATB137" s="252"/>
      <c r="ATC137" s="253"/>
      <c r="ATD137" s="251"/>
      <c r="ATE137" s="252"/>
      <c r="ATF137" s="253"/>
      <c r="ATG137" s="251"/>
      <c r="ATH137" s="252"/>
      <c r="ATI137" s="253"/>
      <c r="ATJ137" s="251"/>
      <c r="ATK137" s="252"/>
      <c r="ATL137" s="253"/>
      <c r="ATM137" s="251"/>
      <c r="ATN137" s="252"/>
      <c r="ATO137" s="253"/>
      <c r="ATP137" s="251"/>
      <c r="ATQ137" s="252"/>
      <c r="ATR137" s="253"/>
      <c r="ATS137" s="251"/>
      <c r="ATT137" s="252"/>
      <c r="ATU137" s="253"/>
      <c r="ATV137" s="251"/>
      <c r="ATW137" s="252"/>
      <c r="ATX137" s="253"/>
      <c r="ATY137" s="251"/>
      <c r="ATZ137" s="252"/>
      <c r="AUA137" s="253"/>
      <c r="AUB137" s="251"/>
      <c r="AUC137" s="252"/>
      <c r="AUD137" s="253"/>
      <c r="AUE137" s="251"/>
      <c r="AUF137" s="252"/>
      <c r="AUG137" s="253"/>
      <c r="AUH137" s="251"/>
      <c r="AUI137" s="252"/>
      <c r="AUJ137" s="253"/>
      <c r="AUK137" s="251"/>
      <c r="AUL137" s="252"/>
      <c r="AUM137" s="253"/>
      <c r="AUN137" s="251"/>
      <c r="AUO137" s="252"/>
      <c r="AUP137" s="253"/>
      <c r="AUQ137" s="251"/>
      <c r="AUR137" s="252"/>
      <c r="AUS137" s="253"/>
      <c r="AUT137" s="251"/>
      <c r="AUU137" s="252"/>
      <c r="AUV137" s="253"/>
      <c r="AUW137" s="251"/>
      <c r="AUX137" s="252"/>
      <c r="AUY137" s="253"/>
      <c r="AUZ137" s="251"/>
      <c r="AVA137" s="252"/>
      <c r="AVB137" s="253"/>
      <c r="AVC137" s="251"/>
      <c r="AVD137" s="252"/>
      <c r="AVE137" s="253"/>
      <c r="AVF137" s="251"/>
      <c r="AVG137" s="252"/>
      <c r="AVH137" s="253"/>
      <c r="AVI137" s="251"/>
      <c r="AVJ137" s="252"/>
      <c r="AVK137" s="253"/>
      <c r="AVL137" s="251"/>
      <c r="AVM137" s="252"/>
      <c r="AVN137" s="253"/>
      <c r="AVO137" s="251"/>
      <c r="AVP137" s="252"/>
      <c r="AVQ137" s="253"/>
      <c r="AVR137" s="251"/>
      <c r="AVS137" s="252"/>
      <c r="AVT137" s="253"/>
      <c r="AVU137" s="251"/>
      <c r="AVV137" s="252"/>
      <c r="AVW137" s="253"/>
      <c r="AVX137" s="251"/>
      <c r="AVY137" s="252"/>
      <c r="AVZ137" s="253"/>
      <c r="AWA137" s="251"/>
      <c r="AWB137" s="252"/>
      <c r="AWC137" s="253"/>
      <c r="AWD137" s="251"/>
      <c r="AWE137" s="252"/>
      <c r="AWF137" s="253"/>
      <c r="AWG137" s="251"/>
      <c r="AWH137" s="252"/>
      <c r="AWI137" s="253"/>
      <c r="AWJ137" s="251"/>
      <c r="AWK137" s="252"/>
      <c r="AWL137" s="253"/>
      <c r="AWM137" s="251"/>
      <c r="AWN137" s="252"/>
      <c r="AWO137" s="253"/>
      <c r="AWP137" s="251"/>
      <c r="AWQ137" s="252"/>
      <c r="AWR137" s="253"/>
      <c r="AWS137" s="251"/>
      <c r="AWT137" s="252"/>
      <c r="AWU137" s="253"/>
      <c r="AWV137" s="251"/>
      <c r="AWW137" s="252"/>
      <c r="AWX137" s="253"/>
      <c r="AWY137" s="251"/>
      <c r="AWZ137" s="252"/>
      <c r="AXA137" s="253"/>
      <c r="AXB137" s="251"/>
      <c r="AXC137" s="252"/>
      <c r="AXD137" s="253"/>
      <c r="AXE137" s="251"/>
      <c r="AXF137" s="252"/>
      <c r="AXG137" s="253"/>
      <c r="AXH137" s="251"/>
      <c r="AXI137" s="252"/>
      <c r="AXJ137" s="253"/>
      <c r="AXK137" s="251"/>
      <c r="AXL137" s="252"/>
      <c r="AXM137" s="253"/>
      <c r="AXN137" s="251"/>
      <c r="AXO137" s="252"/>
      <c r="AXP137" s="253"/>
      <c r="AXQ137" s="251"/>
      <c r="AXR137" s="252"/>
      <c r="AXS137" s="253"/>
      <c r="AXT137" s="251"/>
      <c r="AXU137" s="252"/>
      <c r="AXV137" s="253"/>
      <c r="AXW137" s="251"/>
      <c r="AXX137" s="252"/>
      <c r="AXY137" s="253"/>
      <c r="AXZ137" s="251"/>
      <c r="AYA137" s="252"/>
      <c r="AYB137" s="253"/>
      <c r="AYC137" s="251"/>
      <c r="AYD137" s="252"/>
      <c r="AYE137" s="253"/>
      <c r="AYF137" s="251"/>
      <c r="AYG137" s="252"/>
      <c r="AYH137" s="253"/>
      <c r="AYI137" s="251"/>
      <c r="AYJ137" s="252"/>
      <c r="AYK137" s="253"/>
      <c r="AYL137" s="251"/>
      <c r="AYM137" s="252"/>
      <c r="AYN137" s="253"/>
      <c r="AYO137" s="251"/>
      <c r="AYP137" s="252"/>
      <c r="AYQ137" s="253"/>
      <c r="AYR137" s="251"/>
      <c r="AYS137" s="252"/>
      <c r="AYT137" s="253"/>
      <c r="AYU137" s="251"/>
      <c r="AYV137" s="252"/>
      <c r="AYW137" s="253"/>
      <c r="AYX137" s="251"/>
      <c r="AYY137" s="252"/>
      <c r="AYZ137" s="253"/>
      <c r="AZA137" s="251"/>
      <c r="AZB137" s="252"/>
      <c r="AZC137" s="253"/>
      <c r="AZD137" s="251"/>
      <c r="AZE137" s="252"/>
      <c r="AZF137" s="253"/>
      <c r="AZG137" s="251"/>
      <c r="AZH137" s="252"/>
      <c r="AZI137" s="253"/>
      <c r="AZJ137" s="251"/>
      <c r="AZK137" s="252"/>
      <c r="AZL137" s="253"/>
      <c r="AZM137" s="251"/>
      <c r="AZN137" s="252"/>
      <c r="AZO137" s="253"/>
      <c r="AZP137" s="251"/>
      <c r="AZQ137" s="252"/>
      <c r="AZR137" s="253"/>
      <c r="AZS137" s="251"/>
      <c r="AZT137" s="252"/>
      <c r="AZU137" s="253"/>
      <c r="AZV137" s="251"/>
      <c r="AZW137" s="252"/>
      <c r="AZX137" s="253"/>
      <c r="AZY137" s="251"/>
      <c r="AZZ137" s="252"/>
      <c r="BAA137" s="253"/>
      <c r="BAB137" s="251"/>
      <c r="BAC137" s="252"/>
      <c r="BAD137" s="253"/>
      <c r="BAE137" s="251"/>
      <c r="BAF137" s="252"/>
      <c r="BAG137" s="253"/>
      <c r="BAH137" s="251"/>
      <c r="BAI137" s="252"/>
      <c r="BAJ137" s="253"/>
      <c r="BAK137" s="251"/>
      <c r="BAL137" s="252"/>
      <c r="BAM137" s="253"/>
      <c r="BAN137" s="251"/>
      <c r="BAO137" s="252"/>
      <c r="BAP137" s="253"/>
      <c r="BAQ137" s="251"/>
      <c r="BAR137" s="252"/>
      <c r="BAS137" s="253"/>
      <c r="BAT137" s="251"/>
      <c r="BAU137" s="252"/>
      <c r="BAV137" s="253"/>
      <c r="BAW137" s="251"/>
      <c r="BAX137" s="252"/>
      <c r="BAY137" s="253"/>
      <c r="BAZ137" s="251"/>
      <c r="BBA137" s="252"/>
      <c r="BBB137" s="253"/>
      <c r="BBC137" s="251"/>
      <c r="BBD137" s="252"/>
      <c r="BBE137" s="253"/>
      <c r="BBF137" s="251"/>
      <c r="BBG137" s="252"/>
      <c r="BBH137" s="253"/>
      <c r="BBI137" s="251"/>
      <c r="BBJ137" s="252"/>
      <c r="BBK137" s="253"/>
      <c r="BBL137" s="251"/>
      <c r="BBM137" s="252"/>
      <c r="BBN137" s="253"/>
      <c r="BBO137" s="251"/>
      <c r="BBP137" s="252"/>
      <c r="BBQ137" s="253"/>
      <c r="BBR137" s="251"/>
      <c r="BBS137" s="252"/>
      <c r="BBT137" s="253"/>
      <c r="BBU137" s="251"/>
      <c r="BBV137" s="252"/>
      <c r="BBW137" s="253"/>
      <c r="BBX137" s="251"/>
      <c r="BBY137" s="252"/>
      <c r="BBZ137" s="253"/>
      <c r="BCA137" s="251"/>
      <c r="BCB137" s="252"/>
      <c r="BCC137" s="253"/>
      <c r="BCD137" s="251"/>
      <c r="BCE137" s="252"/>
      <c r="BCF137" s="253"/>
      <c r="BCG137" s="251"/>
      <c r="BCH137" s="252"/>
      <c r="BCI137" s="253"/>
      <c r="BCJ137" s="251"/>
      <c r="BCK137" s="252"/>
      <c r="BCL137" s="253"/>
      <c r="BCM137" s="251"/>
      <c r="BCN137" s="252"/>
      <c r="BCO137" s="253"/>
      <c r="BCP137" s="251"/>
      <c r="BCQ137" s="252"/>
      <c r="BCR137" s="253"/>
      <c r="BCS137" s="251"/>
      <c r="BCT137" s="252"/>
      <c r="BCU137" s="253"/>
      <c r="BCV137" s="251"/>
      <c r="BCW137" s="252"/>
      <c r="BCX137" s="253"/>
      <c r="BCY137" s="251"/>
      <c r="BCZ137" s="252"/>
      <c r="BDA137" s="253"/>
      <c r="BDB137" s="251"/>
      <c r="BDC137" s="252"/>
      <c r="BDD137" s="253"/>
      <c r="BDE137" s="251"/>
      <c r="BDF137" s="252"/>
      <c r="BDG137" s="253"/>
      <c r="BDH137" s="251"/>
      <c r="BDI137" s="252"/>
      <c r="BDJ137" s="253"/>
      <c r="BDK137" s="251"/>
      <c r="BDL137" s="252"/>
      <c r="BDM137" s="253"/>
      <c r="BDN137" s="251"/>
      <c r="BDO137" s="252"/>
      <c r="BDP137" s="253"/>
      <c r="BDQ137" s="251"/>
      <c r="BDR137" s="252"/>
      <c r="BDS137" s="253"/>
      <c r="BDT137" s="251"/>
      <c r="BDU137" s="252"/>
      <c r="BDV137" s="253"/>
      <c r="BDW137" s="251"/>
      <c r="BDX137" s="252"/>
      <c r="BDY137" s="253"/>
      <c r="BDZ137" s="251"/>
      <c r="BEA137" s="252"/>
      <c r="BEB137" s="253"/>
      <c r="BEC137" s="251"/>
      <c r="BED137" s="252"/>
      <c r="BEE137" s="253"/>
      <c r="BEF137" s="251"/>
      <c r="BEG137" s="252"/>
      <c r="BEH137" s="253"/>
      <c r="BEI137" s="251"/>
      <c r="BEJ137" s="252"/>
      <c r="BEK137" s="253"/>
      <c r="BEL137" s="251"/>
      <c r="BEM137" s="252"/>
      <c r="BEN137" s="253"/>
      <c r="BEO137" s="251"/>
      <c r="BEP137" s="252"/>
      <c r="BEQ137" s="253"/>
      <c r="BER137" s="251"/>
      <c r="BES137" s="252"/>
      <c r="BET137" s="253"/>
      <c r="BEU137" s="251"/>
      <c r="BEV137" s="252"/>
      <c r="BEW137" s="253"/>
      <c r="BEX137" s="251"/>
      <c r="BEY137" s="252"/>
      <c r="BEZ137" s="253"/>
      <c r="BFA137" s="251"/>
      <c r="BFB137" s="252"/>
      <c r="BFC137" s="253"/>
      <c r="BFD137" s="251"/>
      <c r="BFE137" s="252"/>
      <c r="BFF137" s="253"/>
      <c r="BFG137" s="251"/>
      <c r="BFH137" s="252"/>
      <c r="BFI137" s="253"/>
      <c r="BFJ137" s="251"/>
      <c r="BFK137" s="252"/>
      <c r="BFL137" s="253"/>
      <c r="BFM137" s="251"/>
      <c r="BFN137" s="252"/>
      <c r="BFO137" s="253"/>
      <c r="BFP137" s="251"/>
      <c r="BFQ137" s="252"/>
      <c r="BFR137" s="253"/>
      <c r="BFS137" s="251"/>
      <c r="BFT137" s="252"/>
      <c r="BFU137" s="253"/>
      <c r="BFV137" s="251"/>
      <c r="BFW137" s="252"/>
      <c r="BFX137" s="253"/>
      <c r="BFY137" s="251"/>
      <c r="BFZ137" s="252"/>
      <c r="BGA137" s="253"/>
      <c r="BGB137" s="251"/>
      <c r="BGC137" s="252"/>
      <c r="BGD137" s="253"/>
      <c r="BGE137" s="251"/>
      <c r="BGF137" s="252"/>
      <c r="BGG137" s="253"/>
      <c r="BGH137" s="251"/>
      <c r="BGI137" s="252"/>
      <c r="BGJ137" s="253"/>
      <c r="BGK137" s="251"/>
      <c r="BGL137" s="252"/>
      <c r="BGM137" s="253"/>
      <c r="BGN137" s="251"/>
      <c r="BGO137" s="252"/>
      <c r="BGP137" s="253"/>
      <c r="BGQ137" s="251"/>
      <c r="BGR137" s="252"/>
      <c r="BGS137" s="253"/>
      <c r="BGT137" s="251"/>
      <c r="BGU137" s="252"/>
      <c r="BGV137" s="253"/>
      <c r="BGW137" s="251"/>
      <c r="BGX137" s="252"/>
      <c r="BGY137" s="253"/>
      <c r="BGZ137" s="251"/>
      <c r="BHA137" s="252"/>
      <c r="BHB137" s="253"/>
      <c r="BHC137" s="251"/>
      <c r="BHD137" s="252"/>
      <c r="BHE137" s="253"/>
      <c r="BHF137" s="251"/>
      <c r="BHG137" s="252"/>
      <c r="BHH137" s="253"/>
      <c r="BHI137" s="251"/>
      <c r="BHJ137" s="252"/>
      <c r="BHK137" s="253"/>
      <c r="BHL137" s="251"/>
      <c r="BHM137" s="252"/>
      <c r="BHN137" s="253"/>
      <c r="BHO137" s="251"/>
      <c r="BHP137" s="252"/>
      <c r="BHQ137" s="253"/>
      <c r="BHR137" s="251"/>
      <c r="BHS137" s="252"/>
      <c r="BHT137" s="253"/>
      <c r="BHU137" s="251"/>
      <c r="BHV137" s="252"/>
      <c r="BHW137" s="253"/>
      <c r="BHX137" s="251"/>
      <c r="BHY137" s="252"/>
      <c r="BHZ137" s="253"/>
      <c r="BIA137" s="251"/>
      <c r="BIB137" s="252"/>
      <c r="BIC137" s="253"/>
      <c r="BID137" s="251"/>
      <c r="BIE137" s="252"/>
      <c r="BIF137" s="253"/>
      <c r="BIG137" s="251"/>
      <c r="BIH137" s="252"/>
      <c r="BII137" s="253"/>
      <c r="BIJ137" s="251"/>
      <c r="BIK137" s="252"/>
      <c r="BIL137" s="253"/>
      <c r="BIM137" s="251"/>
      <c r="BIN137" s="252"/>
      <c r="BIO137" s="253"/>
      <c r="BIP137" s="251"/>
      <c r="BIQ137" s="252"/>
      <c r="BIR137" s="253"/>
      <c r="BIS137" s="251"/>
      <c r="BIT137" s="252"/>
      <c r="BIU137" s="253"/>
      <c r="BIV137" s="251"/>
      <c r="BIW137" s="252"/>
      <c r="BIX137" s="253"/>
      <c r="BIY137" s="251"/>
      <c r="BIZ137" s="252"/>
      <c r="BJA137" s="253"/>
      <c r="BJB137" s="251"/>
      <c r="BJC137" s="252"/>
      <c r="BJD137" s="253"/>
      <c r="BJE137" s="251"/>
      <c r="BJF137" s="252"/>
      <c r="BJG137" s="253"/>
      <c r="BJH137" s="251"/>
      <c r="BJI137" s="252"/>
      <c r="BJJ137" s="253"/>
      <c r="BJK137" s="251"/>
      <c r="BJL137" s="252"/>
      <c r="BJM137" s="253"/>
      <c r="BJN137" s="251"/>
      <c r="BJO137" s="252"/>
      <c r="BJP137" s="253"/>
      <c r="BJQ137" s="251"/>
      <c r="BJR137" s="252"/>
      <c r="BJS137" s="253"/>
      <c r="BJT137" s="251"/>
      <c r="BJU137" s="252"/>
      <c r="BJV137" s="253"/>
      <c r="BJW137" s="251"/>
      <c r="BJX137" s="252"/>
      <c r="BJY137" s="253"/>
      <c r="BJZ137" s="251"/>
      <c r="BKA137" s="252"/>
      <c r="BKB137" s="253"/>
      <c r="BKC137" s="251"/>
      <c r="BKD137" s="252"/>
      <c r="BKE137" s="253"/>
      <c r="BKF137" s="251"/>
      <c r="BKG137" s="252"/>
      <c r="BKH137" s="253"/>
      <c r="BKI137" s="251"/>
      <c r="BKJ137" s="252"/>
      <c r="BKK137" s="253"/>
      <c r="BKL137" s="251"/>
      <c r="BKM137" s="252"/>
      <c r="BKN137" s="253"/>
      <c r="BKO137" s="251"/>
      <c r="BKP137" s="252"/>
      <c r="BKQ137" s="253"/>
      <c r="BKR137" s="251"/>
      <c r="BKS137" s="252"/>
      <c r="BKT137" s="253"/>
      <c r="BKU137" s="251"/>
      <c r="BKV137" s="252"/>
      <c r="BKW137" s="253"/>
      <c r="BKX137" s="251"/>
      <c r="BKY137" s="252"/>
      <c r="BKZ137" s="253"/>
      <c r="BLA137" s="251"/>
      <c r="BLB137" s="252"/>
      <c r="BLC137" s="253"/>
      <c r="BLD137" s="251"/>
      <c r="BLE137" s="252"/>
      <c r="BLF137" s="253"/>
      <c r="BLG137" s="251"/>
      <c r="BLH137" s="252"/>
      <c r="BLI137" s="253"/>
      <c r="BLJ137" s="251"/>
      <c r="BLK137" s="252"/>
      <c r="BLL137" s="253"/>
      <c r="BLM137" s="251"/>
      <c r="BLN137" s="252"/>
      <c r="BLO137" s="253"/>
      <c r="BLP137" s="251"/>
      <c r="BLQ137" s="252"/>
      <c r="BLR137" s="253"/>
      <c r="BLS137" s="251"/>
      <c r="BLT137" s="252"/>
      <c r="BLU137" s="253"/>
      <c r="BLV137" s="251"/>
      <c r="BLW137" s="252"/>
      <c r="BLX137" s="253"/>
      <c r="BLY137" s="251"/>
      <c r="BLZ137" s="252"/>
      <c r="BMA137" s="253"/>
      <c r="BMB137" s="251"/>
      <c r="BMC137" s="252"/>
      <c r="BMD137" s="253"/>
      <c r="BME137" s="251"/>
      <c r="BMF137" s="252"/>
      <c r="BMG137" s="253"/>
      <c r="BMH137" s="251"/>
      <c r="BMI137" s="252"/>
      <c r="BMJ137" s="253"/>
      <c r="BMK137" s="251"/>
      <c r="BML137" s="252"/>
      <c r="BMM137" s="253"/>
      <c r="BMN137" s="251"/>
      <c r="BMO137" s="252"/>
      <c r="BMP137" s="253"/>
      <c r="BMQ137" s="251"/>
      <c r="BMR137" s="252"/>
      <c r="BMS137" s="253"/>
      <c r="BMT137" s="251"/>
      <c r="BMU137" s="252"/>
      <c r="BMV137" s="253"/>
      <c r="BMW137" s="251"/>
      <c r="BMX137" s="252"/>
      <c r="BMY137" s="253"/>
      <c r="BMZ137" s="251"/>
      <c r="BNA137" s="252"/>
      <c r="BNB137" s="253"/>
      <c r="BNC137" s="251"/>
      <c r="BND137" s="252"/>
      <c r="BNE137" s="253"/>
      <c r="BNF137" s="251"/>
      <c r="BNG137" s="252"/>
      <c r="BNH137" s="253"/>
      <c r="BNI137" s="251"/>
      <c r="BNJ137" s="252"/>
      <c r="BNK137" s="253"/>
      <c r="BNL137" s="251"/>
      <c r="BNM137" s="252"/>
      <c r="BNN137" s="253"/>
      <c r="BNO137" s="251"/>
      <c r="BNP137" s="252"/>
      <c r="BNQ137" s="253"/>
      <c r="BNR137" s="251"/>
      <c r="BNS137" s="252"/>
      <c r="BNT137" s="253"/>
      <c r="BNU137" s="251"/>
      <c r="BNV137" s="252"/>
      <c r="BNW137" s="253"/>
      <c r="BNX137" s="251"/>
      <c r="BNY137" s="252"/>
      <c r="BNZ137" s="253"/>
      <c r="BOA137" s="251"/>
      <c r="BOB137" s="252"/>
      <c r="BOC137" s="253"/>
      <c r="BOD137" s="251"/>
      <c r="BOE137" s="252"/>
      <c r="BOF137" s="253"/>
      <c r="BOG137" s="251"/>
      <c r="BOH137" s="252"/>
      <c r="BOI137" s="253"/>
      <c r="BOJ137" s="251"/>
      <c r="BOK137" s="252"/>
      <c r="BOL137" s="253"/>
      <c r="BOM137" s="251"/>
      <c r="BON137" s="252"/>
      <c r="BOO137" s="253"/>
      <c r="BOP137" s="251"/>
      <c r="BOQ137" s="252"/>
      <c r="BOR137" s="253"/>
      <c r="BOS137" s="251"/>
      <c r="BOT137" s="252"/>
      <c r="BOU137" s="253"/>
      <c r="BOV137" s="251"/>
      <c r="BOW137" s="252"/>
      <c r="BOX137" s="253"/>
      <c r="BOY137" s="251"/>
      <c r="BOZ137" s="252"/>
      <c r="BPA137" s="253"/>
      <c r="BPB137" s="251"/>
      <c r="BPC137" s="252"/>
      <c r="BPD137" s="253"/>
      <c r="BPE137" s="251"/>
      <c r="BPF137" s="252"/>
      <c r="BPG137" s="253"/>
      <c r="BPH137" s="251"/>
      <c r="BPI137" s="252"/>
      <c r="BPJ137" s="253"/>
      <c r="BPK137" s="251"/>
      <c r="BPL137" s="252"/>
      <c r="BPM137" s="253"/>
      <c r="BPN137" s="251"/>
      <c r="BPO137" s="252"/>
      <c r="BPP137" s="253"/>
      <c r="BPQ137" s="251"/>
      <c r="BPR137" s="252"/>
      <c r="BPS137" s="253"/>
      <c r="BPT137" s="251"/>
      <c r="BPU137" s="252"/>
      <c r="BPV137" s="253"/>
      <c r="BPW137" s="251"/>
      <c r="BPX137" s="252"/>
      <c r="BPY137" s="253"/>
      <c r="BPZ137" s="251"/>
      <c r="BQA137" s="252"/>
      <c r="BQB137" s="253"/>
      <c r="BQC137" s="251"/>
      <c r="BQD137" s="252"/>
      <c r="BQE137" s="253"/>
      <c r="BQF137" s="251"/>
      <c r="BQG137" s="252"/>
      <c r="BQH137" s="253"/>
      <c r="BQI137" s="251"/>
      <c r="BQJ137" s="252"/>
      <c r="BQK137" s="253"/>
      <c r="BQL137" s="251"/>
      <c r="BQM137" s="252"/>
      <c r="BQN137" s="253"/>
      <c r="BQO137" s="251"/>
      <c r="BQP137" s="252"/>
      <c r="BQQ137" s="253"/>
      <c r="BQR137" s="251"/>
      <c r="BQS137" s="252"/>
      <c r="BQT137" s="253"/>
      <c r="BQU137" s="251"/>
      <c r="BQV137" s="252"/>
      <c r="BQW137" s="253"/>
      <c r="BQX137" s="251"/>
      <c r="BQY137" s="252"/>
      <c r="BQZ137" s="253"/>
      <c r="BRA137" s="251"/>
      <c r="BRB137" s="252"/>
      <c r="BRC137" s="253"/>
      <c r="BRD137" s="251"/>
      <c r="BRE137" s="252"/>
      <c r="BRF137" s="253"/>
      <c r="BRG137" s="251"/>
      <c r="BRH137" s="252"/>
      <c r="BRI137" s="253"/>
      <c r="BRJ137" s="251"/>
      <c r="BRK137" s="252"/>
      <c r="BRL137" s="253"/>
      <c r="BRM137" s="251"/>
      <c r="BRN137" s="252"/>
      <c r="BRO137" s="253"/>
      <c r="BRP137" s="251"/>
      <c r="BRQ137" s="252"/>
      <c r="BRR137" s="253"/>
      <c r="BRS137" s="251"/>
      <c r="BRT137" s="252"/>
      <c r="BRU137" s="253"/>
      <c r="BRV137" s="251"/>
      <c r="BRW137" s="252"/>
      <c r="BRX137" s="253"/>
      <c r="BRY137" s="251"/>
      <c r="BRZ137" s="252"/>
      <c r="BSA137" s="253"/>
      <c r="BSB137" s="251"/>
      <c r="BSC137" s="252"/>
      <c r="BSD137" s="253"/>
      <c r="BSE137" s="251"/>
      <c r="BSF137" s="252"/>
      <c r="BSG137" s="253"/>
      <c r="BSH137" s="251"/>
      <c r="BSI137" s="252"/>
      <c r="BSJ137" s="253"/>
      <c r="BSK137" s="251"/>
      <c r="BSL137" s="252"/>
      <c r="BSM137" s="253"/>
      <c r="BSN137" s="251"/>
      <c r="BSO137" s="252"/>
      <c r="BSP137" s="253"/>
      <c r="BSQ137" s="251"/>
      <c r="BSR137" s="252"/>
      <c r="BSS137" s="253"/>
      <c r="BST137" s="251"/>
      <c r="BSU137" s="252"/>
      <c r="BSV137" s="253"/>
      <c r="BSW137" s="251"/>
      <c r="BSX137" s="252"/>
      <c r="BSY137" s="253"/>
      <c r="BSZ137" s="251"/>
      <c r="BTA137" s="252"/>
      <c r="BTB137" s="253"/>
      <c r="BTC137" s="251"/>
      <c r="BTD137" s="252"/>
      <c r="BTE137" s="253"/>
      <c r="BTF137" s="251"/>
      <c r="BTG137" s="252"/>
      <c r="BTH137" s="253"/>
      <c r="BTI137" s="251"/>
      <c r="BTJ137" s="252"/>
      <c r="BTK137" s="253"/>
      <c r="BTL137" s="251"/>
      <c r="BTM137" s="252"/>
      <c r="BTN137" s="253"/>
      <c r="BTO137" s="251"/>
      <c r="BTP137" s="252"/>
      <c r="BTQ137" s="253"/>
      <c r="BTR137" s="251"/>
      <c r="BTS137" s="252"/>
      <c r="BTT137" s="253"/>
      <c r="BTU137" s="251"/>
      <c r="BTV137" s="252"/>
      <c r="BTW137" s="253"/>
      <c r="BTX137" s="251"/>
      <c r="BTY137" s="252"/>
      <c r="BTZ137" s="253"/>
      <c r="BUA137" s="251"/>
      <c r="BUB137" s="252"/>
      <c r="BUC137" s="253"/>
      <c r="BUD137" s="251"/>
      <c r="BUE137" s="252"/>
      <c r="BUF137" s="253"/>
      <c r="BUG137" s="251"/>
      <c r="BUH137" s="252"/>
      <c r="BUI137" s="253"/>
      <c r="BUJ137" s="251"/>
      <c r="BUK137" s="252"/>
      <c r="BUL137" s="253"/>
      <c r="BUM137" s="251"/>
      <c r="BUN137" s="252"/>
      <c r="BUO137" s="253"/>
      <c r="BUP137" s="251"/>
      <c r="BUQ137" s="252"/>
      <c r="BUR137" s="253"/>
      <c r="BUS137" s="251"/>
      <c r="BUT137" s="252"/>
      <c r="BUU137" s="253"/>
      <c r="BUV137" s="251"/>
      <c r="BUW137" s="252"/>
      <c r="BUX137" s="253"/>
      <c r="BUY137" s="251"/>
      <c r="BUZ137" s="252"/>
      <c r="BVA137" s="253"/>
      <c r="BVB137" s="251"/>
      <c r="BVC137" s="252"/>
      <c r="BVD137" s="253"/>
      <c r="BVE137" s="251"/>
      <c r="BVF137" s="252"/>
      <c r="BVG137" s="253"/>
      <c r="BVH137" s="251"/>
      <c r="BVI137" s="252"/>
      <c r="BVJ137" s="253"/>
      <c r="BVK137" s="251"/>
      <c r="BVL137" s="252"/>
      <c r="BVM137" s="253"/>
      <c r="BVN137" s="251"/>
      <c r="BVO137" s="252"/>
      <c r="BVP137" s="253"/>
      <c r="BVQ137" s="251"/>
      <c r="BVR137" s="252"/>
      <c r="BVS137" s="253"/>
      <c r="BVT137" s="251"/>
      <c r="BVU137" s="252"/>
      <c r="BVV137" s="253"/>
      <c r="BVW137" s="251"/>
      <c r="BVX137" s="252"/>
      <c r="BVY137" s="253"/>
      <c r="BVZ137" s="251"/>
      <c r="BWA137" s="252"/>
      <c r="BWB137" s="253"/>
      <c r="BWC137" s="251"/>
      <c r="BWD137" s="252"/>
      <c r="BWE137" s="253"/>
      <c r="BWF137" s="251"/>
      <c r="BWG137" s="252"/>
      <c r="BWH137" s="253"/>
      <c r="BWI137" s="251"/>
      <c r="BWJ137" s="252"/>
      <c r="BWK137" s="253"/>
      <c r="BWL137" s="251"/>
      <c r="BWM137" s="252"/>
      <c r="BWN137" s="253"/>
      <c r="BWO137" s="251"/>
      <c r="BWP137" s="252"/>
      <c r="BWQ137" s="253"/>
      <c r="BWR137" s="251"/>
      <c r="BWS137" s="252"/>
      <c r="BWT137" s="253"/>
      <c r="BWU137" s="251"/>
      <c r="BWV137" s="252"/>
      <c r="BWW137" s="253"/>
      <c r="BWX137" s="251"/>
      <c r="BWY137" s="252"/>
      <c r="BWZ137" s="253"/>
      <c r="BXA137" s="251"/>
      <c r="BXB137" s="252"/>
      <c r="BXC137" s="253"/>
      <c r="BXD137" s="251"/>
      <c r="BXE137" s="252"/>
      <c r="BXF137" s="253"/>
      <c r="BXG137" s="251"/>
      <c r="BXH137" s="252"/>
      <c r="BXI137" s="253"/>
      <c r="BXJ137" s="251"/>
      <c r="BXK137" s="252"/>
      <c r="BXL137" s="253"/>
      <c r="BXM137" s="251"/>
      <c r="BXN137" s="252"/>
      <c r="BXO137" s="253"/>
      <c r="BXP137" s="251"/>
      <c r="BXQ137" s="252"/>
      <c r="BXR137" s="253"/>
      <c r="BXS137" s="251"/>
      <c r="BXT137" s="252"/>
      <c r="BXU137" s="253"/>
      <c r="BXV137" s="251"/>
      <c r="BXW137" s="252"/>
      <c r="BXX137" s="253"/>
      <c r="BXY137" s="251"/>
      <c r="BXZ137" s="252"/>
      <c r="BYA137" s="253"/>
      <c r="BYB137" s="251"/>
      <c r="BYC137" s="252"/>
      <c r="BYD137" s="253"/>
      <c r="BYE137" s="251"/>
      <c r="BYF137" s="252"/>
      <c r="BYG137" s="253"/>
      <c r="BYH137" s="251"/>
      <c r="BYI137" s="252"/>
      <c r="BYJ137" s="253"/>
      <c r="BYK137" s="251"/>
      <c r="BYL137" s="252"/>
      <c r="BYM137" s="253"/>
      <c r="BYN137" s="251"/>
      <c r="BYO137" s="252"/>
      <c r="BYP137" s="253"/>
      <c r="BYQ137" s="251"/>
      <c r="BYR137" s="252"/>
      <c r="BYS137" s="253"/>
      <c r="BYT137" s="251"/>
      <c r="BYU137" s="252"/>
      <c r="BYV137" s="253"/>
      <c r="BYW137" s="251"/>
      <c r="BYX137" s="252"/>
      <c r="BYY137" s="253"/>
      <c r="BYZ137" s="251"/>
      <c r="BZA137" s="252"/>
      <c r="BZB137" s="253"/>
      <c r="BZC137" s="251"/>
      <c r="BZD137" s="252"/>
      <c r="BZE137" s="253"/>
      <c r="BZF137" s="251"/>
      <c r="BZG137" s="252"/>
      <c r="BZH137" s="253"/>
      <c r="BZI137" s="251"/>
      <c r="BZJ137" s="252"/>
      <c r="BZK137" s="253"/>
      <c r="BZL137" s="251"/>
      <c r="BZM137" s="252"/>
      <c r="BZN137" s="253"/>
      <c r="BZO137" s="251"/>
      <c r="BZP137" s="252"/>
      <c r="BZQ137" s="253"/>
      <c r="BZR137" s="251"/>
      <c r="BZS137" s="252"/>
      <c r="BZT137" s="253"/>
      <c r="BZU137" s="251"/>
      <c r="BZV137" s="252"/>
      <c r="BZW137" s="253"/>
      <c r="BZX137" s="251"/>
      <c r="BZY137" s="252"/>
      <c r="BZZ137" s="253"/>
      <c r="CAA137" s="251"/>
      <c r="CAB137" s="252"/>
      <c r="CAC137" s="253"/>
      <c r="CAD137" s="251"/>
      <c r="CAE137" s="252"/>
      <c r="CAF137" s="253"/>
      <c r="CAG137" s="251"/>
      <c r="CAH137" s="252"/>
      <c r="CAI137" s="253"/>
      <c r="CAJ137" s="251"/>
      <c r="CAK137" s="252"/>
      <c r="CAL137" s="253"/>
      <c r="CAM137" s="251"/>
      <c r="CAN137" s="252"/>
      <c r="CAO137" s="253"/>
      <c r="CAP137" s="251"/>
      <c r="CAQ137" s="252"/>
      <c r="CAR137" s="253"/>
      <c r="CAS137" s="251"/>
      <c r="CAT137" s="252"/>
      <c r="CAU137" s="253"/>
      <c r="CAV137" s="251"/>
      <c r="CAW137" s="252"/>
      <c r="CAX137" s="253"/>
      <c r="CAY137" s="251"/>
      <c r="CAZ137" s="252"/>
      <c r="CBA137" s="253"/>
      <c r="CBB137" s="251"/>
      <c r="CBC137" s="252"/>
      <c r="CBD137" s="253"/>
      <c r="CBE137" s="251"/>
      <c r="CBF137" s="252"/>
      <c r="CBG137" s="253"/>
      <c r="CBH137" s="251"/>
      <c r="CBI137" s="252"/>
      <c r="CBJ137" s="253"/>
      <c r="CBK137" s="251"/>
      <c r="CBL137" s="252"/>
      <c r="CBM137" s="253"/>
      <c r="CBN137" s="251"/>
      <c r="CBO137" s="252"/>
      <c r="CBP137" s="253"/>
      <c r="CBQ137" s="251"/>
      <c r="CBR137" s="252"/>
      <c r="CBS137" s="253"/>
      <c r="CBT137" s="251"/>
      <c r="CBU137" s="252"/>
      <c r="CBV137" s="253"/>
      <c r="CBW137" s="251"/>
      <c r="CBX137" s="252"/>
      <c r="CBY137" s="253"/>
      <c r="CBZ137" s="251"/>
      <c r="CCA137" s="252"/>
      <c r="CCB137" s="253"/>
      <c r="CCC137" s="251"/>
      <c r="CCD137" s="252"/>
      <c r="CCE137" s="253"/>
      <c r="CCF137" s="251"/>
      <c r="CCG137" s="252"/>
      <c r="CCH137" s="253"/>
      <c r="CCI137" s="251"/>
      <c r="CCJ137" s="252"/>
      <c r="CCK137" s="253"/>
      <c r="CCL137" s="251"/>
      <c r="CCM137" s="252"/>
      <c r="CCN137" s="253"/>
      <c r="CCO137" s="251"/>
      <c r="CCP137" s="252"/>
      <c r="CCQ137" s="253"/>
      <c r="CCR137" s="251"/>
      <c r="CCS137" s="252"/>
      <c r="CCT137" s="253"/>
      <c r="CCU137" s="251"/>
      <c r="CCV137" s="252"/>
      <c r="CCW137" s="253"/>
      <c r="CCX137" s="251"/>
      <c r="CCY137" s="252"/>
      <c r="CCZ137" s="253"/>
      <c r="CDA137" s="251"/>
      <c r="CDB137" s="252"/>
      <c r="CDC137" s="253"/>
      <c r="CDD137" s="251"/>
      <c r="CDE137" s="252"/>
      <c r="CDF137" s="253"/>
      <c r="CDG137" s="251"/>
      <c r="CDH137" s="252"/>
      <c r="CDI137" s="253"/>
      <c r="CDJ137" s="251"/>
      <c r="CDK137" s="252"/>
      <c r="CDL137" s="253"/>
      <c r="CDM137" s="251"/>
      <c r="CDN137" s="252"/>
      <c r="CDO137" s="253"/>
      <c r="CDP137" s="251"/>
      <c r="CDQ137" s="252"/>
      <c r="CDR137" s="253"/>
      <c r="CDS137" s="251"/>
      <c r="CDT137" s="252"/>
      <c r="CDU137" s="253"/>
      <c r="CDV137" s="251"/>
      <c r="CDW137" s="252"/>
      <c r="CDX137" s="253"/>
      <c r="CDY137" s="251"/>
      <c r="CDZ137" s="252"/>
      <c r="CEA137" s="253"/>
      <c r="CEB137" s="251"/>
      <c r="CEC137" s="252"/>
      <c r="CED137" s="253"/>
      <c r="CEE137" s="251"/>
      <c r="CEF137" s="252"/>
      <c r="CEG137" s="253"/>
      <c r="CEH137" s="251"/>
      <c r="CEI137" s="252"/>
      <c r="CEJ137" s="253"/>
      <c r="CEK137" s="251"/>
      <c r="CEL137" s="252"/>
      <c r="CEM137" s="253"/>
      <c r="CEN137" s="251"/>
      <c r="CEO137" s="252"/>
      <c r="CEP137" s="253"/>
      <c r="CEQ137" s="251"/>
      <c r="CER137" s="252"/>
      <c r="CES137" s="253"/>
      <c r="CET137" s="251"/>
      <c r="CEU137" s="252"/>
      <c r="CEV137" s="253"/>
      <c r="CEW137" s="251"/>
      <c r="CEX137" s="252"/>
      <c r="CEY137" s="253"/>
      <c r="CEZ137" s="251"/>
      <c r="CFA137" s="252"/>
      <c r="CFB137" s="253"/>
      <c r="CFC137" s="251"/>
      <c r="CFD137" s="252"/>
      <c r="CFE137" s="253"/>
      <c r="CFF137" s="251"/>
      <c r="CFG137" s="252"/>
      <c r="CFH137" s="253"/>
      <c r="CFI137" s="251"/>
      <c r="CFJ137" s="252"/>
      <c r="CFK137" s="253"/>
      <c r="CFL137" s="251"/>
      <c r="CFM137" s="252"/>
      <c r="CFN137" s="253"/>
      <c r="CFO137" s="251"/>
      <c r="CFP137" s="252"/>
      <c r="CFQ137" s="253"/>
      <c r="CFR137" s="251"/>
      <c r="CFS137" s="252"/>
      <c r="CFT137" s="253"/>
      <c r="CFU137" s="251"/>
      <c r="CFV137" s="252"/>
      <c r="CFW137" s="253"/>
      <c r="CFX137" s="251"/>
      <c r="CFY137" s="252"/>
      <c r="CFZ137" s="253"/>
      <c r="CGA137" s="251"/>
      <c r="CGB137" s="252"/>
      <c r="CGC137" s="253"/>
      <c r="CGD137" s="251"/>
      <c r="CGE137" s="252"/>
      <c r="CGF137" s="253"/>
      <c r="CGG137" s="251"/>
      <c r="CGH137" s="252"/>
      <c r="CGI137" s="253"/>
      <c r="CGJ137" s="251"/>
      <c r="CGK137" s="252"/>
      <c r="CGL137" s="253"/>
      <c r="CGM137" s="251"/>
      <c r="CGN137" s="252"/>
      <c r="CGO137" s="253"/>
      <c r="CGP137" s="251"/>
      <c r="CGQ137" s="252"/>
      <c r="CGR137" s="253"/>
      <c r="CGS137" s="251"/>
      <c r="CGT137" s="252"/>
      <c r="CGU137" s="253"/>
      <c r="CGV137" s="251"/>
      <c r="CGW137" s="252"/>
      <c r="CGX137" s="253"/>
      <c r="CGY137" s="251"/>
      <c r="CGZ137" s="252"/>
      <c r="CHA137" s="253"/>
      <c r="CHB137" s="251"/>
      <c r="CHC137" s="252"/>
      <c r="CHD137" s="253"/>
      <c r="CHE137" s="251"/>
      <c r="CHF137" s="252"/>
      <c r="CHG137" s="253"/>
      <c r="CHH137" s="251"/>
      <c r="CHI137" s="252"/>
      <c r="CHJ137" s="253"/>
      <c r="CHK137" s="251"/>
      <c r="CHL137" s="252"/>
      <c r="CHM137" s="253"/>
      <c r="CHN137" s="251"/>
      <c r="CHO137" s="252"/>
      <c r="CHP137" s="253"/>
      <c r="CHQ137" s="251"/>
      <c r="CHR137" s="252"/>
      <c r="CHS137" s="253"/>
      <c r="CHT137" s="251"/>
      <c r="CHU137" s="252"/>
      <c r="CHV137" s="253"/>
      <c r="CHW137" s="251"/>
      <c r="CHX137" s="252"/>
      <c r="CHY137" s="253"/>
      <c r="CHZ137" s="251"/>
      <c r="CIA137" s="252"/>
      <c r="CIB137" s="253"/>
      <c r="CIC137" s="251"/>
      <c r="CID137" s="252"/>
      <c r="CIE137" s="253"/>
      <c r="CIF137" s="251"/>
      <c r="CIG137" s="252"/>
      <c r="CIH137" s="253"/>
      <c r="CII137" s="251"/>
      <c r="CIJ137" s="252"/>
      <c r="CIK137" s="253"/>
      <c r="CIL137" s="251"/>
      <c r="CIM137" s="252"/>
      <c r="CIN137" s="253"/>
      <c r="CIO137" s="251"/>
      <c r="CIP137" s="252"/>
      <c r="CIQ137" s="253"/>
      <c r="CIR137" s="251"/>
      <c r="CIS137" s="252"/>
      <c r="CIT137" s="253"/>
      <c r="CIU137" s="251"/>
      <c r="CIV137" s="252"/>
      <c r="CIW137" s="253"/>
      <c r="CIX137" s="251"/>
      <c r="CIY137" s="252"/>
      <c r="CIZ137" s="253"/>
      <c r="CJA137" s="251"/>
      <c r="CJB137" s="252"/>
      <c r="CJC137" s="253"/>
      <c r="CJD137" s="251"/>
      <c r="CJE137" s="252"/>
      <c r="CJF137" s="253"/>
      <c r="CJG137" s="251"/>
      <c r="CJH137" s="252"/>
      <c r="CJI137" s="253"/>
      <c r="CJJ137" s="251"/>
      <c r="CJK137" s="252"/>
      <c r="CJL137" s="253"/>
      <c r="CJM137" s="251"/>
      <c r="CJN137" s="252"/>
      <c r="CJO137" s="253"/>
      <c r="CJP137" s="251"/>
      <c r="CJQ137" s="252"/>
      <c r="CJR137" s="253"/>
      <c r="CJS137" s="251"/>
      <c r="CJT137" s="252"/>
      <c r="CJU137" s="253"/>
      <c r="CJV137" s="251"/>
      <c r="CJW137" s="252"/>
      <c r="CJX137" s="253"/>
      <c r="CJY137" s="251"/>
      <c r="CJZ137" s="252"/>
      <c r="CKA137" s="253"/>
      <c r="CKB137" s="251"/>
      <c r="CKC137" s="252"/>
      <c r="CKD137" s="253"/>
      <c r="CKE137" s="251"/>
      <c r="CKF137" s="252"/>
      <c r="CKG137" s="253"/>
      <c r="CKH137" s="251"/>
      <c r="CKI137" s="252"/>
      <c r="CKJ137" s="253"/>
      <c r="CKK137" s="251"/>
      <c r="CKL137" s="252"/>
      <c r="CKM137" s="253"/>
      <c r="CKN137" s="251"/>
      <c r="CKO137" s="252"/>
      <c r="CKP137" s="253"/>
      <c r="CKQ137" s="251"/>
      <c r="CKR137" s="252"/>
      <c r="CKS137" s="253"/>
      <c r="CKT137" s="251"/>
      <c r="CKU137" s="252"/>
      <c r="CKV137" s="253"/>
      <c r="CKW137" s="251"/>
      <c r="CKX137" s="252"/>
      <c r="CKY137" s="253"/>
      <c r="CKZ137" s="251"/>
      <c r="CLA137" s="252"/>
      <c r="CLB137" s="253"/>
      <c r="CLC137" s="251"/>
      <c r="CLD137" s="252"/>
      <c r="CLE137" s="253"/>
      <c r="CLF137" s="251"/>
      <c r="CLG137" s="252"/>
      <c r="CLH137" s="253"/>
      <c r="CLI137" s="251"/>
      <c r="CLJ137" s="252"/>
      <c r="CLK137" s="253"/>
      <c r="CLL137" s="251"/>
      <c r="CLM137" s="252"/>
      <c r="CLN137" s="253"/>
      <c r="CLO137" s="251"/>
      <c r="CLP137" s="252"/>
      <c r="CLQ137" s="253"/>
      <c r="CLR137" s="251"/>
      <c r="CLS137" s="252"/>
      <c r="CLT137" s="253"/>
      <c r="CLU137" s="251"/>
      <c r="CLV137" s="252"/>
      <c r="CLW137" s="253"/>
      <c r="CLX137" s="251"/>
      <c r="CLY137" s="252"/>
      <c r="CLZ137" s="253"/>
      <c r="CMA137" s="251"/>
      <c r="CMB137" s="252"/>
      <c r="CMC137" s="253"/>
      <c r="CMD137" s="251"/>
      <c r="CME137" s="252"/>
      <c r="CMF137" s="253"/>
      <c r="CMG137" s="251"/>
      <c r="CMH137" s="252"/>
      <c r="CMI137" s="253"/>
      <c r="CMJ137" s="251"/>
      <c r="CMK137" s="252"/>
      <c r="CML137" s="253"/>
      <c r="CMM137" s="251"/>
      <c r="CMN137" s="252"/>
      <c r="CMO137" s="253"/>
      <c r="CMP137" s="251"/>
      <c r="CMQ137" s="252"/>
      <c r="CMR137" s="253"/>
      <c r="CMS137" s="251"/>
      <c r="CMT137" s="252"/>
      <c r="CMU137" s="253"/>
      <c r="CMV137" s="251"/>
      <c r="CMW137" s="252"/>
      <c r="CMX137" s="253"/>
      <c r="CMY137" s="251"/>
      <c r="CMZ137" s="252"/>
      <c r="CNA137" s="253"/>
      <c r="CNB137" s="251"/>
      <c r="CNC137" s="252"/>
      <c r="CND137" s="253"/>
      <c r="CNE137" s="251"/>
      <c r="CNF137" s="252"/>
      <c r="CNG137" s="253"/>
      <c r="CNH137" s="251"/>
      <c r="CNI137" s="252"/>
      <c r="CNJ137" s="253"/>
      <c r="CNK137" s="251"/>
      <c r="CNL137" s="252"/>
      <c r="CNM137" s="253"/>
      <c r="CNN137" s="251"/>
      <c r="CNO137" s="252"/>
      <c r="CNP137" s="253"/>
      <c r="CNQ137" s="251"/>
      <c r="CNR137" s="252"/>
      <c r="CNS137" s="253"/>
      <c r="CNT137" s="251"/>
      <c r="CNU137" s="252"/>
      <c r="CNV137" s="253"/>
      <c r="CNW137" s="251"/>
      <c r="CNX137" s="252"/>
      <c r="CNY137" s="253"/>
      <c r="CNZ137" s="251"/>
      <c r="COA137" s="252"/>
      <c r="COB137" s="253"/>
      <c r="COC137" s="251"/>
      <c r="COD137" s="252"/>
      <c r="COE137" s="253"/>
      <c r="COF137" s="251"/>
      <c r="COG137" s="252"/>
      <c r="COH137" s="253"/>
      <c r="COI137" s="251"/>
      <c r="COJ137" s="252"/>
      <c r="COK137" s="253"/>
      <c r="COL137" s="251"/>
      <c r="COM137" s="252"/>
      <c r="CON137" s="253"/>
      <c r="COO137" s="251"/>
      <c r="COP137" s="252"/>
      <c r="COQ137" s="253"/>
      <c r="COR137" s="251"/>
      <c r="COS137" s="252"/>
      <c r="COT137" s="253"/>
      <c r="COU137" s="251"/>
      <c r="COV137" s="252"/>
      <c r="COW137" s="253"/>
      <c r="COX137" s="251"/>
      <c r="COY137" s="252"/>
      <c r="COZ137" s="253"/>
      <c r="CPA137" s="251"/>
      <c r="CPB137" s="252"/>
      <c r="CPC137" s="253"/>
      <c r="CPD137" s="251"/>
      <c r="CPE137" s="252"/>
      <c r="CPF137" s="253"/>
      <c r="CPG137" s="251"/>
      <c r="CPH137" s="252"/>
      <c r="CPI137" s="253"/>
      <c r="CPJ137" s="251"/>
      <c r="CPK137" s="252"/>
      <c r="CPL137" s="253"/>
      <c r="CPM137" s="251"/>
      <c r="CPN137" s="252"/>
      <c r="CPO137" s="253"/>
      <c r="CPP137" s="251"/>
      <c r="CPQ137" s="252"/>
      <c r="CPR137" s="253"/>
      <c r="CPS137" s="251"/>
      <c r="CPT137" s="252"/>
      <c r="CPU137" s="253"/>
      <c r="CPV137" s="251"/>
      <c r="CPW137" s="252"/>
      <c r="CPX137" s="253"/>
      <c r="CPY137" s="251"/>
      <c r="CPZ137" s="252"/>
      <c r="CQA137" s="253"/>
      <c r="CQB137" s="251"/>
      <c r="CQC137" s="252"/>
      <c r="CQD137" s="253"/>
      <c r="CQE137" s="251"/>
      <c r="CQF137" s="252"/>
      <c r="CQG137" s="253"/>
      <c r="CQH137" s="251"/>
      <c r="CQI137" s="252"/>
      <c r="CQJ137" s="253"/>
      <c r="CQK137" s="251"/>
      <c r="CQL137" s="252"/>
      <c r="CQM137" s="253"/>
      <c r="CQN137" s="251"/>
      <c r="CQO137" s="252"/>
      <c r="CQP137" s="253"/>
      <c r="CQQ137" s="251"/>
      <c r="CQR137" s="252"/>
      <c r="CQS137" s="253"/>
      <c r="CQT137" s="251"/>
      <c r="CQU137" s="252"/>
      <c r="CQV137" s="253"/>
      <c r="CQW137" s="251"/>
      <c r="CQX137" s="252"/>
      <c r="CQY137" s="253"/>
      <c r="CQZ137" s="251"/>
      <c r="CRA137" s="252"/>
      <c r="CRB137" s="253"/>
      <c r="CRC137" s="251"/>
      <c r="CRD137" s="252"/>
      <c r="CRE137" s="253"/>
      <c r="CRF137" s="251"/>
      <c r="CRG137" s="252"/>
      <c r="CRH137" s="253"/>
      <c r="CRI137" s="251"/>
      <c r="CRJ137" s="252"/>
      <c r="CRK137" s="253"/>
      <c r="CRL137" s="251"/>
      <c r="CRM137" s="252"/>
      <c r="CRN137" s="253"/>
      <c r="CRO137" s="251"/>
      <c r="CRP137" s="252"/>
      <c r="CRQ137" s="253"/>
      <c r="CRR137" s="251"/>
      <c r="CRS137" s="252"/>
      <c r="CRT137" s="253"/>
      <c r="CRU137" s="251"/>
      <c r="CRV137" s="252"/>
      <c r="CRW137" s="253"/>
      <c r="CRX137" s="251"/>
      <c r="CRY137" s="252"/>
      <c r="CRZ137" s="253"/>
      <c r="CSA137" s="251"/>
      <c r="CSB137" s="252"/>
      <c r="CSC137" s="253"/>
      <c r="CSD137" s="251"/>
      <c r="CSE137" s="252"/>
      <c r="CSF137" s="253"/>
      <c r="CSG137" s="251"/>
      <c r="CSH137" s="252"/>
      <c r="CSI137" s="253"/>
      <c r="CSJ137" s="251"/>
      <c r="CSK137" s="252"/>
      <c r="CSL137" s="253"/>
      <c r="CSM137" s="251"/>
      <c r="CSN137" s="252"/>
      <c r="CSO137" s="253"/>
      <c r="CSP137" s="251"/>
      <c r="CSQ137" s="252"/>
      <c r="CSR137" s="253"/>
      <c r="CSS137" s="251"/>
      <c r="CST137" s="252"/>
      <c r="CSU137" s="253"/>
      <c r="CSV137" s="251"/>
      <c r="CSW137" s="252"/>
      <c r="CSX137" s="253"/>
      <c r="CSY137" s="251"/>
      <c r="CSZ137" s="252"/>
      <c r="CTA137" s="253"/>
      <c r="CTB137" s="251"/>
      <c r="CTC137" s="252"/>
      <c r="CTD137" s="253"/>
      <c r="CTE137" s="251"/>
      <c r="CTF137" s="252"/>
      <c r="CTG137" s="253"/>
      <c r="CTH137" s="251"/>
      <c r="CTI137" s="252"/>
      <c r="CTJ137" s="253"/>
      <c r="CTK137" s="251"/>
      <c r="CTL137" s="252"/>
      <c r="CTM137" s="253"/>
      <c r="CTN137" s="251"/>
      <c r="CTO137" s="252"/>
      <c r="CTP137" s="253"/>
      <c r="CTQ137" s="251"/>
      <c r="CTR137" s="252"/>
      <c r="CTS137" s="253"/>
      <c r="CTT137" s="251"/>
      <c r="CTU137" s="252"/>
      <c r="CTV137" s="253"/>
      <c r="CTW137" s="251"/>
      <c r="CTX137" s="252"/>
      <c r="CTY137" s="253"/>
      <c r="CTZ137" s="251"/>
      <c r="CUA137" s="252"/>
      <c r="CUB137" s="253"/>
      <c r="CUC137" s="251"/>
      <c r="CUD137" s="252"/>
      <c r="CUE137" s="253"/>
      <c r="CUF137" s="251"/>
      <c r="CUG137" s="252"/>
      <c r="CUH137" s="253"/>
      <c r="CUI137" s="251"/>
      <c r="CUJ137" s="252"/>
      <c r="CUK137" s="253"/>
      <c r="CUL137" s="251"/>
      <c r="CUM137" s="252"/>
      <c r="CUN137" s="253"/>
      <c r="CUO137" s="251"/>
      <c r="CUP137" s="252"/>
      <c r="CUQ137" s="253"/>
      <c r="CUR137" s="251"/>
      <c r="CUS137" s="252"/>
      <c r="CUT137" s="253"/>
      <c r="CUU137" s="251"/>
      <c r="CUV137" s="252"/>
      <c r="CUW137" s="253"/>
      <c r="CUX137" s="251"/>
      <c r="CUY137" s="252"/>
      <c r="CUZ137" s="253"/>
      <c r="CVA137" s="251"/>
      <c r="CVB137" s="252"/>
      <c r="CVC137" s="253"/>
      <c r="CVD137" s="251"/>
      <c r="CVE137" s="252"/>
      <c r="CVF137" s="253"/>
      <c r="CVG137" s="251"/>
      <c r="CVH137" s="252"/>
      <c r="CVI137" s="253"/>
      <c r="CVJ137" s="251"/>
      <c r="CVK137" s="252"/>
      <c r="CVL137" s="253"/>
      <c r="CVM137" s="251"/>
      <c r="CVN137" s="252"/>
      <c r="CVO137" s="253"/>
      <c r="CVP137" s="251"/>
      <c r="CVQ137" s="252"/>
      <c r="CVR137" s="253"/>
      <c r="CVS137" s="251"/>
      <c r="CVT137" s="252"/>
      <c r="CVU137" s="253"/>
      <c r="CVV137" s="251"/>
      <c r="CVW137" s="252"/>
      <c r="CVX137" s="253"/>
      <c r="CVY137" s="251"/>
      <c r="CVZ137" s="252"/>
      <c r="CWA137" s="253"/>
      <c r="CWB137" s="251"/>
      <c r="CWC137" s="252"/>
      <c r="CWD137" s="253"/>
      <c r="CWE137" s="251"/>
      <c r="CWF137" s="252"/>
      <c r="CWG137" s="253"/>
      <c r="CWH137" s="251"/>
      <c r="CWI137" s="252"/>
      <c r="CWJ137" s="253"/>
      <c r="CWK137" s="251"/>
      <c r="CWL137" s="252"/>
      <c r="CWM137" s="253"/>
      <c r="CWN137" s="251"/>
      <c r="CWO137" s="252"/>
      <c r="CWP137" s="253"/>
      <c r="CWQ137" s="251"/>
      <c r="CWR137" s="252"/>
      <c r="CWS137" s="253"/>
      <c r="CWT137" s="251"/>
      <c r="CWU137" s="252"/>
      <c r="CWV137" s="253"/>
      <c r="CWW137" s="251"/>
      <c r="CWX137" s="252"/>
      <c r="CWY137" s="253"/>
      <c r="CWZ137" s="251"/>
      <c r="CXA137" s="252"/>
      <c r="CXB137" s="253"/>
      <c r="CXC137" s="251"/>
      <c r="CXD137" s="252"/>
      <c r="CXE137" s="253"/>
      <c r="CXF137" s="251"/>
      <c r="CXG137" s="252"/>
      <c r="CXH137" s="253"/>
      <c r="CXI137" s="251"/>
      <c r="CXJ137" s="252"/>
      <c r="CXK137" s="253"/>
      <c r="CXL137" s="251"/>
      <c r="CXM137" s="252"/>
      <c r="CXN137" s="253"/>
      <c r="CXO137" s="251"/>
      <c r="CXP137" s="252"/>
      <c r="CXQ137" s="253"/>
      <c r="CXR137" s="251"/>
      <c r="CXS137" s="252"/>
      <c r="CXT137" s="253"/>
      <c r="CXU137" s="251"/>
      <c r="CXV137" s="252"/>
      <c r="CXW137" s="253"/>
      <c r="CXX137" s="251"/>
      <c r="CXY137" s="252"/>
      <c r="CXZ137" s="253"/>
      <c r="CYA137" s="251"/>
      <c r="CYB137" s="252"/>
      <c r="CYC137" s="253"/>
      <c r="CYD137" s="251"/>
      <c r="CYE137" s="252"/>
      <c r="CYF137" s="253"/>
      <c r="CYG137" s="251"/>
      <c r="CYH137" s="252"/>
      <c r="CYI137" s="253"/>
      <c r="CYJ137" s="251"/>
      <c r="CYK137" s="252"/>
      <c r="CYL137" s="253"/>
      <c r="CYM137" s="251"/>
      <c r="CYN137" s="252"/>
      <c r="CYO137" s="253"/>
      <c r="CYP137" s="251"/>
      <c r="CYQ137" s="252"/>
      <c r="CYR137" s="253"/>
      <c r="CYS137" s="251"/>
      <c r="CYT137" s="252"/>
      <c r="CYU137" s="253"/>
      <c r="CYV137" s="251"/>
      <c r="CYW137" s="252"/>
      <c r="CYX137" s="253"/>
      <c r="CYY137" s="251"/>
      <c r="CYZ137" s="252"/>
      <c r="CZA137" s="253"/>
      <c r="CZB137" s="251"/>
      <c r="CZC137" s="252"/>
      <c r="CZD137" s="253"/>
      <c r="CZE137" s="251"/>
      <c r="CZF137" s="252"/>
      <c r="CZG137" s="253"/>
      <c r="CZH137" s="251"/>
      <c r="CZI137" s="252"/>
      <c r="CZJ137" s="253"/>
      <c r="CZK137" s="251"/>
      <c r="CZL137" s="252"/>
      <c r="CZM137" s="253"/>
      <c r="CZN137" s="251"/>
      <c r="CZO137" s="252"/>
      <c r="CZP137" s="253"/>
      <c r="CZQ137" s="251"/>
      <c r="CZR137" s="252"/>
      <c r="CZS137" s="253"/>
      <c r="CZT137" s="251"/>
      <c r="CZU137" s="252"/>
      <c r="CZV137" s="253"/>
      <c r="CZW137" s="251"/>
      <c r="CZX137" s="252"/>
      <c r="CZY137" s="253"/>
      <c r="CZZ137" s="251"/>
      <c r="DAA137" s="252"/>
      <c r="DAB137" s="253"/>
      <c r="DAC137" s="251"/>
      <c r="DAD137" s="252"/>
      <c r="DAE137" s="253"/>
      <c r="DAF137" s="251"/>
      <c r="DAG137" s="252"/>
      <c r="DAH137" s="253"/>
      <c r="DAI137" s="251"/>
      <c r="DAJ137" s="252"/>
      <c r="DAK137" s="253"/>
      <c r="DAL137" s="251"/>
      <c r="DAM137" s="252"/>
      <c r="DAN137" s="253"/>
      <c r="DAO137" s="251"/>
      <c r="DAP137" s="252"/>
      <c r="DAQ137" s="253"/>
      <c r="DAR137" s="251"/>
      <c r="DAS137" s="252"/>
      <c r="DAT137" s="253"/>
      <c r="DAU137" s="251"/>
      <c r="DAV137" s="252"/>
      <c r="DAW137" s="253"/>
      <c r="DAX137" s="251"/>
      <c r="DAY137" s="252"/>
      <c r="DAZ137" s="253"/>
      <c r="DBA137" s="251"/>
      <c r="DBB137" s="252"/>
      <c r="DBC137" s="253"/>
      <c r="DBD137" s="251"/>
      <c r="DBE137" s="252"/>
      <c r="DBF137" s="253"/>
      <c r="DBG137" s="251"/>
      <c r="DBH137" s="252"/>
      <c r="DBI137" s="253"/>
      <c r="DBJ137" s="251"/>
      <c r="DBK137" s="252"/>
      <c r="DBL137" s="253"/>
      <c r="DBM137" s="251"/>
      <c r="DBN137" s="252"/>
      <c r="DBO137" s="253"/>
      <c r="DBP137" s="251"/>
      <c r="DBQ137" s="252"/>
      <c r="DBR137" s="253"/>
      <c r="DBS137" s="251"/>
      <c r="DBT137" s="252"/>
      <c r="DBU137" s="253"/>
      <c r="DBV137" s="251"/>
      <c r="DBW137" s="252"/>
      <c r="DBX137" s="253"/>
      <c r="DBY137" s="251"/>
      <c r="DBZ137" s="252"/>
      <c r="DCA137" s="253"/>
      <c r="DCB137" s="251"/>
      <c r="DCC137" s="252"/>
      <c r="DCD137" s="253"/>
      <c r="DCE137" s="251"/>
      <c r="DCF137" s="252"/>
      <c r="DCG137" s="253"/>
      <c r="DCH137" s="251"/>
      <c r="DCI137" s="252"/>
      <c r="DCJ137" s="253"/>
      <c r="DCK137" s="251"/>
      <c r="DCL137" s="252"/>
      <c r="DCM137" s="253"/>
      <c r="DCN137" s="251"/>
      <c r="DCO137" s="252"/>
      <c r="DCP137" s="253"/>
      <c r="DCQ137" s="251"/>
      <c r="DCR137" s="252"/>
      <c r="DCS137" s="253"/>
      <c r="DCT137" s="251"/>
      <c r="DCU137" s="252"/>
      <c r="DCV137" s="253"/>
      <c r="DCW137" s="251"/>
      <c r="DCX137" s="252"/>
      <c r="DCY137" s="253"/>
      <c r="DCZ137" s="251"/>
      <c r="DDA137" s="252"/>
      <c r="DDB137" s="253"/>
      <c r="DDC137" s="251"/>
      <c r="DDD137" s="252"/>
      <c r="DDE137" s="253"/>
      <c r="DDF137" s="251"/>
      <c r="DDG137" s="252"/>
      <c r="DDH137" s="253"/>
      <c r="DDI137" s="251"/>
      <c r="DDJ137" s="252"/>
      <c r="DDK137" s="253"/>
      <c r="DDL137" s="251"/>
      <c r="DDM137" s="252"/>
      <c r="DDN137" s="253"/>
      <c r="DDO137" s="251"/>
      <c r="DDP137" s="252"/>
      <c r="DDQ137" s="253"/>
      <c r="DDR137" s="251"/>
      <c r="DDS137" s="252"/>
      <c r="DDT137" s="253"/>
      <c r="DDU137" s="251"/>
      <c r="DDV137" s="252"/>
      <c r="DDW137" s="253"/>
      <c r="DDX137" s="251"/>
      <c r="DDY137" s="252"/>
      <c r="DDZ137" s="253"/>
      <c r="DEA137" s="251"/>
      <c r="DEB137" s="252"/>
      <c r="DEC137" s="253"/>
      <c r="DED137" s="251"/>
      <c r="DEE137" s="252"/>
      <c r="DEF137" s="253"/>
      <c r="DEG137" s="251"/>
      <c r="DEH137" s="252"/>
      <c r="DEI137" s="253"/>
      <c r="DEJ137" s="251"/>
      <c r="DEK137" s="252"/>
      <c r="DEL137" s="253"/>
      <c r="DEM137" s="251"/>
      <c r="DEN137" s="252"/>
      <c r="DEO137" s="253"/>
      <c r="DEP137" s="251"/>
      <c r="DEQ137" s="252"/>
      <c r="DER137" s="253"/>
      <c r="DES137" s="251"/>
      <c r="DET137" s="252"/>
      <c r="DEU137" s="253"/>
      <c r="DEV137" s="251"/>
      <c r="DEW137" s="252"/>
      <c r="DEX137" s="253"/>
      <c r="DEY137" s="251"/>
      <c r="DEZ137" s="252"/>
      <c r="DFA137" s="253"/>
      <c r="DFB137" s="251"/>
      <c r="DFC137" s="252"/>
      <c r="DFD137" s="253"/>
      <c r="DFE137" s="251"/>
      <c r="DFF137" s="252"/>
      <c r="DFG137" s="253"/>
      <c r="DFH137" s="251"/>
      <c r="DFI137" s="252"/>
      <c r="DFJ137" s="253"/>
      <c r="DFK137" s="251"/>
      <c r="DFL137" s="252"/>
      <c r="DFM137" s="253"/>
      <c r="DFN137" s="251"/>
      <c r="DFO137" s="252"/>
      <c r="DFP137" s="253"/>
      <c r="DFQ137" s="251"/>
      <c r="DFR137" s="252"/>
      <c r="DFS137" s="253"/>
      <c r="DFT137" s="251"/>
      <c r="DFU137" s="252"/>
      <c r="DFV137" s="253"/>
      <c r="DFW137" s="251"/>
      <c r="DFX137" s="252"/>
      <c r="DFY137" s="253"/>
      <c r="DFZ137" s="251"/>
      <c r="DGA137" s="252"/>
      <c r="DGB137" s="253"/>
      <c r="DGC137" s="251"/>
      <c r="DGD137" s="252"/>
      <c r="DGE137" s="253"/>
      <c r="DGF137" s="251"/>
      <c r="DGG137" s="252"/>
      <c r="DGH137" s="253"/>
      <c r="DGI137" s="251"/>
      <c r="DGJ137" s="252"/>
      <c r="DGK137" s="253"/>
      <c r="DGL137" s="251"/>
      <c r="DGM137" s="252"/>
      <c r="DGN137" s="253"/>
      <c r="DGO137" s="251"/>
      <c r="DGP137" s="252"/>
      <c r="DGQ137" s="253"/>
      <c r="DGR137" s="251"/>
      <c r="DGS137" s="252"/>
      <c r="DGT137" s="253"/>
      <c r="DGU137" s="251"/>
      <c r="DGV137" s="252"/>
      <c r="DGW137" s="253"/>
      <c r="DGX137" s="251"/>
      <c r="DGY137" s="252"/>
      <c r="DGZ137" s="253"/>
      <c r="DHA137" s="251"/>
      <c r="DHB137" s="252"/>
      <c r="DHC137" s="253"/>
      <c r="DHD137" s="251"/>
      <c r="DHE137" s="252"/>
      <c r="DHF137" s="253"/>
      <c r="DHG137" s="251"/>
      <c r="DHH137" s="252"/>
      <c r="DHI137" s="253"/>
      <c r="DHJ137" s="251"/>
      <c r="DHK137" s="252"/>
      <c r="DHL137" s="253"/>
      <c r="DHM137" s="251"/>
      <c r="DHN137" s="252"/>
      <c r="DHO137" s="253"/>
      <c r="DHP137" s="251"/>
      <c r="DHQ137" s="252"/>
      <c r="DHR137" s="253"/>
      <c r="DHS137" s="251"/>
      <c r="DHT137" s="252"/>
      <c r="DHU137" s="253"/>
      <c r="DHV137" s="251"/>
      <c r="DHW137" s="252"/>
      <c r="DHX137" s="253"/>
      <c r="DHY137" s="251"/>
      <c r="DHZ137" s="252"/>
      <c r="DIA137" s="253"/>
      <c r="DIB137" s="251"/>
      <c r="DIC137" s="252"/>
      <c r="DID137" s="253"/>
      <c r="DIE137" s="251"/>
      <c r="DIF137" s="252"/>
      <c r="DIG137" s="253"/>
      <c r="DIH137" s="251"/>
      <c r="DII137" s="252"/>
      <c r="DIJ137" s="253"/>
      <c r="DIK137" s="251"/>
      <c r="DIL137" s="252"/>
      <c r="DIM137" s="253"/>
      <c r="DIN137" s="251"/>
      <c r="DIO137" s="252"/>
      <c r="DIP137" s="253"/>
      <c r="DIQ137" s="251"/>
      <c r="DIR137" s="252"/>
      <c r="DIS137" s="253"/>
      <c r="DIT137" s="251"/>
      <c r="DIU137" s="252"/>
      <c r="DIV137" s="253"/>
      <c r="DIW137" s="251"/>
      <c r="DIX137" s="252"/>
      <c r="DIY137" s="253"/>
      <c r="DIZ137" s="251"/>
      <c r="DJA137" s="252"/>
      <c r="DJB137" s="253"/>
      <c r="DJC137" s="251"/>
      <c r="DJD137" s="252"/>
      <c r="DJE137" s="253"/>
      <c r="DJF137" s="251"/>
      <c r="DJG137" s="252"/>
      <c r="DJH137" s="253"/>
      <c r="DJI137" s="251"/>
      <c r="DJJ137" s="252"/>
      <c r="DJK137" s="253"/>
      <c r="DJL137" s="251"/>
      <c r="DJM137" s="252"/>
      <c r="DJN137" s="253"/>
      <c r="DJO137" s="251"/>
      <c r="DJP137" s="252"/>
      <c r="DJQ137" s="253"/>
      <c r="DJR137" s="251"/>
      <c r="DJS137" s="252"/>
      <c r="DJT137" s="253"/>
      <c r="DJU137" s="251"/>
      <c r="DJV137" s="252"/>
      <c r="DJW137" s="253"/>
      <c r="DJX137" s="251"/>
      <c r="DJY137" s="252"/>
      <c r="DJZ137" s="253"/>
      <c r="DKA137" s="251"/>
      <c r="DKB137" s="252"/>
      <c r="DKC137" s="253"/>
      <c r="DKD137" s="251"/>
      <c r="DKE137" s="252"/>
      <c r="DKF137" s="253"/>
      <c r="DKG137" s="251"/>
      <c r="DKH137" s="252"/>
      <c r="DKI137" s="253"/>
      <c r="DKJ137" s="251"/>
      <c r="DKK137" s="252"/>
      <c r="DKL137" s="253"/>
      <c r="DKM137" s="251"/>
      <c r="DKN137" s="252"/>
      <c r="DKO137" s="253"/>
      <c r="DKP137" s="251"/>
      <c r="DKQ137" s="252"/>
      <c r="DKR137" s="253"/>
      <c r="DKS137" s="251"/>
      <c r="DKT137" s="252"/>
      <c r="DKU137" s="253"/>
      <c r="DKV137" s="251"/>
      <c r="DKW137" s="252"/>
      <c r="DKX137" s="253"/>
      <c r="DKY137" s="251"/>
      <c r="DKZ137" s="252"/>
      <c r="DLA137" s="253"/>
      <c r="DLB137" s="251"/>
      <c r="DLC137" s="252"/>
      <c r="DLD137" s="253"/>
      <c r="DLE137" s="251"/>
      <c r="DLF137" s="252"/>
      <c r="DLG137" s="253"/>
      <c r="DLH137" s="251"/>
      <c r="DLI137" s="252"/>
      <c r="DLJ137" s="253"/>
      <c r="DLK137" s="251"/>
      <c r="DLL137" s="252"/>
      <c r="DLM137" s="253"/>
      <c r="DLN137" s="251"/>
      <c r="DLO137" s="252"/>
      <c r="DLP137" s="253"/>
      <c r="DLQ137" s="251"/>
      <c r="DLR137" s="252"/>
      <c r="DLS137" s="253"/>
      <c r="DLT137" s="251"/>
      <c r="DLU137" s="252"/>
      <c r="DLV137" s="253"/>
      <c r="DLW137" s="251"/>
      <c r="DLX137" s="252"/>
      <c r="DLY137" s="253"/>
      <c r="DLZ137" s="251"/>
      <c r="DMA137" s="252"/>
      <c r="DMB137" s="253"/>
      <c r="DMC137" s="251"/>
      <c r="DMD137" s="252"/>
      <c r="DME137" s="253"/>
      <c r="DMF137" s="251"/>
      <c r="DMG137" s="252"/>
      <c r="DMH137" s="253"/>
      <c r="DMI137" s="251"/>
      <c r="DMJ137" s="252"/>
      <c r="DMK137" s="253"/>
      <c r="DML137" s="251"/>
      <c r="DMM137" s="252"/>
      <c r="DMN137" s="253"/>
      <c r="DMO137" s="251"/>
      <c r="DMP137" s="252"/>
      <c r="DMQ137" s="253"/>
      <c r="DMR137" s="251"/>
      <c r="DMS137" s="252"/>
      <c r="DMT137" s="253"/>
      <c r="DMU137" s="251"/>
      <c r="DMV137" s="252"/>
      <c r="DMW137" s="253"/>
      <c r="DMX137" s="251"/>
      <c r="DMY137" s="252"/>
      <c r="DMZ137" s="253"/>
      <c r="DNA137" s="251"/>
      <c r="DNB137" s="252"/>
      <c r="DNC137" s="253"/>
      <c r="DND137" s="251"/>
      <c r="DNE137" s="252"/>
      <c r="DNF137" s="253"/>
      <c r="DNG137" s="251"/>
      <c r="DNH137" s="252"/>
      <c r="DNI137" s="253"/>
      <c r="DNJ137" s="251"/>
      <c r="DNK137" s="252"/>
      <c r="DNL137" s="253"/>
      <c r="DNM137" s="251"/>
      <c r="DNN137" s="252"/>
      <c r="DNO137" s="253"/>
      <c r="DNP137" s="251"/>
      <c r="DNQ137" s="252"/>
      <c r="DNR137" s="253"/>
      <c r="DNS137" s="251"/>
      <c r="DNT137" s="252"/>
      <c r="DNU137" s="253"/>
      <c r="DNV137" s="251"/>
      <c r="DNW137" s="252"/>
      <c r="DNX137" s="253"/>
      <c r="DNY137" s="251"/>
      <c r="DNZ137" s="252"/>
      <c r="DOA137" s="253"/>
      <c r="DOB137" s="251"/>
      <c r="DOC137" s="252"/>
      <c r="DOD137" s="253"/>
      <c r="DOE137" s="251"/>
      <c r="DOF137" s="252"/>
      <c r="DOG137" s="253"/>
      <c r="DOH137" s="251"/>
      <c r="DOI137" s="252"/>
      <c r="DOJ137" s="253"/>
      <c r="DOK137" s="251"/>
      <c r="DOL137" s="252"/>
      <c r="DOM137" s="253"/>
      <c r="DON137" s="251"/>
      <c r="DOO137" s="252"/>
      <c r="DOP137" s="253"/>
      <c r="DOQ137" s="251"/>
      <c r="DOR137" s="252"/>
      <c r="DOS137" s="253"/>
      <c r="DOT137" s="251"/>
      <c r="DOU137" s="252"/>
      <c r="DOV137" s="253"/>
      <c r="DOW137" s="251"/>
      <c r="DOX137" s="252"/>
      <c r="DOY137" s="253"/>
      <c r="DOZ137" s="251"/>
      <c r="DPA137" s="252"/>
      <c r="DPB137" s="253"/>
      <c r="DPC137" s="251"/>
      <c r="DPD137" s="252"/>
      <c r="DPE137" s="253"/>
      <c r="DPF137" s="251"/>
      <c r="DPG137" s="252"/>
      <c r="DPH137" s="253"/>
      <c r="DPI137" s="251"/>
      <c r="DPJ137" s="252"/>
      <c r="DPK137" s="253"/>
      <c r="DPL137" s="251"/>
      <c r="DPM137" s="252"/>
      <c r="DPN137" s="253"/>
      <c r="DPO137" s="251"/>
      <c r="DPP137" s="252"/>
      <c r="DPQ137" s="253"/>
      <c r="DPR137" s="251"/>
      <c r="DPS137" s="252"/>
      <c r="DPT137" s="253"/>
      <c r="DPU137" s="251"/>
      <c r="DPV137" s="252"/>
      <c r="DPW137" s="253"/>
      <c r="DPX137" s="251"/>
      <c r="DPY137" s="252"/>
      <c r="DPZ137" s="253"/>
      <c r="DQA137" s="251"/>
      <c r="DQB137" s="252"/>
      <c r="DQC137" s="253"/>
      <c r="DQD137" s="251"/>
      <c r="DQE137" s="252"/>
      <c r="DQF137" s="253"/>
      <c r="DQG137" s="251"/>
      <c r="DQH137" s="252"/>
      <c r="DQI137" s="253"/>
      <c r="DQJ137" s="251"/>
      <c r="DQK137" s="252"/>
      <c r="DQL137" s="253"/>
      <c r="DQM137" s="251"/>
      <c r="DQN137" s="252"/>
      <c r="DQO137" s="253"/>
      <c r="DQP137" s="251"/>
      <c r="DQQ137" s="252"/>
      <c r="DQR137" s="253"/>
      <c r="DQS137" s="251"/>
      <c r="DQT137" s="252"/>
      <c r="DQU137" s="253"/>
      <c r="DQV137" s="251"/>
      <c r="DQW137" s="252"/>
      <c r="DQX137" s="253"/>
      <c r="DQY137" s="251"/>
      <c r="DQZ137" s="252"/>
      <c r="DRA137" s="253"/>
      <c r="DRB137" s="251"/>
      <c r="DRC137" s="252"/>
      <c r="DRD137" s="253"/>
      <c r="DRE137" s="251"/>
      <c r="DRF137" s="252"/>
      <c r="DRG137" s="253"/>
      <c r="DRH137" s="251"/>
      <c r="DRI137" s="252"/>
      <c r="DRJ137" s="253"/>
      <c r="DRK137" s="251"/>
      <c r="DRL137" s="252"/>
      <c r="DRM137" s="253"/>
      <c r="DRN137" s="251"/>
      <c r="DRO137" s="252"/>
      <c r="DRP137" s="253"/>
      <c r="DRQ137" s="251"/>
      <c r="DRR137" s="252"/>
      <c r="DRS137" s="253"/>
      <c r="DRT137" s="251"/>
      <c r="DRU137" s="252"/>
      <c r="DRV137" s="253"/>
      <c r="DRW137" s="251"/>
      <c r="DRX137" s="252"/>
      <c r="DRY137" s="253"/>
      <c r="DRZ137" s="251"/>
      <c r="DSA137" s="252"/>
      <c r="DSB137" s="253"/>
      <c r="DSC137" s="251"/>
      <c r="DSD137" s="252"/>
      <c r="DSE137" s="253"/>
      <c r="DSF137" s="251"/>
      <c r="DSG137" s="252"/>
      <c r="DSH137" s="253"/>
      <c r="DSI137" s="251"/>
      <c r="DSJ137" s="252"/>
      <c r="DSK137" s="253"/>
      <c r="DSL137" s="251"/>
      <c r="DSM137" s="252"/>
      <c r="DSN137" s="253"/>
      <c r="DSO137" s="251"/>
      <c r="DSP137" s="252"/>
      <c r="DSQ137" s="253"/>
      <c r="DSR137" s="251"/>
      <c r="DSS137" s="252"/>
      <c r="DST137" s="253"/>
      <c r="DSU137" s="251"/>
      <c r="DSV137" s="252"/>
      <c r="DSW137" s="253"/>
      <c r="DSX137" s="251"/>
      <c r="DSY137" s="252"/>
      <c r="DSZ137" s="253"/>
      <c r="DTA137" s="251"/>
      <c r="DTB137" s="252"/>
      <c r="DTC137" s="253"/>
      <c r="DTD137" s="251"/>
      <c r="DTE137" s="252"/>
      <c r="DTF137" s="253"/>
      <c r="DTG137" s="251"/>
      <c r="DTH137" s="252"/>
      <c r="DTI137" s="253"/>
      <c r="DTJ137" s="251"/>
      <c r="DTK137" s="252"/>
      <c r="DTL137" s="253"/>
      <c r="DTM137" s="251"/>
      <c r="DTN137" s="252"/>
      <c r="DTO137" s="253"/>
      <c r="DTP137" s="251"/>
      <c r="DTQ137" s="252"/>
      <c r="DTR137" s="253"/>
      <c r="DTS137" s="251"/>
      <c r="DTT137" s="252"/>
      <c r="DTU137" s="253"/>
      <c r="DTV137" s="251"/>
      <c r="DTW137" s="252"/>
      <c r="DTX137" s="253"/>
      <c r="DTY137" s="251"/>
      <c r="DTZ137" s="252"/>
      <c r="DUA137" s="253"/>
      <c r="DUB137" s="251"/>
      <c r="DUC137" s="252"/>
      <c r="DUD137" s="253"/>
      <c r="DUE137" s="251"/>
      <c r="DUF137" s="252"/>
      <c r="DUG137" s="253"/>
      <c r="DUH137" s="251"/>
      <c r="DUI137" s="252"/>
      <c r="DUJ137" s="253"/>
      <c r="DUK137" s="251"/>
      <c r="DUL137" s="252"/>
      <c r="DUM137" s="253"/>
      <c r="DUN137" s="251"/>
      <c r="DUO137" s="252"/>
      <c r="DUP137" s="253"/>
      <c r="DUQ137" s="251"/>
      <c r="DUR137" s="252"/>
      <c r="DUS137" s="253"/>
      <c r="DUT137" s="251"/>
      <c r="DUU137" s="252"/>
      <c r="DUV137" s="253"/>
      <c r="DUW137" s="251"/>
      <c r="DUX137" s="252"/>
      <c r="DUY137" s="253"/>
      <c r="DUZ137" s="251"/>
      <c r="DVA137" s="252"/>
      <c r="DVB137" s="253"/>
      <c r="DVC137" s="251"/>
      <c r="DVD137" s="252"/>
      <c r="DVE137" s="253"/>
      <c r="DVF137" s="251"/>
      <c r="DVG137" s="252"/>
      <c r="DVH137" s="253"/>
      <c r="DVI137" s="251"/>
      <c r="DVJ137" s="252"/>
      <c r="DVK137" s="253"/>
      <c r="DVL137" s="251"/>
      <c r="DVM137" s="252"/>
      <c r="DVN137" s="253"/>
      <c r="DVO137" s="251"/>
      <c r="DVP137" s="252"/>
      <c r="DVQ137" s="253"/>
      <c r="DVR137" s="251"/>
      <c r="DVS137" s="252"/>
      <c r="DVT137" s="253"/>
      <c r="DVU137" s="251"/>
      <c r="DVV137" s="252"/>
      <c r="DVW137" s="253"/>
      <c r="DVX137" s="251"/>
      <c r="DVY137" s="252"/>
      <c r="DVZ137" s="253"/>
      <c r="DWA137" s="251"/>
      <c r="DWB137" s="252"/>
      <c r="DWC137" s="253"/>
      <c r="DWD137" s="251"/>
      <c r="DWE137" s="252"/>
      <c r="DWF137" s="253"/>
      <c r="DWG137" s="251"/>
      <c r="DWH137" s="252"/>
      <c r="DWI137" s="253"/>
      <c r="DWJ137" s="251"/>
      <c r="DWK137" s="252"/>
      <c r="DWL137" s="253"/>
      <c r="DWM137" s="251"/>
      <c r="DWN137" s="252"/>
      <c r="DWO137" s="253"/>
      <c r="DWP137" s="251"/>
      <c r="DWQ137" s="252"/>
      <c r="DWR137" s="253"/>
      <c r="DWS137" s="251"/>
      <c r="DWT137" s="252"/>
      <c r="DWU137" s="253"/>
      <c r="DWV137" s="251"/>
      <c r="DWW137" s="252"/>
      <c r="DWX137" s="253"/>
      <c r="DWY137" s="251"/>
      <c r="DWZ137" s="252"/>
      <c r="DXA137" s="253"/>
      <c r="DXB137" s="251"/>
      <c r="DXC137" s="252"/>
      <c r="DXD137" s="253"/>
      <c r="DXE137" s="251"/>
      <c r="DXF137" s="252"/>
      <c r="DXG137" s="253"/>
      <c r="DXH137" s="251"/>
      <c r="DXI137" s="252"/>
      <c r="DXJ137" s="253"/>
      <c r="DXK137" s="251"/>
      <c r="DXL137" s="252"/>
      <c r="DXM137" s="253"/>
      <c r="DXN137" s="251"/>
      <c r="DXO137" s="252"/>
      <c r="DXP137" s="253"/>
      <c r="DXQ137" s="251"/>
      <c r="DXR137" s="252"/>
      <c r="DXS137" s="253"/>
      <c r="DXT137" s="251"/>
      <c r="DXU137" s="252"/>
      <c r="DXV137" s="253"/>
      <c r="DXW137" s="251"/>
      <c r="DXX137" s="252"/>
      <c r="DXY137" s="253"/>
      <c r="DXZ137" s="251"/>
      <c r="DYA137" s="252"/>
      <c r="DYB137" s="253"/>
      <c r="DYC137" s="251"/>
      <c r="DYD137" s="252"/>
      <c r="DYE137" s="253"/>
      <c r="DYF137" s="251"/>
      <c r="DYG137" s="252"/>
      <c r="DYH137" s="253"/>
      <c r="DYI137" s="251"/>
      <c r="DYJ137" s="252"/>
      <c r="DYK137" s="253"/>
      <c r="DYL137" s="251"/>
      <c r="DYM137" s="252"/>
      <c r="DYN137" s="253"/>
      <c r="DYO137" s="251"/>
      <c r="DYP137" s="252"/>
      <c r="DYQ137" s="253"/>
      <c r="DYR137" s="251"/>
      <c r="DYS137" s="252"/>
      <c r="DYT137" s="253"/>
      <c r="DYU137" s="251"/>
      <c r="DYV137" s="252"/>
      <c r="DYW137" s="253"/>
      <c r="DYX137" s="251"/>
      <c r="DYY137" s="252"/>
      <c r="DYZ137" s="253"/>
      <c r="DZA137" s="251"/>
      <c r="DZB137" s="252"/>
      <c r="DZC137" s="253"/>
      <c r="DZD137" s="251"/>
      <c r="DZE137" s="252"/>
      <c r="DZF137" s="253"/>
      <c r="DZG137" s="251"/>
      <c r="DZH137" s="252"/>
      <c r="DZI137" s="253"/>
      <c r="DZJ137" s="251"/>
      <c r="DZK137" s="252"/>
      <c r="DZL137" s="253"/>
      <c r="DZM137" s="251"/>
      <c r="DZN137" s="252"/>
      <c r="DZO137" s="253"/>
      <c r="DZP137" s="251"/>
      <c r="DZQ137" s="252"/>
      <c r="DZR137" s="253"/>
      <c r="DZS137" s="251"/>
      <c r="DZT137" s="252"/>
      <c r="DZU137" s="253"/>
      <c r="DZV137" s="251"/>
      <c r="DZW137" s="252"/>
      <c r="DZX137" s="253"/>
      <c r="DZY137" s="251"/>
      <c r="DZZ137" s="252"/>
      <c r="EAA137" s="253"/>
      <c r="EAB137" s="251"/>
      <c r="EAC137" s="252"/>
      <c r="EAD137" s="253"/>
      <c r="EAE137" s="251"/>
      <c r="EAF137" s="252"/>
      <c r="EAG137" s="253"/>
      <c r="EAH137" s="251"/>
      <c r="EAI137" s="252"/>
      <c r="EAJ137" s="253"/>
      <c r="EAK137" s="251"/>
      <c r="EAL137" s="252"/>
      <c r="EAM137" s="253"/>
      <c r="EAN137" s="251"/>
      <c r="EAO137" s="252"/>
      <c r="EAP137" s="253"/>
      <c r="EAQ137" s="251"/>
      <c r="EAR137" s="252"/>
      <c r="EAS137" s="253"/>
      <c r="EAT137" s="251"/>
      <c r="EAU137" s="252"/>
      <c r="EAV137" s="253"/>
      <c r="EAW137" s="251"/>
      <c r="EAX137" s="252"/>
      <c r="EAY137" s="253"/>
      <c r="EAZ137" s="251"/>
      <c r="EBA137" s="252"/>
      <c r="EBB137" s="253"/>
      <c r="EBC137" s="251"/>
      <c r="EBD137" s="252"/>
      <c r="EBE137" s="253"/>
      <c r="EBF137" s="251"/>
      <c r="EBG137" s="252"/>
      <c r="EBH137" s="253"/>
      <c r="EBI137" s="251"/>
      <c r="EBJ137" s="252"/>
      <c r="EBK137" s="253"/>
      <c r="EBL137" s="251"/>
      <c r="EBM137" s="252"/>
      <c r="EBN137" s="253"/>
      <c r="EBO137" s="251"/>
      <c r="EBP137" s="252"/>
      <c r="EBQ137" s="253"/>
      <c r="EBR137" s="251"/>
      <c r="EBS137" s="252"/>
      <c r="EBT137" s="253"/>
      <c r="EBU137" s="251"/>
      <c r="EBV137" s="252"/>
      <c r="EBW137" s="253"/>
      <c r="EBX137" s="251"/>
      <c r="EBY137" s="252"/>
      <c r="EBZ137" s="253"/>
      <c r="ECA137" s="251"/>
      <c r="ECB137" s="252"/>
      <c r="ECC137" s="253"/>
      <c r="ECD137" s="251"/>
      <c r="ECE137" s="252"/>
      <c r="ECF137" s="253"/>
      <c r="ECG137" s="251"/>
      <c r="ECH137" s="252"/>
      <c r="ECI137" s="253"/>
      <c r="ECJ137" s="251"/>
      <c r="ECK137" s="252"/>
      <c r="ECL137" s="253"/>
      <c r="ECM137" s="251"/>
      <c r="ECN137" s="252"/>
      <c r="ECO137" s="253"/>
      <c r="ECP137" s="251"/>
      <c r="ECQ137" s="252"/>
      <c r="ECR137" s="253"/>
      <c r="ECS137" s="251"/>
      <c r="ECT137" s="252"/>
      <c r="ECU137" s="253"/>
      <c r="ECV137" s="251"/>
      <c r="ECW137" s="252"/>
      <c r="ECX137" s="253"/>
      <c r="ECY137" s="251"/>
      <c r="ECZ137" s="252"/>
      <c r="EDA137" s="253"/>
      <c r="EDB137" s="251"/>
      <c r="EDC137" s="252"/>
      <c r="EDD137" s="253"/>
      <c r="EDE137" s="251"/>
      <c r="EDF137" s="252"/>
      <c r="EDG137" s="253"/>
      <c r="EDH137" s="251"/>
      <c r="EDI137" s="252"/>
      <c r="EDJ137" s="253"/>
      <c r="EDK137" s="251"/>
      <c r="EDL137" s="252"/>
      <c r="EDM137" s="253"/>
      <c r="EDN137" s="251"/>
      <c r="EDO137" s="252"/>
      <c r="EDP137" s="253"/>
      <c r="EDQ137" s="251"/>
      <c r="EDR137" s="252"/>
      <c r="EDS137" s="253"/>
      <c r="EDT137" s="251"/>
      <c r="EDU137" s="252"/>
      <c r="EDV137" s="253"/>
      <c r="EDW137" s="251"/>
      <c r="EDX137" s="252"/>
      <c r="EDY137" s="253"/>
      <c r="EDZ137" s="251"/>
      <c r="EEA137" s="252"/>
      <c r="EEB137" s="253"/>
      <c r="EEC137" s="251"/>
      <c r="EED137" s="252"/>
      <c r="EEE137" s="253"/>
      <c r="EEF137" s="251"/>
      <c r="EEG137" s="252"/>
      <c r="EEH137" s="253"/>
      <c r="EEI137" s="251"/>
      <c r="EEJ137" s="252"/>
      <c r="EEK137" s="253"/>
      <c r="EEL137" s="251"/>
      <c r="EEM137" s="252"/>
      <c r="EEN137" s="253"/>
      <c r="EEO137" s="251"/>
      <c r="EEP137" s="252"/>
      <c r="EEQ137" s="253"/>
      <c r="EER137" s="251"/>
      <c r="EES137" s="252"/>
      <c r="EET137" s="253"/>
      <c r="EEU137" s="251"/>
      <c r="EEV137" s="252"/>
      <c r="EEW137" s="253"/>
      <c r="EEX137" s="251"/>
      <c r="EEY137" s="252"/>
      <c r="EEZ137" s="253"/>
      <c r="EFA137" s="251"/>
      <c r="EFB137" s="252"/>
      <c r="EFC137" s="253"/>
      <c r="EFD137" s="251"/>
      <c r="EFE137" s="252"/>
      <c r="EFF137" s="253"/>
      <c r="EFG137" s="251"/>
      <c r="EFH137" s="252"/>
      <c r="EFI137" s="253"/>
      <c r="EFJ137" s="251"/>
      <c r="EFK137" s="252"/>
      <c r="EFL137" s="253"/>
      <c r="EFM137" s="251"/>
      <c r="EFN137" s="252"/>
      <c r="EFO137" s="253"/>
      <c r="EFP137" s="251"/>
      <c r="EFQ137" s="252"/>
      <c r="EFR137" s="253"/>
      <c r="EFS137" s="251"/>
      <c r="EFT137" s="252"/>
      <c r="EFU137" s="253"/>
      <c r="EFV137" s="251"/>
      <c r="EFW137" s="252"/>
      <c r="EFX137" s="253"/>
      <c r="EFY137" s="251"/>
      <c r="EFZ137" s="252"/>
      <c r="EGA137" s="253"/>
      <c r="EGB137" s="251"/>
      <c r="EGC137" s="252"/>
      <c r="EGD137" s="253"/>
      <c r="EGE137" s="251"/>
      <c r="EGF137" s="252"/>
      <c r="EGG137" s="253"/>
      <c r="EGH137" s="251"/>
      <c r="EGI137" s="252"/>
      <c r="EGJ137" s="253"/>
      <c r="EGK137" s="251"/>
      <c r="EGL137" s="252"/>
      <c r="EGM137" s="253"/>
      <c r="EGN137" s="251"/>
      <c r="EGO137" s="252"/>
      <c r="EGP137" s="253"/>
      <c r="EGQ137" s="251"/>
      <c r="EGR137" s="252"/>
      <c r="EGS137" s="253"/>
      <c r="EGT137" s="251"/>
      <c r="EGU137" s="252"/>
      <c r="EGV137" s="253"/>
      <c r="EGW137" s="251"/>
      <c r="EGX137" s="252"/>
      <c r="EGY137" s="253"/>
      <c r="EGZ137" s="251"/>
      <c r="EHA137" s="252"/>
      <c r="EHB137" s="253"/>
      <c r="EHC137" s="251"/>
      <c r="EHD137" s="252"/>
      <c r="EHE137" s="253"/>
      <c r="EHF137" s="251"/>
      <c r="EHG137" s="252"/>
      <c r="EHH137" s="253"/>
      <c r="EHI137" s="251"/>
      <c r="EHJ137" s="252"/>
      <c r="EHK137" s="253"/>
      <c r="EHL137" s="251"/>
      <c r="EHM137" s="252"/>
      <c r="EHN137" s="253"/>
      <c r="EHO137" s="251"/>
      <c r="EHP137" s="252"/>
      <c r="EHQ137" s="253"/>
      <c r="EHR137" s="251"/>
      <c r="EHS137" s="252"/>
      <c r="EHT137" s="253"/>
      <c r="EHU137" s="251"/>
      <c r="EHV137" s="252"/>
      <c r="EHW137" s="253"/>
      <c r="EHX137" s="251"/>
      <c r="EHY137" s="252"/>
      <c r="EHZ137" s="253"/>
      <c r="EIA137" s="251"/>
      <c r="EIB137" s="252"/>
      <c r="EIC137" s="253"/>
      <c r="EID137" s="251"/>
      <c r="EIE137" s="252"/>
      <c r="EIF137" s="253"/>
      <c r="EIG137" s="251"/>
      <c r="EIH137" s="252"/>
      <c r="EII137" s="253"/>
      <c r="EIJ137" s="251"/>
      <c r="EIK137" s="252"/>
      <c r="EIL137" s="253"/>
      <c r="EIM137" s="251"/>
      <c r="EIN137" s="252"/>
      <c r="EIO137" s="253"/>
      <c r="EIP137" s="251"/>
      <c r="EIQ137" s="252"/>
      <c r="EIR137" s="253"/>
      <c r="EIS137" s="251"/>
      <c r="EIT137" s="252"/>
      <c r="EIU137" s="253"/>
      <c r="EIV137" s="251"/>
      <c r="EIW137" s="252"/>
      <c r="EIX137" s="253"/>
      <c r="EIY137" s="251"/>
      <c r="EIZ137" s="252"/>
      <c r="EJA137" s="253"/>
      <c r="EJB137" s="251"/>
      <c r="EJC137" s="252"/>
      <c r="EJD137" s="253"/>
      <c r="EJE137" s="251"/>
      <c r="EJF137" s="252"/>
      <c r="EJG137" s="253"/>
      <c r="EJH137" s="251"/>
      <c r="EJI137" s="252"/>
      <c r="EJJ137" s="253"/>
      <c r="EJK137" s="251"/>
      <c r="EJL137" s="252"/>
      <c r="EJM137" s="253"/>
      <c r="EJN137" s="251"/>
      <c r="EJO137" s="252"/>
      <c r="EJP137" s="253"/>
      <c r="EJQ137" s="251"/>
      <c r="EJR137" s="252"/>
      <c r="EJS137" s="253"/>
      <c r="EJT137" s="251"/>
      <c r="EJU137" s="252"/>
      <c r="EJV137" s="253"/>
      <c r="EJW137" s="251"/>
      <c r="EJX137" s="252"/>
      <c r="EJY137" s="253"/>
      <c r="EJZ137" s="251"/>
      <c r="EKA137" s="252"/>
      <c r="EKB137" s="253"/>
      <c r="EKC137" s="251"/>
      <c r="EKD137" s="252"/>
      <c r="EKE137" s="253"/>
      <c r="EKF137" s="251"/>
      <c r="EKG137" s="252"/>
      <c r="EKH137" s="253"/>
      <c r="EKI137" s="251"/>
      <c r="EKJ137" s="252"/>
      <c r="EKK137" s="253"/>
      <c r="EKL137" s="251"/>
      <c r="EKM137" s="252"/>
      <c r="EKN137" s="253"/>
      <c r="EKO137" s="251"/>
      <c r="EKP137" s="252"/>
      <c r="EKQ137" s="253"/>
      <c r="EKR137" s="251"/>
      <c r="EKS137" s="252"/>
      <c r="EKT137" s="253"/>
      <c r="EKU137" s="251"/>
      <c r="EKV137" s="252"/>
      <c r="EKW137" s="253"/>
      <c r="EKX137" s="251"/>
      <c r="EKY137" s="252"/>
      <c r="EKZ137" s="253"/>
      <c r="ELA137" s="251"/>
      <c r="ELB137" s="252"/>
      <c r="ELC137" s="253"/>
      <c r="ELD137" s="251"/>
      <c r="ELE137" s="252"/>
      <c r="ELF137" s="253"/>
      <c r="ELG137" s="251"/>
      <c r="ELH137" s="252"/>
      <c r="ELI137" s="253"/>
      <c r="ELJ137" s="251"/>
      <c r="ELK137" s="252"/>
      <c r="ELL137" s="253"/>
      <c r="ELM137" s="251"/>
      <c r="ELN137" s="252"/>
      <c r="ELO137" s="253"/>
      <c r="ELP137" s="251"/>
      <c r="ELQ137" s="252"/>
      <c r="ELR137" s="253"/>
      <c r="ELS137" s="251"/>
      <c r="ELT137" s="252"/>
      <c r="ELU137" s="253"/>
      <c r="ELV137" s="251"/>
      <c r="ELW137" s="252"/>
      <c r="ELX137" s="253"/>
      <c r="ELY137" s="251"/>
      <c r="ELZ137" s="252"/>
      <c r="EMA137" s="253"/>
      <c r="EMB137" s="251"/>
      <c r="EMC137" s="252"/>
      <c r="EMD137" s="253"/>
      <c r="EME137" s="251"/>
      <c r="EMF137" s="252"/>
      <c r="EMG137" s="253"/>
      <c r="EMH137" s="251"/>
      <c r="EMI137" s="252"/>
      <c r="EMJ137" s="253"/>
      <c r="EMK137" s="251"/>
      <c r="EML137" s="252"/>
      <c r="EMM137" s="253"/>
      <c r="EMN137" s="251"/>
      <c r="EMO137" s="252"/>
      <c r="EMP137" s="253"/>
      <c r="EMQ137" s="251"/>
      <c r="EMR137" s="252"/>
      <c r="EMS137" s="253"/>
      <c r="EMT137" s="251"/>
      <c r="EMU137" s="252"/>
      <c r="EMV137" s="253"/>
      <c r="EMW137" s="251"/>
      <c r="EMX137" s="252"/>
      <c r="EMY137" s="253"/>
      <c r="EMZ137" s="251"/>
      <c r="ENA137" s="252"/>
      <c r="ENB137" s="253"/>
      <c r="ENC137" s="251"/>
      <c r="END137" s="252"/>
      <c r="ENE137" s="253"/>
      <c r="ENF137" s="251"/>
      <c r="ENG137" s="252"/>
      <c r="ENH137" s="253"/>
      <c r="ENI137" s="251"/>
      <c r="ENJ137" s="252"/>
      <c r="ENK137" s="253"/>
      <c r="ENL137" s="251"/>
      <c r="ENM137" s="252"/>
      <c r="ENN137" s="253"/>
      <c r="ENO137" s="251"/>
      <c r="ENP137" s="252"/>
      <c r="ENQ137" s="253"/>
      <c r="ENR137" s="251"/>
      <c r="ENS137" s="252"/>
      <c r="ENT137" s="253"/>
      <c r="ENU137" s="251"/>
      <c r="ENV137" s="252"/>
      <c r="ENW137" s="253"/>
      <c r="ENX137" s="251"/>
      <c r="ENY137" s="252"/>
      <c r="ENZ137" s="253"/>
      <c r="EOA137" s="251"/>
      <c r="EOB137" s="252"/>
      <c r="EOC137" s="253"/>
      <c r="EOD137" s="251"/>
      <c r="EOE137" s="252"/>
      <c r="EOF137" s="253"/>
      <c r="EOG137" s="251"/>
      <c r="EOH137" s="252"/>
      <c r="EOI137" s="253"/>
      <c r="EOJ137" s="251"/>
      <c r="EOK137" s="252"/>
      <c r="EOL137" s="253"/>
      <c r="EOM137" s="251"/>
      <c r="EON137" s="252"/>
      <c r="EOO137" s="253"/>
      <c r="EOP137" s="251"/>
      <c r="EOQ137" s="252"/>
      <c r="EOR137" s="253"/>
      <c r="EOS137" s="251"/>
      <c r="EOT137" s="252"/>
      <c r="EOU137" s="253"/>
      <c r="EOV137" s="251"/>
      <c r="EOW137" s="252"/>
      <c r="EOX137" s="253"/>
      <c r="EOY137" s="251"/>
      <c r="EOZ137" s="252"/>
      <c r="EPA137" s="253"/>
      <c r="EPB137" s="251"/>
      <c r="EPC137" s="252"/>
      <c r="EPD137" s="253"/>
      <c r="EPE137" s="251"/>
      <c r="EPF137" s="252"/>
      <c r="EPG137" s="253"/>
      <c r="EPH137" s="251"/>
      <c r="EPI137" s="252"/>
      <c r="EPJ137" s="253"/>
      <c r="EPK137" s="251"/>
      <c r="EPL137" s="252"/>
      <c r="EPM137" s="253"/>
      <c r="EPN137" s="251"/>
      <c r="EPO137" s="252"/>
      <c r="EPP137" s="253"/>
      <c r="EPQ137" s="251"/>
      <c r="EPR137" s="252"/>
      <c r="EPS137" s="253"/>
      <c r="EPT137" s="251"/>
      <c r="EPU137" s="252"/>
      <c r="EPV137" s="253"/>
      <c r="EPW137" s="251"/>
      <c r="EPX137" s="252"/>
      <c r="EPY137" s="253"/>
      <c r="EPZ137" s="251"/>
      <c r="EQA137" s="252"/>
      <c r="EQB137" s="253"/>
      <c r="EQC137" s="251"/>
      <c r="EQD137" s="252"/>
      <c r="EQE137" s="253"/>
      <c r="EQF137" s="251"/>
      <c r="EQG137" s="252"/>
      <c r="EQH137" s="253"/>
      <c r="EQI137" s="251"/>
      <c r="EQJ137" s="252"/>
      <c r="EQK137" s="253"/>
      <c r="EQL137" s="251"/>
      <c r="EQM137" s="252"/>
      <c r="EQN137" s="253"/>
      <c r="EQO137" s="251"/>
      <c r="EQP137" s="252"/>
      <c r="EQQ137" s="253"/>
      <c r="EQR137" s="251"/>
      <c r="EQS137" s="252"/>
      <c r="EQT137" s="253"/>
      <c r="EQU137" s="251"/>
      <c r="EQV137" s="252"/>
      <c r="EQW137" s="253"/>
      <c r="EQX137" s="251"/>
      <c r="EQY137" s="252"/>
      <c r="EQZ137" s="253"/>
      <c r="ERA137" s="251"/>
      <c r="ERB137" s="252"/>
      <c r="ERC137" s="253"/>
      <c r="ERD137" s="251"/>
      <c r="ERE137" s="252"/>
      <c r="ERF137" s="253"/>
      <c r="ERG137" s="251"/>
      <c r="ERH137" s="252"/>
      <c r="ERI137" s="253"/>
      <c r="ERJ137" s="251"/>
      <c r="ERK137" s="252"/>
      <c r="ERL137" s="253"/>
      <c r="ERM137" s="251"/>
      <c r="ERN137" s="252"/>
      <c r="ERO137" s="253"/>
      <c r="ERP137" s="251"/>
      <c r="ERQ137" s="252"/>
      <c r="ERR137" s="253"/>
      <c r="ERS137" s="251"/>
      <c r="ERT137" s="252"/>
      <c r="ERU137" s="253"/>
      <c r="ERV137" s="251"/>
      <c r="ERW137" s="252"/>
      <c r="ERX137" s="253"/>
      <c r="ERY137" s="251"/>
      <c r="ERZ137" s="252"/>
      <c r="ESA137" s="253"/>
      <c r="ESB137" s="251"/>
      <c r="ESC137" s="252"/>
      <c r="ESD137" s="253"/>
      <c r="ESE137" s="251"/>
      <c r="ESF137" s="252"/>
      <c r="ESG137" s="253"/>
      <c r="ESH137" s="251"/>
      <c r="ESI137" s="252"/>
      <c r="ESJ137" s="253"/>
      <c r="ESK137" s="251"/>
      <c r="ESL137" s="252"/>
      <c r="ESM137" s="253"/>
      <c r="ESN137" s="251"/>
      <c r="ESO137" s="252"/>
      <c r="ESP137" s="253"/>
      <c r="ESQ137" s="251"/>
      <c r="ESR137" s="252"/>
      <c r="ESS137" s="253"/>
      <c r="EST137" s="251"/>
      <c r="ESU137" s="252"/>
      <c r="ESV137" s="253"/>
      <c r="ESW137" s="251"/>
      <c r="ESX137" s="252"/>
      <c r="ESY137" s="253"/>
      <c r="ESZ137" s="251"/>
      <c r="ETA137" s="252"/>
      <c r="ETB137" s="253"/>
      <c r="ETC137" s="251"/>
      <c r="ETD137" s="252"/>
      <c r="ETE137" s="253"/>
      <c r="ETF137" s="251"/>
      <c r="ETG137" s="252"/>
      <c r="ETH137" s="253"/>
      <c r="ETI137" s="251"/>
      <c r="ETJ137" s="252"/>
      <c r="ETK137" s="253"/>
      <c r="ETL137" s="251"/>
      <c r="ETM137" s="252"/>
      <c r="ETN137" s="253"/>
      <c r="ETO137" s="251"/>
      <c r="ETP137" s="252"/>
      <c r="ETQ137" s="253"/>
      <c r="ETR137" s="251"/>
      <c r="ETS137" s="252"/>
      <c r="ETT137" s="253"/>
      <c r="ETU137" s="251"/>
      <c r="ETV137" s="252"/>
      <c r="ETW137" s="253"/>
      <c r="ETX137" s="251"/>
      <c r="ETY137" s="252"/>
      <c r="ETZ137" s="253"/>
      <c r="EUA137" s="251"/>
      <c r="EUB137" s="252"/>
      <c r="EUC137" s="253"/>
      <c r="EUD137" s="251"/>
      <c r="EUE137" s="252"/>
      <c r="EUF137" s="253"/>
      <c r="EUG137" s="251"/>
      <c r="EUH137" s="252"/>
      <c r="EUI137" s="253"/>
      <c r="EUJ137" s="251"/>
      <c r="EUK137" s="252"/>
      <c r="EUL137" s="253"/>
      <c r="EUM137" s="251"/>
      <c r="EUN137" s="252"/>
      <c r="EUO137" s="253"/>
      <c r="EUP137" s="251"/>
      <c r="EUQ137" s="252"/>
      <c r="EUR137" s="253"/>
      <c r="EUS137" s="251"/>
      <c r="EUT137" s="252"/>
      <c r="EUU137" s="253"/>
      <c r="EUV137" s="251"/>
      <c r="EUW137" s="252"/>
      <c r="EUX137" s="253"/>
      <c r="EUY137" s="251"/>
      <c r="EUZ137" s="252"/>
      <c r="EVA137" s="253"/>
      <c r="EVB137" s="251"/>
      <c r="EVC137" s="252"/>
      <c r="EVD137" s="253"/>
      <c r="EVE137" s="251"/>
      <c r="EVF137" s="252"/>
      <c r="EVG137" s="253"/>
      <c r="EVH137" s="251"/>
      <c r="EVI137" s="252"/>
      <c r="EVJ137" s="253"/>
      <c r="EVK137" s="251"/>
      <c r="EVL137" s="252"/>
      <c r="EVM137" s="253"/>
      <c r="EVN137" s="251"/>
      <c r="EVO137" s="252"/>
      <c r="EVP137" s="253"/>
      <c r="EVQ137" s="251"/>
      <c r="EVR137" s="252"/>
      <c r="EVS137" s="253"/>
      <c r="EVT137" s="251"/>
      <c r="EVU137" s="252"/>
      <c r="EVV137" s="253"/>
      <c r="EVW137" s="251"/>
      <c r="EVX137" s="252"/>
      <c r="EVY137" s="253"/>
      <c r="EVZ137" s="251"/>
      <c r="EWA137" s="252"/>
      <c r="EWB137" s="253"/>
      <c r="EWC137" s="251"/>
      <c r="EWD137" s="252"/>
      <c r="EWE137" s="253"/>
      <c r="EWF137" s="251"/>
      <c r="EWG137" s="252"/>
      <c r="EWH137" s="253"/>
      <c r="EWI137" s="251"/>
      <c r="EWJ137" s="252"/>
      <c r="EWK137" s="253"/>
      <c r="EWL137" s="251"/>
      <c r="EWM137" s="252"/>
      <c r="EWN137" s="253"/>
      <c r="EWO137" s="251"/>
      <c r="EWP137" s="252"/>
      <c r="EWQ137" s="253"/>
      <c r="EWR137" s="251"/>
      <c r="EWS137" s="252"/>
      <c r="EWT137" s="253"/>
      <c r="EWU137" s="251"/>
      <c r="EWV137" s="252"/>
      <c r="EWW137" s="253"/>
      <c r="EWX137" s="251"/>
      <c r="EWY137" s="252"/>
      <c r="EWZ137" s="253"/>
      <c r="EXA137" s="251"/>
      <c r="EXB137" s="252"/>
      <c r="EXC137" s="253"/>
      <c r="EXD137" s="251"/>
      <c r="EXE137" s="252"/>
      <c r="EXF137" s="253"/>
      <c r="EXG137" s="251"/>
      <c r="EXH137" s="252"/>
      <c r="EXI137" s="253"/>
      <c r="EXJ137" s="251"/>
      <c r="EXK137" s="252"/>
      <c r="EXL137" s="253"/>
      <c r="EXM137" s="251"/>
      <c r="EXN137" s="252"/>
      <c r="EXO137" s="253"/>
      <c r="EXP137" s="251"/>
      <c r="EXQ137" s="252"/>
      <c r="EXR137" s="253"/>
      <c r="EXS137" s="251"/>
      <c r="EXT137" s="252"/>
      <c r="EXU137" s="253"/>
      <c r="EXV137" s="251"/>
      <c r="EXW137" s="252"/>
      <c r="EXX137" s="253"/>
      <c r="EXY137" s="251"/>
      <c r="EXZ137" s="252"/>
      <c r="EYA137" s="253"/>
      <c r="EYB137" s="251"/>
      <c r="EYC137" s="252"/>
      <c r="EYD137" s="253"/>
      <c r="EYE137" s="251"/>
      <c r="EYF137" s="252"/>
      <c r="EYG137" s="253"/>
      <c r="EYH137" s="251"/>
      <c r="EYI137" s="252"/>
      <c r="EYJ137" s="253"/>
      <c r="EYK137" s="251"/>
      <c r="EYL137" s="252"/>
      <c r="EYM137" s="253"/>
      <c r="EYN137" s="251"/>
      <c r="EYO137" s="252"/>
      <c r="EYP137" s="253"/>
      <c r="EYQ137" s="251"/>
      <c r="EYR137" s="252"/>
      <c r="EYS137" s="253"/>
      <c r="EYT137" s="251"/>
      <c r="EYU137" s="252"/>
      <c r="EYV137" s="253"/>
      <c r="EYW137" s="251"/>
      <c r="EYX137" s="252"/>
      <c r="EYY137" s="253"/>
      <c r="EYZ137" s="251"/>
      <c r="EZA137" s="252"/>
      <c r="EZB137" s="253"/>
      <c r="EZC137" s="251"/>
      <c r="EZD137" s="252"/>
      <c r="EZE137" s="253"/>
      <c r="EZF137" s="251"/>
      <c r="EZG137" s="252"/>
      <c r="EZH137" s="253"/>
      <c r="EZI137" s="251"/>
      <c r="EZJ137" s="252"/>
      <c r="EZK137" s="253"/>
      <c r="EZL137" s="251"/>
      <c r="EZM137" s="252"/>
      <c r="EZN137" s="253"/>
      <c r="EZO137" s="251"/>
      <c r="EZP137" s="252"/>
      <c r="EZQ137" s="253"/>
      <c r="EZR137" s="251"/>
      <c r="EZS137" s="252"/>
      <c r="EZT137" s="253"/>
      <c r="EZU137" s="251"/>
      <c r="EZV137" s="252"/>
      <c r="EZW137" s="253"/>
      <c r="EZX137" s="251"/>
      <c r="EZY137" s="252"/>
      <c r="EZZ137" s="253"/>
      <c r="FAA137" s="251"/>
      <c r="FAB137" s="252"/>
      <c r="FAC137" s="253"/>
      <c r="FAD137" s="251"/>
      <c r="FAE137" s="252"/>
      <c r="FAF137" s="253"/>
      <c r="FAG137" s="251"/>
      <c r="FAH137" s="252"/>
      <c r="FAI137" s="253"/>
      <c r="FAJ137" s="251"/>
      <c r="FAK137" s="252"/>
      <c r="FAL137" s="253"/>
      <c r="FAM137" s="251"/>
      <c r="FAN137" s="252"/>
      <c r="FAO137" s="253"/>
      <c r="FAP137" s="251"/>
      <c r="FAQ137" s="252"/>
      <c r="FAR137" s="253"/>
      <c r="FAS137" s="251"/>
      <c r="FAT137" s="252"/>
      <c r="FAU137" s="253"/>
      <c r="FAV137" s="251"/>
      <c r="FAW137" s="252"/>
      <c r="FAX137" s="253"/>
      <c r="FAY137" s="251"/>
      <c r="FAZ137" s="252"/>
      <c r="FBA137" s="253"/>
      <c r="FBB137" s="251"/>
      <c r="FBC137" s="252"/>
      <c r="FBD137" s="253"/>
      <c r="FBE137" s="251"/>
      <c r="FBF137" s="252"/>
      <c r="FBG137" s="253"/>
      <c r="FBH137" s="251"/>
      <c r="FBI137" s="252"/>
      <c r="FBJ137" s="253"/>
      <c r="FBK137" s="251"/>
      <c r="FBL137" s="252"/>
      <c r="FBM137" s="253"/>
      <c r="FBN137" s="251"/>
      <c r="FBO137" s="252"/>
      <c r="FBP137" s="253"/>
      <c r="FBQ137" s="251"/>
      <c r="FBR137" s="252"/>
      <c r="FBS137" s="253"/>
      <c r="FBT137" s="251"/>
      <c r="FBU137" s="252"/>
      <c r="FBV137" s="253"/>
      <c r="FBW137" s="251"/>
      <c r="FBX137" s="252"/>
      <c r="FBY137" s="253"/>
      <c r="FBZ137" s="251"/>
      <c r="FCA137" s="252"/>
      <c r="FCB137" s="253"/>
      <c r="FCC137" s="251"/>
      <c r="FCD137" s="252"/>
      <c r="FCE137" s="253"/>
      <c r="FCF137" s="251"/>
      <c r="FCG137" s="252"/>
      <c r="FCH137" s="253"/>
      <c r="FCI137" s="251"/>
      <c r="FCJ137" s="252"/>
      <c r="FCK137" s="253"/>
      <c r="FCL137" s="251"/>
      <c r="FCM137" s="252"/>
      <c r="FCN137" s="253"/>
      <c r="FCO137" s="251"/>
      <c r="FCP137" s="252"/>
      <c r="FCQ137" s="253"/>
      <c r="FCR137" s="251"/>
      <c r="FCS137" s="252"/>
      <c r="FCT137" s="253"/>
      <c r="FCU137" s="251"/>
      <c r="FCV137" s="252"/>
      <c r="FCW137" s="253"/>
      <c r="FCX137" s="251"/>
      <c r="FCY137" s="252"/>
      <c r="FCZ137" s="253"/>
      <c r="FDA137" s="251"/>
      <c r="FDB137" s="252"/>
      <c r="FDC137" s="253"/>
      <c r="FDD137" s="251"/>
      <c r="FDE137" s="252"/>
      <c r="FDF137" s="253"/>
      <c r="FDG137" s="251"/>
      <c r="FDH137" s="252"/>
      <c r="FDI137" s="253"/>
      <c r="FDJ137" s="251"/>
      <c r="FDK137" s="252"/>
      <c r="FDL137" s="253"/>
      <c r="FDM137" s="251"/>
      <c r="FDN137" s="252"/>
      <c r="FDO137" s="253"/>
      <c r="FDP137" s="251"/>
      <c r="FDQ137" s="252"/>
      <c r="FDR137" s="253"/>
      <c r="FDS137" s="251"/>
      <c r="FDT137" s="252"/>
      <c r="FDU137" s="253"/>
      <c r="FDV137" s="251"/>
      <c r="FDW137" s="252"/>
      <c r="FDX137" s="253"/>
      <c r="FDY137" s="251"/>
      <c r="FDZ137" s="252"/>
      <c r="FEA137" s="253"/>
      <c r="FEB137" s="251"/>
      <c r="FEC137" s="252"/>
      <c r="FED137" s="253"/>
      <c r="FEE137" s="251"/>
      <c r="FEF137" s="252"/>
      <c r="FEG137" s="253"/>
      <c r="FEH137" s="251"/>
      <c r="FEI137" s="252"/>
      <c r="FEJ137" s="253"/>
      <c r="FEK137" s="251"/>
      <c r="FEL137" s="252"/>
      <c r="FEM137" s="253"/>
      <c r="FEN137" s="251"/>
      <c r="FEO137" s="252"/>
      <c r="FEP137" s="253"/>
      <c r="FEQ137" s="251"/>
      <c r="FER137" s="252"/>
      <c r="FES137" s="253"/>
      <c r="FET137" s="251"/>
      <c r="FEU137" s="252"/>
      <c r="FEV137" s="253"/>
      <c r="FEW137" s="251"/>
      <c r="FEX137" s="252"/>
      <c r="FEY137" s="253"/>
      <c r="FEZ137" s="251"/>
      <c r="FFA137" s="252"/>
      <c r="FFB137" s="253"/>
      <c r="FFC137" s="251"/>
      <c r="FFD137" s="252"/>
      <c r="FFE137" s="253"/>
      <c r="FFF137" s="251"/>
      <c r="FFG137" s="252"/>
      <c r="FFH137" s="253"/>
      <c r="FFI137" s="251"/>
      <c r="FFJ137" s="252"/>
      <c r="FFK137" s="253"/>
      <c r="FFL137" s="251"/>
      <c r="FFM137" s="252"/>
      <c r="FFN137" s="253"/>
      <c r="FFO137" s="251"/>
      <c r="FFP137" s="252"/>
      <c r="FFQ137" s="253"/>
      <c r="FFR137" s="251"/>
      <c r="FFS137" s="252"/>
      <c r="FFT137" s="253"/>
      <c r="FFU137" s="251"/>
      <c r="FFV137" s="252"/>
      <c r="FFW137" s="253"/>
      <c r="FFX137" s="251"/>
      <c r="FFY137" s="252"/>
      <c r="FFZ137" s="253"/>
      <c r="FGA137" s="251"/>
      <c r="FGB137" s="252"/>
      <c r="FGC137" s="253"/>
      <c r="FGD137" s="251"/>
      <c r="FGE137" s="252"/>
      <c r="FGF137" s="253"/>
      <c r="FGG137" s="251"/>
      <c r="FGH137" s="252"/>
      <c r="FGI137" s="253"/>
      <c r="FGJ137" s="251"/>
      <c r="FGK137" s="252"/>
      <c r="FGL137" s="253"/>
      <c r="FGM137" s="251"/>
      <c r="FGN137" s="252"/>
      <c r="FGO137" s="253"/>
      <c r="FGP137" s="251"/>
      <c r="FGQ137" s="252"/>
      <c r="FGR137" s="253"/>
      <c r="FGS137" s="251"/>
      <c r="FGT137" s="252"/>
      <c r="FGU137" s="253"/>
      <c r="FGV137" s="251"/>
      <c r="FGW137" s="252"/>
      <c r="FGX137" s="253"/>
      <c r="FGY137" s="251"/>
      <c r="FGZ137" s="252"/>
      <c r="FHA137" s="253"/>
      <c r="FHB137" s="251"/>
      <c r="FHC137" s="252"/>
      <c r="FHD137" s="253"/>
      <c r="FHE137" s="251"/>
      <c r="FHF137" s="252"/>
      <c r="FHG137" s="253"/>
      <c r="FHH137" s="251"/>
      <c r="FHI137" s="252"/>
      <c r="FHJ137" s="253"/>
      <c r="FHK137" s="251"/>
      <c r="FHL137" s="252"/>
      <c r="FHM137" s="253"/>
      <c r="FHN137" s="251"/>
      <c r="FHO137" s="252"/>
      <c r="FHP137" s="253"/>
      <c r="FHQ137" s="251"/>
      <c r="FHR137" s="252"/>
      <c r="FHS137" s="253"/>
      <c r="FHT137" s="251"/>
      <c r="FHU137" s="252"/>
      <c r="FHV137" s="253"/>
      <c r="FHW137" s="251"/>
      <c r="FHX137" s="252"/>
      <c r="FHY137" s="253"/>
      <c r="FHZ137" s="251"/>
      <c r="FIA137" s="252"/>
      <c r="FIB137" s="253"/>
      <c r="FIC137" s="251"/>
      <c r="FID137" s="252"/>
      <c r="FIE137" s="253"/>
      <c r="FIF137" s="251"/>
      <c r="FIG137" s="252"/>
      <c r="FIH137" s="253"/>
      <c r="FII137" s="251"/>
      <c r="FIJ137" s="252"/>
      <c r="FIK137" s="253"/>
      <c r="FIL137" s="251"/>
      <c r="FIM137" s="252"/>
      <c r="FIN137" s="253"/>
      <c r="FIO137" s="251"/>
      <c r="FIP137" s="252"/>
      <c r="FIQ137" s="253"/>
      <c r="FIR137" s="251"/>
      <c r="FIS137" s="252"/>
      <c r="FIT137" s="253"/>
      <c r="FIU137" s="251"/>
      <c r="FIV137" s="252"/>
      <c r="FIW137" s="253"/>
      <c r="FIX137" s="251"/>
      <c r="FIY137" s="252"/>
      <c r="FIZ137" s="253"/>
      <c r="FJA137" s="251"/>
      <c r="FJB137" s="252"/>
      <c r="FJC137" s="253"/>
      <c r="FJD137" s="251"/>
      <c r="FJE137" s="252"/>
      <c r="FJF137" s="253"/>
      <c r="FJG137" s="251"/>
      <c r="FJH137" s="252"/>
      <c r="FJI137" s="253"/>
      <c r="FJJ137" s="251"/>
      <c r="FJK137" s="252"/>
      <c r="FJL137" s="253"/>
      <c r="FJM137" s="251"/>
      <c r="FJN137" s="252"/>
      <c r="FJO137" s="253"/>
      <c r="FJP137" s="251"/>
      <c r="FJQ137" s="252"/>
      <c r="FJR137" s="253"/>
      <c r="FJS137" s="251"/>
      <c r="FJT137" s="252"/>
      <c r="FJU137" s="253"/>
      <c r="FJV137" s="251"/>
      <c r="FJW137" s="252"/>
      <c r="FJX137" s="253"/>
      <c r="FJY137" s="251"/>
      <c r="FJZ137" s="252"/>
      <c r="FKA137" s="253"/>
      <c r="FKB137" s="251"/>
      <c r="FKC137" s="252"/>
      <c r="FKD137" s="253"/>
      <c r="FKE137" s="251"/>
      <c r="FKF137" s="252"/>
      <c r="FKG137" s="253"/>
      <c r="FKH137" s="251"/>
      <c r="FKI137" s="252"/>
      <c r="FKJ137" s="253"/>
      <c r="FKK137" s="251"/>
      <c r="FKL137" s="252"/>
      <c r="FKM137" s="253"/>
      <c r="FKN137" s="251"/>
      <c r="FKO137" s="252"/>
      <c r="FKP137" s="253"/>
      <c r="FKQ137" s="251"/>
      <c r="FKR137" s="252"/>
      <c r="FKS137" s="253"/>
      <c r="FKT137" s="251"/>
      <c r="FKU137" s="252"/>
      <c r="FKV137" s="253"/>
      <c r="FKW137" s="251"/>
      <c r="FKX137" s="252"/>
      <c r="FKY137" s="253"/>
      <c r="FKZ137" s="251"/>
      <c r="FLA137" s="252"/>
      <c r="FLB137" s="253"/>
      <c r="FLC137" s="251"/>
      <c r="FLD137" s="252"/>
      <c r="FLE137" s="253"/>
      <c r="FLF137" s="251"/>
      <c r="FLG137" s="252"/>
      <c r="FLH137" s="253"/>
      <c r="FLI137" s="251"/>
      <c r="FLJ137" s="252"/>
      <c r="FLK137" s="253"/>
      <c r="FLL137" s="251"/>
      <c r="FLM137" s="252"/>
      <c r="FLN137" s="253"/>
      <c r="FLO137" s="251"/>
      <c r="FLP137" s="252"/>
      <c r="FLQ137" s="253"/>
      <c r="FLR137" s="251"/>
      <c r="FLS137" s="252"/>
      <c r="FLT137" s="253"/>
      <c r="FLU137" s="251"/>
      <c r="FLV137" s="252"/>
      <c r="FLW137" s="253"/>
      <c r="FLX137" s="251"/>
      <c r="FLY137" s="252"/>
      <c r="FLZ137" s="253"/>
      <c r="FMA137" s="251"/>
      <c r="FMB137" s="252"/>
      <c r="FMC137" s="253"/>
      <c r="FMD137" s="251"/>
      <c r="FME137" s="252"/>
      <c r="FMF137" s="253"/>
      <c r="FMG137" s="251"/>
      <c r="FMH137" s="252"/>
      <c r="FMI137" s="253"/>
      <c r="FMJ137" s="251"/>
      <c r="FMK137" s="252"/>
      <c r="FML137" s="253"/>
      <c r="FMM137" s="251"/>
      <c r="FMN137" s="252"/>
      <c r="FMO137" s="253"/>
      <c r="FMP137" s="251"/>
      <c r="FMQ137" s="252"/>
      <c r="FMR137" s="253"/>
      <c r="FMS137" s="251"/>
      <c r="FMT137" s="252"/>
      <c r="FMU137" s="253"/>
      <c r="FMV137" s="251"/>
      <c r="FMW137" s="252"/>
      <c r="FMX137" s="253"/>
      <c r="FMY137" s="251"/>
      <c r="FMZ137" s="252"/>
      <c r="FNA137" s="253"/>
      <c r="FNB137" s="251"/>
      <c r="FNC137" s="252"/>
      <c r="FND137" s="253"/>
      <c r="FNE137" s="251"/>
      <c r="FNF137" s="252"/>
      <c r="FNG137" s="253"/>
      <c r="FNH137" s="251"/>
      <c r="FNI137" s="252"/>
      <c r="FNJ137" s="253"/>
      <c r="FNK137" s="251"/>
      <c r="FNL137" s="252"/>
      <c r="FNM137" s="253"/>
      <c r="FNN137" s="251"/>
      <c r="FNO137" s="252"/>
      <c r="FNP137" s="253"/>
      <c r="FNQ137" s="251"/>
      <c r="FNR137" s="252"/>
      <c r="FNS137" s="253"/>
      <c r="FNT137" s="251"/>
      <c r="FNU137" s="252"/>
      <c r="FNV137" s="253"/>
      <c r="FNW137" s="251"/>
      <c r="FNX137" s="252"/>
      <c r="FNY137" s="253"/>
      <c r="FNZ137" s="251"/>
      <c r="FOA137" s="252"/>
      <c r="FOB137" s="253"/>
      <c r="FOC137" s="251"/>
      <c r="FOD137" s="252"/>
      <c r="FOE137" s="253"/>
      <c r="FOF137" s="251"/>
      <c r="FOG137" s="252"/>
      <c r="FOH137" s="253"/>
      <c r="FOI137" s="251"/>
      <c r="FOJ137" s="252"/>
      <c r="FOK137" s="253"/>
      <c r="FOL137" s="251"/>
      <c r="FOM137" s="252"/>
      <c r="FON137" s="253"/>
      <c r="FOO137" s="251"/>
      <c r="FOP137" s="252"/>
      <c r="FOQ137" s="253"/>
      <c r="FOR137" s="251"/>
      <c r="FOS137" s="252"/>
      <c r="FOT137" s="253"/>
      <c r="FOU137" s="251"/>
      <c r="FOV137" s="252"/>
      <c r="FOW137" s="253"/>
      <c r="FOX137" s="251"/>
      <c r="FOY137" s="252"/>
      <c r="FOZ137" s="253"/>
      <c r="FPA137" s="251"/>
      <c r="FPB137" s="252"/>
      <c r="FPC137" s="253"/>
      <c r="FPD137" s="251"/>
      <c r="FPE137" s="252"/>
      <c r="FPF137" s="253"/>
      <c r="FPG137" s="251"/>
      <c r="FPH137" s="252"/>
      <c r="FPI137" s="253"/>
      <c r="FPJ137" s="251"/>
      <c r="FPK137" s="252"/>
      <c r="FPL137" s="253"/>
      <c r="FPM137" s="251"/>
      <c r="FPN137" s="252"/>
      <c r="FPO137" s="253"/>
      <c r="FPP137" s="251"/>
      <c r="FPQ137" s="252"/>
      <c r="FPR137" s="253"/>
      <c r="FPS137" s="251"/>
      <c r="FPT137" s="252"/>
      <c r="FPU137" s="253"/>
      <c r="FPV137" s="251"/>
      <c r="FPW137" s="252"/>
      <c r="FPX137" s="253"/>
      <c r="FPY137" s="251"/>
      <c r="FPZ137" s="252"/>
      <c r="FQA137" s="253"/>
      <c r="FQB137" s="251"/>
      <c r="FQC137" s="252"/>
      <c r="FQD137" s="253"/>
      <c r="FQE137" s="251"/>
      <c r="FQF137" s="252"/>
      <c r="FQG137" s="253"/>
      <c r="FQH137" s="251"/>
      <c r="FQI137" s="252"/>
      <c r="FQJ137" s="253"/>
      <c r="FQK137" s="251"/>
      <c r="FQL137" s="252"/>
      <c r="FQM137" s="253"/>
      <c r="FQN137" s="251"/>
      <c r="FQO137" s="252"/>
      <c r="FQP137" s="253"/>
      <c r="FQQ137" s="251"/>
      <c r="FQR137" s="252"/>
      <c r="FQS137" s="253"/>
      <c r="FQT137" s="251"/>
      <c r="FQU137" s="252"/>
      <c r="FQV137" s="253"/>
      <c r="FQW137" s="251"/>
      <c r="FQX137" s="252"/>
      <c r="FQY137" s="253"/>
      <c r="FQZ137" s="251"/>
      <c r="FRA137" s="252"/>
      <c r="FRB137" s="253"/>
      <c r="FRC137" s="251"/>
      <c r="FRD137" s="252"/>
      <c r="FRE137" s="253"/>
      <c r="FRF137" s="251"/>
      <c r="FRG137" s="252"/>
      <c r="FRH137" s="253"/>
      <c r="FRI137" s="251"/>
      <c r="FRJ137" s="252"/>
      <c r="FRK137" s="253"/>
      <c r="FRL137" s="251"/>
      <c r="FRM137" s="252"/>
      <c r="FRN137" s="253"/>
      <c r="FRO137" s="251"/>
      <c r="FRP137" s="252"/>
      <c r="FRQ137" s="253"/>
      <c r="FRR137" s="251"/>
      <c r="FRS137" s="252"/>
      <c r="FRT137" s="253"/>
      <c r="FRU137" s="251"/>
      <c r="FRV137" s="252"/>
      <c r="FRW137" s="253"/>
      <c r="FRX137" s="251"/>
      <c r="FRY137" s="252"/>
      <c r="FRZ137" s="253"/>
      <c r="FSA137" s="251"/>
      <c r="FSB137" s="252"/>
      <c r="FSC137" s="253"/>
      <c r="FSD137" s="251"/>
      <c r="FSE137" s="252"/>
      <c r="FSF137" s="253"/>
      <c r="FSG137" s="251"/>
      <c r="FSH137" s="252"/>
      <c r="FSI137" s="253"/>
      <c r="FSJ137" s="251"/>
      <c r="FSK137" s="252"/>
      <c r="FSL137" s="253"/>
      <c r="FSM137" s="251"/>
      <c r="FSN137" s="252"/>
      <c r="FSO137" s="253"/>
      <c r="FSP137" s="251"/>
      <c r="FSQ137" s="252"/>
      <c r="FSR137" s="253"/>
      <c r="FSS137" s="251"/>
      <c r="FST137" s="252"/>
      <c r="FSU137" s="253"/>
      <c r="FSV137" s="251"/>
      <c r="FSW137" s="252"/>
      <c r="FSX137" s="253"/>
      <c r="FSY137" s="251"/>
      <c r="FSZ137" s="252"/>
      <c r="FTA137" s="253"/>
      <c r="FTB137" s="251"/>
      <c r="FTC137" s="252"/>
      <c r="FTD137" s="253"/>
      <c r="FTE137" s="251"/>
      <c r="FTF137" s="252"/>
      <c r="FTG137" s="253"/>
      <c r="FTH137" s="251"/>
      <c r="FTI137" s="252"/>
      <c r="FTJ137" s="253"/>
      <c r="FTK137" s="251"/>
      <c r="FTL137" s="252"/>
      <c r="FTM137" s="253"/>
      <c r="FTN137" s="251"/>
      <c r="FTO137" s="252"/>
      <c r="FTP137" s="253"/>
      <c r="FTQ137" s="251"/>
      <c r="FTR137" s="252"/>
      <c r="FTS137" s="253"/>
      <c r="FTT137" s="251"/>
      <c r="FTU137" s="252"/>
      <c r="FTV137" s="253"/>
      <c r="FTW137" s="251"/>
      <c r="FTX137" s="252"/>
      <c r="FTY137" s="253"/>
      <c r="FTZ137" s="251"/>
      <c r="FUA137" s="252"/>
      <c r="FUB137" s="253"/>
      <c r="FUC137" s="251"/>
      <c r="FUD137" s="252"/>
      <c r="FUE137" s="253"/>
      <c r="FUF137" s="251"/>
      <c r="FUG137" s="252"/>
      <c r="FUH137" s="253"/>
      <c r="FUI137" s="251"/>
      <c r="FUJ137" s="252"/>
      <c r="FUK137" s="253"/>
      <c r="FUL137" s="251"/>
      <c r="FUM137" s="252"/>
      <c r="FUN137" s="253"/>
      <c r="FUO137" s="251"/>
      <c r="FUP137" s="252"/>
      <c r="FUQ137" s="253"/>
      <c r="FUR137" s="251"/>
      <c r="FUS137" s="252"/>
      <c r="FUT137" s="253"/>
      <c r="FUU137" s="251"/>
      <c r="FUV137" s="252"/>
      <c r="FUW137" s="253"/>
      <c r="FUX137" s="251"/>
      <c r="FUY137" s="252"/>
      <c r="FUZ137" s="253"/>
      <c r="FVA137" s="251"/>
      <c r="FVB137" s="252"/>
      <c r="FVC137" s="253"/>
      <c r="FVD137" s="251"/>
      <c r="FVE137" s="252"/>
      <c r="FVF137" s="253"/>
      <c r="FVG137" s="251"/>
      <c r="FVH137" s="252"/>
      <c r="FVI137" s="253"/>
      <c r="FVJ137" s="251"/>
      <c r="FVK137" s="252"/>
      <c r="FVL137" s="253"/>
      <c r="FVM137" s="251"/>
      <c r="FVN137" s="252"/>
      <c r="FVO137" s="253"/>
      <c r="FVP137" s="251"/>
      <c r="FVQ137" s="252"/>
      <c r="FVR137" s="253"/>
      <c r="FVS137" s="251"/>
      <c r="FVT137" s="252"/>
      <c r="FVU137" s="253"/>
      <c r="FVV137" s="251"/>
      <c r="FVW137" s="252"/>
      <c r="FVX137" s="253"/>
      <c r="FVY137" s="251"/>
      <c r="FVZ137" s="252"/>
      <c r="FWA137" s="253"/>
      <c r="FWB137" s="251"/>
      <c r="FWC137" s="252"/>
      <c r="FWD137" s="253"/>
      <c r="FWE137" s="251"/>
      <c r="FWF137" s="252"/>
      <c r="FWG137" s="253"/>
      <c r="FWH137" s="251"/>
      <c r="FWI137" s="252"/>
      <c r="FWJ137" s="253"/>
      <c r="FWK137" s="251"/>
      <c r="FWL137" s="252"/>
      <c r="FWM137" s="253"/>
      <c r="FWN137" s="251"/>
      <c r="FWO137" s="252"/>
      <c r="FWP137" s="253"/>
      <c r="FWQ137" s="251"/>
      <c r="FWR137" s="252"/>
      <c r="FWS137" s="253"/>
      <c r="FWT137" s="251"/>
      <c r="FWU137" s="252"/>
      <c r="FWV137" s="253"/>
      <c r="FWW137" s="251"/>
      <c r="FWX137" s="252"/>
      <c r="FWY137" s="253"/>
      <c r="FWZ137" s="251"/>
      <c r="FXA137" s="252"/>
      <c r="FXB137" s="253"/>
      <c r="FXC137" s="251"/>
      <c r="FXD137" s="252"/>
      <c r="FXE137" s="253"/>
      <c r="FXF137" s="251"/>
      <c r="FXG137" s="252"/>
      <c r="FXH137" s="253"/>
      <c r="FXI137" s="251"/>
      <c r="FXJ137" s="252"/>
      <c r="FXK137" s="253"/>
      <c r="FXL137" s="251"/>
      <c r="FXM137" s="252"/>
      <c r="FXN137" s="253"/>
      <c r="FXO137" s="251"/>
      <c r="FXP137" s="252"/>
      <c r="FXQ137" s="253"/>
      <c r="FXR137" s="251"/>
      <c r="FXS137" s="252"/>
      <c r="FXT137" s="253"/>
      <c r="FXU137" s="251"/>
      <c r="FXV137" s="252"/>
      <c r="FXW137" s="253"/>
      <c r="FXX137" s="251"/>
      <c r="FXY137" s="252"/>
      <c r="FXZ137" s="253"/>
      <c r="FYA137" s="251"/>
      <c r="FYB137" s="252"/>
      <c r="FYC137" s="253"/>
      <c r="FYD137" s="251"/>
      <c r="FYE137" s="252"/>
      <c r="FYF137" s="253"/>
      <c r="FYG137" s="251"/>
      <c r="FYH137" s="252"/>
      <c r="FYI137" s="253"/>
      <c r="FYJ137" s="251"/>
      <c r="FYK137" s="252"/>
      <c r="FYL137" s="253"/>
      <c r="FYM137" s="251"/>
      <c r="FYN137" s="252"/>
      <c r="FYO137" s="253"/>
      <c r="FYP137" s="251"/>
      <c r="FYQ137" s="252"/>
      <c r="FYR137" s="253"/>
      <c r="FYS137" s="251"/>
      <c r="FYT137" s="252"/>
      <c r="FYU137" s="253"/>
      <c r="FYV137" s="251"/>
      <c r="FYW137" s="252"/>
      <c r="FYX137" s="253"/>
      <c r="FYY137" s="251"/>
      <c r="FYZ137" s="252"/>
      <c r="FZA137" s="253"/>
      <c r="FZB137" s="251"/>
      <c r="FZC137" s="252"/>
      <c r="FZD137" s="253"/>
      <c r="FZE137" s="251"/>
      <c r="FZF137" s="252"/>
      <c r="FZG137" s="253"/>
      <c r="FZH137" s="251"/>
      <c r="FZI137" s="252"/>
      <c r="FZJ137" s="253"/>
      <c r="FZK137" s="251"/>
      <c r="FZL137" s="252"/>
      <c r="FZM137" s="253"/>
      <c r="FZN137" s="251"/>
      <c r="FZO137" s="252"/>
      <c r="FZP137" s="253"/>
      <c r="FZQ137" s="251"/>
      <c r="FZR137" s="252"/>
      <c r="FZS137" s="253"/>
      <c r="FZT137" s="251"/>
      <c r="FZU137" s="252"/>
      <c r="FZV137" s="253"/>
      <c r="FZW137" s="251"/>
      <c r="FZX137" s="252"/>
      <c r="FZY137" s="253"/>
      <c r="FZZ137" s="251"/>
      <c r="GAA137" s="252"/>
      <c r="GAB137" s="253"/>
      <c r="GAC137" s="251"/>
      <c r="GAD137" s="252"/>
      <c r="GAE137" s="253"/>
      <c r="GAF137" s="251"/>
      <c r="GAG137" s="252"/>
      <c r="GAH137" s="253"/>
      <c r="GAI137" s="251"/>
      <c r="GAJ137" s="252"/>
      <c r="GAK137" s="253"/>
      <c r="GAL137" s="251"/>
      <c r="GAM137" s="252"/>
      <c r="GAN137" s="253"/>
      <c r="GAO137" s="251"/>
      <c r="GAP137" s="252"/>
      <c r="GAQ137" s="253"/>
      <c r="GAR137" s="251"/>
      <c r="GAS137" s="252"/>
      <c r="GAT137" s="253"/>
      <c r="GAU137" s="251"/>
      <c r="GAV137" s="252"/>
      <c r="GAW137" s="253"/>
      <c r="GAX137" s="251"/>
      <c r="GAY137" s="252"/>
      <c r="GAZ137" s="253"/>
      <c r="GBA137" s="251"/>
      <c r="GBB137" s="252"/>
      <c r="GBC137" s="253"/>
      <c r="GBD137" s="251"/>
      <c r="GBE137" s="252"/>
      <c r="GBF137" s="253"/>
      <c r="GBG137" s="251"/>
      <c r="GBH137" s="252"/>
      <c r="GBI137" s="253"/>
      <c r="GBJ137" s="251"/>
      <c r="GBK137" s="252"/>
      <c r="GBL137" s="253"/>
      <c r="GBM137" s="251"/>
      <c r="GBN137" s="252"/>
      <c r="GBO137" s="253"/>
      <c r="GBP137" s="251"/>
      <c r="GBQ137" s="252"/>
      <c r="GBR137" s="253"/>
      <c r="GBS137" s="251"/>
      <c r="GBT137" s="252"/>
      <c r="GBU137" s="253"/>
      <c r="GBV137" s="251"/>
      <c r="GBW137" s="252"/>
      <c r="GBX137" s="253"/>
      <c r="GBY137" s="251"/>
      <c r="GBZ137" s="252"/>
      <c r="GCA137" s="253"/>
      <c r="GCB137" s="251"/>
      <c r="GCC137" s="252"/>
      <c r="GCD137" s="253"/>
      <c r="GCE137" s="251"/>
      <c r="GCF137" s="252"/>
      <c r="GCG137" s="253"/>
      <c r="GCH137" s="251"/>
      <c r="GCI137" s="252"/>
      <c r="GCJ137" s="253"/>
      <c r="GCK137" s="251"/>
      <c r="GCL137" s="252"/>
      <c r="GCM137" s="253"/>
      <c r="GCN137" s="251"/>
      <c r="GCO137" s="252"/>
      <c r="GCP137" s="253"/>
      <c r="GCQ137" s="251"/>
      <c r="GCR137" s="252"/>
      <c r="GCS137" s="253"/>
      <c r="GCT137" s="251"/>
      <c r="GCU137" s="252"/>
      <c r="GCV137" s="253"/>
      <c r="GCW137" s="251"/>
      <c r="GCX137" s="252"/>
      <c r="GCY137" s="253"/>
      <c r="GCZ137" s="251"/>
      <c r="GDA137" s="252"/>
      <c r="GDB137" s="253"/>
      <c r="GDC137" s="251"/>
      <c r="GDD137" s="252"/>
      <c r="GDE137" s="253"/>
      <c r="GDF137" s="251"/>
      <c r="GDG137" s="252"/>
      <c r="GDH137" s="253"/>
      <c r="GDI137" s="251"/>
      <c r="GDJ137" s="252"/>
      <c r="GDK137" s="253"/>
      <c r="GDL137" s="251"/>
      <c r="GDM137" s="252"/>
      <c r="GDN137" s="253"/>
      <c r="GDO137" s="251"/>
      <c r="GDP137" s="252"/>
      <c r="GDQ137" s="253"/>
      <c r="GDR137" s="251"/>
      <c r="GDS137" s="252"/>
      <c r="GDT137" s="253"/>
      <c r="GDU137" s="251"/>
      <c r="GDV137" s="252"/>
      <c r="GDW137" s="253"/>
      <c r="GDX137" s="251"/>
      <c r="GDY137" s="252"/>
      <c r="GDZ137" s="253"/>
      <c r="GEA137" s="251"/>
      <c r="GEB137" s="252"/>
      <c r="GEC137" s="253"/>
      <c r="GED137" s="251"/>
      <c r="GEE137" s="252"/>
      <c r="GEF137" s="253"/>
      <c r="GEG137" s="251"/>
      <c r="GEH137" s="252"/>
      <c r="GEI137" s="253"/>
      <c r="GEJ137" s="251"/>
      <c r="GEK137" s="252"/>
      <c r="GEL137" s="253"/>
      <c r="GEM137" s="251"/>
      <c r="GEN137" s="252"/>
      <c r="GEO137" s="253"/>
      <c r="GEP137" s="251"/>
      <c r="GEQ137" s="252"/>
      <c r="GER137" s="253"/>
      <c r="GES137" s="251"/>
      <c r="GET137" s="252"/>
      <c r="GEU137" s="253"/>
      <c r="GEV137" s="251"/>
      <c r="GEW137" s="252"/>
      <c r="GEX137" s="253"/>
      <c r="GEY137" s="251"/>
      <c r="GEZ137" s="252"/>
      <c r="GFA137" s="253"/>
      <c r="GFB137" s="251"/>
      <c r="GFC137" s="252"/>
      <c r="GFD137" s="253"/>
      <c r="GFE137" s="251"/>
      <c r="GFF137" s="252"/>
      <c r="GFG137" s="253"/>
      <c r="GFH137" s="251"/>
      <c r="GFI137" s="252"/>
      <c r="GFJ137" s="253"/>
      <c r="GFK137" s="251"/>
      <c r="GFL137" s="252"/>
      <c r="GFM137" s="253"/>
      <c r="GFN137" s="251"/>
      <c r="GFO137" s="252"/>
      <c r="GFP137" s="253"/>
      <c r="GFQ137" s="251"/>
      <c r="GFR137" s="252"/>
      <c r="GFS137" s="253"/>
      <c r="GFT137" s="251"/>
      <c r="GFU137" s="252"/>
      <c r="GFV137" s="253"/>
      <c r="GFW137" s="251"/>
      <c r="GFX137" s="252"/>
      <c r="GFY137" s="253"/>
      <c r="GFZ137" s="251"/>
      <c r="GGA137" s="252"/>
      <c r="GGB137" s="253"/>
      <c r="GGC137" s="251"/>
      <c r="GGD137" s="252"/>
      <c r="GGE137" s="253"/>
      <c r="GGF137" s="251"/>
      <c r="GGG137" s="252"/>
      <c r="GGH137" s="253"/>
      <c r="GGI137" s="251"/>
      <c r="GGJ137" s="252"/>
      <c r="GGK137" s="253"/>
      <c r="GGL137" s="251"/>
      <c r="GGM137" s="252"/>
      <c r="GGN137" s="253"/>
      <c r="GGO137" s="251"/>
      <c r="GGP137" s="252"/>
      <c r="GGQ137" s="253"/>
      <c r="GGR137" s="251"/>
      <c r="GGS137" s="252"/>
      <c r="GGT137" s="253"/>
      <c r="GGU137" s="251"/>
      <c r="GGV137" s="252"/>
      <c r="GGW137" s="253"/>
      <c r="GGX137" s="251"/>
      <c r="GGY137" s="252"/>
      <c r="GGZ137" s="253"/>
      <c r="GHA137" s="251"/>
      <c r="GHB137" s="252"/>
      <c r="GHC137" s="253"/>
      <c r="GHD137" s="251"/>
      <c r="GHE137" s="252"/>
      <c r="GHF137" s="253"/>
      <c r="GHG137" s="251"/>
      <c r="GHH137" s="252"/>
      <c r="GHI137" s="253"/>
      <c r="GHJ137" s="251"/>
      <c r="GHK137" s="252"/>
      <c r="GHL137" s="253"/>
      <c r="GHM137" s="251"/>
      <c r="GHN137" s="252"/>
      <c r="GHO137" s="253"/>
      <c r="GHP137" s="251"/>
      <c r="GHQ137" s="252"/>
      <c r="GHR137" s="253"/>
      <c r="GHS137" s="251"/>
      <c r="GHT137" s="252"/>
      <c r="GHU137" s="253"/>
      <c r="GHV137" s="251"/>
      <c r="GHW137" s="252"/>
      <c r="GHX137" s="253"/>
      <c r="GHY137" s="251"/>
      <c r="GHZ137" s="252"/>
      <c r="GIA137" s="253"/>
      <c r="GIB137" s="251"/>
      <c r="GIC137" s="252"/>
      <c r="GID137" s="253"/>
      <c r="GIE137" s="251"/>
      <c r="GIF137" s="252"/>
      <c r="GIG137" s="253"/>
      <c r="GIH137" s="251"/>
      <c r="GII137" s="252"/>
      <c r="GIJ137" s="253"/>
      <c r="GIK137" s="251"/>
      <c r="GIL137" s="252"/>
      <c r="GIM137" s="253"/>
      <c r="GIN137" s="251"/>
      <c r="GIO137" s="252"/>
      <c r="GIP137" s="253"/>
      <c r="GIQ137" s="251"/>
      <c r="GIR137" s="252"/>
      <c r="GIS137" s="253"/>
      <c r="GIT137" s="251"/>
      <c r="GIU137" s="252"/>
      <c r="GIV137" s="253"/>
      <c r="GIW137" s="251"/>
      <c r="GIX137" s="252"/>
      <c r="GIY137" s="253"/>
      <c r="GIZ137" s="251"/>
      <c r="GJA137" s="252"/>
      <c r="GJB137" s="253"/>
      <c r="GJC137" s="251"/>
      <c r="GJD137" s="252"/>
      <c r="GJE137" s="253"/>
      <c r="GJF137" s="251"/>
      <c r="GJG137" s="252"/>
      <c r="GJH137" s="253"/>
      <c r="GJI137" s="251"/>
      <c r="GJJ137" s="252"/>
      <c r="GJK137" s="253"/>
      <c r="GJL137" s="251"/>
      <c r="GJM137" s="252"/>
      <c r="GJN137" s="253"/>
      <c r="GJO137" s="251"/>
      <c r="GJP137" s="252"/>
      <c r="GJQ137" s="253"/>
      <c r="GJR137" s="251"/>
      <c r="GJS137" s="252"/>
      <c r="GJT137" s="253"/>
      <c r="GJU137" s="251"/>
      <c r="GJV137" s="252"/>
      <c r="GJW137" s="253"/>
      <c r="GJX137" s="251"/>
      <c r="GJY137" s="252"/>
      <c r="GJZ137" s="253"/>
      <c r="GKA137" s="251"/>
      <c r="GKB137" s="252"/>
      <c r="GKC137" s="253"/>
      <c r="GKD137" s="251"/>
      <c r="GKE137" s="252"/>
      <c r="GKF137" s="253"/>
      <c r="GKG137" s="251"/>
      <c r="GKH137" s="252"/>
      <c r="GKI137" s="253"/>
      <c r="GKJ137" s="251"/>
      <c r="GKK137" s="252"/>
      <c r="GKL137" s="253"/>
      <c r="GKM137" s="251"/>
      <c r="GKN137" s="252"/>
      <c r="GKO137" s="253"/>
      <c r="GKP137" s="251"/>
      <c r="GKQ137" s="252"/>
      <c r="GKR137" s="253"/>
      <c r="GKS137" s="251"/>
      <c r="GKT137" s="252"/>
      <c r="GKU137" s="253"/>
      <c r="GKV137" s="251"/>
      <c r="GKW137" s="252"/>
      <c r="GKX137" s="253"/>
      <c r="GKY137" s="251"/>
      <c r="GKZ137" s="252"/>
      <c r="GLA137" s="253"/>
      <c r="GLB137" s="251"/>
      <c r="GLC137" s="252"/>
      <c r="GLD137" s="253"/>
      <c r="GLE137" s="251"/>
      <c r="GLF137" s="252"/>
      <c r="GLG137" s="253"/>
      <c r="GLH137" s="251"/>
      <c r="GLI137" s="252"/>
      <c r="GLJ137" s="253"/>
      <c r="GLK137" s="251"/>
      <c r="GLL137" s="252"/>
      <c r="GLM137" s="253"/>
      <c r="GLN137" s="251"/>
      <c r="GLO137" s="252"/>
      <c r="GLP137" s="253"/>
      <c r="GLQ137" s="251"/>
      <c r="GLR137" s="252"/>
      <c r="GLS137" s="253"/>
      <c r="GLT137" s="251"/>
      <c r="GLU137" s="252"/>
      <c r="GLV137" s="253"/>
      <c r="GLW137" s="251"/>
      <c r="GLX137" s="252"/>
      <c r="GLY137" s="253"/>
      <c r="GLZ137" s="251"/>
      <c r="GMA137" s="252"/>
      <c r="GMB137" s="253"/>
      <c r="GMC137" s="251"/>
      <c r="GMD137" s="252"/>
      <c r="GME137" s="253"/>
      <c r="GMF137" s="251"/>
      <c r="GMG137" s="252"/>
      <c r="GMH137" s="253"/>
      <c r="GMI137" s="251"/>
      <c r="GMJ137" s="252"/>
      <c r="GMK137" s="253"/>
      <c r="GML137" s="251"/>
      <c r="GMM137" s="252"/>
      <c r="GMN137" s="253"/>
      <c r="GMO137" s="251"/>
      <c r="GMP137" s="252"/>
      <c r="GMQ137" s="253"/>
      <c r="GMR137" s="251"/>
      <c r="GMS137" s="252"/>
      <c r="GMT137" s="253"/>
      <c r="GMU137" s="251"/>
      <c r="GMV137" s="252"/>
      <c r="GMW137" s="253"/>
      <c r="GMX137" s="251"/>
      <c r="GMY137" s="252"/>
      <c r="GMZ137" s="253"/>
      <c r="GNA137" s="251"/>
      <c r="GNB137" s="252"/>
      <c r="GNC137" s="253"/>
      <c r="GND137" s="251"/>
      <c r="GNE137" s="252"/>
      <c r="GNF137" s="253"/>
      <c r="GNG137" s="251"/>
      <c r="GNH137" s="252"/>
      <c r="GNI137" s="253"/>
      <c r="GNJ137" s="251"/>
      <c r="GNK137" s="252"/>
      <c r="GNL137" s="253"/>
      <c r="GNM137" s="251"/>
      <c r="GNN137" s="252"/>
      <c r="GNO137" s="253"/>
      <c r="GNP137" s="251"/>
      <c r="GNQ137" s="252"/>
      <c r="GNR137" s="253"/>
      <c r="GNS137" s="251"/>
      <c r="GNT137" s="252"/>
      <c r="GNU137" s="253"/>
      <c r="GNV137" s="251"/>
      <c r="GNW137" s="252"/>
      <c r="GNX137" s="253"/>
      <c r="GNY137" s="251"/>
      <c r="GNZ137" s="252"/>
      <c r="GOA137" s="253"/>
      <c r="GOB137" s="251"/>
      <c r="GOC137" s="252"/>
      <c r="GOD137" s="253"/>
      <c r="GOE137" s="251"/>
      <c r="GOF137" s="252"/>
      <c r="GOG137" s="253"/>
      <c r="GOH137" s="251"/>
      <c r="GOI137" s="252"/>
      <c r="GOJ137" s="253"/>
      <c r="GOK137" s="251"/>
      <c r="GOL137" s="252"/>
      <c r="GOM137" s="253"/>
      <c r="GON137" s="251"/>
      <c r="GOO137" s="252"/>
      <c r="GOP137" s="253"/>
      <c r="GOQ137" s="251"/>
      <c r="GOR137" s="252"/>
      <c r="GOS137" s="253"/>
      <c r="GOT137" s="251"/>
      <c r="GOU137" s="252"/>
      <c r="GOV137" s="253"/>
      <c r="GOW137" s="251"/>
      <c r="GOX137" s="252"/>
      <c r="GOY137" s="253"/>
      <c r="GOZ137" s="251"/>
      <c r="GPA137" s="252"/>
      <c r="GPB137" s="253"/>
      <c r="GPC137" s="251"/>
      <c r="GPD137" s="252"/>
      <c r="GPE137" s="253"/>
      <c r="GPF137" s="251"/>
      <c r="GPG137" s="252"/>
      <c r="GPH137" s="253"/>
      <c r="GPI137" s="251"/>
      <c r="GPJ137" s="252"/>
      <c r="GPK137" s="253"/>
      <c r="GPL137" s="251"/>
      <c r="GPM137" s="252"/>
      <c r="GPN137" s="253"/>
      <c r="GPO137" s="251"/>
      <c r="GPP137" s="252"/>
      <c r="GPQ137" s="253"/>
      <c r="GPR137" s="251"/>
      <c r="GPS137" s="252"/>
      <c r="GPT137" s="253"/>
      <c r="GPU137" s="251"/>
      <c r="GPV137" s="252"/>
      <c r="GPW137" s="253"/>
      <c r="GPX137" s="251"/>
      <c r="GPY137" s="252"/>
      <c r="GPZ137" s="253"/>
      <c r="GQA137" s="251"/>
      <c r="GQB137" s="252"/>
      <c r="GQC137" s="253"/>
      <c r="GQD137" s="251"/>
      <c r="GQE137" s="252"/>
      <c r="GQF137" s="253"/>
      <c r="GQG137" s="251"/>
      <c r="GQH137" s="252"/>
      <c r="GQI137" s="253"/>
      <c r="GQJ137" s="251"/>
      <c r="GQK137" s="252"/>
      <c r="GQL137" s="253"/>
      <c r="GQM137" s="251"/>
      <c r="GQN137" s="252"/>
      <c r="GQO137" s="253"/>
      <c r="GQP137" s="251"/>
      <c r="GQQ137" s="252"/>
      <c r="GQR137" s="253"/>
      <c r="GQS137" s="251"/>
      <c r="GQT137" s="252"/>
      <c r="GQU137" s="253"/>
      <c r="GQV137" s="251"/>
      <c r="GQW137" s="252"/>
      <c r="GQX137" s="253"/>
      <c r="GQY137" s="251"/>
      <c r="GQZ137" s="252"/>
      <c r="GRA137" s="253"/>
      <c r="GRB137" s="251"/>
      <c r="GRC137" s="252"/>
      <c r="GRD137" s="253"/>
      <c r="GRE137" s="251"/>
      <c r="GRF137" s="252"/>
      <c r="GRG137" s="253"/>
      <c r="GRH137" s="251"/>
      <c r="GRI137" s="252"/>
      <c r="GRJ137" s="253"/>
      <c r="GRK137" s="251"/>
      <c r="GRL137" s="252"/>
      <c r="GRM137" s="253"/>
      <c r="GRN137" s="251"/>
      <c r="GRO137" s="252"/>
      <c r="GRP137" s="253"/>
      <c r="GRQ137" s="251"/>
      <c r="GRR137" s="252"/>
      <c r="GRS137" s="253"/>
      <c r="GRT137" s="251"/>
      <c r="GRU137" s="252"/>
      <c r="GRV137" s="253"/>
      <c r="GRW137" s="251"/>
      <c r="GRX137" s="252"/>
      <c r="GRY137" s="253"/>
      <c r="GRZ137" s="251"/>
      <c r="GSA137" s="252"/>
      <c r="GSB137" s="253"/>
      <c r="GSC137" s="251"/>
      <c r="GSD137" s="252"/>
      <c r="GSE137" s="253"/>
      <c r="GSF137" s="251"/>
      <c r="GSG137" s="252"/>
      <c r="GSH137" s="253"/>
      <c r="GSI137" s="251"/>
      <c r="GSJ137" s="252"/>
      <c r="GSK137" s="253"/>
      <c r="GSL137" s="251"/>
      <c r="GSM137" s="252"/>
      <c r="GSN137" s="253"/>
      <c r="GSO137" s="251"/>
      <c r="GSP137" s="252"/>
      <c r="GSQ137" s="253"/>
      <c r="GSR137" s="251"/>
      <c r="GSS137" s="252"/>
      <c r="GST137" s="253"/>
      <c r="GSU137" s="251"/>
      <c r="GSV137" s="252"/>
      <c r="GSW137" s="253"/>
      <c r="GSX137" s="251"/>
      <c r="GSY137" s="252"/>
      <c r="GSZ137" s="253"/>
      <c r="GTA137" s="251"/>
      <c r="GTB137" s="252"/>
      <c r="GTC137" s="253"/>
      <c r="GTD137" s="251"/>
      <c r="GTE137" s="252"/>
      <c r="GTF137" s="253"/>
      <c r="GTG137" s="251"/>
      <c r="GTH137" s="252"/>
      <c r="GTI137" s="253"/>
      <c r="GTJ137" s="251"/>
      <c r="GTK137" s="252"/>
      <c r="GTL137" s="253"/>
      <c r="GTM137" s="251"/>
      <c r="GTN137" s="252"/>
      <c r="GTO137" s="253"/>
      <c r="GTP137" s="251"/>
      <c r="GTQ137" s="252"/>
      <c r="GTR137" s="253"/>
      <c r="GTS137" s="251"/>
      <c r="GTT137" s="252"/>
      <c r="GTU137" s="253"/>
      <c r="GTV137" s="251"/>
      <c r="GTW137" s="252"/>
      <c r="GTX137" s="253"/>
      <c r="GTY137" s="251"/>
      <c r="GTZ137" s="252"/>
      <c r="GUA137" s="253"/>
      <c r="GUB137" s="251"/>
      <c r="GUC137" s="252"/>
      <c r="GUD137" s="253"/>
      <c r="GUE137" s="251"/>
      <c r="GUF137" s="252"/>
      <c r="GUG137" s="253"/>
      <c r="GUH137" s="251"/>
      <c r="GUI137" s="252"/>
      <c r="GUJ137" s="253"/>
      <c r="GUK137" s="251"/>
      <c r="GUL137" s="252"/>
      <c r="GUM137" s="253"/>
      <c r="GUN137" s="251"/>
      <c r="GUO137" s="252"/>
      <c r="GUP137" s="253"/>
      <c r="GUQ137" s="251"/>
      <c r="GUR137" s="252"/>
      <c r="GUS137" s="253"/>
      <c r="GUT137" s="251"/>
      <c r="GUU137" s="252"/>
      <c r="GUV137" s="253"/>
      <c r="GUW137" s="251"/>
      <c r="GUX137" s="252"/>
      <c r="GUY137" s="253"/>
      <c r="GUZ137" s="251"/>
      <c r="GVA137" s="252"/>
      <c r="GVB137" s="253"/>
      <c r="GVC137" s="251"/>
      <c r="GVD137" s="252"/>
      <c r="GVE137" s="253"/>
      <c r="GVF137" s="251"/>
      <c r="GVG137" s="252"/>
      <c r="GVH137" s="253"/>
      <c r="GVI137" s="251"/>
      <c r="GVJ137" s="252"/>
      <c r="GVK137" s="253"/>
      <c r="GVL137" s="251"/>
      <c r="GVM137" s="252"/>
      <c r="GVN137" s="253"/>
      <c r="GVO137" s="251"/>
      <c r="GVP137" s="252"/>
      <c r="GVQ137" s="253"/>
      <c r="GVR137" s="251"/>
      <c r="GVS137" s="252"/>
      <c r="GVT137" s="253"/>
      <c r="GVU137" s="251"/>
      <c r="GVV137" s="252"/>
      <c r="GVW137" s="253"/>
      <c r="GVX137" s="251"/>
      <c r="GVY137" s="252"/>
      <c r="GVZ137" s="253"/>
      <c r="GWA137" s="251"/>
      <c r="GWB137" s="252"/>
      <c r="GWC137" s="253"/>
      <c r="GWD137" s="251"/>
      <c r="GWE137" s="252"/>
      <c r="GWF137" s="253"/>
      <c r="GWG137" s="251"/>
      <c r="GWH137" s="252"/>
      <c r="GWI137" s="253"/>
      <c r="GWJ137" s="251"/>
      <c r="GWK137" s="252"/>
      <c r="GWL137" s="253"/>
      <c r="GWM137" s="251"/>
      <c r="GWN137" s="252"/>
      <c r="GWO137" s="253"/>
      <c r="GWP137" s="251"/>
      <c r="GWQ137" s="252"/>
      <c r="GWR137" s="253"/>
      <c r="GWS137" s="251"/>
      <c r="GWT137" s="252"/>
      <c r="GWU137" s="253"/>
      <c r="GWV137" s="251"/>
      <c r="GWW137" s="252"/>
      <c r="GWX137" s="253"/>
      <c r="GWY137" s="251"/>
      <c r="GWZ137" s="252"/>
      <c r="GXA137" s="253"/>
      <c r="GXB137" s="251"/>
      <c r="GXC137" s="252"/>
      <c r="GXD137" s="253"/>
      <c r="GXE137" s="251"/>
      <c r="GXF137" s="252"/>
      <c r="GXG137" s="253"/>
      <c r="GXH137" s="251"/>
      <c r="GXI137" s="252"/>
      <c r="GXJ137" s="253"/>
      <c r="GXK137" s="251"/>
      <c r="GXL137" s="252"/>
      <c r="GXM137" s="253"/>
      <c r="GXN137" s="251"/>
      <c r="GXO137" s="252"/>
      <c r="GXP137" s="253"/>
      <c r="GXQ137" s="251"/>
      <c r="GXR137" s="252"/>
      <c r="GXS137" s="253"/>
      <c r="GXT137" s="251"/>
      <c r="GXU137" s="252"/>
      <c r="GXV137" s="253"/>
      <c r="GXW137" s="251"/>
      <c r="GXX137" s="252"/>
      <c r="GXY137" s="253"/>
      <c r="GXZ137" s="251"/>
      <c r="GYA137" s="252"/>
      <c r="GYB137" s="253"/>
      <c r="GYC137" s="251"/>
      <c r="GYD137" s="252"/>
      <c r="GYE137" s="253"/>
      <c r="GYF137" s="251"/>
      <c r="GYG137" s="252"/>
      <c r="GYH137" s="253"/>
      <c r="GYI137" s="251"/>
      <c r="GYJ137" s="252"/>
      <c r="GYK137" s="253"/>
      <c r="GYL137" s="251"/>
      <c r="GYM137" s="252"/>
      <c r="GYN137" s="253"/>
      <c r="GYO137" s="251"/>
      <c r="GYP137" s="252"/>
      <c r="GYQ137" s="253"/>
      <c r="GYR137" s="251"/>
      <c r="GYS137" s="252"/>
      <c r="GYT137" s="253"/>
      <c r="GYU137" s="251"/>
      <c r="GYV137" s="252"/>
      <c r="GYW137" s="253"/>
      <c r="GYX137" s="251"/>
      <c r="GYY137" s="252"/>
      <c r="GYZ137" s="253"/>
      <c r="GZA137" s="251"/>
      <c r="GZB137" s="252"/>
      <c r="GZC137" s="253"/>
      <c r="GZD137" s="251"/>
      <c r="GZE137" s="252"/>
      <c r="GZF137" s="253"/>
      <c r="GZG137" s="251"/>
      <c r="GZH137" s="252"/>
      <c r="GZI137" s="253"/>
      <c r="GZJ137" s="251"/>
      <c r="GZK137" s="252"/>
      <c r="GZL137" s="253"/>
      <c r="GZM137" s="251"/>
      <c r="GZN137" s="252"/>
      <c r="GZO137" s="253"/>
      <c r="GZP137" s="251"/>
      <c r="GZQ137" s="252"/>
      <c r="GZR137" s="253"/>
      <c r="GZS137" s="251"/>
      <c r="GZT137" s="252"/>
      <c r="GZU137" s="253"/>
      <c r="GZV137" s="251"/>
      <c r="GZW137" s="252"/>
      <c r="GZX137" s="253"/>
      <c r="GZY137" s="251"/>
      <c r="GZZ137" s="252"/>
      <c r="HAA137" s="253"/>
      <c r="HAB137" s="251"/>
      <c r="HAC137" s="252"/>
      <c r="HAD137" s="253"/>
      <c r="HAE137" s="251"/>
      <c r="HAF137" s="252"/>
      <c r="HAG137" s="253"/>
      <c r="HAH137" s="251"/>
      <c r="HAI137" s="252"/>
      <c r="HAJ137" s="253"/>
      <c r="HAK137" s="251"/>
      <c r="HAL137" s="252"/>
      <c r="HAM137" s="253"/>
      <c r="HAN137" s="251"/>
      <c r="HAO137" s="252"/>
      <c r="HAP137" s="253"/>
      <c r="HAQ137" s="251"/>
      <c r="HAR137" s="252"/>
      <c r="HAS137" s="253"/>
      <c r="HAT137" s="251"/>
      <c r="HAU137" s="252"/>
      <c r="HAV137" s="253"/>
      <c r="HAW137" s="251"/>
      <c r="HAX137" s="252"/>
      <c r="HAY137" s="253"/>
      <c r="HAZ137" s="251"/>
      <c r="HBA137" s="252"/>
      <c r="HBB137" s="253"/>
      <c r="HBC137" s="251"/>
      <c r="HBD137" s="252"/>
      <c r="HBE137" s="253"/>
      <c r="HBF137" s="251"/>
      <c r="HBG137" s="252"/>
      <c r="HBH137" s="253"/>
      <c r="HBI137" s="251"/>
      <c r="HBJ137" s="252"/>
      <c r="HBK137" s="253"/>
      <c r="HBL137" s="251"/>
      <c r="HBM137" s="252"/>
      <c r="HBN137" s="253"/>
      <c r="HBO137" s="251"/>
      <c r="HBP137" s="252"/>
      <c r="HBQ137" s="253"/>
      <c r="HBR137" s="251"/>
      <c r="HBS137" s="252"/>
      <c r="HBT137" s="253"/>
      <c r="HBU137" s="251"/>
      <c r="HBV137" s="252"/>
      <c r="HBW137" s="253"/>
      <c r="HBX137" s="251"/>
      <c r="HBY137" s="252"/>
      <c r="HBZ137" s="253"/>
      <c r="HCA137" s="251"/>
      <c r="HCB137" s="252"/>
      <c r="HCC137" s="253"/>
      <c r="HCD137" s="251"/>
      <c r="HCE137" s="252"/>
      <c r="HCF137" s="253"/>
      <c r="HCG137" s="251"/>
      <c r="HCH137" s="252"/>
      <c r="HCI137" s="253"/>
      <c r="HCJ137" s="251"/>
      <c r="HCK137" s="252"/>
      <c r="HCL137" s="253"/>
      <c r="HCM137" s="251"/>
      <c r="HCN137" s="252"/>
      <c r="HCO137" s="253"/>
      <c r="HCP137" s="251"/>
      <c r="HCQ137" s="252"/>
      <c r="HCR137" s="253"/>
      <c r="HCS137" s="251"/>
      <c r="HCT137" s="252"/>
      <c r="HCU137" s="253"/>
      <c r="HCV137" s="251"/>
      <c r="HCW137" s="252"/>
      <c r="HCX137" s="253"/>
      <c r="HCY137" s="251"/>
      <c r="HCZ137" s="252"/>
      <c r="HDA137" s="253"/>
      <c r="HDB137" s="251"/>
      <c r="HDC137" s="252"/>
      <c r="HDD137" s="253"/>
      <c r="HDE137" s="251"/>
      <c r="HDF137" s="252"/>
      <c r="HDG137" s="253"/>
      <c r="HDH137" s="251"/>
      <c r="HDI137" s="252"/>
      <c r="HDJ137" s="253"/>
      <c r="HDK137" s="251"/>
      <c r="HDL137" s="252"/>
      <c r="HDM137" s="253"/>
      <c r="HDN137" s="251"/>
      <c r="HDO137" s="252"/>
      <c r="HDP137" s="253"/>
      <c r="HDQ137" s="251"/>
      <c r="HDR137" s="252"/>
      <c r="HDS137" s="253"/>
      <c r="HDT137" s="251"/>
      <c r="HDU137" s="252"/>
      <c r="HDV137" s="253"/>
      <c r="HDW137" s="251"/>
      <c r="HDX137" s="252"/>
      <c r="HDY137" s="253"/>
      <c r="HDZ137" s="251"/>
      <c r="HEA137" s="252"/>
      <c r="HEB137" s="253"/>
      <c r="HEC137" s="251"/>
      <c r="HED137" s="252"/>
      <c r="HEE137" s="253"/>
      <c r="HEF137" s="251"/>
      <c r="HEG137" s="252"/>
      <c r="HEH137" s="253"/>
      <c r="HEI137" s="251"/>
      <c r="HEJ137" s="252"/>
      <c r="HEK137" s="253"/>
      <c r="HEL137" s="251"/>
      <c r="HEM137" s="252"/>
      <c r="HEN137" s="253"/>
      <c r="HEO137" s="251"/>
      <c r="HEP137" s="252"/>
      <c r="HEQ137" s="253"/>
      <c r="HER137" s="251"/>
      <c r="HES137" s="252"/>
      <c r="HET137" s="253"/>
      <c r="HEU137" s="251"/>
      <c r="HEV137" s="252"/>
      <c r="HEW137" s="253"/>
      <c r="HEX137" s="251"/>
      <c r="HEY137" s="252"/>
      <c r="HEZ137" s="253"/>
      <c r="HFA137" s="251"/>
      <c r="HFB137" s="252"/>
      <c r="HFC137" s="253"/>
      <c r="HFD137" s="251"/>
      <c r="HFE137" s="252"/>
      <c r="HFF137" s="253"/>
      <c r="HFG137" s="251"/>
      <c r="HFH137" s="252"/>
      <c r="HFI137" s="253"/>
      <c r="HFJ137" s="251"/>
      <c r="HFK137" s="252"/>
      <c r="HFL137" s="253"/>
      <c r="HFM137" s="251"/>
      <c r="HFN137" s="252"/>
      <c r="HFO137" s="253"/>
      <c r="HFP137" s="251"/>
      <c r="HFQ137" s="252"/>
      <c r="HFR137" s="253"/>
      <c r="HFS137" s="251"/>
      <c r="HFT137" s="252"/>
      <c r="HFU137" s="253"/>
      <c r="HFV137" s="251"/>
      <c r="HFW137" s="252"/>
      <c r="HFX137" s="253"/>
      <c r="HFY137" s="251"/>
      <c r="HFZ137" s="252"/>
      <c r="HGA137" s="253"/>
      <c r="HGB137" s="251"/>
      <c r="HGC137" s="252"/>
      <c r="HGD137" s="253"/>
      <c r="HGE137" s="251"/>
      <c r="HGF137" s="252"/>
      <c r="HGG137" s="253"/>
      <c r="HGH137" s="251"/>
      <c r="HGI137" s="252"/>
      <c r="HGJ137" s="253"/>
      <c r="HGK137" s="251"/>
      <c r="HGL137" s="252"/>
      <c r="HGM137" s="253"/>
      <c r="HGN137" s="251"/>
      <c r="HGO137" s="252"/>
      <c r="HGP137" s="253"/>
      <c r="HGQ137" s="251"/>
      <c r="HGR137" s="252"/>
      <c r="HGS137" s="253"/>
      <c r="HGT137" s="251"/>
      <c r="HGU137" s="252"/>
      <c r="HGV137" s="253"/>
      <c r="HGW137" s="251"/>
      <c r="HGX137" s="252"/>
      <c r="HGY137" s="253"/>
      <c r="HGZ137" s="251"/>
      <c r="HHA137" s="252"/>
      <c r="HHB137" s="253"/>
      <c r="HHC137" s="251"/>
      <c r="HHD137" s="252"/>
      <c r="HHE137" s="253"/>
      <c r="HHF137" s="251"/>
      <c r="HHG137" s="252"/>
      <c r="HHH137" s="253"/>
      <c r="HHI137" s="251"/>
      <c r="HHJ137" s="252"/>
      <c r="HHK137" s="253"/>
      <c r="HHL137" s="251"/>
      <c r="HHM137" s="252"/>
      <c r="HHN137" s="253"/>
      <c r="HHO137" s="251"/>
      <c r="HHP137" s="252"/>
      <c r="HHQ137" s="253"/>
      <c r="HHR137" s="251"/>
      <c r="HHS137" s="252"/>
      <c r="HHT137" s="253"/>
      <c r="HHU137" s="251"/>
      <c r="HHV137" s="252"/>
      <c r="HHW137" s="253"/>
      <c r="HHX137" s="251"/>
      <c r="HHY137" s="252"/>
      <c r="HHZ137" s="253"/>
      <c r="HIA137" s="251"/>
      <c r="HIB137" s="252"/>
      <c r="HIC137" s="253"/>
      <c r="HID137" s="251"/>
      <c r="HIE137" s="252"/>
      <c r="HIF137" s="253"/>
      <c r="HIG137" s="251"/>
      <c r="HIH137" s="252"/>
      <c r="HII137" s="253"/>
      <c r="HIJ137" s="251"/>
      <c r="HIK137" s="252"/>
      <c r="HIL137" s="253"/>
      <c r="HIM137" s="251"/>
      <c r="HIN137" s="252"/>
      <c r="HIO137" s="253"/>
      <c r="HIP137" s="251"/>
      <c r="HIQ137" s="252"/>
      <c r="HIR137" s="253"/>
      <c r="HIS137" s="251"/>
      <c r="HIT137" s="252"/>
      <c r="HIU137" s="253"/>
      <c r="HIV137" s="251"/>
      <c r="HIW137" s="252"/>
      <c r="HIX137" s="253"/>
      <c r="HIY137" s="251"/>
      <c r="HIZ137" s="252"/>
      <c r="HJA137" s="253"/>
      <c r="HJB137" s="251"/>
      <c r="HJC137" s="252"/>
      <c r="HJD137" s="253"/>
      <c r="HJE137" s="251"/>
      <c r="HJF137" s="252"/>
      <c r="HJG137" s="253"/>
      <c r="HJH137" s="251"/>
      <c r="HJI137" s="252"/>
      <c r="HJJ137" s="253"/>
      <c r="HJK137" s="251"/>
      <c r="HJL137" s="252"/>
      <c r="HJM137" s="253"/>
      <c r="HJN137" s="251"/>
      <c r="HJO137" s="252"/>
      <c r="HJP137" s="253"/>
      <c r="HJQ137" s="251"/>
      <c r="HJR137" s="252"/>
      <c r="HJS137" s="253"/>
      <c r="HJT137" s="251"/>
      <c r="HJU137" s="252"/>
      <c r="HJV137" s="253"/>
      <c r="HJW137" s="251"/>
      <c r="HJX137" s="252"/>
      <c r="HJY137" s="253"/>
      <c r="HJZ137" s="251"/>
      <c r="HKA137" s="252"/>
      <c r="HKB137" s="253"/>
      <c r="HKC137" s="251"/>
      <c r="HKD137" s="252"/>
      <c r="HKE137" s="253"/>
      <c r="HKF137" s="251"/>
      <c r="HKG137" s="252"/>
      <c r="HKH137" s="253"/>
      <c r="HKI137" s="251"/>
      <c r="HKJ137" s="252"/>
      <c r="HKK137" s="253"/>
      <c r="HKL137" s="251"/>
      <c r="HKM137" s="252"/>
      <c r="HKN137" s="253"/>
      <c r="HKO137" s="251"/>
      <c r="HKP137" s="252"/>
      <c r="HKQ137" s="253"/>
      <c r="HKR137" s="251"/>
      <c r="HKS137" s="252"/>
      <c r="HKT137" s="253"/>
      <c r="HKU137" s="251"/>
      <c r="HKV137" s="252"/>
      <c r="HKW137" s="253"/>
      <c r="HKX137" s="251"/>
      <c r="HKY137" s="252"/>
      <c r="HKZ137" s="253"/>
      <c r="HLA137" s="251"/>
      <c r="HLB137" s="252"/>
      <c r="HLC137" s="253"/>
      <c r="HLD137" s="251"/>
      <c r="HLE137" s="252"/>
      <c r="HLF137" s="253"/>
      <c r="HLG137" s="251"/>
      <c r="HLH137" s="252"/>
      <c r="HLI137" s="253"/>
      <c r="HLJ137" s="251"/>
      <c r="HLK137" s="252"/>
      <c r="HLL137" s="253"/>
      <c r="HLM137" s="251"/>
      <c r="HLN137" s="252"/>
      <c r="HLO137" s="253"/>
      <c r="HLP137" s="251"/>
      <c r="HLQ137" s="252"/>
      <c r="HLR137" s="253"/>
      <c r="HLS137" s="251"/>
      <c r="HLT137" s="252"/>
      <c r="HLU137" s="253"/>
      <c r="HLV137" s="251"/>
      <c r="HLW137" s="252"/>
      <c r="HLX137" s="253"/>
      <c r="HLY137" s="251"/>
      <c r="HLZ137" s="252"/>
      <c r="HMA137" s="253"/>
      <c r="HMB137" s="251"/>
      <c r="HMC137" s="252"/>
      <c r="HMD137" s="253"/>
      <c r="HME137" s="251"/>
      <c r="HMF137" s="252"/>
      <c r="HMG137" s="253"/>
      <c r="HMH137" s="251"/>
      <c r="HMI137" s="252"/>
      <c r="HMJ137" s="253"/>
      <c r="HMK137" s="251"/>
      <c r="HML137" s="252"/>
      <c r="HMM137" s="253"/>
      <c r="HMN137" s="251"/>
      <c r="HMO137" s="252"/>
      <c r="HMP137" s="253"/>
      <c r="HMQ137" s="251"/>
      <c r="HMR137" s="252"/>
      <c r="HMS137" s="253"/>
      <c r="HMT137" s="251"/>
      <c r="HMU137" s="252"/>
      <c r="HMV137" s="253"/>
      <c r="HMW137" s="251"/>
      <c r="HMX137" s="252"/>
      <c r="HMY137" s="253"/>
      <c r="HMZ137" s="251"/>
      <c r="HNA137" s="252"/>
      <c r="HNB137" s="253"/>
      <c r="HNC137" s="251"/>
      <c r="HND137" s="252"/>
      <c r="HNE137" s="253"/>
      <c r="HNF137" s="251"/>
      <c r="HNG137" s="252"/>
      <c r="HNH137" s="253"/>
      <c r="HNI137" s="251"/>
      <c r="HNJ137" s="252"/>
      <c r="HNK137" s="253"/>
      <c r="HNL137" s="251"/>
      <c r="HNM137" s="252"/>
      <c r="HNN137" s="253"/>
      <c r="HNO137" s="251"/>
      <c r="HNP137" s="252"/>
      <c r="HNQ137" s="253"/>
      <c r="HNR137" s="251"/>
      <c r="HNS137" s="252"/>
      <c r="HNT137" s="253"/>
      <c r="HNU137" s="251"/>
      <c r="HNV137" s="252"/>
      <c r="HNW137" s="253"/>
      <c r="HNX137" s="251"/>
      <c r="HNY137" s="252"/>
      <c r="HNZ137" s="253"/>
      <c r="HOA137" s="251"/>
      <c r="HOB137" s="252"/>
      <c r="HOC137" s="253"/>
      <c r="HOD137" s="251"/>
      <c r="HOE137" s="252"/>
      <c r="HOF137" s="253"/>
      <c r="HOG137" s="251"/>
      <c r="HOH137" s="252"/>
      <c r="HOI137" s="253"/>
      <c r="HOJ137" s="251"/>
      <c r="HOK137" s="252"/>
      <c r="HOL137" s="253"/>
      <c r="HOM137" s="251"/>
      <c r="HON137" s="252"/>
      <c r="HOO137" s="253"/>
      <c r="HOP137" s="251"/>
      <c r="HOQ137" s="252"/>
      <c r="HOR137" s="253"/>
      <c r="HOS137" s="251"/>
      <c r="HOT137" s="252"/>
      <c r="HOU137" s="253"/>
      <c r="HOV137" s="251"/>
      <c r="HOW137" s="252"/>
      <c r="HOX137" s="253"/>
      <c r="HOY137" s="251"/>
      <c r="HOZ137" s="252"/>
      <c r="HPA137" s="253"/>
      <c r="HPB137" s="251"/>
      <c r="HPC137" s="252"/>
      <c r="HPD137" s="253"/>
      <c r="HPE137" s="251"/>
      <c r="HPF137" s="252"/>
      <c r="HPG137" s="253"/>
      <c r="HPH137" s="251"/>
      <c r="HPI137" s="252"/>
      <c r="HPJ137" s="253"/>
      <c r="HPK137" s="251"/>
      <c r="HPL137" s="252"/>
      <c r="HPM137" s="253"/>
      <c r="HPN137" s="251"/>
      <c r="HPO137" s="252"/>
      <c r="HPP137" s="253"/>
      <c r="HPQ137" s="251"/>
      <c r="HPR137" s="252"/>
      <c r="HPS137" s="253"/>
      <c r="HPT137" s="251"/>
      <c r="HPU137" s="252"/>
      <c r="HPV137" s="253"/>
      <c r="HPW137" s="251"/>
      <c r="HPX137" s="252"/>
      <c r="HPY137" s="253"/>
      <c r="HPZ137" s="251"/>
      <c r="HQA137" s="252"/>
      <c r="HQB137" s="253"/>
      <c r="HQC137" s="251"/>
      <c r="HQD137" s="252"/>
      <c r="HQE137" s="253"/>
      <c r="HQF137" s="251"/>
      <c r="HQG137" s="252"/>
      <c r="HQH137" s="253"/>
      <c r="HQI137" s="251"/>
      <c r="HQJ137" s="252"/>
      <c r="HQK137" s="253"/>
      <c r="HQL137" s="251"/>
      <c r="HQM137" s="252"/>
      <c r="HQN137" s="253"/>
      <c r="HQO137" s="251"/>
      <c r="HQP137" s="252"/>
      <c r="HQQ137" s="253"/>
      <c r="HQR137" s="251"/>
      <c r="HQS137" s="252"/>
      <c r="HQT137" s="253"/>
      <c r="HQU137" s="251"/>
      <c r="HQV137" s="252"/>
      <c r="HQW137" s="253"/>
      <c r="HQX137" s="251"/>
      <c r="HQY137" s="252"/>
      <c r="HQZ137" s="253"/>
      <c r="HRA137" s="251"/>
      <c r="HRB137" s="252"/>
      <c r="HRC137" s="253"/>
      <c r="HRD137" s="251"/>
      <c r="HRE137" s="252"/>
      <c r="HRF137" s="253"/>
      <c r="HRG137" s="251"/>
      <c r="HRH137" s="252"/>
      <c r="HRI137" s="253"/>
      <c r="HRJ137" s="251"/>
      <c r="HRK137" s="252"/>
      <c r="HRL137" s="253"/>
      <c r="HRM137" s="251"/>
      <c r="HRN137" s="252"/>
      <c r="HRO137" s="253"/>
      <c r="HRP137" s="251"/>
      <c r="HRQ137" s="252"/>
      <c r="HRR137" s="253"/>
      <c r="HRS137" s="251"/>
      <c r="HRT137" s="252"/>
      <c r="HRU137" s="253"/>
      <c r="HRV137" s="251"/>
      <c r="HRW137" s="252"/>
      <c r="HRX137" s="253"/>
      <c r="HRY137" s="251"/>
      <c r="HRZ137" s="252"/>
      <c r="HSA137" s="253"/>
      <c r="HSB137" s="251"/>
      <c r="HSC137" s="252"/>
      <c r="HSD137" s="253"/>
      <c r="HSE137" s="251"/>
      <c r="HSF137" s="252"/>
      <c r="HSG137" s="253"/>
      <c r="HSH137" s="251"/>
      <c r="HSI137" s="252"/>
      <c r="HSJ137" s="253"/>
      <c r="HSK137" s="251"/>
      <c r="HSL137" s="252"/>
      <c r="HSM137" s="253"/>
      <c r="HSN137" s="251"/>
      <c r="HSO137" s="252"/>
      <c r="HSP137" s="253"/>
      <c r="HSQ137" s="251"/>
      <c r="HSR137" s="252"/>
      <c r="HSS137" s="253"/>
      <c r="HST137" s="251"/>
      <c r="HSU137" s="252"/>
      <c r="HSV137" s="253"/>
      <c r="HSW137" s="251"/>
      <c r="HSX137" s="252"/>
      <c r="HSY137" s="253"/>
      <c r="HSZ137" s="251"/>
      <c r="HTA137" s="252"/>
      <c r="HTB137" s="253"/>
      <c r="HTC137" s="251"/>
      <c r="HTD137" s="252"/>
      <c r="HTE137" s="253"/>
      <c r="HTF137" s="251"/>
      <c r="HTG137" s="252"/>
      <c r="HTH137" s="253"/>
      <c r="HTI137" s="251"/>
      <c r="HTJ137" s="252"/>
      <c r="HTK137" s="253"/>
      <c r="HTL137" s="251"/>
      <c r="HTM137" s="252"/>
      <c r="HTN137" s="253"/>
      <c r="HTO137" s="251"/>
      <c r="HTP137" s="252"/>
      <c r="HTQ137" s="253"/>
      <c r="HTR137" s="251"/>
      <c r="HTS137" s="252"/>
      <c r="HTT137" s="253"/>
      <c r="HTU137" s="251"/>
      <c r="HTV137" s="252"/>
      <c r="HTW137" s="253"/>
      <c r="HTX137" s="251"/>
      <c r="HTY137" s="252"/>
      <c r="HTZ137" s="253"/>
      <c r="HUA137" s="251"/>
      <c r="HUB137" s="252"/>
      <c r="HUC137" s="253"/>
      <c r="HUD137" s="251"/>
      <c r="HUE137" s="252"/>
      <c r="HUF137" s="253"/>
      <c r="HUG137" s="251"/>
      <c r="HUH137" s="252"/>
      <c r="HUI137" s="253"/>
      <c r="HUJ137" s="251"/>
      <c r="HUK137" s="252"/>
      <c r="HUL137" s="253"/>
      <c r="HUM137" s="251"/>
      <c r="HUN137" s="252"/>
      <c r="HUO137" s="253"/>
      <c r="HUP137" s="251"/>
      <c r="HUQ137" s="252"/>
      <c r="HUR137" s="253"/>
      <c r="HUS137" s="251"/>
      <c r="HUT137" s="252"/>
      <c r="HUU137" s="253"/>
      <c r="HUV137" s="251"/>
      <c r="HUW137" s="252"/>
      <c r="HUX137" s="253"/>
      <c r="HUY137" s="251"/>
      <c r="HUZ137" s="252"/>
      <c r="HVA137" s="253"/>
      <c r="HVB137" s="251"/>
      <c r="HVC137" s="252"/>
      <c r="HVD137" s="253"/>
      <c r="HVE137" s="251"/>
      <c r="HVF137" s="252"/>
      <c r="HVG137" s="253"/>
      <c r="HVH137" s="251"/>
      <c r="HVI137" s="252"/>
      <c r="HVJ137" s="253"/>
      <c r="HVK137" s="251"/>
      <c r="HVL137" s="252"/>
      <c r="HVM137" s="253"/>
      <c r="HVN137" s="251"/>
      <c r="HVO137" s="252"/>
      <c r="HVP137" s="253"/>
      <c r="HVQ137" s="251"/>
      <c r="HVR137" s="252"/>
      <c r="HVS137" s="253"/>
      <c r="HVT137" s="251"/>
      <c r="HVU137" s="252"/>
      <c r="HVV137" s="253"/>
      <c r="HVW137" s="251"/>
      <c r="HVX137" s="252"/>
      <c r="HVY137" s="253"/>
      <c r="HVZ137" s="251"/>
      <c r="HWA137" s="252"/>
      <c r="HWB137" s="253"/>
      <c r="HWC137" s="251"/>
      <c r="HWD137" s="252"/>
      <c r="HWE137" s="253"/>
      <c r="HWF137" s="251"/>
      <c r="HWG137" s="252"/>
      <c r="HWH137" s="253"/>
      <c r="HWI137" s="251"/>
      <c r="HWJ137" s="252"/>
      <c r="HWK137" s="253"/>
      <c r="HWL137" s="251"/>
      <c r="HWM137" s="252"/>
      <c r="HWN137" s="253"/>
      <c r="HWO137" s="251"/>
      <c r="HWP137" s="252"/>
      <c r="HWQ137" s="253"/>
      <c r="HWR137" s="251"/>
      <c r="HWS137" s="252"/>
      <c r="HWT137" s="253"/>
      <c r="HWU137" s="251"/>
      <c r="HWV137" s="252"/>
      <c r="HWW137" s="253"/>
      <c r="HWX137" s="251"/>
      <c r="HWY137" s="252"/>
      <c r="HWZ137" s="253"/>
      <c r="HXA137" s="251"/>
      <c r="HXB137" s="252"/>
      <c r="HXC137" s="253"/>
      <c r="HXD137" s="251"/>
      <c r="HXE137" s="252"/>
      <c r="HXF137" s="253"/>
      <c r="HXG137" s="251"/>
      <c r="HXH137" s="252"/>
      <c r="HXI137" s="253"/>
      <c r="HXJ137" s="251"/>
      <c r="HXK137" s="252"/>
      <c r="HXL137" s="253"/>
      <c r="HXM137" s="251"/>
      <c r="HXN137" s="252"/>
      <c r="HXO137" s="253"/>
      <c r="HXP137" s="251"/>
      <c r="HXQ137" s="252"/>
      <c r="HXR137" s="253"/>
      <c r="HXS137" s="251"/>
      <c r="HXT137" s="252"/>
      <c r="HXU137" s="253"/>
      <c r="HXV137" s="251"/>
      <c r="HXW137" s="252"/>
      <c r="HXX137" s="253"/>
      <c r="HXY137" s="251"/>
      <c r="HXZ137" s="252"/>
      <c r="HYA137" s="253"/>
      <c r="HYB137" s="251"/>
      <c r="HYC137" s="252"/>
      <c r="HYD137" s="253"/>
      <c r="HYE137" s="251"/>
      <c r="HYF137" s="252"/>
      <c r="HYG137" s="253"/>
      <c r="HYH137" s="251"/>
      <c r="HYI137" s="252"/>
      <c r="HYJ137" s="253"/>
      <c r="HYK137" s="251"/>
      <c r="HYL137" s="252"/>
      <c r="HYM137" s="253"/>
      <c r="HYN137" s="251"/>
      <c r="HYO137" s="252"/>
      <c r="HYP137" s="253"/>
      <c r="HYQ137" s="251"/>
      <c r="HYR137" s="252"/>
      <c r="HYS137" s="253"/>
      <c r="HYT137" s="251"/>
      <c r="HYU137" s="252"/>
      <c r="HYV137" s="253"/>
      <c r="HYW137" s="251"/>
      <c r="HYX137" s="252"/>
      <c r="HYY137" s="253"/>
      <c r="HYZ137" s="251"/>
      <c r="HZA137" s="252"/>
      <c r="HZB137" s="253"/>
      <c r="HZC137" s="251"/>
      <c r="HZD137" s="252"/>
      <c r="HZE137" s="253"/>
      <c r="HZF137" s="251"/>
      <c r="HZG137" s="252"/>
      <c r="HZH137" s="253"/>
      <c r="HZI137" s="251"/>
      <c r="HZJ137" s="252"/>
      <c r="HZK137" s="253"/>
      <c r="HZL137" s="251"/>
      <c r="HZM137" s="252"/>
      <c r="HZN137" s="253"/>
      <c r="HZO137" s="251"/>
      <c r="HZP137" s="252"/>
      <c r="HZQ137" s="253"/>
      <c r="HZR137" s="251"/>
      <c r="HZS137" s="252"/>
      <c r="HZT137" s="253"/>
      <c r="HZU137" s="251"/>
      <c r="HZV137" s="252"/>
      <c r="HZW137" s="253"/>
      <c r="HZX137" s="251"/>
      <c r="HZY137" s="252"/>
      <c r="HZZ137" s="253"/>
      <c r="IAA137" s="251"/>
      <c r="IAB137" s="252"/>
      <c r="IAC137" s="253"/>
      <c r="IAD137" s="251"/>
      <c r="IAE137" s="252"/>
      <c r="IAF137" s="253"/>
      <c r="IAG137" s="251"/>
      <c r="IAH137" s="252"/>
      <c r="IAI137" s="253"/>
      <c r="IAJ137" s="251"/>
      <c r="IAK137" s="252"/>
      <c r="IAL137" s="253"/>
      <c r="IAM137" s="251"/>
      <c r="IAN137" s="252"/>
      <c r="IAO137" s="253"/>
      <c r="IAP137" s="251"/>
      <c r="IAQ137" s="252"/>
      <c r="IAR137" s="253"/>
      <c r="IAS137" s="251"/>
      <c r="IAT137" s="252"/>
      <c r="IAU137" s="253"/>
      <c r="IAV137" s="251"/>
      <c r="IAW137" s="252"/>
      <c r="IAX137" s="253"/>
      <c r="IAY137" s="251"/>
      <c r="IAZ137" s="252"/>
      <c r="IBA137" s="253"/>
      <c r="IBB137" s="251"/>
      <c r="IBC137" s="252"/>
      <c r="IBD137" s="253"/>
      <c r="IBE137" s="251"/>
      <c r="IBF137" s="252"/>
      <c r="IBG137" s="253"/>
      <c r="IBH137" s="251"/>
      <c r="IBI137" s="252"/>
      <c r="IBJ137" s="253"/>
      <c r="IBK137" s="251"/>
      <c r="IBL137" s="252"/>
      <c r="IBM137" s="253"/>
      <c r="IBN137" s="251"/>
      <c r="IBO137" s="252"/>
      <c r="IBP137" s="253"/>
      <c r="IBQ137" s="251"/>
      <c r="IBR137" s="252"/>
      <c r="IBS137" s="253"/>
      <c r="IBT137" s="251"/>
      <c r="IBU137" s="252"/>
      <c r="IBV137" s="253"/>
      <c r="IBW137" s="251"/>
      <c r="IBX137" s="252"/>
      <c r="IBY137" s="253"/>
      <c r="IBZ137" s="251"/>
      <c r="ICA137" s="252"/>
      <c r="ICB137" s="253"/>
      <c r="ICC137" s="251"/>
      <c r="ICD137" s="252"/>
      <c r="ICE137" s="253"/>
      <c r="ICF137" s="251"/>
      <c r="ICG137" s="252"/>
      <c r="ICH137" s="253"/>
      <c r="ICI137" s="251"/>
      <c r="ICJ137" s="252"/>
      <c r="ICK137" s="253"/>
      <c r="ICL137" s="251"/>
      <c r="ICM137" s="252"/>
      <c r="ICN137" s="253"/>
      <c r="ICO137" s="251"/>
      <c r="ICP137" s="252"/>
      <c r="ICQ137" s="253"/>
      <c r="ICR137" s="251"/>
      <c r="ICS137" s="252"/>
      <c r="ICT137" s="253"/>
      <c r="ICU137" s="251"/>
      <c r="ICV137" s="252"/>
      <c r="ICW137" s="253"/>
      <c r="ICX137" s="251"/>
      <c r="ICY137" s="252"/>
      <c r="ICZ137" s="253"/>
      <c r="IDA137" s="251"/>
      <c r="IDB137" s="252"/>
      <c r="IDC137" s="253"/>
      <c r="IDD137" s="251"/>
      <c r="IDE137" s="252"/>
      <c r="IDF137" s="253"/>
      <c r="IDG137" s="251"/>
      <c r="IDH137" s="252"/>
      <c r="IDI137" s="253"/>
      <c r="IDJ137" s="251"/>
      <c r="IDK137" s="252"/>
      <c r="IDL137" s="253"/>
      <c r="IDM137" s="251"/>
      <c r="IDN137" s="252"/>
      <c r="IDO137" s="253"/>
      <c r="IDP137" s="251"/>
      <c r="IDQ137" s="252"/>
      <c r="IDR137" s="253"/>
      <c r="IDS137" s="251"/>
      <c r="IDT137" s="252"/>
      <c r="IDU137" s="253"/>
      <c r="IDV137" s="251"/>
      <c r="IDW137" s="252"/>
      <c r="IDX137" s="253"/>
      <c r="IDY137" s="251"/>
      <c r="IDZ137" s="252"/>
      <c r="IEA137" s="253"/>
      <c r="IEB137" s="251"/>
      <c r="IEC137" s="252"/>
      <c r="IED137" s="253"/>
      <c r="IEE137" s="251"/>
      <c r="IEF137" s="252"/>
      <c r="IEG137" s="253"/>
      <c r="IEH137" s="251"/>
      <c r="IEI137" s="252"/>
      <c r="IEJ137" s="253"/>
      <c r="IEK137" s="251"/>
      <c r="IEL137" s="252"/>
      <c r="IEM137" s="253"/>
      <c r="IEN137" s="251"/>
      <c r="IEO137" s="252"/>
      <c r="IEP137" s="253"/>
      <c r="IEQ137" s="251"/>
      <c r="IER137" s="252"/>
      <c r="IES137" s="253"/>
      <c r="IET137" s="251"/>
      <c r="IEU137" s="252"/>
      <c r="IEV137" s="253"/>
      <c r="IEW137" s="251"/>
      <c r="IEX137" s="252"/>
      <c r="IEY137" s="253"/>
      <c r="IEZ137" s="251"/>
      <c r="IFA137" s="252"/>
      <c r="IFB137" s="253"/>
      <c r="IFC137" s="251"/>
      <c r="IFD137" s="252"/>
      <c r="IFE137" s="253"/>
      <c r="IFF137" s="251"/>
      <c r="IFG137" s="252"/>
      <c r="IFH137" s="253"/>
      <c r="IFI137" s="251"/>
      <c r="IFJ137" s="252"/>
      <c r="IFK137" s="253"/>
      <c r="IFL137" s="251"/>
      <c r="IFM137" s="252"/>
      <c r="IFN137" s="253"/>
      <c r="IFO137" s="251"/>
      <c r="IFP137" s="252"/>
      <c r="IFQ137" s="253"/>
      <c r="IFR137" s="251"/>
      <c r="IFS137" s="252"/>
      <c r="IFT137" s="253"/>
      <c r="IFU137" s="251"/>
      <c r="IFV137" s="252"/>
      <c r="IFW137" s="253"/>
      <c r="IFX137" s="251"/>
      <c r="IFY137" s="252"/>
      <c r="IFZ137" s="253"/>
      <c r="IGA137" s="251"/>
      <c r="IGB137" s="252"/>
      <c r="IGC137" s="253"/>
      <c r="IGD137" s="251"/>
      <c r="IGE137" s="252"/>
      <c r="IGF137" s="253"/>
      <c r="IGG137" s="251"/>
      <c r="IGH137" s="252"/>
      <c r="IGI137" s="253"/>
      <c r="IGJ137" s="251"/>
      <c r="IGK137" s="252"/>
      <c r="IGL137" s="253"/>
      <c r="IGM137" s="251"/>
      <c r="IGN137" s="252"/>
      <c r="IGO137" s="253"/>
      <c r="IGP137" s="251"/>
      <c r="IGQ137" s="252"/>
      <c r="IGR137" s="253"/>
      <c r="IGS137" s="251"/>
      <c r="IGT137" s="252"/>
      <c r="IGU137" s="253"/>
      <c r="IGV137" s="251"/>
      <c r="IGW137" s="252"/>
      <c r="IGX137" s="253"/>
      <c r="IGY137" s="251"/>
      <c r="IGZ137" s="252"/>
      <c r="IHA137" s="253"/>
      <c r="IHB137" s="251"/>
      <c r="IHC137" s="252"/>
      <c r="IHD137" s="253"/>
      <c r="IHE137" s="251"/>
      <c r="IHF137" s="252"/>
      <c r="IHG137" s="253"/>
      <c r="IHH137" s="251"/>
      <c r="IHI137" s="252"/>
      <c r="IHJ137" s="253"/>
      <c r="IHK137" s="251"/>
      <c r="IHL137" s="252"/>
      <c r="IHM137" s="253"/>
      <c r="IHN137" s="251"/>
      <c r="IHO137" s="252"/>
      <c r="IHP137" s="253"/>
      <c r="IHQ137" s="251"/>
      <c r="IHR137" s="252"/>
      <c r="IHS137" s="253"/>
      <c r="IHT137" s="251"/>
      <c r="IHU137" s="252"/>
      <c r="IHV137" s="253"/>
      <c r="IHW137" s="251"/>
      <c r="IHX137" s="252"/>
      <c r="IHY137" s="253"/>
      <c r="IHZ137" s="251"/>
      <c r="IIA137" s="252"/>
      <c r="IIB137" s="253"/>
      <c r="IIC137" s="251"/>
      <c r="IID137" s="252"/>
      <c r="IIE137" s="253"/>
      <c r="IIF137" s="251"/>
      <c r="IIG137" s="252"/>
      <c r="IIH137" s="253"/>
      <c r="III137" s="251"/>
      <c r="IIJ137" s="252"/>
      <c r="IIK137" s="253"/>
      <c r="IIL137" s="251"/>
      <c r="IIM137" s="252"/>
      <c r="IIN137" s="253"/>
      <c r="IIO137" s="251"/>
      <c r="IIP137" s="252"/>
      <c r="IIQ137" s="253"/>
      <c r="IIR137" s="251"/>
      <c r="IIS137" s="252"/>
      <c r="IIT137" s="253"/>
      <c r="IIU137" s="251"/>
      <c r="IIV137" s="252"/>
      <c r="IIW137" s="253"/>
      <c r="IIX137" s="251"/>
      <c r="IIY137" s="252"/>
      <c r="IIZ137" s="253"/>
      <c r="IJA137" s="251"/>
      <c r="IJB137" s="252"/>
      <c r="IJC137" s="253"/>
      <c r="IJD137" s="251"/>
      <c r="IJE137" s="252"/>
      <c r="IJF137" s="253"/>
      <c r="IJG137" s="251"/>
      <c r="IJH137" s="252"/>
      <c r="IJI137" s="253"/>
      <c r="IJJ137" s="251"/>
      <c r="IJK137" s="252"/>
      <c r="IJL137" s="253"/>
      <c r="IJM137" s="251"/>
      <c r="IJN137" s="252"/>
      <c r="IJO137" s="253"/>
      <c r="IJP137" s="251"/>
      <c r="IJQ137" s="252"/>
      <c r="IJR137" s="253"/>
      <c r="IJS137" s="251"/>
      <c r="IJT137" s="252"/>
      <c r="IJU137" s="253"/>
      <c r="IJV137" s="251"/>
      <c r="IJW137" s="252"/>
      <c r="IJX137" s="253"/>
      <c r="IJY137" s="251"/>
      <c r="IJZ137" s="252"/>
      <c r="IKA137" s="253"/>
      <c r="IKB137" s="251"/>
      <c r="IKC137" s="252"/>
      <c r="IKD137" s="253"/>
      <c r="IKE137" s="251"/>
      <c r="IKF137" s="252"/>
      <c r="IKG137" s="253"/>
      <c r="IKH137" s="251"/>
      <c r="IKI137" s="252"/>
      <c r="IKJ137" s="253"/>
      <c r="IKK137" s="251"/>
      <c r="IKL137" s="252"/>
      <c r="IKM137" s="253"/>
      <c r="IKN137" s="251"/>
      <c r="IKO137" s="252"/>
      <c r="IKP137" s="253"/>
      <c r="IKQ137" s="251"/>
      <c r="IKR137" s="252"/>
      <c r="IKS137" s="253"/>
      <c r="IKT137" s="251"/>
      <c r="IKU137" s="252"/>
      <c r="IKV137" s="253"/>
      <c r="IKW137" s="251"/>
      <c r="IKX137" s="252"/>
      <c r="IKY137" s="253"/>
      <c r="IKZ137" s="251"/>
      <c r="ILA137" s="252"/>
      <c r="ILB137" s="253"/>
      <c r="ILC137" s="251"/>
      <c r="ILD137" s="252"/>
      <c r="ILE137" s="253"/>
      <c r="ILF137" s="251"/>
      <c r="ILG137" s="252"/>
      <c r="ILH137" s="253"/>
      <c r="ILI137" s="251"/>
      <c r="ILJ137" s="252"/>
      <c r="ILK137" s="253"/>
      <c r="ILL137" s="251"/>
      <c r="ILM137" s="252"/>
      <c r="ILN137" s="253"/>
      <c r="ILO137" s="251"/>
      <c r="ILP137" s="252"/>
      <c r="ILQ137" s="253"/>
      <c r="ILR137" s="251"/>
      <c r="ILS137" s="252"/>
      <c r="ILT137" s="253"/>
      <c r="ILU137" s="251"/>
      <c r="ILV137" s="252"/>
      <c r="ILW137" s="253"/>
      <c r="ILX137" s="251"/>
      <c r="ILY137" s="252"/>
      <c r="ILZ137" s="253"/>
      <c r="IMA137" s="251"/>
      <c r="IMB137" s="252"/>
      <c r="IMC137" s="253"/>
      <c r="IMD137" s="251"/>
      <c r="IME137" s="252"/>
      <c r="IMF137" s="253"/>
      <c r="IMG137" s="251"/>
      <c r="IMH137" s="252"/>
      <c r="IMI137" s="253"/>
      <c r="IMJ137" s="251"/>
      <c r="IMK137" s="252"/>
      <c r="IML137" s="253"/>
      <c r="IMM137" s="251"/>
      <c r="IMN137" s="252"/>
      <c r="IMO137" s="253"/>
      <c r="IMP137" s="251"/>
      <c r="IMQ137" s="252"/>
      <c r="IMR137" s="253"/>
      <c r="IMS137" s="251"/>
      <c r="IMT137" s="252"/>
      <c r="IMU137" s="253"/>
      <c r="IMV137" s="251"/>
      <c r="IMW137" s="252"/>
      <c r="IMX137" s="253"/>
      <c r="IMY137" s="251"/>
      <c r="IMZ137" s="252"/>
      <c r="INA137" s="253"/>
      <c r="INB137" s="251"/>
      <c r="INC137" s="252"/>
      <c r="IND137" s="253"/>
      <c r="INE137" s="251"/>
      <c r="INF137" s="252"/>
      <c r="ING137" s="253"/>
      <c r="INH137" s="251"/>
      <c r="INI137" s="252"/>
      <c r="INJ137" s="253"/>
      <c r="INK137" s="251"/>
      <c r="INL137" s="252"/>
      <c r="INM137" s="253"/>
      <c r="INN137" s="251"/>
      <c r="INO137" s="252"/>
      <c r="INP137" s="253"/>
      <c r="INQ137" s="251"/>
      <c r="INR137" s="252"/>
      <c r="INS137" s="253"/>
      <c r="INT137" s="251"/>
      <c r="INU137" s="252"/>
      <c r="INV137" s="253"/>
      <c r="INW137" s="251"/>
      <c r="INX137" s="252"/>
      <c r="INY137" s="253"/>
      <c r="INZ137" s="251"/>
      <c r="IOA137" s="252"/>
      <c r="IOB137" s="253"/>
      <c r="IOC137" s="251"/>
      <c r="IOD137" s="252"/>
      <c r="IOE137" s="253"/>
      <c r="IOF137" s="251"/>
      <c r="IOG137" s="252"/>
      <c r="IOH137" s="253"/>
      <c r="IOI137" s="251"/>
      <c r="IOJ137" s="252"/>
      <c r="IOK137" s="253"/>
      <c r="IOL137" s="251"/>
      <c r="IOM137" s="252"/>
      <c r="ION137" s="253"/>
      <c r="IOO137" s="251"/>
      <c r="IOP137" s="252"/>
      <c r="IOQ137" s="253"/>
      <c r="IOR137" s="251"/>
      <c r="IOS137" s="252"/>
      <c r="IOT137" s="253"/>
      <c r="IOU137" s="251"/>
      <c r="IOV137" s="252"/>
      <c r="IOW137" s="253"/>
      <c r="IOX137" s="251"/>
      <c r="IOY137" s="252"/>
      <c r="IOZ137" s="253"/>
      <c r="IPA137" s="251"/>
      <c r="IPB137" s="252"/>
      <c r="IPC137" s="253"/>
      <c r="IPD137" s="251"/>
      <c r="IPE137" s="252"/>
      <c r="IPF137" s="253"/>
      <c r="IPG137" s="251"/>
      <c r="IPH137" s="252"/>
      <c r="IPI137" s="253"/>
      <c r="IPJ137" s="251"/>
      <c r="IPK137" s="252"/>
      <c r="IPL137" s="253"/>
      <c r="IPM137" s="251"/>
      <c r="IPN137" s="252"/>
      <c r="IPO137" s="253"/>
      <c r="IPP137" s="251"/>
      <c r="IPQ137" s="252"/>
      <c r="IPR137" s="253"/>
      <c r="IPS137" s="251"/>
      <c r="IPT137" s="252"/>
      <c r="IPU137" s="253"/>
      <c r="IPV137" s="251"/>
      <c r="IPW137" s="252"/>
      <c r="IPX137" s="253"/>
      <c r="IPY137" s="251"/>
      <c r="IPZ137" s="252"/>
      <c r="IQA137" s="253"/>
      <c r="IQB137" s="251"/>
      <c r="IQC137" s="252"/>
      <c r="IQD137" s="253"/>
      <c r="IQE137" s="251"/>
      <c r="IQF137" s="252"/>
      <c r="IQG137" s="253"/>
      <c r="IQH137" s="251"/>
      <c r="IQI137" s="252"/>
      <c r="IQJ137" s="253"/>
      <c r="IQK137" s="251"/>
      <c r="IQL137" s="252"/>
      <c r="IQM137" s="253"/>
      <c r="IQN137" s="251"/>
      <c r="IQO137" s="252"/>
      <c r="IQP137" s="253"/>
      <c r="IQQ137" s="251"/>
      <c r="IQR137" s="252"/>
      <c r="IQS137" s="253"/>
      <c r="IQT137" s="251"/>
      <c r="IQU137" s="252"/>
      <c r="IQV137" s="253"/>
      <c r="IQW137" s="251"/>
      <c r="IQX137" s="252"/>
      <c r="IQY137" s="253"/>
      <c r="IQZ137" s="251"/>
      <c r="IRA137" s="252"/>
      <c r="IRB137" s="253"/>
      <c r="IRC137" s="251"/>
      <c r="IRD137" s="252"/>
      <c r="IRE137" s="253"/>
      <c r="IRF137" s="251"/>
      <c r="IRG137" s="252"/>
      <c r="IRH137" s="253"/>
      <c r="IRI137" s="251"/>
      <c r="IRJ137" s="252"/>
      <c r="IRK137" s="253"/>
      <c r="IRL137" s="251"/>
      <c r="IRM137" s="252"/>
      <c r="IRN137" s="253"/>
      <c r="IRO137" s="251"/>
      <c r="IRP137" s="252"/>
      <c r="IRQ137" s="253"/>
      <c r="IRR137" s="251"/>
      <c r="IRS137" s="252"/>
      <c r="IRT137" s="253"/>
      <c r="IRU137" s="251"/>
      <c r="IRV137" s="252"/>
      <c r="IRW137" s="253"/>
      <c r="IRX137" s="251"/>
      <c r="IRY137" s="252"/>
      <c r="IRZ137" s="253"/>
      <c r="ISA137" s="251"/>
      <c r="ISB137" s="252"/>
      <c r="ISC137" s="253"/>
      <c r="ISD137" s="251"/>
      <c r="ISE137" s="252"/>
      <c r="ISF137" s="253"/>
      <c r="ISG137" s="251"/>
      <c r="ISH137" s="252"/>
      <c r="ISI137" s="253"/>
      <c r="ISJ137" s="251"/>
      <c r="ISK137" s="252"/>
      <c r="ISL137" s="253"/>
      <c r="ISM137" s="251"/>
      <c r="ISN137" s="252"/>
      <c r="ISO137" s="253"/>
      <c r="ISP137" s="251"/>
      <c r="ISQ137" s="252"/>
      <c r="ISR137" s="253"/>
      <c r="ISS137" s="251"/>
      <c r="IST137" s="252"/>
      <c r="ISU137" s="253"/>
      <c r="ISV137" s="251"/>
      <c r="ISW137" s="252"/>
      <c r="ISX137" s="253"/>
      <c r="ISY137" s="251"/>
      <c r="ISZ137" s="252"/>
      <c r="ITA137" s="253"/>
      <c r="ITB137" s="251"/>
      <c r="ITC137" s="252"/>
      <c r="ITD137" s="253"/>
      <c r="ITE137" s="251"/>
      <c r="ITF137" s="252"/>
      <c r="ITG137" s="253"/>
      <c r="ITH137" s="251"/>
      <c r="ITI137" s="252"/>
      <c r="ITJ137" s="253"/>
      <c r="ITK137" s="251"/>
      <c r="ITL137" s="252"/>
      <c r="ITM137" s="253"/>
      <c r="ITN137" s="251"/>
      <c r="ITO137" s="252"/>
      <c r="ITP137" s="253"/>
      <c r="ITQ137" s="251"/>
      <c r="ITR137" s="252"/>
      <c r="ITS137" s="253"/>
      <c r="ITT137" s="251"/>
      <c r="ITU137" s="252"/>
      <c r="ITV137" s="253"/>
      <c r="ITW137" s="251"/>
      <c r="ITX137" s="252"/>
      <c r="ITY137" s="253"/>
      <c r="ITZ137" s="251"/>
      <c r="IUA137" s="252"/>
      <c r="IUB137" s="253"/>
      <c r="IUC137" s="251"/>
      <c r="IUD137" s="252"/>
      <c r="IUE137" s="253"/>
      <c r="IUF137" s="251"/>
      <c r="IUG137" s="252"/>
      <c r="IUH137" s="253"/>
      <c r="IUI137" s="251"/>
      <c r="IUJ137" s="252"/>
      <c r="IUK137" s="253"/>
      <c r="IUL137" s="251"/>
      <c r="IUM137" s="252"/>
      <c r="IUN137" s="253"/>
      <c r="IUO137" s="251"/>
      <c r="IUP137" s="252"/>
      <c r="IUQ137" s="253"/>
      <c r="IUR137" s="251"/>
      <c r="IUS137" s="252"/>
      <c r="IUT137" s="253"/>
      <c r="IUU137" s="251"/>
      <c r="IUV137" s="252"/>
      <c r="IUW137" s="253"/>
      <c r="IUX137" s="251"/>
      <c r="IUY137" s="252"/>
      <c r="IUZ137" s="253"/>
      <c r="IVA137" s="251"/>
      <c r="IVB137" s="252"/>
      <c r="IVC137" s="253"/>
      <c r="IVD137" s="251"/>
      <c r="IVE137" s="252"/>
      <c r="IVF137" s="253"/>
      <c r="IVG137" s="251"/>
      <c r="IVH137" s="252"/>
      <c r="IVI137" s="253"/>
      <c r="IVJ137" s="251"/>
      <c r="IVK137" s="252"/>
      <c r="IVL137" s="253"/>
      <c r="IVM137" s="251"/>
      <c r="IVN137" s="252"/>
      <c r="IVO137" s="253"/>
      <c r="IVP137" s="251"/>
      <c r="IVQ137" s="252"/>
      <c r="IVR137" s="253"/>
      <c r="IVS137" s="251"/>
      <c r="IVT137" s="252"/>
      <c r="IVU137" s="253"/>
      <c r="IVV137" s="251"/>
      <c r="IVW137" s="252"/>
      <c r="IVX137" s="253"/>
      <c r="IVY137" s="251"/>
      <c r="IVZ137" s="252"/>
      <c r="IWA137" s="253"/>
      <c r="IWB137" s="251"/>
      <c r="IWC137" s="252"/>
      <c r="IWD137" s="253"/>
      <c r="IWE137" s="251"/>
      <c r="IWF137" s="252"/>
      <c r="IWG137" s="253"/>
      <c r="IWH137" s="251"/>
      <c r="IWI137" s="252"/>
      <c r="IWJ137" s="253"/>
      <c r="IWK137" s="251"/>
      <c r="IWL137" s="252"/>
      <c r="IWM137" s="253"/>
      <c r="IWN137" s="251"/>
      <c r="IWO137" s="252"/>
      <c r="IWP137" s="253"/>
      <c r="IWQ137" s="251"/>
      <c r="IWR137" s="252"/>
      <c r="IWS137" s="253"/>
      <c r="IWT137" s="251"/>
      <c r="IWU137" s="252"/>
      <c r="IWV137" s="253"/>
      <c r="IWW137" s="251"/>
      <c r="IWX137" s="252"/>
      <c r="IWY137" s="253"/>
      <c r="IWZ137" s="251"/>
      <c r="IXA137" s="252"/>
      <c r="IXB137" s="253"/>
      <c r="IXC137" s="251"/>
      <c r="IXD137" s="252"/>
      <c r="IXE137" s="253"/>
      <c r="IXF137" s="251"/>
      <c r="IXG137" s="252"/>
      <c r="IXH137" s="253"/>
      <c r="IXI137" s="251"/>
      <c r="IXJ137" s="252"/>
      <c r="IXK137" s="253"/>
      <c r="IXL137" s="251"/>
      <c r="IXM137" s="252"/>
      <c r="IXN137" s="253"/>
      <c r="IXO137" s="251"/>
      <c r="IXP137" s="252"/>
      <c r="IXQ137" s="253"/>
      <c r="IXR137" s="251"/>
      <c r="IXS137" s="252"/>
      <c r="IXT137" s="253"/>
      <c r="IXU137" s="251"/>
      <c r="IXV137" s="252"/>
      <c r="IXW137" s="253"/>
      <c r="IXX137" s="251"/>
      <c r="IXY137" s="252"/>
      <c r="IXZ137" s="253"/>
      <c r="IYA137" s="251"/>
      <c r="IYB137" s="252"/>
      <c r="IYC137" s="253"/>
      <c r="IYD137" s="251"/>
      <c r="IYE137" s="252"/>
      <c r="IYF137" s="253"/>
      <c r="IYG137" s="251"/>
      <c r="IYH137" s="252"/>
      <c r="IYI137" s="253"/>
      <c r="IYJ137" s="251"/>
      <c r="IYK137" s="252"/>
      <c r="IYL137" s="253"/>
      <c r="IYM137" s="251"/>
      <c r="IYN137" s="252"/>
      <c r="IYO137" s="253"/>
      <c r="IYP137" s="251"/>
      <c r="IYQ137" s="252"/>
      <c r="IYR137" s="253"/>
      <c r="IYS137" s="251"/>
      <c r="IYT137" s="252"/>
      <c r="IYU137" s="253"/>
      <c r="IYV137" s="251"/>
      <c r="IYW137" s="252"/>
      <c r="IYX137" s="253"/>
      <c r="IYY137" s="251"/>
      <c r="IYZ137" s="252"/>
      <c r="IZA137" s="253"/>
      <c r="IZB137" s="251"/>
      <c r="IZC137" s="252"/>
      <c r="IZD137" s="253"/>
      <c r="IZE137" s="251"/>
      <c r="IZF137" s="252"/>
      <c r="IZG137" s="253"/>
      <c r="IZH137" s="251"/>
      <c r="IZI137" s="252"/>
      <c r="IZJ137" s="253"/>
      <c r="IZK137" s="251"/>
      <c r="IZL137" s="252"/>
      <c r="IZM137" s="253"/>
      <c r="IZN137" s="251"/>
      <c r="IZO137" s="252"/>
      <c r="IZP137" s="253"/>
      <c r="IZQ137" s="251"/>
      <c r="IZR137" s="252"/>
      <c r="IZS137" s="253"/>
      <c r="IZT137" s="251"/>
      <c r="IZU137" s="252"/>
      <c r="IZV137" s="253"/>
      <c r="IZW137" s="251"/>
      <c r="IZX137" s="252"/>
      <c r="IZY137" s="253"/>
      <c r="IZZ137" s="251"/>
      <c r="JAA137" s="252"/>
      <c r="JAB137" s="253"/>
      <c r="JAC137" s="251"/>
      <c r="JAD137" s="252"/>
      <c r="JAE137" s="253"/>
      <c r="JAF137" s="251"/>
      <c r="JAG137" s="252"/>
      <c r="JAH137" s="253"/>
      <c r="JAI137" s="251"/>
      <c r="JAJ137" s="252"/>
      <c r="JAK137" s="253"/>
      <c r="JAL137" s="251"/>
      <c r="JAM137" s="252"/>
      <c r="JAN137" s="253"/>
      <c r="JAO137" s="251"/>
      <c r="JAP137" s="252"/>
      <c r="JAQ137" s="253"/>
      <c r="JAR137" s="251"/>
      <c r="JAS137" s="252"/>
      <c r="JAT137" s="253"/>
      <c r="JAU137" s="251"/>
      <c r="JAV137" s="252"/>
      <c r="JAW137" s="253"/>
      <c r="JAX137" s="251"/>
      <c r="JAY137" s="252"/>
      <c r="JAZ137" s="253"/>
      <c r="JBA137" s="251"/>
      <c r="JBB137" s="252"/>
      <c r="JBC137" s="253"/>
      <c r="JBD137" s="251"/>
      <c r="JBE137" s="252"/>
      <c r="JBF137" s="253"/>
      <c r="JBG137" s="251"/>
      <c r="JBH137" s="252"/>
      <c r="JBI137" s="253"/>
      <c r="JBJ137" s="251"/>
      <c r="JBK137" s="252"/>
      <c r="JBL137" s="253"/>
      <c r="JBM137" s="251"/>
      <c r="JBN137" s="252"/>
      <c r="JBO137" s="253"/>
      <c r="JBP137" s="251"/>
      <c r="JBQ137" s="252"/>
      <c r="JBR137" s="253"/>
      <c r="JBS137" s="251"/>
      <c r="JBT137" s="252"/>
      <c r="JBU137" s="253"/>
      <c r="JBV137" s="251"/>
      <c r="JBW137" s="252"/>
      <c r="JBX137" s="253"/>
      <c r="JBY137" s="251"/>
      <c r="JBZ137" s="252"/>
      <c r="JCA137" s="253"/>
      <c r="JCB137" s="251"/>
      <c r="JCC137" s="252"/>
      <c r="JCD137" s="253"/>
      <c r="JCE137" s="251"/>
      <c r="JCF137" s="252"/>
      <c r="JCG137" s="253"/>
      <c r="JCH137" s="251"/>
      <c r="JCI137" s="252"/>
      <c r="JCJ137" s="253"/>
      <c r="JCK137" s="251"/>
      <c r="JCL137" s="252"/>
      <c r="JCM137" s="253"/>
      <c r="JCN137" s="251"/>
      <c r="JCO137" s="252"/>
      <c r="JCP137" s="253"/>
      <c r="JCQ137" s="251"/>
      <c r="JCR137" s="252"/>
      <c r="JCS137" s="253"/>
      <c r="JCT137" s="251"/>
      <c r="JCU137" s="252"/>
      <c r="JCV137" s="253"/>
      <c r="JCW137" s="251"/>
      <c r="JCX137" s="252"/>
      <c r="JCY137" s="253"/>
      <c r="JCZ137" s="251"/>
      <c r="JDA137" s="252"/>
      <c r="JDB137" s="253"/>
      <c r="JDC137" s="251"/>
      <c r="JDD137" s="252"/>
      <c r="JDE137" s="253"/>
      <c r="JDF137" s="251"/>
      <c r="JDG137" s="252"/>
      <c r="JDH137" s="253"/>
      <c r="JDI137" s="251"/>
      <c r="JDJ137" s="252"/>
      <c r="JDK137" s="253"/>
      <c r="JDL137" s="251"/>
      <c r="JDM137" s="252"/>
      <c r="JDN137" s="253"/>
      <c r="JDO137" s="251"/>
      <c r="JDP137" s="252"/>
      <c r="JDQ137" s="253"/>
      <c r="JDR137" s="251"/>
      <c r="JDS137" s="252"/>
      <c r="JDT137" s="253"/>
      <c r="JDU137" s="251"/>
      <c r="JDV137" s="252"/>
      <c r="JDW137" s="253"/>
      <c r="JDX137" s="251"/>
      <c r="JDY137" s="252"/>
      <c r="JDZ137" s="253"/>
      <c r="JEA137" s="251"/>
      <c r="JEB137" s="252"/>
      <c r="JEC137" s="253"/>
      <c r="JED137" s="251"/>
      <c r="JEE137" s="252"/>
      <c r="JEF137" s="253"/>
      <c r="JEG137" s="251"/>
      <c r="JEH137" s="252"/>
      <c r="JEI137" s="253"/>
      <c r="JEJ137" s="251"/>
      <c r="JEK137" s="252"/>
      <c r="JEL137" s="253"/>
      <c r="JEM137" s="251"/>
      <c r="JEN137" s="252"/>
      <c r="JEO137" s="253"/>
      <c r="JEP137" s="251"/>
      <c r="JEQ137" s="252"/>
      <c r="JER137" s="253"/>
      <c r="JES137" s="251"/>
      <c r="JET137" s="252"/>
      <c r="JEU137" s="253"/>
      <c r="JEV137" s="251"/>
      <c r="JEW137" s="252"/>
      <c r="JEX137" s="253"/>
      <c r="JEY137" s="251"/>
      <c r="JEZ137" s="252"/>
      <c r="JFA137" s="253"/>
      <c r="JFB137" s="251"/>
      <c r="JFC137" s="252"/>
      <c r="JFD137" s="253"/>
      <c r="JFE137" s="251"/>
      <c r="JFF137" s="252"/>
      <c r="JFG137" s="253"/>
      <c r="JFH137" s="251"/>
      <c r="JFI137" s="252"/>
      <c r="JFJ137" s="253"/>
      <c r="JFK137" s="251"/>
      <c r="JFL137" s="252"/>
      <c r="JFM137" s="253"/>
      <c r="JFN137" s="251"/>
      <c r="JFO137" s="252"/>
      <c r="JFP137" s="253"/>
      <c r="JFQ137" s="251"/>
      <c r="JFR137" s="252"/>
      <c r="JFS137" s="253"/>
      <c r="JFT137" s="251"/>
      <c r="JFU137" s="252"/>
      <c r="JFV137" s="253"/>
      <c r="JFW137" s="251"/>
      <c r="JFX137" s="252"/>
      <c r="JFY137" s="253"/>
      <c r="JFZ137" s="251"/>
      <c r="JGA137" s="252"/>
      <c r="JGB137" s="253"/>
      <c r="JGC137" s="251"/>
      <c r="JGD137" s="252"/>
      <c r="JGE137" s="253"/>
      <c r="JGF137" s="251"/>
      <c r="JGG137" s="252"/>
      <c r="JGH137" s="253"/>
      <c r="JGI137" s="251"/>
      <c r="JGJ137" s="252"/>
      <c r="JGK137" s="253"/>
      <c r="JGL137" s="251"/>
      <c r="JGM137" s="252"/>
      <c r="JGN137" s="253"/>
      <c r="JGO137" s="251"/>
      <c r="JGP137" s="252"/>
      <c r="JGQ137" s="253"/>
      <c r="JGR137" s="251"/>
      <c r="JGS137" s="252"/>
      <c r="JGT137" s="253"/>
      <c r="JGU137" s="251"/>
      <c r="JGV137" s="252"/>
      <c r="JGW137" s="253"/>
      <c r="JGX137" s="251"/>
      <c r="JGY137" s="252"/>
      <c r="JGZ137" s="253"/>
      <c r="JHA137" s="251"/>
      <c r="JHB137" s="252"/>
      <c r="JHC137" s="253"/>
      <c r="JHD137" s="251"/>
      <c r="JHE137" s="252"/>
      <c r="JHF137" s="253"/>
      <c r="JHG137" s="251"/>
      <c r="JHH137" s="252"/>
      <c r="JHI137" s="253"/>
      <c r="JHJ137" s="251"/>
      <c r="JHK137" s="252"/>
      <c r="JHL137" s="253"/>
      <c r="JHM137" s="251"/>
      <c r="JHN137" s="252"/>
      <c r="JHO137" s="253"/>
      <c r="JHP137" s="251"/>
      <c r="JHQ137" s="252"/>
      <c r="JHR137" s="253"/>
      <c r="JHS137" s="251"/>
      <c r="JHT137" s="252"/>
      <c r="JHU137" s="253"/>
      <c r="JHV137" s="251"/>
      <c r="JHW137" s="252"/>
      <c r="JHX137" s="253"/>
      <c r="JHY137" s="251"/>
      <c r="JHZ137" s="252"/>
      <c r="JIA137" s="253"/>
      <c r="JIB137" s="251"/>
      <c r="JIC137" s="252"/>
      <c r="JID137" s="253"/>
      <c r="JIE137" s="251"/>
      <c r="JIF137" s="252"/>
      <c r="JIG137" s="253"/>
      <c r="JIH137" s="251"/>
      <c r="JII137" s="252"/>
      <c r="JIJ137" s="253"/>
      <c r="JIK137" s="251"/>
      <c r="JIL137" s="252"/>
      <c r="JIM137" s="253"/>
      <c r="JIN137" s="251"/>
      <c r="JIO137" s="252"/>
      <c r="JIP137" s="253"/>
      <c r="JIQ137" s="251"/>
      <c r="JIR137" s="252"/>
      <c r="JIS137" s="253"/>
      <c r="JIT137" s="251"/>
      <c r="JIU137" s="252"/>
      <c r="JIV137" s="253"/>
      <c r="JIW137" s="251"/>
      <c r="JIX137" s="252"/>
      <c r="JIY137" s="253"/>
      <c r="JIZ137" s="251"/>
      <c r="JJA137" s="252"/>
      <c r="JJB137" s="253"/>
      <c r="JJC137" s="251"/>
      <c r="JJD137" s="252"/>
      <c r="JJE137" s="253"/>
      <c r="JJF137" s="251"/>
      <c r="JJG137" s="252"/>
      <c r="JJH137" s="253"/>
      <c r="JJI137" s="251"/>
      <c r="JJJ137" s="252"/>
      <c r="JJK137" s="253"/>
      <c r="JJL137" s="251"/>
      <c r="JJM137" s="252"/>
      <c r="JJN137" s="253"/>
      <c r="JJO137" s="251"/>
      <c r="JJP137" s="252"/>
      <c r="JJQ137" s="253"/>
      <c r="JJR137" s="251"/>
      <c r="JJS137" s="252"/>
      <c r="JJT137" s="253"/>
      <c r="JJU137" s="251"/>
      <c r="JJV137" s="252"/>
      <c r="JJW137" s="253"/>
      <c r="JJX137" s="251"/>
      <c r="JJY137" s="252"/>
      <c r="JJZ137" s="253"/>
      <c r="JKA137" s="251"/>
      <c r="JKB137" s="252"/>
      <c r="JKC137" s="253"/>
      <c r="JKD137" s="251"/>
      <c r="JKE137" s="252"/>
      <c r="JKF137" s="253"/>
      <c r="JKG137" s="251"/>
      <c r="JKH137" s="252"/>
      <c r="JKI137" s="253"/>
      <c r="JKJ137" s="251"/>
      <c r="JKK137" s="252"/>
      <c r="JKL137" s="253"/>
      <c r="JKM137" s="251"/>
      <c r="JKN137" s="252"/>
      <c r="JKO137" s="253"/>
      <c r="JKP137" s="251"/>
      <c r="JKQ137" s="252"/>
      <c r="JKR137" s="253"/>
      <c r="JKS137" s="251"/>
      <c r="JKT137" s="252"/>
      <c r="JKU137" s="253"/>
      <c r="JKV137" s="251"/>
      <c r="JKW137" s="252"/>
      <c r="JKX137" s="253"/>
      <c r="JKY137" s="251"/>
      <c r="JKZ137" s="252"/>
      <c r="JLA137" s="253"/>
      <c r="JLB137" s="251"/>
      <c r="JLC137" s="252"/>
      <c r="JLD137" s="253"/>
      <c r="JLE137" s="251"/>
      <c r="JLF137" s="252"/>
      <c r="JLG137" s="253"/>
      <c r="JLH137" s="251"/>
      <c r="JLI137" s="252"/>
      <c r="JLJ137" s="253"/>
      <c r="JLK137" s="251"/>
      <c r="JLL137" s="252"/>
      <c r="JLM137" s="253"/>
      <c r="JLN137" s="251"/>
      <c r="JLO137" s="252"/>
      <c r="JLP137" s="253"/>
      <c r="JLQ137" s="251"/>
      <c r="JLR137" s="252"/>
      <c r="JLS137" s="253"/>
      <c r="JLT137" s="251"/>
      <c r="JLU137" s="252"/>
      <c r="JLV137" s="253"/>
      <c r="JLW137" s="251"/>
      <c r="JLX137" s="252"/>
      <c r="JLY137" s="253"/>
      <c r="JLZ137" s="251"/>
      <c r="JMA137" s="252"/>
      <c r="JMB137" s="253"/>
      <c r="JMC137" s="251"/>
      <c r="JMD137" s="252"/>
      <c r="JME137" s="253"/>
      <c r="JMF137" s="251"/>
      <c r="JMG137" s="252"/>
      <c r="JMH137" s="253"/>
      <c r="JMI137" s="251"/>
      <c r="JMJ137" s="252"/>
      <c r="JMK137" s="253"/>
      <c r="JML137" s="251"/>
      <c r="JMM137" s="252"/>
      <c r="JMN137" s="253"/>
      <c r="JMO137" s="251"/>
      <c r="JMP137" s="252"/>
      <c r="JMQ137" s="253"/>
      <c r="JMR137" s="251"/>
      <c r="JMS137" s="252"/>
      <c r="JMT137" s="253"/>
      <c r="JMU137" s="251"/>
      <c r="JMV137" s="252"/>
      <c r="JMW137" s="253"/>
      <c r="JMX137" s="251"/>
      <c r="JMY137" s="252"/>
      <c r="JMZ137" s="253"/>
      <c r="JNA137" s="251"/>
      <c r="JNB137" s="252"/>
      <c r="JNC137" s="253"/>
      <c r="JND137" s="251"/>
      <c r="JNE137" s="252"/>
      <c r="JNF137" s="253"/>
      <c r="JNG137" s="251"/>
      <c r="JNH137" s="252"/>
      <c r="JNI137" s="253"/>
      <c r="JNJ137" s="251"/>
      <c r="JNK137" s="252"/>
      <c r="JNL137" s="253"/>
      <c r="JNM137" s="251"/>
      <c r="JNN137" s="252"/>
      <c r="JNO137" s="253"/>
      <c r="JNP137" s="251"/>
      <c r="JNQ137" s="252"/>
      <c r="JNR137" s="253"/>
      <c r="JNS137" s="251"/>
      <c r="JNT137" s="252"/>
      <c r="JNU137" s="253"/>
      <c r="JNV137" s="251"/>
      <c r="JNW137" s="252"/>
      <c r="JNX137" s="253"/>
      <c r="JNY137" s="251"/>
      <c r="JNZ137" s="252"/>
      <c r="JOA137" s="253"/>
      <c r="JOB137" s="251"/>
      <c r="JOC137" s="252"/>
      <c r="JOD137" s="253"/>
      <c r="JOE137" s="251"/>
      <c r="JOF137" s="252"/>
      <c r="JOG137" s="253"/>
      <c r="JOH137" s="251"/>
      <c r="JOI137" s="252"/>
      <c r="JOJ137" s="253"/>
      <c r="JOK137" s="251"/>
      <c r="JOL137" s="252"/>
      <c r="JOM137" s="253"/>
      <c r="JON137" s="251"/>
      <c r="JOO137" s="252"/>
      <c r="JOP137" s="253"/>
      <c r="JOQ137" s="251"/>
      <c r="JOR137" s="252"/>
      <c r="JOS137" s="253"/>
      <c r="JOT137" s="251"/>
      <c r="JOU137" s="252"/>
      <c r="JOV137" s="253"/>
      <c r="JOW137" s="251"/>
      <c r="JOX137" s="252"/>
      <c r="JOY137" s="253"/>
      <c r="JOZ137" s="251"/>
      <c r="JPA137" s="252"/>
      <c r="JPB137" s="253"/>
      <c r="JPC137" s="251"/>
      <c r="JPD137" s="252"/>
      <c r="JPE137" s="253"/>
      <c r="JPF137" s="251"/>
      <c r="JPG137" s="252"/>
      <c r="JPH137" s="253"/>
      <c r="JPI137" s="251"/>
      <c r="JPJ137" s="252"/>
      <c r="JPK137" s="253"/>
      <c r="JPL137" s="251"/>
      <c r="JPM137" s="252"/>
      <c r="JPN137" s="253"/>
      <c r="JPO137" s="251"/>
      <c r="JPP137" s="252"/>
      <c r="JPQ137" s="253"/>
      <c r="JPR137" s="251"/>
      <c r="JPS137" s="252"/>
      <c r="JPT137" s="253"/>
      <c r="JPU137" s="251"/>
      <c r="JPV137" s="252"/>
      <c r="JPW137" s="253"/>
      <c r="JPX137" s="251"/>
      <c r="JPY137" s="252"/>
      <c r="JPZ137" s="253"/>
      <c r="JQA137" s="251"/>
      <c r="JQB137" s="252"/>
      <c r="JQC137" s="253"/>
      <c r="JQD137" s="251"/>
      <c r="JQE137" s="252"/>
      <c r="JQF137" s="253"/>
      <c r="JQG137" s="251"/>
      <c r="JQH137" s="252"/>
      <c r="JQI137" s="253"/>
      <c r="JQJ137" s="251"/>
      <c r="JQK137" s="252"/>
      <c r="JQL137" s="253"/>
      <c r="JQM137" s="251"/>
      <c r="JQN137" s="252"/>
      <c r="JQO137" s="253"/>
      <c r="JQP137" s="251"/>
      <c r="JQQ137" s="252"/>
      <c r="JQR137" s="253"/>
      <c r="JQS137" s="251"/>
      <c r="JQT137" s="252"/>
      <c r="JQU137" s="253"/>
      <c r="JQV137" s="251"/>
      <c r="JQW137" s="252"/>
      <c r="JQX137" s="253"/>
      <c r="JQY137" s="251"/>
      <c r="JQZ137" s="252"/>
      <c r="JRA137" s="253"/>
      <c r="JRB137" s="251"/>
      <c r="JRC137" s="252"/>
      <c r="JRD137" s="253"/>
      <c r="JRE137" s="251"/>
      <c r="JRF137" s="252"/>
      <c r="JRG137" s="253"/>
      <c r="JRH137" s="251"/>
      <c r="JRI137" s="252"/>
      <c r="JRJ137" s="253"/>
      <c r="JRK137" s="251"/>
      <c r="JRL137" s="252"/>
      <c r="JRM137" s="253"/>
      <c r="JRN137" s="251"/>
      <c r="JRO137" s="252"/>
      <c r="JRP137" s="253"/>
      <c r="JRQ137" s="251"/>
      <c r="JRR137" s="252"/>
      <c r="JRS137" s="253"/>
      <c r="JRT137" s="251"/>
      <c r="JRU137" s="252"/>
      <c r="JRV137" s="253"/>
      <c r="JRW137" s="251"/>
      <c r="JRX137" s="252"/>
      <c r="JRY137" s="253"/>
      <c r="JRZ137" s="251"/>
      <c r="JSA137" s="252"/>
      <c r="JSB137" s="253"/>
      <c r="JSC137" s="251"/>
      <c r="JSD137" s="252"/>
      <c r="JSE137" s="253"/>
      <c r="JSF137" s="251"/>
      <c r="JSG137" s="252"/>
      <c r="JSH137" s="253"/>
      <c r="JSI137" s="251"/>
      <c r="JSJ137" s="252"/>
      <c r="JSK137" s="253"/>
      <c r="JSL137" s="251"/>
      <c r="JSM137" s="252"/>
      <c r="JSN137" s="253"/>
      <c r="JSO137" s="251"/>
      <c r="JSP137" s="252"/>
      <c r="JSQ137" s="253"/>
      <c r="JSR137" s="251"/>
      <c r="JSS137" s="252"/>
      <c r="JST137" s="253"/>
      <c r="JSU137" s="251"/>
      <c r="JSV137" s="252"/>
      <c r="JSW137" s="253"/>
      <c r="JSX137" s="251"/>
      <c r="JSY137" s="252"/>
      <c r="JSZ137" s="253"/>
      <c r="JTA137" s="251"/>
      <c r="JTB137" s="252"/>
      <c r="JTC137" s="253"/>
      <c r="JTD137" s="251"/>
      <c r="JTE137" s="252"/>
      <c r="JTF137" s="253"/>
      <c r="JTG137" s="251"/>
      <c r="JTH137" s="252"/>
      <c r="JTI137" s="253"/>
      <c r="JTJ137" s="251"/>
      <c r="JTK137" s="252"/>
      <c r="JTL137" s="253"/>
      <c r="JTM137" s="251"/>
      <c r="JTN137" s="252"/>
      <c r="JTO137" s="253"/>
      <c r="JTP137" s="251"/>
      <c r="JTQ137" s="252"/>
      <c r="JTR137" s="253"/>
      <c r="JTS137" s="251"/>
      <c r="JTT137" s="252"/>
      <c r="JTU137" s="253"/>
      <c r="JTV137" s="251"/>
      <c r="JTW137" s="252"/>
      <c r="JTX137" s="253"/>
      <c r="JTY137" s="251"/>
      <c r="JTZ137" s="252"/>
      <c r="JUA137" s="253"/>
      <c r="JUB137" s="251"/>
      <c r="JUC137" s="252"/>
      <c r="JUD137" s="253"/>
      <c r="JUE137" s="251"/>
      <c r="JUF137" s="252"/>
      <c r="JUG137" s="253"/>
      <c r="JUH137" s="251"/>
      <c r="JUI137" s="252"/>
      <c r="JUJ137" s="253"/>
      <c r="JUK137" s="251"/>
      <c r="JUL137" s="252"/>
      <c r="JUM137" s="253"/>
      <c r="JUN137" s="251"/>
      <c r="JUO137" s="252"/>
      <c r="JUP137" s="253"/>
      <c r="JUQ137" s="251"/>
      <c r="JUR137" s="252"/>
      <c r="JUS137" s="253"/>
      <c r="JUT137" s="251"/>
      <c r="JUU137" s="252"/>
      <c r="JUV137" s="253"/>
      <c r="JUW137" s="251"/>
      <c r="JUX137" s="252"/>
      <c r="JUY137" s="253"/>
      <c r="JUZ137" s="251"/>
      <c r="JVA137" s="252"/>
      <c r="JVB137" s="253"/>
      <c r="JVC137" s="251"/>
      <c r="JVD137" s="252"/>
      <c r="JVE137" s="253"/>
      <c r="JVF137" s="251"/>
      <c r="JVG137" s="252"/>
      <c r="JVH137" s="253"/>
      <c r="JVI137" s="251"/>
      <c r="JVJ137" s="252"/>
      <c r="JVK137" s="253"/>
      <c r="JVL137" s="251"/>
      <c r="JVM137" s="252"/>
      <c r="JVN137" s="253"/>
      <c r="JVO137" s="251"/>
      <c r="JVP137" s="252"/>
      <c r="JVQ137" s="253"/>
      <c r="JVR137" s="251"/>
      <c r="JVS137" s="252"/>
      <c r="JVT137" s="253"/>
      <c r="JVU137" s="251"/>
      <c r="JVV137" s="252"/>
      <c r="JVW137" s="253"/>
      <c r="JVX137" s="251"/>
      <c r="JVY137" s="252"/>
      <c r="JVZ137" s="253"/>
      <c r="JWA137" s="251"/>
      <c r="JWB137" s="252"/>
      <c r="JWC137" s="253"/>
      <c r="JWD137" s="251"/>
      <c r="JWE137" s="252"/>
      <c r="JWF137" s="253"/>
      <c r="JWG137" s="251"/>
      <c r="JWH137" s="252"/>
      <c r="JWI137" s="253"/>
      <c r="JWJ137" s="251"/>
      <c r="JWK137" s="252"/>
      <c r="JWL137" s="253"/>
      <c r="JWM137" s="251"/>
      <c r="JWN137" s="252"/>
      <c r="JWO137" s="253"/>
      <c r="JWP137" s="251"/>
      <c r="JWQ137" s="252"/>
      <c r="JWR137" s="253"/>
      <c r="JWS137" s="251"/>
      <c r="JWT137" s="252"/>
      <c r="JWU137" s="253"/>
      <c r="JWV137" s="251"/>
      <c r="JWW137" s="252"/>
      <c r="JWX137" s="253"/>
      <c r="JWY137" s="251"/>
      <c r="JWZ137" s="252"/>
      <c r="JXA137" s="253"/>
      <c r="JXB137" s="251"/>
      <c r="JXC137" s="252"/>
      <c r="JXD137" s="253"/>
      <c r="JXE137" s="251"/>
      <c r="JXF137" s="252"/>
      <c r="JXG137" s="253"/>
      <c r="JXH137" s="251"/>
      <c r="JXI137" s="252"/>
      <c r="JXJ137" s="253"/>
      <c r="JXK137" s="251"/>
      <c r="JXL137" s="252"/>
      <c r="JXM137" s="253"/>
      <c r="JXN137" s="251"/>
      <c r="JXO137" s="252"/>
      <c r="JXP137" s="253"/>
      <c r="JXQ137" s="251"/>
      <c r="JXR137" s="252"/>
      <c r="JXS137" s="253"/>
      <c r="JXT137" s="251"/>
      <c r="JXU137" s="252"/>
      <c r="JXV137" s="253"/>
      <c r="JXW137" s="251"/>
      <c r="JXX137" s="252"/>
      <c r="JXY137" s="253"/>
      <c r="JXZ137" s="251"/>
      <c r="JYA137" s="252"/>
      <c r="JYB137" s="253"/>
      <c r="JYC137" s="251"/>
      <c r="JYD137" s="252"/>
      <c r="JYE137" s="253"/>
      <c r="JYF137" s="251"/>
      <c r="JYG137" s="252"/>
      <c r="JYH137" s="253"/>
      <c r="JYI137" s="251"/>
      <c r="JYJ137" s="252"/>
      <c r="JYK137" s="253"/>
      <c r="JYL137" s="251"/>
      <c r="JYM137" s="252"/>
      <c r="JYN137" s="253"/>
      <c r="JYO137" s="251"/>
      <c r="JYP137" s="252"/>
      <c r="JYQ137" s="253"/>
      <c r="JYR137" s="251"/>
      <c r="JYS137" s="252"/>
      <c r="JYT137" s="253"/>
      <c r="JYU137" s="251"/>
      <c r="JYV137" s="252"/>
      <c r="JYW137" s="253"/>
      <c r="JYX137" s="251"/>
      <c r="JYY137" s="252"/>
      <c r="JYZ137" s="253"/>
      <c r="JZA137" s="251"/>
      <c r="JZB137" s="252"/>
      <c r="JZC137" s="253"/>
      <c r="JZD137" s="251"/>
      <c r="JZE137" s="252"/>
      <c r="JZF137" s="253"/>
      <c r="JZG137" s="251"/>
      <c r="JZH137" s="252"/>
      <c r="JZI137" s="253"/>
      <c r="JZJ137" s="251"/>
      <c r="JZK137" s="252"/>
      <c r="JZL137" s="253"/>
      <c r="JZM137" s="251"/>
      <c r="JZN137" s="252"/>
      <c r="JZO137" s="253"/>
      <c r="JZP137" s="251"/>
      <c r="JZQ137" s="252"/>
      <c r="JZR137" s="253"/>
      <c r="JZS137" s="251"/>
      <c r="JZT137" s="252"/>
      <c r="JZU137" s="253"/>
      <c r="JZV137" s="251"/>
      <c r="JZW137" s="252"/>
      <c r="JZX137" s="253"/>
      <c r="JZY137" s="251"/>
      <c r="JZZ137" s="252"/>
      <c r="KAA137" s="253"/>
      <c r="KAB137" s="251"/>
      <c r="KAC137" s="252"/>
      <c r="KAD137" s="253"/>
      <c r="KAE137" s="251"/>
      <c r="KAF137" s="252"/>
      <c r="KAG137" s="253"/>
      <c r="KAH137" s="251"/>
      <c r="KAI137" s="252"/>
      <c r="KAJ137" s="253"/>
      <c r="KAK137" s="251"/>
      <c r="KAL137" s="252"/>
      <c r="KAM137" s="253"/>
      <c r="KAN137" s="251"/>
      <c r="KAO137" s="252"/>
      <c r="KAP137" s="253"/>
      <c r="KAQ137" s="251"/>
      <c r="KAR137" s="252"/>
      <c r="KAS137" s="253"/>
      <c r="KAT137" s="251"/>
      <c r="KAU137" s="252"/>
      <c r="KAV137" s="253"/>
      <c r="KAW137" s="251"/>
      <c r="KAX137" s="252"/>
      <c r="KAY137" s="253"/>
      <c r="KAZ137" s="251"/>
      <c r="KBA137" s="252"/>
      <c r="KBB137" s="253"/>
      <c r="KBC137" s="251"/>
      <c r="KBD137" s="252"/>
      <c r="KBE137" s="253"/>
      <c r="KBF137" s="251"/>
      <c r="KBG137" s="252"/>
      <c r="KBH137" s="253"/>
      <c r="KBI137" s="251"/>
      <c r="KBJ137" s="252"/>
      <c r="KBK137" s="253"/>
      <c r="KBL137" s="251"/>
      <c r="KBM137" s="252"/>
      <c r="KBN137" s="253"/>
      <c r="KBO137" s="251"/>
      <c r="KBP137" s="252"/>
      <c r="KBQ137" s="253"/>
      <c r="KBR137" s="251"/>
      <c r="KBS137" s="252"/>
      <c r="KBT137" s="253"/>
      <c r="KBU137" s="251"/>
      <c r="KBV137" s="252"/>
      <c r="KBW137" s="253"/>
      <c r="KBX137" s="251"/>
      <c r="KBY137" s="252"/>
      <c r="KBZ137" s="253"/>
      <c r="KCA137" s="251"/>
      <c r="KCB137" s="252"/>
      <c r="KCC137" s="253"/>
      <c r="KCD137" s="251"/>
      <c r="KCE137" s="252"/>
      <c r="KCF137" s="253"/>
      <c r="KCG137" s="251"/>
      <c r="KCH137" s="252"/>
      <c r="KCI137" s="253"/>
      <c r="KCJ137" s="251"/>
      <c r="KCK137" s="252"/>
      <c r="KCL137" s="253"/>
      <c r="KCM137" s="251"/>
      <c r="KCN137" s="252"/>
      <c r="KCO137" s="253"/>
      <c r="KCP137" s="251"/>
      <c r="KCQ137" s="252"/>
      <c r="KCR137" s="253"/>
      <c r="KCS137" s="251"/>
      <c r="KCT137" s="252"/>
      <c r="KCU137" s="253"/>
      <c r="KCV137" s="251"/>
      <c r="KCW137" s="252"/>
      <c r="KCX137" s="253"/>
      <c r="KCY137" s="251"/>
      <c r="KCZ137" s="252"/>
      <c r="KDA137" s="253"/>
      <c r="KDB137" s="251"/>
      <c r="KDC137" s="252"/>
      <c r="KDD137" s="253"/>
      <c r="KDE137" s="251"/>
      <c r="KDF137" s="252"/>
      <c r="KDG137" s="253"/>
      <c r="KDH137" s="251"/>
      <c r="KDI137" s="252"/>
      <c r="KDJ137" s="253"/>
      <c r="KDK137" s="251"/>
      <c r="KDL137" s="252"/>
      <c r="KDM137" s="253"/>
      <c r="KDN137" s="251"/>
      <c r="KDO137" s="252"/>
      <c r="KDP137" s="253"/>
      <c r="KDQ137" s="251"/>
      <c r="KDR137" s="252"/>
      <c r="KDS137" s="253"/>
      <c r="KDT137" s="251"/>
      <c r="KDU137" s="252"/>
      <c r="KDV137" s="253"/>
      <c r="KDW137" s="251"/>
      <c r="KDX137" s="252"/>
      <c r="KDY137" s="253"/>
      <c r="KDZ137" s="251"/>
      <c r="KEA137" s="252"/>
      <c r="KEB137" s="253"/>
      <c r="KEC137" s="251"/>
      <c r="KED137" s="252"/>
      <c r="KEE137" s="253"/>
      <c r="KEF137" s="251"/>
      <c r="KEG137" s="252"/>
      <c r="KEH137" s="253"/>
      <c r="KEI137" s="251"/>
      <c r="KEJ137" s="252"/>
      <c r="KEK137" s="253"/>
      <c r="KEL137" s="251"/>
      <c r="KEM137" s="252"/>
      <c r="KEN137" s="253"/>
      <c r="KEO137" s="251"/>
      <c r="KEP137" s="252"/>
      <c r="KEQ137" s="253"/>
      <c r="KER137" s="251"/>
      <c r="KES137" s="252"/>
      <c r="KET137" s="253"/>
      <c r="KEU137" s="251"/>
      <c r="KEV137" s="252"/>
      <c r="KEW137" s="253"/>
      <c r="KEX137" s="251"/>
      <c r="KEY137" s="252"/>
      <c r="KEZ137" s="253"/>
      <c r="KFA137" s="251"/>
      <c r="KFB137" s="252"/>
      <c r="KFC137" s="253"/>
      <c r="KFD137" s="251"/>
      <c r="KFE137" s="252"/>
      <c r="KFF137" s="253"/>
      <c r="KFG137" s="251"/>
      <c r="KFH137" s="252"/>
      <c r="KFI137" s="253"/>
      <c r="KFJ137" s="251"/>
      <c r="KFK137" s="252"/>
      <c r="KFL137" s="253"/>
      <c r="KFM137" s="251"/>
      <c r="KFN137" s="252"/>
      <c r="KFO137" s="253"/>
      <c r="KFP137" s="251"/>
      <c r="KFQ137" s="252"/>
      <c r="KFR137" s="253"/>
      <c r="KFS137" s="251"/>
      <c r="KFT137" s="252"/>
      <c r="KFU137" s="253"/>
      <c r="KFV137" s="251"/>
      <c r="KFW137" s="252"/>
      <c r="KFX137" s="253"/>
      <c r="KFY137" s="251"/>
      <c r="KFZ137" s="252"/>
      <c r="KGA137" s="253"/>
      <c r="KGB137" s="251"/>
      <c r="KGC137" s="252"/>
      <c r="KGD137" s="253"/>
      <c r="KGE137" s="251"/>
      <c r="KGF137" s="252"/>
      <c r="KGG137" s="253"/>
      <c r="KGH137" s="251"/>
      <c r="KGI137" s="252"/>
      <c r="KGJ137" s="253"/>
      <c r="KGK137" s="251"/>
      <c r="KGL137" s="252"/>
      <c r="KGM137" s="253"/>
      <c r="KGN137" s="251"/>
      <c r="KGO137" s="252"/>
      <c r="KGP137" s="253"/>
      <c r="KGQ137" s="251"/>
      <c r="KGR137" s="252"/>
      <c r="KGS137" s="253"/>
      <c r="KGT137" s="251"/>
      <c r="KGU137" s="252"/>
      <c r="KGV137" s="253"/>
      <c r="KGW137" s="251"/>
      <c r="KGX137" s="252"/>
      <c r="KGY137" s="253"/>
      <c r="KGZ137" s="251"/>
      <c r="KHA137" s="252"/>
      <c r="KHB137" s="253"/>
      <c r="KHC137" s="251"/>
      <c r="KHD137" s="252"/>
      <c r="KHE137" s="253"/>
      <c r="KHF137" s="251"/>
      <c r="KHG137" s="252"/>
      <c r="KHH137" s="253"/>
      <c r="KHI137" s="251"/>
      <c r="KHJ137" s="252"/>
      <c r="KHK137" s="253"/>
      <c r="KHL137" s="251"/>
      <c r="KHM137" s="252"/>
      <c r="KHN137" s="253"/>
      <c r="KHO137" s="251"/>
      <c r="KHP137" s="252"/>
      <c r="KHQ137" s="253"/>
      <c r="KHR137" s="251"/>
      <c r="KHS137" s="252"/>
      <c r="KHT137" s="253"/>
      <c r="KHU137" s="251"/>
      <c r="KHV137" s="252"/>
      <c r="KHW137" s="253"/>
      <c r="KHX137" s="251"/>
      <c r="KHY137" s="252"/>
      <c r="KHZ137" s="253"/>
      <c r="KIA137" s="251"/>
      <c r="KIB137" s="252"/>
      <c r="KIC137" s="253"/>
      <c r="KID137" s="251"/>
      <c r="KIE137" s="252"/>
      <c r="KIF137" s="253"/>
      <c r="KIG137" s="251"/>
      <c r="KIH137" s="252"/>
      <c r="KII137" s="253"/>
      <c r="KIJ137" s="251"/>
      <c r="KIK137" s="252"/>
      <c r="KIL137" s="253"/>
      <c r="KIM137" s="251"/>
      <c r="KIN137" s="252"/>
      <c r="KIO137" s="253"/>
      <c r="KIP137" s="251"/>
      <c r="KIQ137" s="252"/>
      <c r="KIR137" s="253"/>
      <c r="KIS137" s="251"/>
      <c r="KIT137" s="252"/>
      <c r="KIU137" s="253"/>
      <c r="KIV137" s="251"/>
      <c r="KIW137" s="252"/>
      <c r="KIX137" s="253"/>
      <c r="KIY137" s="251"/>
      <c r="KIZ137" s="252"/>
      <c r="KJA137" s="253"/>
      <c r="KJB137" s="251"/>
      <c r="KJC137" s="252"/>
      <c r="KJD137" s="253"/>
      <c r="KJE137" s="251"/>
      <c r="KJF137" s="252"/>
      <c r="KJG137" s="253"/>
      <c r="KJH137" s="251"/>
      <c r="KJI137" s="252"/>
      <c r="KJJ137" s="253"/>
      <c r="KJK137" s="251"/>
      <c r="KJL137" s="252"/>
      <c r="KJM137" s="253"/>
      <c r="KJN137" s="251"/>
      <c r="KJO137" s="252"/>
      <c r="KJP137" s="253"/>
      <c r="KJQ137" s="251"/>
      <c r="KJR137" s="252"/>
      <c r="KJS137" s="253"/>
      <c r="KJT137" s="251"/>
      <c r="KJU137" s="252"/>
      <c r="KJV137" s="253"/>
      <c r="KJW137" s="251"/>
      <c r="KJX137" s="252"/>
      <c r="KJY137" s="253"/>
      <c r="KJZ137" s="251"/>
      <c r="KKA137" s="252"/>
      <c r="KKB137" s="253"/>
      <c r="KKC137" s="251"/>
      <c r="KKD137" s="252"/>
      <c r="KKE137" s="253"/>
      <c r="KKF137" s="251"/>
      <c r="KKG137" s="252"/>
      <c r="KKH137" s="253"/>
      <c r="KKI137" s="251"/>
      <c r="KKJ137" s="252"/>
      <c r="KKK137" s="253"/>
      <c r="KKL137" s="251"/>
      <c r="KKM137" s="252"/>
      <c r="KKN137" s="253"/>
      <c r="KKO137" s="251"/>
      <c r="KKP137" s="252"/>
      <c r="KKQ137" s="253"/>
      <c r="KKR137" s="251"/>
      <c r="KKS137" s="252"/>
      <c r="KKT137" s="253"/>
      <c r="KKU137" s="251"/>
      <c r="KKV137" s="252"/>
      <c r="KKW137" s="253"/>
      <c r="KKX137" s="251"/>
      <c r="KKY137" s="252"/>
      <c r="KKZ137" s="253"/>
      <c r="KLA137" s="251"/>
      <c r="KLB137" s="252"/>
      <c r="KLC137" s="253"/>
      <c r="KLD137" s="251"/>
      <c r="KLE137" s="252"/>
      <c r="KLF137" s="253"/>
      <c r="KLG137" s="251"/>
      <c r="KLH137" s="252"/>
      <c r="KLI137" s="253"/>
      <c r="KLJ137" s="251"/>
      <c r="KLK137" s="252"/>
      <c r="KLL137" s="253"/>
      <c r="KLM137" s="251"/>
      <c r="KLN137" s="252"/>
      <c r="KLO137" s="253"/>
      <c r="KLP137" s="251"/>
      <c r="KLQ137" s="252"/>
      <c r="KLR137" s="253"/>
      <c r="KLS137" s="251"/>
      <c r="KLT137" s="252"/>
      <c r="KLU137" s="253"/>
      <c r="KLV137" s="251"/>
      <c r="KLW137" s="252"/>
      <c r="KLX137" s="253"/>
      <c r="KLY137" s="251"/>
      <c r="KLZ137" s="252"/>
      <c r="KMA137" s="253"/>
      <c r="KMB137" s="251"/>
      <c r="KMC137" s="252"/>
      <c r="KMD137" s="253"/>
      <c r="KME137" s="251"/>
      <c r="KMF137" s="252"/>
      <c r="KMG137" s="253"/>
      <c r="KMH137" s="251"/>
      <c r="KMI137" s="252"/>
      <c r="KMJ137" s="253"/>
      <c r="KMK137" s="251"/>
      <c r="KML137" s="252"/>
      <c r="KMM137" s="253"/>
      <c r="KMN137" s="251"/>
      <c r="KMO137" s="252"/>
      <c r="KMP137" s="253"/>
      <c r="KMQ137" s="251"/>
      <c r="KMR137" s="252"/>
      <c r="KMS137" s="253"/>
      <c r="KMT137" s="251"/>
      <c r="KMU137" s="252"/>
      <c r="KMV137" s="253"/>
      <c r="KMW137" s="251"/>
      <c r="KMX137" s="252"/>
      <c r="KMY137" s="253"/>
      <c r="KMZ137" s="251"/>
      <c r="KNA137" s="252"/>
      <c r="KNB137" s="253"/>
      <c r="KNC137" s="251"/>
      <c r="KND137" s="252"/>
      <c r="KNE137" s="253"/>
      <c r="KNF137" s="251"/>
      <c r="KNG137" s="252"/>
      <c r="KNH137" s="253"/>
      <c r="KNI137" s="251"/>
      <c r="KNJ137" s="252"/>
      <c r="KNK137" s="253"/>
      <c r="KNL137" s="251"/>
      <c r="KNM137" s="252"/>
      <c r="KNN137" s="253"/>
      <c r="KNO137" s="251"/>
      <c r="KNP137" s="252"/>
      <c r="KNQ137" s="253"/>
      <c r="KNR137" s="251"/>
      <c r="KNS137" s="252"/>
      <c r="KNT137" s="253"/>
      <c r="KNU137" s="251"/>
      <c r="KNV137" s="252"/>
      <c r="KNW137" s="253"/>
      <c r="KNX137" s="251"/>
      <c r="KNY137" s="252"/>
      <c r="KNZ137" s="253"/>
      <c r="KOA137" s="251"/>
      <c r="KOB137" s="252"/>
      <c r="KOC137" s="253"/>
      <c r="KOD137" s="251"/>
      <c r="KOE137" s="252"/>
      <c r="KOF137" s="253"/>
      <c r="KOG137" s="251"/>
      <c r="KOH137" s="252"/>
      <c r="KOI137" s="253"/>
      <c r="KOJ137" s="251"/>
      <c r="KOK137" s="252"/>
      <c r="KOL137" s="253"/>
      <c r="KOM137" s="251"/>
      <c r="KON137" s="252"/>
      <c r="KOO137" s="253"/>
      <c r="KOP137" s="251"/>
      <c r="KOQ137" s="252"/>
      <c r="KOR137" s="253"/>
      <c r="KOS137" s="251"/>
      <c r="KOT137" s="252"/>
      <c r="KOU137" s="253"/>
      <c r="KOV137" s="251"/>
      <c r="KOW137" s="252"/>
      <c r="KOX137" s="253"/>
      <c r="KOY137" s="251"/>
      <c r="KOZ137" s="252"/>
      <c r="KPA137" s="253"/>
      <c r="KPB137" s="251"/>
      <c r="KPC137" s="252"/>
      <c r="KPD137" s="253"/>
      <c r="KPE137" s="251"/>
      <c r="KPF137" s="252"/>
      <c r="KPG137" s="253"/>
      <c r="KPH137" s="251"/>
      <c r="KPI137" s="252"/>
      <c r="KPJ137" s="253"/>
      <c r="KPK137" s="251"/>
      <c r="KPL137" s="252"/>
      <c r="KPM137" s="253"/>
      <c r="KPN137" s="251"/>
      <c r="KPO137" s="252"/>
      <c r="KPP137" s="253"/>
      <c r="KPQ137" s="251"/>
      <c r="KPR137" s="252"/>
      <c r="KPS137" s="253"/>
      <c r="KPT137" s="251"/>
      <c r="KPU137" s="252"/>
      <c r="KPV137" s="253"/>
      <c r="KPW137" s="251"/>
      <c r="KPX137" s="252"/>
      <c r="KPY137" s="253"/>
      <c r="KPZ137" s="251"/>
      <c r="KQA137" s="252"/>
      <c r="KQB137" s="253"/>
      <c r="KQC137" s="251"/>
      <c r="KQD137" s="252"/>
      <c r="KQE137" s="253"/>
      <c r="KQF137" s="251"/>
      <c r="KQG137" s="252"/>
      <c r="KQH137" s="253"/>
      <c r="KQI137" s="251"/>
      <c r="KQJ137" s="252"/>
      <c r="KQK137" s="253"/>
      <c r="KQL137" s="251"/>
      <c r="KQM137" s="252"/>
      <c r="KQN137" s="253"/>
      <c r="KQO137" s="251"/>
      <c r="KQP137" s="252"/>
      <c r="KQQ137" s="253"/>
      <c r="KQR137" s="251"/>
      <c r="KQS137" s="252"/>
      <c r="KQT137" s="253"/>
      <c r="KQU137" s="251"/>
      <c r="KQV137" s="252"/>
      <c r="KQW137" s="253"/>
      <c r="KQX137" s="251"/>
      <c r="KQY137" s="252"/>
      <c r="KQZ137" s="253"/>
      <c r="KRA137" s="251"/>
      <c r="KRB137" s="252"/>
      <c r="KRC137" s="253"/>
      <c r="KRD137" s="251"/>
      <c r="KRE137" s="252"/>
      <c r="KRF137" s="253"/>
      <c r="KRG137" s="251"/>
      <c r="KRH137" s="252"/>
      <c r="KRI137" s="253"/>
      <c r="KRJ137" s="251"/>
      <c r="KRK137" s="252"/>
      <c r="KRL137" s="253"/>
      <c r="KRM137" s="251"/>
      <c r="KRN137" s="252"/>
      <c r="KRO137" s="253"/>
      <c r="KRP137" s="251"/>
      <c r="KRQ137" s="252"/>
      <c r="KRR137" s="253"/>
      <c r="KRS137" s="251"/>
      <c r="KRT137" s="252"/>
      <c r="KRU137" s="253"/>
      <c r="KRV137" s="251"/>
      <c r="KRW137" s="252"/>
      <c r="KRX137" s="253"/>
      <c r="KRY137" s="251"/>
      <c r="KRZ137" s="252"/>
      <c r="KSA137" s="253"/>
      <c r="KSB137" s="251"/>
      <c r="KSC137" s="252"/>
      <c r="KSD137" s="253"/>
      <c r="KSE137" s="251"/>
      <c r="KSF137" s="252"/>
      <c r="KSG137" s="253"/>
      <c r="KSH137" s="251"/>
      <c r="KSI137" s="252"/>
      <c r="KSJ137" s="253"/>
      <c r="KSK137" s="251"/>
      <c r="KSL137" s="252"/>
      <c r="KSM137" s="253"/>
      <c r="KSN137" s="251"/>
      <c r="KSO137" s="252"/>
      <c r="KSP137" s="253"/>
      <c r="KSQ137" s="251"/>
      <c r="KSR137" s="252"/>
      <c r="KSS137" s="253"/>
      <c r="KST137" s="251"/>
      <c r="KSU137" s="252"/>
      <c r="KSV137" s="253"/>
      <c r="KSW137" s="251"/>
      <c r="KSX137" s="252"/>
      <c r="KSY137" s="253"/>
      <c r="KSZ137" s="251"/>
      <c r="KTA137" s="252"/>
      <c r="KTB137" s="253"/>
      <c r="KTC137" s="251"/>
      <c r="KTD137" s="252"/>
      <c r="KTE137" s="253"/>
      <c r="KTF137" s="251"/>
      <c r="KTG137" s="252"/>
      <c r="KTH137" s="253"/>
      <c r="KTI137" s="251"/>
      <c r="KTJ137" s="252"/>
      <c r="KTK137" s="253"/>
      <c r="KTL137" s="251"/>
      <c r="KTM137" s="252"/>
      <c r="KTN137" s="253"/>
      <c r="KTO137" s="251"/>
      <c r="KTP137" s="252"/>
      <c r="KTQ137" s="253"/>
      <c r="KTR137" s="251"/>
      <c r="KTS137" s="252"/>
      <c r="KTT137" s="253"/>
      <c r="KTU137" s="251"/>
      <c r="KTV137" s="252"/>
      <c r="KTW137" s="253"/>
      <c r="KTX137" s="251"/>
      <c r="KTY137" s="252"/>
      <c r="KTZ137" s="253"/>
      <c r="KUA137" s="251"/>
      <c r="KUB137" s="252"/>
      <c r="KUC137" s="253"/>
      <c r="KUD137" s="251"/>
      <c r="KUE137" s="252"/>
      <c r="KUF137" s="253"/>
      <c r="KUG137" s="251"/>
      <c r="KUH137" s="252"/>
      <c r="KUI137" s="253"/>
      <c r="KUJ137" s="251"/>
      <c r="KUK137" s="252"/>
      <c r="KUL137" s="253"/>
      <c r="KUM137" s="251"/>
      <c r="KUN137" s="252"/>
      <c r="KUO137" s="253"/>
      <c r="KUP137" s="251"/>
      <c r="KUQ137" s="252"/>
      <c r="KUR137" s="253"/>
      <c r="KUS137" s="251"/>
      <c r="KUT137" s="252"/>
      <c r="KUU137" s="253"/>
      <c r="KUV137" s="251"/>
      <c r="KUW137" s="252"/>
      <c r="KUX137" s="253"/>
      <c r="KUY137" s="251"/>
      <c r="KUZ137" s="252"/>
      <c r="KVA137" s="253"/>
      <c r="KVB137" s="251"/>
      <c r="KVC137" s="252"/>
      <c r="KVD137" s="253"/>
      <c r="KVE137" s="251"/>
      <c r="KVF137" s="252"/>
      <c r="KVG137" s="253"/>
      <c r="KVH137" s="251"/>
      <c r="KVI137" s="252"/>
      <c r="KVJ137" s="253"/>
      <c r="KVK137" s="251"/>
      <c r="KVL137" s="252"/>
      <c r="KVM137" s="253"/>
      <c r="KVN137" s="251"/>
      <c r="KVO137" s="252"/>
      <c r="KVP137" s="253"/>
      <c r="KVQ137" s="251"/>
      <c r="KVR137" s="252"/>
      <c r="KVS137" s="253"/>
      <c r="KVT137" s="251"/>
      <c r="KVU137" s="252"/>
      <c r="KVV137" s="253"/>
      <c r="KVW137" s="251"/>
      <c r="KVX137" s="252"/>
      <c r="KVY137" s="253"/>
      <c r="KVZ137" s="251"/>
      <c r="KWA137" s="252"/>
      <c r="KWB137" s="253"/>
      <c r="KWC137" s="251"/>
      <c r="KWD137" s="252"/>
      <c r="KWE137" s="253"/>
      <c r="KWF137" s="251"/>
      <c r="KWG137" s="252"/>
      <c r="KWH137" s="253"/>
      <c r="KWI137" s="251"/>
      <c r="KWJ137" s="252"/>
      <c r="KWK137" s="253"/>
      <c r="KWL137" s="251"/>
      <c r="KWM137" s="252"/>
      <c r="KWN137" s="253"/>
      <c r="KWO137" s="251"/>
      <c r="KWP137" s="252"/>
      <c r="KWQ137" s="253"/>
      <c r="KWR137" s="251"/>
      <c r="KWS137" s="252"/>
      <c r="KWT137" s="253"/>
      <c r="KWU137" s="251"/>
      <c r="KWV137" s="252"/>
      <c r="KWW137" s="253"/>
      <c r="KWX137" s="251"/>
      <c r="KWY137" s="252"/>
      <c r="KWZ137" s="253"/>
      <c r="KXA137" s="251"/>
      <c r="KXB137" s="252"/>
      <c r="KXC137" s="253"/>
      <c r="KXD137" s="251"/>
      <c r="KXE137" s="252"/>
      <c r="KXF137" s="253"/>
      <c r="KXG137" s="251"/>
      <c r="KXH137" s="252"/>
      <c r="KXI137" s="253"/>
      <c r="KXJ137" s="251"/>
      <c r="KXK137" s="252"/>
      <c r="KXL137" s="253"/>
      <c r="KXM137" s="251"/>
      <c r="KXN137" s="252"/>
      <c r="KXO137" s="253"/>
      <c r="KXP137" s="251"/>
      <c r="KXQ137" s="252"/>
      <c r="KXR137" s="253"/>
      <c r="KXS137" s="251"/>
      <c r="KXT137" s="252"/>
      <c r="KXU137" s="253"/>
      <c r="KXV137" s="251"/>
      <c r="KXW137" s="252"/>
      <c r="KXX137" s="253"/>
      <c r="KXY137" s="251"/>
      <c r="KXZ137" s="252"/>
      <c r="KYA137" s="253"/>
      <c r="KYB137" s="251"/>
      <c r="KYC137" s="252"/>
      <c r="KYD137" s="253"/>
      <c r="KYE137" s="251"/>
      <c r="KYF137" s="252"/>
      <c r="KYG137" s="253"/>
      <c r="KYH137" s="251"/>
      <c r="KYI137" s="252"/>
      <c r="KYJ137" s="253"/>
      <c r="KYK137" s="251"/>
      <c r="KYL137" s="252"/>
      <c r="KYM137" s="253"/>
      <c r="KYN137" s="251"/>
      <c r="KYO137" s="252"/>
      <c r="KYP137" s="253"/>
      <c r="KYQ137" s="251"/>
      <c r="KYR137" s="252"/>
      <c r="KYS137" s="253"/>
      <c r="KYT137" s="251"/>
      <c r="KYU137" s="252"/>
      <c r="KYV137" s="253"/>
      <c r="KYW137" s="251"/>
      <c r="KYX137" s="252"/>
      <c r="KYY137" s="253"/>
      <c r="KYZ137" s="251"/>
      <c r="KZA137" s="252"/>
      <c r="KZB137" s="253"/>
      <c r="KZC137" s="251"/>
      <c r="KZD137" s="252"/>
      <c r="KZE137" s="253"/>
      <c r="KZF137" s="251"/>
      <c r="KZG137" s="252"/>
      <c r="KZH137" s="253"/>
      <c r="KZI137" s="251"/>
      <c r="KZJ137" s="252"/>
      <c r="KZK137" s="253"/>
      <c r="KZL137" s="251"/>
      <c r="KZM137" s="252"/>
      <c r="KZN137" s="253"/>
      <c r="KZO137" s="251"/>
      <c r="KZP137" s="252"/>
      <c r="KZQ137" s="253"/>
      <c r="KZR137" s="251"/>
      <c r="KZS137" s="252"/>
      <c r="KZT137" s="253"/>
      <c r="KZU137" s="251"/>
      <c r="KZV137" s="252"/>
      <c r="KZW137" s="253"/>
      <c r="KZX137" s="251"/>
      <c r="KZY137" s="252"/>
      <c r="KZZ137" s="253"/>
      <c r="LAA137" s="251"/>
      <c r="LAB137" s="252"/>
      <c r="LAC137" s="253"/>
      <c r="LAD137" s="251"/>
      <c r="LAE137" s="252"/>
      <c r="LAF137" s="253"/>
      <c r="LAG137" s="251"/>
      <c r="LAH137" s="252"/>
      <c r="LAI137" s="253"/>
      <c r="LAJ137" s="251"/>
      <c r="LAK137" s="252"/>
      <c r="LAL137" s="253"/>
      <c r="LAM137" s="251"/>
      <c r="LAN137" s="252"/>
      <c r="LAO137" s="253"/>
      <c r="LAP137" s="251"/>
      <c r="LAQ137" s="252"/>
      <c r="LAR137" s="253"/>
      <c r="LAS137" s="251"/>
      <c r="LAT137" s="252"/>
      <c r="LAU137" s="253"/>
      <c r="LAV137" s="251"/>
      <c r="LAW137" s="252"/>
      <c r="LAX137" s="253"/>
      <c r="LAY137" s="251"/>
      <c r="LAZ137" s="252"/>
      <c r="LBA137" s="253"/>
      <c r="LBB137" s="251"/>
      <c r="LBC137" s="252"/>
      <c r="LBD137" s="253"/>
      <c r="LBE137" s="251"/>
      <c r="LBF137" s="252"/>
      <c r="LBG137" s="253"/>
      <c r="LBH137" s="251"/>
      <c r="LBI137" s="252"/>
      <c r="LBJ137" s="253"/>
      <c r="LBK137" s="251"/>
      <c r="LBL137" s="252"/>
      <c r="LBM137" s="253"/>
      <c r="LBN137" s="251"/>
      <c r="LBO137" s="252"/>
      <c r="LBP137" s="253"/>
      <c r="LBQ137" s="251"/>
      <c r="LBR137" s="252"/>
      <c r="LBS137" s="253"/>
      <c r="LBT137" s="251"/>
      <c r="LBU137" s="252"/>
      <c r="LBV137" s="253"/>
      <c r="LBW137" s="251"/>
      <c r="LBX137" s="252"/>
      <c r="LBY137" s="253"/>
      <c r="LBZ137" s="251"/>
      <c r="LCA137" s="252"/>
      <c r="LCB137" s="253"/>
      <c r="LCC137" s="251"/>
      <c r="LCD137" s="252"/>
      <c r="LCE137" s="253"/>
      <c r="LCF137" s="251"/>
      <c r="LCG137" s="252"/>
      <c r="LCH137" s="253"/>
      <c r="LCI137" s="251"/>
      <c r="LCJ137" s="252"/>
      <c r="LCK137" s="253"/>
      <c r="LCL137" s="251"/>
      <c r="LCM137" s="252"/>
      <c r="LCN137" s="253"/>
      <c r="LCO137" s="251"/>
      <c r="LCP137" s="252"/>
      <c r="LCQ137" s="253"/>
      <c r="LCR137" s="251"/>
      <c r="LCS137" s="252"/>
      <c r="LCT137" s="253"/>
      <c r="LCU137" s="251"/>
      <c r="LCV137" s="252"/>
      <c r="LCW137" s="253"/>
      <c r="LCX137" s="251"/>
      <c r="LCY137" s="252"/>
      <c r="LCZ137" s="253"/>
      <c r="LDA137" s="251"/>
      <c r="LDB137" s="252"/>
      <c r="LDC137" s="253"/>
      <c r="LDD137" s="251"/>
      <c r="LDE137" s="252"/>
      <c r="LDF137" s="253"/>
      <c r="LDG137" s="251"/>
      <c r="LDH137" s="252"/>
      <c r="LDI137" s="253"/>
      <c r="LDJ137" s="251"/>
      <c r="LDK137" s="252"/>
      <c r="LDL137" s="253"/>
      <c r="LDM137" s="251"/>
      <c r="LDN137" s="252"/>
      <c r="LDO137" s="253"/>
      <c r="LDP137" s="251"/>
      <c r="LDQ137" s="252"/>
      <c r="LDR137" s="253"/>
      <c r="LDS137" s="251"/>
      <c r="LDT137" s="252"/>
      <c r="LDU137" s="253"/>
      <c r="LDV137" s="251"/>
      <c r="LDW137" s="252"/>
      <c r="LDX137" s="253"/>
      <c r="LDY137" s="251"/>
      <c r="LDZ137" s="252"/>
      <c r="LEA137" s="253"/>
      <c r="LEB137" s="251"/>
      <c r="LEC137" s="252"/>
      <c r="LED137" s="253"/>
      <c r="LEE137" s="251"/>
      <c r="LEF137" s="252"/>
      <c r="LEG137" s="253"/>
      <c r="LEH137" s="251"/>
      <c r="LEI137" s="252"/>
      <c r="LEJ137" s="253"/>
      <c r="LEK137" s="251"/>
      <c r="LEL137" s="252"/>
      <c r="LEM137" s="253"/>
      <c r="LEN137" s="251"/>
      <c r="LEO137" s="252"/>
      <c r="LEP137" s="253"/>
      <c r="LEQ137" s="251"/>
      <c r="LER137" s="252"/>
      <c r="LES137" s="253"/>
      <c r="LET137" s="251"/>
      <c r="LEU137" s="252"/>
      <c r="LEV137" s="253"/>
      <c r="LEW137" s="251"/>
      <c r="LEX137" s="252"/>
      <c r="LEY137" s="253"/>
      <c r="LEZ137" s="251"/>
      <c r="LFA137" s="252"/>
      <c r="LFB137" s="253"/>
      <c r="LFC137" s="251"/>
      <c r="LFD137" s="252"/>
      <c r="LFE137" s="253"/>
      <c r="LFF137" s="251"/>
      <c r="LFG137" s="252"/>
      <c r="LFH137" s="253"/>
      <c r="LFI137" s="251"/>
      <c r="LFJ137" s="252"/>
      <c r="LFK137" s="253"/>
      <c r="LFL137" s="251"/>
      <c r="LFM137" s="252"/>
      <c r="LFN137" s="253"/>
      <c r="LFO137" s="251"/>
      <c r="LFP137" s="252"/>
      <c r="LFQ137" s="253"/>
      <c r="LFR137" s="251"/>
      <c r="LFS137" s="252"/>
      <c r="LFT137" s="253"/>
      <c r="LFU137" s="251"/>
      <c r="LFV137" s="252"/>
      <c r="LFW137" s="253"/>
      <c r="LFX137" s="251"/>
      <c r="LFY137" s="252"/>
      <c r="LFZ137" s="253"/>
      <c r="LGA137" s="251"/>
      <c r="LGB137" s="252"/>
      <c r="LGC137" s="253"/>
      <c r="LGD137" s="251"/>
      <c r="LGE137" s="252"/>
      <c r="LGF137" s="253"/>
      <c r="LGG137" s="251"/>
      <c r="LGH137" s="252"/>
      <c r="LGI137" s="253"/>
      <c r="LGJ137" s="251"/>
      <c r="LGK137" s="252"/>
      <c r="LGL137" s="253"/>
      <c r="LGM137" s="251"/>
      <c r="LGN137" s="252"/>
      <c r="LGO137" s="253"/>
      <c r="LGP137" s="251"/>
      <c r="LGQ137" s="252"/>
      <c r="LGR137" s="253"/>
      <c r="LGS137" s="251"/>
      <c r="LGT137" s="252"/>
      <c r="LGU137" s="253"/>
      <c r="LGV137" s="251"/>
      <c r="LGW137" s="252"/>
      <c r="LGX137" s="253"/>
      <c r="LGY137" s="251"/>
      <c r="LGZ137" s="252"/>
      <c r="LHA137" s="253"/>
      <c r="LHB137" s="251"/>
      <c r="LHC137" s="252"/>
      <c r="LHD137" s="253"/>
      <c r="LHE137" s="251"/>
      <c r="LHF137" s="252"/>
      <c r="LHG137" s="253"/>
      <c r="LHH137" s="251"/>
      <c r="LHI137" s="252"/>
      <c r="LHJ137" s="253"/>
      <c r="LHK137" s="251"/>
      <c r="LHL137" s="252"/>
      <c r="LHM137" s="253"/>
      <c r="LHN137" s="251"/>
      <c r="LHO137" s="252"/>
      <c r="LHP137" s="253"/>
      <c r="LHQ137" s="251"/>
      <c r="LHR137" s="252"/>
      <c r="LHS137" s="253"/>
      <c r="LHT137" s="251"/>
      <c r="LHU137" s="252"/>
      <c r="LHV137" s="253"/>
      <c r="LHW137" s="251"/>
      <c r="LHX137" s="252"/>
      <c r="LHY137" s="253"/>
      <c r="LHZ137" s="251"/>
      <c r="LIA137" s="252"/>
      <c r="LIB137" s="253"/>
      <c r="LIC137" s="251"/>
      <c r="LID137" s="252"/>
      <c r="LIE137" s="253"/>
      <c r="LIF137" s="251"/>
      <c r="LIG137" s="252"/>
      <c r="LIH137" s="253"/>
      <c r="LII137" s="251"/>
      <c r="LIJ137" s="252"/>
      <c r="LIK137" s="253"/>
      <c r="LIL137" s="251"/>
      <c r="LIM137" s="252"/>
      <c r="LIN137" s="253"/>
      <c r="LIO137" s="251"/>
      <c r="LIP137" s="252"/>
      <c r="LIQ137" s="253"/>
      <c r="LIR137" s="251"/>
      <c r="LIS137" s="252"/>
      <c r="LIT137" s="253"/>
      <c r="LIU137" s="251"/>
      <c r="LIV137" s="252"/>
      <c r="LIW137" s="253"/>
      <c r="LIX137" s="251"/>
      <c r="LIY137" s="252"/>
      <c r="LIZ137" s="253"/>
      <c r="LJA137" s="251"/>
      <c r="LJB137" s="252"/>
      <c r="LJC137" s="253"/>
      <c r="LJD137" s="251"/>
      <c r="LJE137" s="252"/>
      <c r="LJF137" s="253"/>
      <c r="LJG137" s="251"/>
      <c r="LJH137" s="252"/>
      <c r="LJI137" s="253"/>
      <c r="LJJ137" s="251"/>
      <c r="LJK137" s="252"/>
      <c r="LJL137" s="253"/>
      <c r="LJM137" s="251"/>
      <c r="LJN137" s="252"/>
      <c r="LJO137" s="253"/>
      <c r="LJP137" s="251"/>
      <c r="LJQ137" s="252"/>
      <c r="LJR137" s="253"/>
      <c r="LJS137" s="251"/>
      <c r="LJT137" s="252"/>
      <c r="LJU137" s="253"/>
      <c r="LJV137" s="251"/>
      <c r="LJW137" s="252"/>
      <c r="LJX137" s="253"/>
      <c r="LJY137" s="251"/>
      <c r="LJZ137" s="252"/>
      <c r="LKA137" s="253"/>
      <c r="LKB137" s="251"/>
      <c r="LKC137" s="252"/>
      <c r="LKD137" s="253"/>
      <c r="LKE137" s="251"/>
      <c r="LKF137" s="252"/>
      <c r="LKG137" s="253"/>
      <c r="LKH137" s="251"/>
      <c r="LKI137" s="252"/>
      <c r="LKJ137" s="253"/>
      <c r="LKK137" s="251"/>
      <c r="LKL137" s="252"/>
      <c r="LKM137" s="253"/>
      <c r="LKN137" s="251"/>
      <c r="LKO137" s="252"/>
      <c r="LKP137" s="253"/>
      <c r="LKQ137" s="251"/>
      <c r="LKR137" s="252"/>
      <c r="LKS137" s="253"/>
      <c r="LKT137" s="251"/>
      <c r="LKU137" s="252"/>
      <c r="LKV137" s="253"/>
      <c r="LKW137" s="251"/>
      <c r="LKX137" s="252"/>
      <c r="LKY137" s="253"/>
      <c r="LKZ137" s="251"/>
      <c r="LLA137" s="252"/>
      <c r="LLB137" s="253"/>
      <c r="LLC137" s="251"/>
      <c r="LLD137" s="252"/>
      <c r="LLE137" s="253"/>
      <c r="LLF137" s="251"/>
      <c r="LLG137" s="252"/>
      <c r="LLH137" s="253"/>
      <c r="LLI137" s="251"/>
      <c r="LLJ137" s="252"/>
      <c r="LLK137" s="253"/>
      <c r="LLL137" s="251"/>
      <c r="LLM137" s="252"/>
      <c r="LLN137" s="253"/>
      <c r="LLO137" s="251"/>
      <c r="LLP137" s="252"/>
      <c r="LLQ137" s="253"/>
      <c r="LLR137" s="251"/>
      <c r="LLS137" s="252"/>
      <c r="LLT137" s="253"/>
      <c r="LLU137" s="251"/>
      <c r="LLV137" s="252"/>
      <c r="LLW137" s="253"/>
      <c r="LLX137" s="251"/>
      <c r="LLY137" s="252"/>
      <c r="LLZ137" s="253"/>
      <c r="LMA137" s="251"/>
      <c r="LMB137" s="252"/>
      <c r="LMC137" s="253"/>
      <c r="LMD137" s="251"/>
      <c r="LME137" s="252"/>
      <c r="LMF137" s="253"/>
      <c r="LMG137" s="251"/>
      <c r="LMH137" s="252"/>
      <c r="LMI137" s="253"/>
      <c r="LMJ137" s="251"/>
      <c r="LMK137" s="252"/>
      <c r="LML137" s="253"/>
      <c r="LMM137" s="251"/>
      <c r="LMN137" s="252"/>
      <c r="LMO137" s="253"/>
      <c r="LMP137" s="251"/>
      <c r="LMQ137" s="252"/>
      <c r="LMR137" s="253"/>
      <c r="LMS137" s="251"/>
      <c r="LMT137" s="252"/>
      <c r="LMU137" s="253"/>
      <c r="LMV137" s="251"/>
      <c r="LMW137" s="252"/>
      <c r="LMX137" s="253"/>
      <c r="LMY137" s="251"/>
      <c r="LMZ137" s="252"/>
      <c r="LNA137" s="253"/>
      <c r="LNB137" s="251"/>
      <c r="LNC137" s="252"/>
      <c r="LND137" s="253"/>
      <c r="LNE137" s="251"/>
      <c r="LNF137" s="252"/>
      <c r="LNG137" s="253"/>
      <c r="LNH137" s="251"/>
      <c r="LNI137" s="252"/>
      <c r="LNJ137" s="253"/>
      <c r="LNK137" s="251"/>
      <c r="LNL137" s="252"/>
      <c r="LNM137" s="253"/>
      <c r="LNN137" s="251"/>
      <c r="LNO137" s="252"/>
      <c r="LNP137" s="253"/>
      <c r="LNQ137" s="251"/>
      <c r="LNR137" s="252"/>
      <c r="LNS137" s="253"/>
      <c r="LNT137" s="251"/>
      <c r="LNU137" s="252"/>
      <c r="LNV137" s="253"/>
      <c r="LNW137" s="251"/>
      <c r="LNX137" s="252"/>
      <c r="LNY137" s="253"/>
      <c r="LNZ137" s="251"/>
      <c r="LOA137" s="252"/>
      <c r="LOB137" s="253"/>
      <c r="LOC137" s="251"/>
      <c r="LOD137" s="252"/>
      <c r="LOE137" s="253"/>
      <c r="LOF137" s="251"/>
      <c r="LOG137" s="252"/>
      <c r="LOH137" s="253"/>
      <c r="LOI137" s="251"/>
      <c r="LOJ137" s="252"/>
      <c r="LOK137" s="253"/>
      <c r="LOL137" s="251"/>
      <c r="LOM137" s="252"/>
      <c r="LON137" s="253"/>
      <c r="LOO137" s="251"/>
      <c r="LOP137" s="252"/>
      <c r="LOQ137" s="253"/>
      <c r="LOR137" s="251"/>
      <c r="LOS137" s="252"/>
      <c r="LOT137" s="253"/>
      <c r="LOU137" s="251"/>
      <c r="LOV137" s="252"/>
      <c r="LOW137" s="253"/>
      <c r="LOX137" s="251"/>
      <c r="LOY137" s="252"/>
      <c r="LOZ137" s="253"/>
      <c r="LPA137" s="251"/>
      <c r="LPB137" s="252"/>
      <c r="LPC137" s="253"/>
      <c r="LPD137" s="251"/>
      <c r="LPE137" s="252"/>
      <c r="LPF137" s="253"/>
      <c r="LPG137" s="251"/>
      <c r="LPH137" s="252"/>
      <c r="LPI137" s="253"/>
      <c r="LPJ137" s="251"/>
      <c r="LPK137" s="252"/>
      <c r="LPL137" s="253"/>
      <c r="LPM137" s="251"/>
      <c r="LPN137" s="252"/>
      <c r="LPO137" s="253"/>
      <c r="LPP137" s="251"/>
      <c r="LPQ137" s="252"/>
      <c r="LPR137" s="253"/>
      <c r="LPS137" s="251"/>
      <c r="LPT137" s="252"/>
      <c r="LPU137" s="253"/>
      <c r="LPV137" s="251"/>
      <c r="LPW137" s="252"/>
      <c r="LPX137" s="253"/>
      <c r="LPY137" s="251"/>
      <c r="LPZ137" s="252"/>
      <c r="LQA137" s="253"/>
      <c r="LQB137" s="251"/>
      <c r="LQC137" s="252"/>
      <c r="LQD137" s="253"/>
      <c r="LQE137" s="251"/>
      <c r="LQF137" s="252"/>
      <c r="LQG137" s="253"/>
      <c r="LQH137" s="251"/>
      <c r="LQI137" s="252"/>
      <c r="LQJ137" s="253"/>
      <c r="LQK137" s="251"/>
      <c r="LQL137" s="252"/>
      <c r="LQM137" s="253"/>
      <c r="LQN137" s="251"/>
      <c r="LQO137" s="252"/>
      <c r="LQP137" s="253"/>
      <c r="LQQ137" s="251"/>
      <c r="LQR137" s="252"/>
      <c r="LQS137" s="253"/>
      <c r="LQT137" s="251"/>
      <c r="LQU137" s="252"/>
      <c r="LQV137" s="253"/>
      <c r="LQW137" s="251"/>
      <c r="LQX137" s="252"/>
      <c r="LQY137" s="253"/>
      <c r="LQZ137" s="251"/>
      <c r="LRA137" s="252"/>
      <c r="LRB137" s="253"/>
      <c r="LRC137" s="251"/>
      <c r="LRD137" s="252"/>
      <c r="LRE137" s="253"/>
      <c r="LRF137" s="251"/>
      <c r="LRG137" s="252"/>
      <c r="LRH137" s="253"/>
      <c r="LRI137" s="251"/>
      <c r="LRJ137" s="252"/>
      <c r="LRK137" s="253"/>
      <c r="LRL137" s="251"/>
      <c r="LRM137" s="252"/>
      <c r="LRN137" s="253"/>
      <c r="LRO137" s="251"/>
      <c r="LRP137" s="252"/>
      <c r="LRQ137" s="253"/>
      <c r="LRR137" s="251"/>
      <c r="LRS137" s="252"/>
      <c r="LRT137" s="253"/>
      <c r="LRU137" s="251"/>
      <c r="LRV137" s="252"/>
      <c r="LRW137" s="253"/>
      <c r="LRX137" s="251"/>
      <c r="LRY137" s="252"/>
      <c r="LRZ137" s="253"/>
      <c r="LSA137" s="251"/>
      <c r="LSB137" s="252"/>
      <c r="LSC137" s="253"/>
      <c r="LSD137" s="251"/>
      <c r="LSE137" s="252"/>
      <c r="LSF137" s="253"/>
      <c r="LSG137" s="251"/>
      <c r="LSH137" s="252"/>
      <c r="LSI137" s="253"/>
      <c r="LSJ137" s="251"/>
      <c r="LSK137" s="252"/>
      <c r="LSL137" s="253"/>
      <c r="LSM137" s="251"/>
      <c r="LSN137" s="252"/>
      <c r="LSO137" s="253"/>
      <c r="LSP137" s="251"/>
      <c r="LSQ137" s="252"/>
      <c r="LSR137" s="253"/>
      <c r="LSS137" s="251"/>
      <c r="LST137" s="252"/>
      <c r="LSU137" s="253"/>
      <c r="LSV137" s="251"/>
      <c r="LSW137" s="252"/>
      <c r="LSX137" s="253"/>
      <c r="LSY137" s="251"/>
      <c r="LSZ137" s="252"/>
      <c r="LTA137" s="253"/>
      <c r="LTB137" s="251"/>
      <c r="LTC137" s="252"/>
      <c r="LTD137" s="253"/>
      <c r="LTE137" s="251"/>
      <c r="LTF137" s="252"/>
      <c r="LTG137" s="253"/>
      <c r="LTH137" s="251"/>
      <c r="LTI137" s="252"/>
      <c r="LTJ137" s="253"/>
      <c r="LTK137" s="251"/>
      <c r="LTL137" s="252"/>
      <c r="LTM137" s="253"/>
      <c r="LTN137" s="251"/>
      <c r="LTO137" s="252"/>
      <c r="LTP137" s="253"/>
      <c r="LTQ137" s="251"/>
      <c r="LTR137" s="252"/>
      <c r="LTS137" s="253"/>
      <c r="LTT137" s="251"/>
      <c r="LTU137" s="252"/>
      <c r="LTV137" s="253"/>
      <c r="LTW137" s="251"/>
      <c r="LTX137" s="252"/>
      <c r="LTY137" s="253"/>
      <c r="LTZ137" s="251"/>
      <c r="LUA137" s="252"/>
      <c r="LUB137" s="253"/>
      <c r="LUC137" s="251"/>
      <c r="LUD137" s="252"/>
      <c r="LUE137" s="253"/>
      <c r="LUF137" s="251"/>
      <c r="LUG137" s="252"/>
      <c r="LUH137" s="253"/>
      <c r="LUI137" s="251"/>
      <c r="LUJ137" s="252"/>
      <c r="LUK137" s="253"/>
      <c r="LUL137" s="251"/>
      <c r="LUM137" s="252"/>
      <c r="LUN137" s="253"/>
      <c r="LUO137" s="251"/>
      <c r="LUP137" s="252"/>
      <c r="LUQ137" s="253"/>
      <c r="LUR137" s="251"/>
      <c r="LUS137" s="252"/>
      <c r="LUT137" s="253"/>
      <c r="LUU137" s="251"/>
      <c r="LUV137" s="252"/>
      <c r="LUW137" s="253"/>
      <c r="LUX137" s="251"/>
      <c r="LUY137" s="252"/>
      <c r="LUZ137" s="253"/>
      <c r="LVA137" s="251"/>
      <c r="LVB137" s="252"/>
      <c r="LVC137" s="253"/>
      <c r="LVD137" s="251"/>
      <c r="LVE137" s="252"/>
      <c r="LVF137" s="253"/>
      <c r="LVG137" s="251"/>
      <c r="LVH137" s="252"/>
      <c r="LVI137" s="253"/>
      <c r="LVJ137" s="251"/>
      <c r="LVK137" s="252"/>
      <c r="LVL137" s="253"/>
      <c r="LVM137" s="251"/>
      <c r="LVN137" s="252"/>
      <c r="LVO137" s="253"/>
      <c r="LVP137" s="251"/>
      <c r="LVQ137" s="252"/>
      <c r="LVR137" s="253"/>
      <c r="LVS137" s="251"/>
      <c r="LVT137" s="252"/>
      <c r="LVU137" s="253"/>
      <c r="LVV137" s="251"/>
      <c r="LVW137" s="252"/>
      <c r="LVX137" s="253"/>
      <c r="LVY137" s="251"/>
      <c r="LVZ137" s="252"/>
      <c r="LWA137" s="253"/>
      <c r="LWB137" s="251"/>
      <c r="LWC137" s="252"/>
      <c r="LWD137" s="253"/>
      <c r="LWE137" s="251"/>
      <c r="LWF137" s="252"/>
      <c r="LWG137" s="253"/>
      <c r="LWH137" s="251"/>
      <c r="LWI137" s="252"/>
      <c r="LWJ137" s="253"/>
      <c r="LWK137" s="251"/>
      <c r="LWL137" s="252"/>
      <c r="LWM137" s="253"/>
      <c r="LWN137" s="251"/>
      <c r="LWO137" s="252"/>
      <c r="LWP137" s="253"/>
      <c r="LWQ137" s="251"/>
      <c r="LWR137" s="252"/>
      <c r="LWS137" s="253"/>
      <c r="LWT137" s="251"/>
      <c r="LWU137" s="252"/>
      <c r="LWV137" s="253"/>
      <c r="LWW137" s="251"/>
      <c r="LWX137" s="252"/>
      <c r="LWY137" s="253"/>
      <c r="LWZ137" s="251"/>
      <c r="LXA137" s="252"/>
      <c r="LXB137" s="253"/>
      <c r="LXC137" s="251"/>
      <c r="LXD137" s="252"/>
      <c r="LXE137" s="253"/>
      <c r="LXF137" s="251"/>
      <c r="LXG137" s="252"/>
      <c r="LXH137" s="253"/>
      <c r="LXI137" s="251"/>
      <c r="LXJ137" s="252"/>
      <c r="LXK137" s="253"/>
      <c r="LXL137" s="251"/>
      <c r="LXM137" s="252"/>
      <c r="LXN137" s="253"/>
      <c r="LXO137" s="251"/>
      <c r="LXP137" s="252"/>
      <c r="LXQ137" s="253"/>
      <c r="LXR137" s="251"/>
      <c r="LXS137" s="252"/>
      <c r="LXT137" s="253"/>
      <c r="LXU137" s="251"/>
      <c r="LXV137" s="252"/>
      <c r="LXW137" s="253"/>
      <c r="LXX137" s="251"/>
      <c r="LXY137" s="252"/>
      <c r="LXZ137" s="253"/>
      <c r="LYA137" s="251"/>
      <c r="LYB137" s="252"/>
      <c r="LYC137" s="253"/>
      <c r="LYD137" s="251"/>
      <c r="LYE137" s="252"/>
      <c r="LYF137" s="253"/>
      <c r="LYG137" s="251"/>
      <c r="LYH137" s="252"/>
      <c r="LYI137" s="253"/>
      <c r="LYJ137" s="251"/>
      <c r="LYK137" s="252"/>
      <c r="LYL137" s="253"/>
      <c r="LYM137" s="251"/>
      <c r="LYN137" s="252"/>
      <c r="LYO137" s="253"/>
      <c r="LYP137" s="251"/>
      <c r="LYQ137" s="252"/>
      <c r="LYR137" s="253"/>
      <c r="LYS137" s="251"/>
      <c r="LYT137" s="252"/>
      <c r="LYU137" s="253"/>
      <c r="LYV137" s="251"/>
      <c r="LYW137" s="252"/>
      <c r="LYX137" s="253"/>
      <c r="LYY137" s="251"/>
      <c r="LYZ137" s="252"/>
      <c r="LZA137" s="253"/>
      <c r="LZB137" s="251"/>
      <c r="LZC137" s="252"/>
      <c r="LZD137" s="253"/>
      <c r="LZE137" s="251"/>
      <c r="LZF137" s="252"/>
      <c r="LZG137" s="253"/>
      <c r="LZH137" s="251"/>
      <c r="LZI137" s="252"/>
      <c r="LZJ137" s="253"/>
      <c r="LZK137" s="251"/>
      <c r="LZL137" s="252"/>
      <c r="LZM137" s="253"/>
      <c r="LZN137" s="251"/>
      <c r="LZO137" s="252"/>
      <c r="LZP137" s="253"/>
      <c r="LZQ137" s="251"/>
      <c r="LZR137" s="252"/>
      <c r="LZS137" s="253"/>
      <c r="LZT137" s="251"/>
      <c r="LZU137" s="252"/>
      <c r="LZV137" s="253"/>
      <c r="LZW137" s="251"/>
      <c r="LZX137" s="252"/>
      <c r="LZY137" s="253"/>
      <c r="LZZ137" s="251"/>
      <c r="MAA137" s="252"/>
      <c r="MAB137" s="253"/>
      <c r="MAC137" s="251"/>
      <c r="MAD137" s="252"/>
      <c r="MAE137" s="253"/>
      <c r="MAF137" s="251"/>
      <c r="MAG137" s="252"/>
      <c r="MAH137" s="253"/>
      <c r="MAI137" s="251"/>
      <c r="MAJ137" s="252"/>
      <c r="MAK137" s="253"/>
      <c r="MAL137" s="251"/>
      <c r="MAM137" s="252"/>
      <c r="MAN137" s="253"/>
      <c r="MAO137" s="251"/>
      <c r="MAP137" s="252"/>
      <c r="MAQ137" s="253"/>
      <c r="MAR137" s="251"/>
      <c r="MAS137" s="252"/>
      <c r="MAT137" s="253"/>
      <c r="MAU137" s="251"/>
      <c r="MAV137" s="252"/>
      <c r="MAW137" s="253"/>
      <c r="MAX137" s="251"/>
      <c r="MAY137" s="252"/>
      <c r="MAZ137" s="253"/>
      <c r="MBA137" s="251"/>
      <c r="MBB137" s="252"/>
      <c r="MBC137" s="253"/>
      <c r="MBD137" s="251"/>
      <c r="MBE137" s="252"/>
      <c r="MBF137" s="253"/>
      <c r="MBG137" s="251"/>
      <c r="MBH137" s="252"/>
      <c r="MBI137" s="253"/>
      <c r="MBJ137" s="251"/>
      <c r="MBK137" s="252"/>
      <c r="MBL137" s="253"/>
      <c r="MBM137" s="251"/>
      <c r="MBN137" s="252"/>
      <c r="MBO137" s="253"/>
      <c r="MBP137" s="251"/>
      <c r="MBQ137" s="252"/>
      <c r="MBR137" s="253"/>
      <c r="MBS137" s="251"/>
      <c r="MBT137" s="252"/>
      <c r="MBU137" s="253"/>
      <c r="MBV137" s="251"/>
      <c r="MBW137" s="252"/>
      <c r="MBX137" s="253"/>
      <c r="MBY137" s="251"/>
      <c r="MBZ137" s="252"/>
      <c r="MCA137" s="253"/>
      <c r="MCB137" s="251"/>
      <c r="MCC137" s="252"/>
      <c r="MCD137" s="253"/>
      <c r="MCE137" s="251"/>
      <c r="MCF137" s="252"/>
      <c r="MCG137" s="253"/>
      <c r="MCH137" s="251"/>
      <c r="MCI137" s="252"/>
      <c r="MCJ137" s="253"/>
      <c r="MCK137" s="251"/>
      <c r="MCL137" s="252"/>
      <c r="MCM137" s="253"/>
      <c r="MCN137" s="251"/>
      <c r="MCO137" s="252"/>
      <c r="MCP137" s="253"/>
      <c r="MCQ137" s="251"/>
      <c r="MCR137" s="252"/>
      <c r="MCS137" s="253"/>
      <c r="MCT137" s="251"/>
      <c r="MCU137" s="252"/>
      <c r="MCV137" s="253"/>
      <c r="MCW137" s="251"/>
      <c r="MCX137" s="252"/>
      <c r="MCY137" s="253"/>
      <c r="MCZ137" s="251"/>
      <c r="MDA137" s="252"/>
      <c r="MDB137" s="253"/>
      <c r="MDC137" s="251"/>
      <c r="MDD137" s="252"/>
      <c r="MDE137" s="253"/>
      <c r="MDF137" s="251"/>
      <c r="MDG137" s="252"/>
      <c r="MDH137" s="253"/>
      <c r="MDI137" s="251"/>
      <c r="MDJ137" s="252"/>
      <c r="MDK137" s="253"/>
      <c r="MDL137" s="251"/>
      <c r="MDM137" s="252"/>
      <c r="MDN137" s="253"/>
      <c r="MDO137" s="251"/>
      <c r="MDP137" s="252"/>
      <c r="MDQ137" s="253"/>
      <c r="MDR137" s="251"/>
      <c r="MDS137" s="252"/>
      <c r="MDT137" s="253"/>
      <c r="MDU137" s="251"/>
      <c r="MDV137" s="252"/>
      <c r="MDW137" s="253"/>
      <c r="MDX137" s="251"/>
      <c r="MDY137" s="252"/>
      <c r="MDZ137" s="253"/>
      <c r="MEA137" s="251"/>
      <c r="MEB137" s="252"/>
      <c r="MEC137" s="253"/>
      <c r="MED137" s="251"/>
      <c r="MEE137" s="252"/>
      <c r="MEF137" s="253"/>
      <c r="MEG137" s="251"/>
      <c r="MEH137" s="252"/>
      <c r="MEI137" s="253"/>
      <c r="MEJ137" s="251"/>
      <c r="MEK137" s="252"/>
      <c r="MEL137" s="253"/>
      <c r="MEM137" s="251"/>
      <c r="MEN137" s="252"/>
      <c r="MEO137" s="253"/>
      <c r="MEP137" s="251"/>
      <c r="MEQ137" s="252"/>
      <c r="MER137" s="253"/>
      <c r="MES137" s="251"/>
      <c r="MET137" s="252"/>
      <c r="MEU137" s="253"/>
      <c r="MEV137" s="251"/>
      <c r="MEW137" s="252"/>
      <c r="MEX137" s="253"/>
      <c r="MEY137" s="251"/>
      <c r="MEZ137" s="252"/>
      <c r="MFA137" s="253"/>
      <c r="MFB137" s="251"/>
      <c r="MFC137" s="252"/>
      <c r="MFD137" s="253"/>
      <c r="MFE137" s="251"/>
      <c r="MFF137" s="252"/>
      <c r="MFG137" s="253"/>
      <c r="MFH137" s="251"/>
      <c r="MFI137" s="252"/>
      <c r="MFJ137" s="253"/>
      <c r="MFK137" s="251"/>
      <c r="MFL137" s="252"/>
      <c r="MFM137" s="253"/>
      <c r="MFN137" s="251"/>
      <c r="MFO137" s="252"/>
      <c r="MFP137" s="253"/>
      <c r="MFQ137" s="251"/>
      <c r="MFR137" s="252"/>
      <c r="MFS137" s="253"/>
      <c r="MFT137" s="251"/>
      <c r="MFU137" s="252"/>
      <c r="MFV137" s="253"/>
      <c r="MFW137" s="251"/>
      <c r="MFX137" s="252"/>
      <c r="MFY137" s="253"/>
      <c r="MFZ137" s="251"/>
      <c r="MGA137" s="252"/>
      <c r="MGB137" s="253"/>
      <c r="MGC137" s="251"/>
      <c r="MGD137" s="252"/>
      <c r="MGE137" s="253"/>
      <c r="MGF137" s="251"/>
      <c r="MGG137" s="252"/>
      <c r="MGH137" s="253"/>
      <c r="MGI137" s="251"/>
      <c r="MGJ137" s="252"/>
      <c r="MGK137" s="253"/>
      <c r="MGL137" s="251"/>
      <c r="MGM137" s="252"/>
      <c r="MGN137" s="253"/>
      <c r="MGO137" s="251"/>
      <c r="MGP137" s="252"/>
      <c r="MGQ137" s="253"/>
      <c r="MGR137" s="251"/>
      <c r="MGS137" s="252"/>
      <c r="MGT137" s="253"/>
      <c r="MGU137" s="251"/>
      <c r="MGV137" s="252"/>
      <c r="MGW137" s="253"/>
      <c r="MGX137" s="251"/>
      <c r="MGY137" s="252"/>
      <c r="MGZ137" s="253"/>
      <c r="MHA137" s="251"/>
      <c r="MHB137" s="252"/>
      <c r="MHC137" s="253"/>
      <c r="MHD137" s="251"/>
      <c r="MHE137" s="252"/>
      <c r="MHF137" s="253"/>
      <c r="MHG137" s="251"/>
      <c r="MHH137" s="252"/>
      <c r="MHI137" s="253"/>
      <c r="MHJ137" s="251"/>
      <c r="MHK137" s="252"/>
      <c r="MHL137" s="253"/>
      <c r="MHM137" s="251"/>
      <c r="MHN137" s="252"/>
      <c r="MHO137" s="253"/>
      <c r="MHP137" s="251"/>
      <c r="MHQ137" s="252"/>
      <c r="MHR137" s="253"/>
      <c r="MHS137" s="251"/>
      <c r="MHT137" s="252"/>
      <c r="MHU137" s="253"/>
      <c r="MHV137" s="251"/>
      <c r="MHW137" s="252"/>
      <c r="MHX137" s="253"/>
      <c r="MHY137" s="251"/>
      <c r="MHZ137" s="252"/>
      <c r="MIA137" s="253"/>
      <c r="MIB137" s="251"/>
      <c r="MIC137" s="252"/>
      <c r="MID137" s="253"/>
      <c r="MIE137" s="251"/>
      <c r="MIF137" s="252"/>
      <c r="MIG137" s="253"/>
      <c r="MIH137" s="251"/>
      <c r="MII137" s="252"/>
      <c r="MIJ137" s="253"/>
      <c r="MIK137" s="251"/>
      <c r="MIL137" s="252"/>
      <c r="MIM137" s="253"/>
      <c r="MIN137" s="251"/>
      <c r="MIO137" s="252"/>
      <c r="MIP137" s="253"/>
      <c r="MIQ137" s="251"/>
      <c r="MIR137" s="252"/>
      <c r="MIS137" s="253"/>
      <c r="MIT137" s="251"/>
      <c r="MIU137" s="252"/>
      <c r="MIV137" s="253"/>
      <c r="MIW137" s="251"/>
      <c r="MIX137" s="252"/>
      <c r="MIY137" s="253"/>
      <c r="MIZ137" s="251"/>
      <c r="MJA137" s="252"/>
      <c r="MJB137" s="253"/>
      <c r="MJC137" s="251"/>
      <c r="MJD137" s="252"/>
      <c r="MJE137" s="253"/>
      <c r="MJF137" s="251"/>
      <c r="MJG137" s="252"/>
      <c r="MJH137" s="253"/>
      <c r="MJI137" s="251"/>
      <c r="MJJ137" s="252"/>
      <c r="MJK137" s="253"/>
      <c r="MJL137" s="251"/>
      <c r="MJM137" s="252"/>
      <c r="MJN137" s="253"/>
      <c r="MJO137" s="251"/>
      <c r="MJP137" s="252"/>
      <c r="MJQ137" s="253"/>
      <c r="MJR137" s="251"/>
      <c r="MJS137" s="252"/>
      <c r="MJT137" s="253"/>
      <c r="MJU137" s="251"/>
      <c r="MJV137" s="252"/>
      <c r="MJW137" s="253"/>
      <c r="MJX137" s="251"/>
      <c r="MJY137" s="252"/>
      <c r="MJZ137" s="253"/>
      <c r="MKA137" s="251"/>
      <c r="MKB137" s="252"/>
      <c r="MKC137" s="253"/>
      <c r="MKD137" s="251"/>
      <c r="MKE137" s="252"/>
      <c r="MKF137" s="253"/>
      <c r="MKG137" s="251"/>
      <c r="MKH137" s="252"/>
      <c r="MKI137" s="253"/>
      <c r="MKJ137" s="251"/>
      <c r="MKK137" s="252"/>
      <c r="MKL137" s="253"/>
      <c r="MKM137" s="251"/>
      <c r="MKN137" s="252"/>
      <c r="MKO137" s="253"/>
      <c r="MKP137" s="251"/>
      <c r="MKQ137" s="252"/>
      <c r="MKR137" s="253"/>
      <c r="MKS137" s="251"/>
      <c r="MKT137" s="252"/>
      <c r="MKU137" s="253"/>
      <c r="MKV137" s="251"/>
      <c r="MKW137" s="252"/>
      <c r="MKX137" s="253"/>
      <c r="MKY137" s="251"/>
      <c r="MKZ137" s="252"/>
      <c r="MLA137" s="253"/>
      <c r="MLB137" s="251"/>
      <c r="MLC137" s="252"/>
      <c r="MLD137" s="253"/>
      <c r="MLE137" s="251"/>
      <c r="MLF137" s="252"/>
      <c r="MLG137" s="253"/>
      <c r="MLH137" s="251"/>
      <c r="MLI137" s="252"/>
      <c r="MLJ137" s="253"/>
      <c r="MLK137" s="251"/>
      <c r="MLL137" s="252"/>
      <c r="MLM137" s="253"/>
      <c r="MLN137" s="251"/>
      <c r="MLO137" s="252"/>
      <c r="MLP137" s="253"/>
      <c r="MLQ137" s="251"/>
      <c r="MLR137" s="252"/>
      <c r="MLS137" s="253"/>
      <c r="MLT137" s="251"/>
      <c r="MLU137" s="252"/>
      <c r="MLV137" s="253"/>
      <c r="MLW137" s="251"/>
      <c r="MLX137" s="252"/>
      <c r="MLY137" s="253"/>
      <c r="MLZ137" s="251"/>
      <c r="MMA137" s="252"/>
      <c r="MMB137" s="253"/>
      <c r="MMC137" s="251"/>
      <c r="MMD137" s="252"/>
      <c r="MME137" s="253"/>
      <c r="MMF137" s="251"/>
      <c r="MMG137" s="252"/>
      <c r="MMH137" s="253"/>
      <c r="MMI137" s="251"/>
      <c r="MMJ137" s="252"/>
      <c r="MMK137" s="253"/>
      <c r="MML137" s="251"/>
      <c r="MMM137" s="252"/>
      <c r="MMN137" s="253"/>
      <c r="MMO137" s="251"/>
      <c r="MMP137" s="252"/>
      <c r="MMQ137" s="253"/>
      <c r="MMR137" s="251"/>
      <c r="MMS137" s="252"/>
      <c r="MMT137" s="253"/>
      <c r="MMU137" s="251"/>
      <c r="MMV137" s="252"/>
      <c r="MMW137" s="253"/>
      <c r="MMX137" s="251"/>
      <c r="MMY137" s="252"/>
      <c r="MMZ137" s="253"/>
      <c r="MNA137" s="251"/>
      <c r="MNB137" s="252"/>
      <c r="MNC137" s="253"/>
      <c r="MND137" s="251"/>
      <c r="MNE137" s="252"/>
      <c r="MNF137" s="253"/>
      <c r="MNG137" s="251"/>
      <c r="MNH137" s="252"/>
      <c r="MNI137" s="253"/>
      <c r="MNJ137" s="251"/>
      <c r="MNK137" s="252"/>
      <c r="MNL137" s="253"/>
      <c r="MNM137" s="251"/>
      <c r="MNN137" s="252"/>
      <c r="MNO137" s="253"/>
      <c r="MNP137" s="251"/>
      <c r="MNQ137" s="252"/>
      <c r="MNR137" s="253"/>
      <c r="MNS137" s="251"/>
      <c r="MNT137" s="252"/>
      <c r="MNU137" s="253"/>
      <c r="MNV137" s="251"/>
      <c r="MNW137" s="252"/>
      <c r="MNX137" s="253"/>
      <c r="MNY137" s="251"/>
      <c r="MNZ137" s="252"/>
      <c r="MOA137" s="253"/>
      <c r="MOB137" s="251"/>
      <c r="MOC137" s="252"/>
      <c r="MOD137" s="253"/>
      <c r="MOE137" s="251"/>
      <c r="MOF137" s="252"/>
      <c r="MOG137" s="253"/>
      <c r="MOH137" s="251"/>
      <c r="MOI137" s="252"/>
      <c r="MOJ137" s="253"/>
      <c r="MOK137" s="251"/>
      <c r="MOL137" s="252"/>
      <c r="MOM137" s="253"/>
      <c r="MON137" s="251"/>
      <c r="MOO137" s="252"/>
      <c r="MOP137" s="253"/>
      <c r="MOQ137" s="251"/>
      <c r="MOR137" s="252"/>
      <c r="MOS137" s="253"/>
      <c r="MOT137" s="251"/>
      <c r="MOU137" s="252"/>
      <c r="MOV137" s="253"/>
      <c r="MOW137" s="251"/>
      <c r="MOX137" s="252"/>
      <c r="MOY137" s="253"/>
      <c r="MOZ137" s="251"/>
      <c r="MPA137" s="252"/>
      <c r="MPB137" s="253"/>
      <c r="MPC137" s="251"/>
      <c r="MPD137" s="252"/>
      <c r="MPE137" s="253"/>
      <c r="MPF137" s="251"/>
      <c r="MPG137" s="252"/>
      <c r="MPH137" s="253"/>
      <c r="MPI137" s="251"/>
      <c r="MPJ137" s="252"/>
      <c r="MPK137" s="253"/>
      <c r="MPL137" s="251"/>
      <c r="MPM137" s="252"/>
      <c r="MPN137" s="253"/>
      <c r="MPO137" s="251"/>
      <c r="MPP137" s="252"/>
      <c r="MPQ137" s="253"/>
      <c r="MPR137" s="251"/>
      <c r="MPS137" s="252"/>
      <c r="MPT137" s="253"/>
      <c r="MPU137" s="251"/>
      <c r="MPV137" s="252"/>
      <c r="MPW137" s="253"/>
      <c r="MPX137" s="251"/>
      <c r="MPY137" s="252"/>
      <c r="MPZ137" s="253"/>
      <c r="MQA137" s="251"/>
      <c r="MQB137" s="252"/>
      <c r="MQC137" s="253"/>
      <c r="MQD137" s="251"/>
      <c r="MQE137" s="252"/>
      <c r="MQF137" s="253"/>
      <c r="MQG137" s="251"/>
      <c r="MQH137" s="252"/>
      <c r="MQI137" s="253"/>
      <c r="MQJ137" s="251"/>
      <c r="MQK137" s="252"/>
      <c r="MQL137" s="253"/>
      <c r="MQM137" s="251"/>
      <c r="MQN137" s="252"/>
      <c r="MQO137" s="253"/>
      <c r="MQP137" s="251"/>
      <c r="MQQ137" s="252"/>
      <c r="MQR137" s="253"/>
      <c r="MQS137" s="251"/>
      <c r="MQT137" s="252"/>
      <c r="MQU137" s="253"/>
      <c r="MQV137" s="251"/>
      <c r="MQW137" s="252"/>
      <c r="MQX137" s="253"/>
      <c r="MQY137" s="251"/>
      <c r="MQZ137" s="252"/>
      <c r="MRA137" s="253"/>
      <c r="MRB137" s="251"/>
      <c r="MRC137" s="252"/>
      <c r="MRD137" s="253"/>
      <c r="MRE137" s="251"/>
      <c r="MRF137" s="252"/>
      <c r="MRG137" s="253"/>
      <c r="MRH137" s="251"/>
      <c r="MRI137" s="252"/>
      <c r="MRJ137" s="253"/>
      <c r="MRK137" s="251"/>
      <c r="MRL137" s="252"/>
      <c r="MRM137" s="253"/>
      <c r="MRN137" s="251"/>
      <c r="MRO137" s="252"/>
      <c r="MRP137" s="253"/>
      <c r="MRQ137" s="251"/>
      <c r="MRR137" s="252"/>
      <c r="MRS137" s="253"/>
      <c r="MRT137" s="251"/>
      <c r="MRU137" s="252"/>
      <c r="MRV137" s="253"/>
      <c r="MRW137" s="251"/>
      <c r="MRX137" s="252"/>
      <c r="MRY137" s="253"/>
      <c r="MRZ137" s="251"/>
      <c r="MSA137" s="252"/>
      <c r="MSB137" s="253"/>
      <c r="MSC137" s="251"/>
      <c r="MSD137" s="252"/>
      <c r="MSE137" s="253"/>
      <c r="MSF137" s="251"/>
      <c r="MSG137" s="252"/>
      <c r="MSH137" s="253"/>
      <c r="MSI137" s="251"/>
      <c r="MSJ137" s="252"/>
      <c r="MSK137" s="253"/>
      <c r="MSL137" s="251"/>
      <c r="MSM137" s="252"/>
      <c r="MSN137" s="253"/>
      <c r="MSO137" s="251"/>
      <c r="MSP137" s="252"/>
      <c r="MSQ137" s="253"/>
      <c r="MSR137" s="251"/>
      <c r="MSS137" s="252"/>
      <c r="MST137" s="253"/>
      <c r="MSU137" s="251"/>
      <c r="MSV137" s="252"/>
      <c r="MSW137" s="253"/>
      <c r="MSX137" s="251"/>
      <c r="MSY137" s="252"/>
      <c r="MSZ137" s="253"/>
      <c r="MTA137" s="251"/>
      <c r="MTB137" s="252"/>
      <c r="MTC137" s="253"/>
      <c r="MTD137" s="251"/>
      <c r="MTE137" s="252"/>
      <c r="MTF137" s="253"/>
      <c r="MTG137" s="251"/>
      <c r="MTH137" s="252"/>
      <c r="MTI137" s="253"/>
      <c r="MTJ137" s="251"/>
      <c r="MTK137" s="252"/>
      <c r="MTL137" s="253"/>
      <c r="MTM137" s="251"/>
      <c r="MTN137" s="252"/>
      <c r="MTO137" s="253"/>
      <c r="MTP137" s="251"/>
      <c r="MTQ137" s="252"/>
      <c r="MTR137" s="253"/>
      <c r="MTS137" s="251"/>
      <c r="MTT137" s="252"/>
      <c r="MTU137" s="253"/>
      <c r="MTV137" s="251"/>
      <c r="MTW137" s="252"/>
      <c r="MTX137" s="253"/>
      <c r="MTY137" s="251"/>
      <c r="MTZ137" s="252"/>
      <c r="MUA137" s="253"/>
      <c r="MUB137" s="251"/>
      <c r="MUC137" s="252"/>
      <c r="MUD137" s="253"/>
      <c r="MUE137" s="251"/>
      <c r="MUF137" s="252"/>
      <c r="MUG137" s="253"/>
      <c r="MUH137" s="251"/>
      <c r="MUI137" s="252"/>
      <c r="MUJ137" s="253"/>
      <c r="MUK137" s="251"/>
      <c r="MUL137" s="252"/>
      <c r="MUM137" s="253"/>
      <c r="MUN137" s="251"/>
      <c r="MUO137" s="252"/>
      <c r="MUP137" s="253"/>
      <c r="MUQ137" s="251"/>
      <c r="MUR137" s="252"/>
      <c r="MUS137" s="253"/>
      <c r="MUT137" s="251"/>
      <c r="MUU137" s="252"/>
      <c r="MUV137" s="253"/>
      <c r="MUW137" s="251"/>
      <c r="MUX137" s="252"/>
      <c r="MUY137" s="253"/>
      <c r="MUZ137" s="251"/>
      <c r="MVA137" s="252"/>
      <c r="MVB137" s="253"/>
      <c r="MVC137" s="251"/>
      <c r="MVD137" s="252"/>
      <c r="MVE137" s="253"/>
      <c r="MVF137" s="251"/>
      <c r="MVG137" s="252"/>
      <c r="MVH137" s="253"/>
      <c r="MVI137" s="251"/>
      <c r="MVJ137" s="252"/>
      <c r="MVK137" s="253"/>
      <c r="MVL137" s="251"/>
      <c r="MVM137" s="252"/>
      <c r="MVN137" s="253"/>
      <c r="MVO137" s="251"/>
      <c r="MVP137" s="252"/>
      <c r="MVQ137" s="253"/>
      <c r="MVR137" s="251"/>
      <c r="MVS137" s="252"/>
      <c r="MVT137" s="253"/>
      <c r="MVU137" s="251"/>
      <c r="MVV137" s="252"/>
      <c r="MVW137" s="253"/>
      <c r="MVX137" s="251"/>
      <c r="MVY137" s="252"/>
      <c r="MVZ137" s="253"/>
      <c r="MWA137" s="251"/>
      <c r="MWB137" s="252"/>
      <c r="MWC137" s="253"/>
      <c r="MWD137" s="251"/>
      <c r="MWE137" s="252"/>
      <c r="MWF137" s="253"/>
      <c r="MWG137" s="251"/>
      <c r="MWH137" s="252"/>
      <c r="MWI137" s="253"/>
      <c r="MWJ137" s="251"/>
      <c r="MWK137" s="252"/>
      <c r="MWL137" s="253"/>
      <c r="MWM137" s="251"/>
      <c r="MWN137" s="252"/>
      <c r="MWO137" s="253"/>
      <c r="MWP137" s="251"/>
      <c r="MWQ137" s="252"/>
      <c r="MWR137" s="253"/>
      <c r="MWS137" s="251"/>
      <c r="MWT137" s="252"/>
      <c r="MWU137" s="253"/>
      <c r="MWV137" s="251"/>
      <c r="MWW137" s="252"/>
      <c r="MWX137" s="253"/>
      <c r="MWY137" s="251"/>
      <c r="MWZ137" s="252"/>
      <c r="MXA137" s="253"/>
      <c r="MXB137" s="251"/>
      <c r="MXC137" s="252"/>
      <c r="MXD137" s="253"/>
      <c r="MXE137" s="251"/>
      <c r="MXF137" s="252"/>
      <c r="MXG137" s="253"/>
      <c r="MXH137" s="251"/>
      <c r="MXI137" s="252"/>
      <c r="MXJ137" s="253"/>
      <c r="MXK137" s="251"/>
      <c r="MXL137" s="252"/>
      <c r="MXM137" s="253"/>
      <c r="MXN137" s="251"/>
      <c r="MXO137" s="252"/>
      <c r="MXP137" s="253"/>
      <c r="MXQ137" s="251"/>
      <c r="MXR137" s="252"/>
      <c r="MXS137" s="253"/>
      <c r="MXT137" s="251"/>
      <c r="MXU137" s="252"/>
      <c r="MXV137" s="253"/>
      <c r="MXW137" s="251"/>
      <c r="MXX137" s="252"/>
      <c r="MXY137" s="253"/>
      <c r="MXZ137" s="251"/>
      <c r="MYA137" s="252"/>
      <c r="MYB137" s="253"/>
      <c r="MYC137" s="251"/>
      <c r="MYD137" s="252"/>
      <c r="MYE137" s="253"/>
      <c r="MYF137" s="251"/>
      <c r="MYG137" s="252"/>
      <c r="MYH137" s="253"/>
      <c r="MYI137" s="251"/>
      <c r="MYJ137" s="252"/>
      <c r="MYK137" s="253"/>
      <c r="MYL137" s="251"/>
      <c r="MYM137" s="252"/>
      <c r="MYN137" s="253"/>
      <c r="MYO137" s="251"/>
      <c r="MYP137" s="252"/>
      <c r="MYQ137" s="253"/>
      <c r="MYR137" s="251"/>
      <c r="MYS137" s="252"/>
      <c r="MYT137" s="253"/>
      <c r="MYU137" s="251"/>
      <c r="MYV137" s="252"/>
      <c r="MYW137" s="253"/>
      <c r="MYX137" s="251"/>
      <c r="MYY137" s="252"/>
      <c r="MYZ137" s="253"/>
      <c r="MZA137" s="251"/>
      <c r="MZB137" s="252"/>
      <c r="MZC137" s="253"/>
      <c r="MZD137" s="251"/>
      <c r="MZE137" s="252"/>
      <c r="MZF137" s="253"/>
      <c r="MZG137" s="251"/>
      <c r="MZH137" s="252"/>
      <c r="MZI137" s="253"/>
      <c r="MZJ137" s="251"/>
      <c r="MZK137" s="252"/>
      <c r="MZL137" s="253"/>
      <c r="MZM137" s="251"/>
      <c r="MZN137" s="252"/>
      <c r="MZO137" s="253"/>
      <c r="MZP137" s="251"/>
      <c r="MZQ137" s="252"/>
      <c r="MZR137" s="253"/>
      <c r="MZS137" s="251"/>
      <c r="MZT137" s="252"/>
      <c r="MZU137" s="253"/>
      <c r="MZV137" s="251"/>
      <c r="MZW137" s="252"/>
      <c r="MZX137" s="253"/>
      <c r="MZY137" s="251"/>
      <c r="MZZ137" s="252"/>
      <c r="NAA137" s="253"/>
      <c r="NAB137" s="251"/>
      <c r="NAC137" s="252"/>
      <c r="NAD137" s="253"/>
      <c r="NAE137" s="251"/>
      <c r="NAF137" s="252"/>
      <c r="NAG137" s="253"/>
      <c r="NAH137" s="251"/>
      <c r="NAI137" s="252"/>
      <c r="NAJ137" s="253"/>
      <c r="NAK137" s="251"/>
      <c r="NAL137" s="252"/>
      <c r="NAM137" s="253"/>
      <c r="NAN137" s="251"/>
      <c r="NAO137" s="252"/>
      <c r="NAP137" s="253"/>
      <c r="NAQ137" s="251"/>
      <c r="NAR137" s="252"/>
      <c r="NAS137" s="253"/>
      <c r="NAT137" s="251"/>
      <c r="NAU137" s="252"/>
      <c r="NAV137" s="253"/>
      <c r="NAW137" s="251"/>
      <c r="NAX137" s="252"/>
      <c r="NAY137" s="253"/>
      <c r="NAZ137" s="251"/>
      <c r="NBA137" s="252"/>
      <c r="NBB137" s="253"/>
      <c r="NBC137" s="251"/>
      <c r="NBD137" s="252"/>
      <c r="NBE137" s="253"/>
      <c r="NBF137" s="251"/>
      <c r="NBG137" s="252"/>
      <c r="NBH137" s="253"/>
      <c r="NBI137" s="251"/>
      <c r="NBJ137" s="252"/>
      <c r="NBK137" s="253"/>
      <c r="NBL137" s="251"/>
      <c r="NBM137" s="252"/>
      <c r="NBN137" s="253"/>
      <c r="NBO137" s="251"/>
      <c r="NBP137" s="252"/>
      <c r="NBQ137" s="253"/>
      <c r="NBR137" s="251"/>
      <c r="NBS137" s="252"/>
      <c r="NBT137" s="253"/>
      <c r="NBU137" s="251"/>
      <c r="NBV137" s="252"/>
      <c r="NBW137" s="253"/>
      <c r="NBX137" s="251"/>
      <c r="NBY137" s="252"/>
      <c r="NBZ137" s="253"/>
      <c r="NCA137" s="251"/>
      <c r="NCB137" s="252"/>
      <c r="NCC137" s="253"/>
      <c r="NCD137" s="251"/>
      <c r="NCE137" s="252"/>
      <c r="NCF137" s="253"/>
      <c r="NCG137" s="251"/>
      <c r="NCH137" s="252"/>
      <c r="NCI137" s="253"/>
      <c r="NCJ137" s="251"/>
      <c r="NCK137" s="252"/>
      <c r="NCL137" s="253"/>
      <c r="NCM137" s="251"/>
      <c r="NCN137" s="252"/>
      <c r="NCO137" s="253"/>
      <c r="NCP137" s="251"/>
      <c r="NCQ137" s="252"/>
      <c r="NCR137" s="253"/>
      <c r="NCS137" s="251"/>
      <c r="NCT137" s="252"/>
      <c r="NCU137" s="253"/>
      <c r="NCV137" s="251"/>
      <c r="NCW137" s="252"/>
      <c r="NCX137" s="253"/>
      <c r="NCY137" s="251"/>
      <c r="NCZ137" s="252"/>
      <c r="NDA137" s="253"/>
      <c r="NDB137" s="251"/>
      <c r="NDC137" s="252"/>
      <c r="NDD137" s="253"/>
      <c r="NDE137" s="251"/>
      <c r="NDF137" s="252"/>
      <c r="NDG137" s="253"/>
      <c r="NDH137" s="251"/>
      <c r="NDI137" s="252"/>
      <c r="NDJ137" s="253"/>
      <c r="NDK137" s="251"/>
      <c r="NDL137" s="252"/>
      <c r="NDM137" s="253"/>
      <c r="NDN137" s="251"/>
      <c r="NDO137" s="252"/>
      <c r="NDP137" s="253"/>
      <c r="NDQ137" s="251"/>
      <c r="NDR137" s="252"/>
      <c r="NDS137" s="253"/>
      <c r="NDT137" s="251"/>
      <c r="NDU137" s="252"/>
      <c r="NDV137" s="253"/>
      <c r="NDW137" s="251"/>
      <c r="NDX137" s="252"/>
      <c r="NDY137" s="253"/>
      <c r="NDZ137" s="251"/>
      <c r="NEA137" s="252"/>
      <c r="NEB137" s="253"/>
      <c r="NEC137" s="251"/>
      <c r="NED137" s="252"/>
      <c r="NEE137" s="253"/>
      <c r="NEF137" s="251"/>
      <c r="NEG137" s="252"/>
      <c r="NEH137" s="253"/>
      <c r="NEI137" s="251"/>
      <c r="NEJ137" s="252"/>
      <c r="NEK137" s="253"/>
      <c r="NEL137" s="251"/>
      <c r="NEM137" s="252"/>
      <c r="NEN137" s="253"/>
      <c r="NEO137" s="251"/>
      <c r="NEP137" s="252"/>
      <c r="NEQ137" s="253"/>
      <c r="NER137" s="251"/>
      <c r="NES137" s="252"/>
      <c r="NET137" s="253"/>
      <c r="NEU137" s="251"/>
      <c r="NEV137" s="252"/>
      <c r="NEW137" s="253"/>
      <c r="NEX137" s="251"/>
      <c r="NEY137" s="252"/>
      <c r="NEZ137" s="253"/>
      <c r="NFA137" s="251"/>
      <c r="NFB137" s="252"/>
      <c r="NFC137" s="253"/>
      <c r="NFD137" s="251"/>
      <c r="NFE137" s="252"/>
      <c r="NFF137" s="253"/>
      <c r="NFG137" s="251"/>
      <c r="NFH137" s="252"/>
      <c r="NFI137" s="253"/>
      <c r="NFJ137" s="251"/>
      <c r="NFK137" s="252"/>
      <c r="NFL137" s="253"/>
      <c r="NFM137" s="251"/>
      <c r="NFN137" s="252"/>
      <c r="NFO137" s="253"/>
      <c r="NFP137" s="251"/>
      <c r="NFQ137" s="252"/>
      <c r="NFR137" s="253"/>
      <c r="NFS137" s="251"/>
      <c r="NFT137" s="252"/>
      <c r="NFU137" s="253"/>
      <c r="NFV137" s="251"/>
      <c r="NFW137" s="252"/>
      <c r="NFX137" s="253"/>
      <c r="NFY137" s="251"/>
      <c r="NFZ137" s="252"/>
      <c r="NGA137" s="253"/>
      <c r="NGB137" s="251"/>
      <c r="NGC137" s="252"/>
      <c r="NGD137" s="253"/>
      <c r="NGE137" s="251"/>
      <c r="NGF137" s="252"/>
      <c r="NGG137" s="253"/>
      <c r="NGH137" s="251"/>
      <c r="NGI137" s="252"/>
      <c r="NGJ137" s="253"/>
      <c r="NGK137" s="251"/>
      <c r="NGL137" s="252"/>
      <c r="NGM137" s="253"/>
      <c r="NGN137" s="251"/>
      <c r="NGO137" s="252"/>
      <c r="NGP137" s="253"/>
      <c r="NGQ137" s="251"/>
      <c r="NGR137" s="252"/>
      <c r="NGS137" s="253"/>
      <c r="NGT137" s="251"/>
      <c r="NGU137" s="252"/>
      <c r="NGV137" s="253"/>
      <c r="NGW137" s="251"/>
      <c r="NGX137" s="252"/>
      <c r="NGY137" s="253"/>
      <c r="NGZ137" s="251"/>
      <c r="NHA137" s="252"/>
      <c r="NHB137" s="253"/>
      <c r="NHC137" s="251"/>
      <c r="NHD137" s="252"/>
      <c r="NHE137" s="253"/>
      <c r="NHF137" s="251"/>
      <c r="NHG137" s="252"/>
      <c r="NHH137" s="253"/>
      <c r="NHI137" s="251"/>
      <c r="NHJ137" s="252"/>
      <c r="NHK137" s="253"/>
      <c r="NHL137" s="251"/>
      <c r="NHM137" s="252"/>
      <c r="NHN137" s="253"/>
      <c r="NHO137" s="251"/>
      <c r="NHP137" s="252"/>
      <c r="NHQ137" s="253"/>
      <c r="NHR137" s="251"/>
      <c r="NHS137" s="252"/>
      <c r="NHT137" s="253"/>
      <c r="NHU137" s="251"/>
      <c r="NHV137" s="252"/>
      <c r="NHW137" s="253"/>
      <c r="NHX137" s="251"/>
      <c r="NHY137" s="252"/>
      <c r="NHZ137" s="253"/>
      <c r="NIA137" s="251"/>
      <c r="NIB137" s="252"/>
      <c r="NIC137" s="253"/>
      <c r="NID137" s="251"/>
      <c r="NIE137" s="252"/>
      <c r="NIF137" s="253"/>
      <c r="NIG137" s="251"/>
      <c r="NIH137" s="252"/>
      <c r="NII137" s="253"/>
      <c r="NIJ137" s="251"/>
      <c r="NIK137" s="252"/>
      <c r="NIL137" s="253"/>
      <c r="NIM137" s="251"/>
      <c r="NIN137" s="252"/>
      <c r="NIO137" s="253"/>
      <c r="NIP137" s="251"/>
      <c r="NIQ137" s="252"/>
      <c r="NIR137" s="253"/>
      <c r="NIS137" s="251"/>
      <c r="NIT137" s="252"/>
      <c r="NIU137" s="253"/>
      <c r="NIV137" s="251"/>
      <c r="NIW137" s="252"/>
      <c r="NIX137" s="253"/>
      <c r="NIY137" s="251"/>
      <c r="NIZ137" s="252"/>
      <c r="NJA137" s="253"/>
      <c r="NJB137" s="251"/>
      <c r="NJC137" s="252"/>
      <c r="NJD137" s="253"/>
      <c r="NJE137" s="251"/>
      <c r="NJF137" s="252"/>
      <c r="NJG137" s="253"/>
      <c r="NJH137" s="251"/>
      <c r="NJI137" s="252"/>
      <c r="NJJ137" s="253"/>
      <c r="NJK137" s="251"/>
      <c r="NJL137" s="252"/>
      <c r="NJM137" s="253"/>
      <c r="NJN137" s="251"/>
      <c r="NJO137" s="252"/>
      <c r="NJP137" s="253"/>
      <c r="NJQ137" s="251"/>
      <c r="NJR137" s="252"/>
      <c r="NJS137" s="253"/>
      <c r="NJT137" s="251"/>
      <c r="NJU137" s="252"/>
      <c r="NJV137" s="253"/>
      <c r="NJW137" s="251"/>
      <c r="NJX137" s="252"/>
      <c r="NJY137" s="253"/>
      <c r="NJZ137" s="251"/>
      <c r="NKA137" s="252"/>
      <c r="NKB137" s="253"/>
      <c r="NKC137" s="251"/>
      <c r="NKD137" s="252"/>
      <c r="NKE137" s="253"/>
      <c r="NKF137" s="251"/>
      <c r="NKG137" s="252"/>
      <c r="NKH137" s="253"/>
      <c r="NKI137" s="251"/>
      <c r="NKJ137" s="252"/>
      <c r="NKK137" s="253"/>
      <c r="NKL137" s="251"/>
      <c r="NKM137" s="252"/>
      <c r="NKN137" s="253"/>
      <c r="NKO137" s="251"/>
      <c r="NKP137" s="252"/>
      <c r="NKQ137" s="253"/>
      <c r="NKR137" s="251"/>
      <c r="NKS137" s="252"/>
      <c r="NKT137" s="253"/>
      <c r="NKU137" s="251"/>
      <c r="NKV137" s="252"/>
      <c r="NKW137" s="253"/>
      <c r="NKX137" s="251"/>
      <c r="NKY137" s="252"/>
      <c r="NKZ137" s="253"/>
      <c r="NLA137" s="251"/>
      <c r="NLB137" s="252"/>
      <c r="NLC137" s="253"/>
      <c r="NLD137" s="251"/>
      <c r="NLE137" s="252"/>
      <c r="NLF137" s="253"/>
      <c r="NLG137" s="251"/>
      <c r="NLH137" s="252"/>
      <c r="NLI137" s="253"/>
      <c r="NLJ137" s="251"/>
      <c r="NLK137" s="252"/>
      <c r="NLL137" s="253"/>
      <c r="NLM137" s="251"/>
      <c r="NLN137" s="252"/>
      <c r="NLO137" s="253"/>
      <c r="NLP137" s="251"/>
      <c r="NLQ137" s="252"/>
      <c r="NLR137" s="253"/>
      <c r="NLS137" s="251"/>
      <c r="NLT137" s="252"/>
      <c r="NLU137" s="253"/>
      <c r="NLV137" s="251"/>
      <c r="NLW137" s="252"/>
      <c r="NLX137" s="253"/>
      <c r="NLY137" s="251"/>
      <c r="NLZ137" s="252"/>
      <c r="NMA137" s="253"/>
      <c r="NMB137" s="251"/>
      <c r="NMC137" s="252"/>
      <c r="NMD137" s="253"/>
      <c r="NME137" s="251"/>
      <c r="NMF137" s="252"/>
      <c r="NMG137" s="253"/>
      <c r="NMH137" s="251"/>
      <c r="NMI137" s="252"/>
      <c r="NMJ137" s="253"/>
      <c r="NMK137" s="251"/>
      <c r="NML137" s="252"/>
      <c r="NMM137" s="253"/>
      <c r="NMN137" s="251"/>
      <c r="NMO137" s="252"/>
      <c r="NMP137" s="253"/>
      <c r="NMQ137" s="251"/>
      <c r="NMR137" s="252"/>
      <c r="NMS137" s="253"/>
      <c r="NMT137" s="251"/>
      <c r="NMU137" s="252"/>
      <c r="NMV137" s="253"/>
      <c r="NMW137" s="251"/>
      <c r="NMX137" s="252"/>
      <c r="NMY137" s="253"/>
      <c r="NMZ137" s="251"/>
      <c r="NNA137" s="252"/>
      <c r="NNB137" s="253"/>
      <c r="NNC137" s="251"/>
      <c r="NND137" s="252"/>
      <c r="NNE137" s="253"/>
      <c r="NNF137" s="251"/>
      <c r="NNG137" s="252"/>
      <c r="NNH137" s="253"/>
      <c r="NNI137" s="251"/>
      <c r="NNJ137" s="252"/>
      <c r="NNK137" s="253"/>
      <c r="NNL137" s="251"/>
      <c r="NNM137" s="252"/>
      <c r="NNN137" s="253"/>
      <c r="NNO137" s="251"/>
      <c r="NNP137" s="252"/>
      <c r="NNQ137" s="253"/>
      <c r="NNR137" s="251"/>
      <c r="NNS137" s="252"/>
      <c r="NNT137" s="253"/>
      <c r="NNU137" s="251"/>
      <c r="NNV137" s="252"/>
      <c r="NNW137" s="253"/>
      <c r="NNX137" s="251"/>
      <c r="NNY137" s="252"/>
      <c r="NNZ137" s="253"/>
      <c r="NOA137" s="251"/>
      <c r="NOB137" s="252"/>
      <c r="NOC137" s="253"/>
      <c r="NOD137" s="251"/>
      <c r="NOE137" s="252"/>
      <c r="NOF137" s="253"/>
      <c r="NOG137" s="251"/>
      <c r="NOH137" s="252"/>
      <c r="NOI137" s="253"/>
      <c r="NOJ137" s="251"/>
      <c r="NOK137" s="252"/>
      <c r="NOL137" s="253"/>
      <c r="NOM137" s="251"/>
      <c r="NON137" s="252"/>
      <c r="NOO137" s="253"/>
      <c r="NOP137" s="251"/>
      <c r="NOQ137" s="252"/>
      <c r="NOR137" s="253"/>
      <c r="NOS137" s="251"/>
      <c r="NOT137" s="252"/>
      <c r="NOU137" s="253"/>
      <c r="NOV137" s="251"/>
      <c r="NOW137" s="252"/>
      <c r="NOX137" s="253"/>
      <c r="NOY137" s="251"/>
      <c r="NOZ137" s="252"/>
      <c r="NPA137" s="253"/>
      <c r="NPB137" s="251"/>
      <c r="NPC137" s="252"/>
      <c r="NPD137" s="253"/>
      <c r="NPE137" s="251"/>
      <c r="NPF137" s="252"/>
      <c r="NPG137" s="253"/>
      <c r="NPH137" s="251"/>
      <c r="NPI137" s="252"/>
      <c r="NPJ137" s="253"/>
      <c r="NPK137" s="251"/>
      <c r="NPL137" s="252"/>
      <c r="NPM137" s="253"/>
      <c r="NPN137" s="251"/>
      <c r="NPO137" s="252"/>
      <c r="NPP137" s="253"/>
      <c r="NPQ137" s="251"/>
      <c r="NPR137" s="252"/>
      <c r="NPS137" s="253"/>
      <c r="NPT137" s="251"/>
      <c r="NPU137" s="252"/>
      <c r="NPV137" s="253"/>
      <c r="NPW137" s="251"/>
      <c r="NPX137" s="252"/>
      <c r="NPY137" s="253"/>
      <c r="NPZ137" s="251"/>
      <c r="NQA137" s="252"/>
      <c r="NQB137" s="253"/>
      <c r="NQC137" s="251"/>
      <c r="NQD137" s="252"/>
      <c r="NQE137" s="253"/>
      <c r="NQF137" s="251"/>
      <c r="NQG137" s="252"/>
      <c r="NQH137" s="253"/>
      <c r="NQI137" s="251"/>
      <c r="NQJ137" s="252"/>
      <c r="NQK137" s="253"/>
      <c r="NQL137" s="251"/>
      <c r="NQM137" s="252"/>
      <c r="NQN137" s="253"/>
      <c r="NQO137" s="251"/>
      <c r="NQP137" s="252"/>
      <c r="NQQ137" s="253"/>
      <c r="NQR137" s="251"/>
      <c r="NQS137" s="252"/>
      <c r="NQT137" s="253"/>
      <c r="NQU137" s="251"/>
      <c r="NQV137" s="252"/>
      <c r="NQW137" s="253"/>
      <c r="NQX137" s="251"/>
      <c r="NQY137" s="252"/>
      <c r="NQZ137" s="253"/>
      <c r="NRA137" s="251"/>
      <c r="NRB137" s="252"/>
      <c r="NRC137" s="253"/>
      <c r="NRD137" s="251"/>
      <c r="NRE137" s="252"/>
      <c r="NRF137" s="253"/>
      <c r="NRG137" s="251"/>
      <c r="NRH137" s="252"/>
      <c r="NRI137" s="253"/>
      <c r="NRJ137" s="251"/>
      <c r="NRK137" s="252"/>
      <c r="NRL137" s="253"/>
      <c r="NRM137" s="251"/>
      <c r="NRN137" s="252"/>
      <c r="NRO137" s="253"/>
      <c r="NRP137" s="251"/>
      <c r="NRQ137" s="252"/>
      <c r="NRR137" s="253"/>
      <c r="NRS137" s="251"/>
      <c r="NRT137" s="252"/>
      <c r="NRU137" s="253"/>
      <c r="NRV137" s="251"/>
      <c r="NRW137" s="252"/>
      <c r="NRX137" s="253"/>
      <c r="NRY137" s="251"/>
      <c r="NRZ137" s="252"/>
      <c r="NSA137" s="253"/>
      <c r="NSB137" s="251"/>
      <c r="NSC137" s="252"/>
      <c r="NSD137" s="253"/>
      <c r="NSE137" s="251"/>
      <c r="NSF137" s="252"/>
      <c r="NSG137" s="253"/>
      <c r="NSH137" s="251"/>
      <c r="NSI137" s="252"/>
      <c r="NSJ137" s="253"/>
      <c r="NSK137" s="251"/>
      <c r="NSL137" s="252"/>
      <c r="NSM137" s="253"/>
      <c r="NSN137" s="251"/>
      <c r="NSO137" s="252"/>
      <c r="NSP137" s="253"/>
      <c r="NSQ137" s="251"/>
      <c r="NSR137" s="252"/>
      <c r="NSS137" s="253"/>
      <c r="NST137" s="251"/>
      <c r="NSU137" s="252"/>
      <c r="NSV137" s="253"/>
      <c r="NSW137" s="251"/>
      <c r="NSX137" s="252"/>
      <c r="NSY137" s="253"/>
      <c r="NSZ137" s="251"/>
      <c r="NTA137" s="252"/>
      <c r="NTB137" s="253"/>
      <c r="NTC137" s="251"/>
      <c r="NTD137" s="252"/>
      <c r="NTE137" s="253"/>
      <c r="NTF137" s="251"/>
      <c r="NTG137" s="252"/>
      <c r="NTH137" s="253"/>
      <c r="NTI137" s="251"/>
      <c r="NTJ137" s="252"/>
      <c r="NTK137" s="253"/>
      <c r="NTL137" s="251"/>
      <c r="NTM137" s="252"/>
      <c r="NTN137" s="253"/>
      <c r="NTO137" s="251"/>
      <c r="NTP137" s="252"/>
      <c r="NTQ137" s="253"/>
      <c r="NTR137" s="251"/>
      <c r="NTS137" s="252"/>
      <c r="NTT137" s="253"/>
      <c r="NTU137" s="251"/>
      <c r="NTV137" s="252"/>
      <c r="NTW137" s="253"/>
      <c r="NTX137" s="251"/>
      <c r="NTY137" s="252"/>
      <c r="NTZ137" s="253"/>
      <c r="NUA137" s="251"/>
      <c r="NUB137" s="252"/>
      <c r="NUC137" s="253"/>
      <c r="NUD137" s="251"/>
      <c r="NUE137" s="252"/>
      <c r="NUF137" s="253"/>
      <c r="NUG137" s="251"/>
      <c r="NUH137" s="252"/>
      <c r="NUI137" s="253"/>
      <c r="NUJ137" s="251"/>
      <c r="NUK137" s="252"/>
      <c r="NUL137" s="253"/>
      <c r="NUM137" s="251"/>
      <c r="NUN137" s="252"/>
      <c r="NUO137" s="253"/>
      <c r="NUP137" s="251"/>
      <c r="NUQ137" s="252"/>
      <c r="NUR137" s="253"/>
      <c r="NUS137" s="251"/>
      <c r="NUT137" s="252"/>
      <c r="NUU137" s="253"/>
      <c r="NUV137" s="251"/>
      <c r="NUW137" s="252"/>
      <c r="NUX137" s="253"/>
      <c r="NUY137" s="251"/>
      <c r="NUZ137" s="252"/>
      <c r="NVA137" s="253"/>
      <c r="NVB137" s="251"/>
      <c r="NVC137" s="252"/>
      <c r="NVD137" s="253"/>
      <c r="NVE137" s="251"/>
      <c r="NVF137" s="252"/>
      <c r="NVG137" s="253"/>
      <c r="NVH137" s="251"/>
      <c r="NVI137" s="252"/>
      <c r="NVJ137" s="253"/>
      <c r="NVK137" s="251"/>
      <c r="NVL137" s="252"/>
      <c r="NVM137" s="253"/>
      <c r="NVN137" s="251"/>
      <c r="NVO137" s="252"/>
      <c r="NVP137" s="253"/>
      <c r="NVQ137" s="251"/>
      <c r="NVR137" s="252"/>
      <c r="NVS137" s="253"/>
      <c r="NVT137" s="251"/>
      <c r="NVU137" s="252"/>
      <c r="NVV137" s="253"/>
      <c r="NVW137" s="251"/>
      <c r="NVX137" s="252"/>
      <c r="NVY137" s="253"/>
      <c r="NVZ137" s="251"/>
      <c r="NWA137" s="252"/>
      <c r="NWB137" s="253"/>
      <c r="NWC137" s="251"/>
      <c r="NWD137" s="252"/>
      <c r="NWE137" s="253"/>
      <c r="NWF137" s="251"/>
      <c r="NWG137" s="252"/>
      <c r="NWH137" s="253"/>
      <c r="NWI137" s="251"/>
      <c r="NWJ137" s="252"/>
      <c r="NWK137" s="253"/>
      <c r="NWL137" s="251"/>
      <c r="NWM137" s="252"/>
      <c r="NWN137" s="253"/>
      <c r="NWO137" s="251"/>
      <c r="NWP137" s="252"/>
      <c r="NWQ137" s="253"/>
      <c r="NWR137" s="251"/>
      <c r="NWS137" s="252"/>
      <c r="NWT137" s="253"/>
      <c r="NWU137" s="251"/>
      <c r="NWV137" s="252"/>
      <c r="NWW137" s="253"/>
      <c r="NWX137" s="251"/>
      <c r="NWY137" s="252"/>
      <c r="NWZ137" s="253"/>
      <c r="NXA137" s="251"/>
      <c r="NXB137" s="252"/>
      <c r="NXC137" s="253"/>
      <c r="NXD137" s="251"/>
      <c r="NXE137" s="252"/>
      <c r="NXF137" s="253"/>
      <c r="NXG137" s="251"/>
      <c r="NXH137" s="252"/>
      <c r="NXI137" s="253"/>
      <c r="NXJ137" s="251"/>
      <c r="NXK137" s="252"/>
      <c r="NXL137" s="253"/>
      <c r="NXM137" s="251"/>
      <c r="NXN137" s="252"/>
      <c r="NXO137" s="253"/>
      <c r="NXP137" s="251"/>
      <c r="NXQ137" s="252"/>
      <c r="NXR137" s="253"/>
      <c r="NXS137" s="251"/>
      <c r="NXT137" s="252"/>
      <c r="NXU137" s="253"/>
      <c r="NXV137" s="251"/>
      <c r="NXW137" s="252"/>
      <c r="NXX137" s="253"/>
      <c r="NXY137" s="251"/>
      <c r="NXZ137" s="252"/>
      <c r="NYA137" s="253"/>
      <c r="NYB137" s="251"/>
      <c r="NYC137" s="252"/>
      <c r="NYD137" s="253"/>
      <c r="NYE137" s="251"/>
      <c r="NYF137" s="252"/>
      <c r="NYG137" s="253"/>
      <c r="NYH137" s="251"/>
      <c r="NYI137" s="252"/>
      <c r="NYJ137" s="253"/>
      <c r="NYK137" s="251"/>
      <c r="NYL137" s="252"/>
      <c r="NYM137" s="253"/>
      <c r="NYN137" s="251"/>
      <c r="NYO137" s="252"/>
      <c r="NYP137" s="253"/>
      <c r="NYQ137" s="251"/>
      <c r="NYR137" s="252"/>
      <c r="NYS137" s="253"/>
      <c r="NYT137" s="251"/>
      <c r="NYU137" s="252"/>
      <c r="NYV137" s="253"/>
      <c r="NYW137" s="251"/>
      <c r="NYX137" s="252"/>
      <c r="NYY137" s="253"/>
      <c r="NYZ137" s="251"/>
      <c r="NZA137" s="252"/>
      <c r="NZB137" s="253"/>
      <c r="NZC137" s="251"/>
      <c r="NZD137" s="252"/>
      <c r="NZE137" s="253"/>
      <c r="NZF137" s="251"/>
      <c r="NZG137" s="252"/>
      <c r="NZH137" s="253"/>
      <c r="NZI137" s="251"/>
      <c r="NZJ137" s="252"/>
      <c r="NZK137" s="253"/>
      <c r="NZL137" s="251"/>
      <c r="NZM137" s="252"/>
      <c r="NZN137" s="253"/>
      <c r="NZO137" s="251"/>
      <c r="NZP137" s="252"/>
      <c r="NZQ137" s="253"/>
      <c r="NZR137" s="251"/>
      <c r="NZS137" s="252"/>
      <c r="NZT137" s="253"/>
      <c r="NZU137" s="251"/>
      <c r="NZV137" s="252"/>
      <c r="NZW137" s="253"/>
      <c r="NZX137" s="251"/>
      <c r="NZY137" s="252"/>
      <c r="NZZ137" s="253"/>
      <c r="OAA137" s="251"/>
      <c r="OAB137" s="252"/>
      <c r="OAC137" s="253"/>
      <c r="OAD137" s="251"/>
      <c r="OAE137" s="252"/>
      <c r="OAF137" s="253"/>
      <c r="OAG137" s="251"/>
      <c r="OAH137" s="252"/>
      <c r="OAI137" s="253"/>
      <c r="OAJ137" s="251"/>
      <c r="OAK137" s="252"/>
      <c r="OAL137" s="253"/>
      <c r="OAM137" s="251"/>
      <c r="OAN137" s="252"/>
      <c r="OAO137" s="253"/>
      <c r="OAP137" s="251"/>
      <c r="OAQ137" s="252"/>
      <c r="OAR137" s="253"/>
      <c r="OAS137" s="251"/>
      <c r="OAT137" s="252"/>
      <c r="OAU137" s="253"/>
      <c r="OAV137" s="251"/>
      <c r="OAW137" s="252"/>
      <c r="OAX137" s="253"/>
      <c r="OAY137" s="251"/>
      <c r="OAZ137" s="252"/>
      <c r="OBA137" s="253"/>
      <c r="OBB137" s="251"/>
      <c r="OBC137" s="252"/>
      <c r="OBD137" s="253"/>
      <c r="OBE137" s="251"/>
      <c r="OBF137" s="252"/>
      <c r="OBG137" s="253"/>
      <c r="OBH137" s="251"/>
      <c r="OBI137" s="252"/>
      <c r="OBJ137" s="253"/>
      <c r="OBK137" s="251"/>
      <c r="OBL137" s="252"/>
      <c r="OBM137" s="253"/>
      <c r="OBN137" s="251"/>
      <c r="OBO137" s="252"/>
      <c r="OBP137" s="253"/>
      <c r="OBQ137" s="251"/>
      <c r="OBR137" s="252"/>
      <c r="OBS137" s="253"/>
      <c r="OBT137" s="251"/>
      <c r="OBU137" s="252"/>
      <c r="OBV137" s="253"/>
      <c r="OBW137" s="251"/>
      <c r="OBX137" s="252"/>
      <c r="OBY137" s="253"/>
      <c r="OBZ137" s="251"/>
      <c r="OCA137" s="252"/>
      <c r="OCB137" s="253"/>
      <c r="OCC137" s="251"/>
      <c r="OCD137" s="252"/>
      <c r="OCE137" s="253"/>
      <c r="OCF137" s="251"/>
      <c r="OCG137" s="252"/>
      <c r="OCH137" s="253"/>
      <c r="OCI137" s="251"/>
      <c r="OCJ137" s="252"/>
      <c r="OCK137" s="253"/>
      <c r="OCL137" s="251"/>
      <c r="OCM137" s="252"/>
      <c r="OCN137" s="253"/>
      <c r="OCO137" s="251"/>
      <c r="OCP137" s="252"/>
      <c r="OCQ137" s="253"/>
      <c r="OCR137" s="251"/>
      <c r="OCS137" s="252"/>
      <c r="OCT137" s="253"/>
      <c r="OCU137" s="251"/>
      <c r="OCV137" s="252"/>
      <c r="OCW137" s="253"/>
      <c r="OCX137" s="251"/>
      <c r="OCY137" s="252"/>
      <c r="OCZ137" s="253"/>
      <c r="ODA137" s="251"/>
      <c r="ODB137" s="252"/>
      <c r="ODC137" s="253"/>
      <c r="ODD137" s="251"/>
    </row>
    <row r="138" spans="1:10248" s="129" customFormat="1" ht="15" hidden="1" customHeight="1">
      <c r="A138" s="154"/>
      <c r="B138" s="254"/>
      <c r="C138" s="147"/>
      <c r="D138" s="148"/>
      <c r="E138" s="151"/>
      <c r="F138" s="220">
        <f t="shared" si="0"/>
        <v>0</v>
      </c>
      <c r="L138" s="95"/>
    </row>
    <row r="139" spans="1:10248" s="129" customFormat="1" ht="15" customHeight="1">
      <c r="A139" s="204" t="s">
        <v>2822</v>
      </c>
      <c r="B139" s="146" t="s">
        <v>2823</v>
      </c>
      <c r="C139" s="237"/>
      <c r="D139" s="189"/>
      <c r="E139" s="255"/>
      <c r="F139" s="256">
        <f t="shared" si="0"/>
        <v>0</v>
      </c>
      <c r="L139" s="257"/>
    </row>
    <row r="140" spans="1:10248" s="129" customFormat="1" ht="8.15" customHeight="1">
      <c r="A140" s="154"/>
      <c r="B140" s="155"/>
      <c r="C140" s="150"/>
      <c r="D140" s="148"/>
      <c r="E140" s="151"/>
      <c r="F140" s="151"/>
    </row>
    <row r="141" spans="1:10248" s="129" customFormat="1" ht="15" customHeight="1">
      <c r="A141" s="152" t="s">
        <v>2834</v>
      </c>
      <c r="B141" s="153" t="s">
        <v>2835</v>
      </c>
      <c r="C141" s="147"/>
      <c r="D141" s="148"/>
      <c r="E141" s="151"/>
      <c r="F141" s="220">
        <f t="shared" si="0"/>
        <v>0</v>
      </c>
      <c r="L141" s="95"/>
    </row>
    <row r="142" spans="1:10248" s="129" customFormat="1" ht="8.15" customHeight="1">
      <c r="A142" s="154"/>
      <c r="B142" s="155"/>
      <c r="C142" s="150"/>
      <c r="D142" s="148"/>
      <c r="E142" s="151"/>
      <c r="F142" s="151"/>
    </row>
    <row r="143" spans="1:10248" s="129" customFormat="1" ht="15" customHeight="1">
      <c r="A143" s="154"/>
      <c r="B143" s="238" t="s">
        <v>14069</v>
      </c>
      <c r="C143" s="147"/>
      <c r="D143" s="148"/>
      <c r="E143" s="151"/>
      <c r="F143" s="220">
        <f t="shared" si="0"/>
        <v>0</v>
      </c>
      <c r="L143" s="95"/>
    </row>
    <row r="144" spans="1:10248" s="129" customFormat="1" ht="8.15" customHeight="1">
      <c r="A144" s="154"/>
      <c r="B144" s="155"/>
      <c r="C144" s="150"/>
      <c r="D144" s="148"/>
      <c r="E144" s="151"/>
      <c r="F144" s="151"/>
    </row>
    <row r="145" spans="1:10248" s="133" customFormat="1" ht="26">
      <c r="A145" s="227"/>
      <c r="B145" s="258" t="s">
        <v>14070</v>
      </c>
      <c r="C145" s="241" t="s">
        <v>14067</v>
      </c>
      <c r="D145" s="158">
        <f>ROUND(714.1,0)</f>
        <v>714</v>
      </c>
      <c r="E145" s="159">
        <v>8.8000000000000007</v>
      </c>
      <c r="F145" s="159">
        <f>D145*E145</f>
        <v>6283.2</v>
      </c>
      <c r="I145" s="133">
        <f>8*1.1</f>
        <v>8.8000000000000007</v>
      </c>
      <c r="L145" s="242"/>
      <c r="R145" s="116"/>
      <c r="S145" s="218"/>
      <c r="T145" s="217"/>
      <c r="U145" s="116"/>
      <c r="V145" s="218"/>
      <c r="W145" s="217"/>
      <c r="X145" s="116"/>
      <c r="Y145" s="218"/>
      <c r="Z145" s="217"/>
      <c r="AA145" s="116"/>
      <c r="AB145" s="218"/>
      <c r="AC145" s="217"/>
      <c r="AD145" s="116"/>
      <c r="AE145" s="218"/>
      <c r="AF145" s="217"/>
      <c r="AG145" s="116"/>
      <c r="AH145" s="218"/>
      <c r="AI145" s="217"/>
      <c r="AJ145" s="116"/>
      <c r="AK145" s="218"/>
      <c r="AL145" s="217"/>
      <c r="AM145" s="116"/>
      <c r="AN145" s="218"/>
      <c r="AO145" s="217"/>
      <c r="AP145" s="116"/>
      <c r="AQ145" s="218"/>
      <c r="AR145" s="217"/>
      <c r="AS145" s="224"/>
      <c r="AT145" s="244"/>
      <c r="AU145" s="259"/>
      <c r="AV145" s="224"/>
      <c r="AW145" s="244"/>
      <c r="AX145" s="259"/>
      <c r="AY145" s="224"/>
      <c r="AZ145" s="244"/>
      <c r="BA145" s="259"/>
      <c r="BB145" s="224"/>
      <c r="BC145" s="244"/>
      <c r="BD145" s="259"/>
      <c r="BE145" s="224"/>
      <c r="BF145" s="244"/>
      <c r="BG145" s="259"/>
      <c r="BH145" s="224"/>
      <c r="BI145" s="244"/>
      <c r="BJ145" s="259"/>
      <c r="BK145" s="224"/>
      <c r="BL145" s="244"/>
      <c r="BM145" s="259"/>
      <c r="BN145" s="224"/>
      <c r="BO145" s="244"/>
      <c r="BP145" s="259"/>
      <c r="BQ145" s="224"/>
      <c r="BR145" s="244"/>
      <c r="BS145" s="259"/>
      <c r="BT145" s="224"/>
      <c r="BU145" s="244"/>
      <c r="BV145" s="259"/>
      <c r="BW145" s="224"/>
      <c r="BX145" s="244"/>
      <c r="BY145" s="259"/>
      <c r="BZ145" s="224"/>
      <c r="CA145" s="244"/>
      <c r="CB145" s="259"/>
      <c r="CC145" s="224"/>
      <c r="CD145" s="244"/>
      <c r="CE145" s="259"/>
      <c r="CF145" s="224"/>
      <c r="CG145" s="244"/>
      <c r="CH145" s="259"/>
      <c r="CI145" s="224"/>
      <c r="CJ145" s="244"/>
      <c r="CK145" s="259"/>
      <c r="CL145" s="224"/>
      <c r="CM145" s="244"/>
      <c r="CN145" s="259"/>
      <c r="CO145" s="224"/>
      <c r="CP145" s="244"/>
      <c r="CQ145" s="259"/>
      <c r="CR145" s="224"/>
      <c r="CS145" s="244"/>
      <c r="CT145" s="259"/>
      <c r="CU145" s="224"/>
      <c r="CV145" s="244"/>
      <c r="CW145" s="259"/>
      <c r="CX145" s="224"/>
      <c r="CY145" s="244"/>
      <c r="CZ145" s="259"/>
      <c r="DA145" s="224"/>
      <c r="DB145" s="244"/>
      <c r="DC145" s="259"/>
      <c r="DD145" s="224"/>
      <c r="DE145" s="244"/>
      <c r="DF145" s="259"/>
      <c r="DG145" s="224"/>
      <c r="DH145" s="244"/>
      <c r="DI145" s="259"/>
      <c r="DJ145" s="224"/>
      <c r="DK145" s="244"/>
      <c r="DL145" s="259"/>
      <c r="DM145" s="224"/>
      <c r="DN145" s="244"/>
      <c r="DO145" s="259"/>
      <c r="DP145" s="224"/>
      <c r="DQ145" s="244"/>
      <c r="DR145" s="259"/>
      <c r="DS145" s="224"/>
      <c r="DT145" s="244"/>
      <c r="DU145" s="259"/>
      <c r="DV145" s="224"/>
      <c r="DW145" s="244"/>
      <c r="DX145" s="259"/>
      <c r="DY145" s="224"/>
      <c r="DZ145" s="244"/>
      <c r="EA145" s="259"/>
      <c r="EB145" s="224"/>
      <c r="EC145" s="244"/>
      <c r="ED145" s="259"/>
      <c r="EE145" s="224"/>
      <c r="EF145" s="244"/>
      <c r="EG145" s="259"/>
      <c r="EH145" s="224"/>
      <c r="EI145" s="244"/>
      <c r="EJ145" s="259"/>
      <c r="EK145" s="224"/>
      <c r="EL145" s="244"/>
      <c r="EM145" s="259"/>
      <c r="EN145" s="224"/>
      <c r="EO145" s="244"/>
      <c r="EP145" s="259"/>
      <c r="EQ145" s="224"/>
      <c r="ER145" s="244"/>
      <c r="ES145" s="259"/>
      <c r="ET145" s="224"/>
      <c r="EU145" s="244"/>
      <c r="EV145" s="259"/>
      <c r="EW145" s="224"/>
      <c r="EX145" s="244"/>
      <c r="EY145" s="259"/>
      <c r="EZ145" s="224"/>
      <c r="FA145" s="244"/>
      <c r="FB145" s="259"/>
      <c r="FC145" s="224"/>
      <c r="FD145" s="244"/>
      <c r="FE145" s="259"/>
      <c r="FF145" s="224"/>
      <c r="FG145" s="244"/>
      <c r="FH145" s="259"/>
      <c r="FI145" s="224"/>
      <c r="FJ145" s="244"/>
      <c r="FK145" s="259"/>
      <c r="FL145" s="224"/>
      <c r="FM145" s="244"/>
      <c r="FN145" s="259"/>
      <c r="FO145" s="224"/>
      <c r="FP145" s="244"/>
      <c r="FQ145" s="259"/>
      <c r="FR145" s="224"/>
      <c r="FS145" s="244"/>
      <c r="FT145" s="259"/>
      <c r="FU145" s="224"/>
      <c r="FV145" s="244"/>
      <c r="FW145" s="259"/>
      <c r="FX145" s="224"/>
      <c r="FY145" s="244"/>
      <c r="FZ145" s="259"/>
      <c r="GA145" s="224"/>
      <c r="GB145" s="244"/>
      <c r="GC145" s="259"/>
      <c r="GD145" s="224"/>
      <c r="GE145" s="244"/>
      <c r="GF145" s="259"/>
      <c r="GG145" s="224"/>
      <c r="GH145" s="244"/>
      <c r="GI145" s="259"/>
      <c r="GJ145" s="224"/>
      <c r="GK145" s="244"/>
      <c r="GL145" s="259"/>
      <c r="GM145" s="224"/>
      <c r="GN145" s="244"/>
      <c r="GO145" s="259"/>
      <c r="GP145" s="224"/>
      <c r="GQ145" s="244"/>
      <c r="GR145" s="259"/>
      <c r="GS145" s="224"/>
      <c r="GT145" s="244"/>
      <c r="GU145" s="259"/>
      <c r="GV145" s="224"/>
      <c r="GW145" s="244"/>
      <c r="GX145" s="259"/>
      <c r="GY145" s="224"/>
      <c r="GZ145" s="244"/>
      <c r="HA145" s="259"/>
      <c r="HB145" s="224"/>
      <c r="HC145" s="244"/>
      <c r="HD145" s="259"/>
      <c r="HE145" s="224"/>
      <c r="HF145" s="244"/>
      <c r="HG145" s="259"/>
      <c r="HH145" s="224"/>
      <c r="HI145" s="244"/>
      <c r="HJ145" s="259"/>
      <c r="HK145" s="224"/>
      <c r="HL145" s="244"/>
      <c r="HM145" s="259"/>
      <c r="HN145" s="224"/>
      <c r="HO145" s="244"/>
      <c r="HP145" s="259"/>
      <c r="HQ145" s="224"/>
      <c r="HR145" s="244"/>
      <c r="HS145" s="259"/>
      <c r="HT145" s="224"/>
      <c r="HU145" s="244"/>
      <c r="HV145" s="259"/>
      <c r="HW145" s="224"/>
      <c r="HX145" s="244"/>
      <c r="HY145" s="259"/>
      <c r="HZ145" s="224"/>
      <c r="IA145" s="244"/>
      <c r="IB145" s="259"/>
      <c r="IC145" s="224"/>
      <c r="ID145" s="244"/>
      <c r="IE145" s="259"/>
      <c r="IF145" s="224"/>
      <c r="IG145" s="244"/>
      <c r="IH145" s="259"/>
      <c r="II145" s="224"/>
      <c r="IJ145" s="244"/>
      <c r="IK145" s="259"/>
      <c r="IL145" s="224"/>
      <c r="IM145" s="244"/>
      <c r="IN145" s="259"/>
      <c r="IO145" s="224"/>
      <c r="IP145" s="244"/>
      <c r="IQ145" s="259"/>
      <c r="IR145" s="224"/>
      <c r="IS145" s="244"/>
      <c r="IT145" s="259"/>
      <c r="IU145" s="224"/>
      <c r="IV145" s="244"/>
      <c r="IW145" s="259"/>
      <c r="IX145" s="224"/>
      <c r="IY145" s="244"/>
      <c r="IZ145" s="259"/>
      <c r="JA145" s="224"/>
      <c r="JB145" s="244"/>
      <c r="JC145" s="259"/>
      <c r="JD145" s="224"/>
      <c r="JE145" s="244"/>
      <c r="JF145" s="259"/>
      <c r="JG145" s="224"/>
      <c r="JH145" s="244"/>
      <c r="JI145" s="259"/>
      <c r="JJ145" s="224"/>
      <c r="JK145" s="244"/>
      <c r="JL145" s="259"/>
      <c r="JM145" s="224"/>
      <c r="JN145" s="244"/>
      <c r="JO145" s="259"/>
      <c r="JP145" s="224"/>
      <c r="JQ145" s="244"/>
      <c r="JR145" s="259"/>
      <c r="JS145" s="224"/>
      <c r="JT145" s="244"/>
      <c r="JU145" s="259"/>
      <c r="JV145" s="224"/>
      <c r="JW145" s="244"/>
      <c r="JX145" s="259"/>
      <c r="JY145" s="224"/>
      <c r="JZ145" s="244"/>
      <c r="KA145" s="259"/>
      <c r="KB145" s="224"/>
      <c r="KC145" s="244"/>
      <c r="KD145" s="259"/>
      <c r="KE145" s="224"/>
      <c r="KF145" s="244"/>
      <c r="KG145" s="259"/>
      <c r="KH145" s="224"/>
      <c r="KI145" s="244"/>
      <c r="KJ145" s="259"/>
      <c r="KK145" s="224"/>
      <c r="KL145" s="244"/>
      <c r="KM145" s="259"/>
      <c r="KN145" s="224"/>
      <c r="KO145" s="244"/>
      <c r="KP145" s="259"/>
      <c r="KQ145" s="224"/>
      <c r="KR145" s="244"/>
      <c r="KS145" s="259"/>
      <c r="KT145" s="224"/>
      <c r="KU145" s="244"/>
      <c r="KV145" s="259"/>
      <c r="KW145" s="224"/>
      <c r="KX145" s="244"/>
      <c r="KY145" s="259"/>
      <c r="KZ145" s="224"/>
      <c r="LA145" s="244"/>
      <c r="LB145" s="259"/>
      <c r="LC145" s="224"/>
      <c r="LD145" s="244"/>
      <c r="LE145" s="259"/>
      <c r="LF145" s="224"/>
      <c r="LG145" s="244"/>
      <c r="LH145" s="259"/>
      <c r="LI145" s="224"/>
      <c r="LJ145" s="244"/>
      <c r="LK145" s="259"/>
      <c r="LL145" s="224"/>
      <c r="LM145" s="244"/>
      <c r="LN145" s="259"/>
      <c r="LO145" s="224"/>
      <c r="LP145" s="244"/>
      <c r="LQ145" s="259"/>
      <c r="LR145" s="224"/>
      <c r="LS145" s="244"/>
      <c r="LT145" s="259"/>
      <c r="LU145" s="224"/>
      <c r="LV145" s="244"/>
      <c r="LW145" s="259"/>
      <c r="LX145" s="224"/>
      <c r="LY145" s="244"/>
      <c r="LZ145" s="259"/>
      <c r="MA145" s="224"/>
      <c r="MB145" s="244"/>
      <c r="MC145" s="259"/>
      <c r="MD145" s="224"/>
      <c r="ME145" s="244"/>
      <c r="MF145" s="259"/>
      <c r="MG145" s="224"/>
      <c r="MH145" s="244"/>
      <c r="MI145" s="259"/>
      <c r="MJ145" s="224"/>
      <c r="MK145" s="244"/>
      <c r="ML145" s="259"/>
      <c r="MM145" s="224"/>
      <c r="MN145" s="244"/>
      <c r="MO145" s="259"/>
      <c r="MP145" s="224"/>
      <c r="MQ145" s="244"/>
      <c r="MR145" s="259"/>
      <c r="MS145" s="224"/>
      <c r="MT145" s="244"/>
      <c r="MU145" s="259"/>
      <c r="MV145" s="224"/>
      <c r="MW145" s="244"/>
      <c r="MX145" s="259"/>
      <c r="MY145" s="224"/>
      <c r="MZ145" s="244"/>
      <c r="NA145" s="259"/>
      <c r="NB145" s="224"/>
      <c r="NC145" s="244"/>
      <c r="ND145" s="259"/>
      <c r="NE145" s="224"/>
      <c r="NF145" s="244"/>
      <c r="NG145" s="259"/>
      <c r="NH145" s="224"/>
      <c r="NI145" s="244"/>
      <c r="NJ145" s="259"/>
      <c r="NK145" s="224"/>
      <c r="NL145" s="244"/>
      <c r="NM145" s="259"/>
      <c r="NN145" s="224"/>
      <c r="NO145" s="244"/>
      <c r="NP145" s="259"/>
      <c r="NQ145" s="224"/>
      <c r="NR145" s="244"/>
      <c r="NS145" s="259"/>
      <c r="NT145" s="224"/>
      <c r="NU145" s="244"/>
      <c r="NV145" s="259"/>
      <c r="NW145" s="224"/>
      <c r="NX145" s="244"/>
      <c r="NY145" s="259"/>
      <c r="NZ145" s="224"/>
      <c r="OA145" s="244"/>
      <c r="OB145" s="259"/>
      <c r="OC145" s="224"/>
      <c r="OD145" s="244"/>
      <c r="OE145" s="259"/>
      <c r="OF145" s="224"/>
      <c r="OG145" s="244"/>
      <c r="OH145" s="259"/>
      <c r="OI145" s="224"/>
      <c r="OJ145" s="244"/>
      <c r="OK145" s="259"/>
      <c r="OL145" s="224"/>
      <c r="OM145" s="244"/>
      <c r="ON145" s="259"/>
      <c r="OO145" s="224"/>
      <c r="OP145" s="244"/>
      <c r="OQ145" s="259"/>
      <c r="OR145" s="224"/>
      <c r="OS145" s="244"/>
      <c r="OT145" s="259"/>
      <c r="OU145" s="224"/>
      <c r="OV145" s="244"/>
      <c r="OW145" s="259"/>
      <c r="OX145" s="224"/>
      <c r="OY145" s="244"/>
      <c r="OZ145" s="259"/>
      <c r="PA145" s="224"/>
      <c r="PB145" s="244"/>
      <c r="PC145" s="259"/>
      <c r="PD145" s="224"/>
      <c r="PE145" s="244"/>
      <c r="PF145" s="259"/>
      <c r="PG145" s="224"/>
      <c r="PH145" s="244"/>
      <c r="PI145" s="259"/>
      <c r="PJ145" s="224"/>
      <c r="PK145" s="244"/>
      <c r="PL145" s="259"/>
      <c r="PM145" s="224"/>
      <c r="PN145" s="244"/>
      <c r="PO145" s="259"/>
      <c r="PP145" s="224"/>
      <c r="PQ145" s="244"/>
      <c r="PR145" s="259"/>
      <c r="PS145" s="224"/>
      <c r="PT145" s="244"/>
      <c r="PU145" s="259"/>
      <c r="PV145" s="224"/>
      <c r="PW145" s="244"/>
      <c r="PX145" s="259"/>
      <c r="PY145" s="224"/>
      <c r="PZ145" s="244"/>
      <c r="QA145" s="259"/>
      <c r="QB145" s="224"/>
      <c r="QC145" s="244"/>
      <c r="QD145" s="259"/>
      <c r="QE145" s="224"/>
      <c r="QF145" s="244"/>
      <c r="QG145" s="259"/>
      <c r="QH145" s="224"/>
      <c r="QI145" s="244"/>
      <c r="QJ145" s="259"/>
      <c r="QK145" s="224"/>
      <c r="QL145" s="244"/>
      <c r="QM145" s="259"/>
      <c r="QN145" s="224"/>
      <c r="QO145" s="244"/>
      <c r="QP145" s="259"/>
      <c r="QQ145" s="224"/>
      <c r="QR145" s="244"/>
      <c r="QS145" s="259"/>
      <c r="QT145" s="224"/>
      <c r="QU145" s="244"/>
      <c r="QV145" s="259"/>
      <c r="QW145" s="224"/>
      <c r="QX145" s="244"/>
      <c r="QY145" s="259"/>
      <c r="QZ145" s="224"/>
      <c r="RA145" s="244"/>
      <c r="RB145" s="259"/>
      <c r="RC145" s="224"/>
      <c r="RD145" s="244"/>
      <c r="RE145" s="259"/>
      <c r="RF145" s="224"/>
      <c r="RG145" s="244"/>
      <c r="RH145" s="259"/>
      <c r="RI145" s="224"/>
      <c r="RJ145" s="244"/>
      <c r="RK145" s="259"/>
      <c r="RL145" s="224"/>
      <c r="RM145" s="244"/>
      <c r="RN145" s="259"/>
      <c r="RO145" s="224"/>
      <c r="RP145" s="244"/>
      <c r="RQ145" s="259"/>
      <c r="RR145" s="224"/>
      <c r="RS145" s="244"/>
      <c r="RT145" s="259"/>
      <c r="RU145" s="224"/>
      <c r="RV145" s="244"/>
      <c r="RW145" s="259"/>
      <c r="RX145" s="224"/>
      <c r="RY145" s="244"/>
      <c r="RZ145" s="259"/>
      <c r="SA145" s="224"/>
      <c r="SB145" s="244"/>
      <c r="SC145" s="259"/>
      <c r="SD145" s="224"/>
      <c r="SE145" s="244"/>
      <c r="SF145" s="259"/>
      <c r="SG145" s="224"/>
      <c r="SH145" s="244"/>
      <c r="SI145" s="259"/>
      <c r="SJ145" s="224"/>
      <c r="SK145" s="244"/>
      <c r="SL145" s="259"/>
      <c r="SM145" s="224"/>
      <c r="SN145" s="244"/>
      <c r="SO145" s="259"/>
      <c r="SP145" s="224"/>
      <c r="SQ145" s="244"/>
      <c r="SR145" s="259"/>
      <c r="SS145" s="224"/>
      <c r="ST145" s="244"/>
      <c r="SU145" s="259"/>
      <c r="SV145" s="224"/>
      <c r="SW145" s="244"/>
      <c r="SX145" s="259"/>
      <c r="SY145" s="224"/>
      <c r="SZ145" s="244"/>
      <c r="TA145" s="259"/>
      <c r="TB145" s="224"/>
      <c r="TC145" s="244"/>
      <c r="TD145" s="259"/>
      <c r="TE145" s="224"/>
      <c r="TF145" s="244"/>
      <c r="TG145" s="259"/>
      <c r="TH145" s="224"/>
      <c r="TI145" s="244"/>
      <c r="TJ145" s="259"/>
      <c r="TK145" s="224"/>
      <c r="TL145" s="244"/>
      <c r="TM145" s="259"/>
      <c r="TN145" s="224"/>
      <c r="TO145" s="244"/>
      <c r="TP145" s="259"/>
      <c r="TQ145" s="224"/>
      <c r="TR145" s="244"/>
      <c r="TS145" s="259"/>
      <c r="TT145" s="224"/>
      <c r="TU145" s="244"/>
      <c r="TV145" s="259"/>
      <c r="TW145" s="224"/>
      <c r="TX145" s="244"/>
      <c r="TY145" s="259"/>
      <c r="TZ145" s="224"/>
      <c r="UA145" s="244"/>
      <c r="UB145" s="259"/>
      <c r="UC145" s="224"/>
      <c r="UD145" s="244"/>
      <c r="UE145" s="259"/>
      <c r="UF145" s="224"/>
      <c r="UG145" s="244"/>
      <c r="UH145" s="259"/>
      <c r="UI145" s="224"/>
      <c r="UJ145" s="244"/>
      <c r="UK145" s="259"/>
      <c r="UL145" s="224"/>
      <c r="UM145" s="244"/>
      <c r="UN145" s="259"/>
      <c r="UO145" s="224"/>
      <c r="UP145" s="244"/>
      <c r="UQ145" s="259"/>
      <c r="UR145" s="224"/>
      <c r="US145" s="244"/>
      <c r="UT145" s="259"/>
      <c r="UU145" s="224"/>
      <c r="UV145" s="244"/>
      <c r="UW145" s="259"/>
      <c r="UX145" s="224"/>
      <c r="UY145" s="244"/>
      <c r="UZ145" s="259"/>
      <c r="VA145" s="224"/>
      <c r="VB145" s="244"/>
      <c r="VC145" s="259"/>
      <c r="VD145" s="224"/>
      <c r="VE145" s="244"/>
      <c r="VF145" s="259"/>
      <c r="VG145" s="224"/>
      <c r="VH145" s="244"/>
      <c r="VI145" s="259"/>
      <c r="VJ145" s="224"/>
      <c r="VK145" s="244"/>
      <c r="VL145" s="259"/>
      <c r="VM145" s="224"/>
      <c r="VN145" s="244"/>
      <c r="VO145" s="259"/>
      <c r="VP145" s="224"/>
      <c r="VQ145" s="244"/>
      <c r="VR145" s="259"/>
      <c r="VS145" s="224"/>
      <c r="VT145" s="244"/>
      <c r="VU145" s="259"/>
      <c r="VV145" s="224"/>
      <c r="VW145" s="244"/>
      <c r="VX145" s="259"/>
      <c r="VY145" s="224"/>
      <c r="VZ145" s="244"/>
      <c r="WA145" s="259"/>
      <c r="WB145" s="224"/>
      <c r="WC145" s="244"/>
      <c r="WD145" s="259"/>
      <c r="WE145" s="224"/>
      <c r="WF145" s="244"/>
      <c r="WG145" s="259"/>
      <c r="WH145" s="224"/>
      <c r="WI145" s="244"/>
      <c r="WJ145" s="259"/>
      <c r="WK145" s="224"/>
      <c r="WL145" s="244"/>
      <c r="WM145" s="259"/>
      <c r="WN145" s="224"/>
      <c r="WO145" s="244"/>
      <c r="WP145" s="259"/>
      <c r="WQ145" s="224"/>
      <c r="WR145" s="244"/>
      <c r="WS145" s="259"/>
      <c r="WT145" s="224"/>
      <c r="WU145" s="244"/>
      <c r="WV145" s="259"/>
      <c r="WW145" s="224"/>
      <c r="WX145" s="244"/>
      <c r="WY145" s="259"/>
      <c r="WZ145" s="224"/>
      <c r="XA145" s="244"/>
      <c r="XB145" s="259"/>
      <c r="XC145" s="224"/>
      <c r="XD145" s="244"/>
      <c r="XE145" s="259"/>
      <c r="XF145" s="224"/>
      <c r="XG145" s="244"/>
      <c r="XH145" s="259"/>
      <c r="XI145" s="224"/>
      <c r="XJ145" s="244"/>
      <c r="XK145" s="259"/>
      <c r="XL145" s="224"/>
      <c r="XM145" s="244"/>
      <c r="XN145" s="259"/>
      <c r="XO145" s="224"/>
      <c r="XP145" s="244"/>
      <c r="XQ145" s="259"/>
      <c r="XR145" s="224"/>
      <c r="XS145" s="244"/>
      <c r="XT145" s="259"/>
      <c r="XU145" s="224"/>
      <c r="XV145" s="244"/>
      <c r="XW145" s="259"/>
      <c r="XX145" s="224"/>
      <c r="XY145" s="244"/>
      <c r="XZ145" s="259"/>
      <c r="YA145" s="224"/>
      <c r="YB145" s="244"/>
      <c r="YC145" s="259"/>
      <c r="YD145" s="224"/>
      <c r="YE145" s="244"/>
      <c r="YF145" s="259"/>
      <c r="YG145" s="224"/>
      <c r="YH145" s="244"/>
      <c r="YI145" s="259"/>
      <c r="YJ145" s="224"/>
      <c r="YK145" s="244"/>
      <c r="YL145" s="259"/>
      <c r="YM145" s="224"/>
      <c r="YN145" s="244"/>
      <c r="YO145" s="259"/>
      <c r="YP145" s="224"/>
      <c r="YQ145" s="244"/>
      <c r="YR145" s="259"/>
      <c r="YS145" s="224"/>
      <c r="YT145" s="244"/>
      <c r="YU145" s="259"/>
      <c r="YV145" s="224"/>
      <c r="YW145" s="244"/>
      <c r="YX145" s="259"/>
      <c r="YY145" s="224"/>
      <c r="YZ145" s="244"/>
      <c r="ZA145" s="259"/>
      <c r="ZB145" s="224"/>
      <c r="ZC145" s="244"/>
      <c r="ZD145" s="259"/>
      <c r="ZE145" s="224"/>
      <c r="ZF145" s="244"/>
      <c r="ZG145" s="259"/>
      <c r="ZH145" s="224"/>
      <c r="ZI145" s="244"/>
      <c r="ZJ145" s="259"/>
      <c r="ZK145" s="224"/>
      <c r="ZL145" s="244"/>
      <c r="ZM145" s="259"/>
      <c r="ZN145" s="224"/>
      <c r="ZO145" s="244"/>
      <c r="ZP145" s="259"/>
      <c r="ZQ145" s="224"/>
      <c r="ZR145" s="244"/>
      <c r="ZS145" s="259"/>
      <c r="ZT145" s="224"/>
      <c r="ZU145" s="244"/>
      <c r="ZV145" s="259"/>
      <c r="ZW145" s="224"/>
      <c r="ZX145" s="244"/>
      <c r="ZY145" s="259"/>
      <c r="ZZ145" s="224"/>
      <c r="AAA145" s="244"/>
      <c r="AAB145" s="259"/>
      <c r="AAC145" s="224"/>
      <c r="AAD145" s="244"/>
      <c r="AAE145" s="259"/>
      <c r="AAF145" s="224"/>
      <c r="AAG145" s="244"/>
      <c r="AAH145" s="259"/>
      <c r="AAI145" s="224"/>
      <c r="AAJ145" s="244"/>
      <c r="AAK145" s="259"/>
      <c r="AAL145" s="224"/>
      <c r="AAM145" s="244"/>
      <c r="AAN145" s="259"/>
      <c r="AAO145" s="224"/>
      <c r="AAP145" s="244"/>
      <c r="AAQ145" s="259"/>
      <c r="AAR145" s="224"/>
      <c r="AAS145" s="244"/>
      <c r="AAT145" s="259"/>
      <c r="AAU145" s="224"/>
      <c r="AAV145" s="244"/>
      <c r="AAW145" s="259"/>
      <c r="AAX145" s="224"/>
      <c r="AAY145" s="244"/>
      <c r="AAZ145" s="259"/>
      <c r="ABA145" s="224"/>
      <c r="ABB145" s="244"/>
      <c r="ABC145" s="259"/>
      <c r="ABD145" s="224"/>
      <c r="ABE145" s="244"/>
      <c r="ABF145" s="259"/>
      <c r="ABG145" s="224"/>
      <c r="ABH145" s="244"/>
      <c r="ABI145" s="259"/>
      <c r="ABJ145" s="224"/>
      <c r="ABK145" s="244"/>
      <c r="ABL145" s="259"/>
      <c r="ABM145" s="224"/>
      <c r="ABN145" s="244"/>
      <c r="ABO145" s="259"/>
      <c r="ABP145" s="224"/>
      <c r="ABQ145" s="244"/>
      <c r="ABR145" s="259"/>
      <c r="ABS145" s="224"/>
      <c r="ABT145" s="244"/>
      <c r="ABU145" s="259"/>
      <c r="ABV145" s="224"/>
      <c r="ABW145" s="244"/>
      <c r="ABX145" s="259"/>
      <c r="ABY145" s="224"/>
      <c r="ABZ145" s="244"/>
      <c r="ACA145" s="259"/>
      <c r="ACB145" s="224"/>
      <c r="ACC145" s="244"/>
      <c r="ACD145" s="259"/>
      <c r="ACE145" s="224"/>
      <c r="ACF145" s="244"/>
      <c r="ACG145" s="259"/>
      <c r="ACH145" s="224"/>
      <c r="ACI145" s="244"/>
      <c r="ACJ145" s="259"/>
      <c r="ACK145" s="224"/>
      <c r="ACL145" s="244"/>
      <c r="ACM145" s="259"/>
      <c r="ACN145" s="224"/>
      <c r="ACO145" s="244"/>
      <c r="ACP145" s="259"/>
      <c r="ACQ145" s="224"/>
      <c r="ACR145" s="244"/>
      <c r="ACS145" s="259"/>
      <c r="ACT145" s="224"/>
      <c r="ACU145" s="244"/>
      <c r="ACV145" s="259"/>
      <c r="ACW145" s="224"/>
      <c r="ACX145" s="244"/>
      <c r="ACY145" s="259"/>
      <c r="ACZ145" s="224"/>
      <c r="ADA145" s="244"/>
      <c r="ADB145" s="259"/>
      <c r="ADC145" s="224"/>
      <c r="ADD145" s="244"/>
      <c r="ADE145" s="259"/>
      <c r="ADF145" s="224"/>
      <c r="ADG145" s="244"/>
      <c r="ADH145" s="259"/>
      <c r="ADI145" s="224"/>
      <c r="ADJ145" s="244"/>
      <c r="ADK145" s="259"/>
      <c r="ADL145" s="224"/>
      <c r="ADM145" s="244"/>
      <c r="ADN145" s="259"/>
      <c r="ADO145" s="224"/>
      <c r="ADP145" s="244"/>
      <c r="ADQ145" s="259"/>
      <c r="ADR145" s="224"/>
      <c r="ADS145" s="244"/>
      <c r="ADT145" s="259"/>
      <c r="ADU145" s="224"/>
      <c r="ADV145" s="244"/>
      <c r="ADW145" s="259"/>
      <c r="ADX145" s="224"/>
      <c r="ADY145" s="244"/>
      <c r="ADZ145" s="259"/>
      <c r="AEA145" s="224"/>
      <c r="AEB145" s="244"/>
      <c r="AEC145" s="259"/>
      <c r="AED145" s="224"/>
      <c r="AEE145" s="244"/>
      <c r="AEF145" s="259"/>
      <c r="AEG145" s="224"/>
      <c r="AEH145" s="244"/>
      <c r="AEI145" s="259"/>
      <c r="AEJ145" s="224"/>
      <c r="AEK145" s="244"/>
      <c r="AEL145" s="259"/>
      <c r="AEM145" s="224"/>
      <c r="AEN145" s="244"/>
      <c r="AEO145" s="259"/>
      <c r="AEP145" s="224"/>
      <c r="AEQ145" s="244"/>
      <c r="AER145" s="259"/>
      <c r="AES145" s="224"/>
      <c r="AET145" s="244"/>
      <c r="AEU145" s="259"/>
      <c r="AEV145" s="224"/>
      <c r="AEW145" s="244"/>
      <c r="AEX145" s="259"/>
      <c r="AEY145" s="224"/>
      <c r="AEZ145" s="244"/>
      <c r="AFA145" s="259"/>
      <c r="AFB145" s="224"/>
      <c r="AFC145" s="244"/>
      <c r="AFD145" s="259"/>
      <c r="AFE145" s="224"/>
      <c r="AFF145" s="244"/>
      <c r="AFG145" s="259"/>
      <c r="AFH145" s="224"/>
      <c r="AFI145" s="244"/>
      <c r="AFJ145" s="259"/>
      <c r="AFK145" s="224"/>
      <c r="AFL145" s="244"/>
      <c r="AFM145" s="259"/>
      <c r="AFN145" s="224"/>
      <c r="AFO145" s="244"/>
      <c r="AFP145" s="259"/>
      <c r="AFQ145" s="224"/>
      <c r="AFR145" s="244"/>
      <c r="AFS145" s="259"/>
      <c r="AFT145" s="224"/>
      <c r="AFU145" s="244"/>
      <c r="AFV145" s="259"/>
      <c r="AFW145" s="224"/>
      <c r="AFX145" s="244"/>
      <c r="AFY145" s="259"/>
      <c r="AFZ145" s="224"/>
      <c r="AGA145" s="244"/>
      <c r="AGB145" s="259"/>
      <c r="AGC145" s="224"/>
      <c r="AGD145" s="244"/>
      <c r="AGE145" s="259"/>
      <c r="AGF145" s="224"/>
      <c r="AGG145" s="244"/>
      <c r="AGH145" s="259"/>
      <c r="AGI145" s="224"/>
      <c r="AGJ145" s="244"/>
      <c r="AGK145" s="259"/>
      <c r="AGL145" s="224"/>
      <c r="AGM145" s="244"/>
      <c r="AGN145" s="259"/>
      <c r="AGO145" s="224"/>
      <c r="AGP145" s="244"/>
      <c r="AGQ145" s="259"/>
      <c r="AGR145" s="224"/>
      <c r="AGS145" s="244"/>
      <c r="AGT145" s="259"/>
      <c r="AGU145" s="224"/>
      <c r="AGV145" s="244"/>
      <c r="AGW145" s="259"/>
      <c r="AGX145" s="224"/>
      <c r="AGY145" s="244"/>
      <c r="AGZ145" s="259"/>
      <c r="AHA145" s="224"/>
      <c r="AHB145" s="244"/>
      <c r="AHC145" s="259"/>
      <c r="AHD145" s="224"/>
      <c r="AHE145" s="244"/>
      <c r="AHF145" s="259"/>
      <c r="AHG145" s="224"/>
      <c r="AHH145" s="244"/>
      <c r="AHI145" s="259"/>
      <c r="AHJ145" s="224"/>
      <c r="AHK145" s="244"/>
      <c r="AHL145" s="259"/>
      <c r="AHM145" s="224"/>
      <c r="AHN145" s="244"/>
      <c r="AHO145" s="259"/>
      <c r="AHP145" s="224"/>
      <c r="AHQ145" s="244"/>
      <c r="AHR145" s="259"/>
      <c r="AHS145" s="224"/>
      <c r="AHT145" s="244"/>
      <c r="AHU145" s="259"/>
      <c r="AHV145" s="224"/>
      <c r="AHW145" s="244"/>
      <c r="AHX145" s="259"/>
      <c r="AHY145" s="224"/>
      <c r="AHZ145" s="244"/>
      <c r="AIA145" s="259"/>
      <c r="AIB145" s="224"/>
      <c r="AIC145" s="244"/>
      <c r="AID145" s="259"/>
      <c r="AIE145" s="224"/>
      <c r="AIF145" s="244"/>
      <c r="AIG145" s="259"/>
      <c r="AIH145" s="224"/>
      <c r="AII145" s="244"/>
      <c r="AIJ145" s="259"/>
      <c r="AIK145" s="224"/>
      <c r="AIL145" s="244"/>
      <c r="AIM145" s="259"/>
      <c r="AIN145" s="224"/>
      <c r="AIO145" s="244"/>
      <c r="AIP145" s="259"/>
      <c r="AIQ145" s="224"/>
      <c r="AIR145" s="244"/>
      <c r="AIS145" s="259"/>
      <c r="AIT145" s="224"/>
      <c r="AIU145" s="244"/>
      <c r="AIV145" s="259"/>
      <c r="AIW145" s="224"/>
      <c r="AIX145" s="244"/>
      <c r="AIY145" s="259"/>
      <c r="AIZ145" s="224"/>
      <c r="AJA145" s="244"/>
      <c r="AJB145" s="259"/>
      <c r="AJC145" s="224"/>
      <c r="AJD145" s="244"/>
      <c r="AJE145" s="259"/>
      <c r="AJF145" s="224"/>
      <c r="AJG145" s="244"/>
      <c r="AJH145" s="259"/>
      <c r="AJI145" s="224"/>
      <c r="AJJ145" s="244"/>
      <c r="AJK145" s="259"/>
      <c r="AJL145" s="224"/>
      <c r="AJM145" s="244"/>
      <c r="AJN145" s="259"/>
      <c r="AJO145" s="224"/>
      <c r="AJP145" s="244"/>
      <c r="AJQ145" s="259"/>
      <c r="AJR145" s="224"/>
      <c r="AJS145" s="244"/>
      <c r="AJT145" s="259"/>
      <c r="AJU145" s="224"/>
      <c r="AJV145" s="244"/>
      <c r="AJW145" s="259"/>
      <c r="AJX145" s="224"/>
      <c r="AJY145" s="244"/>
      <c r="AJZ145" s="259"/>
      <c r="AKA145" s="224"/>
      <c r="AKB145" s="244"/>
      <c r="AKC145" s="259"/>
      <c r="AKD145" s="224"/>
      <c r="AKE145" s="244"/>
      <c r="AKF145" s="259"/>
      <c r="AKG145" s="224"/>
      <c r="AKH145" s="244"/>
      <c r="AKI145" s="259"/>
      <c r="AKJ145" s="224"/>
      <c r="AKK145" s="244"/>
      <c r="AKL145" s="259"/>
      <c r="AKM145" s="224"/>
      <c r="AKN145" s="244"/>
      <c r="AKO145" s="259"/>
      <c r="AKP145" s="224"/>
      <c r="AKQ145" s="244"/>
      <c r="AKR145" s="259"/>
      <c r="AKS145" s="224"/>
      <c r="AKT145" s="244"/>
      <c r="AKU145" s="259"/>
      <c r="AKV145" s="224"/>
      <c r="AKW145" s="244"/>
      <c r="AKX145" s="259"/>
      <c r="AKY145" s="224"/>
      <c r="AKZ145" s="244"/>
      <c r="ALA145" s="259"/>
      <c r="ALB145" s="224"/>
      <c r="ALC145" s="244"/>
      <c r="ALD145" s="259"/>
      <c r="ALE145" s="224"/>
      <c r="ALF145" s="244"/>
      <c r="ALG145" s="259"/>
      <c r="ALH145" s="224"/>
      <c r="ALI145" s="244"/>
      <c r="ALJ145" s="259"/>
      <c r="ALK145" s="224"/>
      <c r="ALL145" s="244"/>
      <c r="ALM145" s="259"/>
      <c r="ALN145" s="224"/>
      <c r="ALO145" s="244"/>
      <c r="ALP145" s="259"/>
      <c r="ALQ145" s="224"/>
      <c r="ALR145" s="244"/>
      <c r="ALS145" s="259"/>
      <c r="ALT145" s="224"/>
      <c r="ALU145" s="244"/>
      <c r="ALV145" s="259"/>
      <c r="ALW145" s="224"/>
      <c r="ALX145" s="244"/>
      <c r="ALY145" s="259"/>
      <c r="ALZ145" s="224"/>
      <c r="AMA145" s="244"/>
      <c r="AMB145" s="259"/>
      <c r="AMC145" s="224"/>
      <c r="AMD145" s="244"/>
      <c r="AME145" s="259"/>
      <c r="AMF145" s="224"/>
      <c r="AMG145" s="244"/>
      <c r="AMH145" s="259"/>
      <c r="AMI145" s="224"/>
      <c r="AMJ145" s="244"/>
      <c r="AMK145" s="259"/>
      <c r="AML145" s="224"/>
      <c r="AMM145" s="244"/>
      <c r="AMN145" s="259"/>
      <c r="AMO145" s="224"/>
      <c r="AMP145" s="244"/>
      <c r="AMQ145" s="259"/>
      <c r="AMR145" s="224"/>
      <c r="AMS145" s="244"/>
      <c r="AMT145" s="259"/>
      <c r="AMU145" s="224"/>
      <c r="AMV145" s="244"/>
      <c r="AMW145" s="259"/>
      <c r="AMX145" s="224"/>
      <c r="AMY145" s="244"/>
      <c r="AMZ145" s="259"/>
      <c r="ANA145" s="224"/>
      <c r="ANB145" s="244"/>
      <c r="ANC145" s="259"/>
      <c r="AND145" s="224"/>
      <c r="ANE145" s="244"/>
      <c r="ANF145" s="259"/>
      <c r="ANG145" s="224"/>
      <c r="ANH145" s="244"/>
      <c r="ANI145" s="259"/>
      <c r="ANJ145" s="224"/>
      <c r="ANK145" s="244"/>
      <c r="ANL145" s="259"/>
      <c r="ANM145" s="224"/>
      <c r="ANN145" s="244"/>
      <c r="ANO145" s="259"/>
      <c r="ANP145" s="224"/>
      <c r="ANQ145" s="244"/>
      <c r="ANR145" s="259"/>
      <c r="ANS145" s="224"/>
      <c r="ANT145" s="244"/>
      <c r="ANU145" s="259"/>
      <c r="ANV145" s="224"/>
      <c r="ANW145" s="244"/>
      <c r="ANX145" s="259"/>
      <c r="ANY145" s="224"/>
      <c r="ANZ145" s="244"/>
      <c r="AOA145" s="259"/>
      <c r="AOB145" s="224"/>
      <c r="AOC145" s="244"/>
      <c r="AOD145" s="259"/>
      <c r="AOE145" s="224"/>
      <c r="AOF145" s="244"/>
      <c r="AOG145" s="259"/>
      <c r="AOH145" s="224"/>
      <c r="AOI145" s="244"/>
      <c r="AOJ145" s="259"/>
      <c r="AOK145" s="224"/>
      <c r="AOL145" s="244"/>
      <c r="AOM145" s="259"/>
      <c r="AON145" s="224"/>
      <c r="AOO145" s="244"/>
      <c r="AOP145" s="259"/>
      <c r="AOQ145" s="224"/>
      <c r="AOR145" s="244"/>
      <c r="AOS145" s="259"/>
      <c r="AOT145" s="224"/>
      <c r="AOU145" s="244"/>
      <c r="AOV145" s="259"/>
      <c r="AOW145" s="224"/>
      <c r="AOX145" s="244"/>
      <c r="AOY145" s="259"/>
      <c r="AOZ145" s="224"/>
      <c r="APA145" s="244"/>
      <c r="APB145" s="259"/>
      <c r="APC145" s="224"/>
      <c r="APD145" s="244"/>
      <c r="APE145" s="259"/>
      <c r="APF145" s="224"/>
      <c r="APG145" s="244"/>
      <c r="APH145" s="259"/>
      <c r="API145" s="224"/>
      <c r="APJ145" s="244"/>
      <c r="APK145" s="259"/>
      <c r="APL145" s="224"/>
      <c r="APM145" s="244"/>
      <c r="APN145" s="259"/>
      <c r="APO145" s="224"/>
      <c r="APP145" s="244"/>
      <c r="APQ145" s="259"/>
      <c r="APR145" s="224"/>
      <c r="APS145" s="244"/>
      <c r="APT145" s="259"/>
      <c r="APU145" s="224"/>
      <c r="APV145" s="244"/>
      <c r="APW145" s="259"/>
      <c r="APX145" s="224"/>
      <c r="APY145" s="244"/>
      <c r="APZ145" s="259"/>
      <c r="AQA145" s="224"/>
      <c r="AQB145" s="244"/>
      <c r="AQC145" s="259"/>
      <c r="AQD145" s="224"/>
      <c r="AQE145" s="244"/>
      <c r="AQF145" s="259"/>
      <c r="AQG145" s="224"/>
      <c r="AQH145" s="244"/>
      <c r="AQI145" s="259"/>
      <c r="AQJ145" s="224"/>
      <c r="AQK145" s="244"/>
      <c r="AQL145" s="259"/>
      <c r="AQM145" s="224"/>
      <c r="AQN145" s="244"/>
      <c r="AQO145" s="259"/>
      <c r="AQP145" s="224"/>
      <c r="AQQ145" s="244"/>
      <c r="AQR145" s="259"/>
      <c r="AQS145" s="224"/>
      <c r="AQT145" s="244"/>
      <c r="AQU145" s="259"/>
      <c r="AQV145" s="224"/>
      <c r="AQW145" s="244"/>
      <c r="AQX145" s="259"/>
      <c r="AQY145" s="224"/>
      <c r="AQZ145" s="244"/>
      <c r="ARA145" s="259"/>
      <c r="ARB145" s="224"/>
      <c r="ARC145" s="244"/>
      <c r="ARD145" s="259"/>
      <c r="ARE145" s="224"/>
      <c r="ARF145" s="244"/>
      <c r="ARG145" s="259"/>
      <c r="ARH145" s="224"/>
      <c r="ARI145" s="244"/>
      <c r="ARJ145" s="259"/>
      <c r="ARK145" s="224"/>
      <c r="ARL145" s="244"/>
      <c r="ARM145" s="259"/>
      <c r="ARN145" s="224"/>
      <c r="ARO145" s="244"/>
      <c r="ARP145" s="259"/>
      <c r="ARQ145" s="224"/>
      <c r="ARR145" s="244"/>
      <c r="ARS145" s="259"/>
      <c r="ART145" s="224"/>
      <c r="ARU145" s="244"/>
      <c r="ARV145" s="259"/>
      <c r="ARW145" s="224"/>
      <c r="ARX145" s="244"/>
      <c r="ARY145" s="259"/>
      <c r="ARZ145" s="224"/>
      <c r="ASA145" s="244"/>
      <c r="ASB145" s="259"/>
      <c r="ASC145" s="224"/>
      <c r="ASD145" s="244"/>
      <c r="ASE145" s="259"/>
      <c r="ASF145" s="224"/>
      <c r="ASG145" s="244"/>
      <c r="ASH145" s="259"/>
      <c r="ASI145" s="224"/>
      <c r="ASJ145" s="244"/>
      <c r="ASK145" s="259"/>
      <c r="ASL145" s="224"/>
      <c r="ASM145" s="244"/>
      <c r="ASN145" s="259"/>
      <c r="ASO145" s="224"/>
      <c r="ASP145" s="244"/>
      <c r="ASQ145" s="259"/>
      <c r="ASR145" s="224"/>
      <c r="ASS145" s="244"/>
      <c r="AST145" s="259"/>
      <c r="ASU145" s="224"/>
      <c r="ASV145" s="244"/>
      <c r="ASW145" s="259"/>
      <c r="ASX145" s="224"/>
      <c r="ASY145" s="244"/>
      <c r="ASZ145" s="259"/>
      <c r="ATA145" s="224"/>
      <c r="ATB145" s="244"/>
      <c r="ATC145" s="259"/>
      <c r="ATD145" s="224"/>
      <c r="ATE145" s="244"/>
      <c r="ATF145" s="259"/>
      <c r="ATG145" s="224"/>
      <c r="ATH145" s="244"/>
      <c r="ATI145" s="259"/>
      <c r="ATJ145" s="224"/>
      <c r="ATK145" s="244"/>
      <c r="ATL145" s="259"/>
      <c r="ATM145" s="224"/>
      <c r="ATN145" s="244"/>
      <c r="ATO145" s="259"/>
      <c r="ATP145" s="224"/>
      <c r="ATQ145" s="244"/>
      <c r="ATR145" s="259"/>
      <c r="ATS145" s="224"/>
      <c r="ATT145" s="244"/>
      <c r="ATU145" s="259"/>
      <c r="ATV145" s="224"/>
      <c r="ATW145" s="244"/>
      <c r="ATX145" s="259"/>
      <c r="ATY145" s="224"/>
      <c r="ATZ145" s="244"/>
      <c r="AUA145" s="259"/>
      <c r="AUB145" s="224"/>
      <c r="AUC145" s="244"/>
      <c r="AUD145" s="259"/>
      <c r="AUE145" s="224"/>
      <c r="AUF145" s="244"/>
      <c r="AUG145" s="259"/>
      <c r="AUH145" s="224"/>
      <c r="AUI145" s="244"/>
      <c r="AUJ145" s="259"/>
      <c r="AUK145" s="224"/>
      <c r="AUL145" s="244"/>
      <c r="AUM145" s="259"/>
      <c r="AUN145" s="224"/>
      <c r="AUO145" s="244"/>
      <c r="AUP145" s="259"/>
      <c r="AUQ145" s="224"/>
      <c r="AUR145" s="244"/>
      <c r="AUS145" s="259"/>
      <c r="AUT145" s="224"/>
      <c r="AUU145" s="244"/>
      <c r="AUV145" s="259"/>
      <c r="AUW145" s="224"/>
      <c r="AUX145" s="244"/>
      <c r="AUY145" s="259"/>
      <c r="AUZ145" s="224"/>
      <c r="AVA145" s="244"/>
      <c r="AVB145" s="259"/>
      <c r="AVC145" s="224"/>
      <c r="AVD145" s="244"/>
      <c r="AVE145" s="259"/>
      <c r="AVF145" s="224"/>
      <c r="AVG145" s="244"/>
      <c r="AVH145" s="259"/>
      <c r="AVI145" s="224"/>
      <c r="AVJ145" s="244"/>
      <c r="AVK145" s="259"/>
      <c r="AVL145" s="224"/>
      <c r="AVM145" s="244"/>
      <c r="AVN145" s="259"/>
      <c r="AVO145" s="224"/>
      <c r="AVP145" s="244"/>
      <c r="AVQ145" s="259"/>
      <c r="AVR145" s="224"/>
      <c r="AVS145" s="244"/>
      <c r="AVT145" s="259"/>
      <c r="AVU145" s="224"/>
      <c r="AVV145" s="244"/>
      <c r="AVW145" s="259"/>
      <c r="AVX145" s="224"/>
      <c r="AVY145" s="244"/>
      <c r="AVZ145" s="259"/>
      <c r="AWA145" s="224"/>
      <c r="AWB145" s="244"/>
      <c r="AWC145" s="259"/>
      <c r="AWD145" s="224"/>
      <c r="AWE145" s="244"/>
      <c r="AWF145" s="259"/>
      <c r="AWG145" s="224"/>
      <c r="AWH145" s="244"/>
      <c r="AWI145" s="259"/>
      <c r="AWJ145" s="224"/>
      <c r="AWK145" s="244"/>
      <c r="AWL145" s="259"/>
      <c r="AWM145" s="224"/>
      <c r="AWN145" s="244"/>
      <c r="AWO145" s="259"/>
      <c r="AWP145" s="224"/>
      <c r="AWQ145" s="244"/>
      <c r="AWR145" s="259"/>
      <c r="AWS145" s="224"/>
      <c r="AWT145" s="244"/>
      <c r="AWU145" s="259"/>
      <c r="AWV145" s="224"/>
      <c r="AWW145" s="244"/>
      <c r="AWX145" s="259"/>
      <c r="AWY145" s="224"/>
      <c r="AWZ145" s="244"/>
      <c r="AXA145" s="259"/>
      <c r="AXB145" s="224"/>
      <c r="AXC145" s="244"/>
      <c r="AXD145" s="259"/>
      <c r="AXE145" s="224"/>
      <c r="AXF145" s="244"/>
      <c r="AXG145" s="259"/>
      <c r="AXH145" s="224"/>
      <c r="AXI145" s="244"/>
      <c r="AXJ145" s="259"/>
      <c r="AXK145" s="224"/>
      <c r="AXL145" s="244"/>
      <c r="AXM145" s="259"/>
      <c r="AXN145" s="224"/>
      <c r="AXO145" s="244"/>
      <c r="AXP145" s="259"/>
      <c r="AXQ145" s="224"/>
      <c r="AXR145" s="244"/>
      <c r="AXS145" s="259"/>
      <c r="AXT145" s="224"/>
      <c r="AXU145" s="244"/>
      <c r="AXV145" s="259"/>
      <c r="AXW145" s="224"/>
      <c r="AXX145" s="244"/>
      <c r="AXY145" s="259"/>
      <c r="AXZ145" s="224"/>
      <c r="AYA145" s="244"/>
      <c r="AYB145" s="259"/>
      <c r="AYC145" s="224"/>
      <c r="AYD145" s="244"/>
      <c r="AYE145" s="259"/>
      <c r="AYF145" s="224"/>
      <c r="AYG145" s="244"/>
      <c r="AYH145" s="259"/>
      <c r="AYI145" s="224"/>
      <c r="AYJ145" s="244"/>
      <c r="AYK145" s="259"/>
      <c r="AYL145" s="224"/>
      <c r="AYM145" s="244"/>
      <c r="AYN145" s="259"/>
      <c r="AYO145" s="224"/>
      <c r="AYP145" s="244"/>
      <c r="AYQ145" s="259"/>
      <c r="AYR145" s="224"/>
      <c r="AYS145" s="244"/>
      <c r="AYT145" s="259"/>
      <c r="AYU145" s="224"/>
      <c r="AYV145" s="244"/>
      <c r="AYW145" s="259"/>
      <c r="AYX145" s="224"/>
      <c r="AYY145" s="244"/>
      <c r="AYZ145" s="259"/>
      <c r="AZA145" s="224"/>
      <c r="AZB145" s="244"/>
      <c r="AZC145" s="259"/>
      <c r="AZD145" s="224"/>
      <c r="AZE145" s="244"/>
      <c r="AZF145" s="259"/>
      <c r="AZG145" s="224"/>
      <c r="AZH145" s="244"/>
      <c r="AZI145" s="259"/>
      <c r="AZJ145" s="224"/>
      <c r="AZK145" s="244"/>
      <c r="AZL145" s="259"/>
      <c r="AZM145" s="224"/>
      <c r="AZN145" s="244"/>
      <c r="AZO145" s="259"/>
      <c r="AZP145" s="224"/>
      <c r="AZQ145" s="244"/>
      <c r="AZR145" s="259"/>
      <c r="AZS145" s="224"/>
      <c r="AZT145" s="244"/>
      <c r="AZU145" s="259"/>
      <c r="AZV145" s="224"/>
      <c r="AZW145" s="244"/>
      <c r="AZX145" s="259"/>
      <c r="AZY145" s="224"/>
      <c r="AZZ145" s="244"/>
      <c r="BAA145" s="259"/>
      <c r="BAB145" s="224"/>
      <c r="BAC145" s="244"/>
      <c r="BAD145" s="259"/>
      <c r="BAE145" s="224"/>
      <c r="BAF145" s="244"/>
      <c r="BAG145" s="259"/>
      <c r="BAH145" s="224"/>
      <c r="BAI145" s="244"/>
      <c r="BAJ145" s="259"/>
      <c r="BAK145" s="224"/>
      <c r="BAL145" s="244"/>
      <c r="BAM145" s="259"/>
      <c r="BAN145" s="224"/>
      <c r="BAO145" s="244"/>
      <c r="BAP145" s="259"/>
      <c r="BAQ145" s="224"/>
      <c r="BAR145" s="244"/>
      <c r="BAS145" s="259"/>
      <c r="BAT145" s="224"/>
      <c r="BAU145" s="244"/>
      <c r="BAV145" s="259"/>
      <c r="BAW145" s="224"/>
      <c r="BAX145" s="244"/>
      <c r="BAY145" s="259"/>
      <c r="BAZ145" s="224"/>
      <c r="BBA145" s="244"/>
      <c r="BBB145" s="259"/>
      <c r="BBC145" s="224"/>
      <c r="BBD145" s="244"/>
      <c r="BBE145" s="259"/>
      <c r="BBF145" s="224"/>
      <c r="BBG145" s="244"/>
      <c r="BBH145" s="259"/>
      <c r="BBI145" s="224"/>
      <c r="BBJ145" s="244"/>
      <c r="BBK145" s="259"/>
      <c r="BBL145" s="224"/>
      <c r="BBM145" s="244"/>
      <c r="BBN145" s="259"/>
      <c r="BBO145" s="224"/>
      <c r="BBP145" s="244"/>
      <c r="BBQ145" s="259"/>
      <c r="BBR145" s="224"/>
      <c r="BBS145" s="244"/>
      <c r="BBT145" s="259"/>
      <c r="BBU145" s="224"/>
      <c r="BBV145" s="244"/>
      <c r="BBW145" s="259"/>
      <c r="BBX145" s="224"/>
      <c r="BBY145" s="244"/>
      <c r="BBZ145" s="259"/>
      <c r="BCA145" s="224"/>
      <c r="BCB145" s="244"/>
      <c r="BCC145" s="259"/>
      <c r="BCD145" s="224"/>
      <c r="BCE145" s="244"/>
      <c r="BCF145" s="259"/>
      <c r="BCG145" s="224"/>
      <c r="BCH145" s="244"/>
      <c r="BCI145" s="259"/>
      <c r="BCJ145" s="224"/>
      <c r="BCK145" s="244"/>
      <c r="BCL145" s="259"/>
      <c r="BCM145" s="224"/>
      <c r="BCN145" s="244"/>
      <c r="BCO145" s="259"/>
      <c r="BCP145" s="224"/>
      <c r="BCQ145" s="244"/>
      <c r="BCR145" s="259"/>
      <c r="BCS145" s="224"/>
      <c r="BCT145" s="244"/>
      <c r="BCU145" s="259"/>
      <c r="BCV145" s="224"/>
      <c r="BCW145" s="244"/>
      <c r="BCX145" s="259"/>
      <c r="BCY145" s="224"/>
      <c r="BCZ145" s="244"/>
      <c r="BDA145" s="259"/>
      <c r="BDB145" s="224"/>
      <c r="BDC145" s="244"/>
      <c r="BDD145" s="259"/>
      <c r="BDE145" s="224"/>
      <c r="BDF145" s="244"/>
      <c r="BDG145" s="259"/>
      <c r="BDH145" s="224"/>
      <c r="BDI145" s="244"/>
      <c r="BDJ145" s="259"/>
      <c r="BDK145" s="224"/>
      <c r="BDL145" s="244"/>
      <c r="BDM145" s="259"/>
      <c r="BDN145" s="224"/>
      <c r="BDO145" s="244"/>
      <c r="BDP145" s="259"/>
      <c r="BDQ145" s="224"/>
      <c r="BDR145" s="244"/>
      <c r="BDS145" s="259"/>
      <c r="BDT145" s="224"/>
      <c r="BDU145" s="244"/>
      <c r="BDV145" s="259"/>
      <c r="BDW145" s="224"/>
      <c r="BDX145" s="244"/>
      <c r="BDY145" s="259"/>
      <c r="BDZ145" s="224"/>
      <c r="BEA145" s="244"/>
      <c r="BEB145" s="259"/>
      <c r="BEC145" s="224"/>
      <c r="BED145" s="244"/>
      <c r="BEE145" s="259"/>
      <c r="BEF145" s="224"/>
      <c r="BEG145" s="244"/>
      <c r="BEH145" s="259"/>
      <c r="BEI145" s="224"/>
      <c r="BEJ145" s="244"/>
      <c r="BEK145" s="259"/>
      <c r="BEL145" s="224"/>
      <c r="BEM145" s="244"/>
      <c r="BEN145" s="259"/>
      <c r="BEO145" s="224"/>
      <c r="BEP145" s="244"/>
      <c r="BEQ145" s="259"/>
      <c r="BER145" s="224"/>
      <c r="BES145" s="244"/>
      <c r="BET145" s="259"/>
      <c r="BEU145" s="224"/>
      <c r="BEV145" s="244"/>
      <c r="BEW145" s="259"/>
      <c r="BEX145" s="224"/>
      <c r="BEY145" s="244"/>
      <c r="BEZ145" s="259"/>
      <c r="BFA145" s="224"/>
      <c r="BFB145" s="244"/>
      <c r="BFC145" s="259"/>
      <c r="BFD145" s="224"/>
      <c r="BFE145" s="244"/>
      <c r="BFF145" s="259"/>
      <c r="BFG145" s="224"/>
      <c r="BFH145" s="244"/>
      <c r="BFI145" s="259"/>
      <c r="BFJ145" s="224"/>
      <c r="BFK145" s="244"/>
      <c r="BFL145" s="259"/>
      <c r="BFM145" s="224"/>
      <c r="BFN145" s="244"/>
      <c r="BFO145" s="259"/>
      <c r="BFP145" s="224"/>
      <c r="BFQ145" s="244"/>
      <c r="BFR145" s="259"/>
      <c r="BFS145" s="224"/>
      <c r="BFT145" s="244"/>
      <c r="BFU145" s="259"/>
      <c r="BFV145" s="224"/>
      <c r="BFW145" s="244"/>
      <c r="BFX145" s="259"/>
      <c r="BFY145" s="224"/>
      <c r="BFZ145" s="244"/>
      <c r="BGA145" s="259"/>
      <c r="BGB145" s="224"/>
      <c r="BGC145" s="244"/>
      <c r="BGD145" s="259"/>
      <c r="BGE145" s="224"/>
      <c r="BGF145" s="244"/>
      <c r="BGG145" s="259"/>
      <c r="BGH145" s="224"/>
      <c r="BGI145" s="244"/>
      <c r="BGJ145" s="259"/>
      <c r="BGK145" s="224"/>
      <c r="BGL145" s="244"/>
      <c r="BGM145" s="259"/>
      <c r="BGN145" s="224"/>
      <c r="BGO145" s="244"/>
      <c r="BGP145" s="259"/>
      <c r="BGQ145" s="224"/>
      <c r="BGR145" s="244"/>
      <c r="BGS145" s="259"/>
      <c r="BGT145" s="224"/>
      <c r="BGU145" s="244"/>
      <c r="BGV145" s="259"/>
      <c r="BGW145" s="224"/>
      <c r="BGX145" s="244"/>
      <c r="BGY145" s="259"/>
      <c r="BGZ145" s="224"/>
      <c r="BHA145" s="244"/>
      <c r="BHB145" s="259"/>
      <c r="BHC145" s="224"/>
      <c r="BHD145" s="244"/>
      <c r="BHE145" s="259"/>
      <c r="BHF145" s="224"/>
      <c r="BHG145" s="244"/>
      <c r="BHH145" s="259"/>
      <c r="BHI145" s="224"/>
      <c r="BHJ145" s="244"/>
      <c r="BHK145" s="259"/>
      <c r="BHL145" s="224"/>
      <c r="BHM145" s="244"/>
      <c r="BHN145" s="259"/>
      <c r="BHO145" s="224"/>
      <c r="BHP145" s="244"/>
      <c r="BHQ145" s="259"/>
      <c r="BHR145" s="224"/>
      <c r="BHS145" s="244"/>
      <c r="BHT145" s="259"/>
      <c r="BHU145" s="224"/>
      <c r="BHV145" s="244"/>
      <c r="BHW145" s="259"/>
      <c r="BHX145" s="224"/>
      <c r="BHY145" s="244"/>
      <c r="BHZ145" s="259"/>
      <c r="BIA145" s="224"/>
      <c r="BIB145" s="244"/>
      <c r="BIC145" s="259"/>
      <c r="BID145" s="224"/>
      <c r="BIE145" s="244"/>
      <c r="BIF145" s="259"/>
      <c r="BIG145" s="224"/>
      <c r="BIH145" s="244"/>
      <c r="BII145" s="259"/>
      <c r="BIJ145" s="224"/>
      <c r="BIK145" s="244"/>
      <c r="BIL145" s="259"/>
      <c r="BIM145" s="224"/>
      <c r="BIN145" s="244"/>
      <c r="BIO145" s="259"/>
      <c r="BIP145" s="224"/>
      <c r="BIQ145" s="244"/>
      <c r="BIR145" s="259"/>
      <c r="BIS145" s="224"/>
      <c r="BIT145" s="244"/>
      <c r="BIU145" s="259"/>
      <c r="BIV145" s="224"/>
      <c r="BIW145" s="244"/>
      <c r="BIX145" s="259"/>
      <c r="BIY145" s="224"/>
      <c r="BIZ145" s="244"/>
      <c r="BJA145" s="259"/>
      <c r="BJB145" s="224"/>
      <c r="BJC145" s="244"/>
      <c r="BJD145" s="259"/>
      <c r="BJE145" s="224"/>
      <c r="BJF145" s="244"/>
      <c r="BJG145" s="259"/>
      <c r="BJH145" s="224"/>
      <c r="BJI145" s="244"/>
      <c r="BJJ145" s="259"/>
      <c r="BJK145" s="224"/>
      <c r="BJL145" s="244"/>
      <c r="BJM145" s="259"/>
      <c r="BJN145" s="224"/>
      <c r="BJO145" s="244"/>
      <c r="BJP145" s="259"/>
      <c r="BJQ145" s="224"/>
      <c r="BJR145" s="244"/>
      <c r="BJS145" s="259"/>
      <c r="BJT145" s="224"/>
      <c r="BJU145" s="244"/>
      <c r="BJV145" s="259"/>
      <c r="BJW145" s="224"/>
      <c r="BJX145" s="244"/>
      <c r="BJY145" s="259"/>
      <c r="BJZ145" s="224"/>
      <c r="BKA145" s="244"/>
      <c r="BKB145" s="259"/>
      <c r="BKC145" s="224"/>
      <c r="BKD145" s="244"/>
      <c r="BKE145" s="259"/>
      <c r="BKF145" s="224"/>
      <c r="BKG145" s="244"/>
      <c r="BKH145" s="259"/>
      <c r="BKI145" s="224"/>
      <c r="BKJ145" s="244"/>
      <c r="BKK145" s="259"/>
      <c r="BKL145" s="224"/>
      <c r="BKM145" s="244"/>
      <c r="BKN145" s="259"/>
      <c r="BKO145" s="224"/>
      <c r="BKP145" s="244"/>
      <c r="BKQ145" s="259"/>
      <c r="BKR145" s="224"/>
      <c r="BKS145" s="244"/>
      <c r="BKT145" s="259"/>
      <c r="BKU145" s="224"/>
      <c r="BKV145" s="244"/>
      <c r="BKW145" s="259"/>
      <c r="BKX145" s="224"/>
      <c r="BKY145" s="244"/>
      <c r="BKZ145" s="259"/>
      <c r="BLA145" s="224"/>
      <c r="BLB145" s="244"/>
      <c r="BLC145" s="259"/>
      <c r="BLD145" s="224"/>
      <c r="BLE145" s="244"/>
      <c r="BLF145" s="259"/>
      <c r="BLG145" s="224"/>
      <c r="BLH145" s="244"/>
      <c r="BLI145" s="259"/>
      <c r="BLJ145" s="224"/>
      <c r="BLK145" s="244"/>
      <c r="BLL145" s="259"/>
      <c r="BLM145" s="224"/>
      <c r="BLN145" s="244"/>
      <c r="BLO145" s="259"/>
      <c r="BLP145" s="224"/>
      <c r="BLQ145" s="244"/>
      <c r="BLR145" s="259"/>
      <c r="BLS145" s="224"/>
      <c r="BLT145" s="244"/>
      <c r="BLU145" s="259"/>
      <c r="BLV145" s="224"/>
      <c r="BLW145" s="244"/>
      <c r="BLX145" s="259"/>
      <c r="BLY145" s="224"/>
      <c r="BLZ145" s="244"/>
      <c r="BMA145" s="259"/>
      <c r="BMB145" s="224"/>
      <c r="BMC145" s="244"/>
      <c r="BMD145" s="259"/>
      <c r="BME145" s="224"/>
      <c r="BMF145" s="244"/>
      <c r="BMG145" s="259"/>
      <c r="BMH145" s="224"/>
      <c r="BMI145" s="244"/>
      <c r="BMJ145" s="259"/>
      <c r="BMK145" s="224"/>
      <c r="BML145" s="244"/>
      <c r="BMM145" s="259"/>
      <c r="BMN145" s="224"/>
      <c r="BMO145" s="244"/>
      <c r="BMP145" s="259"/>
      <c r="BMQ145" s="224"/>
      <c r="BMR145" s="244"/>
      <c r="BMS145" s="259"/>
      <c r="BMT145" s="224"/>
      <c r="BMU145" s="244"/>
      <c r="BMV145" s="259"/>
      <c r="BMW145" s="224"/>
      <c r="BMX145" s="244"/>
      <c r="BMY145" s="259"/>
      <c r="BMZ145" s="224"/>
      <c r="BNA145" s="244"/>
      <c r="BNB145" s="259"/>
      <c r="BNC145" s="224"/>
      <c r="BND145" s="244"/>
      <c r="BNE145" s="259"/>
      <c r="BNF145" s="224"/>
      <c r="BNG145" s="244"/>
      <c r="BNH145" s="259"/>
      <c r="BNI145" s="224"/>
      <c r="BNJ145" s="244"/>
      <c r="BNK145" s="259"/>
      <c r="BNL145" s="224"/>
      <c r="BNM145" s="244"/>
      <c r="BNN145" s="259"/>
      <c r="BNO145" s="224"/>
      <c r="BNP145" s="244"/>
      <c r="BNQ145" s="259"/>
      <c r="BNR145" s="224"/>
      <c r="BNS145" s="244"/>
      <c r="BNT145" s="259"/>
      <c r="BNU145" s="224"/>
      <c r="BNV145" s="244"/>
      <c r="BNW145" s="259"/>
      <c r="BNX145" s="224"/>
      <c r="BNY145" s="244"/>
      <c r="BNZ145" s="259"/>
      <c r="BOA145" s="224"/>
      <c r="BOB145" s="244"/>
      <c r="BOC145" s="259"/>
      <c r="BOD145" s="224"/>
      <c r="BOE145" s="244"/>
      <c r="BOF145" s="259"/>
      <c r="BOG145" s="224"/>
      <c r="BOH145" s="244"/>
      <c r="BOI145" s="259"/>
      <c r="BOJ145" s="224"/>
      <c r="BOK145" s="244"/>
      <c r="BOL145" s="259"/>
      <c r="BOM145" s="224"/>
      <c r="BON145" s="244"/>
      <c r="BOO145" s="259"/>
      <c r="BOP145" s="224"/>
      <c r="BOQ145" s="244"/>
      <c r="BOR145" s="259"/>
      <c r="BOS145" s="224"/>
      <c r="BOT145" s="244"/>
      <c r="BOU145" s="259"/>
      <c r="BOV145" s="224"/>
      <c r="BOW145" s="244"/>
      <c r="BOX145" s="259"/>
      <c r="BOY145" s="224"/>
      <c r="BOZ145" s="244"/>
      <c r="BPA145" s="259"/>
      <c r="BPB145" s="224"/>
      <c r="BPC145" s="244"/>
      <c r="BPD145" s="259"/>
      <c r="BPE145" s="224"/>
      <c r="BPF145" s="244"/>
      <c r="BPG145" s="259"/>
      <c r="BPH145" s="224"/>
      <c r="BPI145" s="244"/>
      <c r="BPJ145" s="259"/>
      <c r="BPK145" s="224"/>
      <c r="BPL145" s="244"/>
      <c r="BPM145" s="259"/>
      <c r="BPN145" s="224"/>
      <c r="BPO145" s="244"/>
      <c r="BPP145" s="259"/>
      <c r="BPQ145" s="224"/>
      <c r="BPR145" s="244"/>
      <c r="BPS145" s="259"/>
      <c r="BPT145" s="224"/>
      <c r="BPU145" s="244"/>
      <c r="BPV145" s="259"/>
      <c r="BPW145" s="224"/>
      <c r="BPX145" s="244"/>
      <c r="BPY145" s="259"/>
      <c r="BPZ145" s="224"/>
      <c r="BQA145" s="244"/>
      <c r="BQB145" s="259"/>
      <c r="BQC145" s="224"/>
      <c r="BQD145" s="244"/>
      <c r="BQE145" s="259"/>
      <c r="BQF145" s="224"/>
      <c r="BQG145" s="244"/>
      <c r="BQH145" s="259"/>
      <c r="BQI145" s="224"/>
      <c r="BQJ145" s="244"/>
      <c r="BQK145" s="259"/>
      <c r="BQL145" s="224"/>
      <c r="BQM145" s="244"/>
      <c r="BQN145" s="259"/>
      <c r="BQO145" s="224"/>
      <c r="BQP145" s="244"/>
      <c r="BQQ145" s="259"/>
      <c r="BQR145" s="224"/>
      <c r="BQS145" s="244"/>
      <c r="BQT145" s="259"/>
      <c r="BQU145" s="224"/>
      <c r="BQV145" s="244"/>
      <c r="BQW145" s="259"/>
      <c r="BQX145" s="224"/>
      <c r="BQY145" s="244"/>
      <c r="BQZ145" s="259"/>
      <c r="BRA145" s="224"/>
      <c r="BRB145" s="244"/>
      <c r="BRC145" s="259"/>
      <c r="BRD145" s="224"/>
      <c r="BRE145" s="244"/>
      <c r="BRF145" s="259"/>
      <c r="BRG145" s="224"/>
      <c r="BRH145" s="244"/>
      <c r="BRI145" s="259"/>
      <c r="BRJ145" s="224"/>
      <c r="BRK145" s="244"/>
      <c r="BRL145" s="259"/>
      <c r="BRM145" s="224"/>
      <c r="BRN145" s="244"/>
      <c r="BRO145" s="259"/>
      <c r="BRP145" s="224"/>
      <c r="BRQ145" s="244"/>
      <c r="BRR145" s="259"/>
      <c r="BRS145" s="224"/>
      <c r="BRT145" s="244"/>
      <c r="BRU145" s="259"/>
      <c r="BRV145" s="224"/>
      <c r="BRW145" s="244"/>
      <c r="BRX145" s="259"/>
      <c r="BRY145" s="224"/>
      <c r="BRZ145" s="244"/>
      <c r="BSA145" s="259"/>
      <c r="BSB145" s="224"/>
      <c r="BSC145" s="244"/>
      <c r="BSD145" s="259"/>
      <c r="BSE145" s="224"/>
      <c r="BSF145" s="244"/>
      <c r="BSG145" s="259"/>
      <c r="BSH145" s="224"/>
      <c r="BSI145" s="244"/>
      <c r="BSJ145" s="259"/>
      <c r="BSK145" s="224"/>
      <c r="BSL145" s="244"/>
      <c r="BSM145" s="259"/>
      <c r="BSN145" s="224"/>
      <c r="BSO145" s="244"/>
      <c r="BSP145" s="259"/>
      <c r="BSQ145" s="224"/>
      <c r="BSR145" s="244"/>
      <c r="BSS145" s="259"/>
      <c r="BST145" s="224"/>
      <c r="BSU145" s="244"/>
      <c r="BSV145" s="259"/>
      <c r="BSW145" s="224"/>
      <c r="BSX145" s="244"/>
      <c r="BSY145" s="259"/>
      <c r="BSZ145" s="224"/>
      <c r="BTA145" s="244"/>
      <c r="BTB145" s="259"/>
      <c r="BTC145" s="224"/>
      <c r="BTD145" s="244"/>
      <c r="BTE145" s="259"/>
      <c r="BTF145" s="224"/>
      <c r="BTG145" s="244"/>
      <c r="BTH145" s="259"/>
      <c r="BTI145" s="224"/>
      <c r="BTJ145" s="244"/>
      <c r="BTK145" s="259"/>
      <c r="BTL145" s="224"/>
      <c r="BTM145" s="244"/>
      <c r="BTN145" s="259"/>
      <c r="BTO145" s="224"/>
      <c r="BTP145" s="244"/>
      <c r="BTQ145" s="259"/>
      <c r="BTR145" s="224"/>
      <c r="BTS145" s="244"/>
      <c r="BTT145" s="259"/>
      <c r="BTU145" s="224"/>
      <c r="BTV145" s="244"/>
      <c r="BTW145" s="259"/>
      <c r="BTX145" s="224"/>
      <c r="BTY145" s="244"/>
      <c r="BTZ145" s="259"/>
      <c r="BUA145" s="224"/>
      <c r="BUB145" s="244"/>
      <c r="BUC145" s="259"/>
      <c r="BUD145" s="224"/>
      <c r="BUE145" s="244"/>
      <c r="BUF145" s="259"/>
      <c r="BUG145" s="224"/>
      <c r="BUH145" s="244"/>
      <c r="BUI145" s="259"/>
      <c r="BUJ145" s="224"/>
      <c r="BUK145" s="244"/>
      <c r="BUL145" s="259"/>
      <c r="BUM145" s="224"/>
      <c r="BUN145" s="244"/>
      <c r="BUO145" s="259"/>
      <c r="BUP145" s="224"/>
      <c r="BUQ145" s="244"/>
      <c r="BUR145" s="259"/>
      <c r="BUS145" s="224"/>
      <c r="BUT145" s="244"/>
      <c r="BUU145" s="259"/>
      <c r="BUV145" s="224"/>
      <c r="BUW145" s="244"/>
      <c r="BUX145" s="259"/>
      <c r="BUY145" s="224"/>
      <c r="BUZ145" s="244"/>
      <c r="BVA145" s="259"/>
      <c r="BVB145" s="224"/>
      <c r="BVC145" s="244"/>
      <c r="BVD145" s="259"/>
      <c r="BVE145" s="224"/>
      <c r="BVF145" s="244"/>
      <c r="BVG145" s="259"/>
      <c r="BVH145" s="224"/>
      <c r="BVI145" s="244"/>
      <c r="BVJ145" s="259"/>
      <c r="BVK145" s="224"/>
      <c r="BVL145" s="244"/>
      <c r="BVM145" s="259"/>
      <c r="BVN145" s="224"/>
      <c r="BVO145" s="244"/>
      <c r="BVP145" s="259"/>
      <c r="BVQ145" s="224"/>
      <c r="BVR145" s="244"/>
      <c r="BVS145" s="259"/>
      <c r="BVT145" s="224"/>
      <c r="BVU145" s="244"/>
      <c r="BVV145" s="259"/>
      <c r="BVW145" s="224"/>
      <c r="BVX145" s="244"/>
      <c r="BVY145" s="259"/>
      <c r="BVZ145" s="224"/>
      <c r="BWA145" s="244"/>
      <c r="BWB145" s="259"/>
      <c r="BWC145" s="224"/>
      <c r="BWD145" s="244"/>
      <c r="BWE145" s="259"/>
      <c r="BWF145" s="224"/>
      <c r="BWG145" s="244"/>
      <c r="BWH145" s="259"/>
      <c r="BWI145" s="224"/>
      <c r="BWJ145" s="244"/>
      <c r="BWK145" s="259"/>
      <c r="BWL145" s="224"/>
      <c r="BWM145" s="244"/>
      <c r="BWN145" s="259"/>
      <c r="BWO145" s="224"/>
      <c r="BWP145" s="244"/>
      <c r="BWQ145" s="259"/>
      <c r="BWR145" s="224"/>
      <c r="BWS145" s="244"/>
      <c r="BWT145" s="259"/>
      <c r="BWU145" s="224"/>
      <c r="BWV145" s="244"/>
      <c r="BWW145" s="259"/>
      <c r="BWX145" s="224"/>
      <c r="BWY145" s="244"/>
      <c r="BWZ145" s="259"/>
      <c r="BXA145" s="224"/>
      <c r="BXB145" s="244"/>
      <c r="BXC145" s="259"/>
      <c r="BXD145" s="224"/>
      <c r="BXE145" s="244"/>
      <c r="BXF145" s="259"/>
      <c r="BXG145" s="224"/>
      <c r="BXH145" s="244"/>
      <c r="BXI145" s="259"/>
      <c r="BXJ145" s="224"/>
      <c r="BXK145" s="244"/>
      <c r="BXL145" s="259"/>
      <c r="BXM145" s="224"/>
      <c r="BXN145" s="244"/>
      <c r="BXO145" s="259"/>
      <c r="BXP145" s="224"/>
      <c r="BXQ145" s="244"/>
      <c r="BXR145" s="259"/>
      <c r="BXS145" s="224"/>
      <c r="BXT145" s="244"/>
      <c r="BXU145" s="259"/>
      <c r="BXV145" s="224"/>
      <c r="BXW145" s="244"/>
      <c r="BXX145" s="259"/>
      <c r="BXY145" s="224"/>
      <c r="BXZ145" s="244"/>
      <c r="BYA145" s="259"/>
      <c r="BYB145" s="224"/>
      <c r="BYC145" s="244"/>
      <c r="BYD145" s="259"/>
      <c r="BYE145" s="224"/>
      <c r="BYF145" s="244"/>
      <c r="BYG145" s="259"/>
      <c r="BYH145" s="224"/>
      <c r="BYI145" s="244"/>
      <c r="BYJ145" s="259"/>
      <c r="BYK145" s="224"/>
      <c r="BYL145" s="244"/>
      <c r="BYM145" s="259"/>
      <c r="BYN145" s="224"/>
      <c r="BYO145" s="244"/>
      <c r="BYP145" s="259"/>
      <c r="BYQ145" s="224"/>
      <c r="BYR145" s="244"/>
      <c r="BYS145" s="259"/>
      <c r="BYT145" s="224"/>
      <c r="BYU145" s="244"/>
      <c r="BYV145" s="259"/>
      <c r="BYW145" s="224"/>
      <c r="BYX145" s="244"/>
      <c r="BYY145" s="259"/>
      <c r="BYZ145" s="224"/>
      <c r="BZA145" s="244"/>
      <c r="BZB145" s="259"/>
      <c r="BZC145" s="224"/>
      <c r="BZD145" s="244"/>
      <c r="BZE145" s="259"/>
      <c r="BZF145" s="224"/>
      <c r="BZG145" s="244"/>
      <c r="BZH145" s="259"/>
      <c r="BZI145" s="224"/>
      <c r="BZJ145" s="244"/>
      <c r="BZK145" s="259"/>
      <c r="BZL145" s="224"/>
      <c r="BZM145" s="244"/>
      <c r="BZN145" s="259"/>
      <c r="BZO145" s="224"/>
      <c r="BZP145" s="244"/>
      <c r="BZQ145" s="259"/>
      <c r="BZR145" s="224"/>
      <c r="BZS145" s="244"/>
      <c r="BZT145" s="259"/>
      <c r="BZU145" s="224"/>
      <c r="BZV145" s="244"/>
      <c r="BZW145" s="259"/>
      <c r="BZX145" s="224"/>
      <c r="BZY145" s="244"/>
      <c r="BZZ145" s="259"/>
      <c r="CAA145" s="224"/>
      <c r="CAB145" s="244"/>
      <c r="CAC145" s="259"/>
      <c r="CAD145" s="224"/>
      <c r="CAE145" s="244"/>
      <c r="CAF145" s="259"/>
      <c r="CAG145" s="224"/>
      <c r="CAH145" s="244"/>
      <c r="CAI145" s="259"/>
      <c r="CAJ145" s="224"/>
      <c r="CAK145" s="244"/>
      <c r="CAL145" s="259"/>
      <c r="CAM145" s="224"/>
      <c r="CAN145" s="244"/>
      <c r="CAO145" s="259"/>
      <c r="CAP145" s="224"/>
      <c r="CAQ145" s="244"/>
      <c r="CAR145" s="259"/>
      <c r="CAS145" s="224"/>
      <c r="CAT145" s="244"/>
      <c r="CAU145" s="259"/>
      <c r="CAV145" s="224"/>
      <c r="CAW145" s="244"/>
      <c r="CAX145" s="259"/>
      <c r="CAY145" s="224"/>
      <c r="CAZ145" s="244"/>
      <c r="CBA145" s="259"/>
      <c r="CBB145" s="224"/>
      <c r="CBC145" s="244"/>
      <c r="CBD145" s="259"/>
      <c r="CBE145" s="224"/>
      <c r="CBF145" s="244"/>
      <c r="CBG145" s="259"/>
      <c r="CBH145" s="224"/>
      <c r="CBI145" s="244"/>
      <c r="CBJ145" s="259"/>
      <c r="CBK145" s="224"/>
      <c r="CBL145" s="244"/>
      <c r="CBM145" s="259"/>
      <c r="CBN145" s="224"/>
      <c r="CBO145" s="244"/>
      <c r="CBP145" s="259"/>
      <c r="CBQ145" s="224"/>
      <c r="CBR145" s="244"/>
      <c r="CBS145" s="259"/>
      <c r="CBT145" s="224"/>
      <c r="CBU145" s="244"/>
      <c r="CBV145" s="259"/>
      <c r="CBW145" s="224"/>
      <c r="CBX145" s="244"/>
      <c r="CBY145" s="259"/>
      <c r="CBZ145" s="224"/>
      <c r="CCA145" s="244"/>
      <c r="CCB145" s="259"/>
      <c r="CCC145" s="224"/>
      <c r="CCD145" s="244"/>
      <c r="CCE145" s="259"/>
      <c r="CCF145" s="224"/>
      <c r="CCG145" s="244"/>
      <c r="CCH145" s="259"/>
      <c r="CCI145" s="224"/>
      <c r="CCJ145" s="244"/>
      <c r="CCK145" s="259"/>
      <c r="CCL145" s="224"/>
      <c r="CCM145" s="244"/>
      <c r="CCN145" s="259"/>
      <c r="CCO145" s="224"/>
      <c r="CCP145" s="244"/>
      <c r="CCQ145" s="259"/>
      <c r="CCR145" s="224"/>
      <c r="CCS145" s="244"/>
      <c r="CCT145" s="259"/>
      <c r="CCU145" s="224"/>
      <c r="CCV145" s="244"/>
      <c r="CCW145" s="259"/>
      <c r="CCX145" s="224"/>
      <c r="CCY145" s="244"/>
      <c r="CCZ145" s="259"/>
      <c r="CDA145" s="224"/>
      <c r="CDB145" s="244"/>
      <c r="CDC145" s="259"/>
      <c r="CDD145" s="224"/>
      <c r="CDE145" s="244"/>
      <c r="CDF145" s="259"/>
      <c r="CDG145" s="224"/>
      <c r="CDH145" s="244"/>
      <c r="CDI145" s="259"/>
      <c r="CDJ145" s="224"/>
      <c r="CDK145" s="244"/>
      <c r="CDL145" s="259"/>
      <c r="CDM145" s="224"/>
      <c r="CDN145" s="244"/>
      <c r="CDO145" s="259"/>
      <c r="CDP145" s="224"/>
      <c r="CDQ145" s="244"/>
      <c r="CDR145" s="259"/>
      <c r="CDS145" s="224"/>
      <c r="CDT145" s="244"/>
      <c r="CDU145" s="259"/>
      <c r="CDV145" s="224"/>
      <c r="CDW145" s="244"/>
      <c r="CDX145" s="259"/>
      <c r="CDY145" s="224"/>
      <c r="CDZ145" s="244"/>
      <c r="CEA145" s="259"/>
      <c r="CEB145" s="224"/>
      <c r="CEC145" s="244"/>
      <c r="CED145" s="259"/>
      <c r="CEE145" s="224"/>
      <c r="CEF145" s="244"/>
      <c r="CEG145" s="259"/>
      <c r="CEH145" s="224"/>
      <c r="CEI145" s="244"/>
      <c r="CEJ145" s="259"/>
      <c r="CEK145" s="224"/>
      <c r="CEL145" s="244"/>
      <c r="CEM145" s="259"/>
      <c r="CEN145" s="224"/>
      <c r="CEO145" s="244"/>
      <c r="CEP145" s="259"/>
      <c r="CEQ145" s="224"/>
      <c r="CER145" s="244"/>
      <c r="CES145" s="259"/>
      <c r="CET145" s="224"/>
      <c r="CEU145" s="244"/>
      <c r="CEV145" s="259"/>
      <c r="CEW145" s="224"/>
      <c r="CEX145" s="244"/>
      <c r="CEY145" s="259"/>
      <c r="CEZ145" s="224"/>
      <c r="CFA145" s="244"/>
      <c r="CFB145" s="259"/>
      <c r="CFC145" s="224"/>
      <c r="CFD145" s="244"/>
      <c r="CFE145" s="259"/>
      <c r="CFF145" s="224"/>
      <c r="CFG145" s="244"/>
      <c r="CFH145" s="259"/>
      <c r="CFI145" s="224"/>
      <c r="CFJ145" s="244"/>
      <c r="CFK145" s="259"/>
      <c r="CFL145" s="224"/>
      <c r="CFM145" s="244"/>
      <c r="CFN145" s="259"/>
      <c r="CFO145" s="224"/>
      <c r="CFP145" s="244"/>
      <c r="CFQ145" s="259"/>
      <c r="CFR145" s="224"/>
      <c r="CFS145" s="244"/>
      <c r="CFT145" s="259"/>
      <c r="CFU145" s="224"/>
      <c r="CFV145" s="244"/>
      <c r="CFW145" s="259"/>
      <c r="CFX145" s="224"/>
      <c r="CFY145" s="244"/>
      <c r="CFZ145" s="259"/>
      <c r="CGA145" s="224"/>
      <c r="CGB145" s="244"/>
      <c r="CGC145" s="259"/>
      <c r="CGD145" s="224"/>
      <c r="CGE145" s="244"/>
      <c r="CGF145" s="259"/>
      <c r="CGG145" s="224"/>
      <c r="CGH145" s="244"/>
      <c r="CGI145" s="259"/>
      <c r="CGJ145" s="224"/>
      <c r="CGK145" s="244"/>
      <c r="CGL145" s="259"/>
      <c r="CGM145" s="224"/>
      <c r="CGN145" s="244"/>
      <c r="CGO145" s="259"/>
      <c r="CGP145" s="224"/>
      <c r="CGQ145" s="244"/>
      <c r="CGR145" s="259"/>
      <c r="CGS145" s="224"/>
      <c r="CGT145" s="244"/>
      <c r="CGU145" s="259"/>
      <c r="CGV145" s="224"/>
      <c r="CGW145" s="244"/>
      <c r="CGX145" s="259"/>
      <c r="CGY145" s="224"/>
      <c r="CGZ145" s="244"/>
      <c r="CHA145" s="259"/>
      <c r="CHB145" s="224"/>
      <c r="CHC145" s="244"/>
      <c r="CHD145" s="259"/>
      <c r="CHE145" s="224"/>
      <c r="CHF145" s="244"/>
      <c r="CHG145" s="259"/>
      <c r="CHH145" s="224"/>
      <c r="CHI145" s="244"/>
      <c r="CHJ145" s="259"/>
      <c r="CHK145" s="224"/>
      <c r="CHL145" s="244"/>
      <c r="CHM145" s="259"/>
      <c r="CHN145" s="224"/>
      <c r="CHO145" s="244"/>
      <c r="CHP145" s="259"/>
      <c r="CHQ145" s="224"/>
      <c r="CHR145" s="244"/>
      <c r="CHS145" s="259"/>
      <c r="CHT145" s="224"/>
      <c r="CHU145" s="244"/>
      <c r="CHV145" s="259"/>
      <c r="CHW145" s="224"/>
      <c r="CHX145" s="244"/>
      <c r="CHY145" s="259"/>
      <c r="CHZ145" s="224"/>
      <c r="CIA145" s="244"/>
      <c r="CIB145" s="259"/>
      <c r="CIC145" s="224"/>
      <c r="CID145" s="244"/>
      <c r="CIE145" s="259"/>
      <c r="CIF145" s="224"/>
      <c r="CIG145" s="244"/>
      <c r="CIH145" s="259"/>
      <c r="CII145" s="224"/>
      <c r="CIJ145" s="244"/>
      <c r="CIK145" s="259"/>
      <c r="CIL145" s="224"/>
      <c r="CIM145" s="244"/>
      <c r="CIN145" s="259"/>
      <c r="CIO145" s="224"/>
      <c r="CIP145" s="244"/>
      <c r="CIQ145" s="259"/>
      <c r="CIR145" s="224"/>
      <c r="CIS145" s="244"/>
      <c r="CIT145" s="259"/>
      <c r="CIU145" s="224"/>
      <c r="CIV145" s="244"/>
      <c r="CIW145" s="259"/>
      <c r="CIX145" s="224"/>
      <c r="CIY145" s="244"/>
      <c r="CIZ145" s="259"/>
      <c r="CJA145" s="224"/>
      <c r="CJB145" s="244"/>
      <c r="CJC145" s="259"/>
      <c r="CJD145" s="224"/>
      <c r="CJE145" s="244"/>
      <c r="CJF145" s="259"/>
      <c r="CJG145" s="224"/>
      <c r="CJH145" s="244"/>
      <c r="CJI145" s="259"/>
      <c r="CJJ145" s="224"/>
      <c r="CJK145" s="244"/>
      <c r="CJL145" s="259"/>
      <c r="CJM145" s="224"/>
      <c r="CJN145" s="244"/>
      <c r="CJO145" s="259"/>
      <c r="CJP145" s="224"/>
      <c r="CJQ145" s="244"/>
      <c r="CJR145" s="259"/>
      <c r="CJS145" s="224"/>
      <c r="CJT145" s="244"/>
      <c r="CJU145" s="259"/>
      <c r="CJV145" s="224"/>
      <c r="CJW145" s="244"/>
      <c r="CJX145" s="259"/>
      <c r="CJY145" s="224"/>
      <c r="CJZ145" s="244"/>
      <c r="CKA145" s="259"/>
      <c r="CKB145" s="224"/>
      <c r="CKC145" s="244"/>
      <c r="CKD145" s="259"/>
      <c r="CKE145" s="224"/>
      <c r="CKF145" s="244"/>
      <c r="CKG145" s="259"/>
      <c r="CKH145" s="224"/>
      <c r="CKI145" s="244"/>
      <c r="CKJ145" s="259"/>
      <c r="CKK145" s="224"/>
      <c r="CKL145" s="244"/>
      <c r="CKM145" s="259"/>
      <c r="CKN145" s="224"/>
      <c r="CKO145" s="244"/>
      <c r="CKP145" s="259"/>
      <c r="CKQ145" s="224"/>
      <c r="CKR145" s="244"/>
      <c r="CKS145" s="259"/>
      <c r="CKT145" s="224"/>
      <c r="CKU145" s="244"/>
      <c r="CKV145" s="259"/>
      <c r="CKW145" s="224"/>
      <c r="CKX145" s="244"/>
      <c r="CKY145" s="259"/>
      <c r="CKZ145" s="224"/>
      <c r="CLA145" s="244"/>
      <c r="CLB145" s="259"/>
      <c r="CLC145" s="224"/>
      <c r="CLD145" s="244"/>
      <c r="CLE145" s="259"/>
      <c r="CLF145" s="224"/>
      <c r="CLG145" s="244"/>
      <c r="CLH145" s="259"/>
      <c r="CLI145" s="224"/>
      <c r="CLJ145" s="244"/>
      <c r="CLK145" s="259"/>
      <c r="CLL145" s="224"/>
      <c r="CLM145" s="244"/>
      <c r="CLN145" s="259"/>
      <c r="CLO145" s="224"/>
      <c r="CLP145" s="244"/>
      <c r="CLQ145" s="259"/>
      <c r="CLR145" s="224"/>
      <c r="CLS145" s="244"/>
      <c r="CLT145" s="259"/>
      <c r="CLU145" s="224"/>
      <c r="CLV145" s="244"/>
      <c r="CLW145" s="259"/>
      <c r="CLX145" s="224"/>
      <c r="CLY145" s="244"/>
      <c r="CLZ145" s="259"/>
      <c r="CMA145" s="224"/>
      <c r="CMB145" s="244"/>
      <c r="CMC145" s="259"/>
      <c r="CMD145" s="224"/>
      <c r="CME145" s="244"/>
      <c r="CMF145" s="259"/>
      <c r="CMG145" s="224"/>
      <c r="CMH145" s="244"/>
      <c r="CMI145" s="259"/>
      <c r="CMJ145" s="224"/>
      <c r="CMK145" s="244"/>
      <c r="CML145" s="259"/>
      <c r="CMM145" s="224"/>
      <c r="CMN145" s="244"/>
      <c r="CMO145" s="259"/>
      <c r="CMP145" s="224"/>
      <c r="CMQ145" s="244"/>
      <c r="CMR145" s="259"/>
      <c r="CMS145" s="224"/>
      <c r="CMT145" s="244"/>
      <c r="CMU145" s="259"/>
      <c r="CMV145" s="224"/>
      <c r="CMW145" s="244"/>
      <c r="CMX145" s="259"/>
      <c r="CMY145" s="224"/>
      <c r="CMZ145" s="244"/>
      <c r="CNA145" s="259"/>
      <c r="CNB145" s="224"/>
      <c r="CNC145" s="244"/>
      <c r="CND145" s="259"/>
      <c r="CNE145" s="224"/>
      <c r="CNF145" s="244"/>
      <c r="CNG145" s="259"/>
      <c r="CNH145" s="224"/>
      <c r="CNI145" s="244"/>
      <c r="CNJ145" s="259"/>
      <c r="CNK145" s="224"/>
      <c r="CNL145" s="244"/>
      <c r="CNM145" s="259"/>
      <c r="CNN145" s="224"/>
      <c r="CNO145" s="244"/>
      <c r="CNP145" s="259"/>
      <c r="CNQ145" s="224"/>
      <c r="CNR145" s="244"/>
      <c r="CNS145" s="259"/>
      <c r="CNT145" s="224"/>
      <c r="CNU145" s="244"/>
      <c r="CNV145" s="259"/>
      <c r="CNW145" s="224"/>
      <c r="CNX145" s="244"/>
      <c r="CNY145" s="259"/>
      <c r="CNZ145" s="224"/>
      <c r="COA145" s="244"/>
      <c r="COB145" s="259"/>
      <c r="COC145" s="224"/>
      <c r="COD145" s="244"/>
      <c r="COE145" s="259"/>
      <c r="COF145" s="224"/>
      <c r="COG145" s="244"/>
      <c r="COH145" s="259"/>
      <c r="COI145" s="224"/>
      <c r="COJ145" s="244"/>
      <c r="COK145" s="259"/>
      <c r="COL145" s="224"/>
      <c r="COM145" s="244"/>
      <c r="CON145" s="259"/>
      <c r="COO145" s="224"/>
      <c r="COP145" s="244"/>
      <c r="COQ145" s="259"/>
      <c r="COR145" s="224"/>
      <c r="COS145" s="244"/>
      <c r="COT145" s="259"/>
      <c r="COU145" s="224"/>
      <c r="COV145" s="244"/>
      <c r="COW145" s="259"/>
      <c r="COX145" s="224"/>
      <c r="COY145" s="244"/>
      <c r="COZ145" s="259"/>
      <c r="CPA145" s="224"/>
      <c r="CPB145" s="244"/>
      <c r="CPC145" s="259"/>
      <c r="CPD145" s="224"/>
      <c r="CPE145" s="244"/>
      <c r="CPF145" s="259"/>
      <c r="CPG145" s="224"/>
      <c r="CPH145" s="244"/>
      <c r="CPI145" s="259"/>
      <c r="CPJ145" s="224"/>
      <c r="CPK145" s="244"/>
      <c r="CPL145" s="259"/>
      <c r="CPM145" s="224"/>
      <c r="CPN145" s="244"/>
      <c r="CPO145" s="259"/>
      <c r="CPP145" s="224"/>
      <c r="CPQ145" s="244"/>
      <c r="CPR145" s="259"/>
      <c r="CPS145" s="224"/>
      <c r="CPT145" s="244"/>
      <c r="CPU145" s="259"/>
      <c r="CPV145" s="224"/>
      <c r="CPW145" s="244"/>
      <c r="CPX145" s="259"/>
      <c r="CPY145" s="224"/>
      <c r="CPZ145" s="244"/>
      <c r="CQA145" s="259"/>
      <c r="CQB145" s="224"/>
      <c r="CQC145" s="244"/>
      <c r="CQD145" s="259"/>
      <c r="CQE145" s="224"/>
      <c r="CQF145" s="244"/>
      <c r="CQG145" s="259"/>
      <c r="CQH145" s="224"/>
      <c r="CQI145" s="244"/>
      <c r="CQJ145" s="259"/>
      <c r="CQK145" s="224"/>
      <c r="CQL145" s="244"/>
      <c r="CQM145" s="259"/>
      <c r="CQN145" s="224"/>
      <c r="CQO145" s="244"/>
      <c r="CQP145" s="259"/>
      <c r="CQQ145" s="224"/>
      <c r="CQR145" s="244"/>
      <c r="CQS145" s="259"/>
      <c r="CQT145" s="224"/>
      <c r="CQU145" s="244"/>
      <c r="CQV145" s="259"/>
      <c r="CQW145" s="224"/>
      <c r="CQX145" s="244"/>
      <c r="CQY145" s="259"/>
      <c r="CQZ145" s="224"/>
      <c r="CRA145" s="244"/>
      <c r="CRB145" s="259"/>
      <c r="CRC145" s="224"/>
      <c r="CRD145" s="244"/>
      <c r="CRE145" s="259"/>
      <c r="CRF145" s="224"/>
      <c r="CRG145" s="244"/>
      <c r="CRH145" s="259"/>
      <c r="CRI145" s="224"/>
      <c r="CRJ145" s="244"/>
      <c r="CRK145" s="259"/>
      <c r="CRL145" s="224"/>
      <c r="CRM145" s="244"/>
      <c r="CRN145" s="259"/>
      <c r="CRO145" s="224"/>
      <c r="CRP145" s="244"/>
      <c r="CRQ145" s="259"/>
      <c r="CRR145" s="224"/>
      <c r="CRS145" s="244"/>
      <c r="CRT145" s="259"/>
      <c r="CRU145" s="224"/>
      <c r="CRV145" s="244"/>
      <c r="CRW145" s="259"/>
      <c r="CRX145" s="224"/>
      <c r="CRY145" s="244"/>
      <c r="CRZ145" s="259"/>
      <c r="CSA145" s="224"/>
      <c r="CSB145" s="244"/>
      <c r="CSC145" s="259"/>
      <c r="CSD145" s="224"/>
      <c r="CSE145" s="244"/>
      <c r="CSF145" s="259"/>
      <c r="CSG145" s="224"/>
      <c r="CSH145" s="244"/>
      <c r="CSI145" s="259"/>
      <c r="CSJ145" s="224"/>
      <c r="CSK145" s="244"/>
      <c r="CSL145" s="259"/>
      <c r="CSM145" s="224"/>
      <c r="CSN145" s="244"/>
      <c r="CSO145" s="259"/>
      <c r="CSP145" s="224"/>
      <c r="CSQ145" s="244"/>
      <c r="CSR145" s="259"/>
      <c r="CSS145" s="224"/>
      <c r="CST145" s="244"/>
      <c r="CSU145" s="259"/>
      <c r="CSV145" s="224"/>
      <c r="CSW145" s="244"/>
      <c r="CSX145" s="259"/>
      <c r="CSY145" s="224"/>
      <c r="CSZ145" s="244"/>
      <c r="CTA145" s="259"/>
      <c r="CTB145" s="224"/>
      <c r="CTC145" s="244"/>
      <c r="CTD145" s="259"/>
      <c r="CTE145" s="224"/>
      <c r="CTF145" s="244"/>
      <c r="CTG145" s="259"/>
      <c r="CTH145" s="224"/>
      <c r="CTI145" s="244"/>
      <c r="CTJ145" s="259"/>
      <c r="CTK145" s="224"/>
      <c r="CTL145" s="244"/>
      <c r="CTM145" s="259"/>
      <c r="CTN145" s="224"/>
      <c r="CTO145" s="244"/>
      <c r="CTP145" s="259"/>
      <c r="CTQ145" s="224"/>
      <c r="CTR145" s="244"/>
      <c r="CTS145" s="259"/>
      <c r="CTT145" s="224"/>
      <c r="CTU145" s="244"/>
      <c r="CTV145" s="259"/>
      <c r="CTW145" s="224"/>
      <c r="CTX145" s="244"/>
      <c r="CTY145" s="259"/>
      <c r="CTZ145" s="224"/>
      <c r="CUA145" s="244"/>
      <c r="CUB145" s="259"/>
      <c r="CUC145" s="224"/>
      <c r="CUD145" s="244"/>
      <c r="CUE145" s="259"/>
      <c r="CUF145" s="224"/>
      <c r="CUG145" s="244"/>
      <c r="CUH145" s="259"/>
      <c r="CUI145" s="224"/>
      <c r="CUJ145" s="244"/>
      <c r="CUK145" s="259"/>
      <c r="CUL145" s="224"/>
      <c r="CUM145" s="244"/>
      <c r="CUN145" s="259"/>
      <c r="CUO145" s="224"/>
      <c r="CUP145" s="244"/>
      <c r="CUQ145" s="259"/>
      <c r="CUR145" s="224"/>
      <c r="CUS145" s="244"/>
      <c r="CUT145" s="259"/>
      <c r="CUU145" s="224"/>
      <c r="CUV145" s="244"/>
      <c r="CUW145" s="259"/>
      <c r="CUX145" s="224"/>
      <c r="CUY145" s="244"/>
      <c r="CUZ145" s="259"/>
      <c r="CVA145" s="224"/>
      <c r="CVB145" s="244"/>
      <c r="CVC145" s="259"/>
      <c r="CVD145" s="224"/>
      <c r="CVE145" s="244"/>
      <c r="CVF145" s="259"/>
      <c r="CVG145" s="224"/>
      <c r="CVH145" s="244"/>
      <c r="CVI145" s="259"/>
      <c r="CVJ145" s="224"/>
      <c r="CVK145" s="244"/>
      <c r="CVL145" s="259"/>
      <c r="CVM145" s="224"/>
      <c r="CVN145" s="244"/>
      <c r="CVO145" s="259"/>
      <c r="CVP145" s="224"/>
      <c r="CVQ145" s="244"/>
      <c r="CVR145" s="259"/>
      <c r="CVS145" s="224"/>
      <c r="CVT145" s="244"/>
      <c r="CVU145" s="259"/>
      <c r="CVV145" s="224"/>
      <c r="CVW145" s="244"/>
      <c r="CVX145" s="259"/>
      <c r="CVY145" s="224"/>
      <c r="CVZ145" s="244"/>
      <c r="CWA145" s="259"/>
      <c r="CWB145" s="224"/>
      <c r="CWC145" s="244"/>
      <c r="CWD145" s="259"/>
      <c r="CWE145" s="224"/>
      <c r="CWF145" s="244"/>
      <c r="CWG145" s="259"/>
      <c r="CWH145" s="224"/>
      <c r="CWI145" s="244"/>
      <c r="CWJ145" s="259"/>
      <c r="CWK145" s="224"/>
      <c r="CWL145" s="244"/>
      <c r="CWM145" s="259"/>
      <c r="CWN145" s="224"/>
      <c r="CWO145" s="244"/>
      <c r="CWP145" s="259"/>
      <c r="CWQ145" s="224"/>
      <c r="CWR145" s="244"/>
      <c r="CWS145" s="259"/>
      <c r="CWT145" s="224"/>
      <c r="CWU145" s="244"/>
      <c r="CWV145" s="259"/>
      <c r="CWW145" s="224"/>
      <c r="CWX145" s="244"/>
      <c r="CWY145" s="259"/>
      <c r="CWZ145" s="224"/>
      <c r="CXA145" s="244"/>
      <c r="CXB145" s="259"/>
      <c r="CXC145" s="224"/>
      <c r="CXD145" s="244"/>
      <c r="CXE145" s="259"/>
      <c r="CXF145" s="224"/>
      <c r="CXG145" s="244"/>
      <c r="CXH145" s="259"/>
      <c r="CXI145" s="224"/>
      <c r="CXJ145" s="244"/>
      <c r="CXK145" s="259"/>
      <c r="CXL145" s="224"/>
      <c r="CXM145" s="244"/>
      <c r="CXN145" s="259"/>
      <c r="CXO145" s="224"/>
      <c r="CXP145" s="244"/>
      <c r="CXQ145" s="259"/>
      <c r="CXR145" s="224"/>
      <c r="CXS145" s="244"/>
      <c r="CXT145" s="259"/>
      <c r="CXU145" s="224"/>
      <c r="CXV145" s="244"/>
      <c r="CXW145" s="259"/>
      <c r="CXX145" s="224"/>
      <c r="CXY145" s="244"/>
      <c r="CXZ145" s="259"/>
      <c r="CYA145" s="224"/>
      <c r="CYB145" s="244"/>
      <c r="CYC145" s="259"/>
      <c r="CYD145" s="224"/>
      <c r="CYE145" s="244"/>
      <c r="CYF145" s="259"/>
      <c r="CYG145" s="224"/>
      <c r="CYH145" s="244"/>
      <c r="CYI145" s="259"/>
      <c r="CYJ145" s="224"/>
      <c r="CYK145" s="244"/>
      <c r="CYL145" s="259"/>
      <c r="CYM145" s="224"/>
      <c r="CYN145" s="244"/>
      <c r="CYO145" s="259"/>
      <c r="CYP145" s="224"/>
      <c r="CYQ145" s="244"/>
      <c r="CYR145" s="259"/>
      <c r="CYS145" s="224"/>
      <c r="CYT145" s="244"/>
      <c r="CYU145" s="259"/>
      <c r="CYV145" s="224"/>
      <c r="CYW145" s="244"/>
      <c r="CYX145" s="259"/>
      <c r="CYY145" s="224"/>
      <c r="CYZ145" s="244"/>
      <c r="CZA145" s="259"/>
      <c r="CZB145" s="224"/>
      <c r="CZC145" s="244"/>
      <c r="CZD145" s="259"/>
      <c r="CZE145" s="224"/>
      <c r="CZF145" s="244"/>
      <c r="CZG145" s="259"/>
      <c r="CZH145" s="224"/>
      <c r="CZI145" s="244"/>
      <c r="CZJ145" s="259"/>
      <c r="CZK145" s="224"/>
      <c r="CZL145" s="244"/>
      <c r="CZM145" s="259"/>
      <c r="CZN145" s="224"/>
      <c r="CZO145" s="244"/>
      <c r="CZP145" s="259"/>
      <c r="CZQ145" s="224"/>
      <c r="CZR145" s="244"/>
      <c r="CZS145" s="259"/>
      <c r="CZT145" s="224"/>
      <c r="CZU145" s="244"/>
      <c r="CZV145" s="259"/>
      <c r="CZW145" s="224"/>
      <c r="CZX145" s="244"/>
      <c r="CZY145" s="259"/>
      <c r="CZZ145" s="224"/>
      <c r="DAA145" s="244"/>
      <c r="DAB145" s="259"/>
      <c r="DAC145" s="224"/>
      <c r="DAD145" s="244"/>
      <c r="DAE145" s="259"/>
      <c r="DAF145" s="224"/>
      <c r="DAG145" s="244"/>
      <c r="DAH145" s="259"/>
      <c r="DAI145" s="224"/>
      <c r="DAJ145" s="244"/>
      <c r="DAK145" s="259"/>
      <c r="DAL145" s="224"/>
      <c r="DAM145" s="244"/>
      <c r="DAN145" s="259"/>
      <c r="DAO145" s="224"/>
      <c r="DAP145" s="244"/>
      <c r="DAQ145" s="259"/>
      <c r="DAR145" s="224"/>
      <c r="DAS145" s="244"/>
      <c r="DAT145" s="259"/>
      <c r="DAU145" s="224"/>
      <c r="DAV145" s="244"/>
      <c r="DAW145" s="259"/>
      <c r="DAX145" s="224"/>
      <c r="DAY145" s="244"/>
      <c r="DAZ145" s="259"/>
      <c r="DBA145" s="224"/>
      <c r="DBB145" s="244"/>
      <c r="DBC145" s="259"/>
      <c r="DBD145" s="224"/>
      <c r="DBE145" s="244"/>
      <c r="DBF145" s="259"/>
      <c r="DBG145" s="224"/>
      <c r="DBH145" s="244"/>
      <c r="DBI145" s="259"/>
      <c r="DBJ145" s="224"/>
      <c r="DBK145" s="244"/>
      <c r="DBL145" s="259"/>
      <c r="DBM145" s="224"/>
      <c r="DBN145" s="244"/>
      <c r="DBO145" s="259"/>
      <c r="DBP145" s="224"/>
      <c r="DBQ145" s="244"/>
      <c r="DBR145" s="259"/>
      <c r="DBS145" s="224"/>
      <c r="DBT145" s="244"/>
      <c r="DBU145" s="259"/>
      <c r="DBV145" s="224"/>
      <c r="DBW145" s="244"/>
      <c r="DBX145" s="259"/>
      <c r="DBY145" s="224"/>
      <c r="DBZ145" s="244"/>
      <c r="DCA145" s="259"/>
      <c r="DCB145" s="224"/>
      <c r="DCC145" s="244"/>
      <c r="DCD145" s="259"/>
      <c r="DCE145" s="224"/>
      <c r="DCF145" s="244"/>
      <c r="DCG145" s="259"/>
      <c r="DCH145" s="224"/>
      <c r="DCI145" s="244"/>
      <c r="DCJ145" s="259"/>
      <c r="DCK145" s="224"/>
      <c r="DCL145" s="244"/>
      <c r="DCM145" s="259"/>
      <c r="DCN145" s="224"/>
      <c r="DCO145" s="244"/>
      <c r="DCP145" s="259"/>
      <c r="DCQ145" s="224"/>
      <c r="DCR145" s="244"/>
      <c r="DCS145" s="259"/>
      <c r="DCT145" s="224"/>
      <c r="DCU145" s="244"/>
      <c r="DCV145" s="259"/>
      <c r="DCW145" s="224"/>
      <c r="DCX145" s="244"/>
      <c r="DCY145" s="259"/>
      <c r="DCZ145" s="224"/>
      <c r="DDA145" s="244"/>
      <c r="DDB145" s="259"/>
      <c r="DDC145" s="224"/>
      <c r="DDD145" s="244"/>
      <c r="DDE145" s="259"/>
      <c r="DDF145" s="224"/>
      <c r="DDG145" s="244"/>
      <c r="DDH145" s="259"/>
      <c r="DDI145" s="224"/>
      <c r="DDJ145" s="244"/>
      <c r="DDK145" s="259"/>
      <c r="DDL145" s="224"/>
      <c r="DDM145" s="244"/>
      <c r="DDN145" s="259"/>
      <c r="DDO145" s="224"/>
      <c r="DDP145" s="244"/>
      <c r="DDQ145" s="259"/>
      <c r="DDR145" s="224"/>
      <c r="DDS145" s="244"/>
      <c r="DDT145" s="259"/>
      <c r="DDU145" s="224"/>
      <c r="DDV145" s="244"/>
      <c r="DDW145" s="259"/>
      <c r="DDX145" s="224"/>
      <c r="DDY145" s="244"/>
      <c r="DDZ145" s="259"/>
      <c r="DEA145" s="224"/>
      <c r="DEB145" s="244"/>
      <c r="DEC145" s="259"/>
      <c r="DED145" s="224"/>
      <c r="DEE145" s="244"/>
      <c r="DEF145" s="259"/>
      <c r="DEG145" s="224"/>
      <c r="DEH145" s="244"/>
      <c r="DEI145" s="259"/>
      <c r="DEJ145" s="224"/>
      <c r="DEK145" s="244"/>
      <c r="DEL145" s="259"/>
      <c r="DEM145" s="224"/>
      <c r="DEN145" s="244"/>
      <c r="DEO145" s="259"/>
      <c r="DEP145" s="224"/>
      <c r="DEQ145" s="244"/>
      <c r="DER145" s="259"/>
      <c r="DES145" s="224"/>
      <c r="DET145" s="244"/>
      <c r="DEU145" s="259"/>
      <c r="DEV145" s="224"/>
      <c r="DEW145" s="244"/>
      <c r="DEX145" s="259"/>
      <c r="DEY145" s="224"/>
      <c r="DEZ145" s="244"/>
      <c r="DFA145" s="259"/>
      <c r="DFB145" s="224"/>
      <c r="DFC145" s="244"/>
      <c r="DFD145" s="259"/>
      <c r="DFE145" s="224"/>
      <c r="DFF145" s="244"/>
      <c r="DFG145" s="259"/>
      <c r="DFH145" s="224"/>
      <c r="DFI145" s="244"/>
      <c r="DFJ145" s="259"/>
      <c r="DFK145" s="224"/>
      <c r="DFL145" s="244"/>
      <c r="DFM145" s="259"/>
      <c r="DFN145" s="224"/>
      <c r="DFO145" s="244"/>
      <c r="DFP145" s="259"/>
      <c r="DFQ145" s="224"/>
      <c r="DFR145" s="244"/>
      <c r="DFS145" s="259"/>
      <c r="DFT145" s="224"/>
      <c r="DFU145" s="244"/>
      <c r="DFV145" s="259"/>
      <c r="DFW145" s="224"/>
      <c r="DFX145" s="244"/>
      <c r="DFY145" s="259"/>
      <c r="DFZ145" s="224"/>
      <c r="DGA145" s="244"/>
      <c r="DGB145" s="259"/>
      <c r="DGC145" s="224"/>
      <c r="DGD145" s="244"/>
      <c r="DGE145" s="259"/>
      <c r="DGF145" s="224"/>
      <c r="DGG145" s="244"/>
      <c r="DGH145" s="259"/>
      <c r="DGI145" s="224"/>
      <c r="DGJ145" s="244"/>
      <c r="DGK145" s="259"/>
      <c r="DGL145" s="224"/>
      <c r="DGM145" s="244"/>
      <c r="DGN145" s="259"/>
      <c r="DGO145" s="224"/>
      <c r="DGP145" s="244"/>
      <c r="DGQ145" s="259"/>
      <c r="DGR145" s="224"/>
      <c r="DGS145" s="244"/>
      <c r="DGT145" s="259"/>
      <c r="DGU145" s="224"/>
      <c r="DGV145" s="244"/>
      <c r="DGW145" s="259"/>
      <c r="DGX145" s="224"/>
      <c r="DGY145" s="244"/>
      <c r="DGZ145" s="259"/>
      <c r="DHA145" s="224"/>
      <c r="DHB145" s="244"/>
      <c r="DHC145" s="259"/>
      <c r="DHD145" s="224"/>
      <c r="DHE145" s="244"/>
      <c r="DHF145" s="259"/>
      <c r="DHG145" s="224"/>
      <c r="DHH145" s="244"/>
      <c r="DHI145" s="259"/>
      <c r="DHJ145" s="224"/>
      <c r="DHK145" s="244"/>
      <c r="DHL145" s="259"/>
      <c r="DHM145" s="224"/>
      <c r="DHN145" s="244"/>
      <c r="DHO145" s="259"/>
      <c r="DHP145" s="224"/>
      <c r="DHQ145" s="244"/>
      <c r="DHR145" s="259"/>
      <c r="DHS145" s="224"/>
      <c r="DHT145" s="244"/>
      <c r="DHU145" s="259"/>
      <c r="DHV145" s="224"/>
      <c r="DHW145" s="244"/>
      <c r="DHX145" s="259"/>
      <c r="DHY145" s="224"/>
      <c r="DHZ145" s="244"/>
      <c r="DIA145" s="259"/>
      <c r="DIB145" s="224"/>
      <c r="DIC145" s="244"/>
      <c r="DID145" s="259"/>
      <c r="DIE145" s="224"/>
      <c r="DIF145" s="244"/>
      <c r="DIG145" s="259"/>
      <c r="DIH145" s="224"/>
      <c r="DII145" s="244"/>
      <c r="DIJ145" s="259"/>
      <c r="DIK145" s="224"/>
      <c r="DIL145" s="244"/>
      <c r="DIM145" s="259"/>
      <c r="DIN145" s="224"/>
      <c r="DIO145" s="244"/>
      <c r="DIP145" s="259"/>
      <c r="DIQ145" s="224"/>
      <c r="DIR145" s="244"/>
      <c r="DIS145" s="259"/>
      <c r="DIT145" s="224"/>
      <c r="DIU145" s="244"/>
      <c r="DIV145" s="259"/>
      <c r="DIW145" s="224"/>
      <c r="DIX145" s="244"/>
      <c r="DIY145" s="259"/>
      <c r="DIZ145" s="224"/>
      <c r="DJA145" s="244"/>
      <c r="DJB145" s="259"/>
      <c r="DJC145" s="224"/>
      <c r="DJD145" s="244"/>
      <c r="DJE145" s="259"/>
      <c r="DJF145" s="224"/>
      <c r="DJG145" s="244"/>
      <c r="DJH145" s="259"/>
      <c r="DJI145" s="224"/>
      <c r="DJJ145" s="244"/>
      <c r="DJK145" s="259"/>
      <c r="DJL145" s="224"/>
      <c r="DJM145" s="244"/>
      <c r="DJN145" s="259"/>
      <c r="DJO145" s="224"/>
      <c r="DJP145" s="244"/>
      <c r="DJQ145" s="259"/>
      <c r="DJR145" s="224"/>
      <c r="DJS145" s="244"/>
      <c r="DJT145" s="259"/>
      <c r="DJU145" s="224"/>
      <c r="DJV145" s="244"/>
      <c r="DJW145" s="259"/>
      <c r="DJX145" s="224"/>
      <c r="DJY145" s="244"/>
      <c r="DJZ145" s="259"/>
      <c r="DKA145" s="224"/>
      <c r="DKB145" s="244"/>
      <c r="DKC145" s="259"/>
      <c r="DKD145" s="224"/>
      <c r="DKE145" s="244"/>
      <c r="DKF145" s="259"/>
      <c r="DKG145" s="224"/>
      <c r="DKH145" s="244"/>
      <c r="DKI145" s="259"/>
      <c r="DKJ145" s="224"/>
      <c r="DKK145" s="244"/>
      <c r="DKL145" s="259"/>
      <c r="DKM145" s="224"/>
      <c r="DKN145" s="244"/>
      <c r="DKO145" s="259"/>
      <c r="DKP145" s="224"/>
      <c r="DKQ145" s="244"/>
      <c r="DKR145" s="259"/>
      <c r="DKS145" s="224"/>
      <c r="DKT145" s="244"/>
      <c r="DKU145" s="259"/>
      <c r="DKV145" s="224"/>
      <c r="DKW145" s="244"/>
      <c r="DKX145" s="259"/>
      <c r="DKY145" s="224"/>
      <c r="DKZ145" s="244"/>
      <c r="DLA145" s="259"/>
      <c r="DLB145" s="224"/>
      <c r="DLC145" s="244"/>
      <c r="DLD145" s="259"/>
      <c r="DLE145" s="224"/>
      <c r="DLF145" s="244"/>
      <c r="DLG145" s="259"/>
      <c r="DLH145" s="224"/>
      <c r="DLI145" s="244"/>
      <c r="DLJ145" s="259"/>
      <c r="DLK145" s="224"/>
      <c r="DLL145" s="244"/>
      <c r="DLM145" s="259"/>
      <c r="DLN145" s="224"/>
      <c r="DLO145" s="244"/>
      <c r="DLP145" s="259"/>
      <c r="DLQ145" s="224"/>
      <c r="DLR145" s="244"/>
      <c r="DLS145" s="259"/>
      <c r="DLT145" s="224"/>
      <c r="DLU145" s="244"/>
      <c r="DLV145" s="259"/>
      <c r="DLW145" s="224"/>
      <c r="DLX145" s="244"/>
      <c r="DLY145" s="259"/>
      <c r="DLZ145" s="224"/>
      <c r="DMA145" s="244"/>
      <c r="DMB145" s="259"/>
      <c r="DMC145" s="224"/>
      <c r="DMD145" s="244"/>
      <c r="DME145" s="259"/>
      <c r="DMF145" s="224"/>
      <c r="DMG145" s="244"/>
      <c r="DMH145" s="259"/>
      <c r="DMI145" s="224"/>
      <c r="DMJ145" s="244"/>
      <c r="DMK145" s="259"/>
      <c r="DML145" s="224"/>
      <c r="DMM145" s="244"/>
      <c r="DMN145" s="259"/>
      <c r="DMO145" s="224"/>
      <c r="DMP145" s="244"/>
      <c r="DMQ145" s="259"/>
      <c r="DMR145" s="224"/>
      <c r="DMS145" s="244"/>
      <c r="DMT145" s="259"/>
      <c r="DMU145" s="224"/>
      <c r="DMV145" s="244"/>
      <c r="DMW145" s="259"/>
      <c r="DMX145" s="224"/>
      <c r="DMY145" s="244"/>
      <c r="DMZ145" s="259"/>
      <c r="DNA145" s="224"/>
      <c r="DNB145" s="244"/>
      <c r="DNC145" s="259"/>
      <c r="DND145" s="224"/>
      <c r="DNE145" s="244"/>
      <c r="DNF145" s="259"/>
      <c r="DNG145" s="224"/>
      <c r="DNH145" s="244"/>
      <c r="DNI145" s="259"/>
      <c r="DNJ145" s="224"/>
      <c r="DNK145" s="244"/>
      <c r="DNL145" s="259"/>
      <c r="DNM145" s="224"/>
      <c r="DNN145" s="244"/>
      <c r="DNO145" s="259"/>
      <c r="DNP145" s="224"/>
      <c r="DNQ145" s="244"/>
      <c r="DNR145" s="259"/>
      <c r="DNS145" s="224"/>
      <c r="DNT145" s="244"/>
      <c r="DNU145" s="259"/>
      <c r="DNV145" s="224"/>
      <c r="DNW145" s="244"/>
      <c r="DNX145" s="259"/>
      <c r="DNY145" s="224"/>
      <c r="DNZ145" s="244"/>
      <c r="DOA145" s="259"/>
      <c r="DOB145" s="224"/>
      <c r="DOC145" s="244"/>
      <c r="DOD145" s="259"/>
      <c r="DOE145" s="224"/>
      <c r="DOF145" s="244"/>
      <c r="DOG145" s="259"/>
      <c r="DOH145" s="224"/>
      <c r="DOI145" s="244"/>
      <c r="DOJ145" s="259"/>
      <c r="DOK145" s="224"/>
      <c r="DOL145" s="244"/>
      <c r="DOM145" s="259"/>
      <c r="DON145" s="224"/>
      <c r="DOO145" s="244"/>
      <c r="DOP145" s="259"/>
      <c r="DOQ145" s="224"/>
      <c r="DOR145" s="244"/>
      <c r="DOS145" s="259"/>
      <c r="DOT145" s="224"/>
      <c r="DOU145" s="244"/>
      <c r="DOV145" s="259"/>
      <c r="DOW145" s="224"/>
      <c r="DOX145" s="244"/>
      <c r="DOY145" s="259"/>
      <c r="DOZ145" s="224"/>
      <c r="DPA145" s="244"/>
      <c r="DPB145" s="259"/>
      <c r="DPC145" s="224"/>
      <c r="DPD145" s="244"/>
      <c r="DPE145" s="259"/>
      <c r="DPF145" s="224"/>
      <c r="DPG145" s="244"/>
      <c r="DPH145" s="259"/>
      <c r="DPI145" s="224"/>
      <c r="DPJ145" s="244"/>
      <c r="DPK145" s="259"/>
      <c r="DPL145" s="224"/>
      <c r="DPM145" s="244"/>
      <c r="DPN145" s="259"/>
      <c r="DPO145" s="224"/>
      <c r="DPP145" s="244"/>
      <c r="DPQ145" s="259"/>
      <c r="DPR145" s="224"/>
      <c r="DPS145" s="244"/>
      <c r="DPT145" s="259"/>
      <c r="DPU145" s="224"/>
      <c r="DPV145" s="244"/>
      <c r="DPW145" s="259"/>
      <c r="DPX145" s="224"/>
      <c r="DPY145" s="244"/>
      <c r="DPZ145" s="259"/>
      <c r="DQA145" s="224"/>
      <c r="DQB145" s="244"/>
      <c r="DQC145" s="259"/>
      <c r="DQD145" s="224"/>
      <c r="DQE145" s="244"/>
      <c r="DQF145" s="259"/>
      <c r="DQG145" s="224"/>
      <c r="DQH145" s="244"/>
      <c r="DQI145" s="259"/>
      <c r="DQJ145" s="224"/>
      <c r="DQK145" s="244"/>
      <c r="DQL145" s="259"/>
      <c r="DQM145" s="224"/>
      <c r="DQN145" s="244"/>
      <c r="DQO145" s="259"/>
      <c r="DQP145" s="224"/>
      <c r="DQQ145" s="244"/>
      <c r="DQR145" s="259"/>
      <c r="DQS145" s="224"/>
      <c r="DQT145" s="244"/>
      <c r="DQU145" s="259"/>
      <c r="DQV145" s="224"/>
      <c r="DQW145" s="244"/>
      <c r="DQX145" s="259"/>
      <c r="DQY145" s="224"/>
      <c r="DQZ145" s="244"/>
      <c r="DRA145" s="259"/>
      <c r="DRB145" s="224"/>
      <c r="DRC145" s="244"/>
      <c r="DRD145" s="259"/>
      <c r="DRE145" s="224"/>
      <c r="DRF145" s="244"/>
      <c r="DRG145" s="259"/>
      <c r="DRH145" s="224"/>
      <c r="DRI145" s="244"/>
      <c r="DRJ145" s="259"/>
      <c r="DRK145" s="224"/>
      <c r="DRL145" s="244"/>
      <c r="DRM145" s="259"/>
      <c r="DRN145" s="224"/>
      <c r="DRO145" s="244"/>
      <c r="DRP145" s="259"/>
      <c r="DRQ145" s="224"/>
      <c r="DRR145" s="244"/>
      <c r="DRS145" s="259"/>
      <c r="DRT145" s="224"/>
      <c r="DRU145" s="244"/>
      <c r="DRV145" s="259"/>
      <c r="DRW145" s="224"/>
      <c r="DRX145" s="244"/>
      <c r="DRY145" s="259"/>
      <c r="DRZ145" s="224"/>
      <c r="DSA145" s="244"/>
      <c r="DSB145" s="259"/>
      <c r="DSC145" s="224"/>
      <c r="DSD145" s="244"/>
      <c r="DSE145" s="259"/>
      <c r="DSF145" s="224"/>
      <c r="DSG145" s="244"/>
      <c r="DSH145" s="259"/>
      <c r="DSI145" s="224"/>
      <c r="DSJ145" s="244"/>
      <c r="DSK145" s="259"/>
      <c r="DSL145" s="224"/>
      <c r="DSM145" s="244"/>
      <c r="DSN145" s="259"/>
      <c r="DSO145" s="224"/>
      <c r="DSP145" s="244"/>
      <c r="DSQ145" s="259"/>
      <c r="DSR145" s="224"/>
      <c r="DSS145" s="244"/>
      <c r="DST145" s="259"/>
      <c r="DSU145" s="224"/>
      <c r="DSV145" s="244"/>
      <c r="DSW145" s="259"/>
      <c r="DSX145" s="224"/>
      <c r="DSY145" s="244"/>
      <c r="DSZ145" s="259"/>
      <c r="DTA145" s="224"/>
      <c r="DTB145" s="244"/>
      <c r="DTC145" s="259"/>
      <c r="DTD145" s="224"/>
      <c r="DTE145" s="244"/>
      <c r="DTF145" s="259"/>
      <c r="DTG145" s="224"/>
      <c r="DTH145" s="244"/>
      <c r="DTI145" s="259"/>
      <c r="DTJ145" s="224"/>
      <c r="DTK145" s="244"/>
      <c r="DTL145" s="259"/>
      <c r="DTM145" s="224"/>
      <c r="DTN145" s="244"/>
      <c r="DTO145" s="259"/>
      <c r="DTP145" s="224"/>
      <c r="DTQ145" s="244"/>
      <c r="DTR145" s="259"/>
      <c r="DTS145" s="224"/>
      <c r="DTT145" s="244"/>
      <c r="DTU145" s="259"/>
      <c r="DTV145" s="224"/>
      <c r="DTW145" s="244"/>
      <c r="DTX145" s="259"/>
      <c r="DTY145" s="224"/>
      <c r="DTZ145" s="244"/>
      <c r="DUA145" s="259"/>
      <c r="DUB145" s="224"/>
      <c r="DUC145" s="244"/>
      <c r="DUD145" s="259"/>
      <c r="DUE145" s="224"/>
      <c r="DUF145" s="244"/>
      <c r="DUG145" s="259"/>
      <c r="DUH145" s="224"/>
      <c r="DUI145" s="244"/>
      <c r="DUJ145" s="259"/>
      <c r="DUK145" s="224"/>
      <c r="DUL145" s="244"/>
      <c r="DUM145" s="259"/>
      <c r="DUN145" s="224"/>
      <c r="DUO145" s="244"/>
      <c r="DUP145" s="259"/>
      <c r="DUQ145" s="224"/>
      <c r="DUR145" s="244"/>
      <c r="DUS145" s="259"/>
      <c r="DUT145" s="224"/>
      <c r="DUU145" s="244"/>
      <c r="DUV145" s="259"/>
      <c r="DUW145" s="224"/>
      <c r="DUX145" s="244"/>
      <c r="DUY145" s="259"/>
      <c r="DUZ145" s="224"/>
      <c r="DVA145" s="244"/>
      <c r="DVB145" s="259"/>
      <c r="DVC145" s="224"/>
      <c r="DVD145" s="244"/>
      <c r="DVE145" s="259"/>
      <c r="DVF145" s="224"/>
      <c r="DVG145" s="244"/>
      <c r="DVH145" s="259"/>
      <c r="DVI145" s="224"/>
      <c r="DVJ145" s="244"/>
      <c r="DVK145" s="259"/>
      <c r="DVL145" s="224"/>
      <c r="DVM145" s="244"/>
      <c r="DVN145" s="259"/>
      <c r="DVO145" s="224"/>
      <c r="DVP145" s="244"/>
      <c r="DVQ145" s="259"/>
      <c r="DVR145" s="224"/>
      <c r="DVS145" s="244"/>
      <c r="DVT145" s="259"/>
      <c r="DVU145" s="224"/>
      <c r="DVV145" s="244"/>
      <c r="DVW145" s="259"/>
      <c r="DVX145" s="224"/>
      <c r="DVY145" s="244"/>
      <c r="DVZ145" s="259"/>
      <c r="DWA145" s="224"/>
      <c r="DWB145" s="244"/>
      <c r="DWC145" s="259"/>
      <c r="DWD145" s="224"/>
      <c r="DWE145" s="244"/>
      <c r="DWF145" s="259"/>
      <c r="DWG145" s="224"/>
      <c r="DWH145" s="244"/>
      <c r="DWI145" s="259"/>
      <c r="DWJ145" s="224"/>
      <c r="DWK145" s="244"/>
      <c r="DWL145" s="259"/>
      <c r="DWM145" s="224"/>
      <c r="DWN145" s="244"/>
      <c r="DWO145" s="259"/>
      <c r="DWP145" s="224"/>
      <c r="DWQ145" s="244"/>
      <c r="DWR145" s="259"/>
      <c r="DWS145" s="224"/>
      <c r="DWT145" s="244"/>
      <c r="DWU145" s="259"/>
      <c r="DWV145" s="224"/>
      <c r="DWW145" s="244"/>
      <c r="DWX145" s="259"/>
      <c r="DWY145" s="224"/>
      <c r="DWZ145" s="244"/>
      <c r="DXA145" s="259"/>
      <c r="DXB145" s="224"/>
      <c r="DXC145" s="244"/>
      <c r="DXD145" s="259"/>
      <c r="DXE145" s="224"/>
      <c r="DXF145" s="244"/>
      <c r="DXG145" s="259"/>
      <c r="DXH145" s="224"/>
      <c r="DXI145" s="244"/>
      <c r="DXJ145" s="259"/>
      <c r="DXK145" s="224"/>
      <c r="DXL145" s="244"/>
      <c r="DXM145" s="259"/>
      <c r="DXN145" s="224"/>
      <c r="DXO145" s="244"/>
      <c r="DXP145" s="259"/>
      <c r="DXQ145" s="224"/>
      <c r="DXR145" s="244"/>
      <c r="DXS145" s="259"/>
      <c r="DXT145" s="224"/>
      <c r="DXU145" s="244"/>
      <c r="DXV145" s="259"/>
      <c r="DXW145" s="224"/>
      <c r="DXX145" s="244"/>
      <c r="DXY145" s="259"/>
      <c r="DXZ145" s="224"/>
      <c r="DYA145" s="244"/>
      <c r="DYB145" s="259"/>
      <c r="DYC145" s="224"/>
      <c r="DYD145" s="244"/>
      <c r="DYE145" s="259"/>
      <c r="DYF145" s="224"/>
      <c r="DYG145" s="244"/>
      <c r="DYH145" s="259"/>
      <c r="DYI145" s="224"/>
      <c r="DYJ145" s="244"/>
      <c r="DYK145" s="259"/>
      <c r="DYL145" s="224"/>
      <c r="DYM145" s="244"/>
      <c r="DYN145" s="259"/>
      <c r="DYO145" s="224"/>
      <c r="DYP145" s="244"/>
      <c r="DYQ145" s="259"/>
      <c r="DYR145" s="224"/>
      <c r="DYS145" s="244"/>
      <c r="DYT145" s="259"/>
      <c r="DYU145" s="224"/>
      <c r="DYV145" s="244"/>
      <c r="DYW145" s="259"/>
      <c r="DYX145" s="224"/>
      <c r="DYY145" s="244"/>
      <c r="DYZ145" s="259"/>
      <c r="DZA145" s="224"/>
      <c r="DZB145" s="244"/>
      <c r="DZC145" s="259"/>
      <c r="DZD145" s="224"/>
      <c r="DZE145" s="244"/>
      <c r="DZF145" s="259"/>
      <c r="DZG145" s="224"/>
      <c r="DZH145" s="244"/>
      <c r="DZI145" s="259"/>
      <c r="DZJ145" s="224"/>
      <c r="DZK145" s="244"/>
      <c r="DZL145" s="259"/>
      <c r="DZM145" s="224"/>
      <c r="DZN145" s="244"/>
      <c r="DZO145" s="259"/>
      <c r="DZP145" s="224"/>
      <c r="DZQ145" s="244"/>
      <c r="DZR145" s="259"/>
      <c r="DZS145" s="224"/>
      <c r="DZT145" s="244"/>
      <c r="DZU145" s="259"/>
      <c r="DZV145" s="224"/>
      <c r="DZW145" s="244"/>
      <c r="DZX145" s="259"/>
      <c r="DZY145" s="224"/>
      <c r="DZZ145" s="244"/>
      <c r="EAA145" s="259"/>
      <c r="EAB145" s="224"/>
      <c r="EAC145" s="244"/>
      <c r="EAD145" s="259"/>
      <c r="EAE145" s="224"/>
      <c r="EAF145" s="244"/>
      <c r="EAG145" s="259"/>
      <c r="EAH145" s="224"/>
      <c r="EAI145" s="244"/>
      <c r="EAJ145" s="259"/>
      <c r="EAK145" s="224"/>
      <c r="EAL145" s="244"/>
      <c r="EAM145" s="259"/>
      <c r="EAN145" s="224"/>
      <c r="EAO145" s="244"/>
      <c r="EAP145" s="259"/>
      <c r="EAQ145" s="224"/>
      <c r="EAR145" s="244"/>
      <c r="EAS145" s="259"/>
      <c r="EAT145" s="224"/>
      <c r="EAU145" s="244"/>
      <c r="EAV145" s="259"/>
      <c r="EAW145" s="224"/>
      <c r="EAX145" s="244"/>
      <c r="EAY145" s="259"/>
      <c r="EAZ145" s="224"/>
      <c r="EBA145" s="244"/>
      <c r="EBB145" s="259"/>
      <c r="EBC145" s="224"/>
      <c r="EBD145" s="244"/>
      <c r="EBE145" s="259"/>
      <c r="EBF145" s="224"/>
      <c r="EBG145" s="244"/>
      <c r="EBH145" s="259"/>
      <c r="EBI145" s="224"/>
      <c r="EBJ145" s="244"/>
      <c r="EBK145" s="259"/>
      <c r="EBL145" s="224"/>
      <c r="EBM145" s="244"/>
      <c r="EBN145" s="259"/>
      <c r="EBO145" s="224"/>
      <c r="EBP145" s="244"/>
      <c r="EBQ145" s="259"/>
      <c r="EBR145" s="224"/>
      <c r="EBS145" s="244"/>
      <c r="EBT145" s="259"/>
      <c r="EBU145" s="224"/>
      <c r="EBV145" s="244"/>
      <c r="EBW145" s="259"/>
      <c r="EBX145" s="224"/>
      <c r="EBY145" s="244"/>
      <c r="EBZ145" s="259"/>
      <c r="ECA145" s="224"/>
      <c r="ECB145" s="244"/>
      <c r="ECC145" s="259"/>
      <c r="ECD145" s="224"/>
      <c r="ECE145" s="244"/>
      <c r="ECF145" s="259"/>
      <c r="ECG145" s="224"/>
      <c r="ECH145" s="244"/>
      <c r="ECI145" s="259"/>
      <c r="ECJ145" s="224"/>
      <c r="ECK145" s="244"/>
      <c r="ECL145" s="259"/>
      <c r="ECM145" s="224"/>
      <c r="ECN145" s="244"/>
      <c r="ECO145" s="259"/>
      <c r="ECP145" s="224"/>
      <c r="ECQ145" s="244"/>
      <c r="ECR145" s="259"/>
      <c r="ECS145" s="224"/>
      <c r="ECT145" s="244"/>
      <c r="ECU145" s="259"/>
      <c r="ECV145" s="224"/>
      <c r="ECW145" s="244"/>
      <c r="ECX145" s="259"/>
      <c r="ECY145" s="224"/>
      <c r="ECZ145" s="244"/>
      <c r="EDA145" s="259"/>
      <c r="EDB145" s="224"/>
      <c r="EDC145" s="244"/>
      <c r="EDD145" s="259"/>
      <c r="EDE145" s="224"/>
      <c r="EDF145" s="244"/>
      <c r="EDG145" s="259"/>
      <c r="EDH145" s="224"/>
      <c r="EDI145" s="244"/>
      <c r="EDJ145" s="259"/>
      <c r="EDK145" s="224"/>
      <c r="EDL145" s="244"/>
      <c r="EDM145" s="259"/>
      <c r="EDN145" s="224"/>
      <c r="EDO145" s="244"/>
      <c r="EDP145" s="259"/>
      <c r="EDQ145" s="224"/>
      <c r="EDR145" s="244"/>
      <c r="EDS145" s="259"/>
      <c r="EDT145" s="224"/>
      <c r="EDU145" s="244"/>
      <c r="EDV145" s="259"/>
      <c r="EDW145" s="224"/>
      <c r="EDX145" s="244"/>
      <c r="EDY145" s="259"/>
      <c r="EDZ145" s="224"/>
      <c r="EEA145" s="244"/>
      <c r="EEB145" s="259"/>
      <c r="EEC145" s="224"/>
      <c r="EED145" s="244"/>
      <c r="EEE145" s="259"/>
      <c r="EEF145" s="224"/>
      <c r="EEG145" s="244"/>
      <c r="EEH145" s="259"/>
      <c r="EEI145" s="224"/>
      <c r="EEJ145" s="244"/>
      <c r="EEK145" s="259"/>
      <c r="EEL145" s="224"/>
      <c r="EEM145" s="244"/>
      <c r="EEN145" s="259"/>
      <c r="EEO145" s="224"/>
      <c r="EEP145" s="244"/>
      <c r="EEQ145" s="259"/>
      <c r="EER145" s="224"/>
      <c r="EES145" s="244"/>
      <c r="EET145" s="259"/>
      <c r="EEU145" s="224"/>
      <c r="EEV145" s="244"/>
      <c r="EEW145" s="259"/>
      <c r="EEX145" s="224"/>
      <c r="EEY145" s="244"/>
      <c r="EEZ145" s="259"/>
      <c r="EFA145" s="224"/>
      <c r="EFB145" s="244"/>
      <c r="EFC145" s="259"/>
      <c r="EFD145" s="224"/>
      <c r="EFE145" s="244"/>
      <c r="EFF145" s="259"/>
      <c r="EFG145" s="224"/>
      <c r="EFH145" s="244"/>
      <c r="EFI145" s="259"/>
      <c r="EFJ145" s="224"/>
      <c r="EFK145" s="244"/>
      <c r="EFL145" s="259"/>
      <c r="EFM145" s="224"/>
      <c r="EFN145" s="244"/>
      <c r="EFO145" s="259"/>
      <c r="EFP145" s="224"/>
      <c r="EFQ145" s="244"/>
      <c r="EFR145" s="259"/>
      <c r="EFS145" s="224"/>
      <c r="EFT145" s="244"/>
      <c r="EFU145" s="259"/>
      <c r="EFV145" s="224"/>
      <c r="EFW145" s="244"/>
      <c r="EFX145" s="259"/>
      <c r="EFY145" s="224"/>
      <c r="EFZ145" s="244"/>
      <c r="EGA145" s="259"/>
      <c r="EGB145" s="224"/>
      <c r="EGC145" s="244"/>
      <c r="EGD145" s="259"/>
      <c r="EGE145" s="224"/>
      <c r="EGF145" s="244"/>
      <c r="EGG145" s="259"/>
      <c r="EGH145" s="224"/>
      <c r="EGI145" s="244"/>
      <c r="EGJ145" s="259"/>
      <c r="EGK145" s="224"/>
      <c r="EGL145" s="244"/>
      <c r="EGM145" s="259"/>
      <c r="EGN145" s="224"/>
      <c r="EGO145" s="244"/>
      <c r="EGP145" s="259"/>
      <c r="EGQ145" s="224"/>
      <c r="EGR145" s="244"/>
      <c r="EGS145" s="259"/>
      <c r="EGT145" s="224"/>
      <c r="EGU145" s="244"/>
      <c r="EGV145" s="259"/>
      <c r="EGW145" s="224"/>
      <c r="EGX145" s="244"/>
      <c r="EGY145" s="259"/>
      <c r="EGZ145" s="224"/>
      <c r="EHA145" s="244"/>
      <c r="EHB145" s="259"/>
      <c r="EHC145" s="224"/>
      <c r="EHD145" s="244"/>
      <c r="EHE145" s="259"/>
      <c r="EHF145" s="224"/>
      <c r="EHG145" s="244"/>
      <c r="EHH145" s="259"/>
      <c r="EHI145" s="224"/>
      <c r="EHJ145" s="244"/>
      <c r="EHK145" s="259"/>
      <c r="EHL145" s="224"/>
      <c r="EHM145" s="244"/>
      <c r="EHN145" s="259"/>
      <c r="EHO145" s="224"/>
      <c r="EHP145" s="244"/>
      <c r="EHQ145" s="259"/>
      <c r="EHR145" s="224"/>
      <c r="EHS145" s="244"/>
      <c r="EHT145" s="259"/>
      <c r="EHU145" s="224"/>
      <c r="EHV145" s="244"/>
      <c r="EHW145" s="259"/>
      <c r="EHX145" s="224"/>
      <c r="EHY145" s="244"/>
      <c r="EHZ145" s="259"/>
      <c r="EIA145" s="224"/>
      <c r="EIB145" s="244"/>
      <c r="EIC145" s="259"/>
      <c r="EID145" s="224"/>
      <c r="EIE145" s="244"/>
      <c r="EIF145" s="259"/>
      <c r="EIG145" s="224"/>
      <c r="EIH145" s="244"/>
      <c r="EII145" s="259"/>
      <c r="EIJ145" s="224"/>
      <c r="EIK145" s="244"/>
      <c r="EIL145" s="259"/>
      <c r="EIM145" s="224"/>
      <c r="EIN145" s="244"/>
      <c r="EIO145" s="259"/>
      <c r="EIP145" s="224"/>
      <c r="EIQ145" s="244"/>
      <c r="EIR145" s="259"/>
      <c r="EIS145" s="224"/>
      <c r="EIT145" s="244"/>
      <c r="EIU145" s="259"/>
      <c r="EIV145" s="224"/>
      <c r="EIW145" s="244"/>
      <c r="EIX145" s="259"/>
      <c r="EIY145" s="224"/>
      <c r="EIZ145" s="244"/>
      <c r="EJA145" s="259"/>
      <c r="EJB145" s="224"/>
      <c r="EJC145" s="244"/>
      <c r="EJD145" s="259"/>
      <c r="EJE145" s="224"/>
      <c r="EJF145" s="244"/>
      <c r="EJG145" s="259"/>
      <c r="EJH145" s="224"/>
      <c r="EJI145" s="244"/>
      <c r="EJJ145" s="259"/>
      <c r="EJK145" s="224"/>
      <c r="EJL145" s="244"/>
      <c r="EJM145" s="259"/>
      <c r="EJN145" s="224"/>
      <c r="EJO145" s="244"/>
      <c r="EJP145" s="259"/>
      <c r="EJQ145" s="224"/>
      <c r="EJR145" s="244"/>
      <c r="EJS145" s="259"/>
      <c r="EJT145" s="224"/>
      <c r="EJU145" s="244"/>
      <c r="EJV145" s="259"/>
      <c r="EJW145" s="224"/>
      <c r="EJX145" s="244"/>
      <c r="EJY145" s="259"/>
      <c r="EJZ145" s="224"/>
      <c r="EKA145" s="244"/>
      <c r="EKB145" s="259"/>
      <c r="EKC145" s="224"/>
      <c r="EKD145" s="244"/>
      <c r="EKE145" s="259"/>
      <c r="EKF145" s="224"/>
      <c r="EKG145" s="244"/>
      <c r="EKH145" s="259"/>
      <c r="EKI145" s="224"/>
      <c r="EKJ145" s="244"/>
      <c r="EKK145" s="259"/>
      <c r="EKL145" s="224"/>
      <c r="EKM145" s="244"/>
      <c r="EKN145" s="259"/>
      <c r="EKO145" s="224"/>
      <c r="EKP145" s="244"/>
      <c r="EKQ145" s="259"/>
      <c r="EKR145" s="224"/>
      <c r="EKS145" s="244"/>
      <c r="EKT145" s="259"/>
      <c r="EKU145" s="224"/>
      <c r="EKV145" s="244"/>
      <c r="EKW145" s="259"/>
      <c r="EKX145" s="224"/>
      <c r="EKY145" s="244"/>
      <c r="EKZ145" s="259"/>
      <c r="ELA145" s="224"/>
      <c r="ELB145" s="244"/>
      <c r="ELC145" s="259"/>
      <c r="ELD145" s="224"/>
      <c r="ELE145" s="244"/>
      <c r="ELF145" s="259"/>
      <c r="ELG145" s="224"/>
      <c r="ELH145" s="244"/>
      <c r="ELI145" s="259"/>
      <c r="ELJ145" s="224"/>
      <c r="ELK145" s="244"/>
      <c r="ELL145" s="259"/>
      <c r="ELM145" s="224"/>
      <c r="ELN145" s="244"/>
      <c r="ELO145" s="259"/>
      <c r="ELP145" s="224"/>
      <c r="ELQ145" s="244"/>
      <c r="ELR145" s="259"/>
      <c r="ELS145" s="224"/>
      <c r="ELT145" s="244"/>
      <c r="ELU145" s="259"/>
      <c r="ELV145" s="224"/>
      <c r="ELW145" s="244"/>
      <c r="ELX145" s="259"/>
      <c r="ELY145" s="224"/>
      <c r="ELZ145" s="244"/>
      <c r="EMA145" s="259"/>
      <c r="EMB145" s="224"/>
      <c r="EMC145" s="244"/>
      <c r="EMD145" s="259"/>
      <c r="EME145" s="224"/>
      <c r="EMF145" s="244"/>
      <c r="EMG145" s="259"/>
      <c r="EMH145" s="224"/>
      <c r="EMI145" s="244"/>
      <c r="EMJ145" s="259"/>
      <c r="EMK145" s="224"/>
      <c r="EML145" s="244"/>
      <c r="EMM145" s="259"/>
      <c r="EMN145" s="224"/>
      <c r="EMO145" s="244"/>
      <c r="EMP145" s="259"/>
      <c r="EMQ145" s="224"/>
      <c r="EMR145" s="244"/>
      <c r="EMS145" s="259"/>
      <c r="EMT145" s="224"/>
      <c r="EMU145" s="244"/>
      <c r="EMV145" s="259"/>
      <c r="EMW145" s="224"/>
      <c r="EMX145" s="244"/>
      <c r="EMY145" s="259"/>
      <c r="EMZ145" s="224"/>
      <c r="ENA145" s="244"/>
      <c r="ENB145" s="259"/>
      <c r="ENC145" s="224"/>
      <c r="END145" s="244"/>
      <c r="ENE145" s="259"/>
      <c r="ENF145" s="224"/>
      <c r="ENG145" s="244"/>
      <c r="ENH145" s="259"/>
      <c r="ENI145" s="224"/>
      <c r="ENJ145" s="244"/>
      <c r="ENK145" s="259"/>
      <c r="ENL145" s="224"/>
      <c r="ENM145" s="244"/>
      <c r="ENN145" s="259"/>
      <c r="ENO145" s="224"/>
      <c r="ENP145" s="244"/>
      <c r="ENQ145" s="259"/>
      <c r="ENR145" s="224"/>
      <c r="ENS145" s="244"/>
      <c r="ENT145" s="259"/>
      <c r="ENU145" s="224"/>
      <c r="ENV145" s="244"/>
      <c r="ENW145" s="259"/>
      <c r="ENX145" s="224"/>
      <c r="ENY145" s="244"/>
      <c r="ENZ145" s="259"/>
      <c r="EOA145" s="224"/>
      <c r="EOB145" s="244"/>
      <c r="EOC145" s="259"/>
      <c r="EOD145" s="224"/>
      <c r="EOE145" s="244"/>
      <c r="EOF145" s="259"/>
      <c r="EOG145" s="224"/>
      <c r="EOH145" s="244"/>
      <c r="EOI145" s="259"/>
      <c r="EOJ145" s="224"/>
      <c r="EOK145" s="244"/>
      <c r="EOL145" s="259"/>
      <c r="EOM145" s="224"/>
      <c r="EON145" s="244"/>
      <c r="EOO145" s="259"/>
      <c r="EOP145" s="224"/>
      <c r="EOQ145" s="244"/>
      <c r="EOR145" s="259"/>
      <c r="EOS145" s="224"/>
      <c r="EOT145" s="244"/>
      <c r="EOU145" s="259"/>
      <c r="EOV145" s="224"/>
      <c r="EOW145" s="244"/>
      <c r="EOX145" s="259"/>
      <c r="EOY145" s="224"/>
      <c r="EOZ145" s="244"/>
      <c r="EPA145" s="259"/>
      <c r="EPB145" s="224"/>
      <c r="EPC145" s="244"/>
      <c r="EPD145" s="259"/>
      <c r="EPE145" s="224"/>
      <c r="EPF145" s="244"/>
      <c r="EPG145" s="259"/>
      <c r="EPH145" s="224"/>
      <c r="EPI145" s="244"/>
      <c r="EPJ145" s="259"/>
      <c r="EPK145" s="224"/>
      <c r="EPL145" s="244"/>
      <c r="EPM145" s="259"/>
      <c r="EPN145" s="224"/>
      <c r="EPO145" s="244"/>
      <c r="EPP145" s="259"/>
      <c r="EPQ145" s="224"/>
      <c r="EPR145" s="244"/>
      <c r="EPS145" s="259"/>
      <c r="EPT145" s="224"/>
      <c r="EPU145" s="244"/>
      <c r="EPV145" s="259"/>
      <c r="EPW145" s="224"/>
      <c r="EPX145" s="244"/>
      <c r="EPY145" s="259"/>
      <c r="EPZ145" s="224"/>
      <c r="EQA145" s="244"/>
      <c r="EQB145" s="259"/>
      <c r="EQC145" s="224"/>
      <c r="EQD145" s="244"/>
      <c r="EQE145" s="259"/>
      <c r="EQF145" s="224"/>
      <c r="EQG145" s="244"/>
      <c r="EQH145" s="259"/>
      <c r="EQI145" s="224"/>
      <c r="EQJ145" s="244"/>
      <c r="EQK145" s="259"/>
      <c r="EQL145" s="224"/>
      <c r="EQM145" s="244"/>
      <c r="EQN145" s="259"/>
      <c r="EQO145" s="224"/>
      <c r="EQP145" s="244"/>
      <c r="EQQ145" s="259"/>
      <c r="EQR145" s="224"/>
      <c r="EQS145" s="244"/>
      <c r="EQT145" s="259"/>
      <c r="EQU145" s="224"/>
      <c r="EQV145" s="244"/>
      <c r="EQW145" s="259"/>
      <c r="EQX145" s="224"/>
      <c r="EQY145" s="244"/>
      <c r="EQZ145" s="259"/>
      <c r="ERA145" s="224"/>
      <c r="ERB145" s="244"/>
      <c r="ERC145" s="259"/>
      <c r="ERD145" s="224"/>
      <c r="ERE145" s="244"/>
      <c r="ERF145" s="259"/>
      <c r="ERG145" s="224"/>
      <c r="ERH145" s="244"/>
      <c r="ERI145" s="259"/>
      <c r="ERJ145" s="224"/>
      <c r="ERK145" s="244"/>
      <c r="ERL145" s="259"/>
      <c r="ERM145" s="224"/>
      <c r="ERN145" s="244"/>
      <c r="ERO145" s="259"/>
      <c r="ERP145" s="224"/>
      <c r="ERQ145" s="244"/>
      <c r="ERR145" s="259"/>
      <c r="ERS145" s="224"/>
      <c r="ERT145" s="244"/>
      <c r="ERU145" s="259"/>
      <c r="ERV145" s="224"/>
      <c r="ERW145" s="244"/>
      <c r="ERX145" s="259"/>
      <c r="ERY145" s="224"/>
      <c r="ERZ145" s="244"/>
      <c r="ESA145" s="259"/>
      <c r="ESB145" s="224"/>
      <c r="ESC145" s="244"/>
      <c r="ESD145" s="259"/>
      <c r="ESE145" s="224"/>
      <c r="ESF145" s="244"/>
      <c r="ESG145" s="259"/>
      <c r="ESH145" s="224"/>
      <c r="ESI145" s="244"/>
      <c r="ESJ145" s="259"/>
      <c r="ESK145" s="224"/>
      <c r="ESL145" s="244"/>
      <c r="ESM145" s="259"/>
      <c r="ESN145" s="224"/>
      <c r="ESO145" s="244"/>
      <c r="ESP145" s="259"/>
      <c r="ESQ145" s="224"/>
      <c r="ESR145" s="244"/>
      <c r="ESS145" s="259"/>
      <c r="EST145" s="224"/>
      <c r="ESU145" s="244"/>
      <c r="ESV145" s="259"/>
      <c r="ESW145" s="224"/>
      <c r="ESX145" s="244"/>
      <c r="ESY145" s="259"/>
      <c r="ESZ145" s="224"/>
      <c r="ETA145" s="244"/>
      <c r="ETB145" s="259"/>
      <c r="ETC145" s="224"/>
      <c r="ETD145" s="244"/>
      <c r="ETE145" s="259"/>
      <c r="ETF145" s="224"/>
      <c r="ETG145" s="244"/>
      <c r="ETH145" s="259"/>
      <c r="ETI145" s="224"/>
      <c r="ETJ145" s="244"/>
      <c r="ETK145" s="259"/>
      <c r="ETL145" s="224"/>
      <c r="ETM145" s="244"/>
      <c r="ETN145" s="259"/>
      <c r="ETO145" s="224"/>
      <c r="ETP145" s="244"/>
      <c r="ETQ145" s="259"/>
      <c r="ETR145" s="224"/>
      <c r="ETS145" s="244"/>
      <c r="ETT145" s="259"/>
      <c r="ETU145" s="224"/>
      <c r="ETV145" s="244"/>
      <c r="ETW145" s="259"/>
      <c r="ETX145" s="224"/>
      <c r="ETY145" s="244"/>
      <c r="ETZ145" s="259"/>
      <c r="EUA145" s="224"/>
      <c r="EUB145" s="244"/>
      <c r="EUC145" s="259"/>
      <c r="EUD145" s="224"/>
      <c r="EUE145" s="244"/>
      <c r="EUF145" s="259"/>
      <c r="EUG145" s="224"/>
      <c r="EUH145" s="244"/>
      <c r="EUI145" s="259"/>
      <c r="EUJ145" s="224"/>
      <c r="EUK145" s="244"/>
      <c r="EUL145" s="259"/>
      <c r="EUM145" s="224"/>
      <c r="EUN145" s="244"/>
      <c r="EUO145" s="259"/>
      <c r="EUP145" s="224"/>
      <c r="EUQ145" s="244"/>
      <c r="EUR145" s="259"/>
      <c r="EUS145" s="224"/>
      <c r="EUT145" s="244"/>
      <c r="EUU145" s="259"/>
      <c r="EUV145" s="224"/>
      <c r="EUW145" s="244"/>
      <c r="EUX145" s="259"/>
      <c r="EUY145" s="224"/>
      <c r="EUZ145" s="244"/>
      <c r="EVA145" s="259"/>
      <c r="EVB145" s="224"/>
      <c r="EVC145" s="244"/>
      <c r="EVD145" s="259"/>
      <c r="EVE145" s="224"/>
      <c r="EVF145" s="244"/>
      <c r="EVG145" s="259"/>
      <c r="EVH145" s="224"/>
      <c r="EVI145" s="244"/>
      <c r="EVJ145" s="259"/>
      <c r="EVK145" s="224"/>
      <c r="EVL145" s="244"/>
      <c r="EVM145" s="259"/>
      <c r="EVN145" s="224"/>
      <c r="EVO145" s="244"/>
      <c r="EVP145" s="259"/>
      <c r="EVQ145" s="224"/>
      <c r="EVR145" s="244"/>
      <c r="EVS145" s="259"/>
      <c r="EVT145" s="224"/>
      <c r="EVU145" s="244"/>
      <c r="EVV145" s="259"/>
      <c r="EVW145" s="224"/>
      <c r="EVX145" s="244"/>
      <c r="EVY145" s="259"/>
      <c r="EVZ145" s="224"/>
      <c r="EWA145" s="244"/>
      <c r="EWB145" s="259"/>
      <c r="EWC145" s="224"/>
      <c r="EWD145" s="244"/>
      <c r="EWE145" s="259"/>
      <c r="EWF145" s="224"/>
      <c r="EWG145" s="244"/>
      <c r="EWH145" s="259"/>
      <c r="EWI145" s="224"/>
      <c r="EWJ145" s="244"/>
      <c r="EWK145" s="259"/>
      <c r="EWL145" s="224"/>
      <c r="EWM145" s="244"/>
      <c r="EWN145" s="259"/>
      <c r="EWO145" s="224"/>
      <c r="EWP145" s="244"/>
      <c r="EWQ145" s="259"/>
      <c r="EWR145" s="224"/>
      <c r="EWS145" s="244"/>
      <c r="EWT145" s="259"/>
      <c r="EWU145" s="224"/>
      <c r="EWV145" s="244"/>
      <c r="EWW145" s="259"/>
      <c r="EWX145" s="224"/>
      <c r="EWY145" s="244"/>
      <c r="EWZ145" s="259"/>
      <c r="EXA145" s="224"/>
      <c r="EXB145" s="244"/>
      <c r="EXC145" s="259"/>
      <c r="EXD145" s="224"/>
      <c r="EXE145" s="244"/>
      <c r="EXF145" s="259"/>
      <c r="EXG145" s="224"/>
      <c r="EXH145" s="244"/>
      <c r="EXI145" s="259"/>
      <c r="EXJ145" s="224"/>
      <c r="EXK145" s="244"/>
      <c r="EXL145" s="259"/>
      <c r="EXM145" s="224"/>
      <c r="EXN145" s="244"/>
      <c r="EXO145" s="259"/>
      <c r="EXP145" s="224"/>
      <c r="EXQ145" s="244"/>
      <c r="EXR145" s="259"/>
      <c r="EXS145" s="224"/>
      <c r="EXT145" s="244"/>
      <c r="EXU145" s="259"/>
      <c r="EXV145" s="224"/>
      <c r="EXW145" s="244"/>
      <c r="EXX145" s="259"/>
      <c r="EXY145" s="224"/>
      <c r="EXZ145" s="244"/>
      <c r="EYA145" s="259"/>
      <c r="EYB145" s="224"/>
      <c r="EYC145" s="244"/>
      <c r="EYD145" s="259"/>
      <c r="EYE145" s="224"/>
      <c r="EYF145" s="244"/>
      <c r="EYG145" s="259"/>
      <c r="EYH145" s="224"/>
      <c r="EYI145" s="244"/>
      <c r="EYJ145" s="259"/>
      <c r="EYK145" s="224"/>
      <c r="EYL145" s="244"/>
      <c r="EYM145" s="259"/>
      <c r="EYN145" s="224"/>
      <c r="EYO145" s="244"/>
      <c r="EYP145" s="259"/>
      <c r="EYQ145" s="224"/>
      <c r="EYR145" s="244"/>
      <c r="EYS145" s="259"/>
      <c r="EYT145" s="224"/>
      <c r="EYU145" s="244"/>
      <c r="EYV145" s="259"/>
      <c r="EYW145" s="224"/>
      <c r="EYX145" s="244"/>
      <c r="EYY145" s="259"/>
      <c r="EYZ145" s="224"/>
      <c r="EZA145" s="244"/>
      <c r="EZB145" s="259"/>
      <c r="EZC145" s="224"/>
      <c r="EZD145" s="244"/>
      <c r="EZE145" s="259"/>
      <c r="EZF145" s="224"/>
      <c r="EZG145" s="244"/>
      <c r="EZH145" s="259"/>
      <c r="EZI145" s="224"/>
      <c r="EZJ145" s="244"/>
      <c r="EZK145" s="259"/>
      <c r="EZL145" s="224"/>
      <c r="EZM145" s="244"/>
      <c r="EZN145" s="259"/>
      <c r="EZO145" s="224"/>
      <c r="EZP145" s="244"/>
      <c r="EZQ145" s="259"/>
      <c r="EZR145" s="224"/>
      <c r="EZS145" s="244"/>
      <c r="EZT145" s="259"/>
      <c r="EZU145" s="224"/>
      <c r="EZV145" s="244"/>
      <c r="EZW145" s="259"/>
      <c r="EZX145" s="224"/>
      <c r="EZY145" s="244"/>
      <c r="EZZ145" s="259"/>
      <c r="FAA145" s="224"/>
      <c r="FAB145" s="244"/>
      <c r="FAC145" s="259"/>
      <c r="FAD145" s="224"/>
      <c r="FAE145" s="244"/>
      <c r="FAF145" s="259"/>
      <c r="FAG145" s="224"/>
      <c r="FAH145" s="244"/>
      <c r="FAI145" s="259"/>
      <c r="FAJ145" s="224"/>
      <c r="FAK145" s="244"/>
      <c r="FAL145" s="259"/>
      <c r="FAM145" s="224"/>
      <c r="FAN145" s="244"/>
      <c r="FAO145" s="259"/>
      <c r="FAP145" s="224"/>
      <c r="FAQ145" s="244"/>
      <c r="FAR145" s="259"/>
      <c r="FAS145" s="224"/>
      <c r="FAT145" s="244"/>
      <c r="FAU145" s="259"/>
      <c r="FAV145" s="224"/>
      <c r="FAW145" s="244"/>
      <c r="FAX145" s="259"/>
      <c r="FAY145" s="224"/>
      <c r="FAZ145" s="244"/>
      <c r="FBA145" s="259"/>
      <c r="FBB145" s="224"/>
      <c r="FBC145" s="244"/>
      <c r="FBD145" s="259"/>
      <c r="FBE145" s="224"/>
      <c r="FBF145" s="244"/>
      <c r="FBG145" s="259"/>
      <c r="FBH145" s="224"/>
      <c r="FBI145" s="244"/>
      <c r="FBJ145" s="259"/>
      <c r="FBK145" s="224"/>
      <c r="FBL145" s="244"/>
      <c r="FBM145" s="259"/>
      <c r="FBN145" s="224"/>
      <c r="FBO145" s="244"/>
      <c r="FBP145" s="259"/>
      <c r="FBQ145" s="224"/>
      <c r="FBR145" s="244"/>
      <c r="FBS145" s="259"/>
      <c r="FBT145" s="224"/>
      <c r="FBU145" s="244"/>
      <c r="FBV145" s="259"/>
      <c r="FBW145" s="224"/>
      <c r="FBX145" s="244"/>
      <c r="FBY145" s="259"/>
      <c r="FBZ145" s="224"/>
      <c r="FCA145" s="244"/>
      <c r="FCB145" s="259"/>
      <c r="FCC145" s="224"/>
      <c r="FCD145" s="244"/>
      <c r="FCE145" s="259"/>
      <c r="FCF145" s="224"/>
      <c r="FCG145" s="244"/>
      <c r="FCH145" s="259"/>
      <c r="FCI145" s="224"/>
      <c r="FCJ145" s="244"/>
      <c r="FCK145" s="259"/>
      <c r="FCL145" s="224"/>
      <c r="FCM145" s="244"/>
      <c r="FCN145" s="259"/>
      <c r="FCO145" s="224"/>
      <c r="FCP145" s="244"/>
      <c r="FCQ145" s="259"/>
      <c r="FCR145" s="224"/>
      <c r="FCS145" s="244"/>
      <c r="FCT145" s="259"/>
      <c r="FCU145" s="224"/>
      <c r="FCV145" s="244"/>
      <c r="FCW145" s="259"/>
      <c r="FCX145" s="224"/>
      <c r="FCY145" s="244"/>
      <c r="FCZ145" s="259"/>
      <c r="FDA145" s="224"/>
      <c r="FDB145" s="244"/>
      <c r="FDC145" s="259"/>
      <c r="FDD145" s="224"/>
      <c r="FDE145" s="244"/>
      <c r="FDF145" s="259"/>
      <c r="FDG145" s="224"/>
      <c r="FDH145" s="244"/>
      <c r="FDI145" s="259"/>
      <c r="FDJ145" s="224"/>
      <c r="FDK145" s="244"/>
      <c r="FDL145" s="259"/>
      <c r="FDM145" s="224"/>
      <c r="FDN145" s="244"/>
      <c r="FDO145" s="259"/>
      <c r="FDP145" s="224"/>
      <c r="FDQ145" s="244"/>
      <c r="FDR145" s="259"/>
      <c r="FDS145" s="224"/>
      <c r="FDT145" s="244"/>
      <c r="FDU145" s="259"/>
      <c r="FDV145" s="224"/>
      <c r="FDW145" s="244"/>
      <c r="FDX145" s="259"/>
      <c r="FDY145" s="224"/>
      <c r="FDZ145" s="244"/>
      <c r="FEA145" s="259"/>
      <c r="FEB145" s="224"/>
      <c r="FEC145" s="244"/>
      <c r="FED145" s="259"/>
      <c r="FEE145" s="224"/>
      <c r="FEF145" s="244"/>
      <c r="FEG145" s="259"/>
      <c r="FEH145" s="224"/>
      <c r="FEI145" s="244"/>
      <c r="FEJ145" s="259"/>
      <c r="FEK145" s="224"/>
      <c r="FEL145" s="244"/>
      <c r="FEM145" s="259"/>
      <c r="FEN145" s="224"/>
      <c r="FEO145" s="244"/>
      <c r="FEP145" s="259"/>
      <c r="FEQ145" s="224"/>
      <c r="FER145" s="244"/>
      <c r="FES145" s="259"/>
      <c r="FET145" s="224"/>
      <c r="FEU145" s="244"/>
      <c r="FEV145" s="259"/>
      <c r="FEW145" s="224"/>
      <c r="FEX145" s="244"/>
      <c r="FEY145" s="259"/>
      <c r="FEZ145" s="224"/>
      <c r="FFA145" s="244"/>
      <c r="FFB145" s="259"/>
      <c r="FFC145" s="224"/>
      <c r="FFD145" s="244"/>
      <c r="FFE145" s="259"/>
      <c r="FFF145" s="224"/>
      <c r="FFG145" s="244"/>
      <c r="FFH145" s="259"/>
      <c r="FFI145" s="224"/>
      <c r="FFJ145" s="244"/>
      <c r="FFK145" s="259"/>
      <c r="FFL145" s="224"/>
      <c r="FFM145" s="244"/>
      <c r="FFN145" s="259"/>
      <c r="FFO145" s="224"/>
      <c r="FFP145" s="244"/>
      <c r="FFQ145" s="259"/>
      <c r="FFR145" s="224"/>
      <c r="FFS145" s="244"/>
      <c r="FFT145" s="259"/>
      <c r="FFU145" s="224"/>
      <c r="FFV145" s="244"/>
      <c r="FFW145" s="259"/>
      <c r="FFX145" s="224"/>
      <c r="FFY145" s="244"/>
      <c r="FFZ145" s="259"/>
      <c r="FGA145" s="224"/>
      <c r="FGB145" s="244"/>
      <c r="FGC145" s="259"/>
      <c r="FGD145" s="224"/>
      <c r="FGE145" s="244"/>
      <c r="FGF145" s="259"/>
      <c r="FGG145" s="224"/>
      <c r="FGH145" s="244"/>
      <c r="FGI145" s="259"/>
      <c r="FGJ145" s="224"/>
      <c r="FGK145" s="244"/>
      <c r="FGL145" s="259"/>
      <c r="FGM145" s="224"/>
      <c r="FGN145" s="244"/>
      <c r="FGO145" s="259"/>
      <c r="FGP145" s="224"/>
      <c r="FGQ145" s="244"/>
      <c r="FGR145" s="259"/>
      <c r="FGS145" s="224"/>
      <c r="FGT145" s="244"/>
      <c r="FGU145" s="259"/>
      <c r="FGV145" s="224"/>
      <c r="FGW145" s="244"/>
      <c r="FGX145" s="259"/>
      <c r="FGY145" s="224"/>
      <c r="FGZ145" s="244"/>
      <c r="FHA145" s="259"/>
      <c r="FHB145" s="224"/>
      <c r="FHC145" s="244"/>
      <c r="FHD145" s="259"/>
      <c r="FHE145" s="224"/>
      <c r="FHF145" s="244"/>
      <c r="FHG145" s="259"/>
      <c r="FHH145" s="224"/>
      <c r="FHI145" s="244"/>
      <c r="FHJ145" s="259"/>
      <c r="FHK145" s="224"/>
      <c r="FHL145" s="244"/>
      <c r="FHM145" s="259"/>
      <c r="FHN145" s="224"/>
      <c r="FHO145" s="244"/>
      <c r="FHP145" s="259"/>
      <c r="FHQ145" s="224"/>
      <c r="FHR145" s="244"/>
      <c r="FHS145" s="259"/>
      <c r="FHT145" s="224"/>
      <c r="FHU145" s="244"/>
      <c r="FHV145" s="259"/>
      <c r="FHW145" s="224"/>
      <c r="FHX145" s="244"/>
      <c r="FHY145" s="259"/>
      <c r="FHZ145" s="224"/>
      <c r="FIA145" s="244"/>
      <c r="FIB145" s="259"/>
      <c r="FIC145" s="224"/>
      <c r="FID145" s="244"/>
      <c r="FIE145" s="259"/>
      <c r="FIF145" s="224"/>
      <c r="FIG145" s="244"/>
      <c r="FIH145" s="259"/>
      <c r="FII145" s="224"/>
      <c r="FIJ145" s="244"/>
      <c r="FIK145" s="259"/>
      <c r="FIL145" s="224"/>
      <c r="FIM145" s="244"/>
      <c r="FIN145" s="259"/>
      <c r="FIO145" s="224"/>
      <c r="FIP145" s="244"/>
      <c r="FIQ145" s="259"/>
      <c r="FIR145" s="224"/>
      <c r="FIS145" s="244"/>
      <c r="FIT145" s="259"/>
      <c r="FIU145" s="224"/>
      <c r="FIV145" s="244"/>
      <c r="FIW145" s="259"/>
      <c r="FIX145" s="224"/>
      <c r="FIY145" s="244"/>
      <c r="FIZ145" s="259"/>
      <c r="FJA145" s="224"/>
      <c r="FJB145" s="244"/>
      <c r="FJC145" s="259"/>
      <c r="FJD145" s="224"/>
      <c r="FJE145" s="244"/>
      <c r="FJF145" s="259"/>
      <c r="FJG145" s="224"/>
      <c r="FJH145" s="244"/>
      <c r="FJI145" s="259"/>
      <c r="FJJ145" s="224"/>
      <c r="FJK145" s="244"/>
      <c r="FJL145" s="259"/>
      <c r="FJM145" s="224"/>
      <c r="FJN145" s="244"/>
      <c r="FJO145" s="259"/>
      <c r="FJP145" s="224"/>
      <c r="FJQ145" s="244"/>
      <c r="FJR145" s="259"/>
      <c r="FJS145" s="224"/>
      <c r="FJT145" s="244"/>
      <c r="FJU145" s="259"/>
      <c r="FJV145" s="224"/>
      <c r="FJW145" s="244"/>
      <c r="FJX145" s="259"/>
      <c r="FJY145" s="224"/>
      <c r="FJZ145" s="244"/>
      <c r="FKA145" s="259"/>
      <c r="FKB145" s="224"/>
      <c r="FKC145" s="244"/>
      <c r="FKD145" s="259"/>
      <c r="FKE145" s="224"/>
      <c r="FKF145" s="244"/>
      <c r="FKG145" s="259"/>
      <c r="FKH145" s="224"/>
      <c r="FKI145" s="244"/>
      <c r="FKJ145" s="259"/>
      <c r="FKK145" s="224"/>
      <c r="FKL145" s="244"/>
      <c r="FKM145" s="259"/>
      <c r="FKN145" s="224"/>
      <c r="FKO145" s="244"/>
      <c r="FKP145" s="259"/>
      <c r="FKQ145" s="224"/>
      <c r="FKR145" s="244"/>
      <c r="FKS145" s="259"/>
      <c r="FKT145" s="224"/>
      <c r="FKU145" s="244"/>
      <c r="FKV145" s="259"/>
      <c r="FKW145" s="224"/>
      <c r="FKX145" s="244"/>
      <c r="FKY145" s="259"/>
      <c r="FKZ145" s="224"/>
      <c r="FLA145" s="244"/>
      <c r="FLB145" s="259"/>
      <c r="FLC145" s="224"/>
      <c r="FLD145" s="244"/>
      <c r="FLE145" s="259"/>
      <c r="FLF145" s="224"/>
      <c r="FLG145" s="244"/>
      <c r="FLH145" s="259"/>
      <c r="FLI145" s="224"/>
      <c r="FLJ145" s="244"/>
      <c r="FLK145" s="259"/>
      <c r="FLL145" s="224"/>
      <c r="FLM145" s="244"/>
      <c r="FLN145" s="259"/>
      <c r="FLO145" s="224"/>
      <c r="FLP145" s="244"/>
      <c r="FLQ145" s="259"/>
      <c r="FLR145" s="224"/>
      <c r="FLS145" s="244"/>
      <c r="FLT145" s="259"/>
      <c r="FLU145" s="224"/>
      <c r="FLV145" s="244"/>
      <c r="FLW145" s="259"/>
      <c r="FLX145" s="224"/>
      <c r="FLY145" s="244"/>
      <c r="FLZ145" s="259"/>
      <c r="FMA145" s="224"/>
      <c r="FMB145" s="244"/>
      <c r="FMC145" s="259"/>
      <c r="FMD145" s="224"/>
      <c r="FME145" s="244"/>
      <c r="FMF145" s="259"/>
      <c r="FMG145" s="224"/>
      <c r="FMH145" s="244"/>
      <c r="FMI145" s="259"/>
      <c r="FMJ145" s="224"/>
      <c r="FMK145" s="244"/>
      <c r="FML145" s="259"/>
      <c r="FMM145" s="224"/>
      <c r="FMN145" s="244"/>
      <c r="FMO145" s="259"/>
      <c r="FMP145" s="224"/>
      <c r="FMQ145" s="244"/>
      <c r="FMR145" s="259"/>
      <c r="FMS145" s="224"/>
      <c r="FMT145" s="244"/>
      <c r="FMU145" s="259"/>
      <c r="FMV145" s="224"/>
      <c r="FMW145" s="244"/>
      <c r="FMX145" s="259"/>
      <c r="FMY145" s="224"/>
      <c r="FMZ145" s="244"/>
      <c r="FNA145" s="259"/>
      <c r="FNB145" s="224"/>
      <c r="FNC145" s="244"/>
      <c r="FND145" s="259"/>
      <c r="FNE145" s="224"/>
      <c r="FNF145" s="244"/>
      <c r="FNG145" s="259"/>
      <c r="FNH145" s="224"/>
      <c r="FNI145" s="244"/>
      <c r="FNJ145" s="259"/>
      <c r="FNK145" s="224"/>
      <c r="FNL145" s="244"/>
      <c r="FNM145" s="259"/>
      <c r="FNN145" s="224"/>
      <c r="FNO145" s="244"/>
      <c r="FNP145" s="259"/>
      <c r="FNQ145" s="224"/>
      <c r="FNR145" s="244"/>
      <c r="FNS145" s="259"/>
      <c r="FNT145" s="224"/>
      <c r="FNU145" s="244"/>
      <c r="FNV145" s="259"/>
      <c r="FNW145" s="224"/>
      <c r="FNX145" s="244"/>
      <c r="FNY145" s="259"/>
      <c r="FNZ145" s="224"/>
      <c r="FOA145" s="244"/>
      <c r="FOB145" s="259"/>
      <c r="FOC145" s="224"/>
      <c r="FOD145" s="244"/>
      <c r="FOE145" s="259"/>
      <c r="FOF145" s="224"/>
      <c r="FOG145" s="244"/>
      <c r="FOH145" s="259"/>
      <c r="FOI145" s="224"/>
      <c r="FOJ145" s="244"/>
      <c r="FOK145" s="259"/>
      <c r="FOL145" s="224"/>
      <c r="FOM145" s="244"/>
      <c r="FON145" s="259"/>
      <c r="FOO145" s="224"/>
      <c r="FOP145" s="244"/>
      <c r="FOQ145" s="259"/>
      <c r="FOR145" s="224"/>
      <c r="FOS145" s="244"/>
      <c r="FOT145" s="259"/>
      <c r="FOU145" s="224"/>
      <c r="FOV145" s="244"/>
      <c r="FOW145" s="259"/>
      <c r="FOX145" s="224"/>
      <c r="FOY145" s="244"/>
      <c r="FOZ145" s="259"/>
      <c r="FPA145" s="224"/>
      <c r="FPB145" s="244"/>
      <c r="FPC145" s="259"/>
      <c r="FPD145" s="224"/>
      <c r="FPE145" s="244"/>
      <c r="FPF145" s="259"/>
      <c r="FPG145" s="224"/>
      <c r="FPH145" s="244"/>
      <c r="FPI145" s="259"/>
      <c r="FPJ145" s="224"/>
      <c r="FPK145" s="244"/>
      <c r="FPL145" s="259"/>
      <c r="FPM145" s="224"/>
      <c r="FPN145" s="244"/>
      <c r="FPO145" s="259"/>
      <c r="FPP145" s="224"/>
      <c r="FPQ145" s="244"/>
      <c r="FPR145" s="259"/>
      <c r="FPS145" s="224"/>
      <c r="FPT145" s="244"/>
      <c r="FPU145" s="259"/>
      <c r="FPV145" s="224"/>
      <c r="FPW145" s="244"/>
      <c r="FPX145" s="259"/>
      <c r="FPY145" s="224"/>
      <c r="FPZ145" s="244"/>
      <c r="FQA145" s="259"/>
      <c r="FQB145" s="224"/>
      <c r="FQC145" s="244"/>
      <c r="FQD145" s="259"/>
      <c r="FQE145" s="224"/>
      <c r="FQF145" s="244"/>
      <c r="FQG145" s="259"/>
      <c r="FQH145" s="224"/>
      <c r="FQI145" s="244"/>
      <c r="FQJ145" s="259"/>
      <c r="FQK145" s="224"/>
      <c r="FQL145" s="244"/>
      <c r="FQM145" s="259"/>
      <c r="FQN145" s="224"/>
      <c r="FQO145" s="244"/>
      <c r="FQP145" s="259"/>
      <c r="FQQ145" s="224"/>
      <c r="FQR145" s="244"/>
      <c r="FQS145" s="259"/>
      <c r="FQT145" s="224"/>
      <c r="FQU145" s="244"/>
      <c r="FQV145" s="259"/>
      <c r="FQW145" s="224"/>
      <c r="FQX145" s="244"/>
      <c r="FQY145" s="259"/>
      <c r="FQZ145" s="224"/>
      <c r="FRA145" s="244"/>
      <c r="FRB145" s="259"/>
      <c r="FRC145" s="224"/>
      <c r="FRD145" s="244"/>
      <c r="FRE145" s="259"/>
      <c r="FRF145" s="224"/>
      <c r="FRG145" s="244"/>
      <c r="FRH145" s="259"/>
      <c r="FRI145" s="224"/>
      <c r="FRJ145" s="244"/>
      <c r="FRK145" s="259"/>
      <c r="FRL145" s="224"/>
      <c r="FRM145" s="244"/>
      <c r="FRN145" s="259"/>
      <c r="FRO145" s="224"/>
      <c r="FRP145" s="244"/>
      <c r="FRQ145" s="259"/>
      <c r="FRR145" s="224"/>
      <c r="FRS145" s="244"/>
      <c r="FRT145" s="259"/>
      <c r="FRU145" s="224"/>
      <c r="FRV145" s="244"/>
      <c r="FRW145" s="259"/>
      <c r="FRX145" s="224"/>
      <c r="FRY145" s="244"/>
      <c r="FRZ145" s="259"/>
      <c r="FSA145" s="224"/>
      <c r="FSB145" s="244"/>
      <c r="FSC145" s="259"/>
      <c r="FSD145" s="224"/>
      <c r="FSE145" s="244"/>
      <c r="FSF145" s="259"/>
      <c r="FSG145" s="224"/>
      <c r="FSH145" s="244"/>
      <c r="FSI145" s="259"/>
      <c r="FSJ145" s="224"/>
      <c r="FSK145" s="244"/>
      <c r="FSL145" s="259"/>
      <c r="FSM145" s="224"/>
      <c r="FSN145" s="244"/>
      <c r="FSO145" s="259"/>
      <c r="FSP145" s="224"/>
      <c r="FSQ145" s="244"/>
      <c r="FSR145" s="259"/>
      <c r="FSS145" s="224"/>
      <c r="FST145" s="244"/>
      <c r="FSU145" s="259"/>
      <c r="FSV145" s="224"/>
      <c r="FSW145" s="244"/>
      <c r="FSX145" s="259"/>
      <c r="FSY145" s="224"/>
      <c r="FSZ145" s="244"/>
      <c r="FTA145" s="259"/>
      <c r="FTB145" s="224"/>
      <c r="FTC145" s="244"/>
      <c r="FTD145" s="259"/>
      <c r="FTE145" s="224"/>
      <c r="FTF145" s="244"/>
      <c r="FTG145" s="259"/>
      <c r="FTH145" s="224"/>
      <c r="FTI145" s="244"/>
      <c r="FTJ145" s="259"/>
      <c r="FTK145" s="224"/>
      <c r="FTL145" s="244"/>
      <c r="FTM145" s="259"/>
      <c r="FTN145" s="224"/>
      <c r="FTO145" s="244"/>
      <c r="FTP145" s="259"/>
      <c r="FTQ145" s="224"/>
      <c r="FTR145" s="244"/>
      <c r="FTS145" s="259"/>
      <c r="FTT145" s="224"/>
      <c r="FTU145" s="244"/>
      <c r="FTV145" s="259"/>
      <c r="FTW145" s="224"/>
      <c r="FTX145" s="244"/>
      <c r="FTY145" s="259"/>
      <c r="FTZ145" s="224"/>
      <c r="FUA145" s="244"/>
      <c r="FUB145" s="259"/>
      <c r="FUC145" s="224"/>
      <c r="FUD145" s="244"/>
      <c r="FUE145" s="259"/>
      <c r="FUF145" s="224"/>
      <c r="FUG145" s="244"/>
      <c r="FUH145" s="259"/>
      <c r="FUI145" s="224"/>
      <c r="FUJ145" s="244"/>
      <c r="FUK145" s="259"/>
      <c r="FUL145" s="224"/>
      <c r="FUM145" s="244"/>
      <c r="FUN145" s="259"/>
      <c r="FUO145" s="224"/>
      <c r="FUP145" s="244"/>
      <c r="FUQ145" s="259"/>
      <c r="FUR145" s="224"/>
      <c r="FUS145" s="244"/>
      <c r="FUT145" s="259"/>
      <c r="FUU145" s="224"/>
      <c r="FUV145" s="244"/>
      <c r="FUW145" s="259"/>
      <c r="FUX145" s="224"/>
      <c r="FUY145" s="244"/>
      <c r="FUZ145" s="259"/>
      <c r="FVA145" s="224"/>
      <c r="FVB145" s="244"/>
      <c r="FVC145" s="259"/>
      <c r="FVD145" s="224"/>
      <c r="FVE145" s="244"/>
      <c r="FVF145" s="259"/>
      <c r="FVG145" s="224"/>
      <c r="FVH145" s="244"/>
      <c r="FVI145" s="259"/>
      <c r="FVJ145" s="224"/>
      <c r="FVK145" s="244"/>
      <c r="FVL145" s="259"/>
      <c r="FVM145" s="224"/>
      <c r="FVN145" s="244"/>
      <c r="FVO145" s="259"/>
      <c r="FVP145" s="224"/>
      <c r="FVQ145" s="244"/>
      <c r="FVR145" s="259"/>
      <c r="FVS145" s="224"/>
      <c r="FVT145" s="244"/>
      <c r="FVU145" s="259"/>
      <c r="FVV145" s="224"/>
      <c r="FVW145" s="244"/>
      <c r="FVX145" s="259"/>
      <c r="FVY145" s="224"/>
      <c r="FVZ145" s="244"/>
      <c r="FWA145" s="259"/>
      <c r="FWB145" s="224"/>
      <c r="FWC145" s="244"/>
      <c r="FWD145" s="259"/>
      <c r="FWE145" s="224"/>
      <c r="FWF145" s="244"/>
      <c r="FWG145" s="259"/>
      <c r="FWH145" s="224"/>
      <c r="FWI145" s="244"/>
      <c r="FWJ145" s="259"/>
      <c r="FWK145" s="224"/>
      <c r="FWL145" s="244"/>
      <c r="FWM145" s="259"/>
      <c r="FWN145" s="224"/>
      <c r="FWO145" s="244"/>
      <c r="FWP145" s="259"/>
      <c r="FWQ145" s="224"/>
      <c r="FWR145" s="244"/>
      <c r="FWS145" s="259"/>
      <c r="FWT145" s="224"/>
      <c r="FWU145" s="244"/>
      <c r="FWV145" s="259"/>
      <c r="FWW145" s="224"/>
      <c r="FWX145" s="244"/>
      <c r="FWY145" s="259"/>
      <c r="FWZ145" s="224"/>
      <c r="FXA145" s="244"/>
      <c r="FXB145" s="259"/>
      <c r="FXC145" s="224"/>
      <c r="FXD145" s="244"/>
      <c r="FXE145" s="259"/>
      <c r="FXF145" s="224"/>
      <c r="FXG145" s="244"/>
      <c r="FXH145" s="259"/>
      <c r="FXI145" s="224"/>
      <c r="FXJ145" s="244"/>
      <c r="FXK145" s="259"/>
      <c r="FXL145" s="224"/>
      <c r="FXM145" s="244"/>
      <c r="FXN145" s="259"/>
      <c r="FXO145" s="224"/>
      <c r="FXP145" s="244"/>
      <c r="FXQ145" s="259"/>
      <c r="FXR145" s="224"/>
      <c r="FXS145" s="244"/>
      <c r="FXT145" s="259"/>
      <c r="FXU145" s="224"/>
      <c r="FXV145" s="244"/>
      <c r="FXW145" s="259"/>
      <c r="FXX145" s="224"/>
      <c r="FXY145" s="244"/>
      <c r="FXZ145" s="259"/>
      <c r="FYA145" s="224"/>
      <c r="FYB145" s="244"/>
      <c r="FYC145" s="259"/>
      <c r="FYD145" s="224"/>
      <c r="FYE145" s="244"/>
      <c r="FYF145" s="259"/>
      <c r="FYG145" s="224"/>
      <c r="FYH145" s="244"/>
      <c r="FYI145" s="259"/>
      <c r="FYJ145" s="224"/>
      <c r="FYK145" s="244"/>
      <c r="FYL145" s="259"/>
      <c r="FYM145" s="224"/>
      <c r="FYN145" s="244"/>
      <c r="FYO145" s="259"/>
      <c r="FYP145" s="224"/>
      <c r="FYQ145" s="244"/>
      <c r="FYR145" s="259"/>
      <c r="FYS145" s="224"/>
      <c r="FYT145" s="244"/>
      <c r="FYU145" s="259"/>
      <c r="FYV145" s="224"/>
      <c r="FYW145" s="244"/>
      <c r="FYX145" s="259"/>
      <c r="FYY145" s="224"/>
      <c r="FYZ145" s="244"/>
      <c r="FZA145" s="259"/>
      <c r="FZB145" s="224"/>
      <c r="FZC145" s="244"/>
      <c r="FZD145" s="259"/>
      <c r="FZE145" s="224"/>
      <c r="FZF145" s="244"/>
      <c r="FZG145" s="259"/>
      <c r="FZH145" s="224"/>
      <c r="FZI145" s="244"/>
      <c r="FZJ145" s="259"/>
      <c r="FZK145" s="224"/>
      <c r="FZL145" s="244"/>
      <c r="FZM145" s="259"/>
      <c r="FZN145" s="224"/>
      <c r="FZO145" s="244"/>
      <c r="FZP145" s="259"/>
      <c r="FZQ145" s="224"/>
      <c r="FZR145" s="244"/>
      <c r="FZS145" s="259"/>
      <c r="FZT145" s="224"/>
      <c r="FZU145" s="244"/>
      <c r="FZV145" s="259"/>
      <c r="FZW145" s="224"/>
      <c r="FZX145" s="244"/>
      <c r="FZY145" s="259"/>
      <c r="FZZ145" s="224"/>
      <c r="GAA145" s="244"/>
      <c r="GAB145" s="259"/>
      <c r="GAC145" s="224"/>
      <c r="GAD145" s="244"/>
      <c r="GAE145" s="259"/>
      <c r="GAF145" s="224"/>
      <c r="GAG145" s="244"/>
      <c r="GAH145" s="259"/>
      <c r="GAI145" s="224"/>
      <c r="GAJ145" s="244"/>
      <c r="GAK145" s="259"/>
      <c r="GAL145" s="224"/>
      <c r="GAM145" s="244"/>
      <c r="GAN145" s="259"/>
      <c r="GAO145" s="224"/>
      <c r="GAP145" s="244"/>
      <c r="GAQ145" s="259"/>
      <c r="GAR145" s="224"/>
      <c r="GAS145" s="244"/>
      <c r="GAT145" s="259"/>
      <c r="GAU145" s="224"/>
      <c r="GAV145" s="244"/>
      <c r="GAW145" s="259"/>
      <c r="GAX145" s="224"/>
      <c r="GAY145" s="244"/>
      <c r="GAZ145" s="259"/>
      <c r="GBA145" s="224"/>
      <c r="GBB145" s="244"/>
      <c r="GBC145" s="259"/>
      <c r="GBD145" s="224"/>
      <c r="GBE145" s="244"/>
      <c r="GBF145" s="259"/>
      <c r="GBG145" s="224"/>
      <c r="GBH145" s="244"/>
      <c r="GBI145" s="259"/>
      <c r="GBJ145" s="224"/>
      <c r="GBK145" s="244"/>
      <c r="GBL145" s="259"/>
      <c r="GBM145" s="224"/>
      <c r="GBN145" s="244"/>
      <c r="GBO145" s="259"/>
      <c r="GBP145" s="224"/>
      <c r="GBQ145" s="244"/>
      <c r="GBR145" s="259"/>
      <c r="GBS145" s="224"/>
      <c r="GBT145" s="244"/>
      <c r="GBU145" s="259"/>
      <c r="GBV145" s="224"/>
      <c r="GBW145" s="244"/>
      <c r="GBX145" s="259"/>
      <c r="GBY145" s="224"/>
      <c r="GBZ145" s="244"/>
      <c r="GCA145" s="259"/>
      <c r="GCB145" s="224"/>
      <c r="GCC145" s="244"/>
      <c r="GCD145" s="259"/>
      <c r="GCE145" s="224"/>
      <c r="GCF145" s="244"/>
      <c r="GCG145" s="259"/>
      <c r="GCH145" s="224"/>
      <c r="GCI145" s="244"/>
      <c r="GCJ145" s="259"/>
      <c r="GCK145" s="224"/>
      <c r="GCL145" s="244"/>
      <c r="GCM145" s="259"/>
      <c r="GCN145" s="224"/>
      <c r="GCO145" s="244"/>
      <c r="GCP145" s="259"/>
      <c r="GCQ145" s="224"/>
      <c r="GCR145" s="244"/>
      <c r="GCS145" s="259"/>
      <c r="GCT145" s="224"/>
      <c r="GCU145" s="244"/>
      <c r="GCV145" s="259"/>
      <c r="GCW145" s="224"/>
      <c r="GCX145" s="244"/>
      <c r="GCY145" s="259"/>
      <c r="GCZ145" s="224"/>
      <c r="GDA145" s="244"/>
      <c r="GDB145" s="259"/>
      <c r="GDC145" s="224"/>
      <c r="GDD145" s="244"/>
      <c r="GDE145" s="259"/>
      <c r="GDF145" s="224"/>
      <c r="GDG145" s="244"/>
      <c r="GDH145" s="259"/>
      <c r="GDI145" s="224"/>
      <c r="GDJ145" s="244"/>
      <c r="GDK145" s="259"/>
      <c r="GDL145" s="224"/>
      <c r="GDM145" s="244"/>
      <c r="GDN145" s="259"/>
      <c r="GDO145" s="224"/>
      <c r="GDP145" s="244"/>
      <c r="GDQ145" s="259"/>
      <c r="GDR145" s="224"/>
      <c r="GDS145" s="244"/>
      <c r="GDT145" s="259"/>
      <c r="GDU145" s="224"/>
      <c r="GDV145" s="244"/>
      <c r="GDW145" s="259"/>
      <c r="GDX145" s="224"/>
      <c r="GDY145" s="244"/>
      <c r="GDZ145" s="259"/>
      <c r="GEA145" s="224"/>
      <c r="GEB145" s="244"/>
      <c r="GEC145" s="259"/>
      <c r="GED145" s="224"/>
      <c r="GEE145" s="244"/>
      <c r="GEF145" s="259"/>
      <c r="GEG145" s="224"/>
      <c r="GEH145" s="244"/>
      <c r="GEI145" s="259"/>
      <c r="GEJ145" s="224"/>
      <c r="GEK145" s="244"/>
      <c r="GEL145" s="259"/>
      <c r="GEM145" s="224"/>
      <c r="GEN145" s="244"/>
      <c r="GEO145" s="259"/>
      <c r="GEP145" s="224"/>
      <c r="GEQ145" s="244"/>
      <c r="GER145" s="259"/>
      <c r="GES145" s="224"/>
      <c r="GET145" s="244"/>
      <c r="GEU145" s="259"/>
      <c r="GEV145" s="224"/>
      <c r="GEW145" s="244"/>
      <c r="GEX145" s="259"/>
      <c r="GEY145" s="224"/>
      <c r="GEZ145" s="244"/>
      <c r="GFA145" s="259"/>
      <c r="GFB145" s="224"/>
      <c r="GFC145" s="244"/>
      <c r="GFD145" s="259"/>
      <c r="GFE145" s="224"/>
      <c r="GFF145" s="244"/>
      <c r="GFG145" s="259"/>
      <c r="GFH145" s="224"/>
      <c r="GFI145" s="244"/>
      <c r="GFJ145" s="259"/>
      <c r="GFK145" s="224"/>
      <c r="GFL145" s="244"/>
      <c r="GFM145" s="259"/>
      <c r="GFN145" s="224"/>
      <c r="GFO145" s="244"/>
      <c r="GFP145" s="259"/>
      <c r="GFQ145" s="224"/>
      <c r="GFR145" s="244"/>
      <c r="GFS145" s="259"/>
      <c r="GFT145" s="224"/>
      <c r="GFU145" s="244"/>
      <c r="GFV145" s="259"/>
      <c r="GFW145" s="224"/>
      <c r="GFX145" s="244"/>
      <c r="GFY145" s="259"/>
      <c r="GFZ145" s="224"/>
      <c r="GGA145" s="244"/>
      <c r="GGB145" s="259"/>
      <c r="GGC145" s="224"/>
      <c r="GGD145" s="244"/>
      <c r="GGE145" s="259"/>
      <c r="GGF145" s="224"/>
      <c r="GGG145" s="244"/>
      <c r="GGH145" s="259"/>
      <c r="GGI145" s="224"/>
      <c r="GGJ145" s="244"/>
      <c r="GGK145" s="259"/>
      <c r="GGL145" s="224"/>
      <c r="GGM145" s="244"/>
      <c r="GGN145" s="259"/>
      <c r="GGO145" s="224"/>
      <c r="GGP145" s="244"/>
      <c r="GGQ145" s="259"/>
      <c r="GGR145" s="224"/>
      <c r="GGS145" s="244"/>
      <c r="GGT145" s="259"/>
      <c r="GGU145" s="224"/>
      <c r="GGV145" s="244"/>
      <c r="GGW145" s="259"/>
      <c r="GGX145" s="224"/>
      <c r="GGY145" s="244"/>
      <c r="GGZ145" s="259"/>
      <c r="GHA145" s="224"/>
      <c r="GHB145" s="244"/>
      <c r="GHC145" s="259"/>
      <c r="GHD145" s="224"/>
      <c r="GHE145" s="244"/>
      <c r="GHF145" s="259"/>
      <c r="GHG145" s="224"/>
      <c r="GHH145" s="244"/>
      <c r="GHI145" s="259"/>
      <c r="GHJ145" s="224"/>
      <c r="GHK145" s="244"/>
      <c r="GHL145" s="259"/>
      <c r="GHM145" s="224"/>
      <c r="GHN145" s="244"/>
      <c r="GHO145" s="259"/>
      <c r="GHP145" s="224"/>
      <c r="GHQ145" s="244"/>
      <c r="GHR145" s="259"/>
      <c r="GHS145" s="224"/>
      <c r="GHT145" s="244"/>
      <c r="GHU145" s="259"/>
      <c r="GHV145" s="224"/>
      <c r="GHW145" s="244"/>
      <c r="GHX145" s="259"/>
      <c r="GHY145" s="224"/>
      <c r="GHZ145" s="244"/>
      <c r="GIA145" s="259"/>
      <c r="GIB145" s="224"/>
      <c r="GIC145" s="244"/>
      <c r="GID145" s="259"/>
      <c r="GIE145" s="224"/>
      <c r="GIF145" s="244"/>
      <c r="GIG145" s="259"/>
      <c r="GIH145" s="224"/>
      <c r="GII145" s="244"/>
      <c r="GIJ145" s="259"/>
      <c r="GIK145" s="224"/>
      <c r="GIL145" s="244"/>
      <c r="GIM145" s="259"/>
      <c r="GIN145" s="224"/>
      <c r="GIO145" s="244"/>
      <c r="GIP145" s="259"/>
      <c r="GIQ145" s="224"/>
      <c r="GIR145" s="244"/>
      <c r="GIS145" s="259"/>
      <c r="GIT145" s="224"/>
      <c r="GIU145" s="244"/>
      <c r="GIV145" s="259"/>
      <c r="GIW145" s="224"/>
      <c r="GIX145" s="244"/>
      <c r="GIY145" s="259"/>
      <c r="GIZ145" s="224"/>
      <c r="GJA145" s="244"/>
      <c r="GJB145" s="259"/>
      <c r="GJC145" s="224"/>
      <c r="GJD145" s="244"/>
      <c r="GJE145" s="259"/>
      <c r="GJF145" s="224"/>
      <c r="GJG145" s="244"/>
      <c r="GJH145" s="259"/>
      <c r="GJI145" s="224"/>
      <c r="GJJ145" s="244"/>
      <c r="GJK145" s="259"/>
      <c r="GJL145" s="224"/>
      <c r="GJM145" s="244"/>
      <c r="GJN145" s="259"/>
      <c r="GJO145" s="224"/>
      <c r="GJP145" s="244"/>
      <c r="GJQ145" s="259"/>
      <c r="GJR145" s="224"/>
      <c r="GJS145" s="244"/>
      <c r="GJT145" s="259"/>
      <c r="GJU145" s="224"/>
      <c r="GJV145" s="244"/>
      <c r="GJW145" s="259"/>
      <c r="GJX145" s="224"/>
      <c r="GJY145" s="244"/>
      <c r="GJZ145" s="259"/>
      <c r="GKA145" s="224"/>
      <c r="GKB145" s="244"/>
      <c r="GKC145" s="259"/>
      <c r="GKD145" s="224"/>
      <c r="GKE145" s="244"/>
      <c r="GKF145" s="259"/>
      <c r="GKG145" s="224"/>
      <c r="GKH145" s="244"/>
      <c r="GKI145" s="259"/>
      <c r="GKJ145" s="224"/>
      <c r="GKK145" s="244"/>
      <c r="GKL145" s="259"/>
      <c r="GKM145" s="224"/>
      <c r="GKN145" s="244"/>
      <c r="GKO145" s="259"/>
      <c r="GKP145" s="224"/>
      <c r="GKQ145" s="244"/>
      <c r="GKR145" s="259"/>
      <c r="GKS145" s="224"/>
      <c r="GKT145" s="244"/>
      <c r="GKU145" s="259"/>
      <c r="GKV145" s="224"/>
      <c r="GKW145" s="244"/>
      <c r="GKX145" s="259"/>
      <c r="GKY145" s="224"/>
      <c r="GKZ145" s="244"/>
      <c r="GLA145" s="259"/>
      <c r="GLB145" s="224"/>
      <c r="GLC145" s="244"/>
      <c r="GLD145" s="259"/>
      <c r="GLE145" s="224"/>
      <c r="GLF145" s="244"/>
      <c r="GLG145" s="259"/>
      <c r="GLH145" s="224"/>
      <c r="GLI145" s="244"/>
      <c r="GLJ145" s="259"/>
      <c r="GLK145" s="224"/>
      <c r="GLL145" s="244"/>
      <c r="GLM145" s="259"/>
      <c r="GLN145" s="224"/>
      <c r="GLO145" s="244"/>
      <c r="GLP145" s="259"/>
      <c r="GLQ145" s="224"/>
      <c r="GLR145" s="244"/>
      <c r="GLS145" s="259"/>
      <c r="GLT145" s="224"/>
      <c r="GLU145" s="244"/>
      <c r="GLV145" s="259"/>
      <c r="GLW145" s="224"/>
      <c r="GLX145" s="244"/>
      <c r="GLY145" s="259"/>
      <c r="GLZ145" s="224"/>
      <c r="GMA145" s="244"/>
      <c r="GMB145" s="259"/>
      <c r="GMC145" s="224"/>
      <c r="GMD145" s="244"/>
      <c r="GME145" s="259"/>
      <c r="GMF145" s="224"/>
      <c r="GMG145" s="244"/>
      <c r="GMH145" s="259"/>
      <c r="GMI145" s="224"/>
      <c r="GMJ145" s="244"/>
      <c r="GMK145" s="259"/>
      <c r="GML145" s="224"/>
      <c r="GMM145" s="244"/>
      <c r="GMN145" s="259"/>
      <c r="GMO145" s="224"/>
      <c r="GMP145" s="244"/>
      <c r="GMQ145" s="259"/>
      <c r="GMR145" s="224"/>
      <c r="GMS145" s="244"/>
      <c r="GMT145" s="259"/>
      <c r="GMU145" s="224"/>
      <c r="GMV145" s="244"/>
      <c r="GMW145" s="259"/>
      <c r="GMX145" s="224"/>
      <c r="GMY145" s="244"/>
      <c r="GMZ145" s="259"/>
      <c r="GNA145" s="224"/>
      <c r="GNB145" s="244"/>
      <c r="GNC145" s="259"/>
      <c r="GND145" s="224"/>
      <c r="GNE145" s="244"/>
      <c r="GNF145" s="259"/>
      <c r="GNG145" s="224"/>
      <c r="GNH145" s="244"/>
      <c r="GNI145" s="259"/>
      <c r="GNJ145" s="224"/>
      <c r="GNK145" s="244"/>
      <c r="GNL145" s="259"/>
      <c r="GNM145" s="224"/>
      <c r="GNN145" s="244"/>
      <c r="GNO145" s="259"/>
      <c r="GNP145" s="224"/>
      <c r="GNQ145" s="244"/>
      <c r="GNR145" s="259"/>
      <c r="GNS145" s="224"/>
      <c r="GNT145" s="244"/>
      <c r="GNU145" s="259"/>
      <c r="GNV145" s="224"/>
      <c r="GNW145" s="244"/>
      <c r="GNX145" s="259"/>
      <c r="GNY145" s="224"/>
      <c r="GNZ145" s="244"/>
      <c r="GOA145" s="259"/>
      <c r="GOB145" s="224"/>
      <c r="GOC145" s="244"/>
      <c r="GOD145" s="259"/>
      <c r="GOE145" s="224"/>
      <c r="GOF145" s="244"/>
      <c r="GOG145" s="259"/>
      <c r="GOH145" s="224"/>
      <c r="GOI145" s="244"/>
      <c r="GOJ145" s="259"/>
      <c r="GOK145" s="224"/>
      <c r="GOL145" s="244"/>
      <c r="GOM145" s="259"/>
      <c r="GON145" s="224"/>
      <c r="GOO145" s="244"/>
      <c r="GOP145" s="259"/>
      <c r="GOQ145" s="224"/>
      <c r="GOR145" s="244"/>
      <c r="GOS145" s="259"/>
      <c r="GOT145" s="224"/>
      <c r="GOU145" s="244"/>
      <c r="GOV145" s="259"/>
      <c r="GOW145" s="224"/>
      <c r="GOX145" s="244"/>
      <c r="GOY145" s="259"/>
      <c r="GOZ145" s="224"/>
      <c r="GPA145" s="244"/>
      <c r="GPB145" s="259"/>
      <c r="GPC145" s="224"/>
      <c r="GPD145" s="244"/>
      <c r="GPE145" s="259"/>
      <c r="GPF145" s="224"/>
      <c r="GPG145" s="244"/>
      <c r="GPH145" s="259"/>
      <c r="GPI145" s="224"/>
      <c r="GPJ145" s="244"/>
      <c r="GPK145" s="259"/>
      <c r="GPL145" s="224"/>
      <c r="GPM145" s="244"/>
      <c r="GPN145" s="259"/>
      <c r="GPO145" s="224"/>
      <c r="GPP145" s="244"/>
      <c r="GPQ145" s="259"/>
      <c r="GPR145" s="224"/>
      <c r="GPS145" s="244"/>
      <c r="GPT145" s="259"/>
      <c r="GPU145" s="224"/>
      <c r="GPV145" s="244"/>
      <c r="GPW145" s="259"/>
      <c r="GPX145" s="224"/>
      <c r="GPY145" s="244"/>
      <c r="GPZ145" s="259"/>
      <c r="GQA145" s="224"/>
      <c r="GQB145" s="244"/>
      <c r="GQC145" s="259"/>
      <c r="GQD145" s="224"/>
      <c r="GQE145" s="244"/>
      <c r="GQF145" s="259"/>
      <c r="GQG145" s="224"/>
      <c r="GQH145" s="244"/>
      <c r="GQI145" s="259"/>
      <c r="GQJ145" s="224"/>
      <c r="GQK145" s="244"/>
      <c r="GQL145" s="259"/>
      <c r="GQM145" s="224"/>
      <c r="GQN145" s="244"/>
      <c r="GQO145" s="259"/>
      <c r="GQP145" s="224"/>
      <c r="GQQ145" s="244"/>
      <c r="GQR145" s="259"/>
      <c r="GQS145" s="224"/>
      <c r="GQT145" s="244"/>
      <c r="GQU145" s="259"/>
      <c r="GQV145" s="224"/>
      <c r="GQW145" s="244"/>
      <c r="GQX145" s="259"/>
      <c r="GQY145" s="224"/>
      <c r="GQZ145" s="244"/>
      <c r="GRA145" s="259"/>
      <c r="GRB145" s="224"/>
      <c r="GRC145" s="244"/>
      <c r="GRD145" s="259"/>
      <c r="GRE145" s="224"/>
      <c r="GRF145" s="244"/>
      <c r="GRG145" s="259"/>
      <c r="GRH145" s="224"/>
      <c r="GRI145" s="244"/>
      <c r="GRJ145" s="259"/>
      <c r="GRK145" s="224"/>
      <c r="GRL145" s="244"/>
      <c r="GRM145" s="259"/>
      <c r="GRN145" s="224"/>
      <c r="GRO145" s="244"/>
      <c r="GRP145" s="259"/>
      <c r="GRQ145" s="224"/>
      <c r="GRR145" s="244"/>
      <c r="GRS145" s="259"/>
      <c r="GRT145" s="224"/>
      <c r="GRU145" s="244"/>
      <c r="GRV145" s="259"/>
      <c r="GRW145" s="224"/>
      <c r="GRX145" s="244"/>
      <c r="GRY145" s="259"/>
      <c r="GRZ145" s="224"/>
      <c r="GSA145" s="244"/>
      <c r="GSB145" s="259"/>
      <c r="GSC145" s="224"/>
      <c r="GSD145" s="244"/>
      <c r="GSE145" s="259"/>
      <c r="GSF145" s="224"/>
      <c r="GSG145" s="244"/>
      <c r="GSH145" s="259"/>
      <c r="GSI145" s="224"/>
      <c r="GSJ145" s="244"/>
      <c r="GSK145" s="259"/>
      <c r="GSL145" s="224"/>
      <c r="GSM145" s="244"/>
      <c r="GSN145" s="259"/>
      <c r="GSO145" s="224"/>
      <c r="GSP145" s="244"/>
      <c r="GSQ145" s="259"/>
      <c r="GSR145" s="224"/>
      <c r="GSS145" s="244"/>
      <c r="GST145" s="259"/>
      <c r="GSU145" s="224"/>
      <c r="GSV145" s="244"/>
      <c r="GSW145" s="259"/>
      <c r="GSX145" s="224"/>
      <c r="GSY145" s="244"/>
      <c r="GSZ145" s="259"/>
      <c r="GTA145" s="224"/>
      <c r="GTB145" s="244"/>
      <c r="GTC145" s="259"/>
      <c r="GTD145" s="224"/>
      <c r="GTE145" s="244"/>
      <c r="GTF145" s="259"/>
      <c r="GTG145" s="224"/>
      <c r="GTH145" s="244"/>
      <c r="GTI145" s="259"/>
      <c r="GTJ145" s="224"/>
      <c r="GTK145" s="244"/>
      <c r="GTL145" s="259"/>
      <c r="GTM145" s="224"/>
      <c r="GTN145" s="244"/>
      <c r="GTO145" s="259"/>
      <c r="GTP145" s="224"/>
      <c r="GTQ145" s="244"/>
      <c r="GTR145" s="259"/>
      <c r="GTS145" s="224"/>
      <c r="GTT145" s="244"/>
      <c r="GTU145" s="259"/>
      <c r="GTV145" s="224"/>
      <c r="GTW145" s="244"/>
      <c r="GTX145" s="259"/>
      <c r="GTY145" s="224"/>
      <c r="GTZ145" s="244"/>
      <c r="GUA145" s="259"/>
      <c r="GUB145" s="224"/>
      <c r="GUC145" s="244"/>
      <c r="GUD145" s="259"/>
      <c r="GUE145" s="224"/>
      <c r="GUF145" s="244"/>
      <c r="GUG145" s="259"/>
      <c r="GUH145" s="224"/>
      <c r="GUI145" s="244"/>
      <c r="GUJ145" s="259"/>
      <c r="GUK145" s="224"/>
      <c r="GUL145" s="244"/>
      <c r="GUM145" s="259"/>
      <c r="GUN145" s="224"/>
      <c r="GUO145" s="244"/>
      <c r="GUP145" s="259"/>
      <c r="GUQ145" s="224"/>
      <c r="GUR145" s="244"/>
      <c r="GUS145" s="259"/>
      <c r="GUT145" s="224"/>
      <c r="GUU145" s="244"/>
      <c r="GUV145" s="259"/>
      <c r="GUW145" s="224"/>
      <c r="GUX145" s="244"/>
      <c r="GUY145" s="259"/>
      <c r="GUZ145" s="224"/>
      <c r="GVA145" s="244"/>
      <c r="GVB145" s="259"/>
      <c r="GVC145" s="224"/>
      <c r="GVD145" s="244"/>
      <c r="GVE145" s="259"/>
      <c r="GVF145" s="224"/>
      <c r="GVG145" s="244"/>
      <c r="GVH145" s="259"/>
      <c r="GVI145" s="224"/>
      <c r="GVJ145" s="244"/>
      <c r="GVK145" s="259"/>
      <c r="GVL145" s="224"/>
      <c r="GVM145" s="244"/>
      <c r="GVN145" s="259"/>
      <c r="GVO145" s="224"/>
      <c r="GVP145" s="244"/>
      <c r="GVQ145" s="259"/>
      <c r="GVR145" s="224"/>
      <c r="GVS145" s="244"/>
      <c r="GVT145" s="259"/>
      <c r="GVU145" s="224"/>
      <c r="GVV145" s="244"/>
      <c r="GVW145" s="259"/>
      <c r="GVX145" s="224"/>
      <c r="GVY145" s="244"/>
      <c r="GVZ145" s="259"/>
      <c r="GWA145" s="224"/>
      <c r="GWB145" s="244"/>
      <c r="GWC145" s="259"/>
      <c r="GWD145" s="224"/>
      <c r="GWE145" s="244"/>
      <c r="GWF145" s="259"/>
      <c r="GWG145" s="224"/>
      <c r="GWH145" s="244"/>
      <c r="GWI145" s="259"/>
      <c r="GWJ145" s="224"/>
      <c r="GWK145" s="244"/>
      <c r="GWL145" s="259"/>
      <c r="GWM145" s="224"/>
      <c r="GWN145" s="244"/>
      <c r="GWO145" s="259"/>
      <c r="GWP145" s="224"/>
      <c r="GWQ145" s="244"/>
      <c r="GWR145" s="259"/>
      <c r="GWS145" s="224"/>
      <c r="GWT145" s="244"/>
      <c r="GWU145" s="259"/>
      <c r="GWV145" s="224"/>
      <c r="GWW145" s="244"/>
      <c r="GWX145" s="259"/>
      <c r="GWY145" s="224"/>
      <c r="GWZ145" s="244"/>
      <c r="GXA145" s="259"/>
      <c r="GXB145" s="224"/>
      <c r="GXC145" s="244"/>
      <c r="GXD145" s="259"/>
      <c r="GXE145" s="224"/>
      <c r="GXF145" s="244"/>
      <c r="GXG145" s="259"/>
      <c r="GXH145" s="224"/>
      <c r="GXI145" s="244"/>
      <c r="GXJ145" s="259"/>
      <c r="GXK145" s="224"/>
      <c r="GXL145" s="244"/>
      <c r="GXM145" s="259"/>
      <c r="GXN145" s="224"/>
      <c r="GXO145" s="244"/>
      <c r="GXP145" s="259"/>
      <c r="GXQ145" s="224"/>
      <c r="GXR145" s="244"/>
      <c r="GXS145" s="259"/>
      <c r="GXT145" s="224"/>
      <c r="GXU145" s="244"/>
      <c r="GXV145" s="259"/>
      <c r="GXW145" s="224"/>
      <c r="GXX145" s="244"/>
      <c r="GXY145" s="259"/>
      <c r="GXZ145" s="224"/>
      <c r="GYA145" s="244"/>
      <c r="GYB145" s="259"/>
      <c r="GYC145" s="224"/>
      <c r="GYD145" s="244"/>
      <c r="GYE145" s="259"/>
      <c r="GYF145" s="224"/>
      <c r="GYG145" s="244"/>
      <c r="GYH145" s="259"/>
      <c r="GYI145" s="224"/>
      <c r="GYJ145" s="244"/>
      <c r="GYK145" s="259"/>
      <c r="GYL145" s="224"/>
      <c r="GYM145" s="244"/>
      <c r="GYN145" s="259"/>
      <c r="GYO145" s="224"/>
      <c r="GYP145" s="244"/>
      <c r="GYQ145" s="259"/>
      <c r="GYR145" s="224"/>
      <c r="GYS145" s="244"/>
      <c r="GYT145" s="259"/>
      <c r="GYU145" s="224"/>
      <c r="GYV145" s="244"/>
      <c r="GYW145" s="259"/>
      <c r="GYX145" s="224"/>
      <c r="GYY145" s="244"/>
      <c r="GYZ145" s="259"/>
      <c r="GZA145" s="224"/>
      <c r="GZB145" s="244"/>
      <c r="GZC145" s="259"/>
      <c r="GZD145" s="224"/>
      <c r="GZE145" s="244"/>
      <c r="GZF145" s="259"/>
      <c r="GZG145" s="224"/>
      <c r="GZH145" s="244"/>
      <c r="GZI145" s="259"/>
      <c r="GZJ145" s="224"/>
      <c r="GZK145" s="244"/>
      <c r="GZL145" s="259"/>
      <c r="GZM145" s="224"/>
      <c r="GZN145" s="244"/>
      <c r="GZO145" s="259"/>
      <c r="GZP145" s="224"/>
      <c r="GZQ145" s="244"/>
      <c r="GZR145" s="259"/>
      <c r="GZS145" s="224"/>
      <c r="GZT145" s="244"/>
      <c r="GZU145" s="259"/>
      <c r="GZV145" s="224"/>
      <c r="GZW145" s="244"/>
      <c r="GZX145" s="259"/>
      <c r="GZY145" s="224"/>
      <c r="GZZ145" s="244"/>
      <c r="HAA145" s="259"/>
      <c r="HAB145" s="224"/>
      <c r="HAC145" s="244"/>
      <c r="HAD145" s="259"/>
      <c r="HAE145" s="224"/>
      <c r="HAF145" s="244"/>
      <c r="HAG145" s="259"/>
      <c r="HAH145" s="224"/>
      <c r="HAI145" s="244"/>
      <c r="HAJ145" s="259"/>
      <c r="HAK145" s="224"/>
      <c r="HAL145" s="244"/>
      <c r="HAM145" s="259"/>
      <c r="HAN145" s="224"/>
      <c r="HAO145" s="244"/>
      <c r="HAP145" s="259"/>
      <c r="HAQ145" s="224"/>
      <c r="HAR145" s="244"/>
      <c r="HAS145" s="259"/>
      <c r="HAT145" s="224"/>
      <c r="HAU145" s="244"/>
      <c r="HAV145" s="259"/>
      <c r="HAW145" s="224"/>
      <c r="HAX145" s="244"/>
      <c r="HAY145" s="259"/>
      <c r="HAZ145" s="224"/>
      <c r="HBA145" s="244"/>
      <c r="HBB145" s="259"/>
      <c r="HBC145" s="224"/>
      <c r="HBD145" s="244"/>
      <c r="HBE145" s="259"/>
      <c r="HBF145" s="224"/>
      <c r="HBG145" s="244"/>
      <c r="HBH145" s="259"/>
      <c r="HBI145" s="224"/>
      <c r="HBJ145" s="244"/>
      <c r="HBK145" s="259"/>
      <c r="HBL145" s="224"/>
      <c r="HBM145" s="244"/>
      <c r="HBN145" s="259"/>
      <c r="HBO145" s="224"/>
      <c r="HBP145" s="244"/>
      <c r="HBQ145" s="259"/>
      <c r="HBR145" s="224"/>
      <c r="HBS145" s="244"/>
      <c r="HBT145" s="259"/>
      <c r="HBU145" s="224"/>
      <c r="HBV145" s="244"/>
      <c r="HBW145" s="259"/>
      <c r="HBX145" s="224"/>
      <c r="HBY145" s="244"/>
      <c r="HBZ145" s="259"/>
      <c r="HCA145" s="224"/>
      <c r="HCB145" s="244"/>
      <c r="HCC145" s="259"/>
      <c r="HCD145" s="224"/>
      <c r="HCE145" s="244"/>
      <c r="HCF145" s="259"/>
      <c r="HCG145" s="224"/>
      <c r="HCH145" s="244"/>
      <c r="HCI145" s="259"/>
      <c r="HCJ145" s="224"/>
      <c r="HCK145" s="244"/>
      <c r="HCL145" s="259"/>
      <c r="HCM145" s="224"/>
      <c r="HCN145" s="244"/>
      <c r="HCO145" s="259"/>
      <c r="HCP145" s="224"/>
      <c r="HCQ145" s="244"/>
      <c r="HCR145" s="259"/>
      <c r="HCS145" s="224"/>
      <c r="HCT145" s="244"/>
      <c r="HCU145" s="259"/>
      <c r="HCV145" s="224"/>
      <c r="HCW145" s="244"/>
      <c r="HCX145" s="259"/>
      <c r="HCY145" s="224"/>
      <c r="HCZ145" s="244"/>
      <c r="HDA145" s="259"/>
      <c r="HDB145" s="224"/>
      <c r="HDC145" s="244"/>
      <c r="HDD145" s="259"/>
      <c r="HDE145" s="224"/>
      <c r="HDF145" s="244"/>
      <c r="HDG145" s="259"/>
      <c r="HDH145" s="224"/>
      <c r="HDI145" s="244"/>
      <c r="HDJ145" s="259"/>
      <c r="HDK145" s="224"/>
      <c r="HDL145" s="244"/>
      <c r="HDM145" s="259"/>
      <c r="HDN145" s="224"/>
      <c r="HDO145" s="244"/>
      <c r="HDP145" s="259"/>
      <c r="HDQ145" s="224"/>
      <c r="HDR145" s="244"/>
      <c r="HDS145" s="259"/>
      <c r="HDT145" s="224"/>
      <c r="HDU145" s="244"/>
      <c r="HDV145" s="259"/>
      <c r="HDW145" s="224"/>
      <c r="HDX145" s="244"/>
      <c r="HDY145" s="259"/>
      <c r="HDZ145" s="224"/>
      <c r="HEA145" s="244"/>
      <c r="HEB145" s="259"/>
      <c r="HEC145" s="224"/>
      <c r="HED145" s="244"/>
      <c r="HEE145" s="259"/>
      <c r="HEF145" s="224"/>
      <c r="HEG145" s="244"/>
      <c r="HEH145" s="259"/>
      <c r="HEI145" s="224"/>
      <c r="HEJ145" s="244"/>
      <c r="HEK145" s="259"/>
      <c r="HEL145" s="224"/>
      <c r="HEM145" s="244"/>
      <c r="HEN145" s="259"/>
      <c r="HEO145" s="224"/>
      <c r="HEP145" s="244"/>
      <c r="HEQ145" s="259"/>
      <c r="HER145" s="224"/>
      <c r="HES145" s="244"/>
      <c r="HET145" s="259"/>
      <c r="HEU145" s="224"/>
      <c r="HEV145" s="244"/>
      <c r="HEW145" s="259"/>
      <c r="HEX145" s="224"/>
      <c r="HEY145" s="244"/>
      <c r="HEZ145" s="259"/>
      <c r="HFA145" s="224"/>
      <c r="HFB145" s="244"/>
      <c r="HFC145" s="259"/>
      <c r="HFD145" s="224"/>
      <c r="HFE145" s="244"/>
      <c r="HFF145" s="259"/>
      <c r="HFG145" s="224"/>
      <c r="HFH145" s="244"/>
      <c r="HFI145" s="259"/>
      <c r="HFJ145" s="224"/>
      <c r="HFK145" s="244"/>
      <c r="HFL145" s="259"/>
      <c r="HFM145" s="224"/>
      <c r="HFN145" s="244"/>
      <c r="HFO145" s="259"/>
      <c r="HFP145" s="224"/>
      <c r="HFQ145" s="244"/>
      <c r="HFR145" s="259"/>
      <c r="HFS145" s="224"/>
      <c r="HFT145" s="244"/>
      <c r="HFU145" s="259"/>
      <c r="HFV145" s="224"/>
      <c r="HFW145" s="244"/>
      <c r="HFX145" s="259"/>
      <c r="HFY145" s="224"/>
      <c r="HFZ145" s="244"/>
      <c r="HGA145" s="259"/>
      <c r="HGB145" s="224"/>
      <c r="HGC145" s="244"/>
      <c r="HGD145" s="259"/>
      <c r="HGE145" s="224"/>
      <c r="HGF145" s="244"/>
      <c r="HGG145" s="259"/>
      <c r="HGH145" s="224"/>
      <c r="HGI145" s="244"/>
      <c r="HGJ145" s="259"/>
      <c r="HGK145" s="224"/>
      <c r="HGL145" s="244"/>
      <c r="HGM145" s="259"/>
      <c r="HGN145" s="224"/>
      <c r="HGO145" s="244"/>
      <c r="HGP145" s="259"/>
      <c r="HGQ145" s="224"/>
      <c r="HGR145" s="244"/>
      <c r="HGS145" s="259"/>
      <c r="HGT145" s="224"/>
      <c r="HGU145" s="244"/>
      <c r="HGV145" s="259"/>
      <c r="HGW145" s="224"/>
      <c r="HGX145" s="244"/>
      <c r="HGY145" s="259"/>
      <c r="HGZ145" s="224"/>
      <c r="HHA145" s="244"/>
      <c r="HHB145" s="259"/>
      <c r="HHC145" s="224"/>
      <c r="HHD145" s="244"/>
      <c r="HHE145" s="259"/>
      <c r="HHF145" s="224"/>
      <c r="HHG145" s="244"/>
      <c r="HHH145" s="259"/>
      <c r="HHI145" s="224"/>
      <c r="HHJ145" s="244"/>
      <c r="HHK145" s="259"/>
      <c r="HHL145" s="224"/>
      <c r="HHM145" s="244"/>
      <c r="HHN145" s="259"/>
      <c r="HHO145" s="224"/>
      <c r="HHP145" s="244"/>
      <c r="HHQ145" s="259"/>
      <c r="HHR145" s="224"/>
      <c r="HHS145" s="244"/>
      <c r="HHT145" s="259"/>
      <c r="HHU145" s="224"/>
      <c r="HHV145" s="244"/>
      <c r="HHW145" s="259"/>
      <c r="HHX145" s="224"/>
      <c r="HHY145" s="244"/>
      <c r="HHZ145" s="259"/>
      <c r="HIA145" s="224"/>
      <c r="HIB145" s="244"/>
      <c r="HIC145" s="259"/>
      <c r="HID145" s="224"/>
      <c r="HIE145" s="244"/>
      <c r="HIF145" s="259"/>
      <c r="HIG145" s="224"/>
      <c r="HIH145" s="244"/>
      <c r="HII145" s="259"/>
      <c r="HIJ145" s="224"/>
      <c r="HIK145" s="244"/>
      <c r="HIL145" s="259"/>
      <c r="HIM145" s="224"/>
      <c r="HIN145" s="244"/>
      <c r="HIO145" s="259"/>
      <c r="HIP145" s="224"/>
      <c r="HIQ145" s="244"/>
      <c r="HIR145" s="259"/>
      <c r="HIS145" s="224"/>
      <c r="HIT145" s="244"/>
      <c r="HIU145" s="259"/>
      <c r="HIV145" s="224"/>
      <c r="HIW145" s="244"/>
      <c r="HIX145" s="259"/>
      <c r="HIY145" s="224"/>
      <c r="HIZ145" s="244"/>
      <c r="HJA145" s="259"/>
      <c r="HJB145" s="224"/>
      <c r="HJC145" s="244"/>
      <c r="HJD145" s="259"/>
      <c r="HJE145" s="224"/>
      <c r="HJF145" s="244"/>
      <c r="HJG145" s="259"/>
      <c r="HJH145" s="224"/>
      <c r="HJI145" s="244"/>
      <c r="HJJ145" s="259"/>
      <c r="HJK145" s="224"/>
      <c r="HJL145" s="244"/>
      <c r="HJM145" s="259"/>
      <c r="HJN145" s="224"/>
      <c r="HJO145" s="244"/>
      <c r="HJP145" s="259"/>
      <c r="HJQ145" s="224"/>
      <c r="HJR145" s="244"/>
      <c r="HJS145" s="259"/>
      <c r="HJT145" s="224"/>
      <c r="HJU145" s="244"/>
      <c r="HJV145" s="259"/>
      <c r="HJW145" s="224"/>
      <c r="HJX145" s="244"/>
      <c r="HJY145" s="259"/>
      <c r="HJZ145" s="224"/>
      <c r="HKA145" s="244"/>
      <c r="HKB145" s="259"/>
      <c r="HKC145" s="224"/>
      <c r="HKD145" s="244"/>
      <c r="HKE145" s="259"/>
      <c r="HKF145" s="224"/>
      <c r="HKG145" s="244"/>
      <c r="HKH145" s="259"/>
      <c r="HKI145" s="224"/>
      <c r="HKJ145" s="244"/>
      <c r="HKK145" s="259"/>
      <c r="HKL145" s="224"/>
      <c r="HKM145" s="244"/>
      <c r="HKN145" s="259"/>
      <c r="HKO145" s="224"/>
      <c r="HKP145" s="244"/>
      <c r="HKQ145" s="259"/>
      <c r="HKR145" s="224"/>
      <c r="HKS145" s="244"/>
      <c r="HKT145" s="259"/>
      <c r="HKU145" s="224"/>
      <c r="HKV145" s="244"/>
      <c r="HKW145" s="259"/>
      <c r="HKX145" s="224"/>
      <c r="HKY145" s="244"/>
      <c r="HKZ145" s="259"/>
      <c r="HLA145" s="224"/>
      <c r="HLB145" s="244"/>
      <c r="HLC145" s="259"/>
      <c r="HLD145" s="224"/>
      <c r="HLE145" s="244"/>
      <c r="HLF145" s="259"/>
      <c r="HLG145" s="224"/>
      <c r="HLH145" s="244"/>
      <c r="HLI145" s="259"/>
      <c r="HLJ145" s="224"/>
      <c r="HLK145" s="244"/>
      <c r="HLL145" s="259"/>
      <c r="HLM145" s="224"/>
      <c r="HLN145" s="244"/>
      <c r="HLO145" s="259"/>
      <c r="HLP145" s="224"/>
      <c r="HLQ145" s="244"/>
      <c r="HLR145" s="259"/>
      <c r="HLS145" s="224"/>
      <c r="HLT145" s="244"/>
      <c r="HLU145" s="259"/>
      <c r="HLV145" s="224"/>
      <c r="HLW145" s="244"/>
      <c r="HLX145" s="259"/>
      <c r="HLY145" s="224"/>
      <c r="HLZ145" s="244"/>
      <c r="HMA145" s="259"/>
      <c r="HMB145" s="224"/>
      <c r="HMC145" s="244"/>
      <c r="HMD145" s="259"/>
      <c r="HME145" s="224"/>
      <c r="HMF145" s="244"/>
      <c r="HMG145" s="259"/>
      <c r="HMH145" s="224"/>
      <c r="HMI145" s="244"/>
      <c r="HMJ145" s="259"/>
      <c r="HMK145" s="224"/>
      <c r="HML145" s="244"/>
      <c r="HMM145" s="259"/>
      <c r="HMN145" s="224"/>
      <c r="HMO145" s="244"/>
      <c r="HMP145" s="259"/>
      <c r="HMQ145" s="224"/>
      <c r="HMR145" s="244"/>
      <c r="HMS145" s="259"/>
      <c r="HMT145" s="224"/>
      <c r="HMU145" s="244"/>
      <c r="HMV145" s="259"/>
      <c r="HMW145" s="224"/>
      <c r="HMX145" s="244"/>
      <c r="HMY145" s="259"/>
      <c r="HMZ145" s="224"/>
      <c r="HNA145" s="244"/>
      <c r="HNB145" s="259"/>
      <c r="HNC145" s="224"/>
      <c r="HND145" s="244"/>
      <c r="HNE145" s="259"/>
      <c r="HNF145" s="224"/>
      <c r="HNG145" s="244"/>
      <c r="HNH145" s="259"/>
      <c r="HNI145" s="224"/>
      <c r="HNJ145" s="244"/>
      <c r="HNK145" s="259"/>
      <c r="HNL145" s="224"/>
      <c r="HNM145" s="244"/>
      <c r="HNN145" s="259"/>
      <c r="HNO145" s="224"/>
      <c r="HNP145" s="244"/>
      <c r="HNQ145" s="259"/>
      <c r="HNR145" s="224"/>
      <c r="HNS145" s="244"/>
      <c r="HNT145" s="259"/>
      <c r="HNU145" s="224"/>
      <c r="HNV145" s="244"/>
      <c r="HNW145" s="259"/>
      <c r="HNX145" s="224"/>
      <c r="HNY145" s="244"/>
      <c r="HNZ145" s="259"/>
      <c r="HOA145" s="224"/>
      <c r="HOB145" s="244"/>
      <c r="HOC145" s="259"/>
      <c r="HOD145" s="224"/>
      <c r="HOE145" s="244"/>
      <c r="HOF145" s="259"/>
      <c r="HOG145" s="224"/>
      <c r="HOH145" s="244"/>
      <c r="HOI145" s="259"/>
      <c r="HOJ145" s="224"/>
      <c r="HOK145" s="244"/>
      <c r="HOL145" s="259"/>
      <c r="HOM145" s="224"/>
      <c r="HON145" s="244"/>
      <c r="HOO145" s="259"/>
      <c r="HOP145" s="224"/>
      <c r="HOQ145" s="244"/>
      <c r="HOR145" s="259"/>
      <c r="HOS145" s="224"/>
      <c r="HOT145" s="244"/>
      <c r="HOU145" s="259"/>
      <c r="HOV145" s="224"/>
      <c r="HOW145" s="244"/>
      <c r="HOX145" s="259"/>
      <c r="HOY145" s="224"/>
      <c r="HOZ145" s="244"/>
      <c r="HPA145" s="259"/>
      <c r="HPB145" s="224"/>
      <c r="HPC145" s="244"/>
      <c r="HPD145" s="259"/>
      <c r="HPE145" s="224"/>
      <c r="HPF145" s="244"/>
      <c r="HPG145" s="259"/>
      <c r="HPH145" s="224"/>
      <c r="HPI145" s="244"/>
      <c r="HPJ145" s="259"/>
      <c r="HPK145" s="224"/>
      <c r="HPL145" s="244"/>
      <c r="HPM145" s="259"/>
      <c r="HPN145" s="224"/>
      <c r="HPO145" s="244"/>
      <c r="HPP145" s="259"/>
      <c r="HPQ145" s="224"/>
      <c r="HPR145" s="244"/>
      <c r="HPS145" s="259"/>
      <c r="HPT145" s="224"/>
      <c r="HPU145" s="244"/>
      <c r="HPV145" s="259"/>
      <c r="HPW145" s="224"/>
      <c r="HPX145" s="244"/>
      <c r="HPY145" s="259"/>
      <c r="HPZ145" s="224"/>
      <c r="HQA145" s="244"/>
      <c r="HQB145" s="259"/>
      <c r="HQC145" s="224"/>
      <c r="HQD145" s="244"/>
      <c r="HQE145" s="259"/>
      <c r="HQF145" s="224"/>
      <c r="HQG145" s="244"/>
      <c r="HQH145" s="259"/>
      <c r="HQI145" s="224"/>
      <c r="HQJ145" s="244"/>
      <c r="HQK145" s="259"/>
      <c r="HQL145" s="224"/>
      <c r="HQM145" s="244"/>
      <c r="HQN145" s="259"/>
      <c r="HQO145" s="224"/>
      <c r="HQP145" s="244"/>
      <c r="HQQ145" s="259"/>
      <c r="HQR145" s="224"/>
      <c r="HQS145" s="244"/>
      <c r="HQT145" s="259"/>
      <c r="HQU145" s="224"/>
      <c r="HQV145" s="244"/>
      <c r="HQW145" s="259"/>
      <c r="HQX145" s="224"/>
      <c r="HQY145" s="244"/>
      <c r="HQZ145" s="259"/>
      <c r="HRA145" s="224"/>
      <c r="HRB145" s="244"/>
      <c r="HRC145" s="259"/>
      <c r="HRD145" s="224"/>
      <c r="HRE145" s="244"/>
      <c r="HRF145" s="259"/>
      <c r="HRG145" s="224"/>
      <c r="HRH145" s="244"/>
      <c r="HRI145" s="259"/>
      <c r="HRJ145" s="224"/>
      <c r="HRK145" s="244"/>
      <c r="HRL145" s="259"/>
      <c r="HRM145" s="224"/>
      <c r="HRN145" s="244"/>
      <c r="HRO145" s="259"/>
      <c r="HRP145" s="224"/>
      <c r="HRQ145" s="244"/>
      <c r="HRR145" s="259"/>
      <c r="HRS145" s="224"/>
      <c r="HRT145" s="244"/>
      <c r="HRU145" s="259"/>
      <c r="HRV145" s="224"/>
      <c r="HRW145" s="244"/>
      <c r="HRX145" s="259"/>
      <c r="HRY145" s="224"/>
      <c r="HRZ145" s="244"/>
      <c r="HSA145" s="259"/>
      <c r="HSB145" s="224"/>
      <c r="HSC145" s="244"/>
      <c r="HSD145" s="259"/>
      <c r="HSE145" s="224"/>
      <c r="HSF145" s="244"/>
      <c r="HSG145" s="259"/>
      <c r="HSH145" s="224"/>
      <c r="HSI145" s="244"/>
      <c r="HSJ145" s="259"/>
      <c r="HSK145" s="224"/>
      <c r="HSL145" s="244"/>
      <c r="HSM145" s="259"/>
      <c r="HSN145" s="224"/>
      <c r="HSO145" s="244"/>
      <c r="HSP145" s="259"/>
      <c r="HSQ145" s="224"/>
      <c r="HSR145" s="244"/>
      <c r="HSS145" s="259"/>
      <c r="HST145" s="224"/>
      <c r="HSU145" s="244"/>
      <c r="HSV145" s="259"/>
      <c r="HSW145" s="224"/>
      <c r="HSX145" s="244"/>
      <c r="HSY145" s="259"/>
      <c r="HSZ145" s="224"/>
      <c r="HTA145" s="244"/>
      <c r="HTB145" s="259"/>
      <c r="HTC145" s="224"/>
      <c r="HTD145" s="244"/>
      <c r="HTE145" s="259"/>
      <c r="HTF145" s="224"/>
      <c r="HTG145" s="244"/>
      <c r="HTH145" s="259"/>
      <c r="HTI145" s="224"/>
      <c r="HTJ145" s="244"/>
      <c r="HTK145" s="259"/>
      <c r="HTL145" s="224"/>
      <c r="HTM145" s="244"/>
      <c r="HTN145" s="259"/>
      <c r="HTO145" s="224"/>
      <c r="HTP145" s="244"/>
      <c r="HTQ145" s="259"/>
      <c r="HTR145" s="224"/>
      <c r="HTS145" s="244"/>
      <c r="HTT145" s="259"/>
      <c r="HTU145" s="224"/>
      <c r="HTV145" s="244"/>
      <c r="HTW145" s="259"/>
      <c r="HTX145" s="224"/>
      <c r="HTY145" s="244"/>
      <c r="HTZ145" s="259"/>
      <c r="HUA145" s="224"/>
      <c r="HUB145" s="244"/>
      <c r="HUC145" s="259"/>
      <c r="HUD145" s="224"/>
      <c r="HUE145" s="244"/>
      <c r="HUF145" s="259"/>
      <c r="HUG145" s="224"/>
      <c r="HUH145" s="244"/>
      <c r="HUI145" s="259"/>
      <c r="HUJ145" s="224"/>
      <c r="HUK145" s="244"/>
      <c r="HUL145" s="259"/>
      <c r="HUM145" s="224"/>
      <c r="HUN145" s="244"/>
      <c r="HUO145" s="259"/>
      <c r="HUP145" s="224"/>
      <c r="HUQ145" s="244"/>
      <c r="HUR145" s="259"/>
      <c r="HUS145" s="224"/>
      <c r="HUT145" s="244"/>
      <c r="HUU145" s="259"/>
      <c r="HUV145" s="224"/>
      <c r="HUW145" s="244"/>
      <c r="HUX145" s="259"/>
      <c r="HUY145" s="224"/>
      <c r="HUZ145" s="244"/>
      <c r="HVA145" s="259"/>
      <c r="HVB145" s="224"/>
      <c r="HVC145" s="244"/>
      <c r="HVD145" s="259"/>
      <c r="HVE145" s="224"/>
      <c r="HVF145" s="244"/>
      <c r="HVG145" s="259"/>
      <c r="HVH145" s="224"/>
      <c r="HVI145" s="244"/>
      <c r="HVJ145" s="259"/>
      <c r="HVK145" s="224"/>
      <c r="HVL145" s="244"/>
      <c r="HVM145" s="259"/>
      <c r="HVN145" s="224"/>
      <c r="HVO145" s="244"/>
      <c r="HVP145" s="259"/>
      <c r="HVQ145" s="224"/>
      <c r="HVR145" s="244"/>
      <c r="HVS145" s="259"/>
      <c r="HVT145" s="224"/>
      <c r="HVU145" s="244"/>
      <c r="HVV145" s="259"/>
      <c r="HVW145" s="224"/>
      <c r="HVX145" s="244"/>
      <c r="HVY145" s="259"/>
      <c r="HVZ145" s="224"/>
      <c r="HWA145" s="244"/>
      <c r="HWB145" s="259"/>
      <c r="HWC145" s="224"/>
      <c r="HWD145" s="244"/>
      <c r="HWE145" s="259"/>
      <c r="HWF145" s="224"/>
      <c r="HWG145" s="244"/>
      <c r="HWH145" s="259"/>
      <c r="HWI145" s="224"/>
      <c r="HWJ145" s="244"/>
      <c r="HWK145" s="259"/>
      <c r="HWL145" s="224"/>
      <c r="HWM145" s="244"/>
      <c r="HWN145" s="259"/>
      <c r="HWO145" s="224"/>
      <c r="HWP145" s="244"/>
      <c r="HWQ145" s="259"/>
      <c r="HWR145" s="224"/>
      <c r="HWS145" s="244"/>
      <c r="HWT145" s="259"/>
      <c r="HWU145" s="224"/>
      <c r="HWV145" s="244"/>
      <c r="HWW145" s="259"/>
      <c r="HWX145" s="224"/>
      <c r="HWY145" s="244"/>
      <c r="HWZ145" s="259"/>
      <c r="HXA145" s="224"/>
      <c r="HXB145" s="244"/>
      <c r="HXC145" s="259"/>
      <c r="HXD145" s="224"/>
      <c r="HXE145" s="244"/>
      <c r="HXF145" s="259"/>
      <c r="HXG145" s="224"/>
      <c r="HXH145" s="244"/>
      <c r="HXI145" s="259"/>
      <c r="HXJ145" s="224"/>
      <c r="HXK145" s="244"/>
      <c r="HXL145" s="259"/>
      <c r="HXM145" s="224"/>
      <c r="HXN145" s="244"/>
      <c r="HXO145" s="259"/>
      <c r="HXP145" s="224"/>
      <c r="HXQ145" s="244"/>
      <c r="HXR145" s="259"/>
      <c r="HXS145" s="224"/>
      <c r="HXT145" s="244"/>
      <c r="HXU145" s="259"/>
      <c r="HXV145" s="224"/>
      <c r="HXW145" s="244"/>
      <c r="HXX145" s="259"/>
      <c r="HXY145" s="224"/>
      <c r="HXZ145" s="244"/>
      <c r="HYA145" s="259"/>
      <c r="HYB145" s="224"/>
      <c r="HYC145" s="244"/>
      <c r="HYD145" s="259"/>
      <c r="HYE145" s="224"/>
      <c r="HYF145" s="244"/>
      <c r="HYG145" s="259"/>
      <c r="HYH145" s="224"/>
      <c r="HYI145" s="244"/>
      <c r="HYJ145" s="259"/>
      <c r="HYK145" s="224"/>
      <c r="HYL145" s="244"/>
      <c r="HYM145" s="259"/>
      <c r="HYN145" s="224"/>
      <c r="HYO145" s="244"/>
      <c r="HYP145" s="259"/>
      <c r="HYQ145" s="224"/>
      <c r="HYR145" s="244"/>
      <c r="HYS145" s="259"/>
      <c r="HYT145" s="224"/>
      <c r="HYU145" s="244"/>
      <c r="HYV145" s="259"/>
      <c r="HYW145" s="224"/>
      <c r="HYX145" s="244"/>
      <c r="HYY145" s="259"/>
      <c r="HYZ145" s="224"/>
      <c r="HZA145" s="244"/>
      <c r="HZB145" s="259"/>
      <c r="HZC145" s="224"/>
      <c r="HZD145" s="244"/>
      <c r="HZE145" s="259"/>
      <c r="HZF145" s="224"/>
      <c r="HZG145" s="244"/>
      <c r="HZH145" s="259"/>
      <c r="HZI145" s="224"/>
      <c r="HZJ145" s="244"/>
      <c r="HZK145" s="259"/>
      <c r="HZL145" s="224"/>
      <c r="HZM145" s="244"/>
      <c r="HZN145" s="259"/>
      <c r="HZO145" s="224"/>
      <c r="HZP145" s="244"/>
      <c r="HZQ145" s="259"/>
      <c r="HZR145" s="224"/>
      <c r="HZS145" s="244"/>
      <c r="HZT145" s="259"/>
      <c r="HZU145" s="224"/>
      <c r="HZV145" s="244"/>
      <c r="HZW145" s="259"/>
      <c r="HZX145" s="224"/>
      <c r="HZY145" s="244"/>
      <c r="HZZ145" s="259"/>
      <c r="IAA145" s="224"/>
      <c r="IAB145" s="244"/>
      <c r="IAC145" s="259"/>
      <c r="IAD145" s="224"/>
      <c r="IAE145" s="244"/>
      <c r="IAF145" s="259"/>
      <c r="IAG145" s="224"/>
      <c r="IAH145" s="244"/>
      <c r="IAI145" s="259"/>
      <c r="IAJ145" s="224"/>
      <c r="IAK145" s="244"/>
      <c r="IAL145" s="259"/>
      <c r="IAM145" s="224"/>
      <c r="IAN145" s="244"/>
      <c r="IAO145" s="259"/>
      <c r="IAP145" s="224"/>
      <c r="IAQ145" s="244"/>
      <c r="IAR145" s="259"/>
      <c r="IAS145" s="224"/>
      <c r="IAT145" s="244"/>
      <c r="IAU145" s="259"/>
      <c r="IAV145" s="224"/>
      <c r="IAW145" s="244"/>
      <c r="IAX145" s="259"/>
      <c r="IAY145" s="224"/>
      <c r="IAZ145" s="244"/>
      <c r="IBA145" s="259"/>
      <c r="IBB145" s="224"/>
      <c r="IBC145" s="244"/>
      <c r="IBD145" s="259"/>
      <c r="IBE145" s="224"/>
      <c r="IBF145" s="244"/>
      <c r="IBG145" s="259"/>
      <c r="IBH145" s="224"/>
      <c r="IBI145" s="244"/>
      <c r="IBJ145" s="259"/>
      <c r="IBK145" s="224"/>
      <c r="IBL145" s="244"/>
      <c r="IBM145" s="259"/>
      <c r="IBN145" s="224"/>
      <c r="IBO145" s="244"/>
      <c r="IBP145" s="259"/>
      <c r="IBQ145" s="224"/>
      <c r="IBR145" s="244"/>
      <c r="IBS145" s="259"/>
      <c r="IBT145" s="224"/>
      <c r="IBU145" s="244"/>
      <c r="IBV145" s="259"/>
      <c r="IBW145" s="224"/>
      <c r="IBX145" s="244"/>
      <c r="IBY145" s="259"/>
      <c r="IBZ145" s="224"/>
      <c r="ICA145" s="244"/>
      <c r="ICB145" s="259"/>
      <c r="ICC145" s="224"/>
      <c r="ICD145" s="244"/>
      <c r="ICE145" s="259"/>
      <c r="ICF145" s="224"/>
      <c r="ICG145" s="244"/>
      <c r="ICH145" s="259"/>
      <c r="ICI145" s="224"/>
      <c r="ICJ145" s="244"/>
      <c r="ICK145" s="259"/>
      <c r="ICL145" s="224"/>
      <c r="ICM145" s="244"/>
      <c r="ICN145" s="259"/>
      <c r="ICO145" s="224"/>
      <c r="ICP145" s="244"/>
      <c r="ICQ145" s="259"/>
      <c r="ICR145" s="224"/>
      <c r="ICS145" s="244"/>
      <c r="ICT145" s="259"/>
      <c r="ICU145" s="224"/>
      <c r="ICV145" s="244"/>
      <c r="ICW145" s="259"/>
      <c r="ICX145" s="224"/>
      <c r="ICY145" s="244"/>
      <c r="ICZ145" s="259"/>
      <c r="IDA145" s="224"/>
      <c r="IDB145" s="244"/>
      <c r="IDC145" s="259"/>
      <c r="IDD145" s="224"/>
      <c r="IDE145" s="244"/>
      <c r="IDF145" s="259"/>
      <c r="IDG145" s="224"/>
      <c r="IDH145" s="244"/>
      <c r="IDI145" s="259"/>
      <c r="IDJ145" s="224"/>
      <c r="IDK145" s="244"/>
      <c r="IDL145" s="259"/>
      <c r="IDM145" s="224"/>
      <c r="IDN145" s="244"/>
      <c r="IDO145" s="259"/>
      <c r="IDP145" s="224"/>
      <c r="IDQ145" s="244"/>
      <c r="IDR145" s="259"/>
      <c r="IDS145" s="224"/>
      <c r="IDT145" s="244"/>
      <c r="IDU145" s="259"/>
      <c r="IDV145" s="224"/>
      <c r="IDW145" s="244"/>
      <c r="IDX145" s="259"/>
      <c r="IDY145" s="224"/>
      <c r="IDZ145" s="244"/>
      <c r="IEA145" s="259"/>
      <c r="IEB145" s="224"/>
      <c r="IEC145" s="244"/>
      <c r="IED145" s="259"/>
      <c r="IEE145" s="224"/>
      <c r="IEF145" s="244"/>
      <c r="IEG145" s="259"/>
      <c r="IEH145" s="224"/>
      <c r="IEI145" s="244"/>
      <c r="IEJ145" s="259"/>
      <c r="IEK145" s="224"/>
      <c r="IEL145" s="244"/>
      <c r="IEM145" s="259"/>
      <c r="IEN145" s="224"/>
      <c r="IEO145" s="244"/>
      <c r="IEP145" s="259"/>
      <c r="IEQ145" s="224"/>
      <c r="IER145" s="244"/>
      <c r="IES145" s="259"/>
      <c r="IET145" s="224"/>
      <c r="IEU145" s="244"/>
      <c r="IEV145" s="259"/>
      <c r="IEW145" s="224"/>
      <c r="IEX145" s="244"/>
      <c r="IEY145" s="259"/>
      <c r="IEZ145" s="224"/>
      <c r="IFA145" s="244"/>
      <c r="IFB145" s="259"/>
      <c r="IFC145" s="224"/>
      <c r="IFD145" s="244"/>
      <c r="IFE145" s="259"/>
      <c r="IFF145" s="224"/>
      <c r="IFG145" s="244"/>
      <c r="IFH145" s="259"/>
      <c r="IFI145" s="224"/>
      <c r="IFJ145" s="244"/>
      <c r="IFK145" s="259"/>
      <c r="IFL145" s="224"/>
      <c r="IFM145" s="244"/>
      <c r="IFN145" s="259"/>
      <c r="IFO145" s="224"/>
      <c r="IFP145" s="244"/>
      <c r="IFQ145" s="259"/>
      <c r="IFR145" s="224"/>
      <c r="IFS145" s="244"/>
      <c r="IFT145" s="259"/>
      <c r="IFU145" s="224"/>
      <c r="IFV145" s="244"/>
      <c r="IFW145" s="259"/>
      <c r="IFX145" s="224"/>
      <c r="IFY145" s="244"/>
      <c r="IFZ145" s="259"/>
      <c r="IGA145" s="224"/>
      <c r="IGB145" s="244"/>
      <c r="IGC145" s="259"/>
      <c r="IGD145" s="224"/>
      <c r="IGE145" s="244"/>
      <c r="IGF145" s="259"/>
      <c r="IGG145" s="224"/>
      <c r="IGH145" s="244"/>
      <c r="IGI145" s="259"/>
      <c r="IGJ145" s="224"/>
      <c r="IGK145" s="244"/>
      <c r="IGL145" s="259"/>
      <c r="IGM145" s="224"/>
      <c r="IGN145" s="244"/>
      <c r="IGO145" s="259"/>
      <c r="IGP145" s="224"/>
      <c r="IGQ145" s="244"/>
      <c r="IGR145" s="259"/>
      <c r="IGS145" s="224"/>
      <c r="IGT145" s="244"/>
      <c r="IGU145" s="259"/>
      <c r="IGV145" s="224"/>
      <c r="IGW145" s="244"/>
      <c r="IGX145" s="259"/>
      <c r="IGY145" s="224"/>
      <c r="IGZ145" s="244"/>
      <c r="IHA145" s="259"/>
      <c r="IHB145" s="224"/>
      <c r="IHC145" s="244"/>
      <c r="IHD145" s="259"/>
      <c r="IHE145" s="224"/>
      <c r="IHF145" s="244"/>
      <c r="IHG145" s="259"/>
      <c r="IHH145" s="224"/>
      <c r="IHI145" s="244"/>
      <c r="IHJ145" s="259"/>
      <c r="IHK145" s="224"/>
      <c r="IHL145" s="244"/>
      <c r="IHM145" s="259"/>
      <c r="IHN145" s="224"/>
      <c r="IHO145" s="244"/>
      <c r="IHP145" s="259"/>
      <c r="IHQ145" s="224"/>
      <c r="IHR145" s="244"/>
      <c r="IHS145" s="259"/>
      <c r="IHT145" s="224"/>
      <c r="IHU145" s="244"/>
      <c r="IHV145" s="259"/>
      <c r="IHW145" s="224"/>
      <c r="IHX145" s="244"/>
      <c r="IHY145" s="259"/>
      <c r="IHZ145" s="224"/>
      <c r="IIA145" s="244"/>
      <c r="IIB145" s="259"/>
      <c r="IIC145" s="224"/>
      <c r="IID145" s="244"/>
      <c r="IIE145" s="259"/>
      <c r="IIF145" s="224"/>
      <c r="IIG145" s="244"/>
      <c r="IIH145" s="259"/>
      <c r="III145" s="224"/>
      <c r="IIJ145" s="244"/>
      <c r="IIK145" s="259"/>
      <c r="IIL145" s="224"/>
      <c r="IIM145" s="244"/>
      <c r="IIN145" s="259"/>
      <c r="IIO145" s="224"/>
      <c r="IIP145" s="244"/>
      <c r="IIQ145" s="259"/>
      <c r="IIR145" s="224"/>
      <c r="IIS145" s="244"/>
      <c r="IIT145" s="259"/>
      <c r="IIU145" s="224"/>
      <c r="IIV145" s="244"/>
      <c r="IIW145" s="259"/>
      <c r="IIX145" s="224"/>
      <c r="IIY145" s="244"/>
      <c r="IIZ145" s="259"/>
      <c r="IJA145" s="224"/>
      <c r="IJB145" s="244"/>
      <c r="IJC145" s="259"/>
      <c r="IJD145" s="224"/>
      <c r="IJE145" s="244"/>
      <c r="IJF145" s="259"/>
      <c r="IJG145" s="224"/>
      <c r="IJH145" s="244"/>
      <c r="IJI145" s="259"/>
      <c r="IJJ145" s="224"/>
      <c r="IJK145" s="244"/>
      <c r="IJL145" s="259"/>
      <c r="IJM145" s="224"/>
      <c r="IJN145" s="244"/>
      <c r="IJO145" s="259"/>
      <c r="IJP145" s="224"/>
      <c r="IJQ145" s="244"/>
      <c r="IJR145" s="259"/>
      <c r="IJS145" s="224"/>
      <c r="IJT145" s="244"/>
      <c r="IJU145" s="259"/>
      <c r="IJV145" s="224"/>
      <c r="IJW145" s="244"/>
      <c r="IJX145" s="259"/>
      <c r="IJY145" s="224"/>
      <c r="IJZ145" s="244"/>
      <c r="IKA145" s="259"/>
      <c r="IKB145" s="224"/>
      <c r="IKC145" s="244"/>
      <c r="IKD145" s="259"/>
      <c r="IKE145" s="224"/>
      <c r="IKF145" s="244"/>
      <c r="IKG145" s="259"/>
      <c r="IKH145" s="224"/>
      <c r="IKI145" s="244"/>
      <c r="IKJ145" s="259"/>
      <c r="IKK145" s="224"/>
      <c r="IKL145" s="244"/>
      <c r="IKM145" s="259"/>
      <c r="IKN145" s="224"/>
      <c r="IKO145" s="244"/>
      <c r="IKP145" s="259"/>
      <c r="IKQ145" s="224"/>
      <c r="IKR145" s="244"/>
      <c r="IKS145" s="259"/>
      <c r="IKT145" s="224"/>
      <c r="IKU145" s="244"/>
      <c r="IKV145" s="259"/>
      <c r="IKW145" s="224"/>
      <c r="IKX145" s="244"/>
      <c r="IKY145" s="259"/>
      <c r="IKZ145" s="224"/>
      <c r="ILA145" s="244"/>
      <c r="ILB145" s="259"/>
      <c r="ILC145" s="224"/>
      <c r="ILD145" s="244"/>
      <c r="ILE145" s="259"/>
      <c r="ILF145" s="224"/>
      <c r="ILG145" s="244"/>
      <c r="ILH145" s="259"/>
      <c r="ILI145" s="224"/>
      <c r="ILJ145" s="244"/>
      <c r="ILK145" s="259"/>
      <c r="ILL145" s="224"/>
      <c r="ILM145" s="244"/>
      <c r="ILN145" s="259"/>
      <c r="ILO145" s="224"/>
      <c r="ILP145" s="244"/>
      <c r="ILQ145" s="259"/>
      <c r="ILR145" s="224"/>
      <c r="ILS145" s="244"/>
      <c r="ILT145" s="259"/>
      <c r="ILU145" s="224"/>
      <c r="ILV145" s="244"/>
      <c r="ILW145" s="259"/>
      <c r="ILX145" s="224"/>
      <c r="ILY145" s="244"/>
      <c r="ILZ145" s="259"/>
      <c r="IMA145" s="224"/>
      <c r="IMB145" s="244"/>
      <c r="IMC145" s="259"/>
      <c r="IMD145" s="224"/>
      <c r="IME145" s="244"/>
      <c r="IMF145" s="259"/>
      <c r="IMG145" s="224"/>
      <c r="IMH145" s="244"/>
      <c r="IMI145" s="259"/>
      <c r="IMJ145" s="224"/>
      <c r="IMK145" s="244"/>
      <c r="IML145" s="259"/>
      <c r="IMM145" s="224"/>
      <c r="IMN145" s="244"/>
      <c r="IMO145" s="259"/>
      <c r="IMP145" s="224"/>
      <c r="IMQ145" s="244"/>
      <c r="IMR145" s="259"/>
      <c r="IMS145" s="224"/>
      <c r="IMT145" s="244"/>
      <c r="IMU145" s="259"/>
      <c r="IMV145" s="224"/>
      <c r="IMW145" s="244"/>
      <c r="IMX145" s="259"/>
      <c r="IMY145" s="224"/>
      <c r="IMZ145" s="244"/>
      <c r="INA145" s="259"/>
      <c r="INB145" s="224"/>
      <c r="INC145" s="244"/>
      <c r="IND145" s="259"/>
      <c r="INE145" s="224"/>
      <c r="INF145" s="244"/>
      <c r="ING145" s="259"/>
      <c r="INH145" s="224"/>
      <c r="INI145" s="244"/>
      <c r="INJ145" s="259"/>
      <c r="INK145" s="224"/>
      <c r="INL145" s="244"/>
      <c r="INM145" s="259"/>
      <c r="INN145" s="224"/>
      <c r="INO145" s="244"/>
      <c r="INP145" s="259"/>
      <c r="INQ145" s="224"/>
      <c r="INR145" s="244"/>
      <c r="INS145" s="259"/>
      <c r="INT145" s="224"/>
      <c r="INU145" s="244"/>
      <c r="INV145" s="259"/>
      <c r="INW145" s="224"/>
      <c r="INX145" s="244"/>
      <c r="INY145" s="259"/>
      <c r="INZ145" s="224"/>
      <c r="IOA145" s="244"/>
      <c r="IOB145" s="259"/>
      <c r="IOC145" s="224"/>
      <c r="IOD145" s="244"/>
      <c r="IOE145" s="259"/>
      <c r="IOF145" s="224"/>
      <c r="IOG145" s="244"/>
      <c r="IOH145" s="259"/>
      <c r="IOI145" s="224"/>
      <c r="IOJ145" s="244"/>
      <c r="IOK145" s="259"/>
      <c r="IOL145" s="224"/>
      <c r="IOM145" s="244"/>
      <c r="ION145" s="259"/>
      <c r="IOO145" s="224"/>
      <c r="IOP145" s="244"/>
      <c r="IOQ145" s="259"/>
      <c r="IOR145" s="224"/>
      <c r="IOS145" s="244"/>
      <c r="IOT145" s="259"/>
      <c r="IOU145" s="224"/>
      <c r="IOV145" s="244"/>
      <c r="IOW145" s="259"/>
      <c r="IOX145" s="224"/>
      <c r="IOY145" s="244"/>
      <c r="IOZ145" s="259"/>
      <c r="IPA145" s="224"/>
      <c r="IPB145" s="244"/>
      <c r="IPC145" s="259"/>
      <c r="IPD145" s="224"/>
      <c r="IPE145" s="244"/>
      <c r="IPF145" s="259"/>
      <c r="IPG145" s="224"/>
      <c r="IPH145" s="244"/>
      <c r="IPI145" s="259"/>
      <c r="IPJ145" s="224"/>
      <c r="IPK145" s="244"/>
      <c r="IPL145" s="259"/>
      <c r="IPM145" s="224"/>
      <c r="IPN145" s="244"/>
      <c r="IPO145" s="259"/>
      <c r="IPP145" s="224"/>
      <c r="IPQ145" s="244"/>
      <c r="IPR145" s="259"/>
      <c r="IPS145" s="224"/>
      <c r="IPT145" s="244"/>
      <c r="IPU145" s="259"/>
      <c r="IPV145" s="224"/>
      <c r="IPW145" s="244"/>
      <c r="IPX145" s="259"/>
      <c r="IPY145" s="224"/>
      <c r="IPZ145" s="244"/>
      <c r="IQA145" s="259"/>
      <c r="IQB145" s="224"/>
      <c r="IQC145" s="244"/>
      <c r="IQD145" s="259"/>
      <c r="IQE145" s="224"/>
      <c r="IQF145" s="244"/>
      <c r="IQG145" s="259"/>
      <c r="IQH145" s="224"/>
      <c r="IQI145" s="244"/>
      <c r="IQJ145" s="259"/>
      <c r="IQK145" s="224"/>
      <c r="IQL145" s="244"/>
      <c r="IQM145" s="259"/>
      <c r="IQN145" s="224"/>
      <c r="IQO145" s="244"/>
      <c r="IQP145" s="259"/>
      <c r="IQQ145" s="224"/>
      <c r="IQR145" s="244"/>
      <c r="IQS145" s="259"/>
      <c r="IQT145" s="224"/>
      <c r="IQU145" s="244"/>
      <c r="IQV145" s="259"/>
      <c r="IQW145" s="224"/>
      <c r="IQX145" s="244"/>
      <c r="IQY145" s="259"/>
      <c r="IQZ145" s="224"/>
      <c r="IRA145" s="244"/>
      <c r="IRB145" s="259"/>
      <c r="IRC145" s="224"/>
      <c r="IRD145" s="244"/>
      <c r="IRE145" s="259"/>
      <c r="IRF145" s="224"/>
      <c r="IRG145" s="244"/>
      <c r="IRH145" s="259"/>
      <c r="IRI145" s="224"/>
      <c r="IRJ145" s="244"/>
      <c r="IRK145" s="259"/>
      <c r="IRL145" s="224"/>
      <c r="IRM145" s="244"/>
      <c r="IRN145" s="259"/>
      <c r="IRO145" s="224"/>
      <c r="IRP145" s="244"/>
      <c r="IRQ145" s="259"/>
      <c r="IRR145" s="224"/>
      <c r="IRS145" s="244"/>
      <c r="IRT145" s="259"/>
      <c r="IRU145" s="224"/>
      <c r="IRV145" s="244"/>
      <c r="IRW145" s="259"/>
      <c r="IRX145" s="224"/>
      <c r="IRY145" s="244"/>
      <c r="IRZ145" s="259"/>
      <c r="ISA145" s="224"/>
      <c r="ISB145" s="244"/>
      <c r="ISC145" s="259"/>
      <c r="ISD145" s="224"/>
      <c r="ISE145" s="244"/>
      <c r="ISF145" s="259"/>
      <c r="ISG145" s="224"/>
      <c r="ISH145" s="244"/>
      <c r="ISI145" s="259"/>
      <c r="ISJ145" s="224"/>
      <c r="ISK145" s="244"/>
      <c r="ISL145" s="259"/>
      <c r="ISM145" s="224"/>
      <c r="ISN145" s="244"/>
      <c r="ISO145" s="259"/>
      <c r="ISP145" s="224"/>
      <c r="ISQ145" s="244"/>
      <c r="ISR145" s="259"/>
      <c r="ISS145" s="224"/>
      <c r="IST145" s="244"/>
      <c r="ISU145" s="259"/>
      <c r="ISV145" s="224"/>
      <c r="ISW145" s="244"/>
      <c r="ISX145" s="259"/>
      <c r="ISY145" s="224"/>
      <c r="ISZ145" s="244"/>
      <c r="ITA145" s="259"/>
      <c r="ITB145" s="224"/>
      <c r="ITC145" s="244"/>
      <c r="ITD145" s="259"/>
      <c r="ITE145" s="224"/>
      <c r="ITF145" s="244"/>
      <c r="ITG145" s="259"/>
      <c r="ITH145" s="224"/>
      <c r="ITI145" s="244"/>
      <c r="ITJ145" s="259"/>
      <c r="ITK145" s="224"/>
      <c r="ITL145" s="244"/>
      <c r="ITM145" s="259"/>
      <c r="ITN145" s="224"/>
      <c r="ITO145" s="244"/>
      <c r="ITP145" s="259"/>
      <c r="ITQ145" s="224"/>
      <c r="ITR145" s="244"/>
      <c r="ITS145" s="259"/>
      <c r="ITT145" s="224"/>
      <c r="ITU145" s="244"/>
      <c r="ITV145" s="259"/>
      <c r="ITW145" s="224"/>
      <c r="ITX145" s="244"/>
      <c r="ITY145" s="259"/>
      <c r="ITZ145" s="224"/>
      <c r="IUA145" s="244"/>
      <c r="IUB145" s="259"/>
      <c r="IUC145" s="224"/>
      <c r="IUD145" s="244"/>
      <c r="IUE145" s="259"/>
      <c r="IUF145" s="224"/>
      <c r="IUG145" s="244"/>
      <c r="IUH145" s="259"/>
      <c r="IUI145" s="224"/>
      <c r="IUJ145" s="244"/>
      <c r="IUK145" s="259"/>
      <c r="IUL145" s="224"/>
      <c r="IUM145" s="244"/>
      <c r="IUN145" s="259"/>
      <c r="IUO145" s="224"/>
      <c r="IUP145" s="244"/>
      <c r="IUQ145" s="259"/>
      <c r="IUR145" s="224"/>
      <c r="IUS145" s="244"/>
      <c r="IUT145" s="259"/>
      <c r="IUU145" s="224"/>
      <c r="IUV145" s="244"/>
      <c r="IUW145" s="259"/>
      <c r="IUX145" s="224"/>
      <c r="IUY145" s="244"/>
      <c r="IUZ145" s="259"/>
      <c r="IVA145" s="224"/>
      <c r="IVB145" s="244"/>
      <c r="IVC145" s="259"/>
      <c r="IVD145" s="224"/>
      <c r="IVE145" s="244"/>
      <c r="IVF145" s="259"/>
      <c r="IVG145" s="224"/>
      <c r="IVH145" s="244"/>
      <c r="IVI145" s="259"/>
      <c r="IVJ145" s="224"/>
      <c r="IVK145" s="244"/>
      <c r="IVL145" s="259"/>
      <c r="IVM145" s="224"/>
      <c r="IVN145" s="244"/>
      <c r="IVO145" s="259"/>
      <c r="IVP145" s="224"/>
      <c r="IVQ145" s="244"/>
      <c r="IVR145" s="259"/>
      <c r="IVS145" s="224"/>
      <c r="IVT145" s="244"/>
      <c r="IVU145" s="259"/>
      <c r="IVV145" s="224"/>
      <c r="IVW145" s="244"/>
      <c r="IVX145" s="259"/>
      <c r="IVY145" s="224"/>
      <c r="IVZ145" s="244"/>
      <c r="IWA145" s="259"/>
      <c r="IWB145" s="224"/>
      <c r="IWC145" s="244"/>
      <c r="IWD145" s="259"/>
      <c r="IWE145" s="224"/>
      <c r="IWF145" s="244"/>
      <c r="IWG145" s="259"/>
      <c r="IWH145" s="224"/>
      <c r="IWI145" s="244"/>
      <c r="IWJ145" s="259"/>
      <c r="IWK145" s="224"/>
      <c r="IWL145" s="244"/>
      <c r="IWM145" s="259"/>
      <c r="IWN145" s="224"/>
      <c r="IWO145" s="244"/>
      <c r="IWP145" s="259"/>
      <c r="IWQ145" s="224"/>
      <c r="IWR145" s="244"/>
      <c r="IWS145" s="259"/>
      <c r="IWT145" s="224"/>
      <c r="IWU145" s="244"/>
      <c r="IWV145" s="259"/>
      <c r="IWW145" s="224"/>
      <c r="IWX145" s="244"/>
      <c r="IWY145" s="259"/>
      <c r="IWZ145" s="224"/>
      <c r="IXA145" s="244"/>
      <c r="IXB145" s="259"/>
      <c r="IXC145" s="224"/>
      <c r="IXD145" s="244"/>
      <c r="IXE145" s="259"/>
      <c r="IXF145" s="224"/>
      <c r="IXG145" s="244"/>
      <c r="IXH145" s="259"/>
      <c r="IXI145" s="224"/>
      <c r="IXJ145" s="244"/>
      <c r="IXK145" s="259"/>
      <c r="IXL145" s="224"/>
      <c r="IXM145" s="244"/>
      <c r="IXN145" s="259"/>
      <c r="IXO145" s="224"/>
      <c r="IXP145" s="244"/>
      <c r="IXQ145" s="259"/>
      <c r="IXR145" s="224"/>
      <c r="IXS145" s="244"/>
      <c r="IXT145" s="259"/>
      <c r="IXU145" s="224"/>
      <c r="IXV145" s="244"/>
      <c r="IXW145" s="259"/>
      <c r="IXX145" s="224"/>
      <c r="IXY145" s="244"/>
      <c r="IXZ145" s="259"/>
      <c r="IYA145" s="224"/>
      <c r="IYB145" s="244"/>
      <c r="IYC145" s="259"/>
      <c r="IYD145" s="224"/>
      <c r="IYE145" s="244"/>
      <c r="IYF145" s="259"/>
      <c r="IYG145" s="224"/>
      <c r="IYH145" s="244"/>
      <c r="IYI145" s="259"/>
      <c r="IYJ145" s="224"/>
      <c r="IYK145" s="244"/>
      <c r="IYL145" s="259"/>
      <c r="IYM145" s="224"/>
      <c r="IYN145" s="244"/>
      <c r="IYO145" s="259"/>
      <c r="IYP145" s="224"/>
      <c r="IYQ145" s="244"/>
      <c r="IYR145" s="259"/>
      <c r="IYS145" s="224"/>
      <c r="IYT145" s="244"/>
      <c r="IYU145" s="259"/>
      <c r="IYV145" s="224"/>
      <c r="IYW145" s="244"/>
      <c r="IYX145" s="259"/>
      <c r="IYY145" s="224"/>
      <c r="IYZ145" s="244"/>
      <c r="IZA145" s="259"/>
      <c r="IZB145" s="224"/>
      <c r="IZC145" s="244"/>
      <c r="IZD145" s="259"/>
      <c r="IZE145" s="224"/>
      <c r="IZF145" s="244"/>
      <c r="IZG145" s="259"/>
      <c r="IZH145" s="224"/>
      <c r="IZI145" s="244"/>
      <c r="IZJ145" s="259"/>
      <c r="IZK145" s="224"/>
      <c r="IZL145" s="244"/>
      <c r="IZM145" s="259"/>
      <c r="IZN145" s="224"/>
      <c r="IZO145" s="244"/>
      <c r="IZP145" s="259"/>
      <c r="IZQ145" s="224"/>
      <c r="IZR145" s="244"/>
      <c r="IZS145" s="259"/>
      <c r="IZT145" s="224"/>
      <c r="IZU145" s="244"/>
      <c r="IZV145" s="259"/>
      <c r="IZW145" s="224"/>
      <c r="IZX145" s="244"/>
      <c r="IZY145" s="259"/>
      <c r="IZZ145" s="224"/>
      <c r="JAA145" s="244"/>
      <c r="JAB145" s="259"/>
      <c r="JAC145" s="224"/>
      <c r="JAD145" s="244"/>
      <c r="JAE145" s="259"/>
      <c r="JAF145" s="224"/>
      <c r="JAG145" s="244"/>
      <c r="JAH145" s="259"/>
      <c r="JAI145" s="224"/>
      <c r="JAJ145" s="244"/>
      <c r="JAK145" s="259"/>
      <c r="JAL145" s="224"/>
      <c r="JAM145" s="244"/>
      <c r="JAN145" s="259"/>
      <c r="JAO145" s="224"/>
      <c r="JAP145" s="244"/>
      <c r="JAQ145" s="259"/>
      <c r="JAR145" s="224"/>
      <c r="JAS145" s="244"/>
      <c r="JAT145" s="259"/>
      <c r="JAU145" s="224"/>
      <c r="JAV145" s="244"/>
      <c r="JAW145" s="259"/>
      <c r="JAX145" s="224"/>
      <c r="JAY145" s="244"/>
      <c r="JAZ145" s="259"/>
      <c r="JBA145" s="224"/>
      <c r="JBB145" s="244"/>
      <c r="JBC145" s="259"/>
      <c r="JBD145" s="224"/>
      <c r="JBE145" s="244"/>
      <c r="JBF145" s="259"/>
      <c r="JBG145" s="224"/>
      <c r="JBH145" s="244"/>
      <c r="JBI145" s="259"/>
      <c r="JBJ145" s="224"/>
      <c r="JBK145" s="244"/>
      <c r="JBL145" s="259"/>
      <c r="JBM145" s="224"/>
      <c r="JBN145" s="244"/>
      <c r="JBO145" s="259"/>
      <c r="JBP145" s="224"/>
      <c r="JBQ145" s="244"/>
      <c r="JBR145" s="259"/>
      <c r="JBS145" s="224"/>
      <c r="JBT145" s="244"/>
      <c r="JBU145" s="259"/>
      <c r="JBV145" s="224"/>
      <c r="JBW145" s="244"/>
      <c r="JBX145" s="259"/>
      <c r="JBY145" s="224"/>
      <c r="JBZ145" s="244"/>
      <c r="JCA145" s="259"/>
      <c r="JCB145" s="224"/>
      <c r="JCC145" s="244"/>
      <c r="JCD145" s="259"/>
      <c r="JCE145" s="224"/>
      <c r="JCF145" s="244"/>
      <c r="JCG145" s="259"/>
      <c r="JCH145" s="224"/>
      <c r="JCI145" s="244"/>
      <c r="JCJ145" s="259"/>
      <c r="JCK145" s="224"/>
      <c r="JCL145" s="244"/>
      <c r="JCM145" s="259"/>
      <c r="JCN145" s="224"/>
      <c r="JCO145" s="244"/>
      <c r="JCP145" s="259"/>
      <c r="JCQ145" s="224"/>
      <c r="JCR145" s="244"/>
      <c r="JCS145" s="259"/>
      <c r="JCT145" s="224"/>
      <c r="JCU145" s="244"/>
      <c r="JCV145" s="259"/>
      <c r="JCW145" s="224"/>
      <c r="JCX145" s="244"/>
      <c r="JCY145" s="259"/>
      <c r="JCZ145" s="224"/>
      <c r="JDA145" s="244"/>
      <c r="JDB145" s="259"/>
      <c r="JDC145" s="224"/>
      <c r="JDD145" s="244"/>
      <c r="JDE145" s="259"/>
      <c r="JDF145" s="224"/>
      <c r="JDG145" s="244"/>
      <c r="JDH145" s="259"/>
      <c r="JDI145" s="224"/>
      <c r="JDJ145" s="244"/>
      <c r="JDK145" s="259"/>
      <c r="JDL145" s="224"/>
      <c r="JDM145" s="244"/>
      <c r="JDN145" s="259"/>
      <c r="JDO145" s="224"/>
      <c r="JDP145" s="244"/>
      <c r="JDQ145" s="259"/>
      <c r="JDR145" s="224"/>
      <c r="JDS145" s="244"/>
      <c r="JDT145" s="259"/>
      <c r="JDU145" s="224"/>
      <c r="JDV145" s="244"/>
      <c r="JDW145" s="259"/>
      <c r="JDX145" s="224"/>
      <c r="JDY145" s="244"/>
      <c r="JDZ145" s="259"/>
      <c r="JEA145" s="224"/>
      <c r="JEB145" s="244"/>
      <c r="JEC145" s="259"/>
      <c r="JED145" s="224"/>
      <c r="JEE145" s="244"/>
      <c r="JEF145" s="259"/>
      <c r="JEG145" s="224"/>
      <c r="JEH145" s="244"/>
      <c r="JEI145" s="259"/>
      <c r="JEJ145" s="224"/>
      <c r="JEK145" s="244"/>
      <c r="JEL145" s="259"/>
      <c r="JEM145" s="224"/>
      <c r="JEN145" s="244"/>
      <c r="JEO145" s="259"/>
      <c r="JEP145" s="224"/>
      <c r="JEQ145" s="244"/>
      <c r="JER145" s="259"/>
      <c r="JES145" s="224"/>
      <c r="JET145" s="244"/>
      <c r="JEU145" s="259"/>
      <c r="JEV145" s="224"/>
      <c r="JEW145" s="244"/>
      <c r="JEX145" s="259"/>
      <c r="JEY145" s="224"/>
      <c r="JEZ145" s="244"/>
      <c r="JFA145" s="259"/>
      <c r="JFB145" s="224"/>
      <c r="JFC145" s="244"/>
      <c r="JFD145" s="259"/>
      <c r="JFE145" s="224"/>
      <c r="JFF145" s="244"/>
      <c r="JFG145" s="259"/>
      <c r="JFH145" s="224"/>
      <c r="JFI145" s="244"/>
      <c r="JFJ145" s="259"/>
      <c r="JFK145" s="224"/>
      <c r="JFL145" s="244"/>
      <c r="JFM145" s="259"/>
      <c r="JFN145" s="224"/>
      <c r="JFO145" s="244"/>
      <c r="JFP145" s="259"/>
      <c r="JFQ145" s="224"/>
      <c r="JFR145" s="244"/>
      <c r="JFS145" s="259"/>
      <c r="JFT145" s="224"/>
      <c r="JFU145" s="244"/>
      <c r="JFV145" s="259"/>
      <c r="JFW145" s="224"/>
      <c r="JFX145" s="244"/>
      <c r="JFY145" s="259"/>
      <c r="JFZ145" s="224"/>
      <c r="JGA145" s="244"/>
      <c r="JGB145" s="259"/>
      <c r="JGC145" s="224"/>
      <c r="JGD145" s="244"/>
      <c r="JGE145" s="259"/>
      <c r="JGF145" s="224"/>
      <c r="JGG145" s="244"/>
      <c r="JGH145" s="259"/>
      <c r="JGI145" s="224"/>
      <c r="JGJ145" s="244"/>
      <c r="JGK145" s="259"/>
      <c r="JGL145" s="224"/>
      <c r="JGM145" s="244"/>
      <c r="JGN145" s="259"/>
      <c r="JGO145" s="224"/>
      <c r="JGP145" s="244"/>
      <c r="JGQ145" s="259"/>
      <c r="JGR145" s="224"/>
      <c r="JGS145" s="244"/>
      <c r="JGT145" s="259"/>
      <c r="JGU145" s="224"/>
      <c r="JGV145" s="244"/>
      <c r="JGW145" s="259"/>
      <c r="JGX145" s="224"/>
      <c r="JGY145" s="244"/>
      <c r="JGZ145" s="259"/>
      <c r="JHA145" s="224"/>
      <c r="JHB145" s="244"/>
      <c r="JHC145" s="259"/>
      <c r="JHD145" s="224"/>
      <c r="JHE145" s="244"/>
      <c r="JHF145" s="259"/>
      <c r="JHG145" s="224"/>
      <c r="JHH145" s="244"/>
      <c r="JHI145" s="259"/>
      <c r="JHJ145" s="224"/>
      <c r="JHK145" s="244"/>
      <c r="JHL145" s="259"/>
      <c r="JHM145" s="224"/>
      <c r="JHN145" s="244"/>
      <c r="JHO145" s="259"/>
      <c r="JHP145" s="224"/>
      <c r="JHQ145" s="244"/>
      <c r="JHR145" s="259"/>
      <c r="JHS145" s="224"/>
      <c r="JHT145" s="244"/>
      <c r="JHU145" s="259"/>
      <c r="JHV145" s="224"/>
      <c r="JHW145" s="244"/>
      <c r="JHX145" s="259"/>
      <c r="JHY145" s="224"/>
      <c r="JHZ145" s="244"/>
      <c r="JIA145" s="259"/>
      <c r="JIB145" s="224"/>
      <c r="JIC145" s="244"/>
      <c r="JID145" s="259"/>
      <c r="JIE145" s="224"/>
      <c r="JIF145" s="244"/>
      <c r="JIG145" s="259"/>
      <c r="JIH145" s="224"/>
      <c r="JII145" s="244"/>
      <c r="JIJ145" s="259"/>
      <c r="JIK145" s="224"/>
      <c r="JIL145" s="244"/>
      <c r="JIM145" s="259"/>
      <c r="JIN145" s="224"/>
      <c r="JIO145" s="244"/>
      <c r="JIP145" s="259"/>
      <c r="JIQ145" s="224"/>
      <c r="JIR145" s="244"/>
      <c r="JIS145" s="259"/>
      <c r="JIT145" s="224"/>
      <c r="JIU145" s="244"/>
      <c r="JIV145" s="259"/>
      <c r="JIW145" s="224"/>
      <c r="JIX145" s="244"/>
      <c r="JIY145" s="259"/>
      <c r="JIZ145" s="224"/>
      <c r="JJA145" s="244"/>
      <c r="JJB145" s="259"/>
      <c r="JJC145" s="224"/>
      <c r="JJD145" s="244"/>
      <c r="JJE145" s="259"/>
      <c r="JJF145" s="224"/>
      <c r="JJG145" s="244"/>
      <c r="JJH145" s="259"/>
      <c r="JJI145" s="224"/>
      <c r="JJJ145" s="244"/>
      <c r="JJK145" s="259"/>
      <c r="JJL145" s="224"/>
      <c r="JJM145" s="244"/>
      <c r="JJN145" s="259"/>
      <c r="JJO145" s="224"/>
      <c r="JJP145" s="244"/>
      <c r="JJQ145" s="259"/>
      <c r="JJR145" s="224"/>
      <c r="JJS145" s="244"/>
      <c r="JJT145" s="259"/>
      <c r="JJU145" s="224"/>
      <c r="JJV145" s="244"/>
      <c r="JJW145" s="259"/>
      <c r="JJX145" s="224"/>
      <c r="JJY145" s="244"/>
      <c r="JJZ145" s="259"/>
      <c r="JKA145" s="224"/>
      <c r="JKB145" s="244"/>
      <c r="JKC145" s="259"/>
      <c r="JKD145" s="224"/>
      <c r="JKE145" s="244"/>
      <c r="JKF145" s="259"/>
      <c r="JKG145" s="224"/>
      <c r="JKH145" s="244"/>
      <c r="JKI145" s="259"/>
      <c r="JKJ145" s="224"/>
      <c r="JKK145" s="244"/>
      <c r="JKL145" s="259"/>
      <c r="JKM145" s="224"/>
      <c r="JKN145" s="244"/>
      <c r="JKO145" s="259"/>
      <c r="JKP145" s="224"/>
      <c r="JKQ145" s="244"/>
      <c r="JKR145" s="259"/>
      <c r="JKS145" s="224"/>
      <c r="JKT145" s="244"/>
      <c r="JKU145" s="259"/>
      <c r="JKV145" s="224"/>
      <c r="JKW145" s="244"/>
      <c r="JKX145" s="259"/>
      <c r="JKY145" s="224"/>
      <c r="JKZ145" s="244"/>
      <c r="JLA145" s="259"/>
      <c r="JLB145" s="224"/>
      <c r="JLC145" s="244"/>
      <c r="JLD145" s="259"/>
      <c r="JLE145" s="224"/>
      <c r="JLF145" s="244"/>
      <c r="JLG145" s="259"/>
      <c r="JLH145" s="224"/>
      <c r="JLI145" s="244"/>
      <c r="JLJ145" s="259"/>
      <c r="JLK145" s="224"/>
      <c r="JLL145" s="244"/>
      <c r="JLM145" s="259"/>
      <c r="JLN145" s="224"/>
      <c r="JLO145" s="244"/>
      <c r="JLP145" s="259"/>
      <c r="JLQ145" s="224"/>
      <c r="JLR145" s="244"/>
      <c r="JLS145" s="259"/>
      <c r="JLT145" s="224"/>
      <c r="JLU145" s="244"/>
      <c r="JLV145" s="259"/>
      <c r="JLW145" s="224"/>
      <c r="JLX145" s="244"/>
      <c r="JLY145" s="259"/>
      <c r="JLZ145" s="224"/>
      <c r="JMA145" s="244"/>
      <c r="JMB145" s="259"/>
      <c r="JMC145" s="224"/>
      <c r="JMD145" s="244"/>
      <c r="JME145" s="259"/>
      <c r="JMF145" s="224"/>
      <c r="JMG145" s="244"/>
      <c r="JMH145" s="259"/>
      <c r="JMI145" s="224"/>
      <c r="JMJ145" s="244"/>
      <c r="JMK145" s="259"/>
      <c r="JML145" s="224"/>
      <c r="JMM145" s="244"/>
      <c r="JMN145" s="259"/>
      <c r="JMO145" s="224"/>
      <c r="JMP145" s="244"/>
      <c r="JMQ145" s="259"/>
      <c r="JMR145" s="224"/>
      <c r="JMS145" s="244"/>
      <c r="JMT145" s="259"/>
      <c r="JMU145" s="224"/>
      <c r="JMV145" s="244"/>
      <c r="JMW145" s="259"/>
      <c r="JMX145" s="224"/>
      <c r="JMY145" s="244"/>
      <c r="JMZ145" s="259"/>
      <c r="JNA145" s="224"/>
      <c r="JNB145" s="244"/>
      <c r="JNC145" s="259"/>
      <c r="JND145" s="224"/>
      <c r="JNE145" s="244"/>
      <c r="JNF145" s="259"/>
      <c r="JNG145" s="224"/>
      <c r="JNH145" s="244"/>
      <c r="JNI145" s="259"/>
      <c r="JNJ145" s="224"/>
      <c r="JNK145" s="244"/>
      <c r="JNL145" s="259"/>
      <c r="JNM145" s="224"/>
      <c r="JNN145" s="244"/>
      <c r="JNO145" s="259"/>
      <c r="JNP145" s="224"/>
      <c r="JNQ145" s="244"/>
      <c r="JNR145" s="259"/>
      <c r="JNS145" s="224"/>
      <c r="JNT145" s="244"/>
      <c r="JNU145" s="259"/>
      <c r="JNV145" s="224"/>
      <c r="JNW145" s="244"/>
      <c r="JNX145" s="259"/>
      <c r="JNY145" s="224"/>
      <c r="JNZ145" s="244"/>
      <c r="JOA145" s="259"/>
      <c r="JOB145" s="224"/>
      <c r="JOC145" s="244"/>
      <c r="JOD145" s="259"/>
      <c r="JOE145" s="224"/>
      <c r="JOF145" s="244"/>
      <c r="JOG145" s="259"/>
      <c r="JOH145" s="224"/>
      <c r="JOI145" s="244"/>
      <c r="JOJ145" s="259"/>
      <c r="JOK145" s="224"/>
      <c r="JOL145" s="244"/>
      <c r="JOM145" s="259"/>
      <c r="JON145" s="224"/>
      <c r="JOO145" s="244"/>
      <c r="JOP145" s="259"/>
      <c r="JOQ145" s="224"/>
      <c r="JOR145" s="244"/>
      <c r="JOS145" s="259"/>
      <c r="JOT145" s="224"/>
      <c r="JOU145" s="244"/>
      <c r="JOV145" s="259"/>
      <c r="JOW145" s="224"/>
      <c r="JOX145" s="244"/>
      <c r="JOY145" s="259"/>
      <c r="JOZ145" s="224"/>
      <c r="JPA145" s="244"/>
      <c r="JPB145" s="259"/>
      <c r="JPC145" s="224"/>
      <c r="JPD145" s="244"/>
      <c r="JPE145" s="259"/>
      <c r="JPF145" s="224"/>
      <c r="JPG145" s="244"/>
      <c r="JPH145" s="259"/>
      <c r="JPI145" s="224"/>
      <c r="JPJ145" s="244"/>
      <c r="JPK145" s="259"/>
      <c r="JPL145" s="224"/>
      <c r="JPM145" s="244"/>
      <c r="JPN145" s="259"/>
      <c r="JPO145" s="224"/>
      <c r="JPP145" s="244"/>
      <c r="JPQ145" s="259"/>
      <c r="JPR145" s="224"/>
      <c r="JPS145" s="244"/>
      <c r="JPT145" s="259"/>
      <c r="JPU145" s="224"/>
      <c r="JPV145" s="244"/>
      <c r="JPW145" s="259"/>
      <c r="JPX145" s="224"/>
      <c r="JPY145" s="244"/>
      <c r="JPZ145" s="259"/>
      <c r="JQA145" s="224"/>
      <c r="JQB145" s="244"/>
      <c r="JQC145" s="259"/>
      <c r="JQD145" s="224"/>
      <c r="JQE145" s="244"/>
      <c r="JQF145" s="259"/>
      <c r="JQG145" s="224"/>
      <c r="JQH145" s="244"/>
      <c r="JQI145" s="259"/>
      <c r="JQJ145" s="224"/>
      <c r="JQK145" s="244"/>
      <c r="JQL145" s="259"/>
      <c r="JQM145" s="224"/>
      <c r="JQN145" s="244"/>
      <c r="JQO145" s="259"/>
      <c r="JQP145" s="224"/>
      <c r="JQQ145" s="244"/>
      <c r="JQR145" s="259"/>
      <c r="JQS145" s="224"/>
      <c r="JQT145" s="244"/>
      <c r="JQU145" s="259"/>
      <c r="JQV145" s="224"/>
      <c r="JQW145" s="244"/>
      <c r="JQX145" s="259"/>
      <c r="JQY145" s="224"/>
      <c r="JQZ145" s="244"/>
      <c r="JRA145" s="259"/>
      <c r="JRB145" s="224"/>
      <c r="JRC145" s="244"/>
      <c r="JRD145" s="259"/>
      <c r="JRE145" s="224"/>
      <c r="JRF145" s="244"/>
      <c r="JRG145" s="259"/>
      <c r="JRH145" s="224"/>
      <c r="JRI145" s="244"/>
      <c r="JRJ145" s="259"/>
      <c r="JRK145" s="224"/>
      <c r="JRL145" s="244"/>
      <c r="JRM145" s="259"/>
      <c r="JRN145" s="224"/>
      <c r="JRO145" s="244"/>
      <c r="JRP145" s="259"/>
      <c r="JRQ145" s="224"/>
      <c r="JRR145" s="244"/>
      <c r="JRS145" s="259"/>
      <c r="JRT145" s="224"/>
      <c r="JRU145" s="244"/>
      <c r="JRV145" s="259"/>
      <c r="JRW145" s="224"/>
      <c r="JRX145" s="244"/>
      <c r="JRY145" s="259"/>
      <c r="JRZ145" s="224"/>
      <c r="JSA145" s="244"/>
      <c r="JSB145" s="259"/>
      <c r="JSC145" s="224"/>
      <c r="JSD145" s="244"/>
      <c r="JSE145" s="259"/>
      <c r="JSF145" s="224"/>
      <c r="JSG145" s="244"/>
      <c r="JSH145" s="259"/>
      <c r="JSI145" s="224"/>
      <c r="JSJ145" s="244"/>
      <c r="JSK145" s="259"/>
      <c r="JSL145" s="224"/>
      <c r="JSM145" s="244"/>
      <c r="JSN145" s="259"/>
      <c r="JSO145" s="224"/>
      <c r="JSP145" s="244"/>
      <c r="JSQ145" s="259"/>
      <c r="JSR145" s="224"/>
      <c r="JSS145" s="244"/>
      <c r="JST145" s="259"/>
      <c r="JSU145" s="224"/>
      <c r="JSV145" s="244"/>
      <c r="JSW145" s="259"/>
      <c r="JSX145" s="224"/>
      <c r="JSY145" s="244"/>
      <c r="JSZ145" s="259"/>
      <c r="JTA145" s="224"/>
      <c r="JTB145" s="244"/>
      <c r="JTC145" s="259"/>
      <c r="JTD145" s="224"/>
      <c r="JTE145" s="244"/>
      <c r="JTF145" s="259"/>
      <c r="JTG145" s="224"/>
      <c r="JTH145" s="244"/>
      <c r="JTI145" s="259"/>
      <c r="JTJ145" s="224"/>
      <c r="JTK145" s="244"/>
      <c r="JTL145" s="259"/>
      <c r="JTM145" s="224"/>
      <c r="JTN145" s="244"/>
      <c r="JTO145" s="259"/>
      <c r="JTP145" s="224"/>
      <c r="JTQ145" s="244"/>
      <c r="JTR145" s="259"/>
      <c r="JTS145" s="224"/>
      <c r="JTT145" s="244"/>
      <c r="JTU145" s="259"/>
      <c r="JTV145" s="224"/>
      <c r="JTW145" s="244"/>
      <c r="JTX145" s="259"/>
      <c r="JTY145" s="224"/>
      <c r="JTZ145" s="244"/>
      <c r="JUA145" s="259"/>
      <c r="JUB145" s="224"/>
      <c r="JUC145" s="244"/>
      <c r="JUD145" s="259"/>
      <c r="JUE145" s="224"/>
      <c r="JUF145" s="244"/>
      <c r="JUG145" s="259"/>
      <c r="JUH145" s="224"/>
      <c r="JUI145" s="244"/>
      <c r="JUJ145" s="259"/>
      <c r="JUK145" s="224"/>
      <c r="JUL145" s="244"/>
      <c r="JUM145" s="259"/>
      <c r="JUN145" s="224"/>
      <c r="JUO145" s="244"/>
      <c r="JUP145" s="259"/>
      <c r="JUQ145" s="224"/>
      <c r="JUR145" s="244"/>
      <c r="JUS145" s="259"/>
      <c r="JUT145" s="224"/>
      <c r="JUU145" s="244"/>
      <c r="JUV145" s="259"/>
      <c r="JUW145" s="224"/>
      <c r="JUX145" s="244"/>
      <c r="JUY145" s="259"/>
      <c r="JUZ145" s="224"/>
      <c r="JVA145" s="244"/>
      <c r="JVB145" s="259"/>
      <c r="JVC145" s="224"/>
      <c r="JVD145" s="244"/>
      <c r="JVE145" s="259"/>
      <c r="JVF145" s="224"/>
      <c r="JVG145" s="244"/>
      <c r="JVH145" s="259"/>
      <c r="JVI145" s="224"/>
      <c r="JVJ145" s="244"/>
      <c r="JVK145" s="259"/>
      <c r="JVL145" s="224"/>
      <c r="JVM145" s="244"/>
      <c r="JVN145" s="259"/>
      <c r="JVO145" s="224"/>
      <c r="JVP145" s="244"/>
      <c r="JVQ145" s="259"/>
      <c r="JVR145" s="224"/>
      <c r="JVS145" s="244"/>
      <c r="JVT145" s="259"/>
      <c r="JVU145" s="224"/>
      <c r="JVV145" s="244"/>
      <c r="JVW145" s="259"/>
      <c r="JVX145" s="224"/>
      <c r="JVY145" s="244"/>
      <c r="JVZ145" s="259"/>
      <c r="JWA145" s="224"/>
      <c r="JWB145" s="244"/>
      <c r="JWC145" s="259"/>
      <c r="JWD145" s="224"/>
      <c r="JWE145" s="244"/>
      <c r="JWF145" s="259"/>
      <c r="JWG145" s="224"/>
      <c r="JWH145" s="244"/>
      <c r="JWI145" s="259"/>
      <c r="JWJ145" s="224"/>
      <c r="JWK145" s="244"/>
      <c r="JWL145" s="259"/>
      <c r="JWM145" s="224"/>
      <c r="JWN145" s="244"/>
      <c r="JWO145" s="259"/>
      <c r="JWP145" s="224"/>
      <c r="JWQ145" s="244"/>
      <c r="JWR145" s="259"/>
      <c r="JWS145" s="224"/>
      <c r="JWT145" s="244"/>
      <c r="JWU145" s="259"/>
      <c r="JWV145" s="224"/>
      <c r="JWW145" s="244"/>
      <c r="JWX145" s="259"/>
      <c r="JWY145" s="224"/>
      <c r="JWZ145" s="244"/>
      <c r="JXA145" s="259"/>
      <c r="JXB145" s="224"/>
      <c r="JXC145" s="244"/>
      <c r="JXD145" s="259"/>
      <c r="JXE145" s="224"/>
      <c r="JXF145" s="244"/>
      <c r="JXG145" s="259"/>
      <c r="JXH145" s="224"/>
      <c r="JXI145" s="244"/>
      <c r="JXJ145" s="259"/>
      <c r="JXK145" s="224"/>
      <c r="JXL145" s="244"/>
      <c r="JXM145" s="259"/>
      <c r="JXN145" s="224"/>
      <c r="JXO145" s="244"/>
      <c r="JXP145" s="259"/>
      <c r="JXQ145" s="224"/>
      <c r="JXR145" s="244"/>
      <c r="JXS145" s="259"/>
      <c r="JXT145" s="224"/>
      <c r="JXU145" s="244"/>
      <c r="JXV145" s="259"/>
      <c r="JXW145" s="224"/>
      <c r="JXX145" s="244"/>
      <c r="JXY145" s="259"/>
      <c r="JXZ145" s="224"/>
      <c r="JYA145" s="244"/>
      <c r="JYB145" s="259"/>
      <c r="JYC145" s="224"/>
      <c r="JYD145" s="244"/>
      <c r="JYE145" s="259"/>
      <c r="JYF145" s="224"/>
      <c r="JYG145" s="244"/>
      <c r="JYH145" s="259"/>
      <c r="JYI145" s="224"/>
      <c r="JYJ145" s="244"/>
      <c r="JYK145" s="259"/>
      <c r="JYL145" s="224"/>
      <c r="JYM145" s="244"/>
      <c r="JYN145" s="259"/>
      <c r="JYO145" s="224"/>
      <c r="JYP145" s="244"/>
      <c r="JYQ145" s="259"/>
      <c r="JYR145" s="224"/>
      <c r="JYS145" s="244"/>
      <c r="JYT145" s="259"/>
      <c r="JYU145" s="224"/>
      <c r="JYV145" s="244"/>
      <c r="JYW145" s="259"/>
      <c r="JYX145" s="224"/>
      <c r="JYY145" s="244"/>
      <c r="JYZ145" s="259"/>
      <c r="JZA145" s="224"/>
      <c r="JZB145" s="244"/>
      <c r="JZC145" s="259"/>
      <c r="JZD145" s="224"/>
      <c r="JZE145" s="244"/>
      <c r="JZF145" s="259"/>
      <c r="JZG145" s="224"/>
      <c r="JZH145" s="244"/>
      <c r="JZI145" s="259"/>
      <c r="JZJ145" s="224"/>
      <c r="JZK145" s="244"/>
      <c r="JZL145" s="259"/>
      <c r="JZM145" s="224"/>
      <c r="JZN145" s="244"/>
      <c r="JZO145" s="259"/>
      <c r="JZP145" s="224"/>
      <c r="JZQ145" s="244"/>
      <c r="JZR145" s="259"/>
      <c r="JZS145" s="224"/>
      <c r="JZT145" s="244"/>
      <c r="JZU145" s="259"/>
      <c r="JZV145" s="224"/>
      <c r="JZW145" s="244"/>
      <c r="JZX145" s="259"/>
      <c r="JZY145" s="224"/>
      <c r="JZZ145" s="244"/>
      <c r="KAA145" s="259"/>
      <c r="KAB145" s="224"/>
      <c r="KAC145" s="244"/>
      <c r="KAD145" s="259"/>
      <c r="KAE145" s="224"/>
      <c r="KAF145" s="244"/>
      <c r="KAG145" s="259"/>
      <c r="KAH145" s="224"/>
      <c r="KAI145" s="244"/>
      <c r="KAJ145" s="259"/>
      <c r="KAK145" s="224"/>
      <c r="KAL145" s="244"/>
      <c r="KAM145" s="259"/>
      <c r="KAN145" s="224"/>
      <c r="KAO145" s="244"/>
      <c r="KAP145" s="259"/>
      <c r="KAQ145" s="224"/>
      <c r="KAR145" s="244"/>
      <c r="KAS145" s="259"/>
      <c r="KAT145" s="224"/>
      <c r="KAU145" s="244"/>
      <c r="KAV145" s="259"/>
      <c r="KAW145" s="224"/>
      <c r="KAX145" s="244"/>
      <c r="KAY145" s="259"/>
      <c r="KAZ145" s="224"/>
      <c r="KBA145" s="244"/>
      <c r="KBB145" s="259"/>
      <c r="KBC145" s="224"/>
      <c r="KBD145" s="244"/>
      <c r="KBE145" s="259"/>
      <c r="KBF145" s="224"/>
      <c r="KBG145" s="244"/>
      <c r="KBH145" s="259"/>
      <c r="KBI145" s="224"/>
      <c r="KBJ145" s="244"/>
      <c r="KBK145" s="259"/>
      <c r="KBL145" s="224"/>
      <c r="KBM145" s="244"/>
      <c r="KBN145" s="259"/>
      <c r="KBO145" s="224"/>
      <c r="KBP145" s="244"/>
      <c r="KBQ145" s="259"/>
      <c r="KBR145" s="224"/>
      <c r="KBS145" s="244"/>
      <c r="KBT145" s="259"/>
      <c r="KBU145" s="224"/>
      <c r="KBV145" s="244"/>
      <c r="KBW145" s="259"/>
      <c r="KBX145" s="224"/>
      <c r="KBY145" s="244"/>
      <c r="KBZ145" s="259"/>
      <c r="KCA145" s="224"/>
      <c r="KCB145" s="244"/>
      <c r="KCC145" s="259"/>
      <c r="KCD145" s="224"/>
      <c r="KCE145" s="244"/>
      <c r="KCF145" s="259"/>
      <c r="KCG145" s="224"/>
      <c r="KCH145" s="244"/>
      <c r="KCI145" s="259"/>
      <c r="KCJ145" s="224"/>
      <c r="KCK145" s="244"/>
      <c r="KCL145" s="259"/>
      <c r="KCM145" s="224"/>
      <c r="KCN145" s="244"/>
      <c r="KCO145" s="259"/>
      <c r="KCP145" s="224"/>
      <c r="KCQ145" s="244"/>
      <c r="KCR145" s="259"/>
      <c r="KCS145" s="224"/>
      <c r="KCT145" s="244"/>
      <c r="KCU145" s="259"/>
      <c r="KCV145" s="224"/>
      <c r="KCW145" s="244"/>
      <c r="KCX145" s="259"/>
      <c r="KCY145" s="224"/>
      <c r="KCZ145" s="244"/>
      <c r="KDA145" s="259"/>
      <c r="KDB145" s="224"/>
      <c r="KDC145" s="244"/>
      <c r="KDD145" s="259"/>
      <c r="KDE145" s="224"/>
      <c r="KDF145" s="244"/>
      <c r="KDG145" s="259"/>
      <c r="KDH145" s="224"/>
      <c r="KDI145" s="244"/>
      <c r="KDJ145" s="259"/>
      <c r="KDK145" s="224"/>
      <c r="KDL145" s="244"/>
      <c r="KDM145" s="259"/>
      <c r="KDN145" s="224"/>
      <c r="KDO145" s="244"/>
      <c r="KDP145" s="259"/>
      <c r="KDQ145" s="224"/>
      <c r="KDR145" s="244"/>
      <c r="KDS145" s="259"/>
      <c r="KDT145" s="224"/>
      <c r="KDU145" s="244"/>
      <c r="KDV145" s="259"/>
      <c r="KDW145" s="224"/>
      <c r="KDX145" s="244"/>
      <c r="KDY145" s="259"/>
      <c r="KDZ145" s="224"/>
      <c r="KEA145" s="244"/>
      <c r="KEB145" s="259"/>
      <c r="KEC145" s="224"/>
      <c r="KED145" s="244"/>
      <c r="KEE145" s="259"/>
      <c r="KEF145" s="224"/>
      <c r="KEG145" s="244"/>
      <c r="KEH145" s="259"/>
      <c r="KEI145" s="224"/>
      <c r="KEJ145" s="244"/>
      <c r="KEK145" s="259"/>
      <c r="KEL145" s="224"/>
      <c r="KEM145" s="244"/>
      <c r="KEN145" s="259"/>
      <c r="KEO145" s="224"/>
      <c r="KEP145" s="244"/>
      <c r="KEQ145" s="259"/>
      <c r="KER145" s="224"/>
      <c r="KES145" s="244"/>
      <c r="KET145" s="259"/>
      <c r="KEU145" s="224"/>
      <c r="KEV145" s="244"/>
      <c r="KEW145" s="259"/>
      <c r="KEX145" s="224"/>
      <c r="KEY145" s="244"/>
      <c r="KEZ145" s="259"/>
      <c r="KFA145" s="224"/>
      <c r="KFB145" s="244"/>
      <c r="KFC145" s="259"/>
      <c r="KFD145" s="224"/>
      <c r="KFE145" s="244"/>
      <c r="KFF145" s="259"/>
      <c r="KFG145" s="224"/>
      <c r="KFH145" s="244"/>
      <c r="KFI145" s="259"/>
      <c r="KFJ145" s="224"/>
      <c r="KFK145" s="244"/>
      <c r="KFL145" s="259"/>
      <c r="KFM145" s="224"/>
      <c r="KFN145" s="244"/>
      <c r="KFO145" s="259"/>
      <c r="KFP145" s="224"/>
      <c r="KFQ145" s="244"/>
      <c r="KFR145" s="259"/>
      <c r="KFS145" s="224"/>
      <c r="KFT145" s="244"/>
      <c r="KFU145" s="259"/>
      <c r="KFV145" s="224"/>
      <c r="KFW145" s="244"/>
      <c r="KFX145" s="259"/>
      <c r="KFY145" s="224"/>
      <c r="KFZ145" s="244"/>
      <c r="KGA145" s="259"/>
      <c r="KGB145" s="224"/>
      <c r="KGC145" s="244"/>
      <c r="KGD145" s="259"/>
      <c r="KGE145" s="224"/>
      <c r="KGF145" s="244"/>
      <c r="KGG145" s="259"/>
      <c r="KGH145" s="224"/>
      <c r="KGI145" s="244"/>
      <c r="KGJ145" s="259"/>
      <c r="KGK145" s="224"/>
      <c r="KGL145" s="244"/>
      <c r="KGM145" s="259"/>
      <c r="KGN145" s="224"/>
      <c r="KGO145" s="244"/>
      <c r="KGP145" s="259"/>
      <c r="KGQ145" s="224"/>
      <c r="KGR145" s="244"/>
      <c r="KGS145" s="259"/>
      <c r="KGT145" s="224"/>
      <c r="KGU145" s="244"/>
      <c r="KGV145" s="259"/>
      <c r="KGW145" s="224"/>
      <c r="KGX145" s="244"/>
      <c r="KGY145" s="259"/>
      <c r="KGZ145" s="224"/>
      <c r="KHA145" s="244"/>
      <c r="KHB145" s="259"/>
      <c r="KHC145" s="224"/>
      <c r="KHD145" s="244"/>
      <c r="KHE145" s="259"/>
      <c r="KHF145" s="224"/>
      <c r="KHG145" s="244"/>
      <c r="KHH145" s="259"/>
      <c r="KHI145" s="224"/>
      <c r="KHJ145" s="244"/>
      <c r="KHK145" s="259"/>
      <c r="KHL145" s="224"/>
      <c r="KHM145" s="244"/>
      <c r="KHN145" s="259"/>
      <c r="KHO145" s="224"/>
      <c r="KHP145" s="244"/>
      <c r="KHQ145" s="259"/>
      <c r="KHR145" s="224"/>
      <c r="KHS145" s="244"/>
      <c r="KHT145" s="259"/>
      <c r="KHU145" s="224"/>
      <c r="KHV145" s="244"/>
      <c r="KHW145" s="259"/>
      <c r="KHX145" s="224"/>
      <c r="KHY145" s="244"/>
      <c r="KHZ145" s="259"/>
      <c r="KIA145" s="224"/>
      <c r="KIB145" s="244"/>
      <c r="KIC145" s="259"/>
      <c r="KID145" s="224"/>
      <c r="KIE145" s="244"/>
      <c r="KIF145" s="259"/>
      <c r="KIG145" s="224"/>
      <c r="KIH145" s="244"/>
      <c r="KII145" s="259"/>
      <c r="KIJ145" s="224"/>
      <c r="KIK145" s="244"/>
      <c r="KIL145" s="259"/>
      <c r="KIM145" s="224"/>
      <c r="KIN145" s="244"/>
      <c r="KIO145" s="259"/>
      <c r="KIP145" s="224"/>
      <c r="KIQ145" s="244"/>
      <c r="KIR145" s="259"/>
      <c r="KIS145" s="224"/>
      <c r="KIT145" s="244"/>
      <c r="KIU145" s="259"/>
      <c r="KIV145" s="224"/>
      <c r="KIW145" s="244"/>
      <c r="KIX145" s="259"/>
      <c r="KIY145" s="224"/>
      <c r="KIZ145" s="244"/>
      <c r="KJA145" s="259"/>
      <c r="KJB145" s="224"/>
      <c r="KJC145" s="244"/>
      <c r="KJD145" s="259"/>
      <c r="KJE145" s="224"/>
      <c r="KJF145" s="244"/>
      <c r="KJG145" s="259"/>
      <c r="KJH145" s="224"/>
      <c r="KJI145" s="244"/>
      <c r="KJJ145" s="259"/>
      <c r="KJK145" s="224"/>
      <c r="KJL145" s="244"/>
      <c r="KJM145" s="259"/>
      <c r="KJN145" s="224"/>
      <c r="KJO145" s="244"/>
      <c r="KJP145" s="259"/>
      <c r="KJQ145" s="224"/>
      <c r="KJR145" s="244"/>
      <c r="KJS145" s="259"/>
      <c r="KJT145" s="224"/>
      <c r="KJU145" s="244"/>
      <c r="KJV145" s="259"/>
      <c r="KJW145" s="224"/>
      <c r="KJX145" s="244"/>
      <c r="KJY145" s="259"/>
      <c r="KJZ145" s="224"/>
      <c r="KKA145" s="244"/>
      <c r="KKB145" s="259"/>
      <c r="KKC145" s="224"/>
      <c r="KKD145" s="244"/>
      <c r="KKE145" s="259"/>
      <c r="KKF145" s="224"/>
      <c r="KKG145" s="244"/>
      <c r="KKH145" s="259"/>
      <c r="KKI145" s="224"/>
      <c r="KKJ145" s="244"/>
      <c r="KKK145" s="259"/>
      <c r="KKL145" s="224"/>
      <c r="KKM145" s="244"/>
      <c r="KKN145" s="259"/>
      <c r="KKO145" s="224"/>
      <c r="KKP145" s="244"/>
      <c r="KKQ145" s="259"/>
      <c r="KKR145" s="224"/>
      <c r="KKS145" s="244"/>
      <c r="KKT145" s="259"/>
      <c r="KKU145" s="224"/>
      <c r="KKV145" s="244"/>
      <c r="KKW145" s="259"/>
      <c r="KKX145" s="224"/>
      <c r="KKY145" s="244"/>
      <c r="KKZ145" s="259"/>
      <c r="KLA145" s="224"/>
      <c r="KLB145" s="244"/>
      <c r="KLC145" s="259"/>
      <c r="KLD145" s="224"/>
      <c r="KLE145" s="244"/>
      <c r="KLF145" s="259"/>
      <c r="KLG145" s="224"/>
      <c r="KLH145" s="244"/>
      <c r="KLI145" s="259"/>
      <c r="KLJ145" s="224"/>
      <c r="KLK145" s="244"/>
      <c r="KLL145" s="259"/>
      <c r="KLM145" s="224"/>
      <c r="KLN145" s="244"/>
      <c r="KLO145" s="259"/>
      <c r="KLP145" s="224"/>
      <c r="KLQ145" s="244"/>
      <c r="KLR145" s="259"/>
      <c r="KLS145" s="224"/>
      <c r="KLT145" s="244"/>
      <c r="KLU145" s="259"/>
      <c r="KLV145" s="224"/>
      <c r="KLW145" s="244"/>
      <c r="KLX145" s="259"/>
      <c r="KLY145" s="224"/>
      <c r="KLZ145" s="244"/>
      <c r="KMA145" s="259"/>
      <c r="KMB145" s="224"/>
      <c r="KMC145" s="244"/>
      <c r="KMD145" s="259"/>
      <c r="KME145" s="224"/>
      <c r="KMF145" s="244"/>
      <c r="KMG145" s="259"/>
      <c r="KMH145" s="224"/>
      <c r="KMI145" s="244"/>
      <c r="KMJ145" s="259"/>
      <c r="KMK145" s="224"/>
      <c r="KML145" s="244"/>
      <c r="KMM145" s="259"/>
      <c r="KMN145" s="224"/>
      <c r="KMO145" s="244"/>
      <c r="KMP145" s="259"/>
      <c r="KMQ145" s="224"/>
      <c r="KMR145" s="244"/>
      <c r="KMS145" s="259"/>
      <c r="KMT145" s="224"/>
      <c r="KMU145" s="244"/>
      <c r="KMV145" s="259"/>
      <c r="KMW145" s="224"/>
      <c r="KMX145" s="244"/>
      <c r="KMY145" s="259"/>
      <c r="KMZ145" s="224"/>
      <c r="KNA145" s="244"/>
      <c r="KNB145" s="259"/>
      <c r="KNC145" s="224"/>
      <c r="KND145" s="244"/>
      <c r="KNE145" s="259"/>
      <c r="KNF145" s="224"/>
      <c r="KNG145" s="244"/>
      <c r="KNH145" s="259"/>
      <c r="KNI145" s="224"/>
      <c r="KNJ145" s="244"/>
      <c r="KNK145" s="259"/>
      <c r="KNL145" s="224"/>
      <c r="KNM145" s="244"/>
      <c r="KNN145" s="259"/>
      <c r="KNO145" s="224"/>
      <c r="KNP145" s="244"/>
      <c r="KNQ145" s="259"/>
      <c r="KNR145" s="224"/>
      <c r="KNS145" s="244"/>
      <c r="KNT145" s="259"/>
      <c r="KNU145" s="224"/>
      <c r="KNV145" s="244"/>
      <c r="KNW145" s="259"/>
      <c r="KNX145" s="224"/>
      <c r="KNY145" s="244"/>
      <c r="KNZ145" s="259"/>
      <c r="KOA145" s="224"/>
      <c r="KOB145" s="244"/>
      <c r="KOC145" s="259"/>
      <c r="KOD145" s="224"/>
      <c r="KOE145" s="244"/>
      <c r="KOF145" s="259"/>
      <c r="KOG145" s="224"/>
      <c r="KOH145" s="244"/>
      <c r="KOI145" s="259"/>
      <c r="KOJ145" s="224"/>
      <c r="KOK145" s="244"/>
      <c r="KOL145" s="259"/>
      <c r="KOM145" s="224"/>
      <c r="KON145" s="244"/>
      <c r="KOO145" s="259"/>
      <c r="KOP145" s="224"/>
      <c r="KOQ145" s="244"/>
      <c r="KOR145" s="259"/>
      <c r="KOS145" s="224"/>
      <c r="KOT145" s="244"/>
      <c r="KOU145" s="259"/>
      <c r="KOV145" s="224"/>
      <c r="KOW145" s="244"/>
      <c r="KOX145" s="259"/>
      <c r="KOY145" s="224"/>
      <c r="KOZ145" s="244"/>
      <c r="KPA145" s="259"/>
      <c r="KPB145" s="224"/>
      <c r="KPC145" s="244"/>
      <c r="KPD145" s="259"/>
      <c r="KPE145" s="224"/>
      <c r="KPF145" s="244"/>
      <c r="KPG145" s="259"/>
      <c r="KPH145" s="224"/>
      <c r="KPI145" s="244"/>
      <c r="KPJ145" s="259"/>
      <c r="KPK145" s="224"/>
      <c r="KPL145" s="244"/>
      <c r="KPM145" s="259"/>
      <c r="KPN145" s="224"/>
      <c r="KPO145" s="244"/>
      <c r="KPP145" s="259"/>
      <c r="KPQ145" s="224"/>
      <c r="KPR145" s="244"/>
      <c r="KPS145" s="259"/>
      <c r="KPT145" s="224"/>
      <c r="KPU145" s="244"/>
      <c r="KPV145" s="259"/>
      <c r="KPW145" s="224"/>
      <c r="KPX145" s="244"/>
      <c r="KPY145" s="259"/>
      <c r="KPZ145" s="224"/>
      <c r="KQA145" s="244"/>
      <c r="KQB145" s="259"/>
      <c r="KQC145" s="224"/>
      <c r="KQD145" s="244"/>
      <c r="KQE145" s="259"/>
      <c r="KQF145" s="224"/>
      <c r="KQG145" s="244"/>
      <c r="KQH145" s="259"/>
      <c r="KQI145" s="224"/>
      <c r="KQJ145" s="244"/>
      <c r="KQK145" s="259"/>
      <c r="KQL145" s="224"/>
      <c r="KQM145" s="244"/>
      <c r="KQN145" s="259"/>
      <c r="KQO145" s="224"/>
      <c r="KQP145" s="244"/>
      <c r="KQQ145" s="259"/>
      <c r="KQR145" s="224"/>
      <c r="KQS145" s="244"/>
      <c r="KQT145" s="259"/>
      <c r="KQU145" s="224"/>
      <c r="KQV145" s="244"/>
      <c r="KQW145" s="259"/>
      <c r="KQX145" s="224"/>
      <c r="KQY145" s="244"/>
      <c r="KQZ145" s="259"/>
      <c r="KRA145" s="224"/>
      <c r="KRB145" s="244"/>
      <c r="KRC145" s="259"/>
      <c r="KRD145" s="224"/>
      <c r="KRE145" s="244"/>
      <c r="KRF145" s="259"/>
      <c r="KRG145" s="224"/>
      <c r="KRH145" s="244"/>
      <c r="KRI145" s="259"/>
      <c r="KRJ145" s="224"/>
      <c r="KRK145" s="244"/>
      <c r="KRL145" s="259"/>
      <c r="KRM145" s="224"/>
      <c r="KRN145" s="244"/>
      <c r="KRO145" s="259"/>
      <c r="KRP145" s="224"/>
      <c r="KRQ145" s="244"/>
      <c r="KRR145" s="259"/>
      <c r="KRS145" s="224"/>
      <c r="KRT145" s="244"/>
      <c r="KRU145" s="259"/>
      <c r="KRV145" s="224"/>
      <c r="KRW145" s="244"/>
      <c r="KRX145" s="259"/>
      <c r="KRY145" s="224"/>
      <c r="KRZ145" s="244"/>
      <c r="KSA145" s="259"/>
      <c r="KSB145" s="224"/>
      <c r="KSC145" s="244"/>
      <c r="KSD145" s="259"/>
      <c r="KSE145" s="224"/>
      <c r="KSF145" s="244"/>
      <c r="KSG145" s="259"/>
      <c r="KSH145" s="224"/>
      <c r="KSI145" s="244"/>
      <c r="KSJ145" s="259"/>
      <c r="KSK145" s="224"/>
      <c r="KSL145" s="244"/>
      <c r="KSM145" s="259"/>
      <c r="KSN145" s="224"/>
      <c r="KSO145" s="244"/>
      <c r="KSP145" s="259"/>
      <c r="KSQ145" s="224"/>
      <c r="KSR145" s="244"/>
      <c r="KSS145" s="259"/>
      <c r="KST145" s="224"/>
      <c r="KSU145" s="244"/>
      <c r="KSV145" s="259"/>
      <c r="KSW145" s="224"/>
      <c r="KSX145" s="244"/>
      <c r="KSY145" s="259"/>
      <c r="KSZ145" s="224"/>
      <c r="KTA145" s="244"/>
      <c r="KTB145" s="259"/>
      <c r="KTC145" s="224"/>
      <c r="KTD145" s="244"/>
      <c r="KTE145" s="259"/>
      <c r="KTF145" s="224"/>
      <c r="KTG145" s="244"/>
      <c r="KTH145" s="259"/>
      <c r="KTI145" s="224"/>
      <c r="KTJ145" s="244"/>
      <c r="KTK145" s="259"/>
      <c r="KTL145" s="224"/>
      <c r="KTM145" s="244"/>
      <c r="KTN145" s="259"/>
      <c r="KTO145" s="224"/>
      <c r="KTP145" s="244"/>
      <c r="KTQ145" s="259"/>
      <c r="KTR145" s="224"/>
      <c r="KTS145" s="244"/>
      <c r="KTT145" s="259"/>
      <c r="KTU145" s="224"/>
      <c r="KTV145" s="244"/>
      <c r="KTW145" s="259"/>
      <c r="KTX145" s="224"/>
      <c r="KTY145" s="244"/>
      <c r="KTZ145" s="259"/>
      <c r="KUA145" s="224"/>
      <c r="KUB145" s="244"/>
      <c r="KUC145" s="259"/>
      <c r="KUD145" s="224"/>
      <c r="KUE145" s="244"/>
      <c r="KUF145" s="259"/>
      <c r="KUG145" s="224"/>
      <c r="KUH145" s="244"/>
      <c r="KUI145" s="259"/>
      <c r="KUJ145" s="224"/>
      <c r="KUK145" s="244"/>
      <c r="KUL145" s="259"/>
      <c r="KUM145" s="224"/>
      <c r="KUN145" s="244"/>
      <c r="KUO145" s="259"/>
      <c r="KUP145" s="224"/>
      <c r="KUQ145" s="244"/>
      <c r="KUR145" s="259"/>
      <c r="KUS145" s="224"/>
      <c r="KUT145" s="244"/>
      <c r="KUU145" s="259"/>
      <c r="KUV145" s="224"/>
      <c r="KUW145" s="244"/>
      <c r="KUX145" s="259"/>
      <c r="KUY145" s="224"/>
      <c r="KUZ145" s="244"/>
      <c r="KVA145" s="259"/>
      <c r="KVB145" s="224"/>
      <c r="KVC145" s="244"/>
      <c r="KVD145" s="259"/>
      <c r="KVE145" s="224"/>
      <c r="KVF145" s="244"/>
      <c r="KVG145" s="259"/>
      <c r="KVH145" s="224"/>
      <c r="KVI145" s="244"/>
      <c r="KVJ145" s="259"/>
      <c r="KVK145" s="224"/>
      <c r="KVL145" s="244"/>
      <c r="KVM145" s="259"/>
      <c r="KVN145" s="224"/>
      <c r="KVO145" s="244"/>
      <c r="KVP145" s="259"/>
      <c r="KVQ145" s="224"/>
      <c r="KVR145" s="244"/>
      <c r="KVS145" s="259"/>
      <c r="KVT145" s="224"/>
      <c r="KVU145" s="244"/>
      <c r="KVV145" s="259"/>
      <c r="KVW145" s="224"/>
      <c r="KVX145" s="244"/>
      <c r="KVY145" s="259"/>
      <c r="KVZ145" s="224"/>
      <c r="KWA145" s="244"/>
      <c r="KWB145" s="259"/>
      <c r="KWC145" s="224"/>
      <c r="KWD145" s="244"/>
      <c r="KWE145" s="259"/>
      <c r="KWF145" s="224"/>
      <c r="KWG145" s="244"/>
      <c r="KWH145" s="259"/>
      <c r="KWI145" s="224"/>
      <c r="KWJ145" s="244"/>
      <c r="KWK145" s="259"/>
      <c r="KWL145" s="224"/>
      <c r="KWM145" s="244"/>
      <c r="KWN145" s="259"/>
      <c r="KWO145" s="224"/>
      <c r="KWP145" s="244"/>
      <c r="KWQ145" s="259"/>
      <c r="KWR145" s="224"/>
      <c r="KWS145" s="244"/>
      <c r="KWT145" s="259"/>
      <c r="KWU145" s="224"/>
      <c r="KWV145" s="244"/>
      <c r="KWW145" s="259"/>
      <c r="KWX145" s="224"/>
      <c r="KWY145" s="244"/>
      <c r="KWZ145" s="259"/>
      <c r="KXA145" s="224"/>
      <c r="KXB145" s="244"/>
      <c r="KXC145" s="259"/>
      <c r="KXD145" s="224"/>
      <c r="KXE145" s="244"/>
      <c r="KXF145" s="259"/>
      <c r="KXG145" s="224"/>
      <c r="KXH145" s="244"/>
      <c r="KXI145" s="259"/>
      <c r="KXJ145" s="224"/>
      <c r="KXK145" s="244"/>
      <c r="KXL145" s="259"/>
      <c r="KXM145" s="224"/>
      <c r="KXN145" s="244"/>
      <c r="KXO145" s="259"/>
      <c r="KXP145" s="224"/>
      <c r="KXQ145" s="244"/>
      <c r="KXR145" s="259"/>
      <c r="KXS145" s="224"/>
      <c r="KXT145" s="244"/>
      <c r="KXU145" s="259"/>
      <c r="KXV145" s="224"/>
      <c r="KXW145" s="244"/>
      <c r="KXX145" s="259"/>
      <c r="KXY145" s="224"/>
      <c r="KXZ145" s="244"/>
      <c r="KYA145" s="259"/>
      <c r="KYB145" s="224"/>
      <c r="KYC145" s="244"/>
      <c r="KYD145" s="259"/>
      <c r="KYE145" s="224"/>
      <c r="KYF145" s="244"/>
      <c r="KYG145" s="259"/>
      <c r="KYH145" s="224"/>
      <c r="KYI145" s="244"/>
      <c r="KYJ145" s="259"/>
      <c r="KYK145" s="224"/>
      <c r="KYL145" s="244"/>
      <c r="KYM145" s="259"/>
      <c r="KYN145" s="224"/>
      <c r="KYO145" s="244"/>
      <c r="KYP145" s="259"/>
      <c r="KYQ145" s="224"/>
      <c r="KYR145" s="244"/>
      <c r="KYS145" s="259"/>
      <c r="KYT145" s="224"/>
      <c r="KYU145" s="244"/>
      <c r="KYV145" s="259"/>
      <c r="KYW145" s="224"/>
      <c r="KYX145" s="244"/>
      <c r="KYY145" s="259"/>
      <c r="KYZ145" s="224"/>
      <c r="KZA145" s="244"/>
      <c r="KZB145" s="259"/>
      <c r="KZC145" s="224"/>
      <c r="KZD145" s="244"/>
      <c r="KZE145" s="259"/>
      <c r="KZF145" s="224"/>
      <c r="KZG145" s="244"/>
      <c r="KZH145" s="259"/>
      <c r="KZI145" s="224"/>
      <c r="KZJ145" s="244"/>
      <c r="KZK145" s="259"/>
      <c r="KZL145" s="224"/>
      <c r="KZM145" s="244"/>
      <c r="KZN145" s="259"/>
      <c r="KZO145" s="224"/>
      <c r="KZP145" s="244"/>
      <c r="KZQ145" s="259"/>
      <c r="KZR145" s="224"/>
      <c r="KZS145" s="244"/>
      <c r="KZT145" s="259"/>
      <c r="KZU145" s="224"/>
      <c r="KZV145" s="244"/>
      <c r="KZW145" s="259"/>
      <c r="KZX145" s="224"/>
      <c r="KZY145" s="244"/>
      <c r="KZZ145" s="259"/>
      <c r="LAA145" s="224"/>
      <c r="LAB145" s="244"/>
      <c r="LAC145" s="259"/>
      <c r="LAD145" s="224"/>
      <c r="LAE145" s="244"/>
      <c r="LAF145" s="259"/>
      <c r="LAG145" s="224"/>
      <c r="LAH145" s="244"/>
      <c r="LAI145" s="259"/>
      <c r="LAJ145" s="224"/>
      <c r="LAK145" s="244"/>
      <c r="LAL145" s="259"/>
      <c r="LAM145" s="224"/>
      <c r="LAN145" s="244"/>
      <c r="LAO145" s="259"/>
      <c r="LAP145" s="224"/>
      <c r="LAQ145" s="244"/>
      <c r="LAR145" s="259"/>
      <c r="LAS145" s="224"/>
      <c r="LAT145" s="244"/>
      <c r="LAU145" s="259"/>
      <c r="LAV145" s="224"/>
      <c r="LAW145" s="244"/>
      <c r="LAX145" s="259"/>
      <c r="LAY145" s="224"/>
      <c r="LAZ145" s="244"/>
      <c r="LBA145" s="259"/>
      <c r="LBB145" s="224"/>
      <c r="LBC145" s="244"/>
      <c r="LBD145" s="259"/>
      <c r="LBE145" s="224"/>
      <c r="LBF145" s="244"/>
      <c r="LBG145" s="259"/>
      <c r="LBH145" s="224"/>
      <c r="LBI145" s="244"/>
      <c r="LBJ145" s="259"/>
      <c r="LBK145" s="224"/>
      <c r="LBL145" s="244"/>
      <c r="LBM145" s="259"/>
      <c r="LBN145" s="224"/>
      <c r="LBO145" s="244"/>
      <c r="LBP145" s="259"/>
      <c r="LBQ145" s="224"/>
      <c r="LBR145" s="244"/>
      <c r="LBS145" s="259"/>
      <c r="LBT145" s="224"/>
      <c r="LBU145" s="244"/>
      <c r="LBV145" s="259"/>
      <c r="LBW145" s="224"/>
      <c r="LBX145" s="244"/>
      <c r="LBY145" s="259"/>
      <c r="LBZ145" s="224"/>
      <c r="LCA145" s="244"/>
      <c r="LCB145" s="259"/>
      <c r="LCC145" s="224"/>
      <c r="LCD145" s="244"/>
      <c r="LCE145" s="259"/>
      <c r="LCF145" s="224"/>
      <c r="LCG145" s="244"/>
      <c r="LCH145" s="259"/>
      <c r="LCI145" s="224"/>
      <c r="LCJ145" s="244"/>
      <c r="LCK145" s="259"/>
      <c r="LCL145" s="224"/>
      <c r="LCM145" s="244"/>
      <c r="LCN145" s="259"/>
      <c r="LCO145" s="224"/>
      <c r="LCP145" s="244"/>
      <c r="LCQ145" s="259"/>
      <c r="LCR145" s="224"/>
      <c r="LCS145" s="244"/>
      <c r="LCT145" s="259"/>
      <c r="LCU145" s="224"/>
      <c r="LCV145" s="244"/>
      <c r="LCW145" s="259"/>
      <c r="LCX145" s="224"/>
      <c r="LCY145" s="244"/>
      <c r="LCZ145" s="259"/>
      <c r="LDA145" s="224"/>
      <c r="LDB145" s="244"/>
      <c r="LDC145" s="259"/>
      <c r="LDD145" s="224"/>
      <c r="LDE145" s="244"/>
      <c r="LDF145" s="259"/>
      <c r="LDG145" s="224"/>
      <c r="LDH145" s="244"/>
      <c r="LDI145" s="259"/>
      <c r="LDJ145" s="224"/>
      <c r="LDK145" s="244"/>
      <c r="LDL145" s="259"/>
      <c r="LDM145" s="224"/>
      <c r="LDN145" s="244"/>
      <c r="LDO145" s="259"/>
      <c r="LDP145" s="224"/>
      <c r="LDQ145" s="244"/>
      <c r="LDR145" s="259"/>
      <c r="LDS145" s="224"/>
      <c r="LDT145" s="244"/>
      <c r="LDU145" s="259"/>
      <c r="LDV145" s="224"/>
      <c r="LDW145" s="244"/>
      <c r="LDX145" s="259"/>
      <c r="LDY145" s="224"/>
      <c r="LDZ145" s="244"/>
      <c r="LEA145" s="259"/>
      <c r="LEB145" s="224"/>
      <c r="LEC145" s="244"/>
      <c r="LED145" s="259"/>
      <c r="LEE145" s="224"/>
      <c r="LEF145" s="244"/>
      <c r="LEG145" s="259"/>
      <c r="LEH145" s="224"/>
      <c r="LEI145" s="244"/>
      <c r="LEJ145" s="259"/>
      <c r="LEK145" s="224"/>
      <c r="LEL145" s="244"/>
      <c r="LEM145" s="259"/>
      <c r="LEN145" s="224"/>
      <c r="LEO145" s="244"/>
      <c r="LEP145" s="259"/>
      <c r="LEQ145" s="224"/>
      <c r="LER145" s="244"/>
      <c r="LES145" s="259"/>
      <c r="LET145" s="224"/>
      <c r="LEU145" s="244"/>
      <c r="LEV145" s="259"/>
      <c r="LEW145" s="224"/>
      <c r="LEX145" s="244"/>
      <c r="LEY145" s="259"/>
      <c r="LEZ145" s="224"/>
      <c r="LFA145" s="244"/>
      <c r="LFB145" s="259"/>
      <c r="LFC145" s="224"/>
      <c r="LFD145" s="244"/>
      <c r="LFE145" s="259"/>
      <c r="LFF145" s="224"/>
      <c r="LFG145" s="244"/>
      <c r="LFH145" s="259"/>
      <c r="LFI145" s="224"/>
      <c r="LFJ145" s="244"/>
      <c r="LFK145" s="259"/>
      <c r="LFL145" s="224"/>
      <c r="LFM145" s="244"/>
      <c r="LFN145" s="259"/>
      <c r="LFO145" s="224"/>
      <c r="LFP145" s="244"/>
      <c r="LFQ145" s="259"/>
      <c r="LFR145" s="224"/>
      <c r="LFS145" s="244"/>
      <c r="LFT145" s="259"/>
      <c r="LFU145" s="224"/>
      <c r="LFV145" s="244"/>
      <c r="LFW145" s="259"/>
      <c r="LFX145" s="224"/>
      <c r="LFY145" s="244"/>
      <c r="LFZ145" s="259"/>
      <c r="LGA145" s="224"/>
      <c r="LGB145" s="244"/>
      <c r="LGC145" s="259"/>
      <c r="LGD145" s="224"/>
      <c r="LGE145" s="244"/>
      <c r="LGF145" s="259"/>
      <c r="LGG145" s="224"/>
      <c r="LGH145" s="244"/>
      <c r="LGI145" s="259"/>
      <c r="LGJ145" s="224"/>
      <c r="LGK145" s="244"/>
      <c r="LGL145" s="259"/>
      <c r="LGM145" s="224"/>
      <c r="LGN145" s="244"/>
      <c r="LGO145" s="259"/>
      <c r="LGP145" s="224"/>
      <c r="LGQ145" s="244"/>
      <c r="LGR145" s="259"/>
      <c r="LGS145" s="224"/>
      <c r="LGT145" s="244"/>
      <c r="LGU145" s="259"/>
      <c r="LGV145" s="224"/>
      <c r="LGW145" s="244"/>
      <c r="LGX145" s="259"/>
      <c r="LGY145" s="224"/>
      <c r="LGZ145" s="244"/>
      <c r="LHA145" s="259"/>
      <c r="LHB145" s="224"/>
      <c r="LHC145" s="244"/>
      <c r="LHD145" s="259"/>
      <c r="LHE145" s="224"/>
      <c r="LHF145" s="244"/>
      <c r="LHG145" s="259"/>
      <c r="LHH145" s="224"/>
      <c r="LHI145" s="244"/>
      <c r="LHJ145" s="259"/>
      <c r="LHK145" s="224"/>
      <c r="LHL145" s="244"/>
      <c r="LHM145" s="259"/>
      <c r="LHN145" s="224"/>
      <c r="LHO145" s="244"/>
      <c r="LHP145" s="259"/>
      <c r="LHQ145" s="224"/>
      <c r="LHR145" s="244"/>
      <c r="LHS145" s="259"/>
      <c r="LHT145" s="224"/>
      <c r="LHU145" s="244"/>
      <c r="LHV145" s="259"/>
      <c r="LHW145" s="224"/>
      <c r="LHX145" s="244"/>
      <c r="LHY145" s="259"/>
      <c r="LHZ145" s="224"/>
      <c r="LIA145" s="244"/>
      <c r="LIB145" s="259"/>
      <c r="LIC145" s="224"/>
      <c r="LID145" s="244"/>
      <c r="LIE145" s="259"/>
      <c r="LIF145" s="224"/>
      <c r="LIG145" s="244"/>
      <c r="LIH145" s="259"/>
      <c r="LII145" s="224"/>
      <c r="LIJ145" s="244"/>
      <c r="LIK145" s="259"/>
      <c r="LIL145" s="224"/>
      <c r="LIM145" s="244"/>
      <c r="LIN145" s="259"/>
      <c r="LIO145" s="224"/>
      <c r="LIP145" s="244"/>
      <c r="LIQ145" s="259"/>
      <c r="LIR145" s="224"/>
      <c r="LIS145" s="244"/>
      <c r="LIT145" s="259"/>
      <c r="LIU145" s="224"/>
      <c r="LIV145" s="244"/>
      <c r="LIW145" s="259"/>
      <c r="LIX145" s="224"/>
      <c r="LIY145" s="244"/>
      <c r="LIZ145" s="259"/>
      <c r="LJA145" s="224"/>
      <c r="LJB145" s="244"/>
      <c r="LJC145" s="259"/>
      <c r="LJD145" s="224"/>
      <c r="LJE145" s="244"/>
      <c r="LJF145" s="259"/>
      <c r="LJG145" s="224"/>
      <c r="LJH145" s="244"/>
      <c r="LJI145" s="259"/>
      <c r="LJJ145" s="224"/>
      <c r="LJK145" s="244"/>
      <c r="LJL145" s="259"/>
      <c r="LJM145" s="224"/>
      <c r="LJN145" s="244"/>
      <c r="LJO145" s="259"/>
      <c r="LJP145" s="224"/>
      <c r="LJQ145" s="244"/>
      <c r="LJR145" s="259"/>
      <c r="LJS145" s="224"/>
      <c r="LJT145" s="244"/>
      <c r="LJU145" s="259"/>
      <c r="LJV145" s="224"/>
      <c r="LJW145" s="244"/>
      <c r="LJX145" s="259"/>
      <c r="LJY145" s="224"/>
      <c r="LJZ145" s="244"/>
      <c r="LKA145" s="259"/>
      <c r="LKB145" s="224"/>
      <c r="LKC145" s="244"/>
      <c r="LKD145" s="259"/>
      <c r="LKE145" s="224"/>
      <c r="LKF145" s="244"/>
      <c r="LKG145" s="259"/>
      <c r="LKH145" s="224"/>
      <c r="LKI145" s="244"/>
      <c r="LKJ145" s="259"/>
      <c r="LKK145" s="224"/>
      <c r="LKL145" s="244"/>
      <c r="LKM145" s="259"/>
      <c r="LKN145" s="224"/>
      <c r="LKO145" s="244"/>
      <c r="LKP145" s="259"/>
      <c r="LKQ145" s="224"/>
      <c r="LKR145" s="244"/>
      <c r="LKS145" s="259"/>
      <c r="LKT145" s="224"/>
      <c r="LKU145" s="244"/>
      <c r="LKV145" s="259"/>
      <c r="LKW145" s="224"/>
      <c r="LKX145" s="244"/>
      <c r="LKY145" s="259"/>
      <c r="LKZ145" s="224"/>
      <c r="LLA145" s="244"/>
      <c r="LLB145" s="259"/>
      <c r="LLC145" s="224"/>
      <c r="LLD145" s="244"/>
      <c r="LLE145" s="259"/>
      <c r="LLF145" s="224"/>
      <c r="LLG145" s="244"/>
      <c r="LLH145" s="259"/>
      <c r="LLI145" s="224"/>
      <c r="LLJ145" s="244"/>
      <c r="LLK145" s="259"/>
      <c r="LLL145" s="224"/>
      <c r="LLM145" s="244"/>
      <c r="LLN145" s="259"/>
      <c r="LLO145" s="224"/>
      <c r="LLP145" s="244"/>
      <c r="LLQ145" s="259"/>
      <c r="LLR145" s="224"/>
      <c r="LLS145" s="244"/>
      <c r="LLT145" s="259"/>
      <c r="LLU145" s="224"/>
      <c r="LLV145" s="244"/>
      <c r="LLW145" s="259"/>
      <c r="LLX145" s="224"/>
      <c r="LLY145" s="244"/>
      <c r="LLZ145" s="259"/>
      <c r="LMA145" s="224"/>
      <c r="LMB145" s="244"/>
      <c r="LMC145" s="259"/>
      <c r="LMD145" s="224"/>
      <c r="LME145" s="244"/>
      <c r="LMF145" s="259"/>
      <c r="LMG145" s="224"/>
      <c r="LMH145" s="244"/>
      <c r="LMI145" s="259"/>
      <c r="LMJ145" s="224"/>
      <c r="LMK145" s="244"/>
      <c r="LML145" s="259"/>
      <c r="LMM145" s="224"/>
      <c r="LMN145" s="244"/>
      <c r="LMO145" s="259"/>
      <c r="LMP145" s="224"/>
      <c r="LMQ145" s="244"/>
      <c r="LMR145" s="259"/>
      <c r="LMS145" s="224"/>
      <c r="LMT145" s="244"/>
      <c r="LMU145" s="259"/>
      <c r="LMV145" s="224"/>
      <c r="LMW145" s="244"/>
      <c r="LMX145" s="259"/>
      <c r="LMY145" s="224"/>
      <c r="LMZ145" s="244"/>
      <c r="LNA145" s="259"/>
      <c r="LNB145" s="224"/>
      <c r="LNC145" s="244"/>
      <c r="LND145" s="259"/>
      <c r="LNE145" s="224"/>
      <c r="LNF145" s="244"/>
      <c r="LNG145" s="259"/>
      <c r="LNH145" s="224"/>
      <c r="LNI145" s="244"/>
      <c r="LNJ145" s="259"/>
      <c r="LNK145" s="224"/>
      <c r="LNL145" s="244"/>
      <c r="LNM145" s="259"/>
      <c r="LNN145" s="224"/>
      <c r="LNO145" s="244"/>
      <c r="LNP145" s="259"/>
      <c r="LNQ145" s="224"/>
      <c r="LNR145" s="244"/>
      <c r="LNS145" s="259"/>
      <c r="LNT145" s="224"/>
      <c r="LNU145" s="244"/>
      <c r="LNV145" s="259"/>
      <c r="LNW145" s="224"/>
      <c r="LNX145" s="244"/>
      <c r="LNY145" s="259"/>
      <c r="LNZ145" s="224"/>
      <c r="LOA145" s="244"/>
      <c r="LOB145" s="259"/>
      <c r="LOC145" s="224"/>
      <c r="LOD145" s="244"/>
      <c r="LOE145" s="259"/>
      <c r="LOF145" s="224"/>
      <c r="LOG145" s="244"/>
      <c r="LOH145" s="259"/>
      <c r="LOI145" s="224"/>
      <c r="LOJ145" s="244"/>
      <c r="LOK145" s="259"/>
      <c r="LOL145" s="224"/>
      <c r="LOM145" s="244"/>
      <c r="LON145" s="259"/>
      <c r="LOO145" s="224"/>
      <c r="LOP145" s="244"/>
      <c r="LOQ145" s="259"/>
      <c r="LOR145" s="224"/>
      <c r="LOS145" s="244"/>
      <c r="LOT145" s="259"/>
      <c r="LOU145" s="224"/>
      <c r="LOV145" s="244"/>
      <c r="LOW145" s="259"/>
      <c r="LOX145" s="224"/>
      <c r="LOY145" s="244"/>
      <c r="LOZ145" s="259"/>
      <c r="LPA145" s="224"/>
      <c r="LPB145" s="244"/>
      <c r="LPC145" s="259"/>
      <c r="LPD145" s="224"/>
      <c r="LPE145" s="244"/>
      <c r="LPF145" s="259"/>
      <c r="LPG145" s="224"/>
      <c r="LPH145" s="244"/>
      <c r="LPI145" s="259"/>
      <c r="LPJ145" s="224"/>
      <c r="LPK145" s="244"/>
      <c r="LPL145" s="259"/>
      <c r="LPM145" s="224"/>
      <c r="LPN145" s="244"/>
      <c r="LPO145" s="259"/>
      <c r="LPP145" s="224"/>
      <c r="LPQ145" s="244"/>
      <c r="LPR145" s="259"/>
      <c r="LPS145" s="224"/>
      <c r="LPT145" s="244"/>
      <c r="LPU145" s="259"/>
      <c r="LPV145" s="224"/>
      <c r="LPW145" s="244"/>
      <c r="LPX145" s="259"/>
      <c r="LPY145" s="224"/>
      <c r="LPZ145" s="244"/>
      <c r="LQA145" s="259"/>
      <c r="LQB145" s="224"/>
      <c r="LQC145" s="244"/>
      <c r="LQD145" s="259"/>
      <c r="LQE145" s="224"/>
      <c r="LQF145" s="244"/>
      <c r="LQG145" s="259"/>
      <c r="LQH145" s="224"/>
      <c r="LQI145" s="244"/>
      <c r="LQJ145" s="259"/>
      <c r="LQK145" s="224"/>
      <c r="LQL145" s="244"/>
      <c r="LQM145" s="259"/>
      <c r="LQN145" s="224"/>
      <c r="LQO145" s="244"/>
      <c r="LQP145" s="259"/>
      <c r="LQQ145" s="224"/>
      <c r="LQR145" s="244"/>
      <c r="LQS145" s="259"/>
      <c r="LQT145" s="224"/>
      <c r="LQU145" s="244"/>
      <c r="LQV145" s="259"/>
      <c r="LQW145" s="224"/>
      <c r="LQX145" s="244"/>
      <c r="LQY145" s="259"/>
      <c r="LQZ145" s="224"/>
      <c r="LRA145" s="244"/>
      <c r="LRB145" s="259"/>
      <c r="LRC145" s="224"/>
      <c r="LRD145" s="244"/>
      <c r="LRE145" s="259"/>
      <c r="LRF145" s="224"/>
      <c r="LRG145" s="244"/>
      <c r="LRH145" s="259"/>
      <c r="LRI145" s="224"/>
      <c r="LRJ145" s="244"/>
      <c r="LRK145" s="259"/>
      <c r="LRL145" s="224"/>
      <c r="LRM145" s="244"/>
      <c r="LRN145" s="259"/>
      <c r="LRO145" s="224"/>
      <c r="LRP145" s="244"/>
      <c r="LRQ145" s="259"/>
      <c r="LRR145" s="224"/>
      <c r="LRS145" s="244"/>
      <c r="LRT145" s="259"/>
      <c r="LRU145" s="224"/>
      <c r="LRV145" s="244"/>
      <c r="LRW145" s="259"/>
      <c r="LRX145" s="224"/>
      <c r="LRY145" s="244"/>
      <c r="LRZ145" s="259"/>
      <c r="LSA145" s="224"/>
      <c r="LSB145" s="244"/>
      <c r="LSC145" s="259"/>
      <c r="LSD145" s="224"/>
      <c r="LSE145" s="244"/>
      <c r="LSF145" s="259"/>
      <c r="LSG145" s="224"/>
      <c r="LSH145" s="244"/>
      <c r="LSI145" s="259"/>
      <c r="LSJ145" s="224"/>
      <c r="LSK145" s="244"/>
      <c r="LSL145" s="259"/>
      <c r="LSM145" s="224"/>
      <c r="LSN145" s="244"/>
      <c r="LSO145" s="259"/>
      <c r="LSP145" s="224"/>
      <c r="LSQ145" s="244"/>
      <c r="LSR145" s="259"/>
      <c r="LSS145" s="224"/>
      <c r="LST145" s="244"/>
      <c r="LSU145" s="259"/>
      <c r="LSV145" s="224"/>
      <c r="LSW145" s="244"/>
      <c r="LSX145" s="259"/>
      <c r="LSY145" s="224"/>
      <c r="LSZ145" s="244"/>
      <c r="LTA145" s="259"/>
      <c r="LTB145" s="224"/>
      <c r="LTC145" s="244"/>
      <c r="LTD145" s="259"/>
      <c r="LTE145" s="224"/>
      <c r="LTF145" s="244"/>
      <c r="LTG145" s="259"/>
      <c r="LTH145" s="224"/>
      <c r="LTI145" s="244"/>
      <c r="LTJ145" s="259"/>
      <c r="LTK145" s="224"/>
      <c r="LTL145" s="244"/>
      <c r="LTM145" s="259"/>
      <c r="LTN145" s="224"/>
      <c r="LTO145" s="244"/>
      <c r="LTP145" s="259"/>
      <c r="LTQ145" s="224"/>
      <c r="LTR145" s="244"/>
      <c r="LTS145" s="259"/>
      <c r="LTT145" s="224"/>
      <c r="LTU145" s="244"/>
      <c r="LTV145" s="259"/>
      <c r="LTW145" s="224"/>
      <c r="LTX145" s="244"/>
      <c r="LTY145" s="259"/>
      <c r="LTZ145" s="224"/>
      <c r="LUA145" s="244"/>
      <c r="LUB145" s="259"/>
      <c r="LUC145" s="224"/>
      <c r="LUD145" s="244"/>
      <c r="LUE145" s="259"/>
      <c r="LUF145" s="224"/>
      <c r="LUG145" s="244"/>
      <c r="LUH145" s="259"/>
      <c r="LUI145" s="224"/>
      <c r="LUJ145" s="244"/>
      <c r="LUK145" s="259"/>
      <c r="LUL145" s="224"/>
      <c r="LUM145" s="244"/>
      <c r="LUN145" s="259"/>
      <c r="LUO145" s="224"/>
      <c r="LUP145" s="244"/>
      <c r="LUQ145" s="259"/>
      <c r="LUR145" s="224"/>
      <c r="LUS145" s="244"/>
      <c r="LUT145" s="259"/>
      <c r="LUU145" s="224"/>
      <c r="LUV145" s="244"/>
      <c r="LUW145" s="259"/>
      <c r="LUX145" s="224"/>
      <c r="LUY145" s="244"/>
      <c r="LUZ145" s="259"/>
      <c r="LVA145" s="224"/>
      <c r="LVB145" s="244"/>
      <c r="LVC145" s="259"/>
      <c r="LVD145" s="224"/>
      <c r="LVE145" s="244"/>
      <c r="LVF145" s="259"/>
      <c r="LVG145" s="224"/>
      <c r="LVH145" s="244"/>
      <c r="LVI145" s="259"/>
      <c r="LVJ145" s="224"/>
      <c r="LVK145" s="244"/>
      <c r="LVL145" s="259"/>
      <c r="LVM145" s="224"/>
      <c r="LVN145" s="244"/>
      <c r="LVO145" s="259"/>
      <c r="LVP145" s="224"/>
      <c r="LVQ145" s="244"/>
      <c r="LVR145" s="259"/>
      <c r="LVS145" s="224"/>
      <c r="LVT145" s="244"/>
      <c r="LVU145" s="259"/>
      <c r="LVV145" s="224"/>
      <c r="LVW145" s="244"/>
      <c r="LVX145" s="259"/>
      <c r="LVY145" s="224"/>
      <c r="LVZ145" s="244"/>
      <c r="LWA145" s="259"/>
      <c r="LWB145" s="224"/>
      <c r="LWC145" s="244"/>
      <c r="LWD145" s="259"/>
      <c r="LWE145" s="224"/>
      <c r="LWF145" s="244"/>
      <c r="LWG145" s="259"/>
      <c r="LWH145" s="224"/>
      <c r="LWI145" s="244"/>
      <c r="LWJ145" s="259"/>
      <c r="LWK145" s="224"/>
      <c r="LWL145" s="244"/>
      <c r="LWM145" s="259"/>
      <c r="LWN145" s="224"/>
      <c r="LWO145" s="244"/>
      <c r="LWP145" s="259"/>
      <c r="LWQ145" s="224"/>
      <c r="LWR145" s="244"/>
      <c r="LWS145" s="259"/>
      <c r="LWT145" s="224"/>
      <c r="LWU145" s="244"/>
      <c r="LWV145" s="259"/>
      <c r="LWW145" s="224"/>
      <c r="LWX145" s="244"/>
      <c r="LWY145" s="259"/>
      <c r="LWZ145" s="224"/>
      <c r="LXA145" s="244"/>
      <c r="LXB145" s="259"/>
      <c r="LXC145" s="224"/>
      <c r="LXD145" s="244"/>
      <c r="LXE145" s="259"/>
      <c r="LXF145" s="224"/>
      <c r="LXG145" s="244"/>
      <c r="LXH145" s="259"/>
      <c r="LXI145" s="224"/>
      <c r="LXJ145" s="244"/>
      <c r="LXK145" s="259"/>
      <c r="LXL145" s="224"/>
      <c r="LXM145" s="244"/>
      <c r="LXN145" s="259"/>
      <c r="LXO145" s="224"/>
      <c r="LXP145" s="244"/>
      <c r="LXQ145" s="259"/>
      <c r="LXR145" s="224"/>
      <c r="LXS145" s="244"/>
      <c r="LXT145" s="259"/>
      <c r="LXU145" s="224"/>
      <c r="LXV145" s="244"/>
      <c r="LXW145" s="259"/>
      <c r="LXX145" s="224"/>
      <c r="LXY145" s="244"/>
      <c r="LXZ145" s="259"/>
      <c r="LYA145" s="224"/>
      <c r="LYB145" s="244"/>
      <c r="LYC145" s="259"/>
      <c r="LYD145" s="224"/>
      <c r="LYE145" s="244"/>
      <c r="LYF145" s="259"/>
      <c r="LYG145" s="224"/>
      <c r="LYH145" s="244"/>
      <c r="LYI145" s="259"/>
      <c r="LYJ145" s="224"/>
      <c r="LYK145" s="244"/>
      <c r="LYL145" s="259"/>
      <c r="LYM145" s="224"/>
      <c r="LYN145" s="244"/>
      <c r="LYO145" s="259"/>
      <c r="LYP145" s="224"/>
      <c r="LYQ145" s="244"/>
      <c r="LYR145" s="259"/>
      <c r="LYS145" s="224"/>
      <c r="LYT145" s="244"/>
      <c r="LYU145" s="259"/>
      <c r="LYV145" s="224"/>
      <c r="LYW145" s="244"/>
      <c r="LYX145" s="259"/>
      <c r="LYY145" s="224"/>
      <c r="LYZ145" s="244"/>
      <c r="LZA145" s="259"/>
      <c r="LZB145" s="224"/>
      <c r="LZC145" s="244"/>
      <c r="LZD145" s="259"/>
      <c r="LZE145" s="224"/>
      <c r="LZF145" s="244"/>
      <c r="LZG145" s="259"/>
      <c r="LZH145" s="224"/>
      <c r="LZI145" s="244"/>
      <c r="LZJ145" s="259"/>
      <c r="LZK145" s="224"/>
      <c r="LZL145" s="244"/>
      <c r="LZM145" s="259"/>
      <c r="LZN145" s="224"/>
      <c r="LZO145" s="244"/>
      <c r="LZP145" s="259"/>
      <c r="LZQ145" s="224"/>
      <c r="LZR145" s="244"/>
      <c r="LZS145" s="259"/>
      <c r="LZT145" s="224"/>
      <c r="LZU145" s="244"/>
      <c r="LZV145" s="259"/>
      <c r="LZW145" s="224"/>
      <c r="LZX145" s="244"/>
      <c r="LZY145" s="259"/>
      <c r="LZZ145" s="224"/>
      <c r="MAA145" s="244"/>
      <c r="MAB145" s="259"/>
      <c r="MAC145" s="224"/>
      <c r="MAD145" s="244"/>
      <c r="MAE145" s="259"/>
      <c r="MAF145" s="224"/>
      <c r="MAG145" s="244"/>
      <c r="MAH145" s="259"/>
      <c r="MAI145" s="224"/>
      <c r="MAJ145" s="244"/>
      <c r="MAK145" s="259"/>
      <c r="MAL145" s="224"/>
      <c r="MAM145" s="244"/>
      <c r="MAN145" s="259"/>
      <c r="MAO145" s="224"/>
      <c r="MAP145" s="244"/>
      <c r="MAQ145" s="259"/>
      <c r="MAR145" s="224"/>
      <c r="MAS145" s="244"/>
      <c r="MAT145" s="259"/>
      <c r="MAU145" s="224"/>
      <c r="MAV145" s="244"/>
      <c r="MAW145" s="259"/>
      <c r="MAX145" s="224"/>
      <c r="MAY145" s="244"/>
      <c r="MAZ145" s="259"/>
      <c r="MBA145" s="224"/>
      <c r="MBB145" s="244"/>
      <c r="MBC145" s="259"/>
      <c r="MBD145" s="224"/>
      <c r="MBE145" s="244"/>
      <c r="MBF145" s="259"/>
      <c r="MBG145" s="224"/>
      <c r="MBH145" s="244"/>
      <c r="MBI145" s="259"/>
      <c r="MBJ145" s="224"/>
      <c r="MBK145" s="244"/>
      <c r="MBL145" s="259"/>
      <c r="MBM145" s="224"/>
      <c r="MBN145" s="244"/>
      <c r="MBO145" s="259"/>
      <c r="MBP145" s="224"/>
      <c r="MBQ145" s="244"/>
      <c r="MBR145" s="259"/>
      <c r="MBS145" s="224"/>
      <c r="MBT145" s="244"/>
      <c r="MBU145" s="259"/>
      <c r="MBV145" s="224"/>
      <c r="MBW145" s="244"/>
      <c r="MBX145" s="259"/>
      <c r="MBY145" s="224"/>
      <c r="MBZ145" s="244"/>
      <c r="MCA145" s="259"/>
      <c r="MCB145" s="224"/>
      <c r="MCC145" s="244"/>
      <c r="MCD145" s="259"/>
      <c r="MCE145" s="224"/>
      <c r="MCF145" s="244"/>
      <c r="MCG145" s="259"/>
      <c r="MCH145" s="224"/>
      <c r="MCI145" s="244"/>
      <c r="MCJ145" s="259"/>
      <c r="MCK145" s="224"/>
      <c r="MCL145" s="244"/>
      <c r="MCM145" s="259"/>
      <c r="MCN145" s="224"/>
      <c r="MCO145" s="244"/>
      <c r="MCP145" s="259"/>
      <c r="MCQ145" s="224"/>
      <c r="MCR145" s="244"/>
      <c r="MCS145" s="259"/>
      <c r="MCT145" s="224"/>
      <c r="MCU145" s="244"/>
      <c r="MCV145" s="259"/>
      <c r="MCW145" s="224"/>
      <c r="MCX145" s="244"/>
      <c r="MCY145" s="259"/>
      <c r="MCZ145" s="224"/>
      <c r="MDA145" s="244"/>
      <c r="MDB145" s="259"/>
      <c r="MDC145" s="224"/>
      <c r="MDD145" s="244"/>
      <c r="MDE145" s="259"/>
      <c r="MDF145" s="224"/>
      <c r="MDG145" s="244"/>
      <c r="MDH145" s="259"/>
      <c r="MDI145" s="224"/>
      <c r="MDJ145" s="244"/>
      <c r="MDK145" s="259"/>
      <c r="MDL145" s="224"/>
      <c r="MDM145" s="244"/>
      <c r="MDN145" s="259"/>
      <c r="MDO145" s="224"/>
      <c r="MDP145" s="244"/>
      <c r="MDQ145" s="259"/>
      <c r="MDR145" s="224"/>
      <c r="MDS145" s="244"/>
      <c r="MDT145" s="259"/>
      <c r="MDU145" s="224"/>
      <c r="MDV145" s="244"/>
      <c r="MDW145" s="259"/>
      <c r="MDX145" s="224"/>
      <c r="MDY145" s="244"/>
      <c r="MDZ145" s="259"/>
      <c r="MEA145" s="224"/>
      <c r="MEB145" s="244"/>
      <c r="MEC145" s="259"/>
      <c r="MED145" s="224"/>
      <c r="MEE145" s="244"/>
      <c r="MEF145" s="259"/>
      <c r="MEG145" s="224"/>
      <c r="MEH145" s="244"/>
      <c r="MEI145" s="259"/>
      <c r="MEJ145" s="224"/>
      <c r="MEK145" s="244"/>
      <c r="MEL145" s="259"/>
      <c r="MEM145" s="224"/>
      <c r="MEN145" s="244"/>
      <c r="MEO145" s="259"/>
      <c r="MEP145" s="224"/>
      <c r="MEQ145" s="244"/>
      <c r="MER145" s="259"/>
      <c r="MES145" s="224"/>
      <c r="MET145" s="244"/>
      <c r="MEU145" s="259"/>
      <c r="MEV145" s="224"/>
      <c r="MEW145" s="244"/>
      <c r="MEX145" s="259"/>
      <c r="MEY145" s="224"/>
      <c r="MEZ145" s="244"/>
      <c r="MFA145" s="259"/>
      <c r="MFB145" s="224"/>
      <c r="MFC145" s="244"/>
      <c r="MFD145" s="259"/>
      <c r="MFE145" s="224"/>
      <c r="MFF145" s="244"/>
      <c r="MFG145" s="259"/>
      <c r="MFH145" s="224"/>
      <c r="MFI145" s="244"/>
      <c r="MFJ145" s="259"/>
      <c r="MFK145" s="224"/>
      <c r="MFL145" s="244"/>
      <c r="MFM145" s="259"/>
      <c r="MFN145" s="224"/>
      <c r="MFO145" s="244"/>
      <c r="MFP145" s="259"/>
      <c r="MFQ145" s="224"/>
      <c r="MFR145" s="244"/>
      <c r="MFS145" s="259"/>
      <c r="MFT145" s="224"/>
      <c r="MFU145" s="244"/>
      <c r="MFV145" s="259"/>
      <c r="MFW145" s="224"/>
      <c r="MFX145" s="244"/>
      <c r="MFY145" s="259"/>
      <c r="MFZ145" s="224"/>
      <c r="MGA145" s="244"/>
      <c r="MGB145" s="259"/>
      <c r="MGC145" s="224"/>
      <c r="MGD145" s="244"/>
      <c r="MGE145" s="259"/>
      <c r="MGF145" s="224"/>
      <c r="MGG145" s="244"/>
      <c r="MGH145" s="259"/>
      <c r="MGI145" s="224"/>
      <c r="MGJ145" s="244"/>
      <c r="MGK145" s="259"/>
      <c r="MGL145" s="224"/>
      <c r="MGM145" s="244"/>
      <c r="MGN145" s="259"/>
      <c r="MGO145" s="224"/>
      <c r="MGP145" s="244"/>
      <c r="MGQ145" s="259"/>
      <c r="MGR145" s="224"/>
      <c r="MGS145" s="244"/>
      <c r="MGT145" s="259"/>
      <c r="MGU145" s="224"/>
      <c r="MGV145" s="244"/>
      <c r="MGW145" s="259"/>
      <c r="MGX145" s="224"/>
      <c r="MGY145" s="244"/>
      <c r="MGZ145" s="259"/>
      <c r="MHA145" s="224"/>
      <c r="MHB145" s="244"/>
      <c r="MHC145" s="259"/>
      <c r="MHD145" s="224"/>
      <c r="MHE145" s="244"/>
      <c r="MHF145" s="259"/>
      <c r="MHG145" s="224"/>
      <c r="MHH145" s="244"/>
      <c r="MHI145" s="259"/>
      <c r="MHJ145" s="224"/>
      <c r="MHK145" s="244"/>
      <c r="MHL145" s="259"/>
      <c r="MHM145" s="224"/>
      <c r="MHN145" s="244"/>
      <c r="MHO145" s="259"/>
      <c r="MHP145" s="224"/>
      <c r="MHQ145" s="244"/>
      <c r="MHR145" s="259"/>
      <c r="MHS145" s="224"/>
      <c r="MHT145" s="244"/>
      <c r="MHU145" s="259"/>
      <c r="MHV145" s="224"/>
      <c r="MHW145" s="244"/>
      <c r="MHX145" s="259"/>
      <c r="MHY145" s="224"/>
      <c r="MHZ145" s="244"/>
      <c r="MIA145" s="259"/>
      <c r="MIB145" s="224"/>
      <c r="MIC145" s="244"/>
      <c r="MID145" s="259"/>
      <c r="MIE145" s="224"/>
      <c r="MIF145" s="244"/>
      <c r="MIG145" s="259"/>
      <c r="MIH145" s="224"/>
      <c r="MII145" s="244"/>
      <c r="MIJ145" s="259"/>
      <c r="MIK145" s="224"/>
      <c r="MIL145" s="244"/>
      <c r="MIM145" s="259"/>
      <c r="MIN145" s="224"/>
      <c r="MIO145" s="244"/>
      <c r="MIP145" s="259"/>
      <c r="MIQ145" s="224"/>
      <c r="MIR145" s="244"/>
      <c r="MIS145" s="259"/>
      <c r="MIT145" s="224"/>
      <c r="MIU145" s="244"/>
      <c r="MIV145" s="259"/>
      <c r="MIW145" s="224"/>
      <c r="MIX145" s="244"/>
      <c r="MIY145" s="259"/>
      <c r="MIZ145" s="224"/>
      <c r="MJA145" s="244"/>
      <c r="MJB145" s="259"/>
      <c r="MJC145" s="224"/>
      <c r="MJD145" s="244"/>
      <c r="MJE145" s="259"/>
      <c r="MJF145" s="224"/>
      <c r="MJG145" s="244"/>
      <c r="MJH145" s="259"/>
      <c r="MJI145" s="224"/>
      <c r="MJJ145" s="244"/>
      <c r="MJK145" s="259"/>
      <c r="MJL145" s="224"/>
      <c r="MJM145" s="244"/>
      <c r="MJN145" s="259"/>
      <c r="MJO145" s="224"/>
      <c r="MJP145" s="244"/>
      <c r="MJQ145" s="259"/>
      <c r="MJR145" s="224"/>
      <c r="MJS145" s="244"/>
      <c r="MJT145" s="259"/>
      <c r="MJU145" s="224"/>
      <c r="MJV145" s="244"/>
      <c r="MJW145" s="259"/>
      <c r="MJX145" s="224"/>
      <c r="MJY145" s="244"/>
      <c r="MJZ145" s="259"/>
      <c r="MKA145" s="224"/>
      <c r="MKB145" s="244"/>
      <c r="MKC145" s="259"/>
      <c r="MKD145" s="224"/>
      <c r="MKE145" s="244"/>
      <c r="MKF145" s="259"/>
      <c r="MKG145" s="224"/>
      <c r="MKH145" s="244"/>
      <c r="MKI145" s="259"/>
      <c r="MKJ145" s="224"/>
      <c r="MKK145" s="244"/>
      <c r="MKL145" s="259"/>
      <c r="MKM145" s="224"/>
      <c r="MKN145" s="244"/>
      <c r="MKO145" s="259"/>
      <c r="MKP145" s="224"/>
      <c r="MKQ145" s="244"/>
      <c r="MKR145" s="259"/>
      <c r="MKS145" s="224"/>
      <c r="MKT145" s="244"/>
      <c r="MKU145" s="259"/>
      <c r="MKV145" s="224"/>
      <c r="MKW145" s="244"/>
      <c r="MKX145" s="259"/>
      <c r="MKY145" s="224"/>
      <c r="MKZ145" s="244"/>
      <c r="MLA145" s="259"/>
      <c r="MLB145" s="224"/>
      <c r="MLC145" s="244"/>
      <c r="MLD145" s="259"/>
      <c r="MLE145" s="224"/>
      <c r="MLF145" s="244"/>
      <c r="MLG145" s="259"/>
      <c r="MLH145" s="224"/>
      <c r="MLI145" s="244"/>
      <c r="MLJ145" s="259"/>
      <c r="MLK145" s="224"/>
      <c r="MLL145" s="244"/>
      <c r="MLM145" s="259"/>
      <c r="MLN145" s="224"/>
      <c r="MLO145" s="244"/>
      <c r="MLP145" s="259"/>
      <c r="MLQ145" s="224"/>
      <c r="MLR145" s="244"/>
      <c r="MLS145" s="259"/>
      <c r="MLT145" s="224"/>
      <c r="MLU145" s="244"/>
      <c r="MLV145" s="259"/>
      <c r="MLW145" s="224"/>
      <c r="MLX145" s="244"/>
      <c r="MLY145" s="259"/>
      <c r="MLZ145" s="224"/>
      <c r="MMA145" s="244"/>
      <c r="MMB145" s="259"/>
      <c r="MMC145" s="224"/>
      <c r="MMD145" s="244"/>
      <c r="MME145" s="259"/>
      <c r="MMF145" s="224"/>
      <c r="MMG145" s="244"/>
      <c r="MMH145" s="259"/>
      <c r="MMI145" s="224"/>
      <c r="MMJ145" s="244"/>
      <c r="MMK145" s="259"/>
      <c r="MML145" s="224"/>
      <c r="MMM145" s="244"/>
      <c r="MMN145" s="259"/>
      <c r="MMO145" s="224"/>
      <c r="MMP145" s="244"/>
      <c r="MMQ145" s="259"/>
      <c r="MMR145" s="224"/>
      <c r="MMS145" s="244"/>
      <c r="MMT145" s="259"/>
      <c r="MMU145" s="224"/>
      <c r="MMV145" s="244"/>
      <c r="MMW145" s="259"/>
      <c r="MMX145" s="224"/>
      <c r="MMY145" s="244"/>
      <c r="MMZ145" s="259"/>
      <c r="MNA145" s="224"/>
      <c r="MNB145" s="244"/>
      <c r="MNC145" s="259"/>
      <c r="MND145" s="224"/>
      <c r="MNE145" s="244"/>
      <c r="MNF145" s="259"/>
      <c r="MNG145" s="224"/>
      <c r="MNH145" s="244"/>
      <c r="MNI145" s="259"/>
      <c r="MNJ145" s="224"/>
      <c r="MNK145" s="244"/>
      <c r="MNL145" s="259"/>
      <c r="MNM145" s="224"/>
      <c r="MNN145" s="244"/>
      <c r="MNO145" s="259"/>
      <c r="MNP145" s="224"/>
      <c r="MNQ145" s="244"/>
      <c r="MNR145" s="259"/>
      <c r="MNS145" s="224"/>
      <c r="MNT145" s="244"/>
      <c r="MNU145" s="259"/>
      <c r="MNV145" s="224"/>
      <c r="MNW145" s="244"/>
      <c r="MNX145" s="259"/>
      <c r="MNY145" s="224"/>
      <c r="MNZ145" s="244"/>
      <c r="MOA145" s="259"/>
      <c r="MOB145" s="224"/>
      <c r="MOC145" s="244"/>
      <c r="MOD145" s="259"/>
      <c r="MOE145" s="224"/>
      <c r="MOF145" s="244"/>
      <c r="MOG145" s="259"/>
      <c r="MOH145" s="224"/>
      <c r="MOI145" s="244"/>
      <c r="MOJ145" s="259"/>
      <c r="MOK145" s="224"/>
      <c r="MOL145" s="244"/>
      <c r="MOM145" s="259"/>
      <c r="MON145" s="224"/>
      <c r="MOO145" s="244"/>
      <c r="MOP145" s="259"/>
      <c r="MOQ145" s="224"/>
      <c r="MOR145" s="244"/>
      <c r="MOS145" s="259"/>
      <c r="MOT145" s="224"/>
      <c r="MOU145" s="244"/>
      <c r="MOV145" s="259"/>
      <c r="MOW145" s="224"/>
      <c r="MOX145" s="244"/>
      <c r="MOY145" s="259"/>
      <c r="MOZ145" s="224"/>
      <c r="MPA145" s="244"/>
      <c r="MPB145" s="259"/>
      <c r="MPC145" s="224"/>
      <c r="MPD145" s="244"/>
      <c r="MPE145" s="259"/>
      <c r="MPF145" s="224"/>
      <c r="MPG145" s="244"/>
      <c r="MPH145" s="259"/>
      <c r="MPI145" s="224"/>
      <c r="MPJ145" s="244"/>
      <c r="MPK145" s="259"/>
      <c r="MPL145" s="224"/>
      <c r="MPM145" s="244"/>
      <c r="MPN145" s="259"/>
      <c r="MPO145" s="224"/>
      <c r="MPP145" s="244"/>
      <c r="MPQ145" s="259"/>
      <c r="MPR145" s="224"/>
      <c r="MPS145" s="244"/>
      <c r="MPT145" s="259"/>
      <c r="MPU145" s="224"/>
      <c r="MPV145" s="244"/>
      <c r="MPW145" s="259"/>
      <c r="MPX145" s="224"/>
      <c r="MPY145" s="244"/>
      <c r="MPZ145" s="259"/>
      <c r="MQA145" s="224"/>
      <c r="MQB145" s="244"/>
      <c r="MQC145" s="259"/>
      <c r="MQD145" s="224"/>
      <c r="MQE145" s="244"/>
      <c r="MQF145" s="259"/>
      <c r="MQG145" s="224"/>
      <c r="MQH145" s="244"/>
      <c r="MQI145" s="259"/>
      <c r="MQJ145" s="224"/>
      <c r="MQK145" s="244"/>
      <c r="MQL145" s="259"/>
      <c r="MQM145" s="224"/>
      <c r="MQN145" s="244"/>
      <c r="MQO145" s="259"/>
      <c r="MQP145" s="224"/>
      <c r="MQQ145" s="244"/>
      <c r="MQR145" s="259"/>
      <c r="MQS145" s="224"/>
      <c r="MQT145" s="244"/>
      <c r="MQU145" s="259"/>
      <c r="MQV145" s="224"/>
      <c r="MQW145" s="244"/>
      <c r="MQX145" s="259"/>
      <c r="MQY145" s="224"/>
      <c r="MQZ145" s="244"/>
      <c r="MRA145" s="259"/>
      <c r="MRB145" s="224"/>
      <c r="MRC145" s="244"/>
      <c r="MRD145" s="259"/>
      <c r="MRE145" s="224"/>
      <c r="MRF145" s="244"/>
      <c r="MRG145" s="259"/>
      <c r="MRH145" s="224"/>
      <c r="MRI145" s="244"/>
      <c r="MRJ145" s="259"/>
      <c r="MRK145" s="224"/>
      <c r="MRL145" s="244"/>
      <c r="MRM145" s="259"/>
      <c r="MRN145" s="224"/>
      <c r="MRO145" s="244"/>
      <c r="MRP145" s="259"/>
      <c r="MRQ145" s="224"/>
      <c r="MRR145" s="244"/>
      <c r="MRS145" s="259"/>
      <c r="MRT145" s="224"/>
      <c r="MRU145" s="244"/>
      <c r="MRV145" s="259"/>
      <c r="MRW145" s="224"/>
      <c r="MRX145" s="244"/>
      <c r="MRY145" s="259"/>
      <c r="MRZ145" s="224"/>
      <c r="MSA145" s="244"/>
      <c r="MSB145" s="259"/>
      <c r="MSC145" s="224"/>
      <c r="MSD145" s="244"/>
      <c r="MSE145" s="259"/>
      <c r="MSF145" s="224"/>
      <c r="MSG145" s="244"/>
      <c r="MSH145" s="259"/>
      <c r="MSI145" s="224"/>
      <c r="MSJ145" s="244"/>
      <c r="MSK145" s="259"/>
      <c r="MSL145" s="224"/>
      <c r="MSM145" s="244"/>
      <c r="MSN145" s="259"/>
      <c r="MSO145" s="224"/>
      <c r="MSP145" s="244"/>
      <c r="MSQ145" s="259"/>
      <c r="MSR145" s="224"/>
      <c r="MSS145" s="244"/>
      <c r="MST145" s="259"/>
      <c r="MSU145" s="224"/>
      <c r="MSV145" s="244"/>
      <c r="MSW145" s="259"/>
      <c r="MSX145" s="224"/>
      <c r="MSY145" s="244"/>
      <c r="MSZ145" s="259"/>
      <c r="MTA145" s="224"/>
      <c r="MTB145" s="244"/>
      <c r="MTC145" s="259"/>
      <c r="MTD145" s="224"/>
      <c r="MTE145" s="244"/>
      <c r="MTF145" s="259"/>
      <c r="MTG145" s="224"/>
      <c r="MTH145" s="244"/>
      <c r="MTI145" s="259"/>
      <c r="MTJ145" s="224"/>
      <c r="MTK145" s="244"/>
      <c r="MTL145" s="259"/>
      <c r="MTM145" s="224"/>
      <c r="MTN145" s="244"/>
      <c r="MTO145" s="259"/>
      <c r="MTP145" s="224"/>
      <c r="MTQ145" s="244"/>
      <c r="MTR145" s="259"/>
      <c r="MTS145" s="224"/>
      <c r="MTT145" s="244"/>
      <c r="MTU145" s="259"/>
      <c r="MTV145" s="224"/>
      <c r="MTW145" s="244"/>
      <c r="MTX145" s="259"/>
      <c r="MTY145" s="224"/>
      <c r="MTZ145" s="244"/>
      <c r="MUA145" s="259"/>
      <c r="MUB145" s="224"/>
      <c r="MUC145" s="244"/>
      <c r="MUD145" s="259"/>
      <c r="MUE145" s="224"/>
      <c r="MUF145" s="244"/>
      <c r="MUG145" s="259"/>
      <c r="MUH145" s="224"/>
      <c r="MUI145" s="244"/>
      <c r="MUJ145" s="259"/>
      <c r="MUK145" s="224"/>
      <c r="MUL145" s="244"/>
      <c r="MUM145" s="259"/>
      <c r="MUN145" s="224"/>
      <c r="MUO145" s="244"/>
      <c r="MUP145" s="259"/>
      <c r="MUQ145" s="224"/>
      <c r="MUR145" s="244"/>
      <c r="MUS145" s="259"/>
      <c r="MUT145" s="224"/>
      <c r="MUU145" s="244"/>
      <c r="MUV145" s="259"/>
      <c r="MUW145" s="224"/>
      <c r="MUX145" s="244"/>
      <c r="MUY145" s="259"/>
      <c r="MUZ145" s="224"/>
      <c r="MVA145" s="244"/>
      <c r="MVB145" s="259"/>
      <c r="MVC145" s="224"/>
      <c r="MVD145" s="244"/>
      <c r="MVE145" s="259"/>
      <c r="MVF145" s="224"/>
      <c r="MVG145" s="244"/>
      <c r="MVH145" s="259"/>
      <c r="MVI145" s="224"/>
      <c r="MVJ145" s="244"/>
      <c r="MVK145" s="259"/>
      <c r="MVL145" s="224"/>
      <c r="MVM145" s="244"/>
      <c r="MVN145" s="259"/>
      <c r="MVO145" s="224"/>
      <c r="MVP145" s="244"/>
      <c r="MVQ145" s="259"/>
      <c r="MVR145" s="224"/>
      <c r="MVS145" s="244"/>
      <c r="MVT145" s="259"/>
      <c r="MVU145" s="224"/>
      <c r="MVV145" s="244"/>
      <c r="MVW145" s="259"/>
      <c r="MVX145" s="224"/>
      <c r="MVY145" s="244"/>
      <c r="MVZ145" s="259"/>
      <c r="MWA145" s="224"/>
      <c r="MWB145" s="244"/>
      <c r="MWC145" s="259"/>
      <c r="MWD145" s="224"/>
      <c r="MWE145" s="244"/>
      <c r="MWF145" s="259"/>
      <c r="MWG145" s="224"/>
      <c r="MWH145" s="244"/>
      <c r="MWI145" s="259"/>
      <c r="MWJ145" s="224"/>
      <c r="MWK145" s="244"/>
      <c r="MWL145" s="259"/>
      <c r="MWM145" s="224"/>
      <c r="MWN145" s="244"/>
      <c r="MWO145" s="259"/>
      <c r="MWP145" s="224"/>
      <c r="MWQ145" s="244"/>
      <c r="MWR145" s="259"/>
      <c r="MWS145" s="224"/>
      <c r="MWT145" s="244"/>
      <c r="MWU145" s="259"/>
      <c r="MWV145" s="224"/>
      <c r="MWW145" s="244"/>
      <c r="MWX145" s="259"/>
      <c r="MWY145" s="224"/>
      <c r="MWZ145" s="244"/>
      <c r="MXA145" s="259"/>
      <c r="MXB145" s="224"/>
      <c r="MXC145" s="244"/>
      <c r="MXD145" s="259"/>
      <c r="MXE145" s="224"/>
      <c r="MXF145" s="244"/>
      <c r="MXG145" s="259"/>
      <c r="MXH145" s="224"/>
      <c r="MXI145" s="244"/>
      <c r="MXJ145" s="259"/>
      <c r="MXK145" s="224"/>
      <c r="MXL145" s="244"/>
      <c r="MXM145" s="259"/>
      <c r="MXN145" s="224"/>
      <c r="MXO145" s="244"/>
      <c r="MXP145" s="259"/>
      <c r="MXQ145" s="224"/>
      <c r="MXR145" s="244"/>
      <c r="MXS145" s="259"/>
      <c r="MXT145" s="224"/>
      <c r="MXU145" s="244"/>
      <c r="MXV145" s="259"/>
      <c r="MXW145" s="224"/>
      <c r="MXX145" s="244"/>
      <c r="MXY145" s="259"/>
      <c r="MXZ145" s="224"/>
      <c r="MYA145" s="244"/>
      <c r="MYB145" s="259"/>
      <c r="MYC145" s="224"/>
      <c r="MYD145" s="244"/>
      <c r="MYE145" s="259"/>
      <c r="MYF145" s="224"/>
      <c r="MYG145" s="244"/>
      <c r="MYH145" s="259"/>
      <c r="MYI145" s="224"/>
      <c r="MYJ145" s="244"/>
      <c r="MYK145" s="259"/>
      <c r="MYL145" s="224"/>
      <c r="MYM145" s="244"/>
      <c r="MYN145" s="259"/>
      <c r="MYO145" s="224"/>
      <c r="MYP145" s="244"/>
      <c r="MYQ145" s="259"/>
      <c r="MYR145" s="224"/>
      <c r="MYS145" s="244"/>
      <c r="MYT145" s="259"/>
      <c r="MYU145" s="224"/>
      <c r="MYV145" s="244"/>
      <c r="MYW145" s="259"/>
      <c r="MYX145" s="224"/>
      <c r="MYY145" s="244"/>
      <c r="MYZ145" s="259"/>
      <c r="MZA145" s="224"/>
      <c r="MZB145" s="244"/>
      <c r="MZC145" s="259"/>
      <c r="MZD145" s="224"/>
      <c r="MZE145" s="244"/>
      <c r="MZF145" s="259"/>
      <c r="MZG145" s="224"/>
      <c r="MZH145" s="244"/>
      <c r="MZI145" s="259"/>
      <c r="MZJ145" s="224"/>
      <c r="MZK145" s="244"/>
      <c r="MZL145" s="259"/>
      <c r="MZM145" s="224"/>
      <c r="MZN145" s="244"/>
      <c r="MZO145" s="259"/>
      <c r="MZP145" s="224"/>
      <c r="MZQ145" s="244"/>
      <c r="MZR145" s="259"/>
      <c r="MZS145" s="224"/>
      <c r="MZT145" s="244"/>
      <c r="MZU145" s="259"/>
      <c r="MZV145" s="224"/>
      <c r="MZW145" s="244"/>
      <c r="MZX145" s="259"/>
      <c r="MZY145" s="224"/>
      <c r="MZZ145" s="244"/>
      <c r="NAA145" s="259"/>
      <c r="NAB145" s="224"/>
      <c r="NAC145" s="244"/>
      <c r="NAD145" s="259"/>
      <c r="NAE145" s="224"/>
      <c r="NAF145" s="244"/>
      <c r="NAG145" s="259"/>
      <c r="NAH145" s="224"/>
      <c r="NAI145" s="244"/>
      <c r="NAJ145" s="259"/>
      <c r="NAK145" s="224"/>
      <c r="NAL145" s="244"/>
      <c r="NAM145" s="259"/>
      <c r="NAN145" s="224"/>
      <c r="NAO145" s="244"/>
      <c r="NAP145" s="259"/>
      <c r="NAQ145" s="224"/>
      <c r="NAR145" s="244"/>
      <c r="NAS145" s="259"/>
      <c r="NAT145" s="224"/>
      <c r="NAU145" s="244"/>
      <c r="NAV145" s="259"/>
      <c r="NAW145" s="224"/>
      <c r="NAX145" s="244"/>
      <c r="NAY145" s="259"/>
      <c r="NAZ145" s="224"/>
      <c r="NBA145" s="244"/>
      <c r="NBB145" s="259"/>
      <c r="NBC145" s="224"/>
      <c r="NBD145" s="244"/>
      <c r="NBE145" s="259"/>
      <c r="NBF145" s="224"/>
      <c r="NBG145" s="244"/>
      <c r="NBH145" s="259"/>
      <c r="NBI145" s="224"/>
      <c r="NBJ145" s="244"/>
      <c r="NBK145" s="259"/>
      <c r="NBL145" s="224"/>
      <c r="NBM145" s="244"/>
      <c r="NBN145" s="259"/>
      <c r="NBO145" s="224"/>
      <c r="NBP145" s="244"/>
      <c r="NBQ145" s="259"/>
      <c r="NBR145" s="224"/>
      <c r="NBS145" s="244"/>
      <c r="NBT145" s="259"/>
      <c r="NBU145" s="224"/>
      <c r="NBV145" s="244"/>
      <c r="NBW145" s="259"/>
      <c r="NBX145" s="224"/>
      <c r="NBY145" s="244"/>
      <c r="NBZ145" s="259"/>
      <c r="NCA145" s="224"/>
      <c r="NCB145" s="244"/>
      <c r="NCC145" s="259"/>
      <c r="NCD145" s="224"/>
      <c r="NCE145" s="244"/>
      <c r="NCF145" s="259"/>
      <c r="NCG145" s="224"/>
      <c r="NCH145" s="244"/>
      <c r="NCI145" s="259"/>
      <c r="NCJ145" s="224"/>
      <c r="NCK145" s="244"/>
      <c r="NCL145" s="259"/>
      <c r="NCM145" s="224"/>
      <c r="NCN145" s="244"/>
      <c r="NCO145" s="259"/>
      <c r="NCP145" s="224"/>
      <c r="NCQ145" s="244"/>
      <c r="NCR145" s="259"/>
      <c r="NCS145" s="224"/>
      <c r="NCT145" s="244"/>
      <c r="NCU145" s="259"/>
      <c r="NCV145" s="224"/>
      <c r="NCW145" s="244"/>
      <c r="NCX145" s="259"/>
      <c r="NCY145" s="224"/>
      <c r="NCZ145" s="244"/>
      <c r="NDA145" s="259"/>
      <c r="NDB145" s="224"/>
      <c r="NDC145" s="244"/>
      <c r="NDD145" s="259"/>
      <c r="NDE145" s="224"/>
      <c r="NDF145" s="244"/>
      <c r="NDG145" s="259"/>
      <c r="NDH145" s="224"/>
      <c r="NDI145" s="244"/>
      <c r="NDJ145" s="259"/>
      <c r="NDK145" s="224"/>
      <c r="NDL145" s="244"/>
      <c r="NDM145" s="259"/>
      <c r="NDN145" s="224"/>
      <c r="NDO145" s="244"/>
      <c r="NDP145" s="259"/>
      <c r="NDQ145" s="224"/>
      <c r="NDR145" s="244"/>
      <c r="NDS145" s="259"/>
      <c r="NDT145" s="224"/>
      <c r="NDU145" s="244"/>
      <c r="NDV145" s="259"/>
      <c r="NDW145" s="224"/>
      <c r="NDX145" s="244"/>
      <c r="NDY145" s="259"/>
      <c r="NDZ145" s="224"/>
      <c r="NEA145" s="244"/>
      <c r="NEB145" s="259"/>
      <c r="NEC145" s="224"/>
      <c r="NED145" s="244"/>
      <c r="NEE145" s="259"/>
      <c r="NEF145" s="224"/>
      <c r="NEG145" s="244"/>
      <c r="NEH145" s="259"/>
      <c r="NEI145" s="224"/>
      <c r="NEJ145" s="244"/>
      <c r="NEK145" s="259"/>
      <c r="NEL145" s="224"/>
      <c r="NEM145" s="244"/>
      <c r="NEN145" s="259"/>
      <c r="NEO145" s="224"/>
      <c r="NEP145" s="244"/>
      <c r="NEQ145" s="259"/>
      <c r="NER145" s="224"/>
      <c r="NES145" s="244"/>
      <c r="NET145" s="259"/>
      <c r="NEU145" s="224"/>
      <c r="NEV145" s="244"/>
      <c r="NEW145" s="259"/>
      <c r="NEX145" s="224"/>
      <c r="NEY145" s="244"/>
      <c r="NEZ145" s="259"/>
      <c r="NFA145" s="224"/>
      <c r="NFB145" s="244"/>
      <c r="NFC145" s="259"/>
      <c r="NFD145" s="224"/>
      <c r="NFE145" s="244"/>
      <c r="NFF145" s="259"/>
      <c r="NFG145" s="224"/>
      <c r="NFH145" s="244"/>
      <c r="NFI145" s="259"/>
      <c r="NFJ145" s="224"/>
      <c r="NFK145" s="244"/>
      <c r="NFL145" s="259"/>
      <c r="NFM145" s="224"/>
      <c r="NFN145" s="244"/>
      <c r="NFO145" s="259"/>
      <c r="NFP145" s="224"/>
      <c r="NFQ145" s="244"/>
      <c r="NFR145" s="259"/>
      <c r="NFS145" s="224"/>
      <c r="NFT145" s="244"/>
      <c r="NFU145" s="259"/>
      <c r="NFV145" s="224"/>
      <c r="NFW145" s="244"/>
      <c r="NFX145" s="259"/>
      <c r="NFY145" s="224"/>
      <c r="NFZ145" s="244"/>
      <c r="NGA145" s="259"/>
      <c r="NGB145" s="224"/>
      <c r="NGC145" s="244"/>
      <c r="NGD145" s="259"/>
      <c r="NGE145" s="224"/>
      <c r="NGF145" s="244"/>
      <c r="NGG145" s="259"/>
      <c r="NGH145" s="224"/>
      <c r="NGI145" s="244"/>
      <c r="NGJ145" s="259"/>
      <c r="NGK145" s="224"/>
      <c r="NGL145" s="244"/>
      <c r="NGM145" s="259"/>
      <c r="NGN145" s="224"/>
      <c r="NGO145" s="244"/>
      <c r="NGP145" s="259"/>
      <c r="NGQ145" s="224"/>
      <c r="NGR145" s="244"/>
      <c r="NGS145" s="259"/>
      <c r="NGT145" s="224"/>
      <c r="NGU145" s="244"/>
      <c r="NGV145" s="259"/>
      <c r="NGW145" s="224"/>
      <c r="NGX145" s="244"/>
      <c r="NGY145" s="259"/>
      <c r="NGZ145" s="224"/>
      <c r="NHA145" s="244"/>
      <c r="NHB145" s="259"/>
      <c r="NHC145" s="224"/>
      <c r="NHD145" s="244"/>
      <c r="NHE145" s="259"/>
      <c r="NHF145" s="224"/>
      <c r="NHG145" s="244"/>
      <c r="NHH145" s="259"/>
      <c r="NHI145" s="224"/>
      <c r="NHJ145" s="244"/>
      <c r="NHK145" s="259"/>
      <c r="NHL145" s="224"/>
      <c r="NHM145" s="244"/>
      <c r="NHN145" s="259"/>
      <c r="NHO145" s="224"/>
      <c r="NHP145" s="244"/>
      <c r="NHQ145" s="259"/>
      <c r="NHR145" s="224"/>
      <c r="NHS145" s="244"/>
      <c r="NHT145" s="259"/>
      <c r="NHU145" s="224"/>
      <c r="NHV145" s="244"/>
      <c r="NHW145" s="259"/>
      <c r="NHX145" s="224"/>
      <c r="NHY145" s="244"/>
      <c r="NHZ145" s="259"/>
      <c r="NIA145" s="224"/>
      <c r="NIB145" s="244"/>
      <c r="NIC145" s="259"/>
      <c r="NID145" s="224"/>
      <c r="NIE145" s="244"/>
      <c r="NIF145" s="259"/>
      <c r="NIG145" s="224"/>
      <c r="NIH145" s="244"/>
      <c r="NII145" s="259"/>
      <c r="NIJ145" s="224"/>
      <c r="NIK145" s="244"/>
      <c r="NIL145" s="259"/>
      <c r="NIM145" s="224"/>
      <c r="NIN145" s="244"/>
      <c r="NIO145" s="259"/>
      <c r="NIP145" s="224"/>
      <c r="NIQ145" s="244"/>
      <c r="NIR145" s="259"/>
      <c r="NIS145" s="224"/>
      <c r="NIT145" s="244"/>
      <c r="NIU145" s="259"/>
      <c r="NIV145" s="224"/>
      <c r="NIW145" s="244"/>
      <c r="NIX145" s="259"/>
      <c r="NIY145" s="224"/>
      <c r="NIZ145" s="244"/>
      <c r="NJA145" s="259"/>
      <c r="NJB145" s="224"/>
      <c r="NJC145" s="244"/>
      <c r="NJD145" s="259"/>
      <c r="NJE145" s="224"/>
      <c r="NJF145" s="244"/>
      <c r="NJG145" s="259"/>
      <c r="NJH145" s="224"/>
      <c r="NJI145" s="244"/>
      <c r="NJJ145" s="259"/>
      <c r="NJK145" s="224"/>
      <c r="NJL145" s="244"/>
      <c r="NJM145" s="259"/>
      <c r="NJN145" s="224"/>
      <c r="NJO145" s="244"/>
      <c r="NJP145" s="259"/>
      <c r="NJQ145" s="224"/>
      <c r="NJR145" s="244"/>
      <c r="NJS145" s="259"/>
      <c r="NJT145" s="224"/>
      <c r="NJU145" s="244"/>
      <c r="NJV145" s="259"/>
      <c r="NJW145" s="224"/>
      <c r="NJX145" s="244"/>
      <c r="NJY145" s="259"/>
      <c r="NJZ145" s="224"/>
      <c r="NKA145" s="244"/>
      <c r="NKB145" s="259"/>
      <c r="NKC145" s="224"/>
      <c r="NKD145" s="244"/>
      <c r="NKE145" s="259"/>
      <c r="NKF145" s="224"/>
      <c r="NKG145" s="244"/>
      <c r="NKH145" s="259"/>
      <c r="NKI145" s="224"/>
      <c r="NKJ145" s="244"/>
      <c r="NKK145" s="259"/>
      <c r="NKL145" s="224"/>
      <c r="NKM145" s="244"/>
      <c r="NKN145" s="259"/>
      <c r="NKO145" s="224"/>
      <c r="NKP145" s="244"/>
      <c r="NKQ145" s="259"/>
      <c r="NKR145" s="224"/>
      <c r="NKS145" s="244"/>
      <c r="NKT145" s="259"/>
      <c r="NKU145" s="224"/>
      <c r="NKV145" s="244"/>
      <c r="NKW145" s="259"/>
      <c r="NKX145" s="224"/>
      <c r="NKY145" s="244"/>
      <c r="NKZ145" s="259"/>
      <c r="NLA145" s="224"/>
      <c r="NLB145" s="244"/>
      <c r="NLC145" s="259"/>
      <c r="NLD145" s="224"/>
      <c r="NLE145" s="244"/>
      <c r="NLF145" s="259"/>
      <c r="NLG145" s="224"/>
      <c r="NLH145" s="244"/>
      <c r="NLI145" s="259"/>
      <c r="NLJ145" s="224"/>
      <c r="NLK145" s="244"/>
      <c r="NLL145" s="259"/>
      <c r="NLM145" s="224"/>
      <c r="NLN145" s="244"/>
      <c r="NLO145" s="259"/>
      <c r="NLP145" s="224"/>
      <c r="NLQ145" s="244"/>
      <c r="NLR145" s="259"/>
      <c r="NLS145" s="224"/>
      <c r="NLT145" s="244"/>
      <c r="NLU145" s="259"/>
      <c r="NLV145" s="224"/>
      <c r="NLW145" s="244"/>
      <c r="NLX145" s="259"/>
      <c r="NLY145" s="224"/>
      <c r="NLZ145" s="244"/>
      <c r="NMA145" s="259"/>
      <c r="NMB145" s="224"/>
      <c r="NMC145" s="244"/>
      <c r="NMD145" s="259"/>
      <c r="NME145" s="224"/>
      <c r="NMF145" s="244"/>
      <c r="NMG145" s="259"/>
      <c r="NMH145" s="224"/>
      <c r="NMI145" s="244"/>
      <c r="NMJ145" s="259"/>
      <c r="NMK145" s="224"/>
      <c r="NML145" s="244"/>
      <c r="NMM145" s="259"/>
      <c r="NMN145" s="224"/>
      <c r="NMO145" s="244"/>
      <c r="NMP145" s="259"/>
      <c r="NMQ145" s="224"/>
      <c r="NMR145" s="244"/>
      <c r="NMS145" s="259"/>
      <c r="NMT145" s="224"/>
      <c r="NMU145" s="244"/>
      <c r="NMV145" s="259"/>
      <c r="NMW145" s="224"/>
      <c r="NMX145" s="244"/>
      <c r="NMY145" s="259"/>
      <c r="NMZ145" s="224"/>
      <c r="NNA145" s="244"/>
      <c r="NNB145" s="259"/>
      <c r="NNC145" s="224"/>
      <c r="NND145" s="244"/>
      <c r="NNE145" s="259"/>
      <c r="NNF145" s="224"/>
      <c r="NNG145" s="244"/>
      <c r="NNH145" s="259"/>
      <c r="NNI145" s="224"/>
      <c r="NNJ145" s="244"/>
      <c r="NNK145" s="259"/>
      <c r="NNL145" s="224"/>
      <c r="NNM145" s="244"/>
      <c r="NNN145" s="259"/>
      <c r="NNO145" s="224"/>
      <c r="NNP145" s="244"/>
      <c r="NNQ145" s="259"/>
      <c r="NNR145" s="224"/>
      <c r="NNS145" s="244"/>
      <c r="NNT145" s="259"/>
      <c r="NNU145" s="224"/>
      <c r="NNV145" s="244"/>
      <c r="NNW145" s="259"/>
      <c r="NNX145" s="224"/>
      <c r="NNY145" s="244"/>
      <c r="NNZ145" s="259"/>
      <c r="NOA145" s="224"/>
      <c r="NOB145" s="244"/>
      <c r="NOC145" s="259"/>
      <c r="NOD145" s="224"/>
      <c r="NOE145" s="244"/>
      <c r="NOF145" s="259"/>
      <c r="NOG145" s="224"/>
      <c r="NOH145" s="244"/>
      <c r="NOI145" s="259"/>
      <c r="NOJ145" s="224"/>
      <c r="NOK145" s="244"/>
      <c r="NOL145" s="259"/>
      <c r="NOM145" s="224"/>
      <c r="NON145" s="244"/>
      <c r="NOO145" s="259"/>
      <c r="NOP145" s="224"/>
      <c r="NOQ145" s="244"/>
      <c r="NOR145" s="259"/>
      <c r="NOS145" s="224"/>
      <c r="NOT145" s="244"/>
      <c r="NOU145" s="259"/>
      <c r="NOV145" s="224"/>
      <c r="NOW145" s="244"/>
      <c r="NOX145" s="259"/>
      <c r="NOY145" s="224"/>
      <c r="NOZ145" s="244"/>
      <c r="NPA145" s="259"/>
      <c r="NPB145" s="224"/>
      <c r="NPC145" s="244"/>
      <c r="NPD145" s="259"/>
      <c r="NPE145" s="224"/>
      <c r="NPF145" s="244"/>
      <c r="NPG145" s="259"/>
      <c r="NPH145" s="224"/>
      <c r="NPI145" s="244"/>
      <c r="NPJ145" s="259"/>
      <c r="NPK145" s="224"/>
      <c r="NPL145" s="244"/>
      <c r="NPM145" s="259"/>
      <c r="NPN145" s="224"/>
      <c r="NPO145" s="244"/>
      <c r="NPP145" s="259"/>
      <c r="NPQ145" s="224"/>
      <c r="NPR145" s="244"/>
      <c r="NPS145" s="259"/>
      <c r="NPT145" s="224"/>
      <c r="NPU145" s="244"/>
      <c r="NPV145" s="259"/>
      <c r="NPW145" s="224"/>
      <c r="NPX145" s="244"/>
      <c r="NPY145" s="259"/>
      <c r="NPZ145" s="224"/>
      <c r="NQA145" s="244"/>
      <c r="NQB145" s="259"/>
      <c r="NQC145" s="224"/>
      <c r="NQD145" s="244"/>
      <c r="NQE145" s="259"/>
      <c r="NQF145" s="224"/>
      <c r="NQG145" s="244"/>
      <c r="NQH145" s="259"/>
      <c r="NQI145" s="224"/>
      <c r="NQJ145" s="244"/>
      <c r="NQK145" s="259"/>
      <c r="NQL145" s="224"/>
      <c r="NQM145" s="244"/>
      <c r="NQN145" s="259"/>
      <c r="NQO145" s="224"/>
      <c r="NQP145" s="244"/>
      <c r="NQQ145" s="259"/>
      <c r="NQR145" s="224"/>
      <c r="NQS145" s="244"/>
      <c r="NQT145" s="259"/>
      <c r="NQU145" s="224"/>
      <c r="NQV145" s="244"/>
      <c r="NQW145" s="259"/>
      <c r="NQX145" s="224"/>
      <c r="NQY145" s="244"/>
      <c r="NQZ145" s="259"/>
      <c r="NRA145" s="224"/>
      <c r="NRB145" s="244"/>
      <c r="NRC145" s="259"/>
      <c r="NRD145" s="224"/>
      <c r="NRE145" s="244"/>
      <c r="NRF145" s="259"/>
      <c r="NRG145" s="224"/>
      <c r="NRH145" s="244"/>
      <c r="NRI145" s="259"/>
      <c r="NRJ145" s="224"/>
      <c r="NRK145" s="244"/>
      <c r="NRL145" s="259"/>
      <c r="NRM145" s="224"/>
      <c r="NRN145" s="244"/>
      <c r="NRO145" s="259"/>
      <c r="NRP145" s="224"/>
      <c r="NRQ145" s="244"/>
      <c r="NRR145" s="259"/>
      <c r="NRS145" s="224"/>
      <c r="NRT145" s="244"/>
      <c r="NRU145" s="259"/>
      <c r="NRV145" s="224"/>
      <c r="NRW145" s="244"/>
      <c r="NRX145" s="259"/>
      <c r="NRY145" s="224"/>
      <c r="NRZ145" s="244"/>
      <c r="NSA145" s="259"/>
      <c r="NSB145" s="224"/>
      <c r="NSC145" s="244"/>
      <c r="NSD145" s="259"/>
      <c r="NSE145" s="224"/>
      <c r="NSF145" s="244"/>
      <c r="NSG145" s="259"/>
      <c r="NSH145" s="224"/>
      <c r="NSI145" s="244"/>
      <c r="NSJ145" s="259"/>
      <c r="NSK145" s="224"/>
      <c r="NSL145" s="244"/>
      <c r="NSM145" s="259"/>
      <c r="NSN145" s="224"/>
      <c r="NSO145" s="244"/>
      <c r="NSP145" s="259"/>
      <c r="NSQ145" s="224"/>
      <c r="NSR145" s="244"/>
      <c r="NSS145" s="259"/>
      <c r="NST145" s="224"/>
      <c r="NSU145" s="244"/>
      <c r="NSV145" s="259"/>
      <c r="NSW145" s="224"/>
      <c r="NSX145" s="244"/>
      <c r="NSY145" s="259"/>
      <c r="NSZ145" s="224"/>
      <c r="NTA145" s="244"/>
      <c r="NTB145" s="259"/>
      <c r="NTC145" s="224"/>
      <c r="NTD145" s="244"/>
      <c r="NTE145" s="259"/>
      <c r="NTF145" s="224"/>
      <c r="NTG145" s="244"/>
      <c r="NTH145" s="259"/>
      <c r="NTI145" s="224"/>
      <c r="NTJ145" s="244"/>
      <c r="NTK145" s="259"/>
      <c r="NTL145" s="224"/>
      <c r="NTM145" s="244"/>
      <c r="NTN145" s="259"/>
      <c r="NTO145" s="224"/>
      <c r="NTP145" s="244"/>
      <c r="NTQ145" s="259"/>
      <c r="NTR145" s="224"/>
      <c r="NTS145" s="244"/>
      <c r="NTT145" s="259"/>
      <c r="NTU145" s="224"/>
      <c r="NTV145" s="244"/>
      <c r="NTW145" s="259"/>
      <c r="NTX145" s="224"/>
      <c r="NTY145" s="244"/>
      <c r="NTZ145" s="259"/>
      <c r="NUA145" s="224"/>
      <c r="NUB145" s="244"/>
      <c r="NUC145" s="259"/>
      <c r="NUD145" s="224"/>
      <c r="NUE145" s="244"/>
      <c r="NUF145" s="259"/>
      <c r="NUG145" s="224"/>
      <c r="NUH145" s="244"/>
      <c r="NUI145" s="259"/>
      <c r="NUJ145" s="224"/>
      <c r="NUK145" s="244"/>
      <c r="NUL145" s="259"/>
      <c r="NUM145" s="224"/>
      <c r="NUN145" s="244"/>
      <c r="NUO145" s="259"/>
      <c r="NUP145" s="224"/>
      <c r="NUQ145" s="244"/>
      <c r="NUR145" s="259"/>
      <c r="NUS145" s="224"/>
      <c r="NUT145" s="244"/>
      <c r="NUU145" s="259"/>
      <c r="NUV145" s="224"/>
      <c r="NUW145" s="244"/>
      <c r="NUX145" s="259"/>
      <c r="NUY145" s="224"/>
      <c r="NUZ145" s="244"/>
      <c r="NVA145" s="259"/>
      <c r="NVB145" s="224"/>
      <c r="NVC145" s="244"/>
      <c r="NVD145" s="259"/>
      <c r="NVE145" s="224"/>
      <c r="NVF145" s="244"/>
      <c r="NVG145" s="259"/>
      <c r="NVH145" s="224"/>
      <c r="NVI145" s="244"/>
      <c r="NVJ145" s="259"/>
      <c r="NVK145" s="224"/>
      <c r="NVL145" s="244"/>
      <c r="NVM145" s="259"/>
      <c r="NVN145" s="224"/>
      <c r="NVO145" s="244"/>
      <c r="NVP145" s="259"/>
      <c r="NVQ145" s="224"/>
      <c r="NVR145" s="244"/>
      <c r="NVS145" s="259"/>
      <c r="NVT145" s="224"/>
      <c r="NVU145" s="244"/>
      <c r="NVV145" s="259"/>
      <c r="NVW145" s="224"/>
      <c r="NVX145" s="244"/>
      <c r="NVY145" s="259"/>
      <c r="NVZ145" s="224"/>
      <c r="NWA145" s="244"/>
      <c r="NWB145" s="259"/>
      <c r="NWC145" s="224"/>
      <c r="NWD145" s="244"/>
      <c r="NWE145" s="259"/>
      <c r="NWF145" s="224"/>
      <c r="NWG145" s="244"/>
      <c r="NWH145" s="259"/>
      <c r="NWI145" s="224"/>
      <c r="NWJ145" s="244"/>
      <c r="NWK145" s="259"/>
      <c r="NWL145" s="224"/>
      <c r="NWM145" s="244"/>
      <c r="NWN145" s="259"/>
      <c r="NWO145" s="224"/>
      <c r="NWP145" s="244"/>
      <c r="NWQ145" s="259"/>
      <c r="NWR145" s="224"/>
      <c r="NWS145" s="244"/>
      <c r="NWT145" s="259"/>
      <c r="NWU145" s="224"/>
      <c r="NWV145" s="244"/>
      <c r="NWW145" s="259"/>
      <c r="NWX145" s="224"/>
      <c r="NWY145" s="244"/>
      <c r="NWZ145" s="259"/>
      <c r="NXA145" s="224"/>
      <c r="NXB145" s="244"/>
      <c r="NXC145" s="259"/>
      <c r="NXD145" s="224"/>
      <c r="NXE145" s="244"/>
      <c r="NXF145" s="259"/>
      <c r="NXG145" s="224"/>
      <c r="NXH145" s="244"/>
      <c r="NXI145" s="259"/>
      <c r="NXJ145" s="224"/>
      <c r="NXK145" s="244"/>
      <c r="NXL145" s="259"/>
      <c r="NXM145" s="224"/>
      <c r="NXN145" s="244"/>
      <c r="NXO145" s="259"/>
      <c r="NXP145" s="224"/>
      <c r="NXQ145" s="244"/>
      <c r="NXR145" s="259"/>
      <c r="NXS145" s="224"/>
      <c r="NXT145" s="244"/>
      <c r="NXU145" s="259"/>
      <c r="NXV145" s="224"/>
      <c r="NXW145" s="244"/>
      <c r="NXX145" s="259"/>
      <c r="NXY145" s="224"/>
      <c r="NXZ145" s="244"/>
      <c r="NYA145" s="259"/>
      <c r="NYB145" s="224"/>
      <c r="NYC145" s="244"/>
      <c r="NYD145" s="259"/>
      <c r="NYE145" s="224"/>
      <c r="NYF145" s="244"/>
      <c r="NYG145" s="259"/>
      <c r="NYH145" s="224"/>
      <c r="NYI145" s="244"/>
      <c r="NYJ145" s="259"/>
      <c r="NYK145" s="224"/>
      <c r="NYL145" s="244"/>
      <c r="NYM145" s="259"/>
      <c r="NYN145" s="224"/>
      <c r="NYO145" s="244"/>
      <c r="NYP145" s="259"/>
      <c r="NYQ145" s="224"/>
      <c r="NYR145" s="244"/>
      <c r="NYS145" s="259"/>
      <c r="NYT145" s="224"/>
      <c r="NYU145" s="244"/>
      <c r="NYV145" s="259"/>
      <c r="NYW145" s="224"/>
      <c r="NYX145" s="244"/>
      <c r="NYY145" s="259"/>
      <c r="NYZ145" s="224"/>
      <c r="NZA145" s="244"/>
      <c r="NZB145" s="259"/>
      <c r="NZC145" s="224"/>
      <c r="NZD145" s="244"/>
      <c r="NZE145" s="259"/>
      <c r="NZF145" s="224"/>
      <c r="NZG145" s="244"/>
      <c r="NZH145" s="259"/>
      <c r="NZI145" s="224"/>
      <c r="NZJ145" s="244"/>
      <c r="NZK145" s="259"/>
      <c r="NZL145" s="224"/>
      <c r="NZM145" s="244"/>
      <c r="NZN145" s="259"/>
      <c r="NZO145" s="224"/>
      <c r="NZP145" s="244"/>
      <c r="NZQ145" s="259"/>
      <c r="NZR145" s="224"/>
      <c r="NZS145" s="244"/>
      <c r="NZT145" s="259"/>
      <c r="NZU145" s="224"/>
      <c r="NZV145" s="244"/>
      <c r="NZW145" s="259"/>
      <c r="NZX145" s="224"/>
      <c r="NZY145" s="244"/>
      <c r="NZZ145" s="259"/>
      <c r="OAA145" s="224"/>
      <c r="OAB145" s="244"/>
      <c r="OAC145" s="259"/>
      <c r="OAD145" s="224"/>
      <c r="OAE145" s="244"/>
      <c r="OAF145" s="259"/>
      <c r="OAG145" s="224"/>
      <c r="OAH145" s="244"/>
      <c r="OAI145" s="259"/>
      <c r="OAJ145" s="224"/>
      <c r="OAK145" s="244"/>
      <c r="OAL145" s="259"/>
      <c r="OAM145" s="224"/>
      <c r="OAN145" s="244"/>
      <c r="OAO145" s="259"/>
      <c r="OAP145" s="224"/>
      <c r="OAQ145" s="244"/>
      <c r="OAR145" s="259"/>
      <c r="OAS145" s="224"/>
      <c r="OAT145" s="244"/>
      <c r="OAU145" s="259"/>
      <c r="OAV145" s="224"/>
      <c r="OAW145" s="244"/>
      <c r="OAX145" s="259"/>
      <c r="OAY145" s="224"/>
      <c r="OAZ145" s="244"/>
      <c r="OBA145" s="259"/>
      <c r="OBB145" s="224"/>
      <c r="OBC145" s="244"/>
      <c r="OBD145" s="259"/>
      <c r="OBE145" s="224"/>
      <c r="OBF145" s="244"/>
      <c r="OBG145" s="259"/>
      <c r="OBH145" s="224"/>
      <c r="OBI145" s="244"/>
      <c r="OBJ145" s="259"/>
      <c r="OBK145" s="224"/>
      <c r="OBL145" s="244"/>
      <c r="OBM145" s="259"/>
      <c r="OBN145" s="224"/>
      <c r="OBO145" s="244"/>
      <c r="OBP145" s="259"/>
      <c r="OBQ145" s="224"/>
      <c r="OBR145" s="244"/>
      <c r="OBS145" s="259"/>
      <c r="OBT145" s="224"/>
      <c r="OBU145" s="244"/>
      <c r="OBV145" s="259"/>
      <c r="OBW145" s="224"/>
      <c r="OBX145" s="244"/>
      <c r="OBY145" s="259"/>
      <c r="OBZ145" s="224"/>
      <c r="OCA145" s="244"/>
      <c r="OCB145" s="259"/>
      <c r="OCC145" s="224"/>
      <c r="OCD145" s="244"/>
      <c r="OCE145" s="259"/>
      <c r="OCF145" s="224"/>
      <c r="OCG145" s="244"/>
      <c r="OCH145" s="259"/>
      <c r="OCI145" s="224"/>
      <c r="OCJ145" s="244"/>
      <c r="OCK145" s="259"/>
      <c r="OCL145" s="224"/>
      <c r="OCM145" s="244"/>
      <c r="OCN145" s="259"/>
      <c r="OCO145" s="224"/>
      <c r="OCP145" s="244"/>
      <c r="OCQ145" s="259"/>
      <c r="OCR145" s="224"/>
      <c r="OCS145" s="244"/>
      <c r="OCT145" s="259"/>
      <c r="OCU145" s="224"/>
      <c r="OCV145" s="244"/>
      <c r="OCW145" s="259"/>
      <c r="OCX145" s="224"/>
      <c r="OCY145" s="244"/>
      <c r="OCZ145" s="259"/>
      <c r="ODA145" s="224"/>
      <c r="ODB145" s="244"/>
      <c r="ODC145" s="259"/>
      <c r="ODD145" s="224"/>
    </row>
    <row r="146" spans="1:10248" s="129" customFormat="1" ht="8.15" customHeight="1">
      <c r="A146" s="154"/>
      <c r="B146" s="155"/>
      <c r="C146" s="150"/>
      <c r="D146" s="148"/>
      <c r="E146" s="151"/>
      <c r="F146" s="151"/>
    </row>
    <row r="147" spans="1:10248" s="129" customFormat="1" ht="26">
      <c r="A147" s="227"/>
      <c r="B147" s="157" t="s">
        <v>14071</v>
      </c>
      <c r="C147" s="260" t="s">
        <v>14067</v>
      </c>
      <c r="D147" s="178">
        <f>ROUND(89.3,0)</f>
        <v>89</v>
      </c>
      <c r="E147" s="159">
        <v>8.8000000000000007</v>
      </c>
      <c r="F147" s="159">
        <f>D147*E147</f>
        <v>783.2</v>
      </c>
      <c r="H147" s="133"/>
      <c r="L147" s="242"/>
      <c r="R147" s="116"/>
      <c r="S147" s="218"/>
      <c r="T147" s="243"/>
      <c r="U147" s="116"/>
      <c r="V147" s="218"/>
      <c r="W147" s="243"/>
      <c r="X147" s="116"/>
      <c r="Y147" s="218"/>
      <c r="Z147" s="243"/>
      <c r="AA147" s="116"/>
      <c r="AB147" s="218"/>
      <c r="AC147" s="243"/>
      <c r="AD147" s="116"/>
      <c r="AE147" s="218"/>
      <c r="AF147" s="243"/>
      <c r="AG147" s="116"/>
      <c r="AH147" s="218"/>
      <c r="AI147" s="243"/>
      <c r="AJ147" s="116"/>
      <c r="AK147" s="218"/>
      <c r="AL147" s="243"/>
      <c r="AM147" s="116"/>
      <c r="AN147" s="218"/>
      <c r="AO147" s="243"/>
      <c r="AP147" s="116"/>
      <c r="AQ147" s="218"/>
      <c r="AR147" s="243"/>
      <c r="AS147" s="224"/>
      <c r="AT147" s="244"/>
      <c r="AU147" s="245"/>
      <c r="AV147" s="224"/>
      <c r="AW147" s="244"/>
      <c r="AX147" s="245"/>
      <c r="AY147" s="224"/>
      <c r="AZ147" s="244"/>
      <c r="BA147" s="245"/>
      <c r="BB147" s="224"/>
      <c r="BC147" s="244"/>
      <c r="BD147" s="245"/>
      <c r="BE147" s="224"/>
      <c r="BF147" s="244"/>
      <c r="BG147" s="245"/>
      <c r="BH147" s="224"/>
      <c r="BI147" s="244"/>
      <c r="BJ147" s="245"/>
      <c r="BK147" s="224"/>
      <c r="BL147" s="244"/>
      <c r="BM147" s="245"/>
      <c r="BN147" s="224"/>
      <c r="BO147" s="244"/>
      <c r="BP147" s="245"/>
      <c r="BQ147" s="224"/>
      <c r="BR147" s="244"/>
      <c r="BS147" s="245"/>
      <c r="BT147" s="224"/>
      <c r="BU147" s="244"/>
      <c r="BV147" s="245"/>
      <c r="BW147" s="224"/>
      <c r="BX147" s="244"/>
      <c r="BY147" s="245"/>
      <c r="BZ147" s="224"/>
      <c r="CA147" s="244"/>
      <c r="CB147" s="245"/>
      <c r="CC147" s="224"/>
      <c r="CD147" s="244"/>
      <c r="CE147" s="245"/>
      <c r="CF147" s="224"/>
      <c r="CG147" s="244"/>
      <c r="CH147" s="245"/>
      <c r="CI147" s="224"/>
      <c r="CJ147" s="244"/>
      <c r="CK147" s="245"/>
      <c r="CL147" s="224"/>
      <c r="CM147" s="244"/>
      <c r="CN147" s="245"/>
      <c r="CO147" s="224"/>
      <c r="CP147" s="244"/>
      <c r="CQ147" s="245"/>
      <c r="CR147" s="224"/>
      <c r="CS147" s="244"/>
      <c r="CT147" s="245"/>
      <c r="CU147" s="224"/>
      <c r="CV147" s="244"/>
      <c r="CW147" s="245"/>
      <c r="CX147" s="224"/>
      <c r="CY147" s="244"/>
      <c r="CZ147" s="245"/>
      <c r="DA147" s="224"/>
      <c r="DB147" s="244"/>
      <c r="DC147" s="245"/>
      <c r="DD147" s="224"/>
      <c r="DE147" s="244"/>
      <c r="DF147" s="245"/>
      <c r="DG147" s="224"/>
      <c r="DH147" s="244"/>
      <c r="DI147" s="245"/>
      <c r="DJ147" s="224"/>
      <c r="DK147" s="244"/>
      <c r="DL147" s="245"/>
      <c r="DM147" s="224"/>
      <c r="DN147" s="244"/>
      <c r="DO147" s="245"/>
      <c r="DP147" s="224"/>
      <c r="DQ147" s="244"/>
      <c r="DR147" s="245"/>
      <c r="DS147" s="224"/>
      <c r="DT147" s="244"/>
      <c r="DU147" s="245"/>
      <c r="DV147" s="224"/>
      <c r="DW147" s="244"/>
      <c r="DX147" s="245"/>
      <c r="DY147" s="224"/>
      <c r="DZ147" s="244"/>
      <c r="EA147" s="245"/>
      <c r="EB147" s="224"/>
      <c r="EC147" s="244"/>
      <c r="ED147" s="245"/>
      <c r="EE147" s="224"/>
      <c r="EF147" s="244"/>
      <c r="EG147" s="245"/>
      <c r="EH147" s="224"/>
      <c r="EI147" s="244"/>
      <c r="EJ147" s="245"/>
      <c r="EK147" s="224"/>
      <c r="EL147" s="244"/>
      <c r="EM147" s="245"/>
      <c r="EN147" s="224"/>
      <c r="EO147" s="244"/>
      <c r="EP147" s="245"/>
      <c r="EQ147" s="224"/>
      <c r="ER147" s="244"/>
      <c r="ES147" s="245"/>
      <c r="ET147" s="224"/>
      <c r="EU147" s="244"/>
      <c r="EV147" s="245"/>
      <c r="EW147" s="224"/>
      <c r="EX147" s="244"/>
      <c r="EY147" s="245"/>
      <c r="EZ147" s="224"/>
      <c r="FA147" s="244"/>
      <c r="FB147" s="245"/>
      <c r="FC147" s="224"/>
      <c r="FD147" s="244"/>
      <c r="FE147" s="245"/>
      <c r="FF147" s="224"/>
      <c r="FG147" s="244"/>
      <c r="FH147" s="245"/>
      <c r="FI147" s="224"/>
      <c r="FJ147" s="244"/>
      <c r="FK147" s="245"/>
      <c r="FL147" s="224"/>
      <c r="FM147" s="244"/>
      <c r="FN147" s="245"/>
      <c r="FO147" s="224"/>
      <c r="FP147" s="244"/>
      <c r="FQ147" s="245"/>
      <c r="FR147" s="224"/>
      <c r="FS147" s="244"/>
      <c r="FT147" s="245"/>
      <c r="FU147" s="224"/>
      <c r="FV147" s="244"/>
      <c r="FW147" s="245"/>
      <c r="FX147" s="224"/>
      <c r="FY147" s="244"/>
      <c r="FZ147" s="245"/>
      <c r="GA147" s="224"/>
      <c r="GB147" s="244"/>
      <c r="GC147" s="245"/>
      <c r="GD147" s="224"/>
      <c r="GE147" s="244"/>
      <c r="GF147" s="245"/>
      <c r="GG147" s="224"/>
      <c r="GH147" s="244"/>
      <c r="GI147" s="245"/>
      <c r="GJ147" s="224"/>
      <c r="GK147" s="244"/>
      <c r="GL147" s="245"/>
      <c r="GM147" s="224"/>
      <c r="GN147" s="244"/>
      <c r="GO147" s="245"/>
      <c r="GP147" s="224"/>
      <c r="GQ147" s="244"/>
      <c r="GR147" s="245"/>
      <c r="GS147" s="224"/>
      <c r="GT147" s="244"/>
      <c r="GU147" s="245"/>
      <c r="GV147" s="224"/>
      <c r="GW147" s="244"/>
      <c r="GX147" s="245"/>
      <c r="GY147" s="224"/>
      <c r="GZ147" s="244"/>
      <c r="HA147" s="245"/>
      <c r="HB147" s="224"/>
      <c r="HC147" s="244"/>
      <c r="HD147" s="245"/>
      <c r="HE147" s="224"/>
      <c r="HF147" s="244"/>
      <c r="HG147" s="245"/>
      <c r="HH147" s="224"/>
      <c r="HI147" s="244"/>
      <c r="HJ147" s="245"/>
      <c r="HK147" s="224"/>
      <c r="HL147" s="244"/>
      <c r="HM147" s="245"/>
      <c r="HN147" s="224"/>
      <c r="HO147" s="244"/>
      <c r="HP147" s="245"/>
      <c r="HQ147" s="224"/>
      <c r="HR147" s="244"/>
      <c r="HS147" s="245"/>
      <c r="HT147" s="224"/>
      <c r="HU147" s="244"/>
      <c r="HV147" s="245"/>
      <c r="HW147" s="224"/>
      <c r="HX147" s="244"/>
      <c r="HY147" s="245"/>
      <c r="HZ147" s="224"/>
      <c r="IA147" s="244"/>
      <c r="IB147" s="245"/>
      <c r="IC147" s="224"/>
      <c r="ID147" s="244"/>
      <c r="IE147" s="245"/>
      <c r="IF147" s="224"/>
      <c r="IG147" s="244"/>
      <c r="IH147" s="245"/>
      <c r="II147" s="224"/>
      <c r="IJ147" s="244"/>
      <c r="IK147" s="245"/>
      <c r="IL147" s="224"/>
      <c r="IM147" s="244"/>
      <c r="IN147" s="245"/>
      <c r="IO147" s="224"/>
      <c r="IP147" s="244"/>
      <c r="IQ147" s="245"/>
      <c r="IR147" s="224"/>
      <c r="IS147" s="244"/>
      <c r="IT147" s="245"/>
      <c r="IU147" s="224"/>
      <c r="IV147" s="244"/>
      <c r="IW147" s="245"/>
      <c r="IX147" s="224"/>
      <c r="IY147" s="244"/>
      <c r="IZ147" s="245"/>
      <c r="JA147" s="224"/>
      <c r="JB147" s="244"/>
      <c r="JC147" s="245"/>
      <c r="JD147" s="224"/>
      <c r="JE147" s="244"/>
      <c r="JF147" s="245"/>
      <c r="JG147" s="224"/>
      <c r="JH147" s="244"/>
      <c r="JI147" s="245"/>
      <c r="JJ147" s="224"/>
      <c r="JK147" s="244"/>
      <c r="JL147" s="245"/>
      <c r="JM147" s="224"/>
      <c r="JN147" s="244"/>
      <c r="JO147" s="245"/>
      <c r="JP147" s="224"/>
      <c r="JQ147" s="244"/>
      <c r="JR147" s="245"/>
      <c r="JS147" s="224"/>
      <c r="JT147" s="244"/>
      <c r="JU147" s="245"/>
      <c r="JV147" s="224"/>
      <c r="JW147" s="244"/>
      <c r="JX147" s="245"/>
      <c r="JY147" s="224"/>
      <c r="JZ147" s="244"/>
      <c r="KA147" s="245"/>
      <c r="KB147" s="224"/>
      <c r="KC147" s="244"/>
      <c r="KD147" s="245"/>
      <c r="KE147" s="224"/>
      <c r="KF147" s="244"/>
      <c r="KG147" s="245"/>
      <c r="KH147" s="224"/>
      <c r="KI147" s="244"/>
      <c r="KJ147" s="245"/>
      <c r="KK147" s="224"/>
      <c r="KL147" s="244"/>
      <c r="KM147" s="245"/>
      <c r="KN147" s="224"/>
      <c r="KO147" s="244"/>
      <c r="KP147" s="245"/>
      <c r="KQ147" s="224"/>
      <c r="KR147" s="244"/>
      <c r="KS147" s="245"/>
      <c r="KT147" s="224"/>
      <c r="KU147" s="244"/>
      <c r="KV147" s="245"/>
      <c r="KW147" s="224"/>
      <c r="KX147" s="244"/>
      <c r="KY147" s="245"/>
      <c r="KZ147" s="224"/>
      <c r="LA147" s="244"/>
      <c r="LB147" s="245"/>
      <c r="LC147" s="224"/>
      <c r="LD147" s="244"/>
      <c r="LE147" s="245"/>
      <c r="LF147" s="224"/>
      <c r="LG147" s="244"/>
      <c r="LH147" s="245"/>
      <c r="LI147" s="224"/>
      <c r="LJ147" s="244"/>
      <c r="LK147" s="245"/>
      <c r="LL147" s="224"/>
      <c r="LM147" s="244"/>
      <c r="LN147" s="245"/>
      <c r="LO147" s="224"/>
      <c r="LP147" s="244"/>
      <c r="LQ147" s="245"/>
      <c r="LR147" s="224"/>
      <c r="LS147" s="244"/>
      <c r="LT147" s="245"/>
      <c r="LU147" s="224"/>
      <c r="LV147" s="244"/>
      <c r="LW147" s="245"/>
      <c r="LX147" s="224"/>
      <c r="LY147" s="244"/>
      <c r="LZ147" s="245"/>
      <c r="MA147" s="224"/>
      <c r="MB147" s="244"/>
      <c r="MC147" s="245"/>
      <c r="MD147" s="224"/>
      <c r="ME147" s="244"/>
      <c r="MF147" s="245"/>
      <c r="MG147" s="224"/>
      <c r="MH147" s="244"/>
      <c r="MI147" s="245"/>
      <c r="MJ147" s="224"/>
      <c r="MK147" s="244"/>
      <c r="ML147" s="245"/>
      <c r="MM147" s="224"/>
      <c r="MN147" s="244"/>
      <c r="MO147" s="245"/>
      <c r="MP147" s="224"/>
      <c r="MQ147" s="244"/>
      <c r="MR147" s="245"/>
      <c r="MS147" s="224"/>
      <c r="MT147" s="244"/>
      <c r="MU147" s="245"/>
      <c r="MV147" s="224"/>
      <c r="MW147" s="244"/>
      <c r="MX147" s="245"/>
      <c r="MY147" s="224"/>
      <c r="MZ147" s="244"/>
      <c r="NA147" s="245"/>
      <c r="NB147" s="224"/>
      <c r="NC147" s="244"/>
      <c r="ND147" s="245"/>
      <c r="NE147" s="224"/>
      <c r="NF147" s="244"/>
      <c r="NG147" s="245"/>
      <c r="NH147" s="224"/>
      <c r="NI147" s="244"/>
      <c r="NJ147" s="245"/>
      <c r="NK147" s="224"/>
      <c r="NL147" s="244"/>
      <c r="NM147" s="245"/>
      <c r="NN147" s="224"/>
      <c r="NO147" s="244"/>
      <c r="NP147" s="245"/>
      <c r="NQ147" s="224"/>
      <c r="NR147" s="244"/>
      <c r="NS147" s="245"/>
      <c r="NT147" s="224"/>
      <c r="NU147" s="244"/>
      <c r="NV147" s="245"/>
      <c r="NW147" s="224"/>
      <c r="NX147" s="244"/>
      <c r="NY147" s="245"/>
      <c r="NZ147" s="224"/>
      <c r="OA147" s="244"/>
      <c r="OB147" s="245"/>
      <c r="OC147" s="224"/>
      <c r="OD147" s="244"/>
      <c r="OE147" s="245"/>
      <c r="OF147" s="224"/>
      <c r="OG147" s="244"/>
      <c r="OH147" s="245"/>
      <c r="OI147" s="224"/>
      <c r="OJ147" s="244"/>
      <c r="OK147" s="245"/>
      <c r="OL147" s="224"/>
      <c r="OM147" s="244"/>
      <c r="ON147" s="245"/>
      <c r="OO147" s="224"/>
      <c r="OP147" s="244"/>
      <c r="OQ147" s="245"/>
      <c r="OR147" s="224"/>
      <c r="OS147" s="244"/>
      <c r="OT147" s="245"/>
      <c r="OU147" s="224"/>
      <c r="OV147" s="244"/>
      <c r="OW147" s="245"/>
      <c r="OX147" s="224"/>
      <c r="OY147" s="244"/>
      <c r="OZ147" s="245"/>
      <c r="PA147" s="224"/>
      <c r="PB147" s="244"/>
      <c r="PC147" s="245"/>
      <c r="PD147" s="224"/>
      <c r="PE147" s="244"/>
      <c r="PF147" s="245"/>
      <c r="PG147" s="224"/>
      <c r="PH147" s="244"/>
      <c r="PI147" s="245"/>
      <c r="PJ147" s="224"/>
      <c r="PK147" s="244"/>
      <c r="PL147" s="245"/>
      <c r="PM147" s="224"/>
      <c r="PN147" s="244"/>
      <c r="PO147" s="245"/>
      <c r="PP147" s="224"/>
      <c r="PQ147" s="244"/>
      <c r="PR147" s="245"/>
      <c r="PS147" s="224"/>
      <c r="PT147" s="244"/>
      <c r="PU147" s="245"/>
      <c r="PV147" s="224"/>
      <c r="PW147" s="244"/>
      <c r="PX147" s="245"/>
      <c r="PY147" s="224"/>
      <c r="PZ147" s="244"/>
      <c r="QA147" s="245"/>
      <c r="QB147" s="224"/>
      <c r="QC147" s="244"/>
      <c r="QD147" s="245"/>
      <c r="QE147" s="224"/>
      <c r="QF147" s="244"/>
      <c r="QG147" s="245"/>
      <c r="QH147" s="224"/>
      <c r="QI147" s="244"/>
      <c r="QJ147" s="245"/>
      <c r="QK147" s="224"/>
      <c r="QL147" s="244"/>
      <c r="QM147" s="245"/>
      <c r="QN147" s="224"/>
      <c r="QO147" s="244"/>
      <c r="QP147" s="245"/>
      <c r="QQ147" s="224"/>
      <c r="QR147" s="244"/>
      <c r="QS147" s="245"/>
      <c r="QT147" s="224"/>
      <c r="QU147" s="244"/>
      <c r="QV147" s="245"/>
      <c r="QW147" s="224"/>
      <c r="QX147" s="244"/>
      <c r="QY147" s="245"/>
      <c r="QZ147" s="224"/>
      <c r="RA147" s="244"/>
      <c r="RB147" s="245"/>
      <c r="RC147" s="224"/>
      <c r="RD147" s="244"/>
      <c r="RE147" s="245"/>
      <c r="RF147" s="224"/>
      <c r="RG147" s="244"/>
      <c r="RH147" s="245"/>
      <c r="RI147" s="224"/>
      <c r="RJ147" s="244"/>
      <c r="RK147" s="245"/>
      <c r="RL147" s="224"/>
      <c r="RM147" s="244"/>
      <c r="RN147" s="245"/>
      <c r="RO147" s="224"/>
      <c r="RP147" s="244"/>
      <c r="RQ147" s="245"/>
      <c r="RR147" s="224"/>
      <c r="RS147" s="244"/>
      <c r="RT147" s="245"/>
      <c r="RU147" s="224"/>
      <c r="RV147" s="244"/>
      <c r="RW147" s="245"/>
      <c r="RX147" s="224"/>
      <c r="RY147" s="244"/>
      <c r="RZ147" s="245"/>
      <c r="SA147" s="224"/>
      <c r="SB147" s="244"/>
      <c r="SC147" s="245"/>
      <c r="SD147" s="224"/>
      <c r="SE147" s="244"/>
      <c r="SF147" s="245"/>
      <c r="SG147" s="224"/>
      <c r="SH147" s="244"/>
      <c r="SI147" s="245"/>
      <c r="SJ147" s="224"/>
      <c r="SK147" s="244"/>
      <c r="SL147" s="245"/>
      <c r="SM147" s="224"/>
      <c r="SN147" s="244"/>
      <c r="SO147" s="245"/>
      <c r="SP147" s="224"/>
      <c r="SQ147" s="244"/>
      <c r="SR147" s="245"/>
      <c r="SS147" s="224"/>
      <c r="ST147" s="244"/>
      <c r="SU147" s="245"/>
      <c r="SV147" s="224"/>
      <c r="SW147" s="244"/>
      <c r="SX147" s="245"/>
      <c r="SY147" s="224"/>
      <c r="SZ147" s="244"/>
      <c r="TA147" s="245"/>
      <c r="TB147" s="224"/>
      <c r="TC147" s="244"/>
      <c r="TD147" s="245"/>
      <c r="TE147" s="224"/>
      <c r="TF147" s="244"/>
      <c r="TG147" s="245"/>
      <c r="TH147" s="224"/>
      <c r="TI147" s="244"/>
      <c r="TJ147" s="245"/>
      <c r="TK147" s="224"/>
      <c r="TL147" s="244"/>
      <c r="TM147" s="245"/>
      <c r="TN147" s="224"/>
      <c r="TO147" s="244"/>
      <c r="TP147" s="245"/>
      <c r="TQ147" s="224"/>
      <c r="TR147" s="244"/>
      <c r="TS147" s="245"/>
      <c r="TT147" s="224"/>
      <c r="TU147" s="244"/>
      <c r="TV147" s="245"/>
      <c r="TW147" s="224"/>
      <c r="TX147" s="244"/>
      <c r="TY147" s="245"/>
      <c r="TZ147" s="224"/>
      <c r="UA147" s="244"/>
      <c r="UB147" s="245"/>
      <c r="UC147" s="224"/>
      <c r="UD147" s="244"/>
      <c r="UE147" s="245"/>
      <c r="UF147" s="224"/>
      <c r="UG147" s="244"/>
      <c r="UH147" s="245"/>
      <c r="UI147" s="224"/>
      <c r="UJ147" s="244"/>
      <c r="UK147" s="245"/>
      <c r="UL147" s="224"/>
      <c r="UM147" s="244"/>
      <c r="UN147" s="245"/>
      <c r="UO147" s="224"/>
      <c r="UP147" s="244"/>
      <c r="UQ147" s="245"/>
      <c r="UR147" s="224"/>
      <c r="US147" s="244"/>
      <c r="UT147" s="245"/>
      <c r="UU147" s="224"/>
      <c r="UV147" s="244"/>
      <c r="UW147" s="245"/>
      <c r="UX147" s="224"/>
      <c r="UY147" s="244"/>
      <c r="UZ147" s="245"/>
      <c r="VA147" s="224"/>
      <c r="VB147" s="244"/>
      <c r="VC147" s="245"/>
      <c r="VD147" s="224"/>
      <c r="VE147" s="244"/>
      <c r="VF147" s="245"/>
      <c r="VG147" s="224"/>
      <c r="VH147" s="244"/>
      <c r="VI147" s="245"/>
      <c r="VJ147" s="224"/>
      <c r="VK147" s="244"/>
      <c r="VL147" s="245"/>
      <c r="VM147" s="224"/>
      <c r="VN147" s="244"/>
      <c r="VO147" s="245"/>
      <c r="VP147" s="224"/>
      <c r="VQ147" s="244"/>
      <c r="VR147" s="245"/>
      <c r="VS147" s="224"/>
      <c r="VT147" s="244"/>
      <c r="VU147" s="245"/>
      <c r="VV147" s="224"/>
      <c r="VW147" s="244"/>
      <c r="VX147" s="245"/>
      <c r="VY147" s="224"/>
      <c r="VZ147" s="244"/>
      <c r="WA147" s="245"/>
      <c r="WB147" s="224"/>
      <c r="WC147" s="244"/>
      <c r="WD147" s="245"/>
      <c r="WE147" s="224"/>
      <c r="WF147" s="244"/>
      <c r="WG147" s="245"/>
      <c r="WH147" s="224"/>
      <c r="WI147" s="244"/>
      <c r="WJ147" s="245"/>
      <c r="WK147" s="224"/>
      <c r="WL147" s="244"/>
      <c r="WM147" s="245"/>
      <c r="WN147" s="224"/>
      <c r="WO147" s="244"/>
      <c r="WP147" s="245"/>
      <c r="WQ147" s="224"/>
      <c r="WR147" s="244"/>
      <c r="WS147" s="245"/>
      <c r="WT147" s="224"/>
      <c r="WU147" s="244"/>
      <c r="WV147" s="245"/>
      <c r="WW147" s="224"/>
      <c r="WX147" s="244"/>
      <c r="WY147" s="245"/>
      <c r="WZ147" s="224"/>
      <c r="XA147" s="244"/>
      <c r="XB147" s="245"/>
      <c r="XC147" s="224"/>
      <c r="XD147" s="244"/>
      <c r="XE147" s="245"/>
      <c r="XF147" s="224"/>
      <c r="XG147" s="244"/>
      <c r="XH147" s="245"/>
      <c r="XI147" s="224"/>
      <c r="XJ147" s="244"/>
      <c r="XK147" s="245"/>
      <c r="XL147" s="224"/>
      <c r="XM147" s="244"/>
      <c r="XN147" s="245"/>
      <c r="XO147" s="224"/>
      <c r="XP147" s="244"/>
      <c r="XQ147" s="245"/>
      <c r="XR147" s="224"/>
      <c r="XS147" s="244"/>
      <c r="XT147" s="245"/>
      <c r="XU147" s="224"/>
      <c r="XV147" s="244"/>
      <c r="XW147" s="245"/>
      <c r="XX147" s="224"/>
      <c r="XY147" s="244"/>
      <c r="XZ147" s="245"/>
      <c r="YA147" s="224"/>
      <c r="YB147" s="244"/>
      <c r="YC147" s="245"/>
      <c r="YD147" s="224"/>
      <c r="YE147" s="244"/>
      <c r="YF147" s="245"/>
      <c r="YG147" s="224"/>
      <c r="YH147" s="244"/>
      <c r="YI147" s="245"/>
      <c r="YJ147" s="224"/>
      <c r="YK147" s="244"/>
      <c r="YL147" s="245"/>
      <c r="YM147" s="224"/>
      <c r="YN147" s="244"/>
      <c r="YO147" s="245"/>
      <c r="YP147" s="224"/>
      <c r="YQ147" s="244"/>
      <c r="YR147" s="245"/>
      <c r="YS147" s="224"/>
      <c r="YT147" s="244"/>
      <c r="YU147" s="245"/>
      <c r="YV147" s="224"/>
      <c r="YW147" s="244"/>
      <c r="YX147" s="245"/>
      <c r="YY147" s="224"/>
      <c r="YZ147" s="244"/>
      <c r="ZA147" s="245"/>
      <c r="ZB147" s="224"/>
      <c r="ZC147" s="244"/>
      <c r="ZD147" s="245"/>
      <c r="ZE147" s="224"/>
      <c r="ZF147" s="244"/>
      <c r="ZG147" s="245"/>
      <c r="ZH147" s="224"/>
      <c r="ZI147" s="244"/>
      <c r="ZJ147" s="245"/>
      <c r="ZK147" s="224"/>
      <c r="ZL147" s="244"/>
      <c r="ZM147" s="245"/>
      <c r="ZN147" s="224"/>
      <c r="ZO147" s="244"/>
      <c r="ZP147" s="245"/>
      <c r="ZQ147" s="224"/>
      <c r="ZR147" s="244"/>
      <c r="ZS147" s="245"/>
      <c r="ZT147" s="224"/>
      <c r="ZU147" s="244"/>
      <c r="ZV147" s="245"/>
      <c r="ZW147" s="224"/>
      <c r="ZX147" s="244"/>
      <c r="ZY147" s="245"/>
      <c r="ZZ147" s="224"/>
      <c r="AAA147" s="244"/>
      <c r="AAB147" s="245"/>
      <c r="AAC147" s="224"/>
      <c r="AAD147" s="244"/>
      <c r="AAE147" s="245"/>
      <c r="AAF147" s="224"/>
      <c r="AAG147" s="244"/>
      <c r="AAH147" s="245"/>
      <c r="AAI147" s="224"/>
      <c r="AAJ147" s="244"/>
      <c r="AAK147" s="245"/>
      <c r="AAL147" s="224"/>
      <c r="AAM147" s="244"/>
      <c r="AAN147" s="245"/>
      <c r="AAO147" s="224"/>
      <c r="AAP147" s="244"/>
      <c r="AAQ147" s="245"/>
      <c r="AAR147" s="224"/>
      <c r="AAS147" s="244"/>
      <c r="AAT147" s="245"/>
      <c r="AAU147" s="224"/>
      <c r="AAV147" s="244"/>
      <c r="AAW147" s="245"/>
      <c r="AAX147" s="224"/>
      <c r="AAY147" s="244"/>
      <c r="AAZ147" s="245"/>
      <c r="ABA147" s="224"/>
      <c r="ABB147" s="244"/>
      <c r="ABC147" s="245"/>
      <c r="ABD147" s="224"/>
      <c r="ABE147" s="244"/>
      <c r="ABF147" s="245"/>
      <c r="ABG147" s="224"/>
      <c r="ABH147" s="244"/>
      <c r="ABI147" s="245"/>
      <c r="ABJ147" s="224"/>
      <c r="ABK147" s="244"/>
      <c r="ABL147" s="245"/>
      <c r="ABM147" s="224"/>
      <c r="ABN147" s="244"/>
      <c r="ABO147" s="245"/>
      <c r="ABP147" s="224"/>
      <c r="ABQ147" s="244"/>
      <c r="ABR147" s="245"/>
      <c r="ABS147" s="224"/>
      <c r="ABT147" s="244"/>
      <c r="ABU147" s="245"/>
      <c r="ABV147" s="224"/>
      <c r="ABW147" s="244"/>
      <c r="ABX147" s="245"/>
      <c r="ABY147" s="224"/>
      <c r="ABZ147" s="244"/>
      <c r="ACA147" s="245"/>
      <c r="ACB147" s="224"/>
      <c r="ACC147" s="244"/>
      <c r="ACD147" s="245"/>
      <c r="ACE147" s="224"/>
      <c r="ACF147" s="244"/>
      <c r="ACG147" s="245"/>
      <c r="ACH147" s="224"/>
      <c r="ACI147" s="244"/>
      <c r="ACJ147" s="245"/>
      <c r="ACK147" s="224"/>
      <c r="ACL147" s="244"/>
      <c r="ACM147" s="245"/>
      <c r="ACN147" s="224"/>
      <c r="ACO147" s="244"/>
      <c r="ACP147" s="245"/>
      <c r="ACQ147" s="224"/>
      <c r="ACR147" s="244"/>
      <c r="ACS147" s="245"/>
      <c r="ACT147" s="224"/>
      <c r="ACU147" s="244"/>
      <c r="ACV147" s="245"/>
      <c r="ACW147" s="224"/>
      <c r="ACX147" s="244"/>
      <c r="ACY147" s="245"/>
      <c r="ACZ147" s="224"/>
      <c r="ADA147" s="244"/>
      <c r="ADB147" s="245"/>
      <c r="ADC147" s="224"/>
      <c r="ADD147" s="244"/>
      <c r="ADE147" s="245"/>
      <c r="ADF147" s="224"/>
      <c r="ADG147" s="244"/>
      <c r="ADH147" s="245"/>
      <c r="ADI147" s="224"/>
      <c r="ADJ147" s="244"/>
      <c r="ADK147" s="245"/>
      <c r="ADL147" s="224"/>
      <c r="ADM147" s="244"/>
      <c r="ADN147" s="245"/>
      <c r="ADO147" s="224"/>
      <c r="ADP147" s="244"/>
      <c r="ADQ147" s="245"/>
      <c r="ADR147" s="224"/>
      <c r="ADS147" s="244"/>
      <c r="ADT147" s="245"/>
      <c r="ADU147" s="224"/>
      <c r="ADV147" s="244"/>
      <c r="ADW147" s="245"/>
      <c r="ADX147" s="224"/>
      <c r="ADY147" s="244"/>
      <c r="ADZ147" s="245"/>
      <c r="AEA147" s="224"/>
      <c r="AEB147" s="244"/>
      <c r="AEC147" s="245"/>
      <c r="AED147" s="224"/>
      <c r="AEE147" s="244"/>
      <c r="AEF147" s="245"/>
      <c r="AEG147" s="224"/>
      <c r="AEH147" s="244"/>
      <c r="AEI147" s="245"/>
      <c r="AEJ147" s="224"/>
      <c r="AEK147" s="244"/>
      <c r="AEL147" s="245"/>
      <c r="AEM147" s="224"/>
      <c r="AEN147" s="244"/>
      <c r="AEO147" s="245"/>
      <c r="AEP147" s="224"/>
      <c r="AEQ147" s="244"/>
      <c r="AER147" s="245"/>
      <c r="AES147" s="224"/>
      <c r="AET147" s="244"/>
      <c r="AEU147" s="245"/>
      <c r="AEV147" s="224"/>
      <c r="AEW147" s="244"/>
      <c r="AEX147" s="245"/>
      <c r="AEY147" s="224"/>
      <c r="AEZ147" s="244"/>
      <c r="AFA147" s="245"/>
      <c r="AFB147" s="224"/>
      <c r="AFC147" s="244"/>
      <c r="AFD147" s="245"/>
      <c r="AFE147" s="224"/>
      <c r="AFF147" s="244"/>
      <c r="AFG147" s="245"/>
      <c r="AFH147" s="224"/>
      <c r="AFI147" s="244"/>
      <c r="AFJ147" s="245"/>
      <c r="AFK147" s="224"/>
      <c r="AFL147" s="244"/>
      <c r="AFM147" s="245"/>
      <c r="AFN147" s="224"/>
      <c r="AFO147" s="244"/>
      <c r="AFP147" s="245"/>
      <c r="AFQ147" s="224"/>
      <c r="AFR147" s="244"/>
      <c r="AFS147" s="245"/>
      <c r="AFT147" s="224"/>
      <c r="AFU147" s="244"/>
      <c r="AFV147" s="245"/>
      <c r="AFW147" s="224"/>
      <c r="AFX147" s="244"/>
      <c r="AFY147" s="245"/>
      <c r="AFZ147" s="224"/>
      <c r="AGA147" s="244"/>
      <c r="AGB147" s="245"/>
      <c r="AGC147" s="224"/>
      <c r="AGD147" s="244"/>
      <c r="AGE147" s="245"/>
      <c r="AGF147" s="224"/>
      <c r="AGG147" s="244"/>
      <c r="AGH147" s="245"/>
      <c r="AGI147" s="224"/>
      <c r="AGJ147" s="244"/>
      <c r="AGK147" s="245"/>
      <c r="AGL147" s="224"/>
      <c r="AGM147" s="244"/>
      <c r="AGN147" s="245"/>
      <c r="AGO147" s="224"/>
      <c r="AGP147" s="244"/>
      <c r="AGQ147" s="245"/>
      <c r="AGR147" s="224"/>
      <c r="AGS147" s="244"/>
      <c r="AGT147" s="245"/>
      <c r="AGU147" s="224"/>
      <c r="AGV147" s="244"/>
      <c r="AGW147" s="245"/>
      <c r="AGX147" s="224"/>
      <c r="AGY147" s="244"/>
      <c r="AGZ147" s="245"/>
      <c r="AHA147" s="224"/>
      <c r="AHB147" s="244"/>
      <c r="AHC147" s="245"/>
      <c r="AHD147" s="224"/>
      <c r="AHE147" s="244"/>
      <c r="AHF147" s="245"/>
      <c r="AHG147" s="224"/>
      <c r="AHH147" s="244"/>
      <c r="AHI147" s="245"/>
      <c r="AHJ147" s="224"/>
      <c r="AHK147" s="244"/>
      <c r="AHL147" s="245"/>
      <c r="AHM147" s="224"/>
      <c r="AHN147" s="244"/>
      <c r="AHO147" s="245"/>
      <c r="AHP147" s="224"/>
      <c r="AHQ147" s="244"/>
      <c r="AHR147" s="245"/>
      <c r="AHS147" s="224"/>
      <c r="AHT147" s="244"/>
      <c r="AHU147" s="245"/>
      <c r="AHV147" s="224"/>
      <c r="AHW147" s="244"/>
      <c r="AHX147" s="245"/>
      <c r="AHY147" s="224"/>
      <c r="AHZ147" s="244"/>
      <c r="AIA147" s="245"/>
      <c r="AIB147" s="224"/>
      <c r="AIC147" s="244"/>
      <c r="AID147" s="245"/>
      <c r="AIE147" s="224"/>
      <c r="AIF147" s="244"/>
      <c r="AIG147" s="245"/>
      <c r="AIH147" s="224"/>
      <c r="AII147" s="244"/>
      <c r="AIJ147" s="245"/>
      <c r="AIK147" s="224"/>
      <c r="AIL147" s="244"/>
      <c r="AIM147" s="245"/>
      <c r="AIN147" s="224"/>
      <c r="AIO147" s="244"/>
      <c r="AIP147" s="245"/>
      <c r="AIQ147" s="224"/>
      <c r="AIR147" s="244"/>
      <c r="AIS147" s="245"/>
      <c r="AIT147" s="224"/>
      <c r="AIU147" s="244"/>
      <c r="AIV147" s="245"/>
      <c r="AIW147" s="224"/>
      <c r="AIX147" s="244"/>
      <c r="AIY147" s="245"/>
      <c r="AIZ147" s="224"/>
      <c r="AJA147" s="244"/>
      <c r="AJB147" s="245"/>
      <c r="AJC147" s="224"/>
      <c r="AJD147" s="244"/>
      <c r="AJE147" s="245"/>
      <c r="AJF147" s="224"/>
      <c r="AJG147" s="244"/>
      <c r="AJH147" s="245"/>
      <c r="AJI147" s="224"/>
      <c r="AJJ147" s="244"/>
      <c r="AJK147" s="245"/>
      <c r="AJL147" s="224"/>
      <c r="AJM147" s="244"/>
      <c r="AJN147" s="245"/>
      <c r="AJO147" s="224"/>
      <c r="AJP147" s="244"/>
      <c r="AJQ147" s="245"/>
      <c r="AJR147" s="224"/>
      <c r="AJS147" s="244"/>
      <c r="AJT147" s="245"/>
      <c r="AJU147" s="224"/>
      <c r="AJV147" s="244"/>
      <c r="AJW147" s="245"/>
      <c r="AJX147" s="224"/>
      <c r="AJY147" s="244"/>
      <c r="AJZ147" s="245"/>
      <c r="AKA147" s="224"/>
      <c r="AKB147" s="244"/>
      <c r="AKC147" s="245"/>
      <c r="AKD147" s="224"/>
      <c r="AKE147" s="244"/>
      <c r="AKF147" s="245"/>
      <c r="AKG147" s="224"/>
      <c r="AKH147" s="244"/>
      <c r="AKI147" s="245"/>
      <c r="AKJ147" s="224"/>
      <c r="AKK147" s="244"/>
      <c r="AKL147" s="245"/>
      <c r="AKM147" s="224"/>
      <c r="AKN147" s="244"/>
      <c r="AKO147" s="245"/>
      <c r="AKP147" s="224"/>
      <c r="AKQ147" s="244"/>
      <c r="AKR147" s="245"/>
      <c r="AKS147" s="224"/>
      <c r="AKT147" s="244"/>
      <c r="AKU147" s="245"/>
      <c r="AKV147" s="224"/>
      <c r="AKW147" s="244"/>
      <c r="AKX147" s="245"/>
      <c r="AKY147" s="224"/>
      <c r="AKZ147" s="244"/>
      <c r="ALA147" s="245"/>
      <c r="ALB147" s="224"/>
      <c r="ALC147" s="244"/>
      <c r="ALD147" s="245"/>
      <c r="ALE147" s="224"/>
      <c r="ALF147" s="244"/>
      <c r="ALG147" s="245"/>
      <c r="ALH147" s="224"/>
      <c r="ALI147" s="244"/>
      <c r="ALJ147" s="245"/>
      <c r="ALK147" s="224"/>
      <c r="ALL147" s="244"/>
      <c r="ALM147" s="245"/>
      <c r="ALN147" s="224"/>
      <c r="ALO147" s="244"/>
      <c r="ALP147" s="245"/>
      <c r="ALQ147" s="224"/>
      <c r="ALR147" s="244"/>
      <c r="ALS147" s="245"/>
      <c r="ALT147" s="224"/>
      <c r="ALU147" s="244"/>
      <c r="ALV147" s="245"/>
      <c r="ALW147" s="224"/>
      <c r="ALX147" s="244"/>
      <c r="ALY147" s="245"/>
      <c r="ALZ147" s="224"/>
      <c r="AMA147" s="244"/>
      <c r="AMB147" s="245"/>
      <c r="AMC147" s="224"/>
      <c r="AMD147" s="244"/>
      <c r="AME147" s="245"/>
      <c r="AMF147" s="224"/>
      <c r="AMG147" s="244"/>
      <c r="AMH147" s="245"/>
      <c r="AMI147" s="224"/>
      <c r="AMJ147" s="244"/>
      <c r="AMK147" s="245"/>
      <c r="AML147" s="224"/>
      <c r="AMM147" s="244"/>
      <c r="AMN147" s="245"/>
      <c r="AMO147" s="224"/>
      <c r="AMP147" s="244"/>
      <c r="AMQ147" s="245"/>
      <c r="AMR147" s="224"/>
      <c r="AMS147" s="244"/>
      <c r="AMT147" s="245"/>
      <c r="AMU147" s="224"/>
      <c r="AMV147" s="244"/>
      <c r="AMW147" s="245"/>
      <c r="AMX147" s="224"/>
      <c r="AMY147" s="244"/>
      <c r="AMZ147" s="245"/>
      <c r="ANA147" s="224"/>
      <c r="ANB147" s="244"/>
      <c r="ANC147" s="245"/>
      <c r="AND147" s="224"/>
      <c r="ANE147" s="244"/>
      <c r="ANF147" s="245"/>
      <c r="ANG147" s="224"/>
      <c r="ANH147" s="244"/>
      <c r="ANI147" s="245"/>
      <c r="ANJ147" s="224"/>
      <c r="ANK147" s="244"/>
      <c r="ANL147" s="245"/>
      <c r="ANM147" s="224"/>
      <c r="ANN147" s="244"/>
      <c r="ANO147" s="245"/>
      <c r="ANP147" s="224"/>
      <c r="ANQ147" s="244"/>
      <c r="ANR147" s="245"/>
      <c r="ANS147" s="224"/>
      <c r="ANT147" s="244"/>
      <c r="ANU147" s="245"/>
      <c r="ANV147" s="224"/>
      <c r="ANW147" s="244"/>
      <c r="ANX147" s="245"/>
      <c r="ANY147" s="224"/>
      <c r="ANZ147" s="244"/>
      <c r="AOA147" s="245"/>
      <c r="AOB147" s="224"/>
      <c r="AOC147" s="244"/>
      <c r="AOD147" s="245"/>
      <c r="AOE147" s="224"/>
      <c r="AOF147" s="244"/>
      <c r="AOG147" s="245"/>
      <c r="AOH147" s="224"/>
      <c r="AOI147" s="244"/>
      <c r="AOJ147" s="245"/>
      <c r="AOK147" s="224"/>
      <c r="AOL147" s="244"/>
      <c r="AOM147" s="245"/>
      <c r="AON147" s="224"/>
      <c r="AOO147" s="244"/>
      <c r="AOP147" s="245"/>
      <c r="AOQ147" s="224"/>
      <c r="AOR147" s="244"/>
      <c r="AOS147" s="245"/>
      <c r="AOT147" s="224"/>
      <c r="AOU147" s="244"/>
      <c r="AOV147" s="245"/>
      <c r="AOW147" s="224"/>
      <c r="AOX147" s="244"/>
      <c r="AOY147" s="245"/>
      <c r="AOZ147" s="224"/>
      <c r="APA147" s="244"/>
      <c r="APB147" s="245"/>
      <c r="APC147" s="224"/>
      <c r="APD147" s="244"/>
      <c r="APE147" s="245"/>
      <c r="APF147" s="224"/>
      <c r="APG147" s="244"/>
      <c r="APH147" s="245"/>
      <c r="API147" s="224"/>
      <c r="APJ147" s="244"/>
      <c r="APK147" s="245"/>
      <c r="APL147" s="224"/>
      <c r="APM147" s="244"/>
      <c r="APN147" s="245"/>
      <c r="APO147" s="224"/>
      <c r="APP147" s="244"/>
      <c r="APQ147" s="245"/>
      <c r="APR147" s="224"/>
      <c r="APS147" s="244"/>
      <c r="APT147" s="245"/>
      <c r="APU147" s="224"/>
      <c r="APV147" s="244"/>
      <c r="APW147" s="245"/>
      <c r="APX147" s="224"/>
      <c r="APY147" s="244"/>
      <c r="APZ147" s="245"/>
      <c r="AQA147" s="224"/>
      <c r="AQB147" s="244"/>
      <c r="AQC147" s="245"/>
      <c r="AQD147" s="224"/>
      <c r="AQE147" s="244"/>
      <c r="AQF147" s="245"/>
      <c r="AQG147" s="224"/>
      <c r="AQH147" s="244"/>
      <c r="AQI147" s="245"/>
      <c r="AQJ147" s="224"/>
      <c r="AQK147" s="244"/>
      <c r="AQL147" s="245"/>
      <c r="AQM147" s="224"/>
      <c r="AQN147" s="244"/>
      <c r="AQO147" s="245"/>
      <c r="AQP147" s="224"/>
      <c r="AQQ147" s="244"/>
      <c r="AQR147" s="245"/>
      <c r="AQS147" s="224"/>
      <c r="AQT147" s="244"/>
      <c r="AQU147" s="245"/>
      <c r="AQV147" s="224"/>
      <c r="AQW147" s="244"/>
      <c r="AQX147" s="245"/>
      <c r="AQY147" s="224"/>
      <c r="AQZ147" s="244"/>
      <c r="ARA147" s="245"/>
      <c r="ARB147" s="224"/>
      <c r="ARC147" s="244"/>
      <c r="ARD147" s="245"/>
      <c r="ARE147" s="224"/>
      <c r="ARF147" s="244"/>
      <c r="ARG147" s="245"/>
      <c r="ARH147" s="224"/>
      <c r="ARI147" s="244"/>
      <c r="ARJ147" s="245"/>
      <c r="ARK147" s="224"/>
      <c r="ARL147" s="244"/>
      <c r="ARM147" s="245"/>
      <c r="ARN147" s="224"/>
      <c r="ARO147" s="244"/>
      <c r="ARP147" s="245"/>
      <c r="ARQ147" s="224"/>
      <c r="ARR147" s="244"/>
      <c r="ARS147" s="245"/>
      <c r="ART147" s="224"/>
      <c r="ARU147" s="244"/>
      <c r="ARV147" s="245"/>
      <c r="ARW147" s="224"/>
      <c r="ARX147" s="244"/>
      <c r="ARY147" s="245"/>
      <c r="ARZ147" s="224"/>
      <c r="ASA147" s="244"/>
      <c r="ASB147" s="245"/>
      <c r="ASC147" s="224"/>
      <c r="ASD147" s="244"/>
      <c r="ASE147" s="245"/>
      <c r="ASF147" s="224"/>
      <c r="ASG147" s="244"/>
      <c r="ASH147" s="245"/>
      <c r="ASI147" s="224"/>
      <c r="ASJ147" s="244"/>
      <c r="ASK147" s="245"/>
      <c r="ASL147" s="224"/>
      <c r="ASM147" s="244"/>
      <c r="ASN147" s="245"/>
      <c r="ASO147" s="224"/>
      <c r="ASP147" s="244"/>
      <c r="ASQ147" s="245"/>
      <c r="ASR147" s="224"/>
      <c r="ASS147" s="244"/>
      <c r="AST147" s="245"/>
      <c r="ASU147" s="224"/>
      <c r="ASV147" s="244"/>
      <c r="ASW147" s="245"/>
      <c r="ASX147" s="224"/>
      <c r="ASY147" s="244"/>
      <c r="ASZ147" s="245"/>
      <c r="ATA147" s="224"/>
      <c r="ATB147" s="244"/>
      <c r="ATC147" s="245"/>
      <c r="ATD147" s="224"/>
      <c r="ATE147" s="244"/>
      <c r="ATF147" s="245"/>
      <c r="ATG147" s="224"/>
      <c r="ATH147" s="244"/>
      <c r="ATI147" s="245"/>
      <c r="ATJ147" s="224"/>
      <c r="ATK147" s="244"/>
      <c r="ATL147" s="245"/>
      <c r="ATM147" s="224"/>
      <c r="ATN147" s="244"/>
      <c r="ATO147" s="245"/>
      <c r="ATP147" s="224"/>
      <c r="ATQ147" s="244"/>
      <c r="ATR147" s="245"/>
      <c r="ATS147" s="224"/>
      <c r="ATT147" s="244"/>
      <c r="ATU147" s="245"/>
      <c r="ATV147" s="224"/>
      <c r="ATW147" s="244"/>
      <c r="ATX147" s="245"/>
      <c r="ATY147" s="224"/>
      <c r="ATZ147" s="244"/>
      <c r="AUA147" s="245"/>
      <c r="AUB147" s="224"/>
      <c r="AUC147" s="244"/>
      <c r="AUD147" s="245"/>
      <c r="AUE147" s="224"/>
      <c r="AUF147" s="244"/>
      <c r="AUG147" s="245"/>
      <c r="AUH147" s="224"/>
      <c r="AUI147" s="244"/>
      <c r="AUJ147" s="245"/>
      <c r="AUK147" s="224"/>
      <c r="AUL147" s="244"/>
      <c r="AUM147" s="245"/>
      <c r="AUN147" s="224"/>
      <c r="AUO147" s="244"/>
      <c r="AUP147" s="245"/>
      <c r="AUQ147" s="224"/>
      <c r="AUR147" s="244"/>
      <c r="AUS147" s="245"/>
      <c r="AUT147" s="224"/>
      <c r="AUU147" s="244"/>
      <c r="AUV147" s="245"/>
      <c r="AUW147" s="224"/>
      <c r="AUX147" s="244"/>
      <c r="AUY147" s="245"/>
      <c r="AUZ147" s="224"/>
      <c r="AVA147" s="244"/>
      <c r="AVB147" s="245"/>
      <c r="AVC147" s="224"/>
      <c r="AVD147" s="244"/>
      <c r="AVE147" s="245"/>
      <c r="AVF147" s="224"/>
      <c r="AVG147" s="244"/>
      <c r="AVH147" s="245"/>
      <c r="AVI147" s="224"/>
      <c r="AVJ147" s="244"/>
      <c r="AVK147" s="245"/>
      <c r="AVL147" s="224"/>
      <c r="AVM147" s="244"/>
      <c r="AVN147" s="245"/>
      <c r="AVO147" s="224"/>
      <c r="AVP147" s="244"/>
      <c r="AVQ147" s="245"/>
      <c r="AVR147" s="224"/>
      <c r="AVS147" s="244"/>
      <c r="AVT147" s="245"/>
      <c r="AVU147" s="224"/>
      <c r="AVV147" s="244"/>
      <c r="AVW147" s="245"/>
      <c r="AVX147" s="224"/>
      <c r="AVY147" s="244"/>
      <c r="AVZ147" s="245"/>
      <c r="AWA147" s="224"/>
      <c r="AWB147" s="244"/>
      <c r="AWC147" s="245"/>
      <c r="AWD147" s="224"/>
      <c r="AWE147" s="244"/>
      <c r="AWF147" s="245"/>
      <c r="AWG147" s="224"/>
      <c r="AWH147" s="244"/>
      <c r="AWI147" s="245"/>
      <c r="AWJ147" s="224"/>
      <c r="AWK147" s="244"/>
      <c r="AWL147" s="245"/>
      <c r="AWM147" s="224"/>
      <c r="AWN147" s="244"/>
      <c r="AWO147" s="245"/>
      <c r="AWP147" s="224"/>
      <c r="AWQ147" s="244"/>
      <c r="AWR147" s="245"/>
      <c r="AWS147" s="224"/>
      <c r="AWT147" s="244"/>
      <c r="AWU147" s="245"/>
      <c r="AWV147" s="224"/>
      <c r="AWW147" s="244"/>
      <c r="AWX147" s="245"/>
      <c r="AWY147" s="224"/>
      <c r="AWZ147" s="244"/>
      <c r="AXA147" s="245"/>
      <c r="AXB147" s="224"/>
      <c r="AXC147" s="244"/>
      <c r="AXD147" s="245"/>
      <c r="AXE147" s="224"/>
      <c r="AXF147" s="244"/>
      <c r="AXG147" s="245"/>
      <c r="AXH147" s="224"/>
      <c r="AXI147" s="244"/>
      <c r="AXJ147" s="245"/>
      <c r="AXK147" s="224"/>
      <c r="AXL147" s="244"/>
      <c r="AXM147" s="245"/>
      <c r="AXN147" s="224"/>
      <c r="AXO147" s="244"/>
      <c r="AXP147" s="245"/>
      <c r="AXQ147" s="224"/>
      <c r="AXR147" s="244"/>
      <c r="AXS147" s="245"/>
      <c r="AXT147" s="224"/>
      <c r="AXU147" s="244"/>
      <c r="AXV147" s="245"/>
      <c r="AXW147" s="224"/>
      <c r="AXX147" s="244"/>
      <c r="AXY147" s="245"/>
      <c r="AXZ147" s="224"/>
      <c r="AYA147" s="244"/>
      <c r="AYB147" s="245"/>
      <c r="AYC147" s="224"/>
      <c r="AYD147" s="244"/>
      <c r="AYE147" s="245"/>
      <c r="AYF147" s="224"/>
      <c r="AYG147" s="244"/>
      <c r="AYH147" s="245"/>
      <c r="AYI147" s="224"/>
      <c r="AYJ147" s="244"/>
      <c r="AYK147" s="245"/>
      <c r="AYL147" s="224"/>
      <c r="AYM147" s="244"/>
      <c r="AYN147" s="245"/>
      <c r="AYO147" s="224"/>
      <c r="AYP147" s="244"/>
      <c r="AYQ147" s="245"/>
      <c r="AYR147" s="224"/>
      <c r="AYS147" s="244"/>
      <c r="AYT147" s="245"/>
      <c r="AYU147" s="224"/>
      <c r="AYV147" s="244"/>
      <c r="AYW147" s="245"/>
      <c r="AYX147" s="224"/>
      <c r="AYY147" s="244"/>
      <c r="AYZ147" s="245"/>
      <c r="AZA147" s="224"/>
      <c r="AZB147" s="244"/>
      <c r="AZC147" s="245"/>
      <c r="AZD147" s="224"/>
      <c r="AZE147" s="244"/>
      <c r="AZF147" s="245"/>
      <c r="AZG147" s="224"/>
      <c r="AZH147" s="244"/>
      <c r="AZI147" s="245"/>
      <c r="AZJ147" s="224"/>
      <c r="AZK147" s="244"/>
      <c r="AZL147" s="245"/>
      <c r="AZM147" s="224"/>
      <c r="AZN147" s="244"/>
      <c r="AZO147" s="245"/>
      <c r="AZP147" s="224"/>
      <c r="AZQ147" s="244"/>
      <c r="AZR147" s="245"/>
      <c r="AZS147" s="224"/>
      <c r="AZT147" s="244"/>
      <c r="AZU147" s="245"/>
      <c r="AZV147" s="224"/>
      <c r="AZW147" s="244"/>
      <c r="AZX147" s="245"/>
      <c r="AZY147" s="224"/>
      <c r="AZZ147" s="244"/>
      <c r="BAA147" s="245"/>
      <c r="BAB147" s="224"/>
      <c r="BAC147" s="244"/>
      <c r="BAD147" s="245"/>
      <c r="BAE147" s="224"/>
      <c r="BAF147" s="244"/>
      <c r="BAG147" s="245"/>
      <c r="BAH147" s="224"/>
      <c r="BAI147" s="244"/>
      <c r="BAJ147" s="245"/>
      <c r="BAK147" s="224"/>
      <c r="BAL147" s="244"/>
      <c r="BAM147" s="245"/>
      <c r="BAN147" s="224"/>
      <c r="BAO147" s="244"/>
      <c r="BAP147" s="245"/>
      <c r="BAQ147" s="224"/>
      <c r="BAR147" s="244"/>
      <c r="BAS147" s="245"/>
      <c r="BAT147" s="224"/>
      <c r="BAU147" s="244"/>
      <c r="BAV147" s="245"/>
      <c r="BAW147" s="224"/>
      <c r="BAX147" s="244"/>
      <c r="BAY147" s="245"/>
      <c r="BAZ147" s="224"/>
      <c r="BBA147" s="244"/>
      <c r="BBB147" s="245"/>
      <c r="BBC147" s="224"/>
      <c r="BBD147" s="244"/>
      <c r="BBE147" s="245"/>
      <c r="BBF147" s="224"/>
      <c r="BBG147" s="244"/>
      <c r="BBH147" s="245"/>
      <c r="BBI147" s="224"/>
      <c r="BBJ147" s="244"/>
      <c r="BBK147" s="245"/>
      <c r="BBL147" s="224"/>
      <c r="BBM147" s="244"/>
      <c r="BBN147" s="245"/>
      <c r="BBO147" s="224"/>
      <c r="BBP147" s="244"/>
      <c r="BBQ147" s="245"/>
      <c r="BBR147" s="224"/>
      <c r="BBS147" s="244"/>
      <c r="BBT147" s="245"/>
      <c r="BBU147" s="224"/>
      <c r="BBV147" s="244"/>
      <c r="BBW147" s="245"/>
      <c r="BBX147" s="224"/>
      <c r="BBY147" s="244"/>
      <c r="BBZ147" s="245"/>
      <c r="BCA147" s="224"/>
      <c r="BCB147" s="244"/>
      <c r="BCC147" s="245"/>
      <c r="BCD147" s="224"/>
      <c r="BCE147" s="244"/>
      <c r="BCF147" s="245"/>
      <c r="BCG147" s="224"/>
      <c r="BCH147" s="244"/>
      <c r="BCI147" s="245"/>
      <c r="BCJ147" s="224"/>
      <c r="BCK147" s="244"/>
      <c r="BCL147" s="245"/>
      <c r="BCM147" s="224"/>
      <c r="BCN147" s="244"/>
      <c r="BCO147" s="245"/>
      <c r="BCP147" s="224"/>
      <c r="BCQ147" s="244"/>
      <c r="BCR147" s="245"/>
      <c r="BCS147" s="224"/>
      <c r="BCT147" s="244"/>
      <c r="BCU147" s="245"/>
      <c r="BCV147" s="224"/>
      <c r="BCW147" s="244"/>
      <c r="BCX147" s="245"/>
      <c r="BCY147" s="224"/>
      <c r="BCZ147" s="244"/>
      <c r="BDA147" s="245"/>
      <c r="BDB147" s="224"/>
      <c r="BDC147" s="244"/>
      <c r="BDD147" s="245"/>
      <c r="BDE147" s="224"/>
      <c r="BDF147" s="244"/>
      <c r="BDG147" s="245"/>
      <c r="BDH147" s="224"/>
      <c r="BDI147" s="244"/>
      <c r="BDJ147" s="245"/>
      <c r="BDK147" s="224"/>
      <c r="BDL147" s="244"/>
      <c r="BDM147" s="245"/>
      <c r="BDN147" s="224"/>
      <c r="BDO147" s="244"/>
      <c r="BDP147" s="245"/>
      <c r="BDQ147" s="224"/>
      <c r="BDR147" s="244"/>
      <c r="BDS147" s="245"/>
      <c r="BDT147" s="224"/>
      <c r="BDU147" s="244"/>
      <c r="BDV147" s="245"/>
      <c r="BDW147" s="224"/>
      <c r="BDX147" s="244"/>
      <c r="BDY147" s="245"/>
      <c r="BDZ147" s="224"/>
      <c r="BEA147" s="244"/>
      <c r="BEB147" s="245"/>
      <c r="BEC147" s="224"/>
      <c r="BED147" s="244"/>
      <c r="BEE147" s="245"/>
      <c r="BEF147" s="224"/>
      <c r="BEG147" s="244"/>
      <c r="BEH147" s="245"/>
      <c r="BEI147" s="224"/>
      <c r="BEJ147" s="244"/>
      <c r="BEK147" s="245"/>
      <c r="BEL147" s="224"/>
      <c r="BEM147" s="244"/>
      <c r="BEN147" s="245"/>
      <c r="BEO147" s="224"/>
      <c r="BEP147" s="244"/>
      <c r="BEQ147" s="245"/>
      <c r="BER147" s="224"/>
      <c r="BES147" s="244"/>
      <c r="BET147" s="245"/>
      <c r="BEU147" s="224"/>
      <c r="BEV147" s="244"/>
      <c r="BEW147" s="245"/>
      <c r="BEX147" s="224"/>
      <c r="BEY147" s="244"/>
      <c r="BEZ147" s="245"/>
      <c r="BFA147" s="224"/>
      <c r="BFB147" s="244"/>
      <c r="BFC147" s="245"/>
      <c r="BFD147" s="224"/>
      <c r="BFE147" s="244"/>
      <c r="BFF147" s="245"/>
      <c r="BFG147" s="224"/>
      <c r="BFH147" s="244"/>
      <c r="BFI147" s="245"/>
      <c r="BFJ147" s="224"/>
      <c r="BFK147" s="244"/>
      <c r="BFL147" s="245"/>
      <c r="BFM147" s="224"/>
      <c r="BFN147" s="244"/>
      <c r="BFO147" s="245"/>
      <c r="BFP147" s="224"/>
      <c r="BFQ147" s="244"/>
      <c r="BFR147" s="245"/>
      <c r="BFS147" s="224"/>
      <c r="BFT147" s="244"/>
      <c r="BFU147" s="245"/>
      <c r="BFV147" s="224"/>
      <c r="BFW147" s="244"/>
      <c r="BFX147" s="245"/>
      <c r="BFY147" s="224"/>
      <c r="BFZ147" s="244"/>
      <c r="BGA147" s="245"/>
      <c r="BGB147" s="224"/>
      <c r="BGC147" s="244"/>
      <c r="BGD147" s="245"/>
      <c r="BGE147" s="224"/>
      <c r="BGF147" s="244"/>
      <c r="BGG147" s="245"/>
      <c r="BGH147" s="224"/>
      <c r="BGI147" s="244"/>
      <c r="BGJ147" s="245"/>
      <c r="BGK147" s="224"/>
      <c r="BGL147" s="244"/>
      <c r="BGM147" s="245"/>
      <c r="BGN147" s="224"/>
      <c r="BGO147" s="244"/>
      <c r="BGP147" s="245"/>
      <c r="BGQ147" s="224"/>
      <c r="BGR147" s="244"/>
      <c r="BGS147" s="245"/>
      <c r="BGT147" s="224"/>
      <c r="BGU147" s="244"/>
      <c r="BGV147" s="245"/>
      <c r="BGW147" s="224"/>
      <c r="BGX147" s="244"/>
      <c r="BGY147" s="245"/>
      <c r="BGZ147" s="224"/>
      <c r="BHA147" s="244"/>
      <c r="BHB147" s="245"/>
      <c r="BHC147" s="224"/>
      <c r="BHD147" s="244"/>
      <c r="BHE147" s="245"/>
      <c r="BHF147" s="224"/>
      <c r="BHG147" s="244"/>
      <c r="BHH147" s="245"/>
      <c r="BHI147" s="224"/>
      <c r="BHJ147" s="244"/>
      <c r="BHK147" s="245"/>
      <c r="BHL147" s="224"/>
      <c r="BHM147" s="244"/>
      <c r="BHN147" s="245"/>
      <c r="BHO147" s="224"/>
      <c r="BHP147" s="244"/>
      <c r="BHQ147" s="245"/>
      <c r="BHR147" s="224"/>
      <c r="BHS147" s="244"/>
      <c r="BHT147" s="245"/>
      <c r="BHU147" s="224"/>
      <c r="BHV147" s="244"/>
      <c r="BHW147" s="245"/>
      <c r="BHX147" s="224"/>
      <c r="BHY147" s="244"/>
      <c r="BHZ147" s="245"/>
      <c r="BIA147" s="224"/>
      <c r="BIB147" s="244"/>
      <c r="BIC147" s="245"/>
      <c r="BID147" s="224"/>
      <c r="BIE147" s="244"/>
      <c r="BIF147" s="245"/>
      <c r="BIG147" s="224"/>
      <c r="BIH147" s="244"/>
      <c r="BII147" s="245"/>
      <c r="BIJ147" s="224"/>
      <c r="BIK147" s="244"/>
      <c r="BIL147" s="245"/>
      <c r="BIM147" s="224"/>
      <c r="BIN147" s="244"/>
      <c r="BIO147" s="245"/>
      <c r="BIP147" s="224"/>
      <c r="BIQ147" s="244"/>
      <c r="BIR147" s="245"/>
      <c r="BIS147" s="224"/>
      <c r="BIT147" s="244"/>
      <c r="BIU147" s="245"/>
      <c r="BIV147" s="224"/>
      <c r="BIW147" s="244"/>
      <c r="BIX147" s="245"/>
      <c r="BIY147" s="224"/>
      <c r="BIZ147" s="244"/>
      <c r="BJA147" s="245"/>
      <c r="BJB147" s="224"/>
      <c r="BJC147" s="244"/>
      <c r="BJD147" s="245"/>
      <c r="BJE147" s="224"/>
      <c r="BJF147" s="244"/>
      <c r="BJG147" s="245"/>
      <c r="BJH147" s="224"/>
      <c r="BJI147" s="244"/>
      <c r="BJJ147" s="245"/>
      <c r="BJK147" s="224"/>
      <c r="BJL147" s="244"/>
      <c r="BJM147" s="245"/>
      <c r="BJN147" s="224"/>
      <c r="BJO147" s="244"/>
      <c r="BJP147" s="245"/>
      <c r="BJQ147" s="224"/>
      <c r="BJR147" s="244"/>
      <c r="BJS147" s="245"/>
      <c r="BJT147" s="224"/>
      <c r="BJU147" s="244"/>
      <c r="BJV147" s="245"/>
      <c r="BJW147" s="224"/>
      <c r="BJX147" s="244"/>
      <c r="BJY147" s="245"/>
      <c r="BJZ147" s="224"/>
      <c r="BKA147" s="244"/>
      <c r="BKB147" s="245"/>
      <c r="BKC147" s="224"/>
      <c r="BKD147" s="244"/>
      <c r="BKE147" s="245"/>
      <c r="BKF147" s="224"/>
      <c r="BKG147" s="244"/>
      <c r="BKH147" s="245"/>
      <c r="BKI147" s="224"/>
      <c r="BKJ147" s="244"/>
      <c r="BKK147" s="245"/>
      <c r="BKL147" s="224"/>
      <c r="BKM147" s="244"/>
      <c r="BKN147" s="245"/>
      <c r="BKO147" s="224"/>
      <c r="BKP147" s="244"/>
      <c r="BKQ147" s="245"/>
      <c r="BKR147" s="224"/>
      <c r="BKS147" s="244"/>
      <c r="BKT147" s="245"/>
      <c r="BKU147" s="224"/>
      <c r="BKV147" s="244"/>
      <c r="BKW147" s="245"/>
      <c r="BKX147" s="224"/>
      <c r="BKY147" s="244"/>
      <c r="BKZ147" s="245"/>
      <c r="BLA147" s="224"/>
      <c r="BLB147" s="244"/>
      <c r="BLC147" s="245"/>
      <c r="BLD147" s="224"/>
      <c r="BLE147" s="244"/>
      <c r="BLF147" s="245"/>
      <c r="BLG147" s="224"/>
      <c r="BLH147" s="244"/>
      <c r="BLI147" s="245"/>
      <c r="BLJ147" s="224"/>
      <c r="BLK147" s="244"/>
      <c r="BLL147" s="245"/>
      <c r="BLM147" s="224"/>
      <c r="BLN147" s="244"/>
      <c r="BLO147" s="245"/>
      <c r="BLP147" s="224"/>
      <c r="BLQ147" s="244"/>
      <c r="BLR147" s="245"/>
      <c r="BLS147" s="224"/>
      <c r="BLT147" s="244"/>
      <c r="BLU147" s="245"/>
      <c r="BLV147" s="224"/>
      <c r="BLW147" s="244"/>
      <c r="BLX147" s="245"/>
      <c r="BLY147" s="224"/>
      <c r="BLZ147" s="244"/>
      <c r="BMA147" s="245"/>
      <c r="BMB147" s="224"/>
      <c r="BMC147" s="244"/>
      <c r="BMD147" s="245"/>
      <c r="BME147" s="224"/>
      <c r="BMF147" s="244"/>
      <c r="BMG147" s="245"/>
      <c r="BMH147" s="224"/>
      <c r="BMI147" s="244"/>
      <c r="BMJ147" s="245"/>
      <c r="BMK147" s="224"/>
      <c r="BML147" s="244"/>
      <c r="BMM147" s="245"/>
      <c r="BMN147" s="224"/>
      <c r="BMO147" s="244"/>
      <c r="BMP147" s="245"/>
      <c r="BMQ147" s="224"/>
      <c r="BMR147" s="244"/>
      <c r="BMS147" s="245"/>
      <c r="BMT147" s="224"/>
      <c r="BMU147" s="244"/>
      <c r="BMV147" s="245"/>
      <c r="BMW147" s="224"/>
      <c r="BMX147" s="244"/>
      <c r="BMY147" s="245"/>
      <c r="BMZ147" s="224"/>
      <c r="BNA147" s="244"/>
      <c r="BNB147" s="245"/>
      <c r="BNC147" s="224"/>
      <c r="BND147" s="244"/>
      <c r="BNE147" s="245"/>
      <c r="BNF147" s="224"/>
      <c r="BNG147" s="244"/>
      <c r="BNH147" s="245"/>
      <c r="BNI147" s="224"/>
      <c r="BNJ147" s="244"/>
      <c r="BNK147" s="245"/>
      <c r="BNL147" s="224"/>
      <c r="BNM147" s="244"/>
      <c r="BNN147" s="245"/>
      <c r="BNO147" s="224"/>
      <c r="BNP147" s="244"/>
      <c r="BNQ147" s="245"/>
      <c r="BNR147" s="224"/>
      <c r="BNS147" s="244"/>
      <c r="BNT147" s="245"/>
      <c r="BNU147" s="224"/>
      <c r="BNV147" s="244"/>
      <c r="BNW147" s="245"/>
      <c r="BNX147" s="224"/>
      <c r="BNY147" s="244"/>
      <c r="BNZ147" s="245"/>
      <c r="BOA147" s="224"/>
      <c r="BOB147" s="244"/>
      <c r="BOC147" s="245"/>
      <c r="BOD147" s="224"/>
      <c r="BOE147" s="244"/>
      <c r="BOF147" s="245"/>
      <c r="BOG147" s="224"/>
      <c r="BOH147" s="244"/>
      <c r="BOI147" s="245"/>
      <c r="BOJ147" s="224"/>
      <c r="BOK147" s="244"/>
      <c r="BOL147" s="245"/>
      <c r="BOM147" s="224"/>
      <c r="BON147" s="244"/>
      <c r="BOO147" s="245"/>
      <c r="BOP147" s="224"/>
      <c r="BOQ147" s="244"/>
      <c r="BOR147" s="245"/>
      <c r="BOS147" s="224"/>
      <c r="BOT147" s="244"/>
      <c r="BOU147" s="245"/>
      <c r="BOV147" s="224"/>
      <c r="BOW147" s="244"/>
      <c r="BOX147" s="245"/>
      <c r="BOY147" s="224"/>
      <c r="BOZ147" s="244"/>
      <c r="BPA147" s="245"/>
      <c r="BPB147" s="224"/>
      <c r="BPC147" s="244"/>
      <c r="BPD147" s="245"/>
      <c r="BPE147" s="224"/>
      <c r="BPF147" s="244"/>
      <c r="BPG147" s="245"/>
      <c r="BPH147" s="224"/>
      <c r="BPI147" s="244"/>
      <c r="BPJ147" s="245"/>
      <c r="BPK147" s="224"/>
      <c r="BPL147" s="244"/>
      <c r="BPM147" s="245"/>
      <c r="BPN147" s="224"/>
      <c r="BPO147" s="244"/>
      <c r="BPP147" s="245"/>
      <c r="BPQ147" s="224"/>
      <c r="BPR147" s="244"/>
      <c r="BPS147" s="245"/>
      <c r="BPT147" s="224"/>
      <c r="BPU147" s="244"/>
      <c r="BPV147" s="245"/>
      <c r="BPW147" s="224"/>
      <c r="BPX147" s="244"/>
      <c r="BPY147" s="245"/>
      <c r="BPZ147" s="224"/>
      <c r="BQA147" s="244"/>
      <c r="BQB147" s="245"/>
      <c r="BQC147" s="224"/>
      <c r="BQD147" s="244"/>
      <c r="BQE147" s="245"/>
      <c r="BQF147" s="224"/>
      <c r="BQG147" s="244"/>
      <c r="BQH147" s="245"/>
      <c r="BQI147" s="224"/>
      <c r="BQJ147" s="244"/>
      <c r="BQK147" s="245"/>
      <c r="BQL147" s="224"/>
      <c r="BQM147" s="244"/>
      <c r="BQN147" s="245"/>
      <c r="BQO147" s="224"/>
      <c r="BQP147" s="244"/>
      <c r="BQQ147" s="245"/>
      <c r="BQR147" s="224"/>
      <c r="BQS147" s="244"/>
      <c r="BQT147" s="245"/>
      <c r="BQU147" s="224"/>
      <c r="BQV147" s="244"/>
      <c r="BQW147" s="245"/>
      <c r="BQX147" s="224"/>
      <c r="BQY147" s="244"/>
      <c r="BQZ147" s="245"/>
      <c r="BRA147" s="224"/>
      <c r="BRB147" s="244"/>
      <c r="BRC147" s="245"/>
      <c r="BRD147" s="224"/>
      <c r="BRE147" s="244"/>
      <c r="BRF147" s="245"/>
      <c r="BRG147" s="224"/>
      <c r="BRH147" s="244"/>
      <c r="BRI147" s="245"/>
      <c r="BRJ147" s="224"/>
      <c r="BRK147" s="244"/>
      <c r="BRL147" s="245"/>
      <c r="BRM147" s="224"/>
      <c r="BRN147" s="244"/>
      <c r="BRO147" s="245"/>
      <c r="BRP147" s="224"/>
      <c r="BRQ147" s="244"/>
      <c r="BRR147" s="245"/>
      <c r="BRS147" s="224"/>
      <c r="BRT147" s="244"/>
      <c r="BRU147" s="245"/>
      <c r="BRV147" s="224"/>
      <c r="BRW147" s="244"/>
      <c r="BRX147" s="245"/>
      <c r="BRY147" s="224"/>
      <c r="BRZ147" s="244"/>
      <c r="BSA147" s="245"/>
      <c r="BSB147" s="224"/>
      <c r="BSC147" s="244"/>
      <c r="BSD147" s="245"/>
      <c r="BSE147" s="224"/>
      <c r="BSF147" s="244"/>
      <c r="BSG147" s="245"/>
      <c r="BSH147" s="224"/>
      <c r="BSI147" s="244"/>
      <c r="BSJ147" s="245"/>
      <c r="BSK147" s="224"/>
      <c r="BSL147" s="244"/>
      <c r="BSM147" s="245"/>
      <c r="BSN147" s="224"/>
      <c r="BSO147" s="244"/>
      <c r="BSP147" s="245"/>
      <c r="BSQ147" s="224"/>
      <c r="BSR147" s="244"/>
      <c r="BSS147" s="245"/>
      <c r="BST147" s="224"/>
      <c r="BSU147" s="244"/>
      <c r="BSV147" s="245"/>
      <c r="BSW147" s="224"/>
      <c r="BSX147" s="244"/>
      <c r="BSY147" s="245"/>
      <c r="BSZ147" s="224"/>
      <c r="BTA147" s="244"/>
      <c r="BTB147" s="245"/>
      <c r="BTC147" s="224"/>
      <c r="BTD147" s="244"/>
      <c r="BTE147" s="245"/>
      <c r="BTF147" s="224"/>
      <c r="BTG147" s="244"/>
      <c r="BTH147" s="245"/>
      <c r="BTI147" s="224"/>
      <c r="BTJ147" s="244"/>
      <c r="BTK147" s="245"/>
      <c r="BTL147" s="224"/>
      <c r="BTM147" s="244"/>
      <c r="BTN147" s="245"/>
      <c r="BTO147" s="224"/>
      <c r="BTP147" s="244"/>
      <c r="BTQ147" s="245"/>
      <c r="BTR147" s="224"/>
      <c r="BTS147" s="244"/>
      <c r="BTT147" s="245"/>
      <c r="BTU147" s="224"/>
      <c r="BTV147" s="244"/>
      <c r="BTW147" s="245"/>
      <c r="BTX147" s="224"/>
      <c r="BTY147" s="244"/>
      <c r="BTZ147" s="245"/>
      <c r="BUA147" s="224"/>
      <c r="BUB147" s="244"/>
      <c r="BUC147" s="245"/>
      <c r="BUD147" s="224"/>
      <c r="BUE147" s="244"/>
      <c r="BUF147" s="245"/>
      <c r="BUG147" s="224"/>
      <c r="BUH147" s="244"/>
      <c r="BUI147" s="245"/>
      <c r="BUJ147" s="224"/>
      <c r="BUK147" s="244"/>
      <c r="BUL147" s="245"/>
      <c r="BUM147" s="224"/>
      <c r="BUN147" s="244"/>
      <c r="BUO147" s="245"/>
      <c r="BUP147" s="224"/>
      <c r="BUQ147" s="244"/>
      <c r="BUR147" s="245"/>
      <c r="BUS147" s="224"/>
      <c r="BUT147" s="244"/>
      <c r="BUU147" s="245"/>
      <c r="BUV147" s="224"/>
      <c r="BUW147" s="244"/>
      <c r="BUX147" s="245"/>
      <c r="BUY147" s="224"/>
      <c r="BUZ147" s="244"/>
      <c r="BVA147" s="245"/>
      <c r="BVB147" s="224"/>
      <c r="BVC147" s="244"/>
      <c r="BVD147" s="245"/>
      <c r="BVE147" s="224"/>
      <c r="BVF147" s="244"/>
      <c r="BVG147" s="245"/>
      <c r="BVH147" s="224"/>
      <c r="BVI147" s="244"/>
      <c r="BVJ147" s="245"/>
      <c r="BVK147" s="224"/>
      <c r="BVL147" s="244"/>
      <c r="BVM147" s="245"/>
      <c r="BVN147" s="224"/>
      <c r="BVO147" s="244"/>
      <c r="BVP147" s="245"/>
      <c r="BVQ147" s="224"/>
      <c r="BVR147" s="244"/>
      <c r="BVS147" s="245"/>
      <c r="BVT147" s="224"/>
      <c r="BVU147" s="244"/>
      <c r="BVV147" s="245"/>
      <c r="BVW147" s="224"/>
      <c r="BVX147" s="244"/>
      <c r="BVY147" s="245"/>
      <c r="BVZ147" s="224"/>
      <c r="BWA147" s="244"/>
      <c r="BWB147" s="245"/>
      <c r="BWC147" s="224"/>
      <c r="BWD147" s="244"/>
      <c r="BWE147" s="245"/>
      <c r="BWF147" s="224"/>
      <c r="BWG147" s="244"/>
      <c r="BWH147" s="245"/>
      <c r="BWI147" s="224"/>
      <c r="BWJ147" s="244"/>
      <c r="BWK147" s="245"/>
      <c r="BWL147" s="224"/>
      <c r="BWM147" s="244"/>
      <c r="BWN147" s="245"/>
      <c r="BWO147" s="224"/>
      <c r="BWP147" s="244"/>
      <c r="BWQ147" s="245"/>
      <c r="BWR147" s="224"/>
      <c r="BWS147" s="244"/>
      <c r="BWT147" s="245"/>
      <c r="BWU147" s="224"/>
      <c r="BWV147" s="244"/>
      <c r="BWW147" s="245"/>
      <c r="BWX147" s="224"/>
      <c r="BWY147" s="244"/>
      <c r="BWZ147" s="245"/>
      <c r="BXA147" s="224"/>
      <c r="BXB147" s="244"/>
      <c r="BXC147" s="245"/>
      <c r="BXD147" s="224"/>
      <c r="BXE147" s="244"/>
      <c r="BXF147" s="245"/>
      <c r="BXG147" s="224"/>
      <c r="BXH147" s="244"/>
      <c r="BXI147" s="245"/>
      <c r="BXJ147" s="224"/>
      <c r="BXK147" s="244"/>
      <c r="BXL147" s="245"/>
      <c r="BXM147" s="224"/>
      <c r="BXN147" s="244"/>
      <c r="BXO147" s="245"/>
      <c r="BXP147" s="224"/>
      <c r="BXQ147" s="244"/>
      <c r="BXR147" s="245"/>
      <c r="BXS147" s="224"/>
      <c r="BXT147" s="244"/>
      <c r="BXU147" s="245"/>
      <c r="BXV147" s="224"/>
      <c r="BXW147" s="244"/>
      <c r="BXX147" s="245"/>
      <c r="BXY147" s="224"/>
      <c r="BXZ147" s="244"/>
      <c r="BYA147" s="245"/>
      <c r="BYB147" s="224"/>
      <c r="BYC147" s="244"/>
      <c r="BYD147" s="245"/>
      <c r="BYE147" s="224"/>
      <c r="BYF147" s="244"/>
      <c r="BYG147" s="245"/>
      <c r="BYH147" s="224"/>
      <c r="BYI147" s="244"/>
      <c r="BYJ147" s="245"/>
      <c r="BYK147" s="224"/>
      <c r="BYL147" s="244"/>
      <c r="BYM147" s="245"/>
      <c r="BYN147" s="224"/>
      <c r="BYO147" s="244"/>
      <c r="BYP147" s="245"/>
      <c r="BYQ147" s="224"/>
      <c r="BYR147" s="244"/>
      <c r="BYS147" s="245"/>
      <c r="BYT147" s="224"/>
      <c r="BYU147" s="244"/>
      <c r="BYV147" s="245"/>
      <c r="BYW147" s="224"/>
      <c r="BYX147" s="244"/>
      <c r="BYY147" s="245"/>
      <c r="BYZ147" s="224"/>
      <c r="BZA147" s="244"/>
      <c r="BZB147" s="245"/>
      <c r="BZC147" s="224"/>
      <c r="BZD147" s="244"/>
      <c r="BZE147" s="245"/>
      <c r="BZF147" s="224"/>
      <c r="BZG147" s="244"/>
      <c r="BZH147" s="245"/>
      <c r="BZI147" s="224"/>
      <c r="BZJ147" s="244"/>
      <c r="BZK147" s="245"/>
      <c r="BZL147" s="224"/>
      <c r="BZM147" s="244"/>
      <c r="BZN147" s="245"/>
      <c r="BZO147" s="224"/>
      <c r="BZP147" s="244"/>
      <c r="BZQ147" s="245"/>
      <c r="BZR147" s="224"/>
      <c r="BZS147" s="244"/>
      <c r="BZT147" s="245"/>
      <c r="BZU147" s="224"/>
      <c r="BZV147" s="244"/>
      <c r="BZW147" s="245"/>
      <c r="BZX147" s="224"/>
      <c r="BZY147" s="244"/>
      <c r="BZZ147" s="245"/>
      <c r="CAA147" s="224"/>
      <c r="CAB147" s="244"/>
      <c r="CAC147" s="245"/>
      <c r="CAD147" s="224"/>
      <c r="CAE147" s="244"/>
      <c r="CAF147" s="245"/>
      <c r="CAG147" s="224"/>
      <c r="CAH147" s="244"/>
      <c r="CAI147" s="245"/>
      <c r="CAJ147" s="224"/>
      <c r="CAK147" s="244"/>
      <c r="CAL147" s="245"/>
      <c r="CAM147" s="224"/>
      <c r="CAN147" s="244"/>
      <c r="CAO147" s="245"/>
      <c r="CAP147" s="224"/>
      <c r="CAQ147" s="244"/>
      <c r="CAR147" s="245"/>
      <c r="CAS147" s="224"/>
      <c r="CAT147" s="244"/>
      <c r="CAU147" s="245"/>
      <c r="CAV147" s="224"/>
      <c r="CAW147" s="244"/>
      <c r="CAX147" s="245"/>
      <c r="CAY147" s="224"/>
      <c r="CAZ147" s="244"/>
      <c r="CBA147" s="245"/>
      <c r="CBB147" s="224"/>
      <c r="CBC147" s="244"/>
      <c r="CBD147" s="245"/>
      <c r="CBE147" s="224"/>
      <c r="CBF147" s="244"/>
      <c r="CBG147" s="245"/>
      <c r="CBH147" s="224"/>
      <c r="CBI147" s="244"/>
      <c r="CBJ147" s="245"/>
      <c r="CBK147" s="224"/>
      <c r="CBL147" s="244"/>
      <c r="CBM147" s="245"/>
      <c r="CBN147" s="224"/>
      <c r="CBO147" s="244"/>
      <c r="CBP147" s="245"/>
      <c r="CBQ147" s="224"/>
      <c r="CBR147" s="244"/>
      <c r="CBS147" s="245"/>
      <c r="CBT147" s="224"/>
      <c r="CBU147" s="244"/>
      <c r="CBV147" s="245"/>
      <c r="CBW147" s="224"/>
      <c r="CBX147" s="244"/>
      <c r="CBY147" s="245"/>
      <c r="CBZ147" s="224"/>
      <c r="CCA147" s="244"/>
      <c r="CCB147" s="245"/>
      <c r="CCC147" s="224"/>
      <c r="CCD147" s="244"/>
      <c r="CCE147" s="245"/>
      <c r="CCF147" s="224"/>
      <c r="CCG147" s="244"/>
      <c r="CCH147" s="245"/>
      <c r="CCI147" s="224"/>
      <c r="CCJ147" s="244"/>
      <c r="CCK147" s="245"/>
      <c r="CCL147" s="224"/>
      <c r="CCM147" s="244"/>
      <c r="CCN147" s="245"/>
      <c r="CCO147" s="224"/>
      <c r="CCP147" s="244"/>
      <c r="CCQ147" s="245"/>
      <c r="CCR147" s="224"/>
      <c r="CCS147" s="244"/>
      <c r="CCT147" s="245"/>
      <c r="CCU147" s="224"/>
      <c r="CCV147" s="244"/>
      <c r="CCW147" s="245"/>
      <c r="CCX147" s="224"/>
      <c r="CCY147" s="244"/>
      <c r="CCZ147" s="245"/>
      <c r="CDA147" s="224"/>
      <c r="CDB147" s="244"/>
      <c r="CDC147" s="245"/>
      <c r="CDD147" s="224"/>
      <c r="CDE147" s="244"/>
      <c r="CDF147" s="245"/>
      <c r="CDG147" s="224"/>
      <c r="CDH147" s="244"/>
      <c r="CDI147" s="245"/>
      <c r="CDJ147" s="224"/>
      <c r="CDK147" s="244"/>
      <c r="CDL147" s="245"/>
      <c r="CDM147" s="224"/>
      <c r="CDN147" s="244"/>
      <c r="CDO147" s="245"/>
      <c r="CDP147" s="224"/>
      <c r="CDQ147" s="244"/>
      <c r="CDR147" s="245"/>
      <c r="CDS147" s="224"/>
      <c r="CDT147" s="244"/>
      <c r="CDU147" s="245"/>
      <c r="CDV147" s="224"/>
      <c r="CDW147" s="244"/>
      <c r="CDX147" s="245"/>
      <c r="CDY147" s="224"/>
      <c r="CDZ147" s="244"/>
      <c r="CEA147" s="245"/>
      <c r="CEB147" s="224"/>
      <c r="CEC147" s="244"/>
      <c r="CED147" s="245"/>
      <c r="CEE147" s="224"/>
      <c r="CEF147" s="244"/>
      <c r="CEG147" s="245"/>
      <c r="CEH147" s="224"/>
      <c r="CEI147" s="244"/>
      <c r="CEJ147" s="245"/>
      <c r="CEK147" s="224"/>
      <c r="CEL147" s="244"/>
      <c r="CEM147" s="245"/>
      <c r="CEN147" s="224"/>
      <c r="CEO147" s="244"/>
      <c r="CEP147" s="245"/>
      <c r="CEQ147" s="224"/>
      <c r="CER147" s="244"/>
      <c r="CES147" s="245"/>
      <c r="CET147" s="224"/>
      <c r="CEU147" s="244"/>
      <c r="CEV147" s="245"/>
      <c r="CEW147" s="224"/>
      <c r="CEX147" s="244"/>
      <c r="CEY147" s="245"/>
      <c r="CEZ147" s="224"/>
      <c r="CFA147" s="244"/>
      <c r="CFB147" s="245"/>
      <c r="CFC147" s="224"/>
      <c r="CFD147" s="244"/>
      <c r="CFE147" s="245"/>
      <c r="CFF147" s="224"/>
      <c r="CFG147" s="244"/>
      <c r="CFH147" s="245"/>
      <c r="CFI147" s="224"/>
      <c r="CFJ147" s="244"/>
      <c r="CFK147" s="245"/>
      <c r="CFL147" s="224"/>
      <c r="CFM147" s="244"/>
      <c r="CFN147" s="245"/>
      <c r="CFO147" s="224"/>
      <c r="CFP147" s="244"/>
      <c r="CFQ147" s="245"/>
      <c r="CFR147" s="224"/>
      <c r="CFS147" s="244"/>
      <c r="CFT147" s="245"/>
      <c r="CFU147" s="224"/>
      <c r="CFV147" s="244"/>
      <c r="CFW147" s="245"/>
      <c r="CFX147" s="224"/>
      <c r="CFY147" s="244"/>
      <c r="CFZ147" s="245"/>
      <c r="CGA147" s="224"/>
      <c r="CGB147" s="244"/>
      <c r="CGC147" s="245"/>
      <c r="CGD147" s="224"/>
      <c r="CGE147" s="244"/>
      <c r="CGF147" s="245"/>
      <c r="CGG147" s="224"/>
      <c r="CGH147" s="244"/>
      <c r="CGI147" s="245"/>
      <c r="CGJ147" s="224"/>
      <c r="CGK147" s="244"/>
      <c r="CGL147" s="245"/>
      <c r="CGM147" s="224"/>
      <c r="CGN147" s="244"/>
      <c r="CGO147" s="245"/>
      <c r="CGP147" s="224"/>
      <c r="CGQ147" s="244"/>
      <c r="CGR147" s="245"/>
      <c r="CGS147" s="224"/>
      <c r="CGT147" s="244"/>
      <c r="CGU147" s="245"/>
      <c r="CGV147" s="224"/>
      <c r="CGW147" s="244"/>
      <c r="CGX147" s="245"/>
      <c r="CGY147" s="224"/>
      <c r="CGZ147" s="244"/>
      <c r="CHA147" s="245"/>
      <c r="CHB147" s="224"/>
      <c r="CHC147" s="244"/>
      <c r="CHD147" s="245"/>
      <c r="CHE147" s="224"/>
      <c r="CHF147" s="244"/>
      <c r="CHG147" s="245"/>
      <c r="CHH147" s="224"/>
      <c r="CHI147" s="244"/>
      <c r="CHJ147" s="245"/>
      <c r="CHK147" s="224"/>
      <c r="CHL147" s="244"/>
      <c r="CHM147" s="245"/>
      <c r="CHN147" s="224"/>
      <c r="CHO147" s="244"/>
      <c r="CHP147" s="245"/>
      <c r="CHQ147" s="224"/>
      <c r="CHR147" s="244"/>
      <c r="CHS147" s="245"/>
      <c r="CHT147" s="224"/>
      <c r="CHU147" s="244"/>
      <c r="CHV147" s="245"/>
      <c r="CHW147" s="224"/>
      <c r="CHX147" s="244"/>
      <c r="CHY147" s="245"/>
      <c r="CHZ147" s="224"/>
      <c r="CIA147" s="244"/>
      <c r="CIB147" s="245"/>
      <c r="CIC147" s="224"/>
      <c r="CID147" s="244"/>
      <c r="CIE147" s="245"/>
      <c r="CIF147" s="224"/>
      <c r="CIG147" s="244"/>
      <c r="CIH147" s="245"/>
      <c r="CII147" s="224"/>
      <c r="CIJ147" s="244"/>
      <c r="CIK147" s="245"/>
      <c r="CIL147" s="224"/>
      <c r="CIM147" s="244"/>
      <c r="CIN147" s="245"/>
      <c r="CIO147" s="224"/>
      <c r="CIP147" s="244"/>
      <c r="CIQ147" s="245"/>
      <c r="CIR147" s="224"/>
      <c r="CIS147" s="244"/>
      <c r="CIT147" s="245"/>
      <c r="CIU147" s="224"/>
      <c r="CIV147" s="244"/>
      <c r="CIW147" s="245"/>
      <c r="CIX147" s="224"/>
      <c r="CIY147" s="244"/>
      <c r="CIZ147" s="245"/>
      <c r="CJA147" s="224"/>
      <c r="CJB147" s="244"/>
      <c r="CJC147" s="245"/>
      <c r="CJD147" s="224"/>
      <c r="CJE147" s="244"/>
      <c r="CJF147" s="245"/>
      <c r="CJG147" s="224"/>
      <c r="CJH147" s="244"/>
      <c r="CJI147" s="245"/>
      <c r="CJJ147" s="224"/>
      <c r="CJK147" s="244"/>
      <c r="CJL147" s="245"/>
      <c r="CJM147" s="224"/>
      <c r="CJN147" s="244"/>
      <c r="CJO147" s="245"/>
      <c r="CJP147" s="224"/>
      <c r="CJQ147" s="244"/>
      <c r="CJR147" s="245"/>
      <c r="CJS147" s="224"/>
      <c r="CJT147" s="244"/>
      <c r="CJU147" s="245"/>
      <c r="CJV147" s="224"/>
      <c r="CJW147" s="244"/>
      <c r="CJX147" s="245"/>
      <c r="CJY147" s="224"/>
      <c r="CJZ147" s="244"/>
      <c r="CKA147" s="245"/>
      <c r="CKB147" s="224"/>
      <c r="CKC147" s="244"/>
      <c r="CKD147" s="245"/>
      <c r="CKE147" s="224"/>
      <c r="CKF147" s="244"/>
      <c r="CKG147" s="245"/>
      <c r="CKH147" s="224"/>
      <c r="CKI147" s="244"/>
      <c r="CKJ147" s="245"/>
      <c r="CKK147" s="224"/>
      <c r="CKL147" s="244"/>
      <c r="CKM147" s="245"/>
      <c r="CKN147" s="224"/>
      <c r="CKO147" s="244"/>
      <c r="CKP147" s="245"/>
      <c r="CKQ147" s="224"/>
      <c r="CKR147" s="244"/>
      <c r="CKS147" s="245"/>
      <c r="CKT147" s="224"/>
      <c r="CKU147" s="244"/>
      <c r="CKV147" s="245"/>
      <c r="CKW147" s="224"/>
      <c r="CKX147" s="244"/>
      <c r="CKY147" s="245"/>
      <c r="CKZ147" s="224"/>
      <c r="CLA147" s="244"/>
      <c r="CLB147" s="245"/>
      <c r="CLC147" s="224"/>
      <c r="CLD147" s="244"/>
      <c r="CLE147" s="245"/>
      <c r="CLF147" s="224"/>
      <c r="CLG147" s="244"/>
      <c r="CLH147" s="245"/>
      <c r="CLI147" s="224"/>
      <c r="CLJ147" s="244"/>
      <c r="CLK147" s="245"/>
      <c r="CLL147" s="224"/>
      <c r="CLM147" s="244"/>
      <c r="CLN147" s="245"/>
      <c r="CLO147" s="224"/>
      <c r="CLP147" s="244"/>
      <c r="CLQ147" s="245"/>
      <c r="CLR147" s="224"/>
      <c r="CLS147" s="244"/>
      <c r="CLT147" s="245"/>
      <c r="CLU147" s="224"/>
      <c r="CLV147" s="244"/>
      <c r="CLW147" s="245"/>
      <c r="CLX147" s="224"/>
      <c r="CLY147" s="244"/>
      <c r="CLZ147" s="245"/>
      <c r="CMA147" s="224"/>
      <c r="CMB147" s="244"/>
      <c r="CMC147" s="245"/>
      <c r="CMD147" s="224"/>
      <c r="CME147" s="244"/>
      <c r="CMF147" s="245"/>
      <c r="CMG147" s="224"/>
      <c r="CMH147" s="244"/>
      <c r="CMI147" s="245"/>
      <c r="CMJ147" s="224"/>
      <c r="CMK147" s="244"/>
      <c r="CML147" s="245"/>
      <c r="CMM147" s="224"/>
      <c r="CMN147" s="244"/>
      <c r="CMO147" s="245"/>
      <c r="CMP147" s="224"/>
      <c r="CMQ147" s="244"/>
      <c r="CMR147" s="245"/>
      <c r="CMS147" s="224"/>
      <c r="CMT147" s="244"/>
      <c r="CMU147" s="245"/>
      <c r="CMV147" s="224"/>
      <c r="CMW147" s="244"/>
      <c r="CMX147" s="245"/>
      <c r="CMY147" s="224"/>
      <c r="CMZ147" s="244"/>
      <c r="CNA147" s="245"/>
      <c r="CNB147" s="224"/>
      <c r="CNC147" s="244"/>
      <c r="CND147" s="245"/>
      <c r="CNE147" s="224"/>
      <c r="CNF147" s="244"/>
      <c r="CNG147" s="245"/>
      <c r="CNH147" s="224"/>
      <c r="CNI147" s="244"/>
      <c r="CNJ147" s="245"/>
      <c r="CNK147" s="224"/>
      <c r="CNL147" s="244"/>
      <c r="CNM147" s="245"/>
      <c r="CNN147" s="224"/>
      <c r="CNO147" s="244"/>
      <c r="CNP147" s="245"/>
      <c r="CNQ147" s="224"/>
      <c r="CNR147" s="244"/>
      <c r="CNS147" s="245"/>
      <c r="CNT147" s="224"/>
      <c r="CNU147" s="244"/>
      <c r="CNV147" s="245"/>
      <c r="CNW147" s="224"/>
      <c r="CNX147" s="244"/>
      <c r="CNY147" s="245"/>
      <c r="CNZ147" s="224"/>
      <c r="COA147" s="244"/>
      <c r="COB147" s="245"/>
      <c r="COC147" s="224"/>
      <c r="COD147" s="244"/>
      <c r="COE147" s="245"/>
      <c r="COF147" s="224"/>
      <c r="COG147" s="244"/>
      <c r="COH147" s="245"/>
      <c r="COI147" s="224"/>
      <c r="COJ147" s="244"/>
      <c r="COK147" s="245"/>
      <c r="COL147" s="224"/>
      <c r="COM147" s="244"/>
      <c r="CON147" s="245"/>
      <c r="COO147" s="224"/>
      <c r="COP147" s="244"/>
      <c r="COQ147" s="245"/>
      <c r="COR147" s="224"/>
      <c r="COS147" s="244"/>
      <c r="COT147" s="245"/>
      <c r="COU147" s="224"/>
      <c r="COV147" s="244"/>
      <c r="COW147" s="245"/>
      <c r="COX147" s="224"/>
      <c r="COY147" s="244"/>
      <c r="COZ147" s="245"/>
      <c r="CPA147" s="224"/>
      <c r="CPB147" s="244"/>
      <c r="CPC147" s="245"/>
      <c r="CPD147" s="224"/>
      <c r="CPE147" s="244"/>
      <c r="CPF147" s="245"/>
      <c r="CPG147" s="224"/>
      <c r="CPH147" s="244"/>
      <c r="CPI147" s="245"/>
      <c r="CPJ147" s="224"/>
      <c r="CPK147" s="244"/>
      <c r="CPL147" s="245"/>
      <c r="CPM147" s="224"/>
      <c r="CPN147" s="244"/>
      <c r="CPO147" s="245"/>
      <c r="CPP147" s="224"/>
      <c r="CPQ147" s="244"/>
      <c r="CPR147" s="245"/>
      <c r="CPS147" s="224"/>
      <c r="CPT147" s="244"/>
      <c r="CPU147" s="245"/>
      <c r="CPV147" s="224"/>
      <c r="CPW147" s="244"/>
      <c r="CPX147" s="245"/>
      <c r="CPY147" s="224"/>
      <c r="CPZ147" s="244"/>
      <c r="CQA147" s="245"/>
      <c r="CQB147" s="224"/>
      <c r="CQC147" s="244"/>
      <c r="CQD147" s="245"/>
      <c r="CQE147" s="224"/>
      <c r="CQF147" s="244"/>
      <c r="CQG147" s="245"/>
      <c r="CQH147" s="224"/>
      <c r="CQI147" s="244"/>
      <c r="CQJ147" s="245"/>
      <c r="CQK147" s="224"/>
      <c r="CQL147" s="244"/>
      <c r="CQM147" s="245"/>
      <c r="CQN147" s="224"/>
      <c r="CQO147" s="244"/>
      <c r="CQP147" s="245"/>
      <c r="CQQ147" s="224"/>
      <c r="CQR147" s="244"/>
      <c r="CQS147" s="245"/>
      <c r="CQT147" s="224"/>
      <c r="CQU147" s="244"/>
      <c r="CQV147" s="245"/>
      <c r="CQW147" s="224"/>
      <c r="CQX147" s="244"/>
      <c r="CQY147" s="245"/>
      <c r="CQZ147" s="224"/>
      <c r="CRA147" s="244"/>
      <c r="CRB147" s="245"/>
      <c r="CRC147" s="224"/>
      <c r="CRD147" s="244"/>
      <c r="CRE147" s="245"/>
      <c r="CRF147" s="224"/>
      <c r="CRG147" s="244"/>
      <c r="CRH147" s="245"/>
      <c r="CRI147" s="224"/>
      <c r="CRJ147" s="244"/>
      <c r="CRK147" s="245"/>
      <c r="CRL147" s="224"/>
      <c r="CRM147" s="244"/>
      <c r="CRN147" s="245"/>
      <c r="CRO147" s="224"/>
      <c r="CRP147" s="244"/>
      <c r="CRQ147" s="245"/>
      <c r="CRR147" s="224"/>
      <c r="CRS147" s="244"/>
      <c r="CRT147" s="245"/>
      <c r="CRU147" s="224"/>
      <c r="CRV147" s="244"/>
      <c r="CRW147" s="245"/>
      <c r="CRX147" s="224"/>
      <c r="CRY147" s="244"/>
      <c r="CRZ147" s="245"/>
      <c r="CSA147" s="224"/>
      <c r="CSB147" s="244"/>
      <c r="CSC147" s="245"/>
      <c r="CSD147" s="224"/>
      <c r="CSE147" s="244"/>
      <c r="CSF147" s="245"/>
      <c r="CSG147" s="224"/>
      <c r="CSH147" s="244"/>
      <c r="CSI147" s="245"/>
      <c r="CSJ147" s="224"/>
      <c r="CSK147" s="244"/>
      <c r="CSL147" s="245"/>
      <c r="CSM147" s="224"/>
      <c r="CSN147" s="244"/>
      <c r="CSO147" s="245"/>
      <c r="CSP147" s="224"/>
      <c r="CSQ147" s="244"/>
      <c r="CSR147" s="245"/>
      <c r="CSS147" s="224"/>
      <c r="CST147" s="244"/>
      <c r="CSU147" s="245"/>
      <c r="CSV147" s="224"/>
      <c r="CSW147" s="244"/>
      <c r="CSX147" s="245"/>
      <c r="CSY147" s="224"/>
      <c r="CSZ147" s="244"/>
      <c r="CTA147" s="245"/>
      <c r="CTB147" s="224"/>
      <c r="CTC147" s="244"/>
      <c r="CTD147" s="245"/>
      <c r="CTE147" s="224"/>
      <c r="CTF147" s="244"/>
      <c r="CTG147" s="245"/>
      <c r="CTH147" s="224"/>
      <c r="CTI147" s="244"/>
      <c r="CTJ147" s="245"/>
      <c r="CTK147" s="224"/>
      <c r="CTL147" s="244"/>
      <c r="CTM147" s="245"/>
      <c r="CTN147" s="224"/>
      <c r="CTO147" s="244"/>
      <c r="CTP147" s="245"/>
      <c r="CTQ147" s="224"/>
      <c r="CTR147" s="244"/>
      <c r="CTS147" s="245"/>
      <c r="CTT147" s="224"/>
      <c r="CTU147" s="244"/>
      <c r="CTV147" s="245"/>
      <c r="CTW147" s="224"/>
      <c r="CTX147" s="244"/>
      <c r="CTY147" s="245"/>
      <c r="CTZ147" s="224"/>
      <c r="CUA147" s="244"/>
      <c r="CUB147" s="245"/>
      <c r="CUC147" s="224"/>
      <c r="CUD147" s="244"/>
      <c r="CUE147" s="245"/>
      <c r="CUF147" s="224"/>
      <c r="CUG147" s="244"/>
      <c r="CUH147" s="245"/>
      <c r="CUI147" s="224"/>
      <c r="CUJ147" s="244"/>
      <c r="CUK147" s="245"/>
      <c r="CUL147" s="224"/>
      <c r="CUM147" s="244"/>
      <c r="CUN147" s="245"/>
      <c r="CUO147" s="224"/>
      <c r="CUP147" s="244"/>
      <c r="CUQ147" s="245"/>
      <c r="CUR147" s="224"/>
      <c r="CUS147" s="244"/>
      <c r="CUT147" s="245"/>
      <c r="CUU147" s="224"/>
      <c r="CUV147" s="244"/>
      <c r="CUW147" s="245"/>
      <c r="CUX147" s="224"/>
      <c r="CUY147" s="244"/>
      <c r="CUZ147" s="245"/>
      <c r="CVA147" s="224"/>
      <c r="CVB147" s="244"/>
      <c r="CVC147" s="245"/>
      <c r="CVD147" s="224"/>
      <c r="CVE147" s="244"/>
      <c r="CVF147" s="245"/>
      <c r="CVG147" s="224"/>
      <c r="CVH147" s="244"/>
      <c r="CVI147" s="245"/>
      <c r="CVJ147" s="224"/>
      <c r="CVK147" s="244"/>
      <c r="CVL147" s="245"/>
      <c r="CVM147" s="224"/>
      <c r="CVN147" s="244"/>
      <c r="CVO147" s="245"/>
      <c r="CVP147" s="224"/>
      <c r="CVQ147" s="244"/>
      <c r="CVR147" s="245"/>
      <c r="CVS147" s="224"/>
      <c r="CVT147" s="244"/>
      <c r="CVU147" s="245"/>
      <c r="CVV147" s="224"/>
      <c r="CVW147" s="244"/>
      <c r="CVX147" s="245"/>
      <c r="CVY147" s="224"/>
      <c r="CVZ147" s="244"/>
      <c r="CWA147" s="245"/>
      <c r="CWB147" s="224"/>
      <c r="CWC147" s="244"/>
      <c r="CWD147" s="245"/>
      <c r="CWE147" s="224"/>
      <c r="CWF147" s="244"/>
      <c r="CWG147" s="245"/>
      <c r="CWH147" s="224"/>
      <c r="CWI147" s="244"/>
      <c r="CWJ147" s="245"/>
      <c r="CWK147" s="224"/>
      <c r="CWL147" s="244"/>
      <c r="CWM147" s="245"/>
      <c r="CWN147" s="224"/>
      <c r="CWO147" s="244"/>
      <c r="CWP147" s="245"/>
      <c r="CWQ147" s="224"/>
      <c r="CWR147" s="244"/>
      <c r="CWS147" s="245"/>
      <c r="CWT147" s="224"/>
      <c r="CWU147" s="244"/>
      <c r="CWV147" s="245"/>
      <c r="CWW147" s="224"/>
      <c r="CWX147" s="244"/>
      <c r="CWY147" s="245"/>
      <c r="CWZ147" s="224"/>
      <c r="CXA147" s="244"/>
      <c r="CXB147" s="245"/>
      <c r="CXC147" s="224"/>
      <c r="CXD147" s="244"/>
      <c r="CXE147" s="245"/>
      <c r="CXF147" s="224"/>
      <c r="CXG147" s="244"/>
      <c r="CXH147" s="245"/>
      <c r="CXI147" s="224"/>
      <c r="CXJ147" s="244"/>
      <c r="CXK147" s="245"/>
      <c r="CXL147" s="224"/>
      <c r="CXM147" s="244"/>
      <c r="CXN147" s="245"/>
      <c r="CXO147" s="224"/>
      <c r="CXP147" s="244"/>
      <c r="CXQ147" s="245"/>
      <c r="CXR147" s="224"/>
      <c r="CXS147" s="244"/>
      <c r="CXT147" s="245"/>
      <c r="CXU147" s="224"/>
      <c r="CXV147" s="244"/>
      <c r="CXW147" s="245"/>
      <c r="CXX147" s="224"/>
      <c r="CXY147" s="244"/>
      <c r="CXZ147" s="245"/>
      <c r="CYA147" s="224"/>
      <c r="CYB147" s="244"/>
      <c r="CYC147" s="245"/>
      <c r="CYD147" s="224"/>
      <c r="CYE147" s="244"/>
      <c r="CYF147" s="245"/>
      <c r="CYG147" s="224"/>
      <c r="CYH147" s="244"/>
      <c r="CYI147" s="245"/>
      <c r="CYJ147" s="224"/>
      <c r="CYK147" s="244"/>
      <c r="CYL147" s="245"/>
      <c r="CYM147" s="224"/>
      <c r="CYN147" s="244"/>
      <c r="CYO147" s="245"/>
      <c r="CYP147" s="224"/>
      <c r="CYQ147" s="244"/>
      <c r="CYR147" s="245"/>
      <c r="CYS147" s="224"/>
      <c r="CYT147" s="244"/>
      <c r="CYU147" s="245"/>
      <c r="CYV147" s="224"/>
      <c r="CYW147" s="244"/>
      <c r="CYX147" s="245"/>
      <c r="CYY147" s="224"/>
      <c r="CYZ147" s="244"/>
      <c r="CZA147" s="245"/>
      <c r="CZB147" s="224"/>
      <c r="CZC147" s="244"/>
      <c r="CZD147" s="245"/>
      <c r="CZE147" s="224"/>
      <c r="CZF147" s="244"/>
      <c r="CZG147" s="245"/>
      <c r="CZH147" s="224"/>
      <c r="CZI147" s="244"/>
      <c r="CZJ147" s="245"/>
      <c r="CZK147" s="224"/>
      <c r="CZL147" s="244"/>
      <c r="CZM147" s="245"/>
      <c r="CZN147" s="224"/>
      <c r="CZO147" s="244"/>
      <c r="CZP147" s="245"/>
      <c r="CZQ147" s="224"/>
      <c r="CZR147" s="244"/>
      <c r="CZS147" s="245"/>
      <c r="CZT147" s="224"/>
      <c r="CZU147" s="244"/>
      <c r="CZV147" s="245"/>
      <c r="CZW147" s="224"/>
      <c r="CZX147" s="244"/>
      <c r="CZY147" s="245"/>
      <c r="CZZ147" s="224"/>
      <c r="DAA147" s="244"/>
      <c r="DAB147" s="245"/>
      <c r="DAC147" s="224"/>
      <c r="DAD147" s="244"/>
      <c r="DAE147" s="245"/>
      <c r="DAF147" s="224"/>
      <c r="DAG147" s="244"/>
      <c r="DAH147" s="245"/>
      <c r="DAI147" s="224"/>
      <c r="DAJ147" s="244"/>
      <c r="DAK147" s="245"/>
      <c r="DAL147" s="224"/>
      <c r="DAM147" s="244"/>
      <c r="DAN147" s="245"/>
      <c r="DAO147" s="224"/>
      <c r="DAP147" s="244"/>
      <c r="DAQ147" s="245"/>
      <c r="DAR147" s="224"/>
      <c r="DAS147" s="244"/>
      <c r="DAT147" s="245"/>
      <c r="DAU147" s="224"/>
      <c r="DAV147" s="244"/>
      <c r="DAW147" s="245"/>
      <c r="DAX147" s="224"/>
      <c r="DAY147" s="244"/>
      <c r="DAZ147" s="245"/>
      <c r="DBA147" s="224"/>
      <c r="DBB147" s="244"/>
      <c r="DBC147" s="245"/>
      <c r="DBD147" s="224"/>
      <c r="DBE147" s="244"/>
      <c r="DBF147" s="245"/>
      <c r="DBG147" s="224"/>
      <c r="DBH147" s="244"/>
      <c r="DBI147" s="245"/>
      <c r="DBJ147" s="224"/>
      <c r="DBK147" s="244"/>
      <c r="DBL147" s="245"/>
      <c r="DBM147" s="224"/>
      <c r="DBN147" s="244"/>
      <c r="DBO147" s="245"/>
      <c r="DBP147" s="224"/>
      <c r="DBQ147" s="244"/>
      <c r="DBR147" s="245"/>
      <c r="DBS147" s="224"/>
      <c r="DBT147" s="244"/>
      <c r="DBU147" s="245"/>
      <c r="DBV147" s="224"/>
      <c r="DBW147" s="244"/>
      <c r="DBX147" s="245"/>
      <c r="DBY147" s="224"/>
      <c r="DBZ147" s="244"/>
      <c r="DCA147" s="245"/>
      <c r="DCB147" s="224"/>
      <c r="DCC147" s="244"/>
      <c r="DCD147" s="245"/>
      <c r="DCE147" s="224"/>
      <c r="DCF147" s="244"/>
      <c r="DCG147" s="245"/>
      <c r="DCH147" s="224"/>
      <c r="DCI147" s="244"/>
      <c r="DCJ147" s="245"/>
      <c r="DCK147" s="224"/>
      <c r="DCL147" s="244"/>
      <c r="DCM147" s="245"/>
      <c r="DCN147" s="224"/>
      <c r="DCO147" s="244"/>
      <c r="DCP147" s="245"/>
      <c r="DCQ147" s="224"/>
      <c r="DCR147" s="244"/>
      <c r="DCS147" s="245"/>
      <c r="DCT147" s="224"/>
      <c r="DCU147" s="244"/>
      <c r="DCV147" s="245"/>
      <c r="DCW147" s="224"/>
      <c r="DCX147" s="244"/>
      <c r="DCY147" s="245"/>
      <c r="DCZ147" s="224"/>
      <c r="DDA147" s="244"/>
      <c r="DDB147" s="245"/>
      <c r="DDC147" s="224"/>
      <c r="DDD147" s="244"/>
      <c r="DDE147" s="245"/>
      <c r="DDF147" s="224"/>
      <c r="DDG147" s="244"/>
      <c r="DDH147" s="245"/>
      <c r="DDI147" s="224"/>
      <c r="DDJ147" s="244"/>
      <c r="DDK147" s="245"/>
      <c r="DDL147" s="224"/>
      <c r="DDM147" s="244"/>
      <c r="DDN147" s="245"/>
      <c r="DDO147" s="224"/>
      <c r="DDP147" s="244"/>
      <c r="DDQ147" s="245"/>
      <c r="DDR147" s="224"/>
      <c r="DDS147" s="244"/>
      <c r="DDT147" s="245"/>
      <c r="DDU147" s="224"/>
      <c r="DDV147" s="244"/>
      <c r="DDW147" s="245"/>
      <c r="DDX147" s="224"/>
      <c r="DDY147" s="244"/>
      <c r="DDZ147" s="245"/>
      <c r="DEA147" s="224"/>
      <c r="DEB147" s="244"/>
      <c r="DEC147" s="245"/>
      <c r="DED147" s="224"/>
      <c r="DEE147" s="244"/>
      <c r="DEF147" s="245"/>
      <c r="DEG147" s="224"/>
      <c r="DEH147" s="244"/>
      <c r="DEI147" s="245"/>
      <c r="DEJ147" s="224"/>
      <c r="DEK147" s="244"/>
      <c r="DEL147" s="245"/>
      <c r="DEM147" s="224"/>
      <c r="DEN147" s="244"/>
      <c r="DEO147" s="245"/>
      <c r="DEP147" s="224"/>
      <c r="DEQ147" s="244"/>
      <c r="DER147" s="245"/>
      <c r="DES147" s="224"/>
      <c r="DET147" s="244"/>
      <c r="DEU147" s="245"/>
      <c r="DEV147" s="224"/>
      <c r="DEW147" s="244"/>
      <c r="DEX147" s="245"/>
      <c r="DEY147" s="224"/>
      <c r="DEZ147" s="244"/>
      <c r="DFA147" s="245"/>
      <c r="DFB147" s="224"/>
      <c r="DFC147" s="244"/>
      <c r="DFD147" s="245"/>
      <c r="DFE147" s="224"/>
      <c r="DFF147" s="244"/>
      <c r="DFG147" s="245"/>
      <c r="DFH147" s="224"/>
      <c r="DFI147" s="244"/>
      <c r="DFJ147" s="245"/>
      <c r="DFK147" s="224"/>
      <c r="DFL147" s="244"/>
      <c r="DFM147" s="245"/>
      <c r="DFN147" s="224"/>
      <c r="DFO147" s="244"/>
      <c r="DFP147" s="245"/>
      <c r="DFQ147" s="224"/>
      <c r="DFR147" s="244"/>
      <c r="DFS147" s="245"/>
      <c r="DFT147" s="224"/>
      <c r="DFU147" s="244"/>
      <c r="DFV147" s="245"/>
      <c r="DFW147" s="224"/>
      <c r="DFX147" s="244"/>
      <c r="DFY147" s="245"/>
      <c r="DFZ147" s="224"/>
      <c r="DGA147" s="244"/>
      <c r="DGB147" s="245"/>
      <c r="DGC147" s="224"/>
      <c r="DGD147" s="244"/>
      <c r="DGE147" s="245"/>
      <c r="DGF147" s="224"/>
      <c r="DGG147" s="244"/>
      <c r="DGH147" s="245"/>
      <c r="DGI147" s="224"/>
      <c r="DGJ147" s="244"/>
      <c r="DGK147" s="245"/>
      <c r="DGL147" s="224"/>
      <c r="DGM147" s="244"/>
      <c r="DGN147" s="245"/>
      <c r="DGO147" s="224"/>
      <c r="DGP147" s="244"/>
      <c r="DGQ147" s="245"/>
      <c r="DGR147" s="224"/>
      <c r="DGS147" s="244"/>
      <c r="DGT147" s="245"/>
      <c r="DGU147" s="224"/>
      <c r="DGV147" s="244"/>
      <c r="DGW147" s="245"/>
      <c r="DGX147" s="224"/>
      <c r="DGY147" s="244"/>
      <c r="DGZ147" s="245"/>
      <c r="DHA147" s="224"/>
      <c r="DHB147" s="244"/>
      <c r="DHC147" s="245"/>
      <c r="DHD147" s="224"/>
      <c r="DHE147" s="244"/>
      <c r="DHF147" s="245"/>
      <c r="DHG147" s="224"/>
      <c r="DHH147" s="244"/>
      <c r="DHI147" s="245"/>
      <c r="DHJ147" s="224"/>
      <c r="DHK147" s="244"/>
      <c r="DHL147" s="245"/>
      <c r="DHM147" s="224"/>
      <c r="DHN147" s="244"/>
      <c r="DHO147" s="245"/>
      <c r="DHP147" s="224"/>
      <c r="DHQ147" s="244"/>
      <c r="DHR147" s="245"/>
      <c r="DHS147" s="224"/>
      <c r="DHT147" s="244"/>
      <c r="DHU147" s="245"/>
      <c r="DHV147" s="224"/>
      <c r="DHW147" s="244"/>
      <c r="DHX147" s="245"/>
      <c r="DHY147" s="224"/>
      <c r="DHZ147" s="244"/>
      <c r="DIA147" s="245"/>
      <c r="DIB147" s="224"/>
      <c r="DIC147" s="244"/>
      <c r="DID147" s="245"/>
      <c r="DIE147" s="224"/>
      <c r="DIF147" s="244"/>
      <c r="DIG147" s="245"/>
      <c r="DIH147" s="224"/>
      <c r="DII147" s="244"/>
      <c r="DIJ147" s="245"/>
      <c r="DIK147" s="224"/>
      <c r="DIL147" s="244"/>
      <c r="DIM147" s="245"/>
      <c r="DIN147" s="224"/>
      <c r="DIO147" s="244"/>
      <c r="DIP147" s="245"/>
      <c r="DIQ147" s="224"/>
      <c r="DIR147" s="244"/>
      <c r="DIS147" s="245"/>
      <c r="DIT147" s="224"/>
      <c r="DIU147" s="244"/>
      <c r="DIV147" s="245"/>
      <c r="DIW147" s="224"/>
      <c r="DIX147" s="244"/>
      <c r="DIY147" s="245"/>
      <c r="DIZ147" s="224"/>
      <c r="DJA147" s="244"/>
      <c r="DJB147" s="245"/>
      <c r="DJC147" s="224"/>
      <c r="DJD147" s="244"/>
      <c r="DJE147" s="245"/>
      <c r="DJF147" s="224"/>
      <c r="DJG147" s="244"/>
      <c r="DJH147" s="245"/>
      <c r="DJI147" s="224"/>
      <c r="DJJ147" s="244"/>
      <c r="DJK147" s="245"/>
      <c r="DJL147" s="224"/>
      <c r="DJM147" s="244"/>
      <c r="DJN147" s="245"/>
      <c r="DJO147" s="224"/>
      <c r="DJP147" s="244"/>
      <c r="DJQ147" s="245"/>
      <c r="DJR147" s="224"/>
      <c r="DJS147" s="244"/>
      <c r="DJT147" s="245"/>
      <c r="DJU147" s="224"/>
      <c r="DJV147" s="244"/>
      <c r="DJW147" s="245"/>
      <c r="DJX147" s="224"/>
      <c r="DJY147" s="244"/>
      <c r="DJZ147" s="245"/>
      <c r="DKA147" s="224"/>
      <c r="DKB147" s="244"/>
      <c r="DKC147" s="245"/>
      <c r="DKD147" s="224"/>
      <c r="DKE147" s="244"/>
      <c r="DKF147" s="245"/>
      <c r="DKG147" s="224"/>
      <c r="DKH147" s="244"/>
      <c r="DKI147" s="245"/>
      <c r="DKJ147" s="224"/>
      <c r="DKK147" s="244"/>
      <c r="DKL147" s="245"/>
      <c r="DKM147" s="224"/>
      <c r="DKN147" s="244"/>
      <c r="DKO147" s="245"/>
      <c r="DKP147" s="224"/>
      <c r="DKQ147" s="244"/>
      <c r="DKR147" s="245"/>
      <c r="DKS147" s="224"/>
      <c r="DKT147" s="244"/>
      <c r="DKU147" s="245"/>
      <c r="DKV147" s="224"/>
      <c r="DKW147" s="244"/>
      <c r="DKX147" s="245"/>
      <c r="DKY147" s="224"/>
      <c r="DKZ147" s="244"/>
      <c r="DLA147" s="245"/>
      <c r="DLB147" s="224"/>
      <c r="DLC147" s="244"/>
      <c r="DLD147" s="245"/>
      <c r="DLE147" s="224"/>
      <c r="DLF147" s="244"/>
      <c r="DLG147" s="245"/>
      <c r="DLH147" s="224"/>
      <c r="DLI147" s="244"/>
      <c r="DLJ147" s="245"/>
      <c r="DLK147" s="224"/>
      <c r="DLL147" s="244"/>
      <c r="DLM147" s="245"/>
      <c r="DLN147" s="224"/>
      <c r="DLO147" s="244"/>
      <c r="DLP147" s="245"/>
      <c r="DLQ147" s="224"/>
      <c r="DLR147" s="244"/>
      <c r="DLS147" s="245"/>
      <c r="DLT147" s="224"/>
      <c r="DLU147" s="244"/>
      <c r="DLV147" s="245"/>
      <c r="DLW147" s="224"/>
      <c r="DLX147" s="244"/>
      <c r="DLY147" s="245"/>
      <c r="DLZ147" s="224"/>
      <c r="DMA147" s="244"/>
      <c r="DMB147" s="245"/>
      <c r="DMC147" s="224"/>
      <c r="DMD147" s="244"/>
      <c r="DME147" s="245"/>
      <c r="DMF147" s="224"/>
      <c r="DMG147" s="244"/>
      <c r="DMH147" s="245"/>
      <c r="DMI147" s="224"/>
      <c r="DMJ147" s="244"/>
      <c r="DMK147" s="245"/>
      <c r="DML147" s="224"/>
      <c r="DMM147" s="244"/>
      <c r="DMN147" s="245"/>
      <c r="DMO147" s="224"/>
      <c r="DMP147" s="244"/>
      <c r="DMQ147" s="245"/>
      <c r="DMR147" s="224"/>
      <c r="DMS147" s="244"/>
      <c r="DMT147" s="245"/>
      <c r="DMU147" s="224"/>
      <c r="DMV147" s="244"/>
      <c r="DMW147" s="245"/>
      <c r="DMX147" s="224"/>
      <c r="DMY147" s="244"/>
      <c r="DMZ147" s="245"/>
      <c r="DNA147" s="224"/>
      <c r="DNB147" s="244"/>
      <c r="DNC147" s="245"/>
      <c r="DND147" s="224"/>
      <c r="DNE147" s="244"/>
      <c r="DNF147" s="245"/>
      <c r="DNG147" s="224"/>
      <c r="DNH147" s="244"/>
      <c r="DNI147" s="245"/>
      <c r="DNJ147" s="224"/>
      <c r="DNK147" s="244"/>
      <c r="DNL147" s="245"/>
      <c r="DNM147" s="224"/>
      <c r="DNN147" s="244"/>
      <c r="DNO147" s="245"/>
      <c r="DNP147" s="224"/>
      <c r="DNQ147" s="244"/>
      <c r="DNR147" s="245"/>
      <c r="DNS147" s="224"/>
      <c r="DNT147" s="244"/>
      <c r="DNU147" s="245"/>
      <c r="DNV147" s="224"/>
      <c r="DNW147" s="244"/>
      <c r="DNX147" s="245"/>
      <c r="DNY147" s="224"/>
      <c r="DNZ147" s="244"/>
      <c r="DOA147" s="245"/>
      <c r="DOB147" s="224"/>
      <c r="DOC147" s="244"/>
      <c r="DOD147" s="245"/>
      <c r="DOE147" s="224"/>
      <c r="DOF147" s="244"/>
      <c r="DOG147" s="245"/>
      <c r="DOH147" s="224"/>
      <c r="DOI147" s="244"/>
      <c r="DOJ147" s="245"/>
      <c r="DOK147" s="224"/>
      <c r="DOL147" s="244"/>
      <c r="DOM147" s="245"/>
      <c r="DON147" s="224"/>
      <c r="DOO147" s="244"/>
      <c r="DOP147" s="245"/>
      <c r="DOQ147" s="224"/>
      <c r="DOR147" s="244"/>
      <c r="DOS147" s="245"/>
      <c r="DOT147" s="224"/>
      <c r="DOU147" s="244"/>
      <c r="DOV147" s="245"/>
      <c r="DOW147" s="224"/>
      <c r="DOX147" s="244"/>
      <c r="DOY147" s="245"/>
      <c r="DOZ147" s="224"/>
      <c r="DPA147" s="244"/>
      <c r="DPB147" s="245"/>
      <c r="DPC147" s="224"/>
      <c r="DPD147" s="244"/>
      <c r="DPE147" s="245"/>
      <c r="DPF147" s="224"/>
      <c r="DPG147" s="244"/>
      <c r="DPH147" s="245"/>
      <c r="DPI147" s="224"/>
      <c r="DPJ147" s="244"/>
      <c r="DPK147" s="245"/>
      <c r="DPL147" s="224"/>
      <c r="DPM147" s="244"/>
      <c r="DPN147" s="245"/>
      <c r="DPO147" s="224"/>
      <c r="DPP147" s="244"/>
      <c r="DPQ147" s="245"/>
      <c r="DPR147" s="224"/>
      <c r="DPS147" s="244"/>
      <c r="DPT147" s="245"/>
      <c r="DPU147" s="224"/>
      <c r="DPV147" s="244"/>
      <c r="DPW147" s="245"/>
      <c r="DPX147" s="224"/>
      <c r="DPY147" s="244"/>
      <c r="DPZ147" s="245"/>
      <c r="DQA147" s="224"/>
      <c r="DQB147" s="244"/>
      <c r="DQC147" s="245"/>
      <c r="DQD147" s="224"/>
      <c r="DQE147" s="244"/>
      <c r="DQF147" s="245"/>
      <c r="DQG147" s="224"/>
      <c r="DQH147" s="244"/>
      <c r="DQI147" s="245"/>
      <c r="DQJ147" s="224"/>
      <c r="DQK147" s="244"/>
      <c r="DQL147" s="245"/>
      <c r="DQM147" s="224"/>
      <c r="DQN147" s="244"/>
      <c r="DQO147" s="245"/>
      <c r="DQP147" s="224"/>
      <c r="DQQ147" s="244"/>
      <c r="DQR147" s="245"/>
      <c r="DQS147" s="224"/>
      <c r="DQT147" s="244"/>
      <c r="DQU147" s="245"/>
      <c r="DQV147" s="224"/>
      <c r="DQW147" s="244"/>
      <c r="DQX147" s="245"/>
      <c r="DQY147" s="224"/>
      <c r="DQZ147" s="244"/>
      <c r="DRA147" s="245"/>
      <c r="DRB147" s="224"/>
      <c r="DRC147" s="244"/>
      <c r="DRD147" s="245"/>
      <c r="DRE147" s="224"/>
      <c r="DRF147" s="244"/>
      <c r="DRG147" s="245"/>
      <c r="DRH147" s="224"/>
      <c r="DRI147" s="244"/>
      <c r="DRJ147" s="245"/>
      <c r="DRK147" s="224"/>
      <c r="DRL147" s="244"/>
      <c r="DRM147" s="245"/>
      <c r="DRN147" s="224"/>
      <c r="DRO147" s="244"/>
      <c r="DRP147" s="245"/>
      <c r="DRQ147" s="224"/>
      <c r="DRR147" s="244"/>
      <c r="DRS147" s="245"/>
      <c r="DRT147" s="224"/>
      <c r="DRU147" s="244"/>
      <c r="DRV147" s="245"/>
      <c r="DRW147" s="224"/>
      <c r="DRX147" s="244"/>
      <c r="DRY147" s="245"/>
      <c r="DRZ147" s="224"/>
      <c r="DSA147" s="244"/>
      <c r="DSB147" s="245"/>
      <c r="DSC147" s="224"/>
      <c r="DSD147" s="244"/>
      <c r="DSE147" s="245"/>
      <c r="DSF147" s="224"/>
      <c r="DSG147" s="244"/>
      <c r="DSH147" s="245"/>
      <c r="DSI147" s="224"/>
      <c r="DSJ147" s="244"/>
      <c r="DSK147" s="245"/>
      <c r="DSL147" s="224"/>
      <c r="DSM147" s="244"/>
      <c r="DSN147" s="245"/>
      <c r="DSO147" s="224"/>
      <c r="DSP147" s="244"/>
      <c r="DSQ147" s="245"/>
      <c r="DSR147" s="224"/>
      <c r="DSS147" s="244"/>
      <c r="DST147" s="245"/>
      <c r="DSU147" s="224"/>
      <c r="DSV147" s="244"/>
      <c r="DSW147" s="245"/>
      <c r="DSX147" s="224"/>
      <c r="DSY147" s="244"/>
      <c r="DSZ147" s="245"/>
      <c r="DTA147" s="224"/>
      <c r="DTB147" s="244"/>
      <c r="DTC147" s="245"/>
      <c r="DTD147" s="224"/>
      <c r="DTE147" s="244"/>
      <c r="DTF147" s="245"/>
      <c r="DTG147" s="224"/>
      <c r="DTH147" s="244"/>
      <c r="DTI147" s="245"/>
      <c r="DTJ147" s="224"/>
      <c r="DTK147" s="244"/>
      <c r="DTL147" s="245"/>
      <c r="DTM147" s="224"/>
      <c r="DTN147" s="244"/>
      <c r="DTO147" s="245"/>
      <c r="DTP147" s="224"/>
      <c r="DTQ147" s="244"/>
      <c r="DTR147" s="245"/>
      <c r="DTS147" s="224"/>
      <c r="DTT147" s="244"/>
      <c r="DTU147" s="245"/>
      <c r="DTV147" s="224"/>
      <c r="DTW147" s="244"/>
      <c r="DTX147" s="245"/>
      <c r="DTY147" s="224"/>
      <c r="DTZ147" s="244"/>
      <c r="DUA147" s="245"/>
      <c r="DUB147" s="224"/>
      <c r="DUC147" s="244"/>
      <c r="DUD147" s="245"/>
      <c r="DUE147" s="224"/>
      <c r="DUF147" s="244"/>
      <c r="DUG147" s="245"/>
      <c r="DUH147" s="224"/>
      <c r="DUI147" s="244"/>
      <c r="DUJ147" s="245"/>
      <c r="DUK147" s="224"/>
      <c r="DUL147" s="244"/>
      <c r="DUM147" s="245"/>
      <c r="DUN147" s="224"/>
      <c r="DUO147" s="244"/>
      <c r="DUP147" s="245"/>
      <c r="DUQ147" s="224"/>
      <c r="DUR147" s="244"/>
      <c r="DUS147" s="245"/>
      <c r="DUT147" s="224"/>
      <c r="DUU147" s="244"/>
      <c r="DUV147" s="245"/>
      <c r="DUW147" s="224"/>
      <c r="DUX147" s="244"/>
      <c r="DUY147" s="245"/>
      <c r="DUZ147" s="224"/>
      <c r="DVA147" s="244"/>
      <c r="DVB147" s="245"/>
      <c r="DVC147" s="224"/>
      <c r="DVD147" s="244"/>
      <c r="DVE147" s="245"/>
      <c r="DVF147" s="224"/>
      <c r="DVG147" s="244"/>
      <c r="DVH147" s="245"/>
      <c r="DVI147" s="224"/>
      <c r="DVJ147" s="244"/>
      <c r="DVK147" s="245"/>
      <c r="DVL147" s="224"/>
      <c r="DVM147" s="244"/>
      <c r="DVN147" s="245"/>
      <c r="DVO147" s="224"/>
      <c r="DVP147" s="244"/>
      <c r="DVQ147" s="245"/>
      <c r="DVR147" s="224"/>
      <c r="DVS147" s="244"/>
      <c r="DVT147" s="245"/>
      <c r="DVU147" s="224"/>
      <c r="DVV147" s="244"/>
      <c r="DVW147" s="245"/>
      <c r="DVX147" s="224"/>
      <c r="DVY147" s="244"/>
      <c r="DVZ147" s="245"/>
      <c r="DWA147" s="224"/>
      <c r="DWB147" s="244"/>
      <c r="DWC147" s="245"/>
      <c r="DWD147" s="224"/>
      <c r="DWE147" s="244"/>
      <c r="DWF147" s="245"/>
      <c r="DWG147" s="224"/>
      <c r="DWH147" s="244"/>
      <c r="DWI147" s="245"/>
      <c r="DWJ147" s="224"/>
      <c r="DWK147" s="244"/>
      <c r="DWL147" s="245"/>
      <c r="DWM147" s="224"/>
      <c r="DWN147" s="244"/>
      <c r="DWO147" s="245"/>
      <c r="DWP147" s="224"/>
      <c r="DWQ147" s="244"/>
      <c r="DWR147" s="245"/>
      <c r="DWS147" s="224"/>
      <c r="DWT147" s="244"/>
      <c r="DWU147" s="245"/>
      <c r="DWV147" s="224"/>
      <c r="DWW147" s="244"/>
      <c r="DWX147" s="245"/>
      <c r="DWY147" s="224"/>
      <c r="DWZ147" s="244"/>
      <c r="DXA147" s="245"/>
      <c r="DXB147" s="224"/>
      <c r="DXC147" s="244"/>
      <c r="DXD147" s="245"/>
      <c r="DXE147" s="224"/>
      <c r="DXF147" s="244"/>
      <c r="DXG147" s="245"/>
      <c r="DXH147" s="224"/>
      <c r="DXI147" s="244"/>
      <c r="DXJ147" s="245"/>
      <c r="DXK147" s="224"/>
      <c r="DXL147" s="244"/>
      <c r="DXM147" s="245"/>
      <c r="DXN147" s="224"/>
      <c r="DXO147" s="244"/>
      <c r="DXP147" s="245"/>
      <c r="DXQ147" s="224"/>
      <c r="DXR147" s="244"/>
      <c r="DXS147" s="245"/>
      <c r="DXT147" s="224"/>
      <c r="DXU147" s="244"/>
      <c r="DXV147" s="245"/>
      <c r="DXW147" s="224"/>
      <c r="DXX147" s="244"/>
      <c r="DXY147" s="245"/>
      <c r="DXZ147" s="224"/>
      <c r="DYA147" s="244"/>
      <c r="DYB147" s="245"/>
      <c r="DYC147" s="224"/>
      <c r="DYD147" s="244"/>
      <c r="DYE147" s="245"/>
      <c r="DYF147" s="224"/>
      <c r="DYG147" s="244"/>
      <c r="DYH147" s="245"/>
      <c r="DYI147" s="224"/>
      <c r="DYJ147" s="244"/>
      <c r="DYK147" s="245"/>
      <c r="DYL147" s="224"/>
      <c r="DYM147" s="244"/>
      <c r="DYN147" s="245"/>
      <c r="DYO147" s="224"/>
      <c r="DYP147" s="244"/>
      <c r="DYQ147" s="245"/>
      <c r="DYR147" s="224"/>
      <c r="DYS147" s="244"/>
      <c r="DYT147" s="245"/>
      <c r="DYU147" s="224"/>
      <c r="DYV147" s="244"/>
      <c r="DYW147" s="245"/>
      <c r="DYX147" s="224"/>
      <c r="DYY147" s="244"/>
      <c r="DYZ147" s="245"/>
      <c r="DZA147" s="224"/>
      <c r="DZB147" s="244"/>
      <c r="DZC147" s="245"/>
      <c r="DZD147" s="224"/>
      <c r="DZE147" s="244"/>
      <c r="DZF147" s="245"/>
      <c r="DZG147" s="224"/>
      <c r="DZH147" s="244"/>
      <c r="DZI147" s="245"/>
      <c r="DZJ147" s="224"/>
      <c r="DZK147" s="244"/>
      <c r="DZL147" s="245"/>
      <c r="DZM147" s="224"/>
      <c r="DZN147" s="244"/>
      <c r="DZO147" s="245"/>
      <c r="DZP147" s="224"/>
      <c r="DZQ147" s="244"/>
      <c r="DZR147" s="245"/>
      <c r="DZS147" s="224"/>
      <c r="DZT147" s="244"/>
      <c r="DZU147" s="245"/>
      <c r="DZV147" s="224"/>
      <c r="DZW147" s="244"/>
      <c r="DZX147" s="245"/>
      <c r="DZY147" s="224"/>
      <c r="DZZ147" s="244"/>
      <c r="EAA147" s="245"/>
      <c r="EAB147" s="224"/>
      <c r="EAC147" s="244"/>
      <c r="EAD147" s="245"/>
      <c r="EAE147" s="224"/>
      <c r="EAF147" s="244"/>
      <c r="EAG147" s="245"/>
      <c r="EAH147" s="224"/>
      <c r="EAI147" s="244"/>
      <c r="EAJ147" s="245"/>
      <c r="EAK147" s="224"/>
      <c r="EAL147" s="244"/>
      <c r="EAM147" s="245"/>
      <c r="EAN147" s="224"/>
      <c r="EAO147" s="244"/>
      <c r="EAP147" s="245"/>
      <c r="EAQ147" s="224"/>
      <c r="EAR147" s="244"/>
      <c r="EAS147" s="245"/>
      <c r="EAT147" s="224"/>
      <c r="EAU147" s="244"/>
      <c r="EAV147" s="245"/>
      <c r="EAW147" s="224"/>
      <c r="EAX147" s="244"/>
      <c r="EAY147" s="245"/>
      <c r="EAZ147" s="224"/>
      <c r="EBA147" s="244"/>
      <c r="EBB147" s="245"/>
      <c r="EBC147" s="224"/>
      <c r="EBD147" s="244"/>
      <c r="EBE147" s="245"/>
      <c r="EBF147" s="224"/>
      <c r="EBG147" s="244"/>
      <c r="EBH147" s="245"/>
      <c r="EBI147" s="224"/>
      <c r="EBJ147" s="244"/>
      <c r="EBK147" s="245"/>
      <c r="EBL147" s="224"/>
      <c r="EBM147" s="244"/>
      <c r="EBN147" s="245"/>
      <c r="EBO147" s="224"/>
      <c r="EBP147" s="244"/>
      <c r="EBQ147" s="245"/>
      <c r="EBR147" s="224"/>
      <c r="EBS147" s="244"/>
      <c r="EBT147" s="245"/>
      <c r="EBU147" s="224"/>
      <c r="EBV147" s="244"/>
      <c r="EBW147" s="245"/>
      <c r="EBX147" s="224"/>
      <c r="EBY147" s="244"/>
      <c r="EBZ147" s="245"/>
      <c r="ECA147" s="224"/>
      <c r="ECB147" s="244"/>
      <c r="ECC147" s="245"/>
      <c r="ECD147" s="224"/>
      <c r="ECE147" s="244"/>
      <c r="ECF147" s="245"/>
      <c r="ECG147" s="224"/>
      <c r="ECH147" s="244"/>
      <c r="ECI147" s="245"/>
      <c r="ECJ147" s="224"/>
      <c r="ECK147" s="244"/>
      <c r="ECL147" s="245"/>
      <c r="ECM147" s="224"/>
      <c r="ECN147" s="244"/>
      <c r="ECO147" s="245"/>
      <c r="ECP147" s="224"/>
      <c r="ECQ147" s="244"/>
      <c r="ECR147" s="245"/>
      <c r="ECS147" s="224"/>
      <c r="ECT147" s="244"/>
      <c r="ECU147" s="245"/>
      <c r="ECV147" s="224"/>
      <c r="ECW147" s="244"/>
      <c r="ECX147" s="245"/>
      <c r="ECY147" s="224"/>
      <c r="ECZ147" s="244"/>
      <c r="EDA147" s="245"/>
      <c r="EDB147" s="224"/>
      <c r="EDC147" s="244"/>
      <c r="EDD147" s="245"/>
      <c r="EDE147" s="224"/>
      <c r="EDF147" s="244"/>
      <c r="EDG147" s="245"/>
      <c r="EDH147" s="224"/>
      <c r="EDI147" s="244"/>
      <c r="EDJ147" s="245"/>
      <c r="EDK147" s="224"/>
      <c r="EDL147" s="244"/>
      <c r="EDM147" s="245"/>
      <c r="EDN147" s="224"/>
      <c r="EDO147" s="244"/>
      <c r="EDP147" s="245"/>
      <c r="EDQ147" s="224"/>
      <c r="EDR147" s="244"/>
      <c r="EDS147" s="245"/>
      <c r="EDT147" s="224"/>
      <c r="EDU147" s="244"/>
      <c r="EDV147" s="245"/>
      <c r="EDW147" s="224"/>
      <c r="EDX147" s="244"/>
      <c r="EDY147" s="245"/>
      <c r="EDZ147" s="224"/>
      <c r="EEA147" s="244"/>
      <c r="EEB147" s="245"/>
      <c r="EEC147" s="224"/>
      <c r="EED147" s="244"/>
      <c r="EEE147" s="245"/>
      <c r="EEF147" s="224"/>
      <c r="EEG147" s="244"/>
      <c r="EEH147" s="245"/>
      <c r="EEI147" s="224"/>
      <c r="EEJ147" s="244"/>
      <c r="EEK147" s="245"/>
      <c r="EEL147" s="224"/>
      <c r="EEM147" s="244"/>
      <c r="EEN147" s="245"/>
      <c r="EEO147" s="224"/>
      <c r="EEP147" s="244"/>
      <c r="EEQ147" s="245"/>
      <c r="EER147" s="224"/>
      <c r="EES147" s="244"/>
      <c r="EET147" s="245"/>
      <c r="EEU147" s="224"/>
      <c r="EEV147" s="244"/>
      <c r="EEW147" s="245"/>
      <c r="EEX147" s="224"/>
      <c r="EEY147" s="244"/>
      <c r="EEZ147" s="245"/>
      <c r="EFA147" s="224"/>
      <c r="EFB147" s="244"/>
      <c r="EFC147" s="245"/>
      <c r="EFD147" s="224"/>
      <c r="EFE147" s="244"/>
      <c r="EFF147" s="245"/>
      <c r="EFG147" s="224"/>
      <c r="EFH147" s="244"/>
      <c r="EFI147" s="245"/>
      <c r="EFJ147" s="224"/>
      <c r="EFK147" s="244"/>
      <c r="EFL147" s="245"/>
      <c r="EFM147" s="224"/>
      <c r="EFN147" s="244"/>
      <c r="EFO147" s="245"/>
      <c r="EFP147" s="224"/>
      <c r="EFQ147" s="244"/>
      <c r="EFR147" s="245"/>
      <c r="EFS147" s="224"/>
      <c r="EFT147" s="244"/>
      <c r="EFU147" s="245"/>
      <c r="EFV147" s="224"/>
      <c r="EFW147" s="244"/>
      <c r="EFX147" s="245"/>
      <c r="EFY147" s="224"/>
      <c r="EFZ147" s="244"/>
      <c r="EGA147" s="245"/>
      <c r="EGB147" s="224"/>
      <c r="EGC147" s="244"/>
      <c r="EGD147" s="245"/>
      <c r="EGE147" s="224"/>
      <c r="EGF147" s="244"/>
      <c r="EGG147" s="245"/>
      <c r="EGH147" s="224"/>
      <c r="EGI147" s="244"/>
      <c r="EGJ147" s="245"/>
      <c r="EGK147" s="224"/>
      <c r="EGL147" s="244"/>
      <c r="EGM147" s="245"/>
      <c r="EGN147" s="224"/>
      <c r="EGO147" s="244"/>
      <c r="EGP147" s="245"/>
      <c r="EGQ147" s="224"/>
      <c r="EGR147" s="244"/>
      <c r="EGS147" s="245"/>
      <c r="EGT147" s="224"/>
      <c r="EGU147" s="244"/>
      <c r="EGV147" s="245"/>
      <c r="EGW147" s="224"/>
      <c r="EGX147" s="244"/>
      <c r="EGY147" s="245"/>
      <c r="EGZ147" s="224"/>
      <c r="EHA147" s="244"/>
      <c r="EHB147" s="245"/>
      <c r="EHC147" s="224"/>
      <c r="EHD147" s="244"/>
      <c r="EHE147" s="245"/>
      <c r="EHF147" s="224"/>
      <c r="EHG147" s="244"/>
      <c r="EHH147" s="245"/>
      <c r="EHI147" s="224"/>
      <c r="EHJ147" s="244"/>
      <c r="EHK147" s="245"/>
      <c r="EHL147" s="224"/>
      <c r="EHM147" s="244"/>
      <c r="EHN147" s="245"/>
      <c r="EHO147" s="224"/>
      <c r="EHP147" s="244"/>
      <c r="EHQ147" s="245"/>
      <c r="EHR147" s="224"/>
      <c r="EHS147" s="244"/>
      <c r="EHT147" s="245"/>
      <c r="EHU147" s="224"/>
      <c r="EHV147" s="244"/>
      <c r="EHW147" s="245"/>
      <c r="EHX147" s="224"/>
      <c r="EHY147" s="244"/>
      <c r="EHZ147" s="245"/>
      <c r="EIA147" s="224"/>
      <c r="EIB147" s="244"/>
      <c r="EIC147" s="245"/>
      <c r="EID147" s="224"/>
      <c r="EIE147" s="244"/>
      <c r="EIF147" s="245"/>
      <c r="EIG147" s="224"/>
      <c r="EIH147" s="244"/>
      <c r="EII147" s="245"/>
      <c r="EIJ147" s="224"/>
      <c r="EIK147" s="244"/>
      <c r="EIL147" s="245"/>
      <c r="EIM147" s="224"/>
      <c r="EIN147" s="244"/>
      <c r="EIO147" s="245"/>
      <c r="EIP147" s="224"/>
      <c r="EIQ147" s="244"/>
      <c r="EIR147" s="245"/>
      <c r="EIS147" s="224"/>
      <c r="EIT147" s="244"/>
      <c r="EIU147" s="245"/>
      <c r="EIV147" s="224"/>
      <c r="EIW147" s="244"/>
      <c r="EIX147" s="245"/>
      <c r="EIY147" s="224"/>
      <c r="EIZ147" s="244"/>
      <c r="EJA147" s="245"/>
      <c r="EJB147" s="224"/>
      <c r="EJC147" s="244"/>
      <c r="EJD147" s="245"/>
      <c r="EJE147" s="224"/>
      <c r="EJF147" s="244"/>
      <c r="EJG147" s="245"/>
      <c r="EJH147" s="224"/>
      <c r="EJI147" s="244"/>
      <c r="EJJ147" s="245"/>
      <c r="EJK147" s="224"/>
      <c r="EJL147" s="244"/>
      <c r="EJM147" s="245"/>
      <c r="EJN147" s="224"/>
      <c r="EJO147" s="244"/>
      <c r="EJP147" s="245"/>
      <c r="EJQ147" s="224"/>
      <c r="EJR147" s="244"/>
      <c r="EJS147" s="245"/>
      <c r="EJT147" s="224"/>
      <c r="EJU147" s="244"/>
      <c r="EJV147" s="245"/>
      <c r="EJW147" s="224"/>
      <c r="EJX147" s="244"/>
      <c r="EJY147" s="245"/>
      <c r="EJZ147" s="224"/>
      <c r="EKA147" s="244"/>
      <c r="EKB147" s="245"/>
      <c r="EKC147" s="224"/>
      <c r="EKD147" s="244"/>
      <c r="EKE147" s="245"/>
      <c r="EKF147" s="224"/>
      <c r="EKG147" s="244"/>
      <c r="EKH147" s="245"/>
      <c r="EKI147" s="224"/>
      <c r="EKJ147" s="244"/>
      <c r="EKK147" s="245"/>
      <c r="EKL147" s="224"/>
      <c r="EKM147" s="244"/>
      <c r="EKN147" s="245"/>
      <c r="EKO147" s="224"/>
      <c r="EKP147" s="244"/>
      <c r="EKQ147" s="245"/>
      <c r="EKR147" s="224"/>
      <c r="EKS147" s="244"/>
      <c r="EKT147" s="245"/>
      <c r="EKU147" s="224"/>
      <c r="EKV147" s="244"/>
      <c r="EKW147" s="245"/>
      <c r="EKX147" s="224"/>
      <c r="EKY147" s="244"/>
      <c r="EKZ147" s="245"/>
      <c r="ELA147" s="224"/>
      <c r="ELB147" s="244"/>
      <c r="ELC147" s="245"/>
      <c r="ELD147" s="224"/>
      <c r="ELE147" s="244"/>
      <c r="ELF147" s="245"/>
      <c r="ELG147" s="224"/>
      <c r="ELH147" s="244"/>
      <c r="ELI147" s="245"/>
      <c r="ELJ147" s="224"/>
      <c r="ELK147" s="244"/>
      <c r="ELL147" s="245"/>
      <c r="ELM147" s="224"/>
      <c r="ELN147" s="244"/>
      <c r="ELO147" s="245"/>
      <c r="ELP147" s="224"/>
      <c r="ELQ147" s="244"/>
      <c r="ELR147" s="245"/>
      <c r="ELS147" s="224"/>
      <c r="ELT147" s="244"/>
      <c r="ELU147" s="245"/>
      <c r="ELV147" s="224"/>
      <c r="ELW147" s="244"/>
      <c r="ELX147" s="245"/>
      <c r="ELY147" s="224"/>
      <c r="ELZ147" s="244"/>
      <c r="EMA147" s="245"/>
      <c r="EMB147" s="224"/>
      <c r="EMC147" s="244"/>
      <c r="EMD147" s="245"/>
      <c r="EME147" s="224"/>
      <c r="EMF147" s="244"/>
      <c r="EMG147" s="245"/>
      <c r="EMH147" s="224"/>
      <c r="EMI147" s="244"/>
      <c r="EMJ147" s="245"/>
      <c r="EMK147" s="224"/>
      <c r="EML147" s="244"/>
      <c r="EMM147" s="245"/>
      <c r="EMN147" s="224"/>
      <c r="EMO147" s="244"/>
      <c r="EMP147" s="245"/>
      <c r="EMQ147" s="224"/>
      <c r="EMR147" s="244"/>
      <c r="EMS147" s="245"/>
      <c r="EMT147" s="224"/>
      <c r="EMU147" s="244"/>
      <c r="EMV147" s="245"/>
      <c r="EMW147" s="224"/>
      <c r="EMX147" s="244"/>
      <c r="EMY147" s="245"/>
      <c r="EMZ147" s="224"/>
      <c r="ENA147" s="244"/>
      <c r="ENB147" s="245"/>
      <c r="ENC147" s="224"/>
      <c r="END147" s="244"/>
      <c r="ENE147" s="245"/>
      <c r="ENF147" s="224"/>
      <c r="ENG147" s="244"/>
      <c r="ENH147" s="245"/>
      <c r="ENI147" s="224"/>
      <c r="ENJ147" s="244"/>
      <c r="ENK147" s="245"/>
      <c r="ENL147" s="224"/>
      <c r="ENM147" s="244"/>
      <c r="ENN147" s="245"/>
      <c r="ENO147" s="224"/>
      <c r="ENP147" s="244"/>
      <c r="ENQ147" s="245"/>
      <c r="ENR147" s="224"/>
      <c r="ENS147" s="244"/>
      <c r="ENT147" s="245"/>
      <c r="ENU147" s="224"/>
      <c r="ENV147" s="244"/>
      <c r="ENW147" s="245"/>
      <c r="ENX147" s="224"/>
      <c r="ENY147" s="244"/>
      <c r="ENZ147" s="245"/>
      <c r="EOA147" s="224"/>
      <c r="EOB147" s="244"/>
      <c r="EOC147" s="245"/>
      <c r="EOD147" s="224"/>
      <c r="EOE147" s="244"/>
      <c r="EOF147" s="245"/>
      <c r="EOG147" s="224"/>
      <c r="EOH147" s="244"/>
      <c r="EOI147" s="245"/>
      <c r="EOJ147" s="224"/>
      <c r="EOK147" s="244"/>
      <c r="EOL147" s="245"/>
      <c r="EOM147" s="224"/>
      <c r="EON147" s="244"/>
      <c r="EOO147" s="245"/>
      <c r="EOP147" s="224"/>
      <c r="EOQ147" s="244"/>
      <c r="EOR147" s="245"/>
      <c r="EOS147" s="224"/>
      <c r="EOT147" s="244"/>
      <c r="EOU147" s="245"/>
      <c r="EOV147" s="224"/>
      <c r="EOW147" s="244"/>
      <c r="EOX147" s="245"/>
      <c r="EOY147" s="224"/>
      <c r="EOZ147" s="244"/>
      <c r="EPA147" s="245"/>
      <c r="EPB147" s="224"/>
      <c r="EPC147" s="244"/>
      <c r="EPD147" s="245"/>
      <c r="EPE147" s="224"/>
      <c r="EPF147" s="244"/>
      <c r="EPG147" s="245"/>
      <c r="EPH147" s="224"/>
      <c r="EPI147" s="244"/>
      <c r="EPJ147" s="245"/>
      <c r="EPK147" s="224"/>
      <c r="EPL147" s="244"/>
      <c r="EPM147" s="245"/>
      <c r="EPN147" s="224"/>
      <c r="EPO147" s="244"/>
      <c r="EPP147" s="245"/>
      <c r="EPQ147" s="224"/>
      <c r="EPR147" s="244"/>
      <c r="EPS147" s="245"/>
      <c r="EPT147" s="224"/>
      <c r="EPU147" s="244"/>
      <c r="EPV147" s="245"/>
      <c r="EPW147" s="224"/>
      <c r="EPX147" s="244"/>
      <c r="EPY147" s="245"/>
      <c r="EPZ147" s="224"/>
      <c r="EQA147" s="244"/>
      <c r="EQB147" s="245"/>
      <c r="EQC147" s="224"/>
      <c r="EQD147" s="244"/>
      <c r="EQE147" s="245"/>
      <c r="EQF147" s="224"/>
      <c r="EQG147" s="244"/>
      <c r="EQH147" s="245"/>
      <c r="EQI147" s="224"/>
      <c r="EQJ147" s="244"/>
      <c r="EQK147" s="245"/>
      <c r="EQL147" s="224"/>
      <c r="EQM147" s="244"/>
      <c r="EQN147" s="245"/>
      <c r="EQO147" s="224"/>
      <c r="EQP147" s="244"/>
      <c r="EQQ147" s="245"/>
      <c r="EQR147" s="224"/>
      <c r="EQS147" s="244"/>
      <c r="EQT147" s="245"/>
      <c r="EQU147" s="224"/>
      <c r="EQV147" s="244"/>
      <c r="EQW147" s="245"/>
      <c r="EQX147" s="224"/>
      <c r="EQY147" s="244"/>
      <c r="EQZ147" s="245"/>
      <c r="ERA147" s="224"/>
      <c r="ERB147" s="244"/>
      <c r="ERC147" s="245"/>
      <c r="ERD147" s="224"/>
      <c r="ERE147" s="244"/>
      <c r="ERF147" s="245"/>
      <c r="ERG147" s="224"/>
      <c r="ERH147" s="244"/>
      <c r="ERI147" s="245"/>
      <c r="ERJ147" s="224"/>
      <c r="ERK147" s="244"/>
      <c r="ERL147" s="245"/>
      <c r="ERM147" s="224"/>
      <c r="ERN147" s="244"/>
      <c r="ERO147" s="245"/>
      <c r="ERP147" s="224"/>
      <c r="ERQ147" s="244"/>
      <c r="ERR147" s="245"/>
      <c r="ERS147" s="224"/>
      <c r="ERT147" s="244"/>
      <c r="ERU147" s="245"/>
      <c r="ERV147" s="224"/>
      <c r="ERW147" s="244"/>
      <c r="ERX147" s="245"/>
      <c r="ERY147" s="224"/>
      <c r="ERZ147" s="244"/>
      <c r="ESA147" s="245"/>
      <c r="ESB147" s="224"/>
      <c r="ESC147" s="244"/>
      <c r="ESD147" s="245"/>
      <c r="ESE147" s="224"/>
      <c r="ESF147" s="244"/>
      <c r="ESG147" s="245"/>
      <c r="ESH147" s="224"/>
      <c r="ESI147" s="244"/>
      <c r="ESJ147" s="245"/>
      <c r="ESK147" s="224"/>
      <c r="ESL147" s="244"/>
      <c r="ESM147" s="245"/>
      <c r="ESN147" s="224"/>
      <c r="ESO147" s="244"/>
      <c r="ESP147" s="245"/>
      <c r="ESQ147" s="224"/>
      <c r="ESR147" s="244"/>
      <c r="ESS147" s="245"/>
      <c r="EST147" s="224"/>
      <c r="ESU147" s="244"/>
      <c r="ESV147" s="245"/>
      <c r="ESW147" s="224"/>
      <c r="ESX147" s="244"/>
      <c r="ESY147" s="245"/>
      <c r="ESZ147" s="224"/>
      <c r="ETA147" s="244"/>
      <c r="ETB147" s="245"/>
      <c r="ETC147" s="224"/>
      <c r="ETD147" s="244"/>
      <c r="ETE147" s="245"/>
      <c r="ETF147" s="224"/>
      <c r="ETG147" s="244"/>
      <c r="ETH147" s="245"/>
      <c r="ETI147" s="224"/>
      <c r="ETJ147" s="244"/>
      <c r="ETK147" s="245"/>
      <c r="ETL147" s="224"/>
      <c r="ETM147" s="244"/>
      <c r="ETN147" s="245"/>
      <c r="ETO147" s="224"/>
      <c r="ETP147" s="244"/>
      <c r="ETQ147" s="245"/>
      <c r="ETR147" s="224"/>
      <c r="ETS147" s="244"/>
      <c r="ETT147" s="245"/>
      <c r="ETU147" s="224"/>
      <c r="ETV147" s="244"/>
      <c r="ETW147" s="245"/>
      <c r="ETX147" s="224"/>
      <c r="ETY147" s="244"/>
      <c r="ETZ147" s="245"/>
      <c r="EUA147" s="224"/>
      <c r="EUB147" s="244"/>
      <c r="EUC147" s="245"/>
      <c r="EUD147" s="224"/>
      <c r="EUE147" s="244"/>
      <c r="EUF147" s="245"/>
      <c r="EUG147" s="224"/>
      <c r="EUH147" s="244"/>
      <c r="EUI147" s="245"/>
      <c r="EUJ147" s="224"/>
      <c r="EUK147" s="244"/>
      <c r="EUL147" s="245"/>
      <c r="EUM147" s="224"/>
      <c r="EUN147" s="244"/>
      <c r="EUO147" s="245"/>
      <c r="EUP147" s="224"/>
      <c r="EUQ147" s="244"/>
      <c r="EUR147" s="245"/>
      <c r="EUS147" s="224"/>
      <c r="EUT147" s="244"/>
      <c r="EUU147" s="245"/>
      <c r="EUV147" s="224"/>
      <c r="EUW147" s="244"/>
      <c r="EUX147" s="245"/>
      <c r="EUY147" s="224"/>
      <c r="EUZ147" s="244"/>
      <c r="EVA147" s="245"/>
      <c r="EVB147" s="224"/>
      <c r="EVC147" s="244"/>
      <c r="EVD147" s="245"/>
      <c r="EVE147" s="224"/>
      <c r="EVF147" s="244"/>
      <c r="EVG147" s="245"/>
      <c r="EVH147" s="224"/>
      <c r="EVI147" s="244"/>
      <c r="EVJ147" s="245"/>
      <c r="EVK147" s="224"/>
      <c r="EVL147" s="244"/>
      <c r="EVM147" s="245"/>
      <c r="EVN147" s="224"/>
      <c r="EVO147" s="244"/>
      <c r="EVP147" s="245"/>
      <c r="EVQ147" s="224"/>
      <c r="EVR147" s="244"/>
      <c r="EVS147" s="245"/>
      <c r="EVT147" s="224"/>
      <c r="EVU147" s="244"/>
      <c r="EVV147" s="245"/>
      <c r="EVW147" s="224"/>
      <c r="EVX147" s="244"/>
      <c r="EVY147" s="245"/>
      <c r="EVZ147" s="224"/>
      <c r="EWA147" s="244"/>
      <c r="EWB147" s="245"/>
      <c r="EWC147" s="224"/>
      <c r="EWD147" s="244"/>
      <c r="EWE147" s="245"/>
      <c r="EWF147" s="224"/>
      <c r="EWG147" s="244"/>
      <c r="EWH147" s="245"/>
      <c r="EWI147" s="224"/>
      <c r="EWJ147" s="244"/>
      <c r="EWK147" s="245"/>
      <c r="EWL147" s="224"/>
      <c r="EWM147" s="244"/>
      <c r="EWN147" s="245"/>
      <c r="EWO147" s="224"/>
      <c r="EWP147" s="244"/>
      <c r="EWQ147" s="245"/>
      <c r="EWR147" s="224"/>
      <c r="EWS147" s="244"/>
      <c r="EWT147" s="245"/>
      <c r="EWU147" s="224"/>
      <c r="EWV147" s="244"/>
      <c r="EWW147" s="245"/>
      <c r="EWX147" s="224"/>
      <c r="EWY147" s="244"/>
      <c r="EWZ147" s="245"/>
      <c r="EXA147" s="224"/>
      <c r="EXB147" s="244"/>
      <c r="EXC147" s="245"/>
      <c r="EXD147" s="224"/>
      <c r="EXE147" s="244"/>
      <c r="EXF147" s="245"/>
      <c r="EXG147" s="224"/>
      <c r="EXH147" s="244"/>
      <c r="EXI147" s="245"/>
      <c r="EXJ147" s="224"/>
      <c r="EXK147" s="244"/>
      <c r="EXL147" s="245"/>
      <c r="EXM147" s="224"/>
      <c r="EXN147" s="244"/>
      <c r="EXO147" s="245"/>
      <c r="EXP147" s="224"/>
      <c r="EXQ147" s="244"/>
      <c r="EXR147" s="245"/>
      <c r="EXS147" s="224"/>
      <c r="EXT147" s="244"/>
      <c r="EXU147" s="245"/>
      <c r="EXV147" s="224"/>
      <c r="EXW147" s="244"/>
      <c r="EXX147" s="245"/>
      <c r="EXY147" s="224"/>
      <c r="EXZ147" s="244"/>
      <c r="EYA147" s="245"/>
      <c r="EYB147" s="224"/>
      <c r="EYC147" s="244"/>
      <c r="EYD147" s="245"/>
      <c r="EYE147" s="224"/>
      <c r="EYF147" s="244"/>
      <c r="EYG147" s="245"/>
      <c r="EYH147" s="224"/>
      <c r="EYI147" s="244"/>
      <c r="EYJ147" s="245"/>
      <c r="EYK147" s="224"/>
      <c r="EYL147" s="244"/>
      <c r="EYM147" s="245"/>
      <c r="EYN147" s="224"/>
      <c r="EYO147" s="244"/>
      <c r="EYP147" s="245"/>
      <c r="EYQ147" s="224"/>
      <c r="EYR147" s="244"/>
      <c r="EYS147" s="245"/>
      <c r="EYT147" s="224"/>
      <c r="EYU147" s="244"/>
      <c r="EYV147" s="245"/>
      <c r="EYW147" s="224"/>
      <c r="EYX147" s="244"/>
      <c r="EYY147" s="245"/>
      <c r="EYZ147" s="224"/>
      <c r="EZA147" s="244"/>
      <c r="EZB147" s="245"/>
      <c r="EZC147" s="224"/>
      <c r="EZD147" s="244"/>
      <c r="EZE147" s="245"/>
      <c r="EZF147" s="224"/>
      <c r="EZG147" s="244"/>
      <c r="EZH147" s="245"/>
      <c r="EZI147" s="224"/>
      <c r="EZJ147" s="244"/>
      <c r="EZK147" s="245"/>
      <c r="EZL147" s="224"/>
      <c r="EZM147" s="244"/>
      <c r="EZN147" s="245"/>
      <c r="EZO147" s="224"/>
      <c r="EZP147" s="244"/>
      <c r="EZQ147" s="245"/>
      <c r="EZR147" s="224"/>
      <c r="EZS147" s="244"/>
      <c r="EZT147" s="245"/>
      <c r="EZU147" s="224"/>
      <c r="EZV147" s="244"/>
      <c r="EZW147" s="245"/>
      <c r="EZX147" s="224"/>
      <c r="EZY147" s="244"/>
      <c r="EZZ147" s="245"/>
      <c r="FAA147" s="224"/>
      <c r="FAB147" s="244"/>
      <c r="FAC147" s="245"/>
      <c r="FAD147" s="224"/>
      <c r="FAE147" s="244"/>
      <c r="FAF147" s="245"/>
      <c r="FAG147" s="224"/>
      <c r="FAH147" s="244"/>
      <c r="FAI147" s="245"/>
      <c r="FAJ147" s="224"/>
      <c r="FAK147" s="244"/>
      <c r="FAL147" s="245"/>
      <c r="FAM147" s="224"/>
      <c r="FAN147" s="244"/>
      <c r="FAO147" s="245"/>
      <c r="FAP147" s="224"/>
      <c r="FAQ147" s="244"/>
      <c r="FAR147" s="245"/>
      <c r="FAS147" s="224"/>
      <c r="FAT147" s="244"/>
      <c r="FAU147" s="245"/>
      <c r="FAV147" s="224"/>
      <c r="FAW147" s="244"/>
      <c r="FAX147" s="245"/>
      <c r="FAY147" s="224"/>
      <c r="FAZ147" s="244"/>
      <c r="FBA147" s="245"/>
      <c r="FBB147" s="224"/>
      <c r="FBC147" s="244"/>
      <c r="FBD147" s="245"/>
      <c r="FBE147" s="224"/>
      <c r="FBF147" s="244"/>
      <c r="FBG147" s="245"/>
      <c r="FBH147" s="224"/>
      <c r="FBI147" s="244"/>
      <c r="FBJ147" s="245"/>
      <c r="FBK147" s="224"/>
      <c r="FBL147" s="244"/>
      <c r="FBM147" s="245"/>
      <c r="FBN147" s="224"/>
      <c r="FBO147" s="244"/>
      <c r="FBP147" s="245"/>
      <c r="FBQ147" s="224"/>
      <c r="FBR147" s="244"/>
      <c r="FBS147" s="245"/>
      <c r="FBT147" s="224"/>
      <c r="FBU147" s="244"/>
      <c r="FBV147" s="245"/>
      <c r="FBW147" s="224"/>
      <c r="FBX147" s="244"/>
      <c r="FBY147" s="245"/>
      <c r="FBZ147" s="224"/>
      <c r="FCA147" s="244"/>
      <c r="FCB147" s="245"/>
      <c r="FCC147" s="224"/>
      <c r="FCD147" s="244"/>
      <c r="FCE147" s="245"/>
      <c r="FCF147" s="224"/>
      <c r="FCG147" s="244"/>
      <c r="FCH147" s="245"/>
      <c r="FCI147" s="224"/>
      <c r="FCJ147" s="244"/>
      <c r="FCK147" s="245"/>
      <c r="FCL147" s="224"/>
      <c r="FCM147" s="244"/>
      <c r="FCN147" s="245"/>
      <c r="FCO147" s="224"/>
      <c r="FCP147" s="244"/>
      <c r="FCQ147" s="245"/>
      <c r="FCR147" s="224"/>
      <c r="FCS147" s="244"/>
      <c r="FCT147" s="245"/>
      <c r="FCU147" s="224"/>
      <c r="FCV147" s="244"/>
      <c r="FCW147" s="245"/>
      <c r="FCX147" s="224"/>
      <c r="FCY147" s="244"/>
      <c r="FCZ147" s="245"/>
      <c r="FDA147" s="224"/>
      <c r="FDB147" s="244"/>
      <c r="FDC147" s="245"/>
      <c r="FDD147" s="224"/>
      <c r="FDE147" s="244"/>
      <c r="FDF147" s="245"/>
      <c r="FDG147" s="224"/>
      <c r="FDH147" s="244"/>
      <c r="FDI147" s="245"/>
      <c r="FDJ147" s="224"/>
      <c r="FDK147" s="244"/>
      <c r="FDL147" s="245"/>
      <c r="FDM147" s="224"/>
      <c r="FDN147" s="244"/>
      <c r="FDO147" s="245"/>
      <c r="FDP147" s="224"/>
      <c r="FDQ147" s="244"/>
      <c r="FDR147" s="245"/>
      <c r="FDS147" s="224"/>
      <c r="FDT147" s="244"/>
      <c r="FDU147" s="245"/>
      <c r="FDV147" s="224"/>
      <c r="FDW147" s="244"/>
      <c r="FDX147" s="245"/>
      <c r="FDY147" s="224"/>
      <c r="FDZ147" s="244"/>
      <c r="FEA147" s="245"/>
      <c r="FEB147" s="224"/>
      <c r="FEC147" s="244"/>
      <c r="FED147" s="245"/>
      <c r="FEE147" s="224"/>
      <c r="FEF147" s="244"/>
      <c r="FEG147" s="245"/>
      <c r="FEH147" s="224"/>
      <c r="FEI147" s="244"/>
      <c r="FEJ147" s="245"/>
      <c r="FEK147" s="224"/>
      <c r="FEL147" s="244"/>
      <c r="FEM147" s="245"/>
      <c r="FEN147" s="224"/>
      <c r="FEO147" s="244"/>
      <c r="FEP147" s="245"/>
      <c r="FEQ147" s="224"/>
      <c r="FER147" s="244"/>
      <c r="FES147" s="245"/>
      <c r="FET147" s="224"/>
      <c r="FEU147" s="244"/>
      <c r="FEV147" s="245"/>
      <c r="FEW147" s="224"/>
      <c r="FEX147" s="244"/>
      <c r="FEY147" s="245"/>
      <c r="FEZ147" s="224"/>
      <c r="FFA147" s="244"/>
      <c r="FFB147" s="245"/>
      <c r="FFC147" s="224"/>
      <c r="FFD147" s="244"/>
      <c r="FFE147" s="245"/>
      <c r="FFF147" s="224"/>
      <c r="FFG147" s="244"/>
      <c r="FFH147" s="245"/>
      <c r="FFI147" s="224"/>
      <c r="FFJ147" s="244"/>
      <c r="FFK147" s="245"/>
      <c r="FFL147" s="224"/>
      <c r="FFM147" s="244"/>
      <c r="FFN147" s="245"/>
      <c r="FFO147" s="224"/>
      <c r="FFP147" s="244"/>
      <c r="FFQ147" s="245"/>
      <c r="FFR147" s="224"/>
      <c r="FFS147" s="244"/>
      <c r="FFT147" s="245"/>
      <c r="FFU147" s="224"/>
      <c r="FFV147" s="244"/>
      <c r="FFW147" s="245"/>
      <c r="FFX147" s="224"/>
      <c r="FFY147" s="244"/>
      <c r="FFZ147" s="245"/>
      <c r="FGA147" s="224"/>
      <c r="FGB147" s="244"/>
      <c r="FGC147" s="245"/>
      <c r="FGD147" s="224"/>
      <c r="FGE147" s="244"/>
      <c r="FGF147" s="245"/>
      <c r="FGG147" s="224"/>
      <c r="FGH147" s="244"/>
      <c r="FGI147" s="245"/>
      <c r="FGJ147" s="224"/>
      <c r="FGK147" s="244"/>
      <c r="FGL147" s="245"/>
      <c r="FGM147" s="224"/>
      <c r="FGN147" s="244"/>
      <c r="FGO147" s="245"/>
      <c r="FGP147" s="224"/>
      <c r="FGQ147" s="244"/>
      <c r="FGR147" s="245"/>
      <c r="FGS147" s="224"/>
      <c r="FGT147" s="244"/>
      <c r="FGU147" s="245"/>
      <c r="FGV147" s="224"/>
      <c r="FGW147" s="244"/>
      <c r="FGX147" s="245"/>
      <c r="FGY147" s="224"/>
      <c r="FGZ147" s="244"/>
      <c r="FHA147" s="245"/>
      <c r="FHB147" s="224"/>
      <c r="FHC147" s="244"/>
      <c r="FHD147" s="245"/>
      <c r="FHE147" s="224"/>
      <c r="FHF147" s="244"/>
      <c r="FHG147" s="245"/>
      <c r="FHH147" s="224"/>
      <c r="FHI147" s="244"/>
      <c r="FHJ147" s="245"/>
      <c r="FHK147" s="224"/>
      <c r="FHL147" s="244"/>
      <c r="FHM147" s="245"/>
      <c r="FHN147" s="224"/>
      <c r="FHO147" s="244"/>
      <c r="FHP147" s="245"/>
      <c r="FHQ147" s="224"/>
      <c r="FHR147" s="244"/>
      <c r="FHS147" s="245"/>
      <c r="FHT147" s="224"/>
      <c r="FHU147" s="244"/>
      <c r="FHV147" s="245"/>
      <c r="FHW147" s="224"/>
      <c r="FHX147" s="244"/>
      <c r="FHY147" s="245"/>
      <c r="FHZ147" s="224"/>
      <c r="FIA147" s="244"/>
      <c r="FIB147" s="245"/>
      <c r="FIC147" s="224"/>
      <c r="FID147" s="244"/>
      <c r="FIE147" s="245"/>
      <c r="FIF147" s="224"/>
      <c r="FIG147" s="244"/>
      <c r="FIH147" s="245"/>
      <c r="FII147" s="224"/>
      <c r="FIJ147" s="244"/>
      <c r="FIK147" s="245"/>
      <c r="FIL147" s="224"/>
      <c r="FIM147" s="244"/>
      <c r="FIN147" s="245"/>
      <c r="FIO147" s="224"/>
      <c r="FIP147" s="244"/>
      <c r="FIQ147" s="245"/>
      <c r="FIR147" s="224"/>
      <c r="FIS147" s="244"/>
      <c r="FIT147" s="245"/>
      <c r="FIU147" s="224"/>
      <c r="FIV147" s="244"/>
      <c r="FIW147" s="245"/>
      <c r="FIX147" s="224"/>
      <c r="FIY147" s="244"/>
      <c r="FIZ147" s="245"/>
      <c r="FJA147" s="224"/>
      <c r="FJB147" s="244"/>
      <c r="FJC147" s="245"/>
      <c r="FJD147" s="224"/>
      <c r="FJE147" s="244"/>
      <c r="FJF147" s="245"/>
      <c r="FJG147" s="224"/>
      <c r="FJH147" s="244"/>
      <c r="FJI147" s="245"/>
      <c r="FJJ147" s="224"/>
      <c r="FJK147" s="244"/>
      <c r="FJL147" s="245"/>
      <c r="FJM147" s="224"/>
      <c r="FJN147" s="244"/>
      <c r="FJO147" s="245"/>
      <c r="FJP147" s="224"/>
      <c r="FJQ147" s="244"/>
      <c r="FJR147" s="245"/>
      <c r="FJS147" s="224"/>
      <c r="FJT147" s="244"/>
      <c r="FJU147" s="245"/>
      <c r="FJV147" s="224"/>
      <c r="FJW147" s="244"/>
      <c r="FJX147" s="245"/>
      <c r="FJY147" s="224"/>
      <c r="FJZ147" s="244"/>
      <c r="FKA147" s="245"/>
      <c r="FKB147" s="224"/>
      <c r="FKC147" s="244"/>
      <c r="FKD147" s="245"/>
      <c r="FKE147" s="224"/>
      <c r="FKF147" s="244"/>
      <c r="FKG147" s="245"/>
      <c r="FKH147" s="224"/>
      <c r="FKI147" s="244"/>
      <c r="FKJ147" s="245"/>
      <c r="FKK147" s="224"/>
      <c r="FKL147" s="244"/>
      <c r="FKM147" s="245"/>
      <c r="FKN147" s="224"/>
      <c r="FKO147" s="244"/>
      <c r="FKP147" s="245"/>
      <c r="FKQ147" s="224"/>
      <c r="FKR147" s="244"/>
      <c r="FKS147" s="245"/>
      <c r="FKT147" s="224"/>
      <c r="FKU147" s="244"/>
      <c r="FKV147" s="245"/>
      <c r="FKW147" s="224"/>
      <c r="FKX147" s="244"/>
      <c r="FKY147" s="245"/>
      <c r="FKZ147" s="224"/>
      <c r="FLA147" s="244"/>
      <c r="FLB147" s="245"/>
      <c r="FLC147" s="224"/>
      <c r="FLD147" s="244"/>
      <c r="FLE147" s="245"/>
      <c r="FLF147" s="224"/>
      <c r="FLG147" s="244"/>
      <c r="FLH147" s="245"/>
      <c r="FLI147" s="224"/>
      <c r="FLJ147" s="244"/>
      <c r="FLK147" s="245"/>
      <c r="FLL147" s="224"/>
      <c r="FLM147" s="244"/>
      <c r="FLN147" s="245"/>
      <c r="FLO147" s="224"/>
      <c r="FLP147" s="244"/>
      <c r="FLQ147" s="245"/>
      <c r="FLR147" s="224"/>
      <c r="FLS147" s="244"/>
      <c r="FLT147" s="245"/>
      <c r="FLU147" s="224"/>
      <c r="FLV147" s="244"/>
      <c r="FLW147" s="245"/>
      <c r="FLX147" s="224"/>
      <c r="FLY147" s="244"/>
      <c r="FLZ147" s="245"/>
      <c r="FMA147" s="224"/>
      <c r="FMB147" s="244"/>
      <c r="FMC147" s="245"/>
      <c r="FMD147" s="224"/>
      <c r="FME147" s="244"/>
      <c r="FMF147" s="245"/>
      <c r="FMG147" s="224"/>
      <c r="FMH147" s="244"/>
      <c r="FMI147" s="245"/>
      <c r="FMJ147" s="224"/>
      <c r="FMK147" s="244"/>
      <c r="FML147" s="245"/>
      <c r="FMM147" s="224"/>
      <c r="FMN147" s="244"/>
      <c r="FMO147" s="245"/>
      <c r="FMP147" s="224"/>
      <c r="FMQ147" s="244"/>
      <c r="FMR147" s="245"/>
      <c r="FMS147" s="224"/>
      <c r="FMT147" s="244"/>
      <c r="FMU147" s="245"/>
      <c r="FMV147" s="224"/>
      <c r="FMW147" s="244"/>
      <c r="FMX147" s="245"/>
      <c r="FMY147" s="224"/>
      <c r="FMZ147" s="244"/>
      <c r="FNA147" s="245"/>
      <c r="FNB147" s="224"/>
      <c r="FNC147" s="244"/>
      <c r="FND147" s="245"/>
      <c r="FNE147" s="224"/>
      <c r="FNF147" s="244"/>
      <c r="FNG147" s="245"/>
      <c r="FNH147" s="224"/>
      <c r="FNI147" s="244"/>
      <c r="FNJ147" s="245"/>
      <c r="FNK147" s="224"/>
      <c r="FNL147" s="244"/>
      <c r="FNM147" s="245"/>
      <c r="FNN147" s="224"/>
      <c r="FNO147" s="244"/>
      <c r="FNP147" s="245"/>
      <c r="FNQ147" s="224"/>
      <c r="FNR147" s="244"/>
      <c r="FNS147" s="245"/>
      <c r="FNT147" s="224"/>
      <c r="FNU147" s="244"/>
      <c r="FNV147" s="245"/>
      <c r="FNW147" s="224"/>
      <c r="FNX147" s="244"/>
      <c r="FNY147" s="245"/>
      <c r="FNZ147" s="224"/>
      <c r="FOA147" s="244"/>
      <c r="FOB147" s="245"/>
      <c r="FOC147" s="224"/>
      <c r="FOD147" s="244"/>
      <c r="FOE147" s="245"/>
      <c r="FOF147" s="224"/>
      <c r="FOG147" s="244"/>
      <c r="FOH147" s="245"/>
      <c r="FOI147" s="224"/>
      <c r="FOJ147" s="244"/>
      <c r="FOK147" s="245"/>
      <c r="FOL147" s="224"/>
      <c r="FOM147" s="244"/>
      <c r="FON147" s="245"/>
      <c r="FOO147" s="224"/>
      <c r="FOP147" s="244"/>
      <c r="FOQ147" s="245"/>
      <c r="FOR147" s="224"/>
      <c r="FOS147" s="244"/>
      <c r="FOT147" s="245"/>
      <c r="FOU147" s="224"/>
      <c r="FOV147" s="244"/>
      <c r="FOW147" s="245"/>
      <c r="FOX147" s="224"/>
      <c r="FOY147" s="244"/>
      <c r="FOZ147" s="245"/>
      <c r="FPA147" s="224"/>
      <c r="FPB147" s="244"/>
      <c r="FPC147" s="245"/>
      <c r="FPD147" s="224"/>
      <c r="FPE147" s="244"/>
      <c r="FPF147" s="245"/>
      <c r="FPG147" s="224"/>
      <c r="FPH147" s="244"/>
      <c r="FPI147" s="245"/>
      <c r="FPJ147" s="224"/>
      <c r="FPK147" s="244"/>
      <c r="FPL147" s="245"/>
      <c r="FPM147" s="224"/>
      <c r="FPN147" s="244"/>
      <c r="FPO147" s="245"/>
      <c r="FPP147" s="224"/>
      <c r="FPQ147" s="244"/>
      <c r="FPR147" s="245"/>
      <c r="FPS147" s="224"/>
      <c r="FPT147" s="244"/>
      <c r="FPU147" s="245"/>
      <c r="FPV147" s="224"/>
      <c r="FPW147" s="244"/>
      <c r="FPX147" s="245"/>
      <c r="FPY147" s="224"/>
      <c r="FPZ147" s="244"/>
      <c r="FQA147" s="245"/>
      <c r="FQB147" s="224"/>
      <c r="FQC147" s="244"/>
      <c r="FQD147" s="245"/>
      <c r="FQE147" s="224"/>
      <c r="FQF147" s="244"/>
      <c r="FQG147" s="245"/>
      <c r="FQH147" s="224"/>
      <c r="FQI147" s="244"/>
      <c r="FQJ147" s="245"/>
      <c r="FQK147" s="224"/>
      <c r="FQL147" s="244"/>
      <c r="FQM147" s="245"/>
      <c r="FQN147" s="224"/>
      <c r="FQO147" s="244"/>
      <c r="FQP147" s="245"/>
      <c r="FQQ147" s="224"/>
      <c r="FQR147" s="244"/>
      <c r="FQS147" s="245"/>
      <c r="FQT147" s="224"/>
      <c r="FQU147" s="244"/>
      <c r="FQV147" s="245"/>
      <c r="FQW147" s="224"/>
      <c r="FQX147" s="244"/>
      <c r="FQY147" s="245"/>
      <c r="FQZ147" s="224"/>
      <c r="FRA147" s="244"/>
      <c r="FRB147" s="245"/>
      <c r="FRC147" s="224"/>
      <c r="FRD147" s="244"/>
      <c r="FRE147" s="245"/>
      <c r="FRF147" s="224"/>
      <c r="FRG147" s="244"/>
      <c r="FRH147" s="245"/>
      <c r="FRI147" s="224"/>
      <c r="FRJ147" s="244"/>
      <c r="FRK147" s="245"/>
      <c r="FRL147" s="224"/>
      <c r="FRM147" s="244"/>
      <c r="FRN147" s="245"/>
      <c r="FRO147" s="224"/>
      <c r="FRP147" s="244"/>
      <c r="FRQ147" s="245"/>
      <c r="FRR147" s="224"/>
      <c r="FRS147" s="244"/>
      <c r="FRT147" s="245"/>
      <c r="FRU147" s="224"/>
      <c r="FRV147" s="244"/>
      <c r="FRW147" s="245"/>
      <c r="FRX147" s="224"/>
      <c r="FRY147" s="244"/>
      <c r="FRZ147" s="245"/>
      <c r="FSA147" s="224"/>
      <c r="FSB147" s="244"/>
      <c r="FSC147" s="245"/>
      <c r="FSD147" s="224"/>
      <c r="FSE147" s="244"/>
      <c r="FSF147" s="245"/>
      <c r="FSG147" s="224"/>
      <c r="FSH147" s="244"/>
      <c r="FSI147" s="245"/>
      <c r="FSJ147" s="224"/>
      <c r="FSK147" s="244"/>
      <c r="FSL147" s="245"/>
      <c r="FSM147" s="224"/>
      <c r="FSN147" s="244"/>
      <c r="FSO147" s="245"/>
      <c r="FSP147" s="224"/>
      <c r="FSQ147" s="244"/>
      <c r="FSR147" s="245"/>
      <c r="FSS147" s="224"/>
      <c r="FST147" s="244"/>
      <c r="FSU147" s="245"/>
      <c r="FSV147" s="224"/>
      <c r="FSW147" s="244"/>
      <c r="FSX147" s="245"/>
      <c r="FSY147" s="224"/>
      <c r="FSZ147" s="244"/>
      <c r="FTA147" s="245"/>
      <c r="FTB147" s="224"/>
      <c r="FTC147" s="244"/>
      <c r="FTD147" s="245"/>
      <c r="FTE147" s="224"/>
      <c r="FTF147" s="244"/>
      <c r="FTG147" s="245"/>
      <c r="FTH147" s="224"/>
      <c r="FTI147" s="244"/>
      <c r="FTJ147" s="245"/>
      <c r="FTK147" s="224"/>
      <c r="FTL147" s="244"/>
      <c r="FTM147" s="245"/>
      <c r="FTN147" s="224"/>
      <c r="FTO147" s="244"/>
      <c r="FTP147" s="245"/>
      <c r="FTQ147" s="224"/>
      <c r="FTR147" s="244"/>
      <c r="FTS147" s="245"/>
      <c r="FTT147" s="224"/>
      <c r="FTU147" s="244"/>
      <c r="FTV147" s="245"/>
      <c r="FTW147" s="224"/>
      <c r="FTX147" s="244"/>
      <c r="FTY147" s="245"/>
      <c r="FTZ147" s="224"/>
      <c r="FUA147" s="244"/>
      <c r="FUB147" s="245"/>
      <c r="FUC147" s="224"/>
      <c r="FUD147" s="244"/>
      <c r="FUE147" s="245"/>
      <c r="FUF147" s="224"/>
      <c r="FUG147" s="244"/>
      <c r="FUH147" s="245"/>
      <c r="FUI147" s="224"/>
      <c r="FUJ147" s="244"/>
      <c r="FUK147" s="245"/>
      <c r="FUL147" s="224"/>
      <c r="FUM147" s="244"/>
      <c r="FUN147" s="245"/>
      <c r="FUO147" s="224"/>
      <c r="FUP147" s="244"/>
      <c r="FUQ147" s="245"/>
      <c r="FUR147" s="224"/>
      <c r="FUS147" s="244"/>
      <c r="FUT147" s="245"/>
      <c r="FUU147" s="224"/>
      <c r="FUV147" s="244"/>
      <c r="FUW147" s="245"/>
      <c r="FUX147" s="224"/>
      <c r="FUY147" s="244"/>
      <c r="FUZ147" s="245"/>
      <c r="FVA147" s="224"/>
      <c r="FVB147" s="244"/>
      <c r="FVC147" s="245"/>
      <c r="FVD147" s="224"/>
      <c r="FVE147" s="244"/>
      <c r="FVF147" s="245"/>
      <c r="FVG147" s="224"/>
      <c r="FVH147" s="244"/>
      <c r="FVI147" s="245"/>
      <c r="FVJ147" s="224"/>
      <c r="FVK147" s="244"/>
      <c r="FVL147" s="245"/>
      <c r="FVM147" s="224"/>
      <c r="FVN147" s="244"/>
      <c r="FVO147" s="245"/>
      <c r="FVP147" s="224"/>
      <c r="FVQ147" s="244"/>
      <c r="FVR147" s="245"/>
      <c r="FVS147" s="224"/>
      <c r="FVT147" s="244"/>
      <c r="FVU147" s="245"/>
      <c r="FVV147" s="224"/>
      <c r="FVW147" s="244"/>
      <c r="FVX147" s="245"/>
      <c r="FVY147" s="224"/>
      <c r="FVZ147" s="244"/>
      <c r="FWA147" s="245"/>
      <c r="FWB147" s="224"/>
      <c r="FWC147" s="244"/>
      <c r="FWD147" s="245"/>
      <c r="FWE147" s="224"/>
      <c r="FWF147" s="244"/>
      <c r="FWG147" s="245"/>
      <c r="FWH147" s="224"/>
      <c r="FWI147" s="244"/>
      <c r="FWJ147" s="245"/>
      <c r="FWK147" s="224"/>
      <c r="FWL147" s="244"/>
      <c r="FWM147" s="245"/>
      <c r="FWN147" s="224"/>
      <c r="FWO147" s="244"/>
      <c r="FWP147" s="245"/>
      <c r="FWQ147" s="224"/>
      <c r="FWR147" s="244"/>
      <c r="FWS147" s="245"/>
      <c r="FWT147" s="224"/>
      <c r="FWU147" s="244"/>
      <c r="FWV147" s="245"/>
      <c r="FWW147" s="224"/>
      <c r="FWX147" s="244"/>
      <c r="FWY147" s="245"/>
      <c r="FWZ147" s="224"/>
      <c r="FXA147" s="244"/>
      <c r="FXB147" s="245"/>
      <c r="FXC147" s="224"/>
      <c r="FXD147" s="244"/>
      <c r="FXE147" s="245"/>
      <c r="FXF147" s="224"/>
      <c r="FXG147" s="244"/>
      <c r="FXH147" s="245"/>
      <c r="FXI147" s="224"/>
      <c r="FXJ147" s="244"/>
      <c r="FXK147" s="245"/>
      <c r="FXL147" s="224"/>
      <c r="FXM147" s="244"/>
      <c r="FXN147" s="245"/>
      <c r="FXO147" s="224"/>
      <c r="FXP147" s="244"/>
      <c r="FXQ147" s="245"/>
      <c r="FXR147" s="224"/>
      <c r="FXS147" s="244"/>
      <c r="FXT147" s="245"/>
      <c r="FXU147" s="224"/>
      <c r="FXV147" s="244"/>
      <c r="FXW147" s="245"/>
      <c r="FXX147" s="224"/>
      <c r="FXY147" s="244"/>
      <c r="FXZ147" s="245"/>
      <c r="FYA147" s="224"/>
      <c r="FYB147" s="244"/>
      <c r="FYC147" s="245"/>
      <c r="FYD147" s="224"/>
      <c r="FYE147" s="244"/>
      <c r="FYF147" s="245"/>
      <c r="FYG147" s="224"/>
      <c r="FYH147" s="244"/>
      <c r="FYI147" s="245"/>
      <c r="FYJ147" s="224"/>
      <c r="FYK147" s="244"/>
      <c r="FYL147" s="245"/>
      <c r="FYM147" s="224"/>
      <c r="FYN147" s="244"/>
      <c r="FYO147" s="245"/>
      <c r="FYP147" s="224"/>
      <c r="FYQ147" s="244"/>
      <c r="FYR147" s="245"/>
      <c r="FYS147" s="224"/>
      <c r="FYT147" s="244"/>
      <c r="FYU147" s="245"/>
      <c r="FYV147" s="224"/>
      <c r="FYW147" s="244"/>
      <c r="FYX147" s="245"/>
      <c r="FYY147" s="224"/>
      <c r="FYZ147" s="244"/>
      <c r="FZA147" s="245"/>
      <c r="FZB147" s="224"/>
      <c r="FZC147" s="244"/>
      <c r="FZD147" s="245"/>
      <c r="FZE147" s="224"/>
      <c r="FZF147" s="244"/>
      <c r="FZG147" s="245"/>
      <c r="FZH147" s="224"/>
      <c r="FZI147" s="244"/>
      <c r="FZJ147" s="245"/>
      <c r="FZK147" s="224"/>
      <c r="FZL147" s="244"/>
      <c r="FZM147" s="245"/>
      <c r="FZN147" s="224"/>
      <c r="FZO147" s="244"/>
      <c r="FZP147" s="245"/>
      <c r="FZQ147" s="224"/>
      <c r="FZR147" s="244"/>
      <c r="FZS147" s="245"/>
      <c r="FZT147" s="224"/>
      <c r="FZU147" s="244"/>
      <c r="FZV147" s="245"/>
      <c r="FZW147" s="224"/>
      <c r="FZX147" s="244"/>
      <c r="FZY147" s="245"/>
      <c r="FZZ147" s="224"/>
      <c r="GAA147" s="244"/>
      <c r="GAB147" s="245"/>
      <c r="GAC147" s="224"/>
      <c r="GAD147" s="244"/>
      <c r="GAE147" s="245"/>
      <c r="GAF147" s="224"/>
      <c r="GAG147" s="244"/>
      <c r="GAH147" s="245"/>
      <c r="GAI147" s="224"/>
      <c r="GAJ147" s="244"/>
      <c r="GAK147" s="245"/>
      <c r="GAL147" s="224"/>
      <c r="GAM147" s="244"/>
      <c r="GAN147" s="245"/>
      <c r="GAO147" s="224"/>
      <c r="GAP147" s="244"/>
      <c r="GAQ147" s="245"/>
      <c r="GAR147" s="224"/>
      <c r="GAS147" s="244"/>
      <c r="GAT147" s="245"/>
      <c r="GAU147" s="224"/>
      <c r="GAV147" s="244"/>
      <c r="GAW147" s="245"/>
      <c r="GAX147" s="224"/>
      <c r="GAY147" s="244"/>
      <c r="GAZ147" s="245"/>
      <c r="GBA147" s="224"/>
      <c r="GBB147" s="244"/>
      <c r="GBC147" s="245"/>
      <c r="GBD147" s="224"/>
      <c r="GBE147" s="244"/>
      <c r="GBF147" s="245"/>
      <c r="GBG147" s="224"/>
      <c r="GBH147" s="244"/>
      <c r="GBI147" s="245"/>
      <c r="GBJ147" s="224"/>
      <c r="GBK147" s="244"/>
      <c r="GBL147" s="245"/>
      <c r="GBM147" s="224"/>
      <c r="GBN147" s="244"/>
      <c r="GBO147" s="245"/>
      <c r="GBP147" s="224"/>
      <c r="GBQ147" s="244"/>
      <c r="GBR147" s="245"/>
      <c r="GBS147" s="224"/>
      <c r="GBT147" s="244"/>
      <c r="GBU147" s="245"/>
      <c r="GBV147" s="224"/>
      <c r="GBW147" s="244"/>
      <c r="GBX147" s="245"/>
      <c r="GBY147" s="224"/>
      <c r="GBZ147" s="244"/>
      <c r="GCA147" s="245"/>
      <c r="GCB147" s="224"/>
      <c r="GCC147" s="244"/>
      <c r="GCD147" s="245"/>
      <c r="GCE147" s="224"/>
      <c r="GCF147" s="244"/>
      <c r="GCG147" s="245"/>
      <c r="GCH147" s="224"/>
      <c r="GCI147" s="244"/>
      <c r="GCJ147" s="245"/>
      <c r="GCK147" s="224"/>
      <c r="GCL147" s="244"/>
      <c r="GCM147" s="245"/>
      <c r="GCN147" s="224"/>
      <c r="GCO147" s="244"/>
      <c r="GCP147" s="245"/>
      <c r="GCQ147" s="224"/>
      <c r="GCR147" s="244"/>
      <c r="GCS147" s="245"/>
      <c r="GCT147" s="224"/>
      <c r="GCU147" s="244"/>
      <c r="GCV147" s="245"/>
      <c r="GCW147" s="224"/>
      <c r="GCX147" s="244"/>
      <c r="GCY147" s="245"/>
      <c r="GCZ147" s="224"/>
      <c r="GDA147" s="244"/>
      <c r="GDB147" s="245"/>
      <c r="GDC147" s="224"/>
      <c r="GDD147" s="244"/>
      <c r="GDE147" s="245"/>
      <c r="GDF147" s="224"/>
      <c r="GDG147" s="244"/>
      <c r="GDH147" s="245"/>
      <c r="GDI147" s="224"/>
      <c r="GDJ147" s="244"/>
      <c r="GDK147" s="245"/>
      <c r="GDL147" s="224"/>
      <c r="GDM147" s="244"/>
      <c r="GDN147" s="245"/>
      <c r="GDO147" s="224"/>
      <c r="GDP147" s="244"/>
      <c r="GDQ147" s="245"/>
      <c r="GDR147" s="224"/>
      <c r="GDS147" s="244"/>
      <c r="GDT147" s="245"/>
      <c r="GDU147" s="224"/>
      <c r="GDV147" s="244"/>
      <c r="GDW147" s="245"/>
      <c r="GDX147" s="224"/>
      <c r="GDY147" s="244"/>
      <c r="GDZ147" s="245"/>
      <c r="GEA147" s="224"/>
      <c r="GEB147" s="244"/>
      <c r="GEC147" s="245"/>
      <c r="GED147" s="224"/>
      <c r="GEE147" s="244"/>
      <c r="GEF147" s="245"/>
      <c r="GEG147" s="224"/>
      <c r="GEH147" s="244"/>
      <c r="GEI147" s="245"/>
      <c r="GEJ147" s="224"/>
      <c r="GEK147" s="244"/>
      <c r="GEL147" s="245"/>
      <c r="GEM147" s="224"/>
      <c r="GEN147" s="244"/>
      <c r="GEO147" s="245"/>
      <c r="GEP147" s="224"/>
      <c r="GEQ147" s="244"/>
      <c r="GER147" s="245"/>
      <c r="GES147" s="224"/>
      <c r="GET147" s="244"/>
      <c r="GEU147" s="245"/>
      <c r="GEV147" s="224"/>
      <c r="GEW147" s="244"/>
      <c r="GEX147" s="245"/>
      <c r="GEY147" s="224"/>
      <c r="GEZ147" s="244"/>
      <c r="GFA147" s="245"/>
      <c r="GFB147" s="224"/>
      <c r="GFC147" s="244"/>
      <c r="GFD147" s="245"/>
      <c r="GFE147" s="224"/>
      <c r="GFF147" s="244"/>
      <c r="GFG147" s="245"/>
      <c r="GFH147" s="224"/>
      <c r="GFI147" s="244"/>
      <c r="GFJ147" s="245"/>
      <c r="GFK147" s="224"/>
      <c r="GFL147" s="244"/>
      <c r="GFM147" s="245"/>
      <c r="GFN147" s="224"/>
      <c r="GFO147" s="244"/>
      <c r="GFP147" s="245"/>
      <c r="GFQ147" s="224"/>
      <c r="GFR147" s="244"/>
      <c r="GFS147" s="245"/>
      <c r="GFT147" s="224"/>
      <c r="GFU147" s="244"/>
      <c r="GFV147" s="245"/>
      <c r="GFW147" s="224"/>
      <c r="GFX147" s="244"/>
      <c r="GFY147" s="245"/>
      <c r="GFZ147" s="224"/>
      <c r="GGA147" s="244"/>
      <c r="GGB147" s="245"/>
      <c r="GGC147" s="224"/>
      <c r="GGD147" s="244"/>
      <c r="GGE147" s="245"/>
      <c r="GGF147" s="224"/>
      <c r="GGG147" s="244"/>
      <c r="GGH147" s="245"/>
      <c r="GGI147" s="224"/>
      <c r="GGJ147" s="244"/>
      <c r="GGK147" s="245"/>
      <c r="GGL147" s="224"/>
      <c r="GGM147" s="244"/>
      <c r="GGN147" s="245"/>
      <c r="GGO147" s="224"/>
      <c r="GGP147" s="244"/>
      <c r="GGQ147" s="245"/>
      <c r="GGR147" s="224"/>
      <c r="GGS147" s="244"/>
      <c r="GGT147" s="245"/>
      <c r="GGU147" s="224"/>
      <c r="GGV147" s="244"/>
      <c r="GGW147" s="245"/>
      <c r="GGX147" s="224"/>
      <c r="GGY147" s="244"/>
      <c r="GGZ147" s="245"/>
      <c r="GHA147" s="224"/>
      <c r="GHB147" s="244"/>
      <c r="GHC147" s="245"/>
      <c r="GHD147" s="224"/>
      <c r="GHE147" s="244"/>
      <c r="GHF147" s="245"/>
      <c r="GHG147" s="224"/>
      <c r="GHH147" s="244"/>
      <c r="GHI147" s="245"/>
      <c r="GHJ147" s="224"/>
      <c r="GHK147" s="244"/>
      <c r="GHL147" s="245"/>
      <c r="GHM147" s="224"/>
      <c r="GHN147" s="244"/>
      <c r="GHO147" s="245"/>
      <c r="GHP147" s="224"/>
      <c r="GHQ147" s="244"/>
      <c r="GHR147" s="245"/>
      <c r="GHS147" s="224"/>
      <c r="GHT147" s="244"/>
      <c r="GHU147" s="245"/>
      <c r="GHV147" s="224"/>
      <c r="GHW147" s="244"/>
      <c r="GHX147" s="245"/>
      <c r="GHY147" s="224"/>
      <c r="GHZ147" s="244"/>
      <c r="GIA147" s="245"/>
      <c r="GIB147" s="224"/>
      <c r="GIC147" s="244"/>
      <c r="GID147" s="245"/>
      <c r="GIE147" s="224"/>
      <c r="GIF147" s="244"/>
      <c r="GIG147" s="245"/>
      <c r="GIH147" s="224"/>
      <c r="GII147" s="244"/>
      <c r="GIJ147" s="245"/>
      <c r="GIK147" s="224"/>
      <c r="GIL147" s="244"/>
      <c r="GIM147" s="245"/>
      <c r="GIN147" s="224"/>
      <c r="GIO147" s="244"/>
      <c r="GIP147" s="245"/>
      <c r="GIQ147" s="224"/>
      <c r="GIR147" s="244"/>
      <c r="GIS147" s="245"/>
      <c r="GIT147" s="224"/>
      <c r="GIU147" s="244"/>
      <c r="GIV147" s="245"/>
      <c r="GIW147" s="224"/>
      <c r="GIX147" s="244"/>
      <c r="GIY147" s="245"/>
      <c r="GIZ147" s="224"/>
      <c r="GJA147" s="244"/>
      <c r="GJB147" s="245"/>
      <c r="GJC147" s="224"/>
      <c r="GJD147" s="244"/>
      <c r="GJE147" s="245"/>
      <c r="GJF147" s="224"/>
      <c r="GJG147" s="244"/>
      <c r="GJH147" s="245"/>
      <c r="GJI147" s="224"/>
      <c r="GJJ147" s="244"/>
      <c r="GJK147" s="245"/>
      <c r="GJL147" s="224"/>
      <c r="GJM147" s="244"/>
      <c r="GJN147" s="245"/>
      <c r="GJO147" s="224"/>
      <c r="GJP147" s="244"/>
      <c r="GJQ147" s="245"/>
      <c r="GJR147" s="224"/>
      <c r="GJS147" s="244"/>
      <c r="GJT147" s="245"/>
      <c r="GJU147" s="224"/>
      <c r="GJV147" s="244"/>
      <c r="GJW147" s="245"/>
      <c r="GJX147" s="224"/>
      <c r="GJY147" s="244"/>
      <c r="GJZ147" s="245"/>
      <c r="GKA147" s="224"/>
      <c r="GKB147" s="244"/>
      <c r="GKC147" s="245"/>
      <c r="GKD147" s="224"/>
      <c r="GKE147" s="244"/>
      <c r="GKF147" s="245"/>
      <c r="GKG147" s="224"/>
      <c r="GKH147" s="244"/>
      <c r="GKI147" s="245"/>
      <c r="GKJ147" s="224"/>
      <c r="GKK147" s="244"/>
      <c r="GKL147" s="245"/>
      <c r="GKM147" s="224"/>
      <c r="GKN147" s="244"/>
      <c r="GKO147" s="245"/>
      <c r="GKP147" s="224"/>
      <c r="GKQ147" s="244"/>
      <c r="GKR147" s="245"/>
      <c r="GKS147" s="224"/>
      <c r="GKT147" s="244"/>
      <c r="GKU147" s="245"/>
      <c r="GKV147" s="224"/>
      <c r="GKW147" s="244"/>
      <c r="GKX147" s="245"/>
      <c r="GKY147" s="224"/>
      <c r="GKZ147" s="244"/>
      <c r="GLA147" s="245"/>
      <c r="GLB147" s="224"/>
      <c r="GLC147" s="244"/>
      <c r="GLD147" s="245"/>
      <c r="GLE147" s="224"/>
      <c r="GLF147" s="244"/>
      <c r="GLG147" s="245"/>
      <c r="GLH147" s="224"/>
      <c r="GLI147" s="244"/>
      <c r="GLJ147" s="245"/>
      <c r="GLK147" s="224"/>
      <c r="GLL147" s="244"/>
      <c r="GLM147" s="245"/>
      <c r="GLN147" s="224"/>
      <c r="GLO147" s="244"/>
      <c r="GLP147" s="245"/>
      <c r="GLQ147" s="224"/>
      <c r="GLR147" s="244"/>
      <c r="GLS147" s="245"/>
      <c r="GLT147" s="224"/>
      <c r="GLU147" s="244"/>
      <c r="GLV147" s="245"/>
      <c r="GLW147" s="224"/>
      <c r="GLX147" s="244"/>
      <c r="GLY147" s="245"/>
      <c r="GLZ147" s="224"/>
      <c r="GMA147" s="244"/>
      <c r="GMB147" s="245"/>
      <c r="GMC147" s="224"/>
      <c r="GMD147" s="244"/>
      <c r="GME147" s="245"/>
      <c r="GMF147" s="224"/>
      <c r="GMG147" s="244"/>
      <c r="GMH147" s="245"/>
      <c r="GMI147" s="224"/>
      <c r="GMJ147" s="244"/>
      <c r="GMK147" s="245"/>
      <c r="GML147" s="224"/>
      <c r="GMM147" s="244"/>
      <c r="GMN147" s="245"/>
      <c r="GMO147" s="224"/>
      <c r="GMP147" s="244"/>
      <c r="GMQ147" s="245"/>
      <c r="GMR147" s="224"/>
      <c r="GMS147" s="244"/>
      <c r="GMT147" s="245"/>
      <c r="GMU147" s="224"/>
      <c r="GMV147" s="244"/>
      <c r="GMW147" s="245"/>
      <c r="GMX147" s="224"/>
      <c r="GMY147" s="244"/>
      <c r="GMZ147" s="245"/>
      <c r="GNA147" s="224"/>
      <c r="GNB147" s="244"/>
      <c r="GNC147" s="245"/>
      <c r="GND147" s="224"/>
      <c r="GNE147" s="244"/>
      <c r="GNF147" s="245"/>
      <c r="GNG147" s="224"/>
      <c r="GNH147" s="244"/>
      <c r="GNI147" s="245"/>
      <c r="GNJ147" s="224"/>
      <c r="GNK147" s="244"/>
      <c r="GNL147" s="245"/>
      <c r="GNM147" s="224"/>
      <c r="GNN147" s="244"/>
      <c r="GNO147" s="245"/>
      <c r="GNP147" s="224"/>
      <c r="GNQ147" s="244"/>
      <c r="GNR147" s="245"/>
      <c r="GNS147" s="224"/>
      <c r="GNT147" s="244"/>
      <c r="GNU147" s="245"/>
      <c r="GNV147" s="224"/>
      <c r="GNW147" s="244"/>
      <c r="GNX147" s="245"/>
      <c r="GNY147" s="224"/>
      <c r="GNZ147" s="244"/>
      <c r="GOA147" s="245"/>
      <c r="GOB147" s="224"/>
      <c r="GOC147" s="244"/>
      <c r="GOD147" s="245"/>
      <c r="GOE147" s="224"/>
      <c r="GOF147" s="244"/>
      <c r="GOG147" s="245"/>
      <c r="GOH147" s="224"/>
      <c r="GOI147" s="244"/>
      <c r="GOJ147" s="245"/>
      <c r="GOK147" s="224"/>
      <c r="GOL147" s="244"/>
      <c r="GOM147" s="245"/>
      <c r="GON147" s="224"/>
      <c r="GOO147" s="244"/>
      <c r="GOP147" s="245"/>
      <c r="GOQ147" s="224"/>
      <c r="GOR147" s="244"/>
      <c r="GOS147" s="245"/>
      <c r="GOT147" s="224"/>
      <c r="GOU147" s="244"/>
      <c r="GOV147" s="245"/>
      <c r="GOW147" s="224"/>
      <c r="GOX147" s="244"/>
      <c r="GOY147" s="245"/>
      <c r="GOZ147" s="224"/>
      <c r="GPA147" s="244"/>
      <c r="GPB147" s="245"/>
      <c r="GPC147" s="224"/>
      <c r="GPD147" s="244"/>
      <c r="GPE147" s="245"/>
      <c r="GPF147" s="224"/>
      <c r="GPG147" s="244"/>
      <c r="GPH147" s="245"/>
      <c r="GPI147" s="224"/>
      <c r="GPJ147" s="244"/>
      <c r="GPK147" s="245"/>
      <c r="GPL147" s="224"/>
      <c r="GPM147" s="244"/>
      <c r="GPN147" s="245"/>
      <c r="GPO147" s="224"/>
      <c r="GPP147" s="244"/>
      <c r="GPQ147" s="245"/>
      <c r="GPR147" s="224"/>
      <c r="GPS147" s="244"/>
      <c r="GPT147" s="245"/>
      <c r="GPU147" s="224"/>
      <c r="GPV147" s="244"/>
      <c r="GPW147" s="245"/>
      <c r="GPX147" s="224"/>
      <c r="GPY147" s="244"/>
      <c r="GPZ147" s="245"/>
      <c r="GQA147" s="224"/>
      <c r="GQB147" s="244"/>
      <c r="GQC147" s="245"/>
      <c r="GQD147" s="224"/>
      <c r="GQE147" s="244"/>
      <c r="GQF147" s="245"/>
      <c r="GQG147" s="224"/>
      <c r="GQH147" s="244"/>
      <c r="GQI147" s="245"/>
      <c r="GQJ147" s="224"/>
      <c r="GQK147" s="244"/>
      <c r="GQL147" s="245"/>
      <c r="GQM147" s="224"/>
      <c r="GQN147" s="244"/>
      <c r="GQO147" s="245"/>
      <c r="GQP147" s="224"/>
      <c r="GQQ147" s="244"/>
      <c r="GQR147" s="245"/>
      <c r="GQS147" s="224"/>
      <c r="GQT147" s="244"/>
      <c r="GQU147" s="245"/>
      <c r="GQV147" s="224"/>
      <c r="GQW147" s="244"/>
      <c r="GQX147" s="245"/>
      <c r="GQY147" s="224"/>
      <c r="GQZ147" s="244"/>
      <c r="GRA147" s="245"/>
      <c r="GRB147" s="224"/>
      <c r="GRC147" s="244"/>
      <c r="GRD147" s="245"/>
      <c r="GRE147" s="224"/>
      <c r="GRF147" s="244"/>
      <c r="GRG147" s="245"/>
      <c r="GRH147" s="224"/>
      <c r="GRI147" s="244"/>
      <c r="GRJ147" s="245"/>
      <c r="GRK147" s="224"/>
      <c r="GRL147" s="244"/>
      <c r="GRM147" s="245"/>
      <c r="GRN147" s="224"/>
      <c r="GRO147" s="244"/>
      <c r="GRP147" s="245"/>
      <c r="GRQ147" s="224"/>
      <c r="GRR147" s="244"/>
      <c r="GRS147" s="245"/>
      <c r="GRT147" s="224"/>
      <c r="GRU147" s="244"/>
      <c r="GRV147" s="245"/>
      <c r="GRW147" s="224"/>
      <c r="GRX147" s="244"/>
      <c r="GRY147" s="245"/>
      <c r="GRZ147" s="224"/>
      <c r="GSA147" s="244"/>
      <c r="GSB147" s="245"/>
      <c r="GSC147" s="224"/>
      <c r="GSD147" s="244"/>
      <c r="GSE147" s="245"/>
      <c r="GSF147" s="224"/>
      <c r="GSG147" s="244"/>
      <c r="GSH147" s="245"/>
      <c r="GSI147" s="224"/>
      <c r="GSJ147" s="244"/>
      <c r="GSK147" s="245"/>
      <c r="GSL147" s="224"/>
      <c r="GSM147" s="244"/>
      <c r="GSN147" s="245"/>
      <c r="GSO147" s="224"/>
      <c r="GSP147" s="244"/>
      <c r="GSQ147" s="245"/>
      <c r="GSR147" s="224"/>
      <c r="GSS147" s="244"/>
      <c r="GST147" s="245"/>
      <c r="GSU147" s="224"/>
      <c r="GSV147" s="244"/>
      <c r="GSW147" s="245"/>
      <c r="GSX147" s="224"/>
      <c r="GSY147" s="244"/>
      <c r="GSZ147" s="245"/>
      <c r="GTA147" s="224"/>
      <c r="GTB147" s="244"/>
      <c r="GTC147" s="245"/>
      <c r="GTD147" s="224"/>
      <c r="GTE147" s="244"/>
      <c r="GTF147" s="245"/>
      <c r="GTG147" s="224"/>
      <c r="GTH147" s="244"/>
      <c r="GTI147" s="245"/>
      <c r="GTJ147" s="224"/>
      <c r="GTK147" s="244"/>
      <c r="GTL147" s="245"/>
      <c r="GTM147" s="224"/>
      <c r="GTN147" s="244"/>
      <c r="GTO147" s="245"/>
      <c r="GTP147" s="224"/>
      <c r="GTQ147" s="244"/>
      <c r="GTR147" s="245"/>
      <c r="GTS147" s="224"/>
      <c r="GTT147" s="244"/>
      <c r="GTU147" s="245"/>
      <c r="GTV147" s="224"/>
      <c r="GTW147" s="244"/>
      <c r="GTX147" s="245"/>
      <c r="GTY147" s="224"/>
      <c r="GTZ147" s="244"/>
      <c r="GUA147" s="245"/>
      <c r="GUB147" s="224"/>
      <c r="GUC147" s="244"/>
      <c r="GUD147" s="245"/>
      <c r="GUE147" s="224"/>
      <c r="GUF147" s="244"/>
      <c r="GUG147" s="245"/>
      <c r="GUH147" s="224"/>
      <c r="GUI147" s="244"/>
      <c r="GUJ147" s="245"/>
      <c r="GUK147" s="224"/>
      <c r="GUL147" s="244"/>
      <c r="GUM147" s="245"/>
      <c r="GUN147" s="224"/>
      <c r="GUO147" s="244"/>
      <c r="GUP147" s="245"/>
      <c r="GUQ147" s="224"/>
      <c r="GUR147" s="244"/>
      <c r="GUS147" s="245"/>
      <c r="GUT147" s="224"/>
      <c r="GUU147" s="244"/>
      <c r="GUV147" s="245"/>
      <c r="GUW147" s="224"/>
      <c r="GUX147" s="244"/>
      <c r="GUY147" s="245"/>
      <c r="GUZ147" s="224"/>
      <c r="GVA147" s="244"/>
      <c r="GVB147" s="245"/>
      <c r="GVC147" s="224"/>
      <c r="GVD147" s="244"/>
      <c r="GVE147" s="245"/>
      <c r="GVF147" s="224"/>
      <c r="GVG147" s="244"/>
      <c r="GVH147" s="245"/>
      <c r="GVI147" s="224"/>
      <c r="GVJ147" s="244"/>
      <c r="GVK147" s="245"/>
      <c r="GVL147" s="224"/>
      <c r="GVM147" s="244"/>
      <c r="GVN147" s="245"/>
      <c r="GVO147" s="224"/>
      <c r="GVP147" s="244"/>
      <c r="GVQ147" s="245"/>
      <c r="GVR147" s="224"/>
      <c r="GVS147" s="244"/>
      <c r="GVT147" s="245"/>
      <c r="GVU147" s="224"/>
      <c r="GVV147" s="244"/>
      <c r="GVW147" s="245"/>
      <c r="GVX147" s="224"/>
      <c r="GVY147" s="244"/>
      <c r="GVZ147" s="245"/>
      <c r="GWA147" s="224"/>
      <c r="GWB147" s="244"/>
      <c r="GWC147" s="245"/>
      <c r="GWD147" s="224"/>
      <c r="GWE147" s="244"/>
      <c r="GWF147" s="245"/>
      <c r="GWG147" s="224"/>
      <c r="GWH147" s="244"/>
      <c r="GWI147" s="245"/>
      <c r="GWJ147" s="224"/>
      <c r="GWK147" s="244"/>
      <c r="GWL147" s="245"/>
      <c r="GWM147" s="224"/>
      <c r="GWN147" s="244"/>
      <c r="GWO147" s="245"/>
      <c r="GWP147" s="224"/>
      <c r="GWQ147" s="244"/>
      <c r="GWR147" s="245"/>
      <c r="GWS147" s="224"/>
      <c r="GWT147" s="244"/>
      <c r="GWU147" s="245"/>
      <c r="GWV147" s="224"/>
      <c r="GWW147" s="244"/>
      <c r="GWX147" s="245"/>
      <c r="GWY147" s="224"/>
      <c r="GWZ147" s="244"/>
      <c r="GXA147" s="245"/>
      <c r="GXB147" s="224"/>
      <c r="GXC147" s="244"/>
      <c r="GXD147" s="245"/>
      <c r="GXE147" s="224"/>
      <c r="GXF147" s="244"/>
      <c r="GXG147" s="245"/>
      <c r="GXH147" s="224"/>
      <c r="GXI147" s="244"/>
      <c r="GXJ147" s="245"/>
      <c r="GXK147" s="224"/>
      <c r="GXL147" s="244"/>
      <c r="GXM147" s="245"/>
      <c r="GXN147" s="224"/>
      <c r="GXO147" s="244"/>
      <c r="GXP147" s="245"/>
      <c r="GXQ147" s="224"/>
      <c r="GXR147" s="244"/>
      <c r="GXS147" s="245"/>
      <c r="GXT147" s="224"/>
      <c r="GXU147" s="244"/>
      <c r="GXV147" s="245"/>
      <c r="GXW147" s="224"/>
      <c r="GXX147" s="244"/>
      <c r="GXY147" s="245"/>
      <c r="GXZ147" s="224"/>
      <c r="GYA147" s="244"/>
      <c r="GYB147" s="245"/>
      <c r="GYC147" s="224"/>
      <c r="GYD147" s="244"/>
      <c r="GYE147" s="245"/>
      <c r="GYF147" s="224"/>
      <c r="GYG147" s="244"/>
      <c r="GYH147" s="245"/>
      <c r="GYI147" s="224"/>
      <c r="GYJ147" s="244"/>
      <c r="GYK147" s="245"/>
      <c r="GYL147" s="224"/>
      <c r="GYM147" s="244"/>
      <c r="GYN147" s="245"/>
      <c r="GYO147" s="224"/>
      <c r="GYP147" s="244"/>
      <c r="GYQ147" s="245"/>
      <c r="GYR147" s="224"/>
      <c r="GYS147" s="244"/>
      <c r="GYT147" s="245"/>
      <c r="GYU147" s="224"/>
      <c r="GYV147" s="244"/>
      <c r="GYW147" s="245"/>
      <c r="GYX147" s="224"/>
      <c r="GYY147" s="244"/>
      <c r="GYZ147" s="245"/>
      <c r="GZA147" s="224"/>
      <c r="GZB147" s="244"/>
      <c r="GZC147" s="245"/>
      <c r="GZD147" s="224"/>
      <c r="GZE147" s="244"/>
      <c r="GZF147" s="245"/>
      <c r="GZG147" s="224"/>
      <c r="GZH147" s="244"/>
      <c r="GZI147" s="245"/>
      <c r="GZJ147" s="224"/>
      <c r="GZK147" s="244"/>
      <c r="GZL147" s="245"/>
      <c r="GZM147" s="224"/>
      <c r="GZN147" s="244"/>
      <c r="GZO147" s="245"/>
      <c r="GZP147" s="224"/>
      <c r="GZQ147" s="244"/>
      <c r="GZR147" s="245"/>
      <c r="GZS147" s="224"/>
      <c r="GZT147" s="244"/>
      <c r="GZU147" s="245"/>
      <c r="GZV147" s="224"/>
      <c r="GZW147" s="244"/>
      <c r="GZX147" s="245"/>
      <c r="GZY147" s="224"/>
      <c r="GZZ147" s="244"/>
      <c r="HAA147" s="245"/>
      <c r="HAB147" s="224"/>
      <c r="HAC147" s="244"/>
      <c r="HAD147" s="245"/>
      <c r="HAE147" s="224"/>
      <c r="HAF147" s="244"/>
      <c r="HAG147" s="245"/>
      <c r="HAH147" s="224"/>
      <c r="HAI147" s="244"/>
      <c r="HAJ147" s="245"/>
      <c r="HAK147" s="224"/>
      <c r="HAL147" s="244"/>
      <c r="HAM147" s="245"/>
      <c r="HAN147" s="224"/>
      <c r="HAO147" s="244"/>
      <c r="HAP147" s="245"/>
      <c r="HAQ147" s="224"/>
      <c r="HAR147" s="244"/>
      <c r="HAS147" s="245"/>
      <c r="HAT147" s="224"/>
      <c r="HAU147" s="244"/>
      <c r="HAV147" s="245"/>
      <c r="HAW147" s="224"/>
      <c r="HAX147" s="244"/>
      <c r="HAY147" s="245"/>
      <c r="HAZ147" s="224"/>
      <c r="HBA147" s="244"/>
      <c r="HBB147" s="245"/>
      <c r="HBC147" s="224"/>
      <c r="HBD147" s="244"/>
      <c r="HBE147" s="245"/>
      <c r="HBF147" s="224"/>
      <c r="HBG147" s="244"/>
      <c r="HBH147" s="245"/>
      <c r="HBI147" s="224"/>
      <c r="HBJ147" s="244"/>
      <c r="HBK147" s="245"/>
      <c r="HBL147" s="224"/>
      <c r="HBM147" s="244"/>
      <c r="HBN147" s="245"/>
      <c r="HBO147" s="224"/>
      <c r="HBP147" s="244"/>
      <c r="HBQ147" s="245"/>
      <c r="HBR147" s="224"/>
      <c r="HBS147" s="244"/>
      <c r="HBT147" s="245"/>
      <c r="HBU147" s="224"/>
      <c r="HBV147" s="244"/>
      <c r="HBW147" s="245"/>
      <c r="HBX147" s="224"/>
      <c r="HBY147" s="244"/>
      <c r="HBZ147" s="245"/>
      <c r="HCA147" s="224"/>
      <c r="HCB147" s="244"/>
      <c r="HCC147" s="245"/>
      <c r="HCD147" s="224"/>
      <c r="HCE147" s="244"/>
      <c r="HCF147" s="245"/>
      <c r="HCG147" s="224"/>
      <c r="HCH147" s="244"/>
      <c r="HCI147" s="245"/>
      <c r="HCJ147" s="224"/>
      <c r="HCK147" s="244"/>
      <c r="HCL147" s="245"/>
      <c r="HCM147" s="224"/>
      <c r="HCN147" s="244"/>
      <c r="HCO147" s="245"/>
      <c r="HCP147" s="224"/>
      <c r="HCQ147" s="244"/>
      <c r="HCR147" s="245"/>
      <c r="HCS147" s="224"/>
      <c r="HCT147" s="244"/>
      <c r="HCU147" s="245"/>
      <c r="HCV147" s="224"/>
      <c r="HCW147" s="244"/>
      <c r="HCX147" s="245"/>
      <c r="HCY147" s="224"/>
      <c r="HCZ147" s="244"/>
      <c r="HDA147" s="245"/>
      <c r="HDB147" s="224"/>
      <c r="HDC147" s="244"/>
      <c r="HDD147" s="245"/>
      <c r="HDE147" s="224"/>
      <c r="HDF147" s="244"/>
      <c r="HDG147" s="245"/>
      <c r="HDH147" s="224"/>
      <c r="HDI147" s="244"/>
      <c r="HDJ147" s="245"/>
      <c r="HDK147" s="224"/>
      <c r="HDL147" s="244"/>
      <c r="HDM147" s="245"/>
      <c r="HDN147" s="224"/>
      <c r="HDO147" s="244"/>
      <c r="HDP147" s="245"/>
      <c r="HDQ147" s="224"/>
      <c r="HDR147" s="244"/>
      <c r="HDS147" s="245"/>
      <c r="HDT147" s="224"/>
      <c r="HDU147" s="244"/>
      <c r="HDV147" s="245"/>
      <c r="HDW147" s="224"/>
      <c r="HDX147" s="244"/>
      <c r="HDY147" s="245"/>
      <c r="HDZ147" s="224"/>
      <c r="HEA147" s="244"/>
      <c r="HEB147" s="245"/>
      <c r="HEC147" s="224"/>
      <c r="HED147" s="244"/>
      <c r="HEE147" s="245"/>
      <c r="HEF147" s="224"/>
      <c r="HEG147" s="244"/>
      <c r="HEH147" s="245"/>
      <c r="HEI147" s="224"/>
      <c r="HEJ147" s="244"/>
      <c r="HEK147" s="245"/>
      <c r="HEL147" s="224"/>
      <c r="HEM147" s="244"/>
      <c r="HEN147" s="245"/>
      <c r="HEO147" s="224"/>
      <c r="HEP147" s="244"/>
      <c r="HEQ147" s="245"/>
      <c r="HER147" s="224"/>
      <c r="HES147" s="244"/>
      <c r="HET147" s="245"/>
      <c r="HEU147" s="224"/>
      <c r="HEV147" s="244"/>
      <c r="HEW147" s="245"/>
      <c r="HEX147" s="224"/>
      <c r="HEY147" s="244"/>
      <c r="HEZ147" s="245"/>
      <c r="HFA147" s="224"/>
      <c r="HFB147" s="244"/>
      <c r="HFC147" s="245"/>
      <c r="HFD147" s="224"/>
      <c r="HFE147" s="244"/>
      <c r="HFF147" s="245"/>
      <c r="HFG147" s="224"/>
      <c r="HFH147" s="244"/>
      <c r="HFI147" s="245"/>
      <c r="HFJ147" s="224"/>
      <c r="HFK147" s="244"/>
      <c r="HFL147" s="245"/>
      <c r="HFM147" s="224"/>
      <c r="HFN147" s="244"/>
      <c r="HFO147" s="245"/>
      <c r="HFP147" s="224"/>
      <c r="HFQ147" s="244"/>
      <c r="HFR147" s="245"/>
      <c r="HFS147" s="224"/>
      <c r="HFT147" s="244"/>
      <c r="HFU147" s="245"/>
      <c r="HFV147" s="224"/>
      <c r="HFW147" s="244"/>
      <c r="HFX147" s="245"/>
      <c r="HFY147" s="224"/>
      <c r="HFZ147" s="244"/>
      <c r="HGA147" s="245"/>
      <c r="HGB147" s="224"/>
      <c r="HGC147" s="244"/>
      <c r="HGD147" s="245"/>
      <c r="HGE147" s="224"/>
      <c r="HGF147" s="244"/>
      <c r="HGG147" s="245"/>
      <c r="HGH147" s="224"/>
      <c r="HGI147" s="244"/>
      <c r="HGJ147" s="245"/>
      <c r="HGK147" s="224"/>
      <c r="HGL147" s="244"/>
      <c r="HGM147" s="245"/>
      <c r="HGN147" s="224"/>
      <c r="HGO147" s="244"/>
      <c r="HGP147" s="245"/>
      <c r="HGQ147" s="224"/>
      <c r="HGR147" s="244"/>
      <c r="HGS147" s="245"/>
      <c r="HGT147" s="224"/>
      <c r="HGU147" s="244"/>
      <c r="HGV147" s="245"/>
      <c r="HGW147" s="224"/>
      <c r="HGX147" s="244"/>
      <c r="HGY147" s="245"/>
      <c r="HGZ147" s="224"/>
      <c r="HHA147" s="244"/>
      <c r="HHB147" s="245"/>
      <c r="HHC147" s="224"/>
      <c r="HHD147" s="244"/>
      <c r="HHE147" s="245"/>
      <c r="HHF147" s="224"/>
      <c r="HHG147" s="244"/>
      <c r="HHH147" s="245"/>
      <c r="HHI147" s="224"/>
      <c r="HHJ147" s="244"/>
      <c r="HHK147" s="245"/>
      <c r="HHL147" s="224"/>
      <c r="HHM147" s="244"/>
      <c r="HHN147" s="245"/>
      <c r="HHO147" s="224"/>
      <c r="HHP147" s="244"/>
      <c r="HHQ147" s="245"/>
      <c r="HHR147" s="224"/>
      <c r="HHS147" s="244"/>
      <c r="HHT147" s="245"/>
      <c r="HHU147" s="224"/>
      <c r="HHV147" s="244"/>
      <c r="HHW147" s="245"/>
      <c r="HHX147" s="224"/>
      <c r="HHY147" s="244"/>
      <c r="HHZ147" s="245"/>
      <c r="HIA147" s="224"/>
      <c r="HIB147" s="244"/>
      <c r="HIC147" s="245"/>
      <c r="HID147" s="224"/>
      <c r="HIE147" s="244"/>
      <c r="HIF147" s="245"/>
      <c r="HIG147" s="224"/>
      <c r="HIH147" s="244"/>
      <c r="HII147" s="245"/>
      <c r="HIJ147" s="224"/>
      <c r="HIK147" s="244"/>
      <c r="HIL147" s="245"/>
      <c r="HIM147" s="224"/>
      <c r="HIN147" s="244"/>
      <c r="HIO147" s="245"/>
      <c r="HIP147" s="224"/>
      <c r="HIQ147" s="244"/>
      <c r="HIR147" s="245"/>
      <c r="HIS147" s="224"/>
      <c r="HIT147" s="244"/>
      <c r="HIU147" s="245"/>
      <c r="HIV147" s="224"/>
      <c r="HIW147" s="244"/>
      <c r="HIX147" s="245"/>
      <c r="HIY147" s="224"/>
      <c r="HIZ147" s="244"/>
      <c r="HJA147" s="245"/>
      <c r="HJB147" s="224"/>
      <c r="HJC147" s="244"/>
      <c r="HJD147" s="245"/>
      <c r="HJE147" s="224"/>
      <c r="HJF147" s="244"/>
      <c r="HJG147" s="245"/>
      <c r="HJH147" s="224"/>
      <c r="HJI147" s="244"/>
      <c r="HJJ147" s="245"/>
      <c r="HJK147" s="224"/>
      <c r="HJL147" s="244"/>
      <c r="HJM147" s="245"/>
      <c r="HJN147" s="224"/>
      <c r="HJO147" s="244"/>
      <c r="HJP147" s="245"/>
      <c r="HJQ147" s="224"/>
      <c r="HJR147" s="244"/>
      <c r="HJS147" s="245"/>
      <c r="HJT147" s="224"/>
      <c r="HJU147" s="244"/>
      <c r="HJV147" s="245"/>
      <c r="HJW147" s="224"/>
      <c r="HJX147" s="244"/>
      <c r="HJY147" s="245"/>
      <c r="HJZ147" s="224"/>
      <c r="HKA147" s="244"/>
      <c r="HKB147" s="245"/>
      <c r="HKC147" s="224"/>
      <c r="HKD147" s="244"/>
      <c r="HKE147" s="245"/>
      <c r="HKF147" s="224"/>
      <c r="HKG147" s="244"/>
      <c r="HKH147" s="245"/>
      <c r="HKI147" s="224"/>
      <c r="HKJ147" s="244"/>
      <c r="HKK147" s="245"/>
      <c r="HKL147" s="224"/>
      <c r="HKM147" s="244"/>
      <c r="HKN147" s="245"/>
      <c r="HKO147" s="224"/>
      <c r="HKP147" s="244"/>
      <c r="HKQ147" s="245"/>
      <c r="HKR147" s="224"/>
      <c r="HKS147" s="244"/>
      <c r="HKT147" s="245"/>
      <c r="HKU147" s="224"/>
      <c r="HKV147" s="244"/>
      <c r="HKW147" s="245"/>
      <c r="HKX147" s="224"/>
      <c r="HKY147" s="244"/>
      <c r="HKZ147" s="245"/>
      <c r="HLA147" s="224"/>
      <c r="HLB147" s="244"/>
      <c r="HLC147" s="245"/>
      <c r="HLD147" s="224"/>
      <c r="HLE147" s="244"/>
      <c r="HLF147" s="245"/>
      <c r="HLG147" s="224"/>
      <c r="HLH147" s="244"/>
      <c r="HLI147" s="245"/>
      <c r="HLJ147" s="224"/>
      <c r="HLK147" s="244"/>
      <c r="HLL147" s="245"/>
      <c r="HLM147" s="224"/>
      <c r="HLN147" s="244"/>
      <c r="HLO147" s="245"/>
      <c r="HLP147" s="224"/>
      <c r="HLQ147" s="244"/>
      <c r="HLR147" s="245"/>
      <c r="HLS147" s="224"/>
      <c r="HLT147" s="244"/>
      <c r="HLU147" s="245"/>
      <c r="HLV147" s="224"/>
      <c r="HLW147" s="244"/>
      <c r="HLX147" s="245"/>
      <c r="HLY147" s="224"/>
      <c r="HLZ147" s="244"/>
      <c r="HMA147" s="245"/>
      <c r="HMB147" s="224"/>
      <c r="HMC147" s="244"/>
      <c r="HMD147" s="245"/>
      <c r="HME147" s="224"/>
      <c r="HMF147" s="244"/>
      <c r="HMG147" s="245"/>
      <c r="HMH147" s="224"/>
      <c r="HMI147" s="244"/>
      <c r="HMJ147" s="245"/>
      <c r="HMK147" s="224"/>
      <c r="HML147" s="244"/>
      <c r="HMM147" s="245"/>
      <c r="HMN147" s="224"/>
      <c r="HMO147" s="244"/>
      <c r="HMP147" s="245"/>
      <c r="HMQ147" s="224"/>
      <c r="HMR147" s="244"/>
      <c r="HMS147" s="245"/>
      <c r="HMT147" s="224"/>
      <c r="HMU147" s="244"/>
      <c r="HMV147" s="245"/>
      <c r="HMW147" s="224"/>
      <c r="HMX147" s="244"/>
      <c r="HMY147" s="245"/>
      <c r="HMZ147" s="224"/>
      <c r="HNA147" s="244"/>
      <c r="HNB147" s="245"/>
      <c r="HNC147" s="224"/>
      <c r="HND147" s="244"/>
      <c r="HNE147" s="245"/>
      <c r="HNF147" s="224"/>
      <c r="HNG147" s="244"/>
      <c r="HNH147" s="245"/>
      <c r="HNI147" s="224"/>
      <c r="HNJ147" s="244"/>
      <c r="HNK147" s="245"/>
      <c r="HNL147" s="224"/>
      <c r="HNM147" s="244"/>
      <c r="HNN147" s="245"/>
      <c r="HNO147" s="224"/>
      <c r="HNP147" s="244"/>
      <c r="HNQ147" s="245"/>
      <c r="HNR147" s="224"/>
      <c r="HNS147" s="244"/>
      <c r="HNT147" s="245"/>
      <c r="HNU147" s="224"/>
      <c r="HNV147" s="244"/>
      <c r="HNW147" s="245"/>
      <c r="HNX147" s="224"/>
      <c r="HNY147" s="244"/>
      <c r="HNZ147" s="245"/>
      <c r="HOA147" s="224"/>
      <c r="HOB147" s="244"/>
      <c r="HOC147" s="245"/>
      <c r="HOD147" s="224"/>
      <c r="HOE147" s="244"/>
      <c r="HOF147" s="245"/>
      <c r="HOG147" s="224"/>
      <c r="HOH147" s="244"/>
      <c r="HOI147" s="245"/>
      <c r="HOJ147" s="224"/>
      <c r="HOK147" s="244"/>
      <c r="HOL147" s="245"/>
      <c r="HOM147" s="224"/>
      <c r="HON147" s="244"/>
      <c r="HOO147" s="245"/>
      <c r="HOP147" s="224"/>
      <c r="HOQ147" s="244"/>
      <c r="HOR147" s="245"/>
      <c r="HOS147" s="224"/>
      <c r="HOT147" s="244"/>
      <c r="HOU147" s="245"/>
      <c r="HOV147" s="224"/>
      <c r="HOW147" s="244"/>
      <c r="HOX147" s="245"/>
      <c r="HOY147" s="224"/>
      <c r="HOZ147" s="244"/>
      <c r="HPA147" s="245"/>
      <c r="HPB147" s="224"/>
      <c r="HPC147" s="244"/>
      <c r="HPD147" s="245"/>
      <c r="HPE147" s="224"/>
      <c r="HPF147" s="244"/>
      <c r="HPG147" s="245"/>
      <c r="HPH147" s="224"/>
      <c r="HPI147" s="244"/>
      <c r="HPJ147" s="245"/>
      <c r="HPK147" s="224"/>
      <c r="HPL147" s="244"/>
      <c r="HPM147" s="245"/>
      <c r="HPN147" s="224"/>
      <c r="HPO147" s="244"/>
      <c r="HPP147" s="245"/>
      <c r="HPQ147" s="224"/>
      <c r="HPR147" s="244"/>
      <c r="HPS147" s="245"/>
      <c r="HPT147" s="224"/>
      <c r="HPU147" s="244"/>
      <c r="HPV147" s="245"/>
      <c r="HPW147" s="224"/>
      <c r="HPX147" s="244"/>
      <c r="HPY147" s="245"/>
      <c r="HPZ147" s="224"/>
      <c r="HQA147" s="244"/>
      <c r="HQB147" s="245"/>
      <c r="HQC147" s="224"/>
      <c r="HQD147" s="244"/>
      <c r="HQE147" s="245"/>
      <c r="HQF147" s="224"/>
      <c r="HQG147" s="244"/>
      <c r="HQH147" s="245"/>
      <c r="HQI147" s="224"/>
      <c r="HQJ147" s="244"/>
      <c r="HQK147" s="245"/>
      <c r="HQL147" s="224"/>
      <c r="HQM147" s="244"/>
      <c r="HQN147" s="245"/>
      <c r="HQO147" s="224"/>
      <c r="HQP147" s="244"/>
      <c r="HQQ147" s="245"/>
      <c r="HQR147" s="224"/>
      <c r="HQS147" s="244"/>
      <c r="HQT147" s="245"/>
      <c r="HQU147" s="224"/>
      <c r="HQV147" s="244"/>
      <c r="HQW147" s="245"/>
      <c r="HQX147" s="224"/>
      <c r="HQY147" s="244"/>
      <c r="HQZ147" s="245"/>
      <c r="HRA147" s="224"/>
      <c r="HRB147" s="244"/>
      <c r="HRC147" s="245"/>
      <c r="HRD147" s="224"/>
      <c r="HRE147" s="244"/>
      <c r="HRF147" s="245"/>
      <c r="HRG147" s="224"/>
      <c r="HRH147" s="244"/>
      <c r="HRI147" s="245"/>
      <c r="HRJ147" s="224"/>
      <c r="HRK147" s="244"/>
      <c r="HRL147" s="245"/>
      <c r="HRM147" s="224"/>
      <c r="HRN147" s="244"/>
      <c r="HRO147" s="245"/>
      <c r="HRP147" s="224"/>
      <c r="HRQ147" s="244"/>
      <c r="HRR147" s="245"/>
      <c r="HRS147" s="224"/>
      <c r="HRT147" s="244"/>
      <c r="HRU147" s="245"/>
      <c r="HRV147" s="224"/>
      <c r="HRW147" s="244"/>
      <c r="HRX147" s="245"/>
      <c r="HRY147" s="224"/>
      <c r="HRZ147" s="244"/>
      <c r="HSA147" s="245"/>
      <c r="HSB147" s="224"/>
      <c r="HSC147" s="244"/>
      <c r="HSD147" s="245"/>
      <c r="HSE147" s="224"/>
      <c r="HSF147" s="244"/>
      <c r="HSG147" s="245"/>
      <c r="HSH147" s="224"/>
      <c r="HSI147" s="244"/>
      <c r="HSJ147" s="245"/>
      <c r="HSK147" s="224"/>
      <c r="HSL147" s="244"/>
      <c r="HSM147" s="245"/>
      <c r="HSN147" s="224"/>
      <c r="HSO147" s="244"/>
      <c r="HSP147" s="245"/>
      <c r="HSQ147" s="224"/>
      <c r="HSR147" s="244"/>
      <c r="HSS147" s="245"/>
      <c r="HST147" s="224"/>
      <c r="HSU147" s="244"/>
      <c r="HSV147" s="245"/>
      <c r="HSW147" s="224"/>
      <c r="HSX147" s="244"/>
      <c r="HSY147" s="245"/>
      <c r="HSZ147" s="224"/>
      <c r="HTA147" s="244"/>
      <c r="HTB147" s="245"/>
      <c r="HTC147" s="224"/>
      <c r="HTD147" s="244"/>
      <c r="HTE147" s="245"/>
      <c r="HTF147" s="224"/>
      <c r="HTG147" s="244"/>
      <c r="HTH147" s="245"/>
      <c r="HTI147" s="224"/>
      <c r="HTJ147" s="244"/>
      <c r="HTK147" s="245"/>
      <c r="HTL147" s="224"/>
      <c r="HTM147" s="244"/>
      <c r="HTN147" s="245"/>
      <c r="HTO147" s="224"/>
      <c r="HTP147" s="244"/>
      <c r="HTQ147" s="245"/>
      <c r="HTR147" s="224"/>
      <c r="HTS147" s="244"/>
      <c r="HTT147" s="245"/>
      <c r="HTU147" s="224"/>
      <c r="HTV147" s="244"/>
      <c r="HTW147" s="245"/>
      <c r="HTX147" s="224"/>
      <c r="HTY147" s="244"/>
      <c r="HTZ147" s="245"/>
      <c r="HUA147" s="224"/>
      <c r="HUB147" s="244"/>
      <c r="HUC147" s="245"/>
      <c r="HUD147" s="224"/>
      <c r="HUE147" s="244"/>
      <c r="HUF147" s="245"/>
      <c r="HUG147" s="224"/>
      <c r="HUH147" s="244"/>
      <c r="HUI147" s="245"/>
      <c r="HUJ147" s="224"/>
      <c r="HUK147" s="244"/>
      <c r="HUL147" s="245"/>
      <c r="HUM147" s="224"/>
      <c r="HUN147" s="244"/>
      <c r="HUO147" s="245"/>
      <c r="HUP147" s="224"/>
      <c r="HUQ147" s="244"/>
      <c r="HUR147" s="245"/>
      <c r="HUS147" s="224"/>
      <c r="HUT147" s="244"/>
      <c r="HUU147" s="245"/>
      <c r="HUV147" s="224"/>
      <c r="HUW147" s="244"/>
      <c r="HUX147" s="245"/>
      <c r="HUY147" s="224"/>
      <c r="HUZ147" s="244"/>
      <c r="HVA147" s="245"/>
      <c r="HVB147" s="224"/>
      <c r="HVC147" s="244"/>
      <c r="HVD147" s="245"/>
      <c r="HVE147" s="224"/>
      <c r="HVF147" s="244"/>
      <c r="HVG147" s="245"/>
      <c r="HVH147" s="224"/>
      <c r="HVI147" s="244"/>
      <c r="HVJ147" s="245"/>
      <c r="HVK147" s="224"/>
      <c r="HVL147" s="244"/>
      <c r="HVM147" s="245"/>
      <c r="HVN147" s="224"/>
      <c r="HVO147" s="244"/>
      <c r="HVP147" s="245"/>
      <c r="HVQ147" s="224"/>
      <c r="HVR147" s="244"/>
      <c r="HVS147" s="245"/>
      <c r="HVT147" s="224"/>
      <c r="HVU147" s="244"/>
      <c r="HVV147" s="245"/>
      <c r="HVW147" s="224"/>
      <c r="HVX147" s="244"/>
      <c r="HVY147" s="245"/>
      <c r="HVZ147" s="224"/>
      <c r="HWA147" s="244"/>
      <c r="HWB147" s="245"/>
      <c r="HWC147" s="224"/>
      <c r="HWD147" s="244"/>
      <c r="HWE147" s="245"/>
      <c r="HWF147" s="224"/>
      <c r="HWG147" s="244"/>
      <c r="HWH147" s="245"/>
      <c r="HWI147" s="224"/>
      <c r="HWJ147" s="244"/>
      <c r="HWK147" s="245"/>
      <c r="HWL147" s="224"/>
      <c r="HWM147" s="244"/>
      <c r="HWN147" s="245"/>
      <c r="HWO147" s="224"/>
      <c r="HWP147" s="244"/>
      <c r="HWQ147" s="245"/>
      <c r="HWR147" s="224"/>
      <c r="HWS147" s="244"/>
      <c r="HWT147" s="245"/>
      <c r="HWU147" s="224"/>
      <c r="HWV147" s="244"/>
      <c r="HWW147" s="245"/>
      <c r="HWX147" s="224"/>
      <c r="HWY147" s="244"/>
      <c r="HWZ147" s="245"/>
      <c r="HXA147" s="224"/>
      <c r="HXB147" s="244"/>
      <c r="HXC147" s="245"/>
      <c r="HXD147" s="224"/>
      <c r="HXE147" s="244"/>
      <c r="HXF147" s="245"/>
      <c r="HXG147" s="224"/>
      <c r="HXH147" s="244"/>
      <c r="HXI147" s="245"/>
      <c r="HXJ147" s="224"/>
      <c r="HXK147" s="244"/>
      <c r="HXL147" s="245"/>
      <c r="HXM147" s="224"/>
      <c r="HXN147" s="244"/>
      <c r="HXO147" s="245"/>
      <c r="HXP147" s="224"/>
      <c r="HXQ147" s="244"/>
      <c r="HXR147" s="245"/>
      <c r="HXS147" s="224"/>
      <c r="HXT147" s="244"/>
      <c r="HXU147" s="245"/>
      <c r="HXV147" s="224"/>
      <c r="HXW147" s="244"/>
      <c r="HXX147" s="245"/>
      <c r="HXY147" s="224"/>
      <c r="HXZ147" s="244"/>
      <c r="HYA147" s="245"/>
      <c r="HYB147" s="224"/>
      <c r="HYC147" s="244"/>
      <c r="HYD147" s="245"/>
      <c r="HYE147" s="224"/>
      <c r="HYF147" s="244"/>
      <c r="HYG147" s="245"/>
      <c r="HYH147" s="224"/>
      <c r="HYI147" s="244"/>
      <c r="HYJ147" s="245"/>
      <c r="HYK147" s="224"/>
      <c r="HYL147" s="244"/>
      <c r="HYM147" s="245"/>
      <c r="HYN147" s="224"/>
      <c r="HYO147" s="244"/>
      <c r="HYP147" s="245"/>
      <c r="HYQ147" s="224"/>
      <c r="HYR147" s="244"/>
      <c r="HYS147" s="245"/>
      <c r="HYT147" s="224"/>
      <c r="HYU147" s="244"/>
      <c r="HYV147" s="245"/>
      <c r="HYW147" s="224"/>
      <c r="HYX147" s="244"/>
      <c r="HYY147" s="245"/>
      <c r="HYZ147" s="224"/>
      <c r="HZA147" s="244"/>
      <c r="HZB147" s="245"/>
      <c r="HZC147" s="224"/>
      <c r="HZD147" s="244"/>
      <c r="HZE147" s="245"/>
      <c r="HZF147" s="224"/>
      <c r="HZG147" s="244"/>
      <c r="HZH147" s="245"/>
      <c r="HZI147" s="224"/>
      <c r="HZJ147" s="244"/>
      <c r="HZK147" s="245"/>
      <c r="HZL147" s="224"/>
      <c r="HZM147" s="244"/>
      <c r="HZN147" s="245"/>
      <c r="HZO147" s="224"/>
      <c r="HZP147" s="244"/>
      <c r="HZQ147" s="245"/>
      <c r="HZR147" s="224"/>
      <c r="HZS147" s="244"/>
      <c r="HZT147" s="245"/>
      <c r="HZU147" s="224"/>
      <c r="HZV147" s="244"/>
      <c r="HZW147" s="245"/>
      <c r="HZX147" s="224"/>
      <c r="HZY147" s="244"/>
      <c r="HZZ147" s="245"/>
      <c r="IAA147" s="224"/>
      <c r="IAB147" s="244"/>
      <c r="IAC147" s="245"/>
      <c r="IAD147" s="224"/>
      <c r="IAE147" s="244"/>
      <c r="IAF147" s="245"/>
      <c r="IAG147" s="224"/>
      <c r="IAH147" s="244"/>
      <c r="IAI147" s="245"/>
      <c r="IAJ147" s="224"/>
      <c r="IAK147" s="244"/>
      <c r="IAL147" s="245"/>
      <c r="IAM147" s="224"/>
      <c r="IAN147" s="244"/>
      <c r="IAO147" s="245"/>
      <c r="IAP147" s="224"/>
      <c r="IAQ147" s="244"/>
      <c r="IAR147" s="245"/>
      <c r="IAS147" s="224"/>
      <c r="IAT147" s="244"/>
      <c r="IAU147" s="245"/>
      <c r="IAV147" s="224"/>
      <c r="IAW147" s="244"/>
      <c r="IAX147" s="245"/>
      <c r="IAY147" s="224"/>
      <c r="IAZ147" s="244"/>
      <c r="IBA147" s="245"/>
      <c r="IBB147" s="224"/>
      <c r="IBC147" s="244"/>
      <c r="IBD147" s="245"/>
      <c r="IBE147" s="224"/>
      <c r="IBF147" s="244"/>
      <c r="IBG147" s="245"/>
      <c r="IBH147" s="224"/>
      <c r="IBI147" s="244"/>
      <c r="IBJ147" s="245"/>
      <c r="IBK147" s="224"/>
      <c r="IBL147" s="244"/>
      <c r="IBM147" s="245"/>
      <c r="IBN147" s="224"/>
      <c r="IBO147" s="244"/>
      <c r="IBP147" s="245"/>
      <c r="IBQ147" s="224"/>
      <c r="IBR147" s="244"/>
      <c r="IBS147" s="245"/>
      <c r="IBT147" s="224"/>
      <c r="IBU147" s="244"/>
      <c r="IBV147" s="245"/>
      <c r="IBW147" s="224"/>
      <c r="IBX147" s="244"/>
      <c r="IBY147" s="245"/>
      <c r="IBZ147" s="224"/>
      <c r="ICA147" s="244"/>
      <c r="ICB147" s="245"/>
      <c r="ICC147" s="224"/>
      <c r="ICD147" s="244"/>
      <c r="ICE147" s="245"/>
      <c r="ICF147" s="224"/>
      <c r="ICG147" s="244"/>
      <c r="ICH147" s="245"/>
      <c r="ICI147" s="224"/>
      <c r="ICJ147" s="244"/>
      <c r="ICK147" s="245"/>
      <c r="ICL147" s="224"/>
      <c r="ICM147" s="244"/>
      <c r="ICN147" s="245"/>
      <c r="ICO147" s="224"/>
      <c r="ICP147" s="244"/>
      <c r="ICQ147" s="245"/>
      <c r="ICR147" s="224"/>
      <c r="ICS147" s="244"/>
      <c r="ICT147" s="245"/>
      <c r="ICU147" s="224"/>
      <c r="ICV147" s="244"/>
      <c r="ICW147" s="245"/>
      <c r="ICX147" s="224"/>
      <c r="ICY147" s="244"/>
      <c r="ICZ147" s="245"/>
      <c r="IDA147" s="224"/>
      <c r="IDB147" s="244"/>
      <c r="IDC147" s="245"/>
      <c r="IDD147" s="224"/>
      <c r="IDE147" s="244"/>
      <c r="IDF147" s="245"/>
      <c r="IDG147" s="224"/>
      <c r="IDH147" s="244"/>
      <c r="IDI147" s="245"/>
      <c r="IDJ147" s="224"/>
      <c r="IDK147" s="244"/>
      <c r="IDL147" s="245"/>
      <c r="IDM147" s="224"/>
      <c r="IDN147" s="244"/>
      <c r="IDO147" s="245"/>
      <c r="IDP147" s="224"/>
      <c r="IDQ147" s="244"/>
      <c r="IDR147" s="245"/>
      <c r="IDS147" s="224"/>
      <c r="IDT147" s="244"/>
      <c r="IDU147" s="245"/>
      <c r="IDV147" s="224"/>
      <c r="IDW147" s="244"/>
      <c r="IDX147" s="245"/>
      <c r="IDY147" s="224"/>
      <c r="IDZ147" s="244"/>
      <c r="IEA147" s="245"/>
      <c r="IEB147" s="224"/>
      <c r="IEC147" s="244"/>
      <c r="IED147" s="245"/>
      <c r="IEE147" s="224"/>
      <c r="IEF147" s="244"/>
      <c r="IEG147" s="245"/>
      <c r="IEH147" s="224"/>
      <c r="IEI147" s="244"/>
      <c r="IEJ147" s="245"/>
      <c r="IEK147" s="224"/>
      <c r="IEL147" s="244"/>
      <c r="IEM147" s="245"/>
      <c r="IEN147" s="224"/>
      <c r="IEO147" s="244"/>
      <c r="IEP147" s="245"/>
      <c r="IEQ147" s="224"/>
      <c r="IER147" s="244"/>
      <c r="IES147" s="245"/>
      <c r="IET147" s="224"/>
      <c r="IEU147" s="244"/>
      <c r="IEV147" s="245"/>
      <c r="IEW147" s="224"/>
      <c r="IEX147" s="244"/>
      <c r="IEY147" s="245"/>
      <c r="IEZ147" s="224"/>
      <c r="IFA147" s="244"/>
      <c r="IFB147" s="245"/>
      <c r="IFC147" s="224"/>
      <c r="IFD147" s="244"/>
      <c r="IFE147" s="245"/>
      <c r="IFF147" s="224"/>
      <c r="IFG147" s="244"/>
      <c r="IFH147" s="245"/>
      <c r="IFI147" s="224"/>
      <c r="IFJ147" s="244"/>
      <c r="IFK147" s="245"/>
      <c r="IFL147" s="224"/>
      <c r="IFM147" s="244"/>
      <c r="IFN147" s="245"/>
      <c r="IFO147" s="224"/>
      <c r="IFP147" s="244"/>
      <c r="IFQ147" s="245"/>
      <c r="IFR147" s="224"/>
      <c r="IFS147" s="244"/>
      <c r="IFT147" s="245"/>
      <c r="IFU147" s="224"/>
      <c r="IFV147" s="244"/>
      <c r="IFW147" s="245"/>
      <c r="IFX147" s="224"/>
      <c r="IFY147" s="244"/>
      <c r="IFZ147" s="245"/>
      <c r="IGA147" s="224"/>
      <c r="IGB147" s="244"/>
      <c r="IGC147" s="245"/>
      <c r="IGD147" s="224"/>
      <c r="IGE147" s="244"/>
      <c r="IGF147" s="245"/>
      <c r="IGG147" s="224"/>
      <c r="IGH147" s="244"/>
      <c r="IGI147" s="245"/>
      <c r="IGJ147" s="224"/>
      <c r="IGK147" s="244"/>
      <c r="IGL147" s="245"/>
      <c r="IGM147" s="224"/>
      <c r="IGN147" s="244"/>
      <c r="IGO147" s="245"/>
      <c r="IGP147" s="224"/>
      <c r="IGQ147" s="244"/>
      <c r="IGR147" s="245"/>
      <c r="IGS147" s="224"/>
      <c r="IGT147" s="244"/>
      <c r="IGU147" s="245"/>
      <c r="IGV147" s="224"/>
      <c r="IGW147" s="244"/>
      <c r="IGX147" s="245"/>
      <c r="IGY147" s="224"/>
      <c r="IGZ147" s="244"/>
      <c r="IHA147" s="245"/>
      <c r="IHB147" s="224"/>
      <c r="IHC147" s="244"/>
      <c r="IHD147" s="245"/>
      <c r="IHE147" s="224"/>
      <c r="IHF147" s="244"/>
      <c r="IHG147" s="245"/>
      <c r="IHH147" s="224"/>
      <c r="IHI147" s="244"/>
      <c r="IHJ147" s="245"/>
      <c r="IHK147" s="224"/>
      <c r="IHL147" s="244"/>
      <c r="IHM147" s="245"/>
      <c r="IHN147" s="224"/>
      <c r="IHO147" s="244"/>
      <c r="IHP147" s="245"/>
      <c r="IHQ147" s="224"/>
      <c r="IHR147" s="244"/>
      <c r="IHS147" s="245"/>
      <c r="IHT147" s="224"/>
      <c r="IHU147" s="244"/>
      <c r="IHV147" s="245"/>
      <c r="IHW147" s="224"/>
      <c r="IHX147" s="244"/>
      <c r="IHY147" s="245"/>
      <c r="IHZ147" s="224"/>
      <c r="IIA147" s="244"/>
      <c r="IIB147" s="245"/>
      <c r="IIC147" s="224"/>
      <c r="IID147" s="244"/>
      <c r="IIE147" s="245"/>
      <c r="IIF147" s="224"/>
      <c r="IIG147" s="244"/>
      <c r="IIH147" s="245"/>
      <c r="III147" s="224"/>
      <c r="IIJ147" s="244"/>
      <c r="IIK147" s="245"/>
      <c r="IIL147" s="224"/>
      <c r="IIM147" s="244"/>
      <c r="IIN147" s="245"/>
      <c r="IIO147" s="224"/>
      <c r="IIP147" s="244"/>
      <c r="IIQ147" s="245"/>
      <c r="IIR147" s="224"/>
      <c r="IIS147" s="244"/>
      <c r="IIT147" s="245"/>
      <c r="IIU147" s="224"/>
      <c r="IIV147" s="244"/>
      <c r="IIW147" s="245"/>
      <c r="IIX147" s="224"/>
      <c r="IIY147" s="244"/>
      <c r="IIZ147" s="245"/>
      <c r="IJA147" s="224"/>
      <c r="IJB147" s="244"/>
      <c r="IJC147" s="245"/>
      <c r="IJD147" s="224"/>
      <c r="IJE147" s="244"/>
      <c r="IJF147" s="245"/>
      <c r="IJG147" s="224"/>
      <c r="IJH147" s="244"/>
      <c r="IJI147" s="245"/>
      <c r="IJJ147" s="224"/>
      <c r="IJK147" s="244"/>
      <c r="IJL147" s="245"/>
      <c r="IJM147" s="224"/>
      <c r="IJN147" s="244"/>
      <c r="IJO147" s="245"/>
      <c r="IJP147" s="224"/>
      <c r="IJQ147" s="244"/>
      <c r="IJR147" s="245"/>
      <c r="IJS147" s="224"/>
      <c r="IJT147" s="244"/>
      <c r="IJU147" s="245"/>
      <c r="IJV147" s="224"/>
      <c r="IJW147" s="244"/>
      <c r="IJX147" s="245"/>
      <c r="IJY147" s="224"/>
      <c r="IJZ147" s="244"/>
      <c r="IKA147" s="245"/>
      <c r="IKB147" s="224"/>
      <c r="IKC147" s="244"/>
      <c r="IKD147" s="245"/>
      <c r="IKE147" s="224"/>
      <c r="IKF147" s="244"/>
      <c r="IKG147" s="245"/>
      <c r="IKH147" s="224"/>
      <c r="IKI147" s="244"/>
      <c r="IKJ147" s="245"/>
      <c r="IKK147" s="224"/>
      <c r="IKL147" s="244"/>
      <c r="IKM147" s="245"/>
      <c r="IKN147" s="224"/>
      <c r="IKO147" s="244"/>
      <c r="IKP147" s="245"/>
      <c r="IKQ147" s="224"/>
      <c r="IKR147" s="244"/>
      <c r="IKS147" s="245"/>
      <c r="IKT147" s="224"/>
      <c r="IKU147" s="244"/>
      <c r="IKV147" s="245"/>
      <c r="IKW147" s="224"/>
      <c r="IKX147" s="244"/>
      <c r="IKY147" s="245"/>
      <c r="IKZ147" s="224"/>
      <c r="ILA147" s="244"/>
      <c r="ILB147" s="245"/>
      <c r="ILC147" s="224"/>
      <c r="ILD147" s="244"/>
      <c r="ILE147" s="245"/>
      <c r="ILF147" s="224"/>
      <c r="ILG147" s="244"/>
      <c r="ILH147" s="245"/>
      <c r="ILI147" s="224"/>
      <c r="ILJ147" s="244"/>
      <c r="ILK147" s="245"/>
      <c r="ILL147" s="224"/>
      <c r="ILM147" s="244"/>
      <c r="ILN147" s="245"/>
      <c r="ILO147" s="224"/>
      <c r="ILP147" s="244"/>
      <c r="ILQ147" s="245"/>
      <c r="ILR147" s="224"/>
      <c r="ILS147" s="244"/>
      <c r="ILT147" s="245"/>
      <c r="ILU147" s="224"/>
      <c r="ILV147" s="244"/>
      <c r="ILW147" s="245"/>
      <c r="ILX147" s="224"/>
      <c r="ILY147" s="244"/>
      <c r="ILZ147" s="245"/>
      <c r="IMA147" s="224"/>
      <c r="IMB147" s="244"/>
      <c r="IMC147" s="245"/>
      <c r="IMD147" s="224"/>
      <c r="IME147" s="244"/>
      <c r="IMF147" s="245"/>
      <c r="IMG147" s="224"/>
      <c r="IMH147" s="244"/>
      <c r="IMI147" s="245"/>
      <c r="IMJ147" s="224"/>
      <c r="IMK147" s="244"/>
      <c r="IML147" s="245"/>
      <c r="IMM147" s="224"/>
      <c r="IMN147" s="244"/>
      <c r="IMO147" s="245"/>
      <c r="IMP147" s="224"/>
      <c r="IMQ147" s="244"/>
      <c r="IMR147" s="245"/>
      <c r="IMS147" s="224"/>
      <c r="IMT147" s="244"/>
      <c r="IMU147" s="245"/>
      <c r="IMV147" s="224"/>
      <c r="IMW147" s="244"/>
      <c r="IMX147" s="245"/>
      <c r="IMY147" s="224"/>
      <c r="IMZ147" s="244"/>
      <c r="INA147" s="245"/>
      <c r="INB147" s="224"/>
      <c r="INC147" s="244"/>
      <c r="IND147" s="245"/>
      <c r="INE147" s="224"/>
      <c r="INF147" s="244"/>
      <c r="ING147" s="245"/>
      <c r="INH147" s="224"/>
      <c r="INI147" s="244"/>
      <c r="INJ147" s="245"/>
      <c r="INK147" s="224"/>
      <c r="INL147" s="244"/>
      <c r="INM147" s="245"/>
      <c r="INN147" s="224"/>
      <c r="INO147" s="244"/>
      <c r="INP147" s="245"/>
      <c r="INQ147" s="224"/>
      <c r="INR147" s="244"/>
      <c r="INS147" s="245"/>
      <c r="INT147" s="224"/>
      <c r="INU147" s="244"/>
      <c r="INV147" s="245"/>
      <c r="INW147" s="224"/>
      <c r="INX147" s="244"/>
      <c r="INY147" s="245"/>
      <c r="INZ147" s="224"/>
      <c r="IOA147" s="244"/>
      <c r="IOB147" s="245"/>
      <c r="IOC147" s="224"/>
      <c r="IOD147" s="244"/>
      <c r="IOE147" s="245"/>
      <c r="IOF147" s="224"/>
      <c r="IOG147" s="244"/>
      <c r="IOH147" s="245"/>
      <c r="IOI147" s="224"/>
      <c r="IOJ147" s="244"/>
      <c r="IOK147" s="245"/>
      <c r="IOL147" s="224"/>
      <c r="IOM147" s="244"/>
      <c r="ION147" s="245"/>
      <c r="IOO147" s="224"/>
      <c r="IOP147" s="244"/>
      <c r="IOQ147" s="245"/>
      <c r="IOR147" s="224"/>
      <c r="IOS147" s="244"/>
      <c r="IOT147" s="245"/>
      <c r="IOU147" s="224"/>
      <c r="IOV147" s="244"/>
      <c r="IOW147" s="245"/>
      <c r="IOX147" s="224"/>
      <c r="IOY147" s="244"/>
      <c r="IOZ147" s="245"/>
      <c r="IPA147" s="224"/>
      <c r="IPB147" s="244"/>
      <c r="IPC147" s="245"/>
      <c r="IPD147" s="224"/>
      <c r="IPE147" s="244"/>
      <c r="IPF147" s="245"/>
      <c r="IPG147" s="224"/>
      <c r="IPH147" s="244"/>
      <c r="IPI147" s="245"/>
      <c r="IPJ147" s="224"/>
      <c r="IPK147" s="244"/>
      <c r="IPL147" s="245"/>
      <c r="IPM147" s="224"/>
      <c r="IPN147" s="244"/>
      <c r="IPO147" s="245"/>
      <c r="IPP147" s="224"/>
      <c r="IPQ147" s="244"/>
      <c r="IPR147" s="245"/>
      <c r="IPS147" s="224"/>
      <c r="IPT147" s="244"/>
      <c r="IPU147" s="245"/>
      <c r="IPV147" s="224"/>
      <c r="IPW147" s="244"/>
      <c r="IPX147" s="245"/>
      <c r="IPY147" s="224"/>
      <c r="IPZ147" s="244"/>
      <c r="IQA147" s="245"/>
      <c r="IQB147" s="224"/>
      <c r="IQC147" s="244"/>
      <c r="IQD147" s="245"/>
      <c r="IQE147" s="224"/>
      <c r="IQF147" s="244"/>
      <c r="IQG147" s="245"/>
      <c r="IQH147" s="224"/>
      <c r="IQI147" s="244"/>
      <c r="IQJ147" s="245"/>
      <c r="IQK147" s="224"/>
      <c r="IQL147" s="244"/>
      <c r="IQM147" s="245"/>
      <c r="IQN147" s="224"/>
      <c r="IQO147" s="244"/>
      <c r="IQP147" s="245"/>
      <c r="IQQ147" s="224"/>
      <c r="IQR147" s="244"/>
      <c r="IQS147" s="245"/>
      <c r="IQT147" s="224"/>
      <c r="IQU147" s="244"/>
      <c r="IQV147" s="245"/>
      <c r="IQW147" s="224"/>
      <c r="IQX147" s="244"/>
      <c r="IQY147" s="245"/>
      <c r="IQZ147" s="224"/>
      <c r="IRA147" s="244"/>
      <c r="IRB147" s="245"/>
      <c r="IRC147" s="224"/>
      <c r="IRD147" s="244"/>
      <c r="IRE147" s="245"/>
      <c r="IRF147" s="224"/>
      <c r="IRG147" s="244"/>
      <c r="IRH147" s="245"/>
      <c r="IRI147" s="224"/>
      <c r="IRJ147" s="244"/>
      <c r="IRK147" s="245"/>
      <c r="IRL147" s="224"/>
      <c r="IRM147" s="244"/>
      <c r="IRN147" s="245"/>
      <c r="IRO147" s="224"/>
      <c r="IRP147" s="244"/>
      <c r="IRQ147" s="245"/>
      <c r="IRR147" s="224"/>
      <c r="IRS147" s="244"/>
      <c r="IRT147" s="245"/>
      <c r="IRU147" s="224"/>
      <c r="IRV147" s="244"/>
      <c r="IRW147" s="245"/>
      <c r="IRX147" s="224"/>
      <c r="IRY147" s="244"/>
      <c r="IRZ147" s="245"/>
      <c r="ISA147" s="224"/>
      <c r="ISB147" s="244"/>
      <c r="ISC147" s="245"/>
      <c r="ISD147" s="224"/>
      <c r="ISE147" s="244"/>
      <c r="ISF147" s="245"/>
      <c r="ISG147" s="224"/>
      <c r="ISH147" s="244"/>
      <c r="ISI147" s="245"/>
      <c r="ISJ147" s="224"/>
      <c r="ISK147" s="244"/>
      <c r="ISL147" s="245"/>
      <c r="ISM147" s="224"/>
      <c r="ISN147" s="244"/>
      <c r="ISO147" s="245"/>
      <c r="ISP147" s="224"/>
      <c r="ISQ147" s="244"/>
      <c r="ISR147" s="245"/>
      <c r="ISS147" s="224"/>
      <c r="IST147" s="244"/>
      <c r="ISU147" s="245"/>
      <c r="ISV147" s="224"/>
      <c r="ISW147" s="244"/>
      <c r="ISX147" s="245"/>
      <c r="ISY147" s="224"/>
      <c r="ISZ147" s="244"/>
      <c r="ITA147" s="245"/>
      <c r="ITB147" s="224"/>
      <c r="ITC147" s="244"/>
      <c r="ITD147" s="245"/>
      <c r="ITE147" s="224"/>
      <c r="ITF147" s="244"/>
      <c r="ITG147" s="245"/>
      <c r="ITH147" s="224"/>
      <c r="ITI147" s="244"/>
      <c r="ITJ147" s="245"/>
      <c r="ITK147" s="224"/>
      <c r="ITL147" s="244"/>
      <c r="ITM147" s="245"/>
      <c r="ITN147" s="224"/>
      <c r="ITO147" s="244"/>
      <c r="ITP147" s="245"/>
      <c r="ITQ147" s="224"/>
      <c r="ITR147" s="244"/>
      <c r="ITS147" s="245"/>
      <c r="ITT147" s="224"/>
      <c r="ITU147" s="244"/>
      <c r="ITV147" s="245"/>
      <c r="ITW147" s="224"/>
      <c r="ITX147" s="244"/>
      <c r="ITY147" s="245"/>
      <c r="ITZ147" s="224"/>
      <c r="IUA147" s="244"/>
      <c r="IUB147" s="245"/>
      <c r="IUC147" s="224"/>
      <c r="IUD147" s="244"/>
      <c r="IUE147" s="245"/>
      <c r="IUF147" s="224"/>
      <c r="IUG147" s="244"/>
      <c r="IUH147" s="245"/>
      <c r="IUI147" s="224"/>
      <c r="IUJ147" s="244"/>
      <c r="IUK147" s="245"/>
      <c r="IUL147" s="224"/>
      <c r="IUM147" s="244"/>
      <c r="IUN147" s="245"/>
      <c r="IUO147" s="224"/>
      <c r="IUP147" s="244"/>
      <c r="IUQ147" s="245"/>
      <c r="IUR147" s="224"/>
      <c r="IUS147" s="244"/>
      <c r="IUT147" s="245"/>
      <c r="IUU147" s="224"/>
      <c r="IUV147" s="244"/>
      <c r="IUW147" s="245"/>
      <c r="IUX147" s="224"/>
      <c r="IUY147" s="244"/>
      <c r="IUZ147" s="245"/>
      <c r="IVA147" s="224"/>
      <c r="IVB147" s="244"/>
      <c r="IVC147" s="245"/>
      <c r="IVD147" s="224"/>
      <c r="IVE147" s="244"/>
      <c r="IVF147" s="245"/>
      <c r="IVG147" s="224"/>
      <c r="IVH147" s="244"/>
      <c r="IVI147" s="245"/>
      <c r="IVJ147" s="224"/>
      <c r="IVK147" s="244"/>
      <c r="IVL147" s="245"/>
      <c r="IVM147" s="224"/>
      <c r="IVN147" s="244"/>
      <c r="IVO147" s="245"/>
      <c r="IVP147" s="224"/>
      <c r="IVQ147" s="244"/>
      <c r="IVR147" s="245"/>
      <c r="IVS147" s="224"/>
      <c r="IVT147" s="244"/>
      <c r="IVU147" s="245"/>
      <c r="IVV147" s="224"/>
      <c r="IVW147" s="244"/>
      <c r="IVX147" s="245"/>
      <c r="IVY147" s="224"/>
      <c r="IVZ147" s="244"/>
      <c r="IWA147" s="245"/>
      <c r="IWB147" s="224"/>
      <c r="IWC147" s="244"/>
      <c r="IWD147" s="245"/>
      <c r="IWE147" s="224"/>
      <c r="IWF147" s="244"/>
      <c r="IWG147" s="245"/>
      <c r="IWH147" s="224"/>
      <c r="IWI147" s="244"/>
      <c r="IWJ147" s="245"/>
      <c r="IWK147" s="224"/>
      <c r="IWL147" s="244"/>
      <c r="IWM147" s="245"/>
      <c r="IWN147" s="224"/>
      <c r="IWO147" s="244"/>
      <c r="IWP147" s="245"/>
      <c r="IWQ147" s="224"/>
      <c r="IWR147" s="244"/>
      <c r="IWS147" s="245"/>
      <c r="IWT147" s="224"/>
      <c r="IWU147" s="244"/>
      <c r="IWV147" s="245"/>
      <c r="IWW147" s="224"/>
      <c r="IWX147" s="244"/>
      <c r="IWY147" s="245"/>
      <c r="IWZ147" s="224"/>
      <c r="IXA147" s="244"/>
      <c r="IXB147" s="245"/>
      <c r="IXC147" s="224"/>
      <c r="IXD147" s="244"/>
      <c r="IXE147" s="245"/>
      <c r="IXF147" s="224"/>
      <c r="IXG147" s="244"/>
      <c r="IXH147" s="245"/>
      <c r="IXI147" s="224"/>
      <c r="IXJ147" s="244"/>
      <c r="IXK147" s="245"/>
      <c r="IXL147" s="224"/>
      <c r="IXM147" s="244"/>
      <c r="IXN147" s="245"/>
      <c r="IXO147" s="224"/>
      <c r="IXP147" s="244"/>
      <c r="IXQ147" s="245"/>
      <c r="IXR147" s="224"/>
      <c r="IXS147" s="244"/>
      <c r="IXT147" s="245"/>
      <c r="IXU147" s="224"/>
      <c r="IXV147" s="244"/>
      <c r="IXW147" s="245"/>
      <c r="IXX147" s="224"/>
      <c r="IXY147" s="244"/>
      <c r="IXZ147" s="245"/>
      <c r="IYA147" s="224"/>
      <c r="IYB147" s="244"/>
      <c r="IYC147" s="245"/>
      <c r="IYD147" s="224"/>
      <c r="IYE147" s="244"/>
      <c r="IYF147" s="245"/>
      <c r="IYG147" s="224"/>
      <c r="IYH147" s="244"/>
      <c r="IYI147" s="245"/>
      <c r="IYJ147" s="224"/>
      <c r="IYK147" s="244"/>
      <c r="IYL147" s="245"/>
      <c r="IYM147" s="224"/>
      <c r="IYN147" s="244"/>
      <c r="IYO147" s="245"/>
      <c r="IYP147" s="224"/>
      <c r="IYQ147" s="244"/>
      <c r="IYR147" s="245"/>
      <c r="IYS147" s="224"/>
      <c r="IYT147" s="244"/>
      <c r="IYU147" s="245"/>
      <c r="IYV147" s="224"/>
      <c r="IYW147" s="244"/>
      <c r="IYX147" s="245"/>
      <c r="IYY147" s="224"/>
      <c r="IYZ147" s="244"/>
      <c r="IZA147" s="245"/>
      <c r="IZB147" s="224"/>
      <c r="IZC147" s="244"/>
      <c r="IZD147" s="245"/>
      <c r="IZE147" s="224"/>
      <c r="IZF147" s="244"/>
      <c r="IZG147" s="245"/>
      <c r="IZH147" s="224"/>
      <c r="IZI147" s="244"/>
      <c r="IZJ147" s="245"/>
      <c r="IZK147" s="224"/>
      <c r="IZL147" s="244"/>
      <c r="IZM147" s="245"/>
      <c r="IZN147" s="224"/>
      <c r="IZO147" s="244"/>
      <c r="IZP147" s="245"/>
      <c r="IZQ147" s="224"/>
      <c r="IZR147" s="244"/>
      <c r="IZS147" s="245"/>
      <c r="IZT147" s="224"/>
      <c r="IZU147" s="244"/>
      <c r="IZV147" s="245"/>
      <c r="IZW147" s="224"/>
      <c r="IZX147" s="244"/>
      <c r="IZY147" s="245"/>
      <c r="IZZ147" s="224"/>
      <c r="JAA147" s="244"/>
      <c r="JAB147" s="245"/>
      <c r="JAC147" s="224"/>
      <c r="JAD147" s="244"/>
      <c r="JAE147" s="245"/>
      <c r="JAF147" s="224"/>
      <c r="JAG147" s="244"/>
      <c r="JAH147" s="245"/>
      <c r="JAI147" s="224"/>
      <c r="JAJ147" s="244"/>
      <c r="JAK147" s="245"/>
      <c r="JAL147" s="224"/>
      <c r="JAM147" s="244"/>
      <c r="JAN147" s="245"/>
      <c r="JAO147" s="224"/>
      <c r="JAP147" s="244"/>
      <c r="JAQ147" s="245"/>
      <c r="JAR147" s="224"/>
      <c r="JAS147" s="244"/>
      <c r="JAT147" s="245"/>
      <c r="JAU147" s="224"/>
      <c r="JAV147" s="244"/>
      <c r="JAW147" s="245"/>
      <c r="JAX147" s="224"/>
      <c r="JAY147" s="244"/>
      <c r="JAZ147" s="245"/>
      <c r="JBA147" s="224"/>
      <c r="JBB147" s="244"/>
      <c r="JBC147" s="245"/>
      <c r="JBD147" s="224"/>
      <c r="JBE147" s="244"/>
      <c r="JBF147" s="245"/>
      <c r="JBG147" s="224"/>
      <c r="JBH147" s="244"/>
      <c r="JBI147" s="245"/>
      <c r="JBJ147" s="224"/>
      <c r="JBK147" s="244"/>
      <c r="JBL147" s="245"/>
      <c r="JBM147" s="224"/>
      <c r="JBN147" s="244"/>
      <c r="JBO147" s="245"/>
      <c r="JBP147" s="224"/>
      <c r="JBQ147" s="244"/>
      <c r="JBR147" s="245"/>
      <c r="JBS147" s="224"/>
      <c r="JBT147" s="244"/>
      <c r="JBU147" s="245"/>
      <c r="JBV147" s="224"/>
      <c r="JBW147" s="244"/>
      <c r="JBX147" s="245"/>
      <c r="JBY147" s="224"/>
      <c r="JBZ147" s="244"/>
      <c r="JCA147" s="245"/>
      <c r="JCB147" s="224"/>
      <c r="JCC147" s="244"/>
      <c r="JCD147" s="245"/>
      <c r="JCE147" s="224"/>
      <c r="JCF147" s="244"/>
      <c r="JCG147" s="245"/>
      <c r="JCH147" s="224"/>
      <c r="JCI147" s="244"/>
      <c r="JCJ147" s="245"/>
      <c r="JCK147" s="224"/>
      <c r="JCL147" s="244"/>
      <c r="JCM147" s="245"/>
      <c r="JCN147" s="224"/>
      <c r="JCO147" s="244"/>
      <c r="JCP147" s="245"/>
      <c r="JCQ147" s="224"/>
      <c r="JCR147" s="244"/>
      <c r="JCS147" s="245"/>
      <c r="JCT147" s="224"/>
      <c r="JCU147" s="244"/>
      <c r="JCV147" s="245"/>
      <c r="JCW147" s="224"/>
      <c r="JCX147" s="244"/>
      <c r="JCY147" s="245"/>
      <c r="JCZ147" s="224"/>
      <c r="JDA147" s="244"/>
      <c r="JDB147" s="245"/>
      <c r="JDC147" s="224"/>
      <c r="JDD147" s="244"/>
      <c r="JDE147" s="245"/>
      <c r="JDF147" s="224"/>
      <c r="JDG147" s="244"/>
      <c r="JDH147" s="245"/>
      <c r="JDI147" s="224"/>
      <c r="JDJ147" s="244"/>
      <c r="JDK147" s="245"/>
      <c r="JDL147" s="224"/>
      <c r="JDM147" s="244"/>
      <c r="JDN147" s="245"/>
      <c r="JDO147" s="224"/>
      <c r="JDP147" s="244"/>
      <c r="JDQ147" s="245"/>
      <c r="JDR147" s="224"/>
      <c r="JDS147" s="244"/>
      <c r="JDT147" s="245"/>
      <c r="JDU147" s="224"/>
      <c r="JDV147" s="244"/>
      <c r="JDW147" s="245"/>
      <c r="JDX147" s="224"/>
      <c r="JDY147" s="244"/>
      <c r="JDZ147" s="245"/>
      <c r="JEA147" s="224"/>
      <c r="JEB147" s="244"/>
      <c r="JEC147" s="245"/>
      <c r="JED147" s="224"/>
      <c r="JEE147" s="244"/>
      <c r="JEF147" s="245"/>
      <c r="JEG147" s="224"/>
      <c r="JEH147" s="244"/>
      <c r="JEI147" s="245"/>
      <c r="JEJ147" s="224"/>
      <c r="JEK147" s="244"/>
      <c r="JEL147" s="245"/>
      <c r="JEM147" s="224"/>
      <c r="JEN147" s="244"/>
      <c r="JEO147" s="245"/>
      <c r="JEP147" s="224"/>
      <c r="JEQ147" s="244"/>
      <c r="JER147" s="245"/>
      <c r="JES147" s="224"/>
      <c r="JET147" s="244"/>
      <c r="JEU147" s="245"/>
      <c r="JEV147" s="224"/>
      <c r="JEW147" s="244"/>
      <c r="JEX147" s="245"/>
      <c r="JEY147" s="224"/>
      <c r="JEZ147" s="244"/>
      <c r="JFA147" s="245"/>
      <c r="JFB147" s="224"/>
      <c r="JFC147" s="244"/>
      <c r="JFD147" s="245"/>
      <c r="JFE147" s="224"/>
      <c r="JFF147" s="244"/>
      <c r="JFG147" s="245"/>
      <c r="JFH147" s="224"/>
      <c r="JFI147" s="244"/>
      <c r="JFJ147" s="245"/>
      <c r="JFK147" s="224"/>
      <c r="JFL147" s="244"/>
      <c r="JFM147" s="245"/>
      <c r="JFN147" s="224"/>
      <c r="JFO147" s="244"/>
      <c r="JFP147" s="245"/>
      <c r="JFQ147" s="224"/>
      <c r="JFR147" s="244"/>
      <c r="JFS147" s="245"/>
      <c r="JFT147" s="224"/>
      <c r="JFU147" s="244"/>
      <c r="JFV147" s="245"/>
      <c r="JFW147" s="224"/>
      <c r="JFX147" s="244"/>
      <c r="JFY147" s="245"/>
      <c r="JFZ147" s="224"/>
      <c r="JGA147" s="244"/>
      <c r="JGB147" s="245"/>
      <c r="JGC147" s="224"/>
      <c r="JGD147" s="244"/>
      <c r="JGE147" s="245"/>
      <c r="JGF147" s="224"/>
      <c r="JGG147" s="244"/>
      <c r="JGH147" s="245"/>
      <c r="JGI147" s="224"/>
      <c r="JGJ147" s="244"/>
      <c r="JGK147" s="245"/>
      <c r="JGL147" s="224"/>
      <c r="JGM147" s="244"/>
      <c r="JGN147" s="245"/>
      <c r="JGO147" s="224"/>
      <c r="JGP147" s="244"/>
      <c r="JGQ147" s="245"/>
      <c r="JGR147" s="224"/>
      <c r="JGS147" s="244"/>
      <c r="JGT147" s="245"/>
      <c r="JGU147" s="224"/>
      <c r="JGV147" s="244"/>
      <c r="JGW147" s="245"/>
      <c r="JGX147" s="224"/>
      <c r="JGY147" s="244"/>
      <c r="JGZ147" s="245"/>
      <c r="JHA147" s="224"/>
      <c r="JHB147" s="244"/>
      <c r="JHC147" s="245"/>
      <c r="JHD147" s="224"/>
      <c r="JHE147" s="244"/>
      <c r="JHF147" s="245"/>
      <c r="JHG147" s="224"/>
      <c r="JHH147" s="244"/>
      <c r="JHI147" s="245"/>
      <c r="JHJ147" s="224"/>
      <c r="JHK147" s="244"/>
      <c r="JHL147" s="245"/>
      <c r="JHM147" s="224"/>
      <c r="JHN147" s="244"/>
      <c r="JHO147" s="245"/>
      <c r="JHP147" s="224"/>
      <c r="JHQ147" s="244"/>
      <c r="JHR147" s="245"/>
      <c r="JHS147" s="224"/>
      <c r="JHT147" s="244"/>
      <c r="JHU147" s="245"/>
      <c r="JHV147" s="224"/>
      <c r="JHW147" s="244"/>
      <c r="JHX147" s="245"/>
      <c r="JHY147" s="224"/>
      <c r="JHZ147" s="244"/>
      <c r="JIA147" s="245"/>
      <c r="JIB147" s="224"/>
      <c r="JIC147" s="244"/>
      <c r="JID147" s="245"/>
      <c r="JIE147" s="224"/>
      <c r="JIF147" s="244"/>
      <c r="JIG147" s="245"/>
      <c r="JIH147" s="224"/>
      <c r="JII147" s="244"/>
      <c r="JIJ147" s="245"/>
      <c r="JIK147" s="224"/>
      <c r="JIL147" s="244"/>
      <c r="JIM147" s="245"/>
      <c r="JIN147" s="224"/>
      <c r="JIO147" s="244"/>
      <c r="JIP147" s="245"/>
      <c r="JIQ147" s="224"/>
      <c r="JIR147" s="244"/>
      <c r="JIS147" s="245"/>
      <c r="JIT147" s="224"/>
      <c r="JIU147" s="244"/>
      <c r="JIV147" s="245"/>
      <c r="JIW147" s="224"/>
      <c r="JIX147" s="244"/>
      <c r="JIY147" s="245"/>
      <c r="JIZ147" s="224"/>
      <c r="JJA147" s="244"/>
      <c r="JJB147" s="245"/>
      <c r="JJC147" s="224"/>
      <c r="JJD147" s="244"/>
      <c r="JJE147" s="245"/>
      <c r="JJF147" s="224"/>
      <c r="JJG147" s="244"/>
      <c r="JJH147" s="245"/>
      <c r="JJI147" s="224"/>
      <c r="JJJ147" s="244"/>
      <c r="JJK147" s="245"/>
      <c r="JJL147" s="224"/>
      <c r="JJM147" s="244"/>
      <c r="JJN147" s="245"/>
      <c r="JJO147" s="224"/>
      <c r="JJP147" s="244"/>
      <c r="JJQ147" s="245"/>
      <c r="JJR147" s="224"/>
      <c r="JJS147" s="244"/>
      <c r="JJT147" s="245"/>
      <c r="JJU147" s="224"/>
      <c r="JJV147" s="244"/>
      <c r="JJW147" s="245"/>
      <c r="JJX147" s="224"/>
      <c r="JJY147" s="244"/>
      <c r="JJZ147" s="245"/>
      <c r="JKA147" s="224"/>
      <c r="JKB147" s="244"/>
      <c r="JKC147" s="245"/>
      <c r="JKD147" s="224"/>
      <c r="JKE147" s="244"/>
      <c r="JKF147" s="245"/>
      <c r="JKG147" s="224"/>
      <c r="JKH147" s="244"/>
      <c r="JKI147" s="245"/>
      <c r="JKJ147" s="224"/>
      <c r="JKK147" s="244"/>
      <c r="JKL147" s="245"/>
      <c r="JKM147" s="224"/>
      <c r="JKN147" s="244"/>
      <c r="JKO147" s="245"/>
      <c r="JKP147" s="224"/>
      <c r="JKQ147" s="244"/>
      <c r="JKR147" s="245"/>
      <c r="JKS147" s="224"/>
      <c r="JKT147" s="244"/>
      <c r="JKU147" s="245"/>
      <c r="JKV147" s="224"/>
      <c r="JKW147" s="244"/>
      <c r="JKX147" s="245"/>
      <c r="JKY147" s="224"/>
      <c r="JKZ147" s="244"/>
      <c r="JLA147" s="245"/>
      <c r="JLB147" s="224"/>
      <c r="JLC147" s="244"/>
      <c r="JLD147" s="245"/>
      <c r="JLE147" s="224"/>
      <c r="JLF147" s="244"/>
      <c r="JLG147" s="245"/>
      <c r="JLH147" s="224"/>
      <c r="JLI147" s="244"/>
      <c r="JLJ147" s="245"/>
      <c r="JLK147" s="224"/>
      <c r="JLL147" s="244"/>
      <c r="JLM147" s="245"/>
      <c r="JLN147" s="224"/>
      <c r="JLO147" s="244"/>
      <c r="JLP147" s="245"/>
      <c r="JLQ147" s="224"/>
      <c r="JLR147" s="244"/>
      <c r="JLS147" s="245"/>
      <c r="JLT147" s="224"/>
      <c r="JLU147" s="244"/>
      <c r="JLV147" s="245"/>
      <c r="JLW147" s="224"/>
      <c r="JLX147" s="244"/>
      <c r="JLY147" s="245"/>
      <c r="JLZ147" s="224"/>
      <c r="JMA147" s="244"/>
      <c r="JMB147" s="245"/>
      <c r="JMC147" s="224"/>
      <c r="JMD147" s="244"/>
      <c r="JME147" s="245"/>
      <c r="JMF147" s="224"/>
      <c r="JMG147" s="244"/>
      <c r="JMH147" s="245"/>
      <c r="JMI147" s="224"/>
      <c r="JMJ147" s="244"/>
      <c r="JMK147" s="245"/>
      <c r="JML147" s="224"/>
      <c r="JMM147" s="244"/>
      <c r="JMN147" s="245"/>
      <c r="JMO147" s="224"/>
      <c r="JMP147" s="244"/>
      <c r="JMQ147" s="245"/>
      <c r="JMR147" s="224"/>
      <c r="JMS147" s="244"/>
      <c r="JMT147" s="245"/>
      <c r="JMU147" s="224"/>
      <c r="JMV147" s="244"/>
      <c r="JMW147" s="245"/>
      <c r="JMX147" s="224"/>
      <c r="JMY147" s="244"/>
      <c r="JMZ147" s="245"/>
      <c r="JNA147" s="224"/>
      <c r="JNB147" s="244"/>
      <c r="JNC147" s="245"/>
      <c r="JND147" s="224"/>
      <c r="JNE147" s="244"/>
      <c r="JNF147" s="245"/>
      <c r="JNG147" s="224"/>
      <c r="JNH147" s="244"/>
      <c r="JNI147" s="245"/>
      <c r="JNJ147" s="224"/>
      <c r="JNK147" s="244"/>
      <c r="JNL147" s="245"/>
      <c r="JNM147" s="224"/>
      <c r="JNN147" s="244"/>
      <c r="JNO147" s="245"/>
      <c r="JNP147" s="224"/>
      <c r="JNQ147" s="244"/>
      <c r="JNR147" s="245"/>
      <c r="JNS147" s="224"/>
      <c r="JNT147" s="244"/>
      <c r="JNU147" s="245"/>
      <c r="JNV147" s="224"/>
      <c r="JNW147" s="244"/>
      <c r="JNX147" s="245"/>
      <c r="JNY147" s="224"/>
      <c r="JNZ147" s="244"/>
      <c r="JOA147" s="245"/>
      <c r="JOB147" s="224"/>
      <c r="JOC147" s="244"/>
      <c r="JOD147" s="245"/>
      <c r="JOE147" s="224"/>
      <c r="JOF147" s="244"/>
      <c r="JOG147" s="245"/>
      <c r="JOH147" s="224"/>
      <c r="JOI147" s="244"/>
      <c r="JOJ147" s="245"/>
      <c r="JOK147" s="224"/>
      <c r="JOL147" s="244"/>
      <c r="JOM147" s="245"/>
      <c r="JON147" s="224"/>
      <c r="JOO147" s="244"/>
      <c r="JOP147" s="245"/>
      <c r="JOQ147" s="224"/>
      <c r="JOR147" s="244"/>
      <c r="JOS147" s="245"/>
      <c r="JOT147" s="224"/>
      <c r="JOU147" s="244"/>
      <c r="JOV147" s="245"/>
      <c r="JOW147" s="224"/>
      <c r="JOX147" s="244"/>
      <c r="JOY147" s="245"/>
      <c r="JOZ147" s="224"/>
      <c r="JPA147" s="244"/>
      <c r="JPB147" s="245"/>
      <c r="JPC147" s="224"/>
      <c r="JPD147" s="244"/>
      <c r="JPE147" s="245"/>
      <c r="JPF147" s="224"/>
      <c r="JPG147" s="244"/>
      <c r="JPH147" s="245"/>
      <c r="JPI147" s="224"/>
      <c r="JPJ147" s="244"/>
      <c r="JPK147" s="245"/>
      <c r="JPL147" s="224"/>
      <c r="JPM147" s="244"/>
      <c r="JPN147" s="245"/>
      <c r="JPO147" s="224"/>
      <c r="JPP147" s="244"/>
      <c r="JPQ147" s="245"/>
      <c r="JPR147" s="224"/>
      <c r="JPS147" s="244"/>
      <c r="JPT147" s="245"/>
      <c r="JPU147" s="224"/>
      <c r="JPV147" s="244"/>
      <c r="JPW147" s="245"/>
      <c r="JPX147" s="224"/>
      <c r="JPY147" s="244"/>
      <c r="JPZ147" s="245"/>
      <c r="JQA147" s="224"/>
      <c r="JQB147" s="244"/>
      <c r="JQC147" s="245"/>
      <c r="JQD147" s="224"/>
      <c r="JQE147" s="244"/>
      <c r="JQF147" s="245"/>
      <c r="JQG147" s="224"/>
      <c r="JQH147" s="244"/>
      <c r="JQI147" s="245"/>
      <c r="JQJ147" s="224"/>
      <c r="JQK147" s="244"/>
      <c r="JQL147" s="245"/>
      <c r="JQM147" s="224"/>
      <c r="JQN147" s="244"/>
      <c r="JQO147" s="245"/>
      <c r="JQP147" s="224"/>
      <c r="JQQ147" s="244"/>
      <c r="JQR147" s="245"/>
      <c r="JQS147" s="224"/>
      <c r="JQT147" s="244"/>
      <c r="JQU147" s="245"/>
      <c r="JQV147" s="224"/>
      <c r="JQW147" s="244"/>
      <c r="JQX147" s="245"/>
      <c r="JQY147" s="224"/>
      <c r="JQZ147" s="244"/>
      <c r="JRA147" s="245"/>
      <c r="JRB147" s="224"/>
      <c r="JRC147" s="244"/>
      <c r="JRD147" s="245"/>
      <c r="JRE147" s="224"/>
      <c r="JRF147" s="244"/>
      <c r="JRG147" s="245"/>
      <c r="JRH147" s="224"/>
      <c r="JRI147" s="244"/>
      <c r="JRJ147" s="245"/>
      <c r="JRK147" s="224"/>
      <c r="JRL147" s="244"/>
      <c r="JRM147" s="245"/>
      <c r="JRN147" s="224"/>
      <c r="JRO147" s="244"/>
      <c r="JRP147" s="245"/>
      <c r="JRQ147" s="224"/>
      <c r="JRR147" s="244"/>
      <c r="JRS147" s="245"/>
      <c r="JRT147" s="224"/>
      <c r="JRU147" s="244"/>
      <c r="JRV147" s="245"/>
      <c r="JRW147" s="224"/>
      <c r="JRX147" s="244"/>
      <c r="JRY147" s="245"/>
      <c r="JRZ147" s="224"/>
      <c r="JSA147" s="244"/>
      <c r="JSB147" s="245"/>
      <c r="JSC147" s="224"/>
      <c r="JSD147" s="244"/>
      <c r="JSE147" s="245"/>
      <c r="JSF147" s="224"/>
      <c r="JSG147" s="244"/>
      <c r="JSH147" s="245"/>
      <c r="JSI147" s="224"/>
      <c r="JSJ147" s="244"/>
      <c r="JSK147" s="245"/>
      <c r="JSL147" s="224"/>
      <c r="JSM147" s="244"/>
      <c r="JSN147" s="245"/>
      <c r="JSO147" s="224"/>
      <c r="JSP147" s="244"/>
      <c r="JSQ147" s="245"/>
      <c r="JSR147" s="224"/>
      <c r="JSS147" s="244"/>
      <c r="JST147" s="245"/>
      <c r="JSU147" s="224"/>
      <c r="JSV147" s="244"/>
      <c r="JSW147" s="245"/>
      <c r="JSX147" s="224"/>
      <c r="JSY147" s="244"/>
      <c r="JSZ147" s="245"/>
      <c r="JTA147" s="224"/>
      <c r="JTB147" s="244"/>
      <c r="JTC147" s="245"/>
      <c r="JTD147" s="224"/>
      <c r="JTE147" s="244"/>
      <c r="JTF147" s="245"/>
      <c r="JTG147" s="224"/>
      <c r="JTH147" s="244"/>
      <c r="JTI147" s="245"/>
      <c r="JTJ147" s="224"/>
      <c r="JTK147" s="244"/>
      <c r="JTL147" s="245"/>
      <c r="JTM147" s="224"/>
      <c r="JTN147" s="244"/>
      <c r="JTO147" s="245"/>
      <c r="JTP147" s="224"/>
      <c r="JTQ147" s="244"/>
      <c r="JTR147" s="245"/>
      <c r="JTS147" s="224"/>
      <c r="JTT147" s="244"/>
      <c r="JTU147" s="245"/>
      <c r="JTV147" s="224"/>
      <c r="JTW147" s="244"/>
      <c r="JTX147" s="245"/>
      <c r="JTY147" s="224"/>
      <c r="JTZ147" s="244"/>
      <c r="JUA147" s="245"/>
      <c r="JUB147" s="224"/>
      <c r="JUC147" s="244"/>
      <c r="JUD147" s="245"/>
      <c r="JUE147" s="224"/>
      <c r="JUF147" s="244"/>
      <c r="JUG147" s="245"/>
      <c r="JUH147" s="224"/>
      <c r="JUI147" s="244"/>
      <c r="JUJ147" s="245"/>
      <c r="JUK147" s="224"/>
      <c r="JUL147" s="244"/>
      <c r="JUM147" s="245"/>
      <c r="JUN147" s="224"/>
      <c r="JUO147" s="244"/>
      <c r="JUP147" s="245"/>
      <c r="JUQ147" s="224"/>
      <c r="JUR147" s="244"/>
      <c r="JUS147" s="245"/>
      <c r="JUT147" s="224"/>
      <c r="JUU147" s="244"/>
      <c r="JUV147" s="245"/>
      <c r="JUW147" s="224"/>
      <c r="JUX147" s="244"/>
      <c r="JUY147" s="245"/>
      <c r="JUZ147" s="224"/>
      <c r="JVA147" s="244"/>
      <c r="JVB147" s="245"/>
      <c r="JVC147" s="224"/>
      <c r="JVD147" s="244"/>
      <c r="JVE147" s="245"/>
      <c r="JVF147" s="224"/>
      <c r="JVG147" s="244"/>
      <c r="JVH147" s="245"/>
      <c r="JVI147" s="224"/>
      <c r="JVJ147" s="244"/>
      <c r="JVK147" s="245"/>
      <c r="JVL147" s="224"/>
      <c r="JVM147" s="244"/>
      <c r="JVN147" s="245"/>
      <c r="JVO147" s="224"/>
      <c r="JVP147" s="244"/>
      <c r="JVQ147" s="245"/>
      <c r="JVR147" s="224"/>
      <c r="JVS147" s="244"/>
      <c r="JVT147" s="245"/>
      <c r="JVU147" s="224"/>
      <c r="JVV147" s="244"/>
      <c r="JVW147" s="245"/>
      <c r="JVX147" s="224"/>
      <c r="JVY147" s="244"/>
      <c r="JVZ147" s="245"/>
      <c r="JWA147" s="224"/>
      <c r="JWB147" s="244"/>
      <c r="JWC147" s="245"/>
      <c r="JWD147" s="224"/>
      <c r="JWE147" s="244"/>
      <c r="JWF147" s="245"/>
      <c r="JWG147" s="224"/>
      <c r="JWH147" s="244"/>
      <c r="JWI147" s="245"/>
      <c r="JWJ147" s="224"/>
      <c r="JWK147" s="244"/>
      <c r="JWL147" s="245"/>
      <c r="JWM147" s="224"/>
      <c r="JWN147" s="244"/>
      <c r="JWO147" s="245"/>
      <c r="JWP147" s="224"/>
      <c r="JWQ147" s="244"/>
      <c r="JWR147" s="245"/>
      <c r="JWS147" s="224"/>
      <c r="JWT147" s="244"/>
      <c r="JWU147" s="245"/>
      <c r="JWV147" s="224"/>
      <c r="JWW147" s="244"/>
      <c r="JWX147" s="245"/>
      <c r="JWY147" s="224"/>
      <c r="JWZ147" s="244"/>
      <c r="JXA147" s="245"/>
      <c r="JXB147" s="224"/>
      <c r="JXC147" s="244"/>
      <c r="JXD147" s="245"/>
      <c r="JXE147" s="224"/>
      <c r="JXF147" s="244"/>
      <c r="JXG147" s="245"/>
      <c r="JXH147" s="224"/>
      <c r="JXI147" s="244"/>
      <c r="JXJ147" s="245"/>
      <c r="JXK147" s="224"/>
      <c r="JXL147" s="244"/>
      <c r="JXM147" s="245"/>
      <c r="JXN147" s="224"/>
      <c r="JXO147" s="244"/>
      <c r="JXP147" s="245"/>
      <c r="JXQ147" s="224"/>
      <c r="JXR147" s="244"/>
      <c r="JXS147" s="245"/>
      <c r="JXT147" s="224"/>
      <c r="JXU147" s="244"/>
      <c r="JXV147" s="245"/>
      <c r="JXW147" s="224"/>
      <c r="JXX147" s="244"/>
      <c r="JXY147" s="245"/>
      <c r="JXZ147" s="224"/>
      <c r="JYA147" s="244"/>
      <c r="JYB147" s="245"/>
      <c r="JYC147" s="224"/>
      <c r="JYD147" s="244"/>
      <c r="JYE147" s="245"/>
      <c r="JYF147" s="224"/>
      <c r="JYG147" s="244"/>
      <c r="JYH147" s="245"/>
      <c r="JYI147" s="224"/>
      <c r="JYJ147" s="244"/>
      <c r="JYK147" s="245"/>
      <c r="JYL147" s="224"/>
      <c r="JYM147" s="244"/>
      <c r="JYN147" s="245"/>
      <c r="JYO147" s="224"/>
      <c r="JYP147" s="244"/>
      <c r="JYQ147" s="245"/>
      <c r="JYR147" s="224"/>
      <c r="JYS147" s="244"/>
      <c r="JYT147" s="245"/>
      <c r="JYU147" s="224"/>
      <c r="JYV147" s="244"/>
      <c r="JYW147" s="245"/>
      <c r="JYX147" s="224"/>
      <c r="JYY147" s="244"/>
      <c r="JYZ147" s="245"/>
      <c r="JZA147" s="224"/>
      <c r="JZB147" s="244"/>
      <c r="JZC147" s="245"/>
      <c r="JZD147" s="224"/>
      <c r="JZE147" s="244"/>
      <c r="JZF147" s="245"/>
      <c r="JZG147" s="224"/>
      <c r="JZH147" s="244"/>
      <c r="JZI147" s="245"/>
      <c r="JZJ147" s="224"/>
      <c r="JZK147" s="244"/>
      <c r="JZL147" s="245"/>
      <c r="JZM147" s="224"/>
      <c r="JZN147" s="244"/>
      <c r="JZO147" s="245"/>
      <c r="JZP147" s="224"/>
      <c r="JZQ147" s="244"/>
      <c r="JZR147" s="245"/>
      <c r="JZS147" s="224"/>
      <c r="JZT147" s="244"/>
      <c r="JZU147" s="245"/>
      <c r="JZV147" s="224"/>
      <c r="JZW147" s="244"/>
      <c r="JZX147" s="245"/>
      <c r="JZY147" s="224"/>
      <c r="JZZ147" s="244"/>
      <c r="KAA147" s="245"/>
      <c r="KAB147" s="224"/>
      <c r="KAC147" s="244"/>
      <c r="KAD147" s="245"/>
      <c r="KAE147" s="224"/>
      <c r="KAF147" s="244"/>
      <c r="KAG147" s="245"/>
      <c r="KAH147" s="224"/>
      <c r="KAI147" s="244"/>
      <c r="KAJ147" s="245"/>
      <c r="KAK147" s="224"/>
      <c r="KAL147" s="244"/>
      <c r="KAM147" s="245"/>
      <c r="KAN147" s="224"/>
      <c r="KAO147" s="244"/>
      <c r="KAP147" s="245"/>
      <c r="KAQ147" s="224"/>
      <c r="KAR147" s="244"/>
      <c r="KAS147" s="245"/>
      <c r="KAT147" s="224"/>
      <c r="KAU147" s="244"/>
      <c r="KAV147" s="245"/>
      <c r="KAW147" s="224"/>
      <c r="KAX147" s="244"/>
      <c r="KAY147" s="245"/>
      <c r="KAZ147" s="224"/>
      <c r="KBA147" s="244"/>
      <c r="KBB147" s="245"/>
      <c r="KBC147" s="224"/>
      <c r="KBD147" s="244"/>
      <c r="KBE147" s="245"/>
      <c r="KBF147" s="224"/>
      <c r="KBG147" s="244"/>
      <c r="KBH147" s="245"/>
      <c r="KBI147" s="224"/>
      <c r="KBJ147" s="244"/>
      <c r="KBK147" s="245"/>
      <c r="KBL147" s="224"/>
      <c r="KBM147" s="244"/>
      <c r="KBN147" s="245"/>
      <c r="KBO147" s="224"/>
      <c r="KBP147" s="244"/>
      <c r="KBQ147" s="245"/>
      <c r="KBR147" s="224"/>
      <c r="KBS147" s="244"/>
      <c r="KBT147" s="245"/>
      <c r="KBU147" s="224"/>
      <c r="KBV147" s="244"/>
      <c r="KBW147" s="245"/>
      <c r="KBX147" s="224"/>
      <c r="KBY147" s="244"/>
      <c r="KBZ147" s="245"/>
      <c r="KCA147" s="224"/>
      <c r="KCB147" s="244"/>
      <c r="KCC147" s="245"/>
      <c r="KCD147" s="224"/>
      <c r="KCE147" s="244"/>
      <c r="KCF147" s="245"/>
      <c r="KCG147" s="224"/>
      <c r="KCH147" s="244"/>
      <c r="KCI147" s="245"/>
      <c r="KCJ147" s="224"/>
      <c r="KCK147" s="244"/>
      <c r="KCL147" s="245"/>
      <c r="KCM147" s="224"/>
      <c r="KCN147" s="244"/>
      <c r="KCO147" s="245"/>
      <c r="KCP147" s="224"/>
      <c r="KCQ147" s="244"/>
      <c r="KCR147" s="245"/>
      <c r="KCS147" s="224"/>
      <c r="KCT147" s="244"/>
      <c r="KCU147" s="245"/>
      <c r="KCV147" s="224"/>
      <c r="KCW147" s="244"/>
      <c r="KCX147" s="245"/>
      <c r="KCY147" s="224"/>
      <c r="KCZ147" s="244"/>
      <c r="KDA147" s="245"/>
      <c r="KDB147" s="224"/>
      <c r="KDC147" s="244"/>
      <c r="KDD147" s="245"/>
      <c r="KDE147" s="224"/>
      <c r="KDF147" s="244"/>
      <c r="KDG147" s="245"/>
      <c r="KDH147" s="224"/>
      <c r="KDI147" s="244"/>
      <c r="KDJ147" s="245"/>
      <c r="KDK147" s="224"/>
      <c r="KDL147" s="244"/>
      <c r="KDM147" s="245"/>
      <c r="KDN147" s="224"/>
      <c r="KDO147" s="244"/>
      <c r="KDP147" s="245"/>
      <c r="KDQ147" s="224"/>
      <c r="KDR147" s="244"/>
      <c r="KDS147" s="245"/>
      <c r="KDT147" s="224"/>
      <c r="KDU147" s="244"/>
      <c r="KDV147" s="245"/>
      <c r="KDW147" s="224"/>
      <c r="KDX147" s="244"/>
      <c r="KDY147" s="245"/>
      <c r="KDZ147" s="224"/>
      <c r="KEA147" s="244"/>
      <c r="KEB147" s="245"/>
      <c r="KEC147" s="224"/>
      <c r="KED147" s="244"/>
      <c r="KEE147" s="245"/>
      <c r="KEF147" s="224"/>
      <c r="KEG147" s="244"/>
      <c r="KEH147" s="245"/>
      <c r="KEI147" s="224"/>
      <c r="KEJ147" s="244"/>
      <c r="KEK147" s="245"/>
      <c r="KEL147" s="224"/>
      <c r="KEM147" s="244"/>
      <c r="KEN147" s="245"/>
      <c r="KEO147" s="224"/>
      <c r="KEP147" s="244"/>
      <c r="KEQ147" s="245"/>
      <c r="KER147" s="224"/>
      <c r="KES147" s="244"/>
      <c r="KET147" s="245"/>
      <c r="KEU147" s="224"/>
      <c r="KEV147" s="244"/>
      <c r="KEW147" s="245"/>
      <c r="KEX147" s="224"/>
      <c r="KEY147" s="244"/>
      <c r="KEZ147" s="245"/>
      <c r="KFA147" s="224"/>
      <c r="KFB147" s="244"/>
      <c r="KFC147" s="245"/>
      <c r="KFD147" s="224"/>
      <c r="KFE147" s="244"/>
      <c r="KFF147" s="245"/>
      <c r="KFG147" s="224"/>
      <c r="KFH147" s="244"/>
      <c r="KFI147" s="245"/>
      <c r="KFJ147" s="224"/>
      <c r="KFK147" s="244"/>
      <c r="KFL147" s="245"/>
      <c r="KFM147" s="224"/>
      <c r="KFN147" s="244"/>
      <c r="KFO147" s="245"/>
      <c r="KFP147" s="224"/>
      <c r="KFQ147" s="244"/>
      <c r="KFR147" s="245"/>
      <c r="KFS147" s="224"/>
      <c r="KFT147" s="244"/>
      <c r="KFU147" s="245"/>
      <c r="KFV147" s="224"/>
      <c r="KFW147" s="244"/>
      <c r="KFX147" s="245"/>
      <c r="KFY147" s="224"/>
      <c r="KFZ147" s="244"/>
      <c r="KGA147" s="245"/>
      <c r="KGB147" s="224"/>
      <c r="KGC147" s="244"/>
      <c r="KGD147" s="245"/>
      <c r="KGE147" s="224"/>
      <c r="KGF147" s="244"/>
      <c r="KGG147" s="245"/>
      <c r="KGH147" s="224"/>
      <c r="KGI147" s="244"/>
      <c r="KGJ147" s="245"/>
      <c r="KGK147" s="224"/>
      <c r="KGL147" s="244"/>
      <c r="KGM147" s="245"/>
      <c r="KGN147" s="224"/>
      <c r="KGO147" s="244"/>
      <c r="KGP147" s="245"/>
      <c r="KGQ147" s="224"/>
      <c r="KGR147" s="244"/>
      <c r="KGS147" s="245"/>
      <c r="KGT147" s="224"/>
      <c r="KGU147" s="244"/>
      <c r="KGV147" s="245"/>
      <c r="KGW147" s="224"/>
      <c r="KGX147" s="244"/>
      <c r="KGY147" s="245"/>
      <c r="KGZ147" s="224"/>
      <c r="KHA147" s="244"/>
      <c r="KHB147" s="245"/>
      <c r="KHC147" s="224"/>
      <c r="KHD147" s="244"/>
      <c r="KHE147" s="245"/>
      <c r="KHF147" s="224"/>
      <c r="KHG147" s="244"/>
      <c r="KHH147" s="245"/>
      <c r="KHI147" s="224"/>
      <c r="KHJ147" s="244"/>
      <c r="KHK147" s="245"/>
      <c r="KHL147" s="224"/>
      <c r="KHM147" s="244"/>
      <c r="KHN147" s="245"/>
      <c r="KHO147" s="224"/>
      <c r="KHP147" s="244"/>
      <c r="KHQ147" s="245"/>
      <c r="KHR147" s="224"/>
      <c r="KHS147" s="244"/>
      <c r="KHT147" s="245"/>
      <c r="KHU147" s="224"/>
      <c r="KHV147" s="244"/>
      <c r="KHW147" s="245"/>
      <c r="KHX147" s="224"/>
      <c r="KHY147" s="244"/>
      <c r="KHZ147" s="245"/>
      <c r="KIA147" s="224"/>
      <c r="KIB147" s="244"/>
      <c r="KIC147" s="245"/>
      <c r="KID147" s="224"/>
      <c r="KIE147" s="244"/>
      <c r="KIF147" s="245"/>
      <c r="KIG147" s="224"/>
      <c r="KIH147" s="244"/>
      <c r="KII147" s="245"/>
      <c r="KIJ147" s="224"/>
      <c r="KIK147" s="244"/>
      <c r="KIL147" s="245"/>
      <c r="KIM147" s="224"/>
      <c r="KIN147" s="244"/>
      <c r="KIO147" s="245"/>
      <c r="KIP147" s="224"/>
      <c r="KIQ147" s="244"/>
      <c r="KIR147" s="245"/>
      <c r="KIS147" s="224"/>
      <c r="KIT147" s="244"/>
      <c r="KIU147" s="245"/>
      <c r="KIV147" s="224"/>
      <c r="KIW147" s="244"/>
      <c r="KIX147" s="245"/>
      <c r="KIY147" s="224"/>
      <c r="KIZ147" s="244"/>
      <c r="KJA147" s="245"/>
      <c r="KJB147" s="224"/>
      <c r="KJC147" s="244"/>
      <c r="KJD147" s="245"/>
      <c r="KJE147" s="224"/>
      <c r="KJF147" s="244"/>
      <c r="KJG147" s="245"/>
      <c r="KJH147" s="224"/>
      <c r="KJI147" s="244"/>
      <c r="KJJ147" s="245"/>
      <c r="KJK147" s="224"/>
      <c r="KJL147" s="244"/>
      <c r="KJM147" s="245"/>
      <c r="KJN147" s="224"/>
      <c r="KJO147" s="244"/>
      <c r="KJP147" s="245"/>
      <c r="KJQ147" s="224"/>
      <c r="KJR147" s="244"/>
      <c r="KJS147" s="245"/>
      <c r="KJT147" s="224"/>
      <c r="KJU147" s="244"/>
      <c r="KJV147" s="245"/>
      <c r="KJW147" s="224"/>
      <c r="KJX147" s="244"/>
      <c r="KJY147" s="245"/>
      <c r="KJZ147" s="224"/>
      <c r="KKA147" s="244"/>
      <c r="KKB147" s="245"/>
      <c r="KKC147" s="224"/>
      <c r="KKD147" s="244"/>
      <c r="KKE147" s="245"/>
      <c r="KKF147" s="224"/>
      <c r="KKG147" s="244"/>
      <c r="KKH147" s="245"/>
      <c r="KKI147" s="224"/>
      <c r="KKJ147" s="244"/>
      <c r="KKK147" s="245"/>
      <c r="KKL147" s="224"/>
      <c r="KKM147" s="244"/>
      <c r="KKN147" s="245"/>
      <c r="KKO147" s="224"/>
      <c r="KKP147" s="244"/>
      <c r="KKQ147" s="245"/>
      <c r="KKR147" s="224"/>
      <c r="KKS147" s="244"/>
      <c r="KKT147" s="245"/>
      <c r="KKU147" s="224"/>
      <c r="KKV147" s="244"/>
      <c r="KKW147" s="245"/>
      <c r="KKX147" s="224"/>
      <c r="KKY147" s="244"/>
      <c r="KKZ147" s="245"/>
      <c r="KLA147" s="224"/>
      <c r="KLB147" s="244"/>
      <c r="KLC147" s="245"/>
      <c r="KLD147" s="224"/>
      <c r="KLE147" s="244"/>
      <c r="KLF147" s="245"/>
      <c r="KLG147" s="224"/>
      <c r="KLH147" s="244"/>
      <c r="KLI147" s="245"/>
      <c r="KLJ147" s="224"/>
      <c r="KLK147" s="244"/>
      <c r="KLL147" s="245"/>
      <c r="KLM147" s="224"/>
      <c r="KLN147" s="244"/>
      <c r="KLO147" s="245"/>
      <c r="KLP147" s="224"/>
      <c r="KLQ147" s="244"/>
      <c r="KLR147" s="245"/>
      <c r="KLS147" s="224"/>
      <c r="KLT147" s="244"/>
      <c r="KLU147" s="245"/>
      <c r="KLV147" s="224"/>
      <c r="KLW147" s="244"/>
      <c r="KLX147" s="245"/>
      <c r="KLY147" s="224"/>
      <c r="KLZ147" s="244"/>
      <c r="KMA147" s="245"/>
      <c r="KMB147" s="224"/>
      <c r="KMC147" s="244"/>
      <c r="KMD147" s="245"/>
      <c r="KME147" s="224"/>
      <c r="KMF147" s="244"/>
      <c r="KMG147" s="245"/>
      <c r="KMH147" s="224"/>
      <c r="KMI147" s="244"/>
      <c r="KMJ147" s="245"/>
      <c r="KMK147" s="224"/>
      <c r="KML147" s="244"/>
      <c r="KMM147" s="245"/>
      <c r="KMN147" s="224"/>
      <c r="KMO147" s="244"/>
      <c r="KMP147" s="245"/>
      <c r="KMQ147" s="224"/>
      <c r="KMR147" s="244"/>
      <c r="KMS147" s="245"/>
      <c r="KMT147" s="224"/>
      <c r="KMU147" s="244"/>
      <c r="KMV147" s="245"/>
      <c r="KMW147" s="224"/>
      <c r="KMX147" s="244"/>
      <c r="KMY147" s="245"/>
      <c r="KMZ147" s="224"/>
      <c r="KNA147" s="244"/>
      <c r="KNB147" s="245"/>
      <c r="KNC147" s="224"/>
      <c r="KND147" s="244"/>
      <c r="KNE147" s="245"/>
      <c r="KNF147" s="224"/>
      <c r="KNG147" s="244"/>
      <c r="KNH147" s="245"/>
      <c r="KNI147" s="224"/>
      <c r="KNJ147" s="244"/>
      <c r="KNK147" s="245"/>
      <c r="KNL147" s="224"/>
      <c r="KNM147" s="244"/>
      <c r="KNN147" s="245"/>
      <c r="KNO147" s="224"/>
      <c r="KNP147" s="244"/>
      <c r="KNQ147" s="245"/>
      <c r="KNR147" s="224"/>
      <c r="KNS147" s="244"/>
      <c r="KNT147" s="245"/>
      <c r="KNU147" s="224"/>
      <c r="KNV147" s="244"/>
      <c r="KNW147" s="245"/>
      <c r="KNX147" s="224"/>
      <c r="KNY147" s="244"/>
      <c r="KNZ147" s="245"/>
      <c r="KOA147" s="224"/>
      <c r="KOB147" s="244"/>
      <c r="KOC147" s="245"/>
      <c r="KOD147" s="224"/>
      <c r="KOE147" s="244"/>
      <c r="KOF147" s="245"/>
      <c r="KOG147" s="224"/>
      <c r="KOH147" s="244"/>
      <c r="KOI147" s="245"/>
      <c r="KOJ147" s="224"/>
      <c r="KOK147" s="244"/>
      <c r="KOL147" s="245"/>
      <c r="KOM147" s="224"/>
      <c r="KON147" s="244"/>
      <c r="KOO147" s="245"/>
      <c r="KOP147" s="224"/>
      <c r="KOQ147" s="244"/>
      <c r="KOR147" s="245"/>
      <c r="KOS147" s="224"/>
      <c r="KOT147" s="244"/>
      <c r="KOU147" s="245"/>
      <c r="KOV147" s="224"/>
      <c r="KOW147" s="244"/>
      <c r="KOX147" s="245"/>
      <c r="KOY147" s="224"/>
      <c r="KOZ147" s="244"/>
      <c r="KPA147" s="245"/>
      <c r="KPB147" s="224"/>
      <c r="KPC147" s="244"/>
      <c r="KPD147" s="245"/>
      <c r="KPE147" s="224"/>
      <c r="KPF147" s="244"/>
      <c r="KPG147" s="245"/>
      <c r="KPH147" s="224"/>
      <c r="KPI147" s="244"/>
      <c r="KPJ147" s="245"/>
      <c r="KPK147" s="224"/>
      <c r="KPL147" s="244"/>
      <c r="KPM147" s="245"/>
      <c r="KPN147" s="224"/>
      <c r="KPO147" s="244"/>
      <c r="KPP147" s="245"/>
      <c r="KPQ147" s="224"/>
      <c r="KPR147" s="244"/>
      <c r="KPS147" s="245"/>
      <c r="KPT147" s="224"/>
      <c r="KPU147" s="244"/>
      <c r="KPV147" s="245"/>
      <c r="KPW147" s="224"/>
      <c r="KPX147" s="244"/>
      <c r="KPY147" s="245"/>
      <c r="KPZ147" s="224"/>
      <c r="KQA147" s="244"/>
      <c r="KQB147" s="245"/>
      <c r="KQC147" s="224"/>
      <c r="KQD147" s="244"/>
      <c r="KQE147" s="245"/>
      <c r="KQF147" s="224"/>
      <c r="KQG147" s="244"/>
      <c r="KQH147" s="245"/>
      <c r="KQI147" s="224"/>
      <c r="KQJ147" s="244"/>
      <c r="KQK147" s="245"/>
      <c r="KQL147" s="224"/>
      <c r="KQM147" s="244"/>
      <c r="KQN147" s="245"/>
      <c r="KQO147" s="224"/>
      <c r="KQP147" s="244"/>
      <c r="KQQ147" s="245"/>
      <c r="KQR147" s="224"/>
      <c r="KQS147" s="244"/>
      <c r="KQT147" s="245"/>
      <c r="KQU147" s="224"/>
      <c r="KQV147" s="244"/>
      <c r="KQW147" s="245"/>
      <c r="KQX147" s="224"/>
      <c r="KQY147" s="244"/>
      <c r="KQZ147" s="245"/>
      <c r="KRA147" s="224"/>
      <c r="KRB147" s="244"/>
      <c r="KRC147" s="245"/>
      <c r="KRD147" s="224"/>
      <c r="KRE147" s="244"/>
      <c r="KRF147" s="245"/>
      <c r="KRG147" s="224"/>
      <c r="KRH147" s="244"/>
      <c r="KRI147" s="245"/>
      <c r="KRJ147" s="224"/>
      <c r="KRK147" s="244"/>
      <c r="KRL147" s="245"/>
      <c r="KRM147" s="224"/>
      <c r="KRN147" s="244"/>
      <c r="KRO147" s="245"/>
      <c r="KRP147" s="224"/>
      <c r="KRQ147" s="244"/>
      <c r="KRR147" s="245"/>
      <c r="KRS147" s="224"/>
      <c r="KRT147" s="244"/>
      <c r="KRU147" s="245"/>
      <c r="KRV147" s="224"/>
      <c r="KRW147" s="244"/>
      <c r="KRX147" s="245"/>
      <c r="KRY147" s="224"/>
      <c r="KRZ147" s="244"/>
      <c r="KSA147" s="245"/>
      <c r="KSB147" s="224"/>
      <c r="KSC147" s="244"/>
      <c r="KSD147" s="245"/>
      <c r="KSE147" s="224"/>
      <c r="KSF147" s="244"/>
      <c r="KSG147" s="245"/>
      <c r="KSH147" s="224"/>
      <c r="KSI147" s="244"/>
      <c r="KSJ147" s="245"/>
      <c r="KSK147" s="224"/>
      <c r="KSL147" s="244"/>
      <c r="KSM147" s="245"/>
      <c r="KSN147" s="224"/>
      <c r="KSO147" s="244"/>
      <c r="KSP147" s="245"/>
      <c r="KSQ147" s="224"/>
      <c r="KSR147" s="244"/>
      <c r="KSS147" s="245"/>
      <c r="KST147" s="224"/>
      <c r="KSU147" s="244"/>
      <c r="KSV147" s="245"/>
      <c r="KSW147" s="224"/>
      <c r="KSX147" s="244"/>
      <c r="KSY147" s="245"/>
      <c r="KSZ147" s="224"/>
      <c r="KTA147" s="244"/>
      <c r="KTB147" s="245"/>
      <c r="KTC147" s="224"/>
      <c r="KTD147" s="244"/>
      <c r="KTE147" s="245"/>
      <c r="KTF147" s="224"/>
      <c r="KTG147" s="244"/>
      <c r="KTH147" s="245"/>
      <c r="KTI147" s="224"/>
      <c r="KTJ147" s="244"/>
      <c r="KTK147" s="245"/>
      <c r="KTL147" s="224"/>
      <c r="KTM147" s="244"/>
      <c r="KTN147" s="245"/>
      <c r="KTO147" s="224"/>
      <c r="KTP147" s="244"/>
      <c r="KTQ147" s="245"/>
      <c r="KTR147" s="224"/>
      <c r="KTS147" s="244"/>
      <c r="KTT147" s="245"/>
      <c r="KTU147" s="224"/>
      <c r="KTV147" s="244"/>
      <c r="KTW147" s="245"/>
      <c r="KTX147" s="224"/>
      <c r="KTY147" s="244"/>
      <c r="KTZ147" s="245"/>
      <c r="KUA147" s="224"/>
      <c r="KUB147" s="244"/>
      <c r="KUC147" s="245"/>
      <c r="KUD147" s="224"/>
      <c r="KUE147" s="244"/>
      <c r="KUF147" s="245"/>
      <c r="KUG147" s="224"/>
      <c r="KUH147" s="244"/>
      <c r="KUI147" s="245"/>
      <c r="KUJ147" s="224"/>
      <c r="KUK147" s="244"/>
      <c r="KUL147" s="245"/>
      <c r="KUM147" s="224"/>
      <c r="KUN147" s="244"/>
      <c r="KUO147" s="245"/>
      <c r="KUP147" s="224"/>
      <c r="KUQ147" s="244"/>
      <c r="KUR147" s="245"/>
      <c r="KUS147" s="224"/>
      <c r="KUT147" s="244"/>
      <c r="KUU147" s="245"/>
      <c r="KUV147" s="224"/>
      <c r="KUW147" s="244"/>
      <c r="KUX147" s="245"/>
      <c r="KUY147" s="224"/>
      <c r="KUZ147" s="244"/>
      <c r="KVA147" s="245"/>
      <c r="KVB147" s="224"/>
      <c r="KVC147" s="244"/>
      <c r="KVD147" s="245"/>
      <c r="KVE147" s="224"/>
      <c r="KVF147" s="244"/>
      <c r="KVG147" s="245"/>
      <c r="KVH147" s="224"/>
      <c r="KVI147" s="244"/>
      <c r="KVJ147" s="245"/>
      <c r="KVK147" s="224"/>
      <c r="KVL147" s="244"/>
      <c r="KVM147" s="245"/>
      <c r="KVN147" s="224"/>
      <c r="KVO147" s="244"/>
      <c r="KVP147" s="245"/>
      <c r="KVQ147" s="224"/>
      <c r="KVR147" s="244"/>
      <c r="KVS147" s="245"/>
      <c r="KVT147" s="224"/>
      <c r="KVU147" s="244"/>
      <c r="KVV147" s="245"/>
      <c r="KVW147" s="224"/>
      <c r="KVX147" s="244"/>
      <c r="KVY147" s="245"/>
      <c r="KVZ147" s="224"/>
      <c r="KWA147" s="244"/>
      <c r="KWB147" s="245"/>
      <c r="KWC147" s="224"/>
      <c r="KWD147" s="244"/>
      <c r="KWE147" s="245"/>
      <c r="KWF147" s="224"/>
      <c r="KWG147" s="244"/>
      <c r="KWH147" s="245"/>
      <c r="KWI147" s="224"/>
      <c r="KWJ147" s="244"/>
      <c r="KWK147" s="245"/>
      <c r="KWL147" s="224"/>
      <c r="KWM147" s="244"/>
      <c r="KWN147" s="245"/>
      <c r="KWO147" s="224"/>
      <c r="KWP147" s="244"/>
      <c r="KWQ147" s="245"/>
      <c r="KWR147" s="224"/>
      <c r="KWS147" s="244"/>
      <c r="KWT147" s="245"/>
      <c r="KWU147" s="224"/>
      <c r="KWV147" s="244"/>
      <c r="KWW147" s="245"/>
      <c r="KWX147" s="224"/>
      <c r="KWY147" s="244"/>
      <c r="KWZ147" s="245"/>
      <c r="KXA147" s="224"/>
      <c r="KXB147" s="244"/>
      <c r="KXC147" s="245"/>
      <c r="KXD147" s="224"/>
      <c r="KXE147" s="244"/>
      <c r="KXF147" s="245"/>
      <c r="KXG147" s="224"/>
      <c r="KXH147" s="244"/>
      <c r="KXI147" s="245"/>
      <c r="KXJ147" s="224"/>
      <c r="KXK147" s="244"/>
      <c r="KXL147" s="245"/>
      <c r="KXM147" s="224"/>
      <c r="KXN147" s="244"/>
      <c r="KXO147" s="245"/>
      <c r="KXP147" s="224"/>
      <c r="KXQ147" s="244"/>
      <c r="KXR147" s="245"/>
      <c r="KXS147" s="224"/>
      <c r="KXT147" s="244"/>
      <c r="KXU147" s="245"/>
      <c r="KXV147" s="224"/>
      <c r="KXW147" s="244"/>
      <c r="KXX147" s="245"/>
      <c r="KXY147" s="224"/>
      <c r="KXZ147" s="244"/>
      <c r="KYA147" s="245"/>
      <c r="KYB147" s="224"/>
      <c r="KYC147" s="244"/>
      <c r="KYD147" s="245"/>
      <c r="KYE147" s="224"/>
      <c r="KYF147" s="244"/>
      <c r="KYG147" s="245"/>
      <c r="KYH147" s="224"/>
      <c r="KYI147" s="244"/>
      <c r="KYJ147" s="245"/>
      <c r="KYK147" s="224"/>
      <c r="KYL147" s="244"/>
      <c r="KYM147" s="245"/>
      <c r="KYN147" s="224"/>
      <c r="KYO147" s="244"/>
      <c r="KYP147" s="245"/>
      <c r="KYQ147" s="224"/>
      <c r="KYR147" s="244"/>
      <c r="KYS147" s="245"/>
      <c r="KYT147" s="224"/>
      <c r="KYU147" s="244"/>
      <c r="KYV147" s="245"/>
      <c r="KYW147" s="224"/>
      <c r="KYX147" s="244"/>
      <c r="KYY147" s="245"/>
      <c r="KYZ147" s="224"/>
      <c r="KZA147" s="244"/>
      <c r="KZB147" s="245"/>
      <c r="KZC147" s="224"/>
      <c r="KZD147" s="244"/>
      <c r="KZE147" s="245"/>
      <c r="KZF147" s="224"/>
      <c r="KZG147" s="244"/>
      <c r="KZH147" s="245"/>
      <c r="KZI147" s="224"/>
      <c r="KZJ147" s="244"/>
      <c r="KZK147" s="245"/>
      <c r="KZL147" s="224"/>
      <c r="KZM147" s="244"/>
      <c r="KZN147" s="245"/>
      <c r="KZO147" s="224"/>
      <c r="KZP147" s="244"/>
      <c r="KZQ147" s="245"/>
      <c r="KZR147" s="224"/>
      <c r="KZS147" s="244"/>
      <c r="KZT147" s="245"/>
      <c r="KZU147" s="224"/>
      <c r="KZV147" s="244"/>
      <c r="KZW147" s="245"/>
      <c r="KZX147" s="224"/>
      <c r="KZY147" s="244"/>
      <c r="KZZ147" s="245"/>
      <c r="LAA147" s="224"/>
      <c r="LAB147" s="244"/>
      <c r="LAC147" s="245"/>
      <c r="LAD147" s="224"/>
      <c r="LAE147" s="244"/>
      <c r="LAF147" s="245"/>
      <c r="LAG147" s="224"/>
      <c r="LAH147" s="244"/>
      <c r="LAI147" s="245"/>
      <c r="LAJ147" s="224"/>
      <c r="LAK147" s="244"/>
      <c r="LAL147" s="245"/>
      <c r="LAM147" s="224"/>
      <c r="LAN147" s="244"/>
      <c r="LAO147" s="245"/>
      <c r="LAP147" s="224"/>
      <c r="LAQ147" s="244"/>
      <c r="LAR147" s="245"/>
      <c r="LAS147" s="224"/>
      <c r="LAT147" s="244"/>
      <c r="LAU147" s="245"/>
      <c r="LAV147" s="224"/>
      <c r="LAW147" s="244"/>
      <c r="LAX147" s="245"/>
      <c r="LAY147" s="224"/>
      <c r="LAZ147" s="244"/>
      <c r="LBA147" s="245"/>
      <c r="LBB147" s="224"/>
      <c r="LBC147" s="244"/>
      <c r="LBD147" s="245"/>
      <c r="LBE147" s="224"/>
      <c r="LBF147" s="244"/>
      <c r="LBG147" s="245"/>
      <c r="LBH147" s="224"/>
      <c r="LBI147" s="244"/>
      <c r="LBJ147" s="245"/>
      <c r="LBK147" s="224"/>
      <c r="LBL147" s="244"/>
      <c r="LBM147" s="245"/>
      <c r="LBN147" s="224"/>
      <c r="LBO147" s="244"/>
      <c r="LBP147" s="245"/>
      <c r="LBQ147" s="224"/>
      <c r="LBR147" s="244"/>
      <c r="LBS147" s="245"/>
      <c r="LBT147" s="224"/>
      <c r="LBU147" s="244"/>
      <c r="LBV147" s="245"/>
      <c r="LBW147" s="224"/>
      <c r="LBX147" s="244"/>
      <c r="LBY147" s="245"/>
      <c r="LBZ147" s="224"/>
      <c r="LCA147" s="244"/>
      <c r="LCB147" s="245"/>
      <c r="LCC147" s="224"/>
      <c r="LCD147" s="244"/>
      <c r="LCE147" s="245"/>
      <c r="LCF147" s="224"/>
      <c r="LCG147" s="244"/>
      <c r="LCH147" s="245"/>
      <c r="LCI147" s="224"/>
      <c r="LCJ147" s="244"/>
      <c r="LCK147" s="245"/>
      <c r="LCL147" s="224"/>
      <c r="LCM147" s="244"/>
      <c r="LCN147" s="245"/>
      <c r="LCO147" s="224"/>
      <c r="LCP147" s="244"/>
      <c r="LCQ147" s="245"/>
      <c r="LCR147" s="224"/>
      <c r="LCS147" s="244"/>
      <c r="LCT147" s="245"/>
      <c r="LCU147" s="224"/>
      <c r="LCV147" s="244"/>
      <c r="LCW147" s="245"/>
      <c r="LCX147" s="224"/>
      <c r="LCY147" s="244"/>
      <c r="LCZ147" s="245"/>
      <c r="LDA147" s="224"/>
      <c r="LDB147" s="244"/>
      <c r="LDC147" s="245"/>
      <c r="LDD147" s="224"/>
      <c r="LDE147" s="244"/>
      <c r="LDF147" s="245"/>
      <c r="LDG147" s="224"/>
      <c r="LDH147" s="244"/>
      <c r="LDI147" s="245"/>
      <c r="LDJ147" s="224"/>
      <c r="LDK147" s="244"/>
      <c r="LDL147" s="245"/>
      <c r="LDM147" s="224"/>
      <c r="LDN147" s="244"/>
      <c r="LDO147" s="245"/>
      <c r="LDP147" s="224"/>
      <c r="LDQ147" s="244"/>
      <c r="LDR147" s="245"/>
      <c r="LDS147" s="224"/>
      <c r="LDT147" s="244"/>
      <c r="LDU147" s="245"/>
      <c r="LDV147" s="224"/>
      <c r="LDW147" s="244"/>
      <c r="LDX147" s="245"/>
      <c r="LDY147" s="224"/>
      <c r="LDZ147" s="244"/>
      <c r="LEA147" s="245"/>
      <c r="LEB147" s="224"/>
      <c r="LEC147" s="244"/>
      <c r="LED147" s="245"/>
      <c r="LEE147" s="224"/>
      <c r="LEF147" s="244"/>
      <c r="LEG147" s="245"/>
      <c r="LEH147" s="224"/>
      <c r="LEI147" s="244"/>
      <c r="LEJ147" s="245"/>
      <c r="LEK147" s="224"/>
      <c r="LEL147" s="244"/>
      <c r="LEM147" s="245"/>
      <c r="LEN147" s="224"/>
      <c r="LEO147" s="244"/>
      <c r="LEP147" s="245"/>
      <c r="LEQ147" s="224"/>
      <c r="LER147" s="244"/>
      <c r="LES147" s="245"/>
      <c r="LET147" s="224"/>
      <c r="LEU147" s="244"/>
      <c r="LEV147" s="245"/>
      <c r="LEW147" s="224"/>
      <c r="LEX147" s="244"/>
      <c r="LEY147" s="245"/>
      <c r="LEZ147" s="224"/>
      <c r="LFA147" s="244"/>
      <c r="LFB147" s="245"/>
      <c r="LFC147" s="224"/>
      <c r="LFD147" s="244"/>
      <c r="LFE147" s="245"/>
      <c r="LFF147" s="224"/>
      <c r="LFG147" s="244"/>
      <c r="LFH147" s="245"/>
      <c r="LFI147" s="224"/>
      <c r="LFJ147" s="244"/>
      <c r="LFK147" s="245"/>
      <c r="LFL147" s="224"/>
      <c r="LFM147" s="244"/>
      <c r="LFN147" s="245"/>
      <c r="LFO147" s="224"/>
      <c r="LFP147" s="244"/>
      <c r="LFQ147" s="245"/>
      <c r="LFR147" s="224"/>
      <c r="LFS147" s="244"/>
      <c r="LFT147" s="245"/>
      <c r="LFU147" s="224"/>
      <c r="LFV147" s="244"/>
      <c r="LFW147" s="245"/>
      <c r="LFX147" s="224"/>
      <c r="LFY147" s="244"/>
      <c r="LFZ147" s="245"/>
      <c r="LGA147" s="224"/>
      <c r="LGB147" s="244"/>
      <c r="LGC147" s="245"/>
      <c r="LGD147" s="224"/>
      <c r="LGE147" s="244"/>
      <c r="LGF147" s="245"/>
      <c r="LGG147" s="224"/>
      <c r="LGH147" s="244"/>
      <c r="LGI147" s="245"/>
      <c r="LGJ147" s="224"/>
      <c r="LGK147" s="244"/>
      <c r="LGL147" s="245"/>
      <c r="LGM147" s="224"/>
      <c r="LGN147" s="244"/>
      <c r="LGO147" s="245"/>
      <c r="LGP147" s="224"/>
      <c r="LGQ147" s="244"/>
      <c r="LGR147" s="245"/>
      <c r="LGS147" s="224"/>
      <c r="LGT147" s="244"/>
      <c r="LGU147" s="245"/>
      <c r="LGV147" s="224"/>
      <c r="LGW147" s="244"/>
      <c r="LGX147" s="245"/>
      <c r="LGY147" s="224"/>
      <c r="LGZ147" s="244"/>
      <c r="LHA147" s="245"/>
      <c r="LHB147" s="224"/>
      <c r="LHC147" s="244"/>
      <c r="LHD147" s="245"/>
      <c r="LHE147" s="224"/>
      <c r="LHF147" s="244"/>
      <c r="LHG147" s="245"/>
      <c r="LHH147" s="224"/>
      <c r="LHI147" s="244"/>
      <c r="LHJ147" s="245"/>
      <c r="LHK147" s="224"/>
      <c r="LHL147" s="244"/>
      <c r="LHM147" s="245"/>
      <c r="LHN147" s="224"/>
      <c r="LHO147" s="244"/>
      <c r="LHP147" s="245"/>
      <c r="LHQ147" s="224"/>
      <c r="LHR147" s="244"/>
      <c r="LHS147" s="245"/>
      <c r="LHT147" s="224"/>
      <c r="LHU147" s="244"/>
      <c r="LHV147" s="245"/>
      <c r="LHW147" s="224"/>
      <c r="LHX147" s="244"/>
      <c r="LHY147" s="245"/>
      <c r="LHZ147" s="224"/>
      <c r="LIA147" s="244"/>
      <c r="LIB147" s="245"/>
      <c r="LIC147" s="224"/>
      <c r="LID147" s="244"/>
      <c r="LIE147" s="245"/>
      <c r="LIF147" s="224"/>
      <c r="LIG147" s="244"/>
      <c r="LIH147" s="245"/>
      <c r="LII147" s="224"/>
      <c r="LIJ147" s="244"/>
      <c r="LIK147" s="245"/>
      <c r="LIL147" s="224"/>
      <c r="LIM147" s="244"/>
      <c r="LIN147" s="245"/>
      <c r="LIO147" s="224"/>
      <c r="LIP147" s="244"/>
      <c r="LIQ147" s="245"/>
      <c r="LIR147" s="224"/>
      <c r="LIS147" s="244"/>
      <c r="LIT147" s="245"/>
      <c r="LIU147" s="224"/>
      <c r="LIV147" s="244"/>
      <c r="LIW147" s="245"/>
      <c r="LIX147" s="224"/>
      <c r="LIY147" s="244"/>
      <c r="LIZ147" s="245"/>
      <c r="LJA147" s="224"/>
      <c r="LJB147" s="244"/>
      <c r="LJC147" s="245"/>
      <c r="LJD147" s="224"/>
      <c r="LJE147" s="244"/>
      <c r="LJF147" s="245"/>
      <c r="LJG147" s="224"/>
      <c r="LJH147" s="244"/>
      <c r="LJI147" s="245"/>
      <c r="LJJ147" s="224"/>
      <c r="LJK147" s="244"/>
      <c r="LJL147" s="245"/>
      <c r="LJM147" s="224"/>
      <c r="LJN147" s="244"/>
      <c r="LJO147" s="245"/>
      <c r="LJP147" s="224"/>
      <c r="LJQ147" s="244"/>
      <c r="LJR147" s="245"/>
      <c r="LJS147" s="224"/>
      <c r="LJT147" s="244"/>
      <c r="LJU147" s="245"/>
      <c r="LJV147" s="224"/>
      <c r="LJW147" s="244"/>
      <c r="LJX147" s="245"/>
      <c r="LJY147" s="224"/>
      <c r="LJZ147" s="244"/>
      <c r="LKA147" s="245"/>
      <c r="LKB147" s="224"/>
      <c r="LKC147" s="244"/>
      <c r="LKD147" s="245"/>
      <c r="LKE147" s="224"/>
      <c r="LKF147" s="244"/>
      <c r="LKG147" s="245"/>
      <c r="LKH147" s="224"/>
      <c r="LKI147" s="244"/>
      <c r="LKJ147" s="245"/>
      <c r="LKK147" s="224"/>
      <c r="LKL147" s="244"/>
      <c r="LKM147" s="245"/>
      <c r="LKN147" s="224"/>
      <c r="LKO147" s="244"/>
      <c r="LKP147" s="245"/>
      <c r="LKQ147" s="224"/>
      <c r="LKR147" s="244"/>
      <c r="LKS147" s="245"/>
      <c r="LKT147" s="224"/>
      <c r="LKU147" s="244"/>
      <c r="LKV147" s="245"/>
      <c r="LKW147" s="224"/>
      <c r="LKX147" s="244"/>
      <c r="LKY147" s="245"/>
      <c r="LKZ147" s="224"/>
      <c r="LLA147" s="244"/>
      <c r="LLB147" s="245"/>
      <c r="LLC147" s="224"/>
      <c r="LLD147" s="244"/>
      <c r="LLE147" s="245"/>
      <c r="LLF147" s="224"/>
      <c r="LLG147" s="244"/>
      <c r="LLH147" s="245"/>
      <c r="LLI147" s="224"/>
      <c r="LLJ147" s="244"/>
      <c r="LLK147" s="245"/>
      <c r="LLL147" s="224"/>
      <c r="LLM147" s="244"/>
      <c r="LLN147" s="245"/>
      <c r="LLO147" s="224"/>
      <c r="LLP147" s="244"/>
      <c r="LLQ147" s="245"/>
      <c r="LLR147" s="224"/>
      <c r="LLS147" s="244"/>
      <c r="LLT147" s="245"/>
      <c r="LLU147" s="224"/>
      <c r="LLV147" s="244"/>
      <c r="LLW147" s="245"/>
      <c r="LLX147" s="224"/>
      <c r="LLY147" s="244"/>
      <c r="LLZ147" s="245"/>
      <c r="LMA147" s="224"/>
      <c r="LMB147" s="244"/>
      <c r="LMC147" s="245"/>
      <c r="LMD147" s="224"/>
      <c r="LME147" s="244"/>
      <c r="LMF147" s="245"/>
      <c r="LMG147" s="224"/>
      <c r="LMH147" s="244"/>
      <c r="LMI147" s="245"/>
      <c r="LMJ147" s="224"/>
      <c r="LMK147" s="244"/>
      <c r="LML147" s="245"/>
      <c r="LMM147" s="224"/>
      <c r="LMN147" s="244"/>
      <c r="LMO147" s="245"/>
      <c r="LMP147" s="224"/>
      <c r="LMQ147" s="244"/>
      <c r="LMR147" s="245"/>
      <c r="LMS147" s="224"/>
      <c r="LMT147" s="244"/>
      <c r="LMU147" s="245"/>
      <c r="LMV147" s="224"/>
      <c r="LMW147" s="244"/>
      <c r="LMX147" s="245"/>
      <c r="LMY147" s="224"/>
      <c r="LMZ147" s="244"/>
      <c r="LNA147" s="245"/>
      <c r="LNB147" s="224"/>
      <c r="LNC147" s="244"/>
      <c r="LND147" s="245"/>
      <c r="LNE147" s="224"/>
      <c r="LNF147" s="244"/>
      <c r="LNG147" s="245"/>
      <c r="LNH147" s="224"/>
      <c r="LNI147" s="244"/>
      <c r="LNJ147" s="245"/>
      <c r="LNK147" s="224"/>
      <c r="LNL147" s="244"/>
      <c r="LNM147" s="245"/>
      <c r="LNN147" s="224"/>
      <c r="LNO147" s="244"/>
      <c r="LNP147" s="245"/>
      <c r="LNQ147" s="224"/>
      <c r="LNR147" s="244"/>
      <c r="LNS147" s="245"/>
      <c r="LNT147" s="224"/>
      <c r="LNU147" s="244"/>
      <c r="LNV147" s="245"/>
      <c r="LNW147" s="224"/>
      <c r="LNX147" s="244"/>
      <c r="LNY147" s="245"/>
      <c r="LNZ147" s="224"/>
      <c r="LOA147" s="244"/>
      <c r="LOB147" s="245"/>
      <c r="LOC147" s="224"/>
      <c r="LOD147" s="244"/>
      <c r="LOE147" s="245"/>
      <c r="LOF147" s="224"/>
      <c r="LOG147" s="244"/>
      <c r="LOH147" s="245"/>
      <c r="LOI147" s="224"/>
      <c r="LOJ147" s="244"/>
      <c r="LOK147" s="245"/>
      <c r="LOL147" s="224"/>
      <c r="LOM147" s="244"/>
      <c r="LON147" s="245"/>
      <c r="LOO147" s="224"/>
      <c r="LOP147" s="244"/>
      <c r="LOQ147" s="245"/>
      <c r="LOR147" s="224"/>
      <c r="LOS147" s="244"/>
      <c r="LOT147" s="245"/>
      <c r="LOU147" s="224"/>
      <c r="LOV147" s="244"/>
      <c r="LOW147" s="245"/>
      <c r="LOX147" s="224"/>
      <c r="LOY147" s="244"/>
      <c r="LOZ147" s="245"/>
      <c r="LPA147" s="224"/>
      <c r="LPB147" s="244"/>
      <c r="LPC147" s="245"/>
      <c r="LPD147" s="224"/>
      <c r="LPE147" s="244"/>
      <c r="LPF147" s="245"/>
      <c r="LPG147" s="224"/>
      <c r="LPH147" s="244"/>
      <c r="LPI147" s="245"/>
      <c r="LPJ147" s="224"/>
      <c r="LPK147" s="244"/>
      <c r="LPL147" s="245"/>
      <c r="LPM147" s="224"/>
      <c r="LPN147" s="244"/>
      <c r="LPO147" s="245"/>
      <c r="LPP147" s="224"/>
      <c r="LPQ147" s="244"/>
      <c r="LPR147" s="245"/>
      <c r="LPS147" s="224"/>
      <c r="LPT147" s="244"/>
      <c r="LPU147" s="245"/>
      <c r="LPV147" s="224"/>
      <c r="LPW147" s="244"/>
      <c r="LPX147" s="245"/>
      <c r="LPY147" s="224"/>
      <c r="LPZ147" s="244"/>
      <c r="LQA147" s="245"/>
      <c r="LQB147" s="224"/>
      <c r="LQC147" s="244"/>
      <c r="LQD147" s="245"/>
      <c r="LQE147" s="224"/>
      <c r="LQF147" s="244"/>
      <c r="LQG147" s="245"/>
      <c r="LQH147" s="224"/>
      <c r="LQI147" s="244"/>
      <c r="LQJ147" s="245"/>
      <c r="LQK147" s="224"/>
      <c r="LQL147" s="244"/>
      <c r="LQM147" s="245"/>
      <c r="LQN147" s="224"/>
      <c r="LQO147" s="244"/>
      <c r="LQP147" s="245"/>
      <c r="LQQ147" s="224"/>
      <c r="LQR147" s="244"/>
      <c r="LQS147" s="245"/>
      <c r="LQT147" s="224"/>
      <c r="LQU147" s="244"/>
      <c r="LQV147" s="245"/>
      <c r="LQW147" s="224"/>
      <c r="LQX147" s="244"/>
      <c r="LQY147" s="245"/>
      <c r="LQZ147" s="224"/>
      <c r="LRA147" s="244"/>
      <c r="LRB147" s="245"/>
      <c r="LRC147" s="224"/>
      <c r="LRD147" s="244"/>
      <c r="LRE147" s="245"/>
      <c r="LRF147" s="224"/>
      <c r="LRG147" s="244"/>
      <c r="LRH147" s="245"/>
      <c r="LRI147" s="224"/>
      <c r="LRJ147" s="244"/>
      <c r="LRK147" s="245"/>
      <c r="LRL147" s="224"/>
      <c r="LRM147" s="244"/>
      <c r="LRN147" s="245"/>
      <c r="LRO147" s="224"/>
      <c r="LRP147" s="244"/>
      <c r="LRQ147" s="245"/>
      <c r="LRR147" s="224"/>
      <c r="LRS147" s="244"/>
      <c r="LRT147" s="245"/>
      <c r="LRU147" s="224"/>
      <c r="LRV147" s="244"/>
      <c r="LRW147" s="245"/>
      <c r="LRX147" s="224"/>
      <c r="LRY147" s="244"/>
      <c r="LRZ147" s="245"/>
      <c r="LSA147" s="224"/>
      <c r="LSB147" s="244"/>
      <c r="LSC147" s="245"/>
      <c r="LSD147" s="224"/>
      <c r="LSE147" s="244"/>
      <c r="LSF147" s="245"/>
      <c r="LSG147" s="224"/>
      <c r="LSH147" s="244"/>
      <c r="LSI147" s="245"/>
      <c r="LSJ147" s="224"/>
      <c r="LSK147" s="244"/>
      <c r="LSL147" s="245"/>
      <c r="LSM147" s="224"/>
      <c r="LSN147" s="244"/>
      <c r="LSO147" s="245"/>
      <c r="LSP147" s="224"/>
      <c r="LSQ147" s="244"/>
      <c r="LSR147" s="245"/>
      <c r="LSS147" s="224"/>
      <c r="LST147" s="244"/>
      <c r="LSU147" s="245"/>
      <c r="LSV147" s="224"/>
      <c r="LSW147" s="244"/>
      <c r="LSX147" s="245"/>
      <c r="LSY147" s="224"/>
      <c r="LSZ147" s="244"/>
      <c r="LTA147" s="245"/>
      <c r="LTB147" s="224"/>
      <c r="LTC147" s="244"/>
      <c r="LTD147" s="245"/>
      <c r="LTE147" s="224"/>
      <c r="LTF147" s="244"/>
      <c r="LTG147" s="245"/>
      <c r="LTH147" s="224"/>
      <c r="LTI147" s="244"/>
      <c r="LTJ147" s="245"/>
      <c r="LTK147" s="224"/>
      <c r="LTL147" s="244"/>
      <c r="LTM147" s="245"/>
      <c r="LTN147" s="224"/>
      <c r="LTO147" s="244"/>
      <c r="LTP147" s="245"/>
      <c r="LTQ147" s="224"/>
      <c r="LTR147" s="244"/>
      <c r="LTS147" s="245"/>
      <c r="LTT147" s="224"/>
      <c r="LTU147" s="244"/>
      <c r="LTV147" s="245"/>
      <c r="LTW147" s="224"/>
      <c r="LTX147" s="244"/>
      <c r="LTY147" s="245"/>
      <c r="LTZ147" s="224"/>
      <c r="LUA147" s="244"/>
      <c r="LUB147" s="245"/>
      <c r="LUC147" s="224"/>
      <c r="LUD147" s="244"/>
      <c r="LUE147" s="245"/>
      <c r="LUF147" s="224"/>
      <c r="LUG147" s="244"/>
      <c r="LUH147" s="245"/>
      <c r="LUI147" s="224"/>
      <c r="LUJ147" s="244"/>
      <c r="LUK147" s="245"/>
      <c r="LUL147" s="224"/>
      <c r="LUM147" s="244"/>
      <c r="LUN147" s="245"/>
      <c r="LUO147" s="224"/>
      <c r="LUP147" s="244"/>
      <c r="LUQ147" s="245"/>
      <c r="LUR147" s="224"/>
      <c r="LUS147" s="244"/>
      <c r="LUT147" s="245"/>
      <c r="LUU147" s="224"/>
      <c r="LUV147" s="244"/>
      <c r="LUW147" s="245"/>
      <c r="LUX147" s="224"/>
      <c r="LUY147" s="244"/>
      <c r="LUZ147" s="245"/>
      <c r="LVA147" s="224"/>
      <c r="LVB147" s="244"/>
      <c r="LVC147" s="245"/>
      <c r="LVD147" s="224"/>
      <c r="LVE147" s="244"/>
      <c r="LVF147" s="245"/>
      <c r="LVG147" s="224"/>
      <c r="LVH147" s="244"/>
      <c r="LVI147" s="245"/>
      <c r="LVJ147" s="224"/>
      <c r="LVK147" s="244"/>
      <c r="LVL147" s="245"/>
      <c r="LVM147" s="224"/>
      <c r="LVN147" s="244"/>
      <c r="LVO147" s="245"/>
      <c r="LVP147" s="224"/>
      <c r="LVQ147" s="244"/>
      <c r="LVR147" s="245"/>
      <c r="LVS147" s="224"/>
      <c r="LVT147" s="244"/>
      <c r="LVU147" s="245"/>
      <c r="LVV147" s="224"/>
      <c r="LVW147" s="244"/>
      <c r="LVX147" s="245"/>
      <c r="LVY147" s="224"/>
      <c r="LVZ147" s="244"/>
      <c r="LWA147" s="245"/>
      <c r="LWB147" s="224"/>
      <c r="LWC147" s="244"/>
      <c r="LWD147" s="245"/>
      <c r="LWE147" s="224"/>
      <c r="LWF147" s="244"/>
      <c r="LWG147" s="245"/>
      <c r="LWH147" s="224"/>
      <c r="LWI147" s="244"/>
      <c r="LWJ147" s="245"/>
      <c r="LWK147" s="224"/>
      <c r="LWL147" s="244"/>
      <c r="LWM147" s="245"/>
      <c r="LWN147" s="224"/>
      <c r="LWO147" s="244"/>
      <c r="LWP147" s="245"/>
      <c r="LWQ147" s="224"/>
      <c r="LWR147" s="244"/>
      <c r="LWS147" s="245"/>
      <c r="LWT147" s="224"/>
      <c r="LWU147" s="244"/>
      <c r="LWV147" s="245"/>
      <c r="LWW147" s="224"/>
      <c r="LWX147" s="244"/>
      <c r="LWY147" s="245"/>
      <c r="LWZ147" s="224"/>
      <c r="LXA147" s="244"/>
      <c r="LXB147" s="245"/>
      <c r="LXC147" s="224"/>
      <c r="LXD147" s="244"/>
      <c r="LXE147" s="245"/>
      <c r="LXF147" s="224"/>
      <c r="LXG147" s="244"/>
      <c r="LXH147" s="245"/>
      <c r="LXI147" s="224"/>
      <c r="LXJ147" s="244"/>
      <c r="LXK147" s="245"/>
      <c r="LXL147" s="224"/>
      <c r="LXM147" s="244"/>
      <c r="LXN147" s="245"/>
      <c r="LXO147" s="224"/>
      <c r="LXP147" s="244"/>
      <c r="LXQ147" s="245"/>
      <c r="LXR147" s="224"/>
      <c r="LXS147" s="244"/>
      <c r="LXT147" s="245"/>
      <c r="LXU147" s="224"/>
      <c r="LXV147" s="244"/>
      <c r="LXW147" s="245"/>
      <c r="LXX147" s="224"/>
      <c r="LXY147" s="244"/>
      <c r="LXZ147" s="245"/>
      <c r="LYA147" s="224"/>
      <c r="LYB147" s="244"/>
      <c r="LYC147" s="245"/>
      <c r="LYD147" s="224"/>
      <c r="LYE147" s="244"/>
      <c r="LYF147" s="245"/>
      <c r="LYG147" s="224"/>
      <c r="LYH147" s="244"/>
      <c r="LYI147" s="245"/>
      <c r="LYJ147" s="224"/>
      <c r="LYK147" s="244"/>
      <c r="LYL147" s="245"/>
      <c r="LYM147" s="224"/>
      <c r="LYN147" s="244"/>
      <c r="LYO147" s="245"/>
      <c r="LYP147" s="224"/>
      <c r="LYQ147" s="244"/>
      <c r="LYR147" s="245"/>
      <c r="LYS147" s="224"/>
      <c r="LYT147" s="244"/>
      <c r="LYU147" s="245"/>
      <c r="LYV147" s="224"/>
      <c r="LYW147" s="244"/>
      <c r="LYX147" s="245"/>
      <c r="LYY147" s="224"/>
      <c r="LYZ147" s="244"/>
      <c r="LZA147" s="245"/>
      <c r="LZB147" s="224"/>
      <c r="LZC147" s="244"/>
      <c r="LZD147" s="245"/>
      <c r="LZE147" s="224"/>
      <c r="LZF147" s="244"/>
      <c r="LZG147" s="245"/>
      <c r="LZH147" s="224"/>
      <c r="LZI147" s="244"/>
      <c r="LZJ147" s="245"/>
      <c r="LZK147" s="224"/>
      <c r="LZL147" s="244"/>
      <c r="LZM147" s="245"/>
      <c r="LZN147" s="224"/>
      <c r="LZO147" s="244"/>
      <c r="LZP147" s="245"/>
      <c r="LZQ147" s="224"/>
      <c r="LZR147" s="244"/>
      <c r="LZS147" s="245"/>
      <c r="LZT147" s="224"/>
      <c r="LZU147" s="244"/>
      <c r="LZV147" s="245"/>
      <c r="LZW147" s="224"/>
      <c r="LZX147" s="244"/>
      <c r="LZY147" s="245"/>
      <c r="LZZ147" s="224"/>
      <c r="MAA147" s="244"/>
      <c r="MAB147" s="245"/>
      <c r="MAC147" s="224"/>
      <c r="MAD147" s="244"/>
      <c r="MAE147" s="245"/>
      <c r="MAF147" s="224"/>
      <c r="MAG147" s="244"/>
      <c r="MAH147" s="245"/>
      <c r="MAI147" s="224"/>
      <c r="MAJ147" s="244"/>
      <c r="MAK147" s="245"/>
      <c r="MAL147" s="224"/>
      <c r="MAM147" s="244"/>
      <c r="MAN147" s="245"/>
      <c r="MAO147" s="224"/>
      <c r="MAP147" s="244"/>
      <c r="MAQ147" s="245"/>
      <c r="MAR147" s="224"/>
      <c r="MAS147" s="244"/>
      <c r="MAT147" s="245"/>
      <c r="MAU147" s="224"/>
      <c r="MAV147" s="244"/>
      <c r="MAW147" s="245"/>
      <c r="MAX147" s="224"/>
      <c r="MAY147" s="244"/>
      <c r="MAZ147" s="245"/>
      <c r="MBA147" s="224"/>
      <c r="MBB147" s="244"/>
      <c r="MBC147" s="245"/>
      <c r="MBD147" s="224"/>
      <c r="MBE147" s="244"/>
      <c r="MBF147" s="245"/>
      <c r="MBG147" s="224"/>
      <c r="MBH147" s="244"/>
      <c r="MBI147" s="245"/>
      <c r="MBJ147" s="224"/>
      <c r="MBK147" s="244"/>
      <c r="MBL147" s="245"/>
      <c r="MBM147" s="224"/>
      <c r="MBN147" s="244"/>
      <c r="MBO147" s="245"/>
      <c r="MBP147" s="224"/>
      <c r="MBQ147" s="244"/>
      <c r="MBR147" s="245"/>
      <c r="MBS147" s="224"/>
      <c r="MBT147" s="244"/>
      <c r="MBU147" s="245"/>
      <c r="MBV147" s="224"/>
      <c r="MBW147" s="244"/>
      <c r="MBX147" s="245"/>
      <c r="MBY147" s="224"/>
      <c r="MBZ147" s="244"/>
      <c r="MCA147" s="245"/>
      <c r="MCB147" s="224"/>
      <c r="MCC147" s="244"/>
      <c r="MCD147" s="245"/>
      <c r="MCE147" s="224"/>
      <c r="MCF147" s="244"/>
      <c r="MCG147" s="245"/>
      <c r="MCH147" s="224"/>
      <c r="MCI147" s="244"/>
      <c r="MCJ147" s="245"/>
      <c r="MCK147" s="224"/>
      <c r="MCL147" s="244"/>
      <c r="MCM147" s="245"/>
      <c r="MCN147" s="224"/>
      <c r="MCO147" s="244"/>
      <c r="MCP147" s="245"/>
      <c r="MCQ147" s="224"/>
      <c r="MCR147" s="244"/>
      <c r="MCS147" s="245"/>
      <c r="MCT147" s="224"/>
      <c r="MCU147" s="244"/>
      <c r="MCV147" s="245"/>
      <c r="MCW147" s="224"/>
      <c r="MCX147" s="244"/>
      <c r="MCY147" s="245"/>
      <c r="MCZ147" s="224"/>
      <c r="MDA147" s="244"/>
      <c r="MDB147" s="245"/>
      <c r="MDC147" s="224"/>
      <c r="MDD147" s="244"/>
      <c r="MDE147" s="245"/>
      <c r="MDF147" s="224"/>
      <c r="MDG147" s="244"/>
      <c r="MDH147" s="245"/>
      <c r="MDI147" s="224"/>
      <c r="MDJ147" s="244"/>
      <c r="MDK147" s="245"/>
      <c r="MDL147" s="224"/>
      <c r="MDM147" s="244"/>
      <c r="MDN147" s="245"/>
      <c r="MDO147" s="224"/>
      <c r="MDP147" s="244"/>
      <c r="MDQ147" s="245"/>
      <c r="MDR147" s="224"/>
      <c r="MDS147" s="244"/>
      <c r="MDT147" s="245"/>
      <c r="MDU147" s="224"/>
      <c r="MDV147" s="244"/>
      <c r="MDW147" s="245"/>
      <c r="MDX147" s="224"/>
      <c r="MDY147" s="244"/>
      <c r="MDZ147" s="245"/>
      <c r="MEA147" s="224"/>
      <c r="MEB147" s="244"/>
      <c r="MEC147" s="245"/>
      <c r="MED147" s="224"/>
      <c r="MEE147" s="244"/>
      <c r="MEF147" s="245"/>
      <c r="MEG147" s="224"/>
      <c r="MEH147" s="244"/>
      <c r="MEI147" s="245"/>
      <c r="MEJ147" s="224"/>
      <c r="MEK147" s="244"/>
      <c r="MEL147" s="245"/>
      <c r="MEM147" s="224"/>
      <c r="MEN147" s="244"/>
      <c r="MEO147" s="245"/>
      <c r="MEP147" s="224"/>
      <c r="MEQ147" s="244"/>
      <c r="MER147" s="245"/>
      <c r="MES147" s="224"/>
      <c r="MET147" s="244"/>
      <c r="MEU147" s="245"/>
      <c r="MEV147" s="224"/>
      <c r="MEW147" s="244"/>
      <c r="MEX147" s="245"/>
      <c r="MEY147" s="224"/>
      <c r="MEZ147" s="244"/>
      <c r="MFA147" s="245"/>
      <c r="MFB147" s="224"/>
      <c r="MFC147" s="244"/>
      <c r="MFD147" s="245"/>
      <c r="MFE147" s="224"/>
      <c r="MFF147" s="244"/>
      <c r="MFG147" s="245"/>
      <c r="MFH147" s="224"/>
      <c r="MFI147" s="244"/>
      <c r="MFJ147" s="245"/>
      <c r="MFK147" s="224"/>
      <c r="MFL147" s="244"/>
      <c r="MFM147" s="245"/>
      <c r="MFN147" s="224"/>
      <c r="MFO147" s="244"/>
      <c r="MFP147" s="245"/>
      <c r="MFQ147" s="224"/>
      <c r="MFR147" s="244"/>
      <c r="MFS147" s="245"/>
      <c r="MFT147" s="224"/>
      <c r="MFU147" s="244"/>
      <c r="MFV147" s="245"/>
      <c r="MFW147" s="224"/>
      <c r="MFX147" s="244"/>
      <c r="MFY147" s="245"/>
      <c r="MFZ147" s="224"/>
      <c r="MGA147" s="244"/>
      <c r="MGB147" s="245"/>
      <c r="MGC147" s="224"/>
      <c r="MGD147" s="244"/>
      <c r="MGE147" s="245"/>
      <c r="MGF147" s="224"/>
      <c r="MGG147" s="244"/>
      <c r="MGH147" s="245"/>
      <c r="MGI147" s="224"/>
      <c r="MGJ147" s="244"/>
      <c r="MGK147" s="245"/>
      <c r="MGL147" s="224"/>
      <c r="MGM147" s="244"/>
      <c r="MGN147" s="245"/>
      <c r="MGO147" s="224"/>
      <c r="MGP147" s="244"/>
      <c r="MGQ147" s="245"/>
      <c r="MGR147" s="224"/>
      <c r="MGS147" s="244"/>
      <c r="MGT147" s="245"/>
      <c r="MGU147" s="224"/>
      <c r="MGV147" s="244"/>
      <c r="MGW147" s="245"/>
      <c r="MGX147" s="224"/>
      <c r="MGY147" s="244"/>
      <c r="MGZ147" s="245"/>
      <c r="MHA147" s="224"/>
      <c r="MHB147" s="244"/>
      <c r="MHC147" s="245"/>
      <c r="MHD147" s="224"/>
      <c r="MHE147" s="244"/>
      <c r="MHF147" s="245"/>
      <c r="MHG147" s="224"/>
      <c r="MHH147" s="244"/>
      <c r="MHI147" s="245"/>
      <c r="MHJ147" s="224"/>
      <c r="MHK147" s="244"/>
      <c r="MHL147" s="245"/>
      <c r="MHM147" s="224"/>
      <c r="MHN147" s="244"/>
      <c r="MHO147" s="245"/>
      <c r="MHP147" s="224"/>
      <c r="MHQ147" s="244"/>
      <c r="MHR147" s="245"/>
      <c r="MHS147" s="224"/>
      <c r="MHT147" s="244"/>
      <c r="MHU147" s="245"/>
      <c r="MHV147" s="224"/>
      <c r="MHW147" s="244"/>
      <c r="MHX147" s="245"/>
      <c r="MHY147" s="224"/>
      <c r="MHZ147" s="244"/>
      <c r="MIA147" s="245"/>
      <c r="MIB147" s="224"/>
      <c r="MIC147" s="244"/>
      <c r="MID147" s="245"/>
      <c r="MIE147" s="224"/>
      <c r="MIF147" s="244"/>
      <c r="MIG147" s="245"/>
      <c r="MIH147" s="224"/>
      <c r="MII147" s="244"/>
      <c r="MIJ147" s="245"/>
      <c r="MIK147" s="224"/>
      <c r="MIL147" s="244"/>
      <c r="MIM147" s="245"/>
      <c r="MIN147" s="224"/>
      <c r="MIO147" s="244"/>
      <c r="MIP147" s="245"/>
      <c r="MIQ147" s="224"/>
      <c r="MIR147" s="244"/>
      <c r="MIS147" s="245"/>
      <c r="MIT147" s="224"/>
      <c r="MIU147" s="244"/>
      <c r="MIV147" s="245"/>
      <c r="MIW147" s="224"/>
      <c r="MIX147" s="244"/>
      <c r="MIY147" s="245"/>
      <c r="MIZ147" s="224"/>
      <c r="MJA147" s="244"/>
      <c r="MJB147" s="245"/>
      <c r="MJC147" s="224"/>
      <c r="MJD147" s="244"/>
      <c r="MJE147" s="245"/>
      <c r="MJF147" s="224"/>
      <c r="MJG147" s="244"/>
      <c r="MJH147" s="245"/>
      <c r="MJI147" s="224"/>
      <c r="MJJ147" s="244"/>
      <c r="MJK147" s="245"/>
      <c r="MJL147" s="224"/>
      <c r="MJM147" s="244"/>
      <c r="MJN147" s="245"/>
      <c r="MJO147" s="224"/>
      <c r="MJP147" s="244"/>
      <c r="MJQ147" s="245"/>
      <c r="MJR147" s="224"/>
      <c r="MJS147" s="244"/>
      <c r="MJT147" s="245"/>
      <c r="MJU147" s="224"/>
      <c r="MJV147" s="244"/>
      <c r="MJW147" s="245"/>
      <c r="MJX147" s="224"/>
      <c r="MJY147" s="244"/>
      <c r="MJZ147" s="245"/>
      <c r="MKA147" s="224"/>
      <c r="MKB147" s="244"/>
      <c r="MKC147" s="245"/>
      <c r="MKD147" s="224"/>
      <c r="MKE147" s="244"/>
      <c r="MKF147" s="245"/>
      <c r="MKG147" s="224"/>
      <c r="MKH147" s="244"/>
      <c r="MKI147" s="245"/>
      <c r="MKJ147" s="224"/>
      <c r="MKK147" s="244"/>
      <c r="MKL147" s="245"/>
      <c r="MKM147" s="224"/>
      <c r="MKN147" s="244"/>
      <c r="MKO147" s="245"/>
      <c r="MKP147" s="224"/>
      <c r="MKQ147" s="244"/>
      <c r="MKR147" s="245"/>
      <c r="MKS147" s="224"/>
      <c r="MKT147" s="244"/>
      <c r="MKU147" s="245"/>
      <c r="MKV147" s="224"/>
      <c r="MKW147" s="244"/>
      <c r="MKX147" s="245"/>
      <c r="MKY147" s="224"/>
      <c r="MKZ147" s="244"/>
      <c r="MLA147" s="245"/>
      <c r="MLB147" s="224"/>
      <c r="MLC147" s="244"/>
      <c r="MLD147" s="245"/>
      <c r="MLE147" s="224"/>
      <c r="MLF147" s="244"/>
      <c r="MLG147" s="245"/>
      <c r="MLH147" s="224"/>
      <c r="MLI147" s="244"/>
      <c r="MLJ147" s="245"/>
      <c r="MLK147" s="224"/>
      <c r="MLL147" s="244"/>
      <c r="MLM147" s="245"/>
      <c r="MLN147" s="224"/>
      <c r="MLO147" s="244"/>
      <c r="MLP147" s="245"/>
      <c r="MLQ147" s="224"/>
      <c r="MLR147" s="244"/>
      <c r="MLS147" s="245"/>
      <c r="MLT147" s="224"/>
      <c r="MLU147" s="244"/>
      <c r="MLV147" s="245"/>
      <c r="MLW147" s="224"/>
      <c r="MLX147" s="244"/>
      <c r="MLY147" s="245"/>
      <c r="MLZ147" s="224"/>
      <c r="MMA147" s="244"/>
      <c r="MMB147" s="245"/>
      <c r="MMC147" s="224"/>
      <c r="MMD147" s="244"/>
      <c r="MME147" s="245"/>
      <c r="MMF147" s="224"/>
      <c r="MMG147" s="244"/>
      <c r="MMH147" s="245"/>
      <c r="MMI147" s="224"/>
      <c r="MMJ147" s="244"/>
      <c r="MMK147" s="245"/>
      <c r="MML147" s="224"/>
      <c r="MMM147" s="244"/>
      <c r="MMN147" s="245"/>
      <c r="MMO147" s="224"/>
      <c r="MMP147" s="244"/>
      <c r="MMQ147" s="245"/>
      <c r="MMR147" s="224"/>
      <c r="MMS147" s="244"/>
      <c r="MMT147" s="245"/>
      <c r="MMU147" s="224"/>
      <c r="MMV147" s="244"/>
      <c r="MMW147" s="245"/>
      <c r="MMX147" s="224"/>
      <c r="MMY147" s="244"/>
      <c r="MMZ147" s="245"/>
      <c r="MNA147" s="224"/>
      <c r="MNB147" s="244"/>
      <c r="MNC147" s="245"/>
      <c r="MND147" s="224"/>
      <c r="MNE147" s="244"/>
      <c r="MNF147" s="245"/>
      <c r="MNG147" s="224"/>
      <c r="MNH147" s="244"/>
      <c r="MNI147" s="245"/>
      <c r="MNJ147" s="224"/>
      <c r="MNK147" s="244"/>
      <c r="MNL147" s="245"/>
      <c r="MNM147" s="224"/>
      <c r="MNN147" s="244"/>
      <c r="MNO147" s="245"/>
      <c r="MNP147" s="224"/>
      <c r="MNQ147" s="244"/>
      <c r="MNR147" s="245"/>
      <c r="MNS147" s="224"/>
      <c r="MNT147" s="244"/>
      <c r="MNU147" s="245"/>
      <c r="MNV147" s="224"/>
      <c r="MNW147" s="244"/>
      <c r="MNX147" s="245"/>
      <c r="MNY147" s="224"/>
      <c r="MNZ147" s="244"/>
      <c r="MOA147" s="245"/>
      <c r="MOB147" s="224"/>
      <c r="MOC147" s="244"/>
      <c r="MOD147" s="245"/>
      <c r="MOE147" s="224"/>
      <c r="MOF147" s="244"/>
      <c r="MOG147" s="245"/>
      <c r="MOH147" s="224"/>
      <c r="MOI147" s="244"/>
      <c r="MOJ147" s="245"/>
      <c r="MOK147" s="224"/>
      <c r="MOL147" s="244"/>
      <c r="MOM147" s="245"/>
      <c r="MON147" s="224"/>
      <c r="MOO147" s="244"/>
      <c r="MOP147" s="245"/>
      <c r="MOQ147" s="224"/>
      <c r="MOR147" s="244"/>
      <c r="MOS147" s="245"/>
      <c r="MOT147" s="224"/>
      <c r="MOU147" s="244"/>
      <c r="MOV147" s="245"/>
      <c r="MOW147" s="224"/>
      <c r="MOX147" s="244"/>
      <c r="MOY147" s="245"/>
      <c r="MOZ147" s="224"/>
      <c r="MPA147" s="244"/>
      <c r="MPB147" s="245"/>
      <c r="MPC147" s="224"/>
      <c r="MPD147" s="244"/>
      <c r="MPE147" s="245"/>
      <c r="MPF147" s="224"/>
      <c r="MPG147" s="244"/>
      <c r="MPH147" s="245"/>
      <c r="MPI147" s="224"/>
      <c r="MPJ147" s="244"/>
      <c r="MPK147" s="245"/>
      <c r="MPL147" s="224"/>
      <c r="MPM147" s="244"/>
      <c r="MPN147" s="245"/>
      <c r="MPO147" s="224"/>
      <c r="MPP147" s="244"/>
      <c r="MPQ147" s="245"/>
      <c r="MPR147" s="224"/>
      <c r="MPS147" s="244"/>
      <c r="MPT147" s="245"/>
      <c r="MPU147" s="224"/>
      <c r="MPV147" s="244"/>
      <c r="MPW147" s="245"/>
      <c r="MPX147" s="224"/>
      <c r="MPY147" s="244"/>
      <c r="MPZ147" s="245"/>
      <c r="MQA147" s="224"/>
      <c r="MQB147" s="244"/>
      <c r="MQC147" s="245"/>
      <c r="MQD147" s="224"/>
      <c r="MQE147" s="244"/>
      <c r="MQF147" s="245"/>
      <c r="MQG147" s="224"/>
      <c r="MQH147" s="244"/>
      <c r="MQI147" s="245"/>
      <c r="MQJ147" s="224"/>
      <c r="MQK147" s="244"/>
      <c r="MQL147" s="245"/>
      <c r="MQM147" s="224"/>
      <c r="MQN147" s="244"/>
      <c r="MQO147" s="245"/>
      <c r="MQP147" s="224"/>
      <c r="MQQ147" s="244"/>
      <c r="MQR147" s="245"/>
      <c r="MQS147" s="224"/>
      <c r="MQT147" s="244"/>
      <c r="MQU147" s="245"/>
      <c r="MQV147" s="224"/>
      <c r="MQW147" s="244"/>
      <c r="MQX147" s="245"/>
      <c r="MQY147" s="224"/>
      <c r="MQZ147" s="244"/>
      <c r="MRA147" s="245"/>
      <c r="MRB147" s="224"/>
      <c r="MRC147" s="244"/>
      <c r="MRD147" s="245"/>
      <c r="MRE147" s="224"/>
      <c r="MRF147" s="244"/>
      <c r="MRG147" s="245"/>
      <c r="MRH147" s="224"/>
      <c r="MRI147" s="244"/>
      <c r="MRJ147" s="245"/>
      <c r="MRK147" s="224"/>
      <c r="MRL147" s="244"/>
      <c r="MRM147" s="245"/>
      <c r="MRN147" s="224"/>
      <c r="MRO147" s="244"/>
      <c r="MRP147" s="245"/>
      <c r="MRQ147" s="224"/>
      <c r="MRR147" s="244"/>
      <c r="MRS147" s="245"/>
      <c r="MRT147" s="224"/>
      <c r="MRU147" s="244"/>
      <c r="MRV147" s="245"/>
      <c r="MRW147" s="224"/>
      <c r="MRX147" s="244"/>
      <c r="MRY147" s="245"/>
      <c r="MRZ147" s="224"/>
      <c r="MSA147" s="244"/>
      <c r="MSB147" s="245"/>
      <c r="MSC147" s="224"/>
      <c r="MSD147" s="244"/>
      <c r="MSE147" s="245"/>
      <c r="MSF147" s="224"/>
      <c r="MSG147" s="244"/>
      <c r="MSH147" s="245"/>
      <c r="MSI147" s="224"/>
      <c r="MSJ147" s="244"/>
      <c r="MSK147" s="245"/>
      <c r="MSL147" s="224"/>
      <c r="MSM147" s="244"/>
      <c r="MSN147" s="245"/>
      <c r="MSO147" s="224"/>
      <c r="MSP147" s="244"/>
      <c r="MSQ147" s="245"/>
      <c r="MSR147" s="224"/>
      <c r="MSS147" s="244"/>
      <c r="MST147" s="245"/>
      <c r="MSU147" s="224"/>
      <c r="MSV147" s="244"/>
      <c r="MSW147" s="245"/>
      <c r="MSX147" s="224"/>
      <c r="MSY147" s="244"/>
      <c r="MSZ147" s="245"/>
      <c r="MTA147" s="224"/>
      <c r="MTB147" s="244"/>
      <c r="MTC147" s="245"/>
      <c r="MTD147" s="224"/>
      <c r="MTE147" s="244"/>
      <c r="MTF147" s="245"/>
      <c r="MTG147" s="224"/>
      <c r="MTH147" s="244"/>
      <c r="MTI147" s="245"/>
      <c r="MTJ147" s="224"/>
      <c r="MTK147" s="244"/>
      <c r="MTL147" s="245"/>
      <c r="MTM147" s="224"/>
      <c r="MTN147" s="244"/>
      <c r="MTO147" s="245"/>
      <c r="MTP147" s="224"/>
      <c r="MTQ147" s="244"/>
      <c r="MTR147" s="245"/>
      <c r="MTS147" s="224"/>
      <c r="MTT147" s="244"/>
      <c r="MTU147" s="245"/>
      <c r="MTV147" s="224"/>
      <c r="MTW147" s="244"/>
      <c r="MTX147" s="245"/>
      <c r="MTY147" s="224"/>
      <c r="MTZ147" s="244"/>
      <c r="MUA147" s="245"/>
      <c r="MUB147" s="224"/>
      <c r="MUC147" s="244"/>
      <c r="MUD147" s="245"/>
      <c r="MUE147" s="224"/>
      <c r="MUF147" s="244"/>
      <c r="MUG147" s="245"/>
      <c r="MUH147" s="224"/>
      <c r="MUI147" s="244"/>
      <c r="MUJ147" s="245"/>
      <c r="MUK147" s="224"/>
      <c r="MUL147" s="244"/>
      <c r="MUM147" s="245"/>
      <c r="MUN147" s="224"/>
      <c r="MUO147" s="244"/>
      <c r="MUP147" s="245"/>
      <c r="MUQ147" s="224"/>
      <c r="MUR147" s="244"/>
      <c r="MUS147" s="245"/>
      <c r="MUT147" s="224"/>
      <c r="MUU147" s="244"/>
      <c r="MUV147" s="245"/>
      <c r="MUW147" s="224"/>
      <c r="MUX147" s="244"/>
      <c r="MUY147" s="245"/>
      <c r="MUZ147" s="224"/>
      <c r="MVA147" s="244"/>
      <c r="MVB147" s="245"/>
      <c r="MVC147" s="224"/>
      <c r="MVD147" s="244"/>
      <c r="MVE147" s="245"/>
      <c r="MVF147" s="224"/>
      <c r="MVG147" s="244"/>
      <c r="MVH147" s="245"/>
      <c r="MVI147" s="224"/>
      <c r="MVJ147" s="244"/>
      <c r="MVK147" s="245"/>
      <c r="MVL147" s="224"/>
      <c r="MVM147" s="244"/>
      <c r="MVN147" s="245"/>
      <c r="MVO147" s="224"/>
      <c r="MVP147" s="244"/>
      <c r="MVQ147" s="245"/>
      <c r="MVR147" s="224"/>
      <c r="MVS147" s="244"/>
      <c r="MVT147" s="245"/>
      <c r="MVU147" s="224"/>
      <c r="MVV147" s="244"/>
      <c r="MVW147" s="245"/>
      <c r="MVX147" s="224"/>
      <c r="MVY147" s="244"/>
      <c r="MVZ147" s="245"/>
      <c r="MWA147" s="224"/>
      <c r="MWB147" s="244"/>
      <c r="MWC147" s="245"/>
      <c r="MWD147" s="224"/>
      <c r="MWE147" s="244"/>
      <c r="MWF147" s="245"/>
      <c r="MWG147" s="224"/>
      <c r="MWH147" s="244"/>
      <c r="MWI147" s="245"/>
      <c r="MWJ147" s="224"/>
      <c r="MWK147" s="244"/>
      <c r="MWL147" s="245"/>
      <c r="MWM147" s="224"/>
      <c r="MWN147" s="244"/>
      <c r="MWO147" s="245"/>
      <c r="MWP147" s="224"/>
      <c r="MWQ147" s="244"/>
      <c r="MWR147" s="245"/>
      <c r="MWS147" s="224"/>
      <c r="MWT147" s="244"/>
      <c r="MWU147" s="245"/>
      <c r="MWV147" s="224"/>
      <c r="MWW147" s="244"/>
      <c r="MWX147" s="245"/>
      <c r="MWY147" s="224"/>
      <c r="MWZ147" s="244"/>
      <c r="MXA147" s="245"/>
      <c r="MXB147" s="224"/>
      <c r="MXC147" s="244"/>
      <c r="MXD147" s="245"/>
      <c r="MXE147" s="224"/>
      <c r="MXF147" s="244"/>
      <c r="MXG147" s="245"/>
      <c r="MXH147" s="224"/>
      <c r="MXI147" s="244"/>
      <c r="MXJ147" s="245"/>
      <c r="MXK147" s="224"/>
      <c r="MXL147" s="244"/>
      <c r="MXM147" s="245"/>
      <c r="MXN147" s="224"/>
      <c r="MXO147" s="244"/>
      <c r="MXP147" s="245"/>
      <c r="MXQ147" s="224"/>
      <c r="MXR147" s="244"/>
      <c r="MXS147" s="245"/>
      <c r="MXT147" s="224"/>
      <c r="MXU147" s="244"/>
      <c r="MXV147" s="245"/>
      <c r="MXW147" s="224"/>
      <c r="MXX147" s="244"/>
      <c r="MXY147" s="245"/>
      <c r="MXZ147" s="224"/>
      <c r="MYA147" s="244"/>
      <c r="MYB147" s="245"/>
      <c r="MYC147" s="224"/>
      <c r="MYD147" s="244"/>
      <c r="MYE147" s="245"/>
      <c r="MYF147" s="224"/>
      <c r="MYG147" s="244"/>
      <c r="MYH147" s="245"/>
      <c r="MYI147" s="224"/>
      <c r="MYJ147" s="244"/>
      <c r="MYK147" s="245"/>
      <c r="MYL147" s="224"/>
      <c r="MYM147" s="244"/>
      <c r="MYN147" s="245"/>
      <c r="MYO147" s="224"/>
      <c r="MYP147" s="244"/>
      <c r="MYQ147" s="245"/>
      <c r="MYR147" s="224"/>
      <c r="MYS147" s="244"/>
      <c r="MYT147" s="245"/>
      <c r="MYU147" s="224"/>
      <c r="MYV147" s="244"/>
      <c r="MYW147" s="245"/>
      <c r="MYX147" s="224"/>
      <c r="MYY147" s="244"/>
      <c r="MYZ147" s="245"/>
      <c r="MZA147" s="224"/>
      <c r="MZB147" s="244"/>
      <c r="MZC147" s="245"/>
      <c r="MZD147" s="224"/>
      <c r="MZE147" s="244"/>
      <c r="MZF147" s="245"/>
      <c r="MZG147" s="224"/>
      <c r="MZH147" s="244"/>
      <c r="MZI147" s="245"/>
      <c r="MZJ147" s="224"/>
      <c r="MZK147" s="244"/>
      <c r="MZL147" s="245"/>
      <c r="MZM147" s="224"/>
      <c r="MZN147" s="244"/>
      <c r="MZO147" s="245"/>
      <c r="MZP147" s="224"/>
      <c r="MZQ147" s="244"/>
      <c r="MZR147" s="245"/>
      <c r="MZS147" s="224"/>
      <c r="MZT147" s="244"/>
      <c r="MZU147" s="245"/>
      <c r="MZV147" s="224"/>
      <c r="MZW147" s="244"/>
      <c r="MZX147" s="245"/>
      <c r="MZY147" s="224"/>
      <c r="MZZ147" s="244"/>
      <c r="NAA147" s="245"/>
      <c r="NAB147" s="224"/>
      <c r="NAC147" s="244"/>
      <c r="NAD147" s="245"/>
      <c r="NAE147" s="224"/>
      <c r="NAF147" s="244"/>
      <c r="NAG147" s="245"/>
      <c r="NAH147" s="224"/>
      <c r="NAI147" s="244"/>
      <c r="NAJ147" s="245"/>
      <c r="NAK147" s="224"/>
      <c r="NAL147" s="244"/>
      <c r="NAM147" s="245"/>
      <c r="NAN147" s="224"/>
      <c r="NAO147" s="244"/>
      <c r="NAP147" s="245"/>
      <c r="NAQ147" s="224"/>
      <c r="NAR147" s="244"/>
      <c r="NAS147" s="245"/>
      <c r="NAT147" s="224"/>
      <c r="NAU147" s="244"/>
      <c r="NAV147" s="245"/>
      <c r="NAW147" s="224"/>
      <c r="NAX147" s="244"/>
      <c r="NAY147" s="245"/>
      <c r="NAZ147" s="224"/>
      <c r="NBA147" s="244"/>
      <c r="NBB147" s="245"/>
      <c r="NBC147" s="224"/>
      <c r="NBD147" s="244"/>
      <c r="NBE147" s="245"/>
      <c r="NBF147" s="224"/>
      <c r="NBG147" s="244"/>
      <c r="NBH147" s="245"/>
      <c r="NBI147" s="224"/>
      <c r="NBJ147" s="244"/>
      <c r="NBK147" s="245"/>
      <c r="NBL147" s="224"/>
      <c r="NBM147" s="244"/>
      <c r="NBN147" s="245"/>
      <c r="NBO147" s="224"/>
      <c r="NBP147" s="244"/>
      <c r="NBQ147" s="245"/>
      <c r="NBR147" s="224"/>
      <c r="NBS147" s="244"/>
      <c r="NBT147" s="245"/>
      <c r="NBU147" s="224"/>
      <c r="NBV147" s="244"/>
      <c r="NBW147" s="245"/>
      <c r="NBX147" s="224"/>
      <c r="NBY147" s="244"/>
      <c r="NBZ147" s="245"/>
      <c r="NCA147" s="224"/>
      <c r="NCB147" s="244"/>
      <c r="NCC147" s="245"/>
      <c r="NCD147" s="224"/>
      <c r="NCE147" s="244"/>
      <c r="NCF147" s="245"/>
      <c r="NCG147" s="224"/>
      <c r="NCH147" s="244"/>
      <c r="NCI147" s="245"/>
      <c r="NCJ147" s="224"/>
      <c r="NCK147" s="244"/>
      <c r="NCL147" s="245"/>
      <c r="NCM147" s="224"/>
      <c r="NCN147" s="244"/>
      <c r="NCO147" s="245"/>
      <c r="NCP147" s="224"/>
      <c r="NCQ147" s="244"/>
      <c r="NCR147" s="245"/>
      <c r="NCS147" s="224"/>
      <c r="NCT147" s="244"/>
      <c r="NCU147" s="245"/>
      <c r="NCV147" s="224"/>
      <c r="NCW147" s="244"/>
      <c r="NCX147" s="245"/>
      <c r="NCY147" s="224"/>
      <c r="NCZ147" s="244"/>
      <c r="NDA147" s="245"/>
      <c r="NDB147" s="224"/>
      <c r="NDC147" s="244"/>
      <c r="NDD147" s="245"/>
      <c r="NDE147" s="224"/>
      <c r="NDF147" s="244"/>
      <c r="NDG147" s="245"/>
      <c r="NDH147" s="224"/>
      <c r="NDI147" s="244"/>
      <c r="NDJ147" s="245"/>
      <c r="NDK147" s="224"/>
      <c r="NDL147" s="244"/>
      <c r="NDM147" s="245"/>
      <c r="NDN147" s="224"/>
      <c r="NDO147" s="244"/>
      <c r="NDP147" s="245"/>
      <c r="NDQ147" s="224"/>
      <c r="NDR147" s="244"/>
      <c r="NDS147" s="245"/>
      <c r="NDT147" s="224"/>
      <c r="NDU147" s="244"/>
      <c r="NDV147" s="245"/>
      <c r="NDW147" s="224"/>
      <c r="NDX147" s="244"/>
      <c r="NDY147" s="245"/>
      <c r="NDZ147" s="224"/>
      <c r="NEA147" s="244"/>
      <c r="NEB147" s="245"/>
      <c r="NEC147" s="224"/>
      <c r="NED147" s="244"/>
      <c r="NEE147" s="245"/>
      <c r="NEF147" s="224"/>
      <c r="NEG147" s="244"/>
      <c r="NEH147" s="245"/>
      <c r="NEI147" s="224"/>
      <c r="NEJ147" s="244"/>
      <c r="NEK147" s="245"/>
      <c r="NEL147" s="224"/>
      <c r="NEM147" s="244"/>
      <c r="NEN147" s="245"/>
      <c r="NEO147" s="224"/>
      <c r="NEP147" s="244"/>
      <c r="NEQ147" s="245"/>
      <c r="NER147" s="224"/>
      <c r="NES147" s="244"/>
      <c r="NET147" s="245"/>
      <c r="NEU147" s="224"/>
      <c r="NEV147" s="244"/>
      <c r="NEW147" s="245"/>
      <c r="NEX147" s="224"/>
      <c r="NEY147" s="244"/>
      <c r="NEZ147" s="245"/>
      <c r="NFA147" s="224"/>
      <c r="NFB147" s="244"/>
      <c r="NFC147" s="245"/>
      <c r="NFD147" s="224"/>
      <c r="NFE147" s="244"/>
      <c r="NFF147" s="245"/>
      <c r="NFG147" s="224"/>
      <c r="NFH147" s="244"/>
      <c r="NFI147" s="245"/>
      <c r="NFJ147" s="224"/>
      <c r="NFK147" s="244"/>
      <c r="NFL147" s="245"/>
      <c r="NFM147" s="224"/>
      <c r="NFN147" s="244"/>
      <c r="NFO147" s="245"/>
      <c r="NFP147" s="224"/>
      <c r="NFQ147" s="244"/>
      <c r="NFR147" s="245"/>
      <c r="NFS147" s="224"/>
      <c r="NFT147" s="244"/>
      <c r="NFU147" s="245"/>
      <c r="NFV147" s="224"/>
      <c r="NFW147" s="244"/>
      <c r="NFX147" s="245"/>
      <c r="NFY147" s="224"/>
      <c r="NFZ147" s="244"/>
      <c r="NGA147" s="245"/>
      <c r="NGB147" s="224"/>
      <c r="NGC147" s="244"/>
      <c r="NGD147" s="245"/>
      <c r="NGE147" s="224"/>
      <c r="NGF147" s="244"/>
      <c r="NGG147" s="245"/>
      <c r="NGH147" s="224"/>
      <c r="NGI147" s="244"/>
      <c r="NGJ147" s="245"/>
      <c r="NGK147" s="224"/>
      <c r="NGL147" s="244"/>
      <c r="NGM147" s="245"/>
      <c r="NGN147" s="224"/>
      <c r="NGO147" s="244"/>
      <c r="NGP147" s="245"/>
      <c r="NGQ147" s="224"/>
      <c r="NGR147" s="244"/>
      <c r="NGS147" s="245"/>
      <c r="NGT147" s="224"/>
      <c r="NGU147" s="244"/>
      <c r="NGV147" s="245"/>
      <c r="NGW147" s="224"/>
      <c r="NGX147" s="244"/>
      <c r="NGY147" s="245"/>
      <c r="NGZ147" s="224"/>
      <c r="NHA147" s="244"/>
      <c r="NHB147" s="245"/>
      <c r="NHC147" s="224"/>
      <c r="NHD147" s="244"/>
      <c r="NHE147" s="245"/>
      <c r="NHF147" s="224"/>
      <c r="NHG147" s="244"/>
      <c r="NHH147" s="245"/>
      <c r="NHI147" s="224"/>
      <c r="NHJ147" s="244"/>
      <c r="NHK147" s="245"/>
      <c r="NHL147" s="224"/>
      <c r="NHM147" s="244"/>
      <c r="NHN147" s="245"/>
      <c r="NHO147" s="224"/>
      <c r="NHP147" s="244"/>
      <c r="NHQ147" s="245"/>
      <c r="NHR147" s="224"/>
      <c r="NHS147" s="244"/>
      <c r="NHT147" s="245"/>
      <c r="NHU147" s="224"/>
      <c r="NHV147" s="244"/>
      <c r="NHW147" s="245"/>
      <c r="NHX147" s="224"/>
      <c r="NHY147" s="244"/>
      <c r="NHZ147" s="245"/>
      <c r="NIA147" s="224"/>
      <c r="NIB147" s="244"/>
      <c r="NIC147" s="245"/>
      <c r="NID147" s="224"/>
      <c r="NIE147" s="244"/>
      <c r="NIF147" s="245"/>
      <c r="NIG147" s="224"/>
      <c r="NIH147" s="244"/>
      <c r="NII147" s="245"/>
      <c r="NIJ147" s="224"/>
      <c r="NIK147" s="244"/>
      <c r="NIL147" s="245"/>
      <c r="NIM147" s="224"/>
      <c r="NIN147" s="244"/>
      <c r="NIO147" s="245"/>
      <c r="NIP147" s="224"/>
      <c r="NIQ147" s="244"/>
      <c r="NIR147" s="245"/>
      <c r="NIS147" s="224"/>
      <c r="NIT147" s="244"/>
      <c r="NIU147" s="245"/>
      <c r="NIV147" s="224"/>
      <c r="NIW147" s="244"/>
      <c r="NIX147" s="245"/>
      <c r="NIY147" s="224"/>
      <c r="NIZ147" s="244"/>
      <c r="NJA147" s="245"/>
      <c r="NJB147" s="224"/>
      <c r="NJC147" s="244"/>
      <c r="NJD147" s="245"/>
      <c r="NJE147" s="224"/>
      <c r="NJF147" s="244"/>
      <c r="NJG147" s="245"/>
      <c r="NJH147" s="224"/>
      <c r="NJI147" s="244"/>
      <c r="NJJ147" s="245"/>
      <c r="NJK147" s="224"/>
      <c r="NJL147" s="244"/>
      <c r="NJM147" s="245"/>
      <c r="NJN147" s="224"/>
      <c r="NJO147" s="244"/>
      <c r="NJP147" s="245"/>
      <c r="NJQ147" s="224"/>
      <c r="NJR147" s="244"/>
      <c r="NJS147" s="245"/>
      <c r="NJT147" s="224"/>
      <c r="NJU147" s="244"/>
      <c r="NJV147" s="245"/>
      <c r="NJW147" s="224"/>
      <c r="NJX147" s="244"/>
      <c r="NJY147" s="245"/>
      <c r="NJZ147" s="224"/>
      <c r="NKA147" s="244"/>
      <c r="NKB147" s="245"/>
      <c r="NKC147" s="224"/>
      <c r="NKD147" s="244"/>
      <c r="NKE147" s="245"/>
      <c r="NKF147" s="224"/>
      <c r="NKG147" s="244"/>
      <c r="NKH147" s="245"/>
      <c r="NKI147" s="224"/>
      <c r="NKJ147" s="244"/>
      <c r="NKK147" s="245"/>
      <c r="NKL147" s="224"/>
      <c r="NKM147" s="244"/>
      <c r="NKN147" s="245"/>
      <c r="NKO147" s="224"/>
      <c r="NKP147" s="244"/>
      <c r="NKQ147" s="245"/>
      <c r="NKR147" s="224"/>
      <c r="NKS147" s="244"/>
      <c r="NKT147" s="245"/>
      <c r="NKU147" s="224"/>
      <c r="NKV147" s="244"/>
      <c r="NKW147" s="245"/>
      <c r="NKX147" s="224"/>
      <c r="NKY147" s="244"/>
      <c r="NKZ147" s="245"/>
      <c r="NLA147" s="224"/>
      <c r="NLB147" s="244"/>
      <c r="NLC147" s="245"/>
      <c r="NLD147" s="224"/>
      <c r="NLE147" s="244"/>
      <c r="NLF147" s="245"/>
      <c r="NLG147" s="224"/>
      <c r="NLH147" s="244"/>
      <c r="NLI147" s="245"/>
      <c r="NLJ147" s="224"/>
      <c r="NLK147" s="244"/>
      <c r="NLL147" s="245"/>
      <c r="NLM147" s="224"/>
      <c r="NLN147" s="244"/>
      <c r="NLO147" s="245"/>
      <c r="NLP147" s="224"/>
      <c r="NLQ147" s="244"/>
      <c r="NLR147" s="245"/>
      <c r="NLS147" s="224"/>
      <c r="NLT147" s="244"/>
      <c r="NLU147" s="245"/>
      <c r="NLV147" s="224"/>
      <c r="NLW147" s="244"/>
      <c r="NLX147" s="245"/>
      <c r="NLY147" s="224"/>
      <c r="NLZ147" s="244"/>
      <c r="NMA147" s="245"/>
      <c r="NMB147" s="224"/>
      <c r="NMC147" s="244"/>
      <c r="NMD147" s="245"/>
      <c r="NME147" s="224"/>
      <c r="NMF147" s="244"/>
      <c r="NMG147" s="245"/>
      <c r="NMH147" s="224"/>
      <c r="NMI147" s="244"/>
      <c r="NMJ147" s="245"/>
      <c r="NMK147" s="224"/>
      <c r="NML147" s="244"/>
      <c r="NMM147" s="245"/>
      <c r="NMN147" s="224"/>
      <c r="NMO147" s="244"/>
      <c r="NMP147" s="245"/>
      <c r="NMQ147" s="224"/>
      <c r="NMR147" s="244"/>
      <c r="NMS147" s="245"/>
      <c r="NMT147" s="224"/>
      <c r="NMU147" s="244"/>
      <c r="NMV147" s="245"/>
      <c r="NMW147" s="224"/>
      <c r="NMX147" s="244"/>
      <c r="NMY147" s="245"/>
      <c r="NMZ147" s="224"/>
      <c r="NNA147" s="244"/>
      <c r="NNB147" s="245"/>
      <c r="NNC147" s="224"/>
      <c r="NND147" s="244"/>
      <c r="NNE147" s="245"/>
      <c r="NNF147" s="224"/>
      <c r="NNG147" s="244"/>
      <c r="NNH147" s="245"/>
      <c r="NNI147" s="224"/>
      <c r="NNJ147" s="244"/>
      <c r="NNK147" s="245"/>
      <c r="NNL147" s="224"/>
      <c r="NNM147" s="244"/>
      <c r="NNN147" s="245"/>
      <c r="NNO147" s="224"/>
      <c r="NNP147" s="244"/>
      <c r="NNQ147" s="245"/>
      <c r="NNR147" s="224"/>
      <c r="NNS147" s="244"/>
      <c r="NNT147" s="245"/>
      <c r="NNU147" s="224"/>
      <c r="NNV147" s="244"/>
      <c r="NNW147" s="245"/>
      <c r="NNX147" s="224"/>
      <c r="NNY147" s="244"/>
      <c r="NNZ147" s="245"/>
      <c r="NOA147" s="224"/>
      <c r="NOB147" s="244"/>
      <c r="NOC147" s="245"/>
      <c r="NOD147" s="224"/>
      <c r="NOE147" s="244"/>
      <c r="NOF147" s="245"/>
      <c r="NOG147" s="224"/>
      <c r="NOH147" s="244"/>
      <c r="NOI147" s="245"/>
      <c r="NOJ147" s="224"/>
      <c r="NOK147" s="244"/>
      <c r="NOL147" s="245"/>
      <c r="NOM147" s="224"/>
      <c r="NON147" s="244"/>
      <c r="NOO147" s="245"/>
      <c r="NOP147" s="224"/>
      <c r="NOQ147" s="244"/>
      <c r="NOR147" s="245"/>
      <c r="NOS147" s="224"/>
      <c r="NOT147" s="244"/>
      <c r="NOU147" s="245"/>
      <c r="NOV147" s="224"/>
      <c r="NOW147" s="244"/>
      <c r="NOX147" s="245"/>
      <c r="NOY147" s="224"/>
      <c r="NOZ147" s="244"/>
      <c r="NPA147" s="245"/>
      <c r="NPB147" s="224"/>
      <c r="NPC147" s="244"/>
      <c r="NPD147" s="245"/>
      <c r="NPE147" s="224"/>
      <c r="NPF147" s="244"/>
      <c r="NPG147" s="245"/>
      <c r="NPH147" s="224"/>
      <c r="NPI147" s="244"/>
      <c r="NPJ147" s="245"/>
      <c r="NPK147" s="224"/>
      <c r="NPL147" s="244"/>
      <c r="NPM147" s="245"/>
      <c r="NPN147" s="224"/>
      <c r="NPO147" s="244"/>
      <c r="NPP147" s="245"/>
      <c r="NPQ147" s="224"/>
      <c r="NPR147" s="244"/>
      <c r="NPS147" s="245"/>
      <c r="NPT147" s="224"/>
      <c r="NPU147" s="244"/>
      <c r="NPV147" s="245"/>
      <c r="NPW147" s="224"/>
      <c r="NPX147" s="244"/>
      <c r="NPY147" s="245"/>
      <c r="NPZ147" s="224"/>
      <c r="NQA147" s="244"/>
      <c r="NQB147" s="245"/>
      <c r="NQC147" s="224"/>
      <c r="NQD147" s="244"/>
      <c r="NQE147" s="245"/>
      <c r="NQF147" s="224"/>
      <c r="NQG147" s="244"/>
      <c r="NQH147" s="245"/>
      <c r="NQI147" s="224"/>
      <c r="NQJ147" s="244"/>
      <c r="NQK147" s="245"/>
      <c r="NQL147" s="224"/>
      <c r="NQM147" s="244"/>
      <c r="NQN147" s="245"/>
      <c r="NQO147" s="224"/>
      <c r="NQP147" s="244"/>
      <c r="NQQ147" s="245"/>
      <c r="NQR147" s="224"/>
      <c r="NQS147" s="244"/>
      <c r="NQT147" s="245"/>
      <c r="NQU147" s="224"/>
      <c r="NQV147" s="244"/>
      <c r="NQW147" s="245"/>
      <c r="NQX147" s="224"/>
      <c r="NQY147" s="244"/>
      <c r="NQZ147" s="245"/>
      <c r="NRA147" s="224"/>
      <c r="NRB147" s="244"/>
      <c r="NRC147" s="245"/>
      <c r="NRD147" s="224"/>
      <c r="NRE147" s="244"/>
      <c r="NRF147" s="245"/>
      <c r="NRG147" s="224"/>
      <c r="NRH147" s="244"/>
      <c r="NRI147" s="245"/>
      <c r="NRJ147" s="224"/>
      <c r="NRK147" s="244"/>
      <c r="NRL147" s="245"/>
      <c r="NRM147" s="224"/>
      <c r="NRN147" s="244"/>
      <c r="NRO147" s="245"/>
      <c r="NRP147" s="224"/>
      <c r="NRQ147" s="244"/>
      <c r="NRR147" s="245"/>
      <c r="NRS147" s="224"/>
      <c r="NRT147" s="244"/>
      <c r="NRU147" s="245"/>
      <c r="NRV147" s="224"/>
      <c r="NRW147" s="244"/>
      <c r="NRX147" s="245"/>
      <c r="NRY147" s="224"/>
      <c r="NRZ147" s="244"/>
      <c r="NSA147" s="245"/>
      <c r="NSB147" s="224"/>
      <c r="NSC147" s="244"/>
      <c r="NSD147" s="245"/>
      <c r="NSE147" s="224"/>
      <c r="NSF147" s="244"/>
      <c r="NSG147" s="245"/>
      <c r="NSH147" s="224"/>
      <c r="NSI147" s="244"/>
      <c r="NSJ147" s="245"/>
      <c r="NSK147" s="224"/>
      <c r="NSL147" s="244"/>
      <c r="NSM147" s="245"/>
      <c r="NSN147" s="224"/>
      <c r="NSO147" s="244"/>
      <c r="NSP147" s="245"/>
      <c r="NSQ147" s="224"/>
      <c r="NSR147" s="244"/>
      <c r="NSS147" s="245"/>
      <c r="NST147" s="224"/>
      <c r="NSU147" s="244"/>
      <c r="NSV147" s="245"/>
      <c r="NSW147" s="224"/>
      <c r="NSX147" s="244"/>
      <c r="NSY147" s="245"/>
      <c r="NSZ147" s="224"/>
      <c r="NTA147" s="244"/>
      <c r="NTB147" s="245"/>
      <c r="NTC147" s="224"/>
      <c r="NTD147" s="244"/>
      <c r="NTE147" s="245"/>
      <c r="NTF147" s="224"/>
      <c r="NTG147" s="244"/>
      <c r="NTH147" s="245"/>
      <c r="NTI147" s="224"/>
      <c r="NTJ147" s="244"/>
      <c r="NTK147" s="245"/>
      <c r="NTL147" s="224"/>
      <c r="NTM147" s="244"/>
      <c r="NTN147" s="245"/>
      <c r="NTO147" s="224"/>
      <c r="NTP147" s="244"/>
      <c r="NTQ147" s="245"/>
      <c r="NTR147" s="224"/>
      <c r="NTS147" s="244"/>
      <c r="NTT147" s="245"/>
      <c r="NTU147" s="224"/>
      <c r="NTV147" s="244"/>
      <c r="NTW147" s="245"/>
      <c r="NTX147" s="224"/>
      <c r="NTY147" s="244"/>
      <c r="NTZ147" s="245"/>
      <c r="NUA147" s="224"/>
      <c r="NUB147" s="244"/>
      <c r="NUC147" s="245"/>
      <c r="NUD147" s="224"/>
      <c r="NUE147" s="244"/>
      <c r="NUF147" s="245"/>
      <c r="NUG147" s="224"/>
      <c r="NUH147" s="244"/>
      <c r="NUI147" s="245"/>
      <c r="NUJ147" s="224"/>
      <c r="NUK147" s="244"/>
      <c r="NUL147" s="245"/>
      <c r="NUM147" s="224"/>
      <c r="NUN147" s="244"/>
      <c r="NUO147" s="245"/>
      <c r="NUP147" s="224"/>
      <c r="NUQ147" s="244"/>
      <c r="NUR147" s="245"/>
      <c r="NUS147" s="224"/>
      <c r="NUT147" s="244"/>
      <c r="NUU147" s="245"/>
      <c r="NUV147" s="224"/>
      <c r="NUW147" s="244"/>
      <c r="NUX147" s="245"/>
      <c r="NUY147" s="224"/>
      <c r="NUZ147" s="244"/>
      <c r="NVA147" s="245"/>
      <c r="NVB147" s="224"/>
      <c r="NVC147" s="244"/>
      <c r="NVD147" s="245"/>
      <c r="NVE147" s="224"/>
      <c r="NVF147" s="244"/>
      <c r="NVG147" s="245"/>
      <c r="NVH147" s="224"/>
      <c r="NVI147" s="244"/>
      <c r="NVJ147" s="245"/>
      <c r="NVK147" s="224"/>
      <c r="NVL147" s="244"/>
      <c r="NVM147" s="245"/>
      <c r="NVN147" s="224"/>
      <c r="NVO147" s="244"/>
      <c r="NVP147" s="245"/>
      <c r="NVQ147" s="224"/>
      <c r="NVR147" s="244"/>
      <c r="NVS147" s="245"/>
      <c r="NVT147" s="224"/>
      <c r="NVU147" s="244"/>
      <c r="NVV147" s="245"/>
      <c r="NVW147" s="224"/>
      <c r="NVX147" s="244"/>
      <c r="NVY147" s="245"/>
      <c r="NVZ147" s="224"/>
      <c r="NWA147" s="244"/>
      <c r="NWB147" s="245"/>
      <c r="NWC147" s="224"/>
      <c r="NWD147" s="244"/>
      <c r="NWE147" s="245"/>
      <c r="NWF147" s="224"/>
      <c r="NWG147" s="244"/>
      <c r="NWH147" s="245"/>
      <c r="NWI147" s="224"/>
      <c r="NWJ147" s="244"/>
      <c r="NWK147" s="245"/>
      <c r="NWL147" s="224"/>
      <c r="NWM147" s="244"/>
      <c r="NWN147" s="245"/>
      <c r="NWO147" s="224"/>
      <c r="NWP147" s="244"/>
      <c r="NWQ147" s="245"/>
      <c r="NWR147" s="224"/>
      <c r="NWS147" s="244"/>
      <c r="NWT147" s="245"/>
      <c r="NWU147" s="224"/>
      <c r="NWV147" s="244"/>
      <c r="NWW147" s="245"/>
      <c r="NWX147" s="224"/>
      <c r="NWY147" s="244"/>
      <c r="NWZ147" s="245"/>
      <c r="NXA147" s="224"/>
      <c r="NXB147" s="244"/>
      <c r="NXC147" s="245"/>
      <c r="NXD147" s="224"/>
      <c r="NXE147" s="244"/>
      <c r="NXF147" s="245"/>
      <c r="NXG147" s="224"/>
      <c r="NXH147" s="244"/>
      <c r="NXI147" s="245"/>
      <c r="NXJ147" s="224"/>
      <c r="NXK147" s="244"/>
      <c r="NXL147" s="245"/>
      <c r="NXM147" s="224"/>
      <c r="NXN147" s="244"/>
      <c r="NXO147" s="245"/>
      <c r="NXP147" s="224"/>
      <c r="NXQ147" s="244"/>
      <c r="NXR147" s="245"/>
      <c r="NXS147" s="224"/>
      <c r="NXT147" s="244"/>
      <c r="NXU147" s="245"/>
      <c r="NXV147" s="224"/>
      <c r="NXW147" s="244"/>
      <c r="NXX147" s="245"/>
      <c r="NXY147" s="224"/>
      <c r="NXZ147" s="244"/>
      <c r="NYA147" s="245"/>
      <c r="NYB147" s="224"/>
      <c r="NYC147" s="244"/>
      <c r="NYD147" s="245"/>
      <c r="NYE147" s="224"/>
      <c r="NYF147" s="244"/>
      <c r="NYG147" s="245"/>
      <c r="NYH147" s="224"/>
      <c r="NYI147" s="244"/>
      <c r="NYJ147" s="245"/>
      <c r="NYK147" s="224"/>
      <c r="NYL147" s="244"/>
      <c r="NYM147" s="245"/>
      <c r="NYN147" s="224"/>
      <c r="NYO147" s="244"/>
      <c r="NYP147" s="245"/>
      <c r="NYQ147" s="224"/>
      <c r="NYR147" s="244"/>
      <c r="NYS147" s="245"/>
      <c r="NYT147" s="224"/>
      <c r="NYU147" s="244"/>
      <c r="NYV147" s="245"/>
      <c r="NYW147" s="224"/>
      <c r="NYX147" s="244"/>
      <c r="NYY147" s="245"/>
      <c r="NYZ147" s="224"/>
      <c r="NZA147" s="244"/>
      <c r="NZB147" s="245"/>
      <c r="NZC147" s="224"/>
      <c r="NZD147" s="244"/>
      <c r="NZE147" s="245"/>
      <c r="NZF147" s="224"/>
      <c r="NZG147" s="244"/>
      <c r="NZH147" s="245"/>
      <c r="NZI147" s="224"/>
      <c r="NZJ147" s="244"/>
      <c r="NZK147" s="245"/>
      <c r="NZL147" s="224"/>
      <c r="NZM147" s="244"/>
      <c r="NZN147" s="245"/>
      <c r="NZO147" s="224"/>
      <c r="NZP147" s="244"/>
      <c r="NZQ147" s="245"/>
      <c r="NZR147" s="224"/>
      <c r="NZS147" s="244"/>
      <c r="NZT147" s="245"/>
      <c r="NZU147" s="224"/>
      <c r="NZV147" s="244"/>
      <c r="NZW147" s="245"/>
      <c r="NZX147" s="224"/>
      <c r="NZY147" s="244"/>
      <c r="NZZ147" s="245"/>
      <c r="OAA147" s="224"/>
      <c r="OAB147" s="244"/>
      <c r="OAC147" s="245"/>
      <c r="OAD147" s="224"/>
      <c r="OAE147" s="244"/>
      <c r="OAF147" s="245"/>
      <c r="OAG147" s="224"/>
      <c r="OAH147" s="244"/>
      <c r="OAI147" s="245"/>
      <c r="OAJ147" s="224"/>
      <c r="OAK147" s="244"/>
      <c r="OAL147" s="245"/>
      <c r="OAM147" s="224"/>
      <c r="OAN147" s="244"/>
      <c r="OAO147" s="245"/>
      <c r="OAP147" s="224"/>
      <c r="OAQ147" s="244"/>
      <c r="OAR147" s="245"/>
      <c r="OAS147" s="224"/>
      <c r="OAT147" s="244"/>
      <c r="OAU147" s="245"/>
      <c r="OAV147" s="224"/>
      <c r="OAW147" s="244"/>
      <c r="OAX147" s="245"/>
      <c r="OAY147" s="224"/>
      <c r="OAZ147" s="244"/>
      <c r="OBA147" s="245"/>
      <c r="OBB147" s="224"/>
      <c r="OBC147" s="244"/>
      <c r="OBD147" s="245"/>
      <c r="OBE147" s="224"/>
      <c r="OBF147" s="244"/>
      <c r="OBG147" s="245"/>
      <c r="OBH147" s="224"/>
      <c r="OBI147" s="244"/>
      <c r="OBJ147" s="245"/>
      <c r="OBK147" s="224"/>
      <c r="OBL147" s="244"/>
      <c r="OBM147" s="245"/>
      <c r="OBN147" s="224"/>
      <c r="OBO147" s="244"/>
      <c r="OBP147" s="245"/>
      <c r="OBQ147" s="224"/>
      <c r="OBR147" s="244"/>
      <c r="OBS147" s="245"/>
      <c r="OBT147" s="224"/>
      <c r="OBU147" s="244"/>
      <c r="OBV147" s="245"/>
      <c r="OBW147" s="224"/>
      <c r="OBX147" s="244"/>
      <c r="OBY147" s="245"/>
      <c r="OBZ147" s="224"/>
      <c r="OCA147" s="244"/>
      <c r="OCB147" s="245"/>
      <c r="OCC147" s="224"/>
      <c r="OCD147" s="244"/>
      <c r="OCE147" s="245"/>
      <c r="OCF147" s="224"/>
      <c r="OCG147" s="244"/>
      <c r="OCH147" s="245"/>
      <c r="OCI147" s="224"/>
      <c r="OCJ147" s="244"/>
      <c r="OCK147" s="245"/>
      <c r="OCL147" s="224"/>
      <c r="OCM147" s="244"/>
      <c r="OCN147" s="245"/>
      <c r="OCO147" s="224"/>
      <c r="OCP147" s="244"/>
      <c r="OCQ147" s="245"/>
      <c r="OCR147" s="224"/>
      <c r="OCS147" s="244"/>
      <c r="OCT147" s="245"/>
      <c r="OCU147" s="224"/>
      <c r="OCV147" s="244"/>
      <c r="OCW147" s="245"/>
      <c r="OCX147" s="224"/>
      <c r="OCY147" s="244"/>
      <c r="OCZ147" s="245"/>
      <c r="ODA147" s="224"/>
      <c r="ODB147" s="244"/>
      <c r="ODC147" s="245"/>
      <c r="ODD147" s="224"/>
    </row>
    <row r="148" spans="1:10248" s="129" customFormat="1" ht="8.15" customHeight="1">
      <c r="A148" s="154"/>
      <c r="B148" s="155"/>
      <c r="C148" s="150"/>
      <c r="D148" s="148"/>
      <c r="E148" s="151"/>
      <c r="F148" s="151"/>
    </row>
    <row r="149" spans="1:10248" s="129" customFormat="1" ht="78">
      <c r="A149" s="227"/>
      <c r="B149" s="175" t="s">
        <v>14072</v>
      </c>
      <c r="C149" s="241" t="s">
        <v>14067</v>
      </c>
      <c r="D149" s="158">
        <f>D145</f>
        <v>714</v>
      </c>
      <c r="E149" s="159">
        <v>17.100000000000001</v>
      </c>
      <c r="F149" s="159">
        <f>D149*E149</f>
        <v>12209.4</v>
      </c>
      <c r="H149" s="133"/>
      <c r="I149" s="129">
        <f>15.5*1.1</f>
        <v>17.05</v>
      </c>
      <c r="L149" s="242"/>
      <c r="R149" s="116"/>
      <c r="S149" s="218"/>
      <c r="T149" s="243"/>
      <c r="U149" s="116"/>
      <c r="V149" s="218"/>
      <c r="W149" s="243"/>
      <c r="X149" s="116"/>
      <c r="Y149" s="218"/>
      <c r="Z149" s="243"/>
      <c r="AA149" s="116"/>
      <c r="AB149" s="218"/>
      <c r="AC149" s="243"/>
      <c r="AD149" s="116"/>
      <c r="AE149" s="218"/>
      <c r="AF149" s="243"/>
      <c r="AG149" s="116"/>
      <c r="AH149" s="218"/>
      <c r="AI149" s="243"/>
      <c r="AJ149" s="116"/>
      <c r="AK149" s="218"/>
      <c r="AL149" s="243"/>
      <c r="AM149" s="116"/>
      <c r="AN149" s="218"/>
      <c r="AO149" s="243"/>
      <c r="AP149" s="116"/>
      <c r="AQ149" s="218"/>
      <c r="AR149" s="243"/>
      <c r="AS149" s="224"/>
      <c r="AT149" s="244"/>
      <c r="AU149" s="245"/>
      <c r="AV149" s="224"/>
      <c r="AW149" s="244"/>
      <c r="AX149" s="245"/>
      <c r="AY149" s="224"/>
      <c r="AZ149" s="244"/>
      <c r="BA149" s="245"/>
      <c r="BB149" s="224"/>
      <c r="BC149" s="244"/>
      <c r="BD149" s="245"/>
      <c r="BE149" s="224"/>
      <c r="BF149" s="244"/>
      <c r="BG149" s="245"/>
      <c r="BH149" s="224"/>
      <c r="BI149" s="244"/>
      <c r="BJ149" s="245"/>
      <c r="BK149" s="224"/>
      <c r="BL149" s="244"/>
      <c r="BM149" s="245"/>
      <c r="BN149" s="224"/>
      <c r="BO149" s="244"/>
      <c r="BP149" s="245"/>
      <c r="BQ149" s="224"/>
      <c r="BR149" s="244"/>
      <c r="BS149" s="245"/>
      <c r="BT149" s="224"/>
      <c r="BU149" s="244"/>
      <c r="BV149" s="245"/>
      <c r="BW149" s="224"/>
      <c r="BX149" s="244"/>
      <c r="BY149" s="245"/>
      <c r="BZ149" s="224"/>
      <c r="CA149" s="244"/>
      <c r="CB149" s="245"/>
      <c r="CC149" s="224"/>
      <c r="CD149" s="244"/>
      <c r="CE149" s="245"/>
      <c r="CF149" s="224"/>
      <c r="CG149" s="244"/>
      <c r="CH149" s="245"/>
      <c r="CI149" s="224"/>
      <c r="CJ149" s="244"/>
      <c r="CK149" s="245"/>
      <c r="CL149" s="224"/>
      <c r="CM149" s="244"/>
      <c r="CN149" s="245"/>
      <c r="CO149" s="224"/>
      <c r="CP149" s="244"/>
      <c r="CQ149" s="245"/>
      <c r="CR149" s="224"/>
      <c r="CS149" s="244"/>
      <c r="CT149" s="245"/>
      <c r="CU149" s="224"/>
      <c r="CV149" s="244"/>
      <c r="CW149" s="245"/>
      <c r="CX149" s="224"/>
      <c r="CY149" s="244"/>
      <c r="CZ149" s="245"/>
      <c r="DA149" s="224"/>
      <c r="DB149" s="244"/>
      <c r="DC149" s="245"/>
      <c r="DD149" s="224"/>
      <c r="DE149" s="244"/>
      <c r="DF149" s="245"/>
      <c r="DG149" s="224"/>
      <c r="DH149" s="244"/>
      <c r="DI149" s="245"/>
      <c r="DJ149" s="224"/>
      <c r="DK149" s="244"/>
      <c r="DL149" s="245"/>
      <c r="DM149" s="224"/>
      <c r="DN149" s="244"/>
      <c r="DO149" s="245"/>
      <c r="DP149" s="224"/>
      <c r="DQ149" s="244"/>
      <c r="DR149" s="245"/>
      <c r="DS149" s="224"/>
      <c r="DT149" s="244"/>
      <c r="DU149" s="245"/>
      <c r="DV149" s="224"/>
      <c r="DW149" s="244"/>
      <c r="DX149" s="245"/>
      <c r="DY149" s="224"/>
      <c r="DZ149" s="244"/>
      <c r="EA149" s="245"/>
      <c r="EB149" s="224"/>
      <c r="EC149" s="244"/>
      <c r="ED149" s="245"/>
      <c r="EE149" s="224"/>
      <c r="EF149" s="244"/>
      <c r="EG149" s="245"/>
      <c r="EH149" s="224"/>
      <c r="EI149" s="244"/>
      <c r="EJ149" s="245"/>
      <c r="EK149" s="224"/>
      <c r="EL149" s="244"/>
      <c r="EM149" s="245"/>
      <c r="EN149" s="224"/>
      <c r="EO149" s="244"/>
      <c r="EP149" s="245"/>
      <c r="EQ149" s="224"/>
      <c r="ER149" s="244"/>
      <c r="ES149" s="245"/>
      <c r="ET149" s="224"/>
      <c r="EU149" s="244"/>
      <c r="EV149" s="245"/>
      <c r="EW149" s="224"/>
      <c r="EX149" s="244"/>
      <c r="EY149" s="245"/>
      <c r="EZ149" s="224"/>
      <c r="FA149" s="244"/>
      <c r="FB149" s="245"/>
      <c r="FC149" s="224"/>
      <c r="FD149" s="244"/>
      <c r="FE149" s="245"/>
      <c r="FF149" s="224"/>
      <c r="FG149" s="244"/>
      <c r="FH149" s="245"/>
      <c r="FI149" s="224"/>
      <c r="FJ149" s="244"/>
      <c r="FK149" s="245"/>
      <c r="FL149" s="224"/>
      <c r="FM149" s="244"/>
      <c r="FN149" s="245"/>
      <c r="FO149" s="224"/>
      <c r="FP149" s="244"/>
      <c r="FQ149" s="245"/>
      <c r="FR149" s="224"/>
      <c r="FS149" s="244"/>
      <c r="FT149" s="245"/>
      <c r="FU149" s="224"/>
      <c r="FV149" s="244"/>
      <c r="FW149" s="245"/>
      <c r="FX149" s="224"/>
      <c r="FY149" s="244"/>
      <c r="FZ149" s="245"/>
      <c r="GA149" s="224"/>
      <c r="GB149" s="244"/>
      <c r="GC149" s="245"/>
      <c r="GD149" s="224"/>
      <c r="GE149" s="244"/>
      <c r="GF149" s="245"/>
      <c r="GG149" s="224"/>
      <c r="GH149" s="244"/>
      <c r="GI149" s="245"/>
      <c r="GJ149" s="224"/>
      <c r="GK149" s="244"/>
      <c r="GL149" s="245"/>
      <c r="GM149" s="224"/>
      <c r="GN149" s="244"/>
      <c r="GO149" s="245"/>
      <c r="GP149" s="224"/>
      <c r="GQ149" s="244"/>
      <c r="GR149" s="245"/>
      <c r="GS149" s="224"/>
      <c r="GT149" s="244"/>
      <c r="GU149" s="245"/>
      <c r="GV149" s="224"/>
      <c r="GW149" s="244"/>
      <c r="GX149" s="245"/>
      <c r="GY149" s="224"/>
      <c r="GZ149" s="244"/>
      <c r="HA149" s="245"/>
      <c r="HB149" s="224"/>
      <c r="HC149" s="244"/>
      <c r="HD149" s="245"/>
      <c r="HE149" s="224"/>
      <c r="HF149" s="244"/>
      <c r="HG149" s="245"/>
      <c r="HH149" s="224"/>
      <c r="HI149" s="244"/>
      <c r="HJ149" s="245"/>
      <c r="HK149" s="224"/>
      <c r="HL149" s="244"/>
      <c r="HM149" s="245"/>
      <c r="HN149" s="224"/>
      <c r="HO149" s="244"/>
      <c r="HP149" s="245"/>
      <c r="HQ149" s="224"/>
      <c r="HR149" s="244"/>
      <c r="HS149" s="245"/>
      <c r="HT149" s="224"/>
      <c r="HU149" s="244"/>
      <c r="HV149" s="245"/>
      <c r="HW149" s="224"/>
      <c r="HX149" s="244"/>
      <c r="HY149" s="245"/>
      <c r="HZ149" s="224"/>
      <c r="IA149" s="244"/>
      <c r="IB149" s="245"/>
      <c r="IC149" s="224"/>
      <c r="ID149" s="244"/>
      <c r="IE149" s="245"/>
      <c r="IF149" s="224"/>
      <c r="IG149" s="244"/>
      <c r="IH149" s="245"/>
      <c r="II149" s="224"/>
      <c r="IJ149" s="244"/>
      <c r="IK149" s="245"/>
      <c r="IL149" s="224"/>
      <c r="IM149" s="244"/>
      <c r="IN149" s="245"/>
      <c r="IO149" s="224"/>
      <c r="IP149" s="244"/>
      <c r="IQ149" s="245"/>
      <c r="IR149" s="224"/>
      <c r="IS149" s="244"/>
      <c r="IT149" s="245"/>
      <c r="IU149" s="224"/>
      <c r="IV149" s="244"/>
      <c r="IW149" s="245"/>
      <c r="IX149" s="224"/>
      <c r="IY149" s="244"/>
      <c r="IZ149" s="245"/>
      <c r="JA149" s="224"/>
      <c r="JB149" s="244"/>
      <c r="JC149" s="245"/>
      <c r="JD149" s="224"/>
      <c r="JE149" s="244"/>
      <c r="JF149" s="245"/>
      <c r="JG149" s="224"/>
      <c r="JH149" s="244"/>
      <c r="JI149" s="245"/>
      <c r="JJ149" s="224"/>
      <c r="JK149" s="244"/>
      <c r="JL149" s="245"/>
      <c r="JM149" s="224"/>
      <c r="JN149" s="244"/>
      <c r="JO149" s="245"/>
      <c r="JP149" s="224"/>
      <c r="JQ149" s="244"/>
      <c r="JR149" s="245"/>
      <c r="JS149" s="224"/>
      <c r="JT149" s="244"/>
      <c r="JU149" s="245"/>
      <c r="JV149" s="224"/>
      <c r="JW149" s="244"/>
      <c r="JX149" s="245"/>
      <c r="JY149" s="224"/>
      <c r="JZ149" s="244"/>
      <c r="KA149" s="245"/>
      <c r="KB149" s="224"/>
      <c r="KC149" s="244"/>
      <c r="KD149" s="245"/>
      <c r="KE149" s="224"/>
      <c r="KF149" s="244"/>
      <c r="KG149" s="245"/>
      <c r="KH149" s="224"/>
      <c r="KI149" s="244"/>
      <c r="KJ149" s="245"/>
      <c r="KK149" s="224"/>
      <c r="KL149" s="244"/>
      <c r="KM149" s="245"/>
      <c r="KN149" s="224"/>
      <c r="KO149" s="244"/>
      <c r="KP149" s="245"/>
      <c r="KQ149" s="224"/>
      <c r="KR149" s="244"/>
      <c r="KS149" s="245"/>
      <c r="KT149" s="224"/>
      <c r="KU149" s="244"/>
      <c r="KV149" s="245"/>
      <c r="KW149" s="224"/>
      <c r="KX149" s="244"/>
      <c r="KY149" s="245"/>
      <c r="KZ149" s="224"/>
      <c r="LA149" s="244"/>
      <c r="LB149" s="245"/>
      <c r="LC149" s="224"/>
      <c r="LD149" s="244"/>
      <c r="LE149" s="245"/>
      <c r="LF149" s="224"/>
      <c r="LG149" s="244"/>
      <c r="LH149" s="245"/>
      <c r="LI149" s="224"/>
      <c r="LJ149" s="244"/>
      <c r="LK149" s="245"/>
      <c r="LL149" s="224"/>
      <c r="LM149" s="244"/>
      <c r="LN149" s="245"/>
      <c r="LO149" s="224"/>
      <c r="LP149" s="244"/>
      <c r="LQ149" s="245"/>
      <c r="LR149" s="224"/>
      <c r="LS149" s="244"/>
      <c r="LT149" s="245"/>
      <c r="LU149" s="224"/>
      <c r="LV149" s="244"/>
      <c r="LW149" s="245"/>
      <c r="LX149" s="224"/>
      <c r="LY149" s="244"/>
      <c r="LZ149" s="245"/>
      <c r="MA149" s="224"/>
      <c r="MB149" s="244"/>
      <c r="MC149" s="245"/>
      <c r="MD149" s="224"/>
      <c r="ME149" s="244"/>
      <c r="MF149" s="245"/>
      <c r="MG149" s="224"/>
      <c r="MH149" s="244"/>
      <c r="MI149" s="245"/>
      <c r="MJ149" s="224"/>
      <c r="MK149" s="244"/>
      <c r="ML149" s="245"/>
      <c r="MM149" s="224"/>
      <c r="MN149" s="244"/>
      <c r="MO149" s="245"/>
      <c r="MP149" s="224"/>
      <c r="MQ149" s="244"/>
      <c r="MR149" s="245"/>
      <c r="MS149" s="224"/>
      <c r="MT149" s="244"/>
      <c r="MU149" s="245"/>
      <c r="MV149" s="224"/>
      <c r="MW149" s="244"/>
      <c r="MX149" s="245"/>
      <c r="MY149" s="224"/>
      <c r="MZ149" s="244"/>
      <c r="NA149" s="245"/>
      <c r="NB149" s="224"/>
      <c r="NC149" s="244"/>
      <c r="ND149" s="245"/>
      <c r="NE149" s="224"/>
      <c r="NF149" s="244"/>
      <c r="NG149" s="245"/>
      <c r="NH149" s="224"/>
      <c r="NI149" s="244"/>
      <c r="NJ149" s="245"/>
      <c r="NK149" s="224"/>
      <c r="NL149" s="244"/>
      <c r="NM149" s="245"/>
      <c r="NN149" s="224"/>
      <c r="NO149" s="244"/>
      <c r="NP149" s="245"/>
      <c r="NQ149" s="224"/>
      <c r="NR149" s="244"/>
      <c r="NS149" s="245"/>
      <c r="NT149" s="224"/>
      <c r="NU149" s="244"/>
      <c r="NV149" s="245"/>
      <c r="NW149" s="224"/>
      <c r="NX149" s="244"/>
      <c r="NY149" s="245"/>
      <c r="NZ149" s="224"/>
      <c r="OA149" s="244"/>
      <c r="OB149" s="245"/>
      <c r="OC149" s="224"/>
      <c r="OD149" s="244"/>
      <c r="OE149" s="245"/>
      <c r="OF149" s="224"/>
      <c r="OG149" s="244"/>
      <c r="OH149" s="245"/>
      <c r="OI149" s="224"/>
      <c r="OJ149" s="244"/>
      <c r="OK149" s="245"/>
      <c r="OL149" s="224"/>
      <c r="OM149" s="244"/>
      <c r="ON149" s="245"/>
      <c r="OO149" s="224"/>
      <c r="OP149" s="244"/>
      <c r="OQ149" s="245"/>
      <c r="OR149" s="224"/>
      <c r="OS149" s="244"/>
      <c r="OT149" s="245"/>
      <c r="OU149" s="224"/>
      <c r="OV149" s="244"/>
      <c r="OW149" s="245"/>
      <c r="OX149" s="224"/>
      <c r="OY149" s="244"/>
      <c r="OZ149" s="245"/>
      <c r="PA149" s="224"/>
      <c r="PB149" s="244"/>
      <c r="PC149" s="245"/>
      <c r="PD149" s="224"/>
      <c r="PE149" s="244"/>
      <c r="PF149" s="245"/>
      <c r="PG149" s="224"/>
      <c r="PH149" s="244"/>
      <c r="PI149" s="245"/>
      <c r="PJ149" s="224"/>
      <c r="PK149" s="244"/>
      <c r="PL149" s="245"/>
      <c r="PM149" s="224"/>
      <c r="PN149" s="244"/>
      <c r="PO149" s="245"/>
      <c r="PP149" s="224"/>
      <c r="PQ149" s="244"/>
      <c r="PR149" s="245"/>
      <c r="PS149" s="224"/>
      <c r="PT149" s="244"/>
      <c r="PU149" s="245"/>
      <c r="PV149" s="224"/>
      <c r="PW149" s="244"/>
      <c r="PX149" s="245"/>
      <c r="PY149" s="224"/>
      <c r="PZ149" s="244"/>
      <c r="QA149" s="245"/>
      <c r="QB149" s="224"/>
      <c r="QC149" s="244"/>
      <c r="QD149" s="245"/>
      <c r="QE149" s="224"/>
      <c r="QF149" s="244"/>
      <c r="QG149" s="245"/>
      <c r="QH149" s="224"/>
      <c r="QI149" s="244"/>
      <c r="QJ149" s="245"/>
      <c r="QK149" s="224"/>
      <c r="QL149" s="244"/>
      <c r="QM149" s="245"/>
      <c r="QN149" s="224"/>
      <c r="QO149" s="244"/>
      <c r="QP149" s="245"/>
      <c r="QQ149" s="224"/>
      <c r="QR149" s="244"/>
      <c r="QS149" s="245"/>
      <c r="QT149" s="224"/>
      <c r="QU149" s="244"/>
      <c r="QV149" s="245"/>
      <c r="QW149" s="224"/>
      <c r="QX149" s="244"/>
      <c r="QY149" s="245"/>
      <c r="QZ149" s="224"/>
      <c r="RA149" s="244"/>
      <c r="RB149" s="245"/>
      <c r="RC149" s="224"/>
      <c r="RD149" s="244"/>
      <c r="RE149" s="245"/>
      <c r="RF149" s="224"/>
      <c r="RG149" s="244"/>
      <c r="RH149" s="245"/>
      <c r="RI149" s="224"/>
      <c r="RJ149" s="244"/>
      <c r="RK149" s="245"/>
      <c r="RL149" s="224"/>
      <c r="RM149" s="244"/>
      <c r="RN149" s="245"/>
      <c r="RO149" s="224"/>
      <c r="RP149" s="244"/>
      <c r="RQ149" s="245"/>
      <c r="RR149" s="224"/>
      <c r="RS149" s="244"/>
      <c r="RT149" s="245"/>
      <c r="RU149" s="224"/>
      <c r="RV149" s="244"/>
      <c r="RW149" s="245"/>
      <c r="RX149" s="224"/>
      <c r="RY149" s="244"/>
      <c r="RZ149" s="245"/>
      <c r="SA149" s="224"/>
      <c r="SB149" s="244"/>
      <c r="SC149" s="245"/>
      <c r="SD149" s="224"/>
      <c r="SE149" s="244"/>
      <c r="SF149" s="245"/>
      <c r="SG149" s="224"/>
      <c r="SH149" s="244"/>
      <c r="SI149" s="245"/>
      <c r="SJ149" s="224"/>
      <c r="SK149" s="244"/>
      <c r="SL149" s="245"/>
      <c r="SM149" s="224"/>
      <c r="SN149" s="244"/>
      <c r="SO149" s="245"/>
      <c r="SP149" s="224"/>
      <c r="SQ149" s="244"/>
      <c r="SR149" s="245"/>
      <c r="SS149" s="224"/>
      <c r="ST149" s="244"/>
      <c r="SU149" s="245"/>
      <c r="SV149" s="224"/>
      <c r="SW149" s="244"/>
      <c r="SX149" s="245"/>
      <c r="SY149" s="224"/>
      <c r="SZ149" s="244"/>
      <c r="TA149" s="245"/>
      <c r="TB149" s="224"/>
      <c r="TC149" s="244"/>
      <c r="TD149" s="245"/>
      <c r="TE149" s="224"/>
      <c r="TF149" s="244"/>
      <c r="TG149" s="245"/>
      <c r="TH149" s="224"/>
      <c r="TI149" s="244"/>
      <c r="TJ149" s="245"/>
      <c r="TK149" s="224"/>
      <c r="TL149" s="244"/>
      <c r="TM149" s="245"/>
      <c r="TN149" s="224"/>
      <c r="TO149" s="244"/>
      <c r="TP149" s="245"/>
      <c r="TQ149" s="224"/>
      <c r="TR149" s="244"/>
      <c r="TS149" s="245"/>
      <c r="TT149" s="224"/>
      <c r="TU149" s="244"/>
      <c r="TV149" s="245"/>
      <c r="TW149" s="224"/>
      <c r="TX149" s="244"/>
      <c r="TY149" s="245"/>
      <c r="TZ149" s="224"/>
      <c r="UA149" s="244"/>
      <c r="UB149" s="245"/>
      <c r="UC149" s="224"/>
      <c r="UD149" s="244"/>
      <c r="UE149" s="245"/>
      <c r="UF149" s="224"/>
      <c r="UG149" s="244"/>
      <c r="UH149" s="245"/>
      <c r="UI149" s="224"/>
      <c r="UJ149" s="244"/>
      <c r="UK149" s="245"/>
      <c r="UL149" s="224"/>
      <c r="UM149" s="244"/>
      <c r="UN149" s="245"/>
      <c r="UO149" s="224"/>
      <c r="UP149" s="244"/>
      <c r="UQ149" s="245"/>
      <c r="UR149" s="224"/>
      <c r="US149" s="244"/>
      <c r="UT149" s="245"/>
      <c r="UU149" s="224"/>
      <c r="UV149" s="244"/>
      <c r="UW149" s="245"/>
      <c r="UX149" s="224"/>
      <c r="UY149" s="244"/>
      <c r="UZ149" s="245"/>
      <c r="VA149" s="224"/>
      <c r="VB149" s="244"/>
      <c r="VC149" s="245"/>
      <c r="VD149" s="224"/>
      <c r="VE149" s="244"/>
      <c r="VF149" s="245"/>
      <c r="VG149" s="224"/>
      <c r="VH149" s="244"/>
      <c r="VI149" s="245"/>
      <c r="VJ149" s="224"/>
      <c r="VK149" s="244"/>
      <c r="VL149" s="245"/>
      <c r="VM149" s="224"/>
      <c r="VN149" s="244"/>
      <c r="VO149" s="245"/>
      <c r="VP149" s="224"/>
      <c r="VQ149" s="244"/>
      <c r="VR149" s="245"/>
      <c r="VS149" s="224"/>
      <c r="VT149" s="244"/>
      <c r="VU149" s="245"/>
      <c r="VV149" s="224"/>
      <c r="VW149" s="244"/>
      <c r="VX149" s="245"/>
      <c r="VY149" s="224"/>
      <c r="VZ149" s="244"/>
      <c r="WA149" s="245"/>
      <c r="WB149" s="224"/>
      <c r="WC149" s="244"/>
      <c r="WD149" s="245"/>
      <c r="WE149" s="224"/>
      <c r="WF149" s="244"/>
      <c r="WG149" s="245"/>
      <c r="WH149" s="224"/>
      <c r="WI149" s="244"/>
      <c r="WJ149" s="245"/>
      <c r="WK149" s="224"/>
      <c r="WL149" s="244"/>
      <c r="WM149" s="245"/>
      <c r="WN149" s="224"/>
      <c r="WO149" s="244"/>
      <c r="WP149" s="245"/>
      <c r="WQ149" s="224"/>
      <c r="WR149" s="244"/>
      <c r="WS149" s="245"/>
      <c r="WT149" s="224"/>
      <c r="WU149" s="244"/>
      <c r="WV149" s="245"/>
      <c r="WW149" s="224"/>
      <c r="WX149" s="244"/>
      <c r="WY149" s="245"/>
      <c r="WZ149" s="224"/>
      <c r="XA149" s="244"/>
      <c r="XB149" s="245"/>
      <c r="XC149" s="224"/>
      <c r="XD149" s="244"/>
      <c r="XE149" s="245"/>
      <c r="XF149" s="224"/>
      <c r="XG149" s="244"/>
      <c r="XH149" s="245"/>
      <c r="XI149" s="224"/>
      <c r="XJ149" s="244"/>
      <c r="XK149" s="245"/>
      <c r="XL149" s="224"/>
      <c r="XM149" s="244"/>
      <c r="XN149" s="245"/>
      <c r="XO149" s="224"/>
      <c r="XP149" s="244"/>
      <c r="XQ149" s="245"/>
      <c r="XR149" s="224"/>
      <c r="XS149" s="244"/>
      <c r="XT149" s="245"/>
      <c r="XU149" s="224"/>
      <c r="XV149" s="244"/>
      <c r="XW149" s="245"/>
      <c r="XX149" s="224"/>
      <c r="XY149" s="244"/>
      <c r="XZ149" s="245"/>
      <c r="YA149" s="224"/>
      <c r="YB149" s="244"/>
      <c r="YC149" s="245"/>
      <c r="YD149" s="224"/>
      <c r="YE149" s="244"/>
      <c r="YF149" s="245"/>
      <c r="YG149" s="224"/>
      <c r="YH149" s="244"/>
      <c r="YI149" s="245"/>
      <c r="YJ149" s="224"/>
      <c r="YK149" s="244"/>
      <c r="YL149" s="245"/>
      <c r="YM149" s="224"/>
      <c r="YN149" s="244"/>
      <c r="YO149" s="245"/>
      <c r="YP149" s="224"/>
      <c r="YQ149" s="244"/>
      <c r="YR149" s="245"/>
      <c r="YS149" s="224"/>
      <c r="YT149" s="244"/>
      <c r="YU149" s="245"/>
      <c r="YV149" s="224"/>
      <c r="YW149" s="244"/>
      <c r="YX149" s="245"/>
      <c r="YY149" s="224"/>
      <c r="YZ149" s="244"/>
      <c r="ZA149" s="245"/>
      <c r="ZB149" s="224"/>
      <c r="ZC149" s="244"/>
      <c r="ZD149" s="245"/>
      <c r="ZE149" s="224"/>
      <c r="ZF149" s="244"/>
      <c r="ZG149" s="245"/>
      <c r="ZH149" s="224"/>
      <c r="ZI149" s="244"/>
      <c r="ZJ149" s="245"/>
      <c r="ZK149" s="224"/>
      <c r="ZL149" s="244"/>
      <c r="ZM149" s="245"/>
      <c r="ZN149" s="224"/>
      <c r="ZO149" s="244"/>
      <c r="ZP149" s="245"/>
      <c r="ZQ149" s="224"/>
      <c r="ZR149" s="244"/>
      <c r="ZS149" s="245"/>
      <c r="ZT149" s="224"/>
      <c r="ZU149" s="244"/>
      <c r="ZV149" s="245"/>
      <c r="ZW149" s="224"/>
      <c r="ZX149" s="244"/>
      <c r="ZY149" s="245"/>
      <c r="ZZ149" s="224"/>
      <c r="AAA149" s="244"/>
      <c r="AAB149" s="245"/>
      <c r="AAC149" s="224"/>
      <c r="AAD149" s="244"/>
      <c r="AAE149" s="245"/>
      <c r="AAF149" s="224"/>
      <c r="AAG149" s="244"/>
      <c r="AAH149" s="245"/>
      <c r="AAI149" s="224"/>
      <c r="AAJ149" s="244"/>
      <c r="AAK149" s="245"/>
      <c r="AAL149" s="224"/>
      <c r="AAM149" s="244"/>
      <c r="AAN149" s="245"/>
      <c r="AAO149" s="224"/>
      <c r="AAP149" s="244"/>
      <c r="AAQ149" s="245"/>
      <c r="AAR149" s="224"/>
      <c r="AAS149" s="244"/>
      <c r="AAT149" s="245"/>
      <c r="AAU149" s="224"/>
      <c r="AAV149" s="244"/>
      <c r="AAW149" s="245"/>
      <c r="AAX149" s="224"/>
      <c r="AAY149" s="244"/>
      <c r="AAZ149" s="245"/>
      <c r="ABA149" s="224"/>
      <c r="ABB149" s="244"/>
      <c r="ABC149" s="245"/>
      <c r="ABD149" s="224"/>
      <c r="ABE149" s="244"/>
      <c r="ABF149" s="245"/>
      <c r="ABG149" s="224"/>
      <c r="ABH149" s="244"/>
      <c r="ABI149" s="245"/>
      <c r="ABJ149" s="224"/>
      <c r="ABK149" s="244"/>
      <c r="ABL149" s="245"/>
      <c r="ABM149" s="224"/>
      <c r="ABN149" s="244"/>
      <c r="ABO149" s="245"/>
      <c r="ABP149" s="224"/>
      <c r="ABQ149" s="244"/>
      <c r="ABR149" s="245"/>
      <c r="ABS149" s="224"/>
      <c r="ABT149" s="244"/>
      <c r="ABU149" s="245"/>
      <c r="ABV149" s="224"/>
      <c r="ABW149" s="244"/>
      <c r="ABX149" s="245"/>
      <c r="ABY149" s="224"/>
      <c r="ABZ149" s="244"/>
      <c r="ACA149" s="245"/>
      <c r="ACB149" s="224"/>
      <c r="ACC149" s="244"/>
      <c r="ACD149" s="245"/>
      <c r="ACE149" s="224"/>
      <c r="ACF149" s="244"/>
      <c r="ACG149" s="245"/>
      <c r="ACH149" s="224"/>
      <c r="ACI149" s="244"/>
      <c r="ACJ149" s="245"/>
      <c r="ACK149" s="224"/>
      <c r="ACL149" s="244"/>
      <c r="ACM149" s="245"/>
      <c r="ACN149" s="224"/>
      <c r="ACO149" s="244"/>
      <c r="ACP149" s="245"/>
      <c r="ACQ149" s="224"/>
      <c r="ACR149" s="244"/>
      <c r="ACS149" s="245"/>
      <c r="ACT149" s="224"/>
      <c r="ACU149" s="244"/>
      <c r="ACV149" s="245"/>
      <c r="ACW149" s="224"/>
      <c r="ACX149" s="244"/>
      <c r="ACY149" s="245"/>
      <c r="ACZ149" s="224"/>
      <c r="ADA149" s="244"/>
      <c r="ADB149" s="245"/>
      <c r="ADC149" s="224"/>
      <c r="ADD149" s="244"/>
      <c r="ADE149" s="245"/>
      <c r="ADF149" s="224"/>
      <c r="ADG149" s="244"/>
      <c r="ADH149" s="245"/>
      <c r="ADI149" s="224"/>
      <c r="ADJ149" s="244"/>
      <c r="ADK149" s="245"/>
      <c r="ADL149" s="224"/>
      <c r="ADM149" s="244"/>
      <c r="ADN149" s="245"/>
      <c r="ADO149" s="224"/>
      <c r="ADP149" s="244"/>
      <c r="ADQ149" s="245"/>
      <c r="ADR149" s="224"/>
      <c r="ADS149" s="244"/>
      <c r="ADT149" s="245"/>
      <c r="ADU149" s="224"/>
      <c r="ADV149" s="244"/>
      <c r="ADW149" s="245"/>
      <c r="ADX149" s="224"/>
      <c r="ADY149" s="244"/>
      <c r="ADZ149" s="245"/>
      <c r="AEA149" s="224"/>
      <c r="AEB149" s="244"/>
      <c r="AEC149" s="245"/>
      <c r="AED149" s="224"/>
      <c r="AEE149" s="244"/>
      <c r="AEF149" s="245"/>
      <c r="AEG149" s="224"/>
      <c r="AEH149" s="244"/>
      <c r="AEI149" s="245"/>
      <c r="AEJ149" s="224"/>
      <c r="AEK149" s="244"/>
      <c r="AEL149" s="245"/>
      <c r="AEM149" s="224"/>
      <c r="AEN149" s="244"/>
      <c r="AEO149" s="245"/>
      <c r="AEP149" s="224"/>
      <c r="AEQ149" s="244"/>
      <c r="AER149" s="245"/>
      <c r="AES149" s="224"/>
      <c r="AET149" s="244"/>
      <c r="AEU149" s="245"/>
      <c r="AEV149" s="224"/>
      <c r="AEW149" s="244"/>
      <c r="AEX149" s="245"/>
      <c r="AEY149" s="224"/>
      <c r="AEZ149" s="244"/>
      <c r="AFA149" s="245"/>
      <c r="AFB149" s="224"/>
      <c r="AFC149" s="244"/>
      <c r="AFD149" s="245"/>
      <c r="AFE149" s="224"/>
      <c r="AFF149" s="244"/>
      <c r="AFG149" s="245"/>
      <c r="AFH149" s="224"/>
      <c r="AFI149" s="244"/>
      <c r="AFJ149" s="245"/>
      <c r="AFK149" s="224"/>
      <c r="AFL149" s="244"/>
      <c r="AFM149" s="245"/>
      <c r="AFN149" s="224"/>
      <c r="AFO149" s="244"/>
      <c r="AFP149" s="245"/>
      <c r="AFQ149" s="224"/>
      <c r="AFR149" s="244"/>
      <c r="AFS149" s="245"/>
      <c r="AFT149" s="224"/>
      <c r="AFU149" s="244"/>
      <c r="AFV149" s="245"/>
      <c r="AFW149" s="224"/>
      <c r="AFX149" s="244"/>
      <c r="AFY149" s="245"/>
      <c r="AFZ149" s="224"/>
      <c r="AGA149" s="244"/>
      <c r="AGB149" s="245"/>
      <c r="AGC149" s="224"/>
      <c r="AGD149" s="244"/>
      <c r="AGE149" s="245"/>
      <c r="AGF149" s="224"/>
      <c r="AGG149" s="244"/>
      <c r="AGH149" s="245"/>
      <c r="AGI149" s="224"/>
      <c r="AGJ149" s="244"/>
      <c r="AGK149" s="245"/>
      <c r="AGL149" s="224"/>
      <c r="AGM149" s="244"/>
      <c r="AGN149" s="245"/>
      <c r="AGO149" s="224"/>
      <c r="AGP149" s="244"/>
      <c r="AGQ149" s="245"/>
      <c r="AGR149" s="224"/>
      <c r="AGS149" s="244"/>
      <c r="AGT149" s="245"/>
      <c r="AGU149" s="224"/>
      <c r="AGV149" s="244"/>
      <c r="AGW149" s="245"/>
      <c r="AGX149" s="224"/>
      <c r="AGY149" s="244"/>
      <c r="AGZ149" s="245"/>
      <c r="AHA149" s="224"/>
      <c r="AHB149" s="244"/>
      <c r="AHC149" s="245"/>
      <c r="AHD149" s="224"/>
      <c r="AHE149" s="244"/>
      <c r="AHF149" s="245"/>
      <c r="AHG149" s="224"/>
      <c r="AHH149" s="244"/>
      <c r="AHI149" s="245"/>
      <c r="AHJ149" s="224"/>
      <c r="AHK149" s="244"/>
      <c r="AHL149" s="245"/>
      <c r="AHM149" s="224"/>
      <c r="AHN149" s="244"/>
      <c r="AHO149" s="245"/>
      <c r="AHP149" s="224"/>
      <c r="AHQ149" s="244"/>
      <c r="AHR149" s="245"/>
      <c r="AHS149" s="224"/>
      <c r="AHT149" s="244"/>
      <c r="AHU149" s="245"/>
      <c r="AHV149" s="224"/>
      <c r="AHW149" s="244"/>
      <c r="AHX149" s="245"/>
      <c r="AHY149" s="224"/>
      <c r="AHZ149" s="244"/>
      <c r="AIA149" s="245"/>
      <c r="AIB149" s="224"/>
      <c r="AIC149" s="244"/>
      <c r="AID149" s="245"/>
      <c r="AIE149" s="224"/>
      <c r="AIF149" s="244"/>
      <c r="AIG149" s="245"/>
      <c r="AIH149" s="224"/>
      <c r="AII149" s="244"/>
      <c r="AIJ149" s="245"/>
      <c r="AIK149" s="224"/>
      <c r="AIL149" s="244"/>
      <c r="AIM149" s="245"/>
      <c r="AIN149" s="224"/>
      <c r="AIO149" s="244"/>
      <c r="AIP149" s="245"/>
      <c r="AIQ149" s="224"/>
      <c r="AIR149" s="244"/>
      <c r="AIS149" s="245"/>
      <c r="AIT149" s="224"/>
      <c r="AIU149" s="244"/>
      <c r="AIV149" s="245"/>
      <c r="AIW149" s="224"/>
      <c r="AIX149" s="244"/>
      <c r="AIY149" s="245"/>
      <c r="AIZ149" s="224"/>
      <c r="AJA149" s="244"/>
      <c r="AJB149" s="245"/>
      <c r="AJC149" s="224"/>
      <c r="AJD149" s="244"/>
      <c r="AJE149" s="245"/>
      <c r="AJF149" s="224"/>
      <c r="AJG149" s="244"/>
      <c r="AJH149" s="245"/>
      <c r="AJI149" s="224"/>
      <c r="AJJ149" s="244"/>
      <c r="AJK149" s="245"/>
      <c r="AJL149" s="224"/>
      <c r="AJM149" s="244"/>
      <c r="AJN149" s="245"/>
      <c r="AJO149" s="224"/>
      <c r="AJP149" s="244"/>
      <c r="AJQ149" s="245"/>
      <c r="AJR149" s="224"/>
      <c r="AJS149" s="244"/>
      <c r="AJT149" s="245"/>
      <c r="AJU149" s="224"/>
      <c r="AJV149" s="244"/>
      <c r="AJW149" s="245"/>
      <c r="AJX149" s="224"/>
      <c r="AJY149" s="244"/>
      <c r="AJZ149" s="245"/>
      <c r="AKA149" s="224"/>
      <c r="AKB149" s="244"/>
      <c r="AKC149" s="245"/>
      <c r="AKD149" s="224"/>
      <c r="AKE149" s="244"/>
      <c r="AKF149" s="245"/>
      <c r="AKG149" s="224"/>
      <c r="AKH149" s="244"/>
      <c r="AKI149" s="245"/>
      <c r="AKJ149" s="224"/>
      <c r="AKK149" s="244"/>
      <c r="AKL149" s="245"/>
      <c r="AKM149" s="224"/>
      <c r="AKN149" s="244"/>
      <c r="AKO149" s="245"/>
      <c r="AKP149" s="224"/>
      <c r="AKQ149" s="244"/>
      <c r="AKR149" s="245"/>
      <c r="AKS149" s="224"/>
      <c r="AKT149" s="244"/>
      <c r="AKU149" s="245"/>
      <c r="AKV149" s="224"/>
      <c r="AKW149" s="244"/>
      <c r="AKX149" s="245"/>
      <c r="AKY149" s="224"/>
      <c r="AKZ149" s="244"/>
      <c r="ALA149" s="245"/>
      <c r="ALB149" s="224"/>
      <c r="ALC149" s="244"/>
      <c r="ALD149" s="245"/>
      <c r="ALE149" s="224"/>
      <c r="ALF149" s="244"/>
      <c r="ALG149" s="245"/>
      <c r="ALH149" s="224"/>
      <c r="ALI149" s="244"/>
      <c r="ALJ149" s="245"/>
      <c r="ALK149" s="224"/>
      <c r="ALL149" s="244"/>
      <c r="ALM149" s="245"/>
      <c r="ALN149" s="224"/>
      <c r="ALO149" s="244"/>
      <c r="ALP149" s="245"/>
      <c r="ALQ149" s="224"/>
      <c r="ALR149" s="244"/>
      <c r="ALS149" s="245"/>
      <c r="ALT149" s="224"/>
      <c r="ALU149" s="244"/>
      <c r="ALV149" s="245"/>
      <c r="ALW149" s="224"/>
      <c r="ALX149" s="244"/>
      <c r="ALY149" s="245"/>
      <c r="ALZ149" s="224"/>
      <c r="AMA149" s="244"/>
      <c r="AMB149" s="245"/>
      <c r="AMC149" s="224"/>
      <c r="AMD149" s="244"/>
      <c r="AME149" s="245"/>
      <c r="AMF149" s="224"/>
      <c r="AMG149" s="244"/>
      <c r="AMH149" s="245"/>
      <c r="AMI149" s="224"/>
      <c r="AMJ149" s="244"/>
      <c r="AMK149" s="245"/>
      <c r="AML149" s="224"/>
      <c r="AMM149" s="244"/>
      <c r="AMN149" s="245"/>
      <c r="AMO149" s="224"/>
      <c r="AMP149" s="244"/>
      <c r="AMQ149" s="245"/>
      <c r="AMR149" s="224"/>
      <c r="AMS149" s="244"/>
      <c r="AMT149" s="245"/>
      <c r="AMU149" s="224"/>
      <c r="AMV149" s="244"/>
      <c r="AMW149" s="245"/>
      <c r="AMX149" s="224"/>
      <c r="AMY149" s="244"/>
      <c r="AMZ149" s="245"/>
      <c r="ANA149" s="224"/>
      <c r="ANB149" s="244"/>
      <c r="ANC149" s="245"/>
      <c r="AND149" s="224"/>
      <c r="ANE149" s="244"/>
      <c r="ANF149" s="245"/>
      <c r="ANG149" s="224"/>
      <c r="ANH149" s="244"/>
      <c r="ANI149" s="245"/>
      <c r="ANJ149" s="224"/>
      <c r="ANK149" s="244"/>
      <c r="ANL149" s="245"/>
      <c r="ANM149" s="224"/>
      <c r="ANN149" s="244"/>
      <c r="ANO149" s="245"/>
      <c r="ANP149" s="224"/>
      <c r="ANQ149" s="244"/>
      <c r="ANR149" s="245"/>
      <c r="ANS149" s="224"/>
      <c r="ANT149" s="244"/>
      <c r="ANU149" s="245"/>
      <c r="ANV149" s="224"/>
      <c r="ANW149" s="244"/>
      <c r="ANX149" s="245"/>
      <c r="ANY149" s="224"/>
      <c r="ANZ149" s="244"/>
      <c r="AOA149" s="245"/>
      <c r="AOB149" s="224"/>
      <c r="AOC149" s="244"/>
      <c r="AOD149" s="245"/>
      <c r="AOE149" s="224"/>
      <c r="AOF149" s="244"/>
      <c r="AOG149" s="245"/>
      <c r="AOH149" s="224"/>
      <c r="AOI149" s="244"/>
      <c r="AOJ149" s="245"/>
      <c r="AOK149" s="224"/>
      <c r="AOL149" s="244"/>
      <c r="AOM149" s="245"/>
      <c r="AON149" s="224"/>
      <c r="AOO149" s="244"/>
      <c r="AOP149" s="245"/>
      <c r="AOQ149" s="224"/>
      <c r="AOR149" s="244"/>
      <c r="AOS149" s="245"/>
      <c r="AOT149" s="224"/>
      <c r="AOU149" s="244"/>
      <c r="AOV149" s="245"/>
      <c r="AOW149" s="224"/>
      <c r="AOX149" s="244"/>
      <c r="AOY149" s="245"/>
      <c r="AOZ149" s="224"/>
      <c r="APA149" s="244"/>
      <c r="APB149" s="245"/>
      <c r="APC149" s="224"/>
      <c r="APD149" s="244"/>
      <c r="APE149" s="245"/>
      <c r="APF149" s="224"/>
      <c r="APG149" s="244"/>
      <c r="APH149" s="245"/>
      <c r="API149" s="224"/>
      <c r="APJ149" s="244"/>
      <c r="APK149" s="245"/>
      <c r="APL149" s="224"/>
      <c r="APM149" s="244"/>
      <c r="APN149" s="245"/>
      <c r="APO149" s="224"/>
      <c r="APP149" s="244"/>
      <c r="APQ149" s="245"/>
      <c r="APR149" s="224"/>
      <c r="APS149" s="244"/>
      <c r="APT149" s="245"/>
      <c r="APU149" s="224"/>
      <c r="APV149" s="244"/>
      <c r="APW149" s="245"/>
      <c r="APX149" s="224"/>
      <c r="APY149" s="244"/>
      <c r="APZ149" s="245"/>
      <c r="AQA149" s="224"/>
      <c r="AQB149" s="244"/>
      <c r="AQC149" s="245"/>
      <c r="AQD149" s="224"/>
      <c r="AQE149" s="244"/>
      <c r="AQF149" s="245"/>
      <c r="AQG149" s="224"/>
      <c r="AQH149" s="244"/>
      <c r="AQI149" s="245"/>
      <c r="AQJ149" s="224"/>
      <c r="AQK149" s="244"/>
      <c r="AQL149" s="245"/>
      <c r="AQM149" s="224"/>
      <c r="AQN149" s="244"/>
      <c r="AQO149" s="245"/>
      <c r="AQP149" s="224"/>
      <c r="AQQ149" s="244"/>
      <c r="AQR149" s="245"/>
      <c r="AQS149" s="224"/>
      <c r="AQT149" s="244"/>
      <c r="AQU149" s="245"/>
      <c r="AQV149" s="224"/>
      <c r="AQW149" s="244"/>
      <c r="AQX149" s="245"/>
      <c r="AQY149" s="224"/>
      <c r="AQZ149" s="244"/>
      <c r="ARA149" s="245"/>
      <c r="ARB149" s="224"/>
      <c r="ARC149" s="244"/>
      <c r="ARD149" s="245"/>
      <c r="ARE149" s="224"/>
      <c r="ARF149" s="244"/>
      <c r="ARG149" s="245"/>
      <c r="ARH149" s="224"/>
      <c r="ARI149" s="244"/>
      <c r="ARJ149" s="245"/>
      <c r="ARK149" s="224"/>
      <c r="ARL149" s="244"/>
      <c r="ARM149" s="245"/>
      <c r="ARN149" s="224"/>
      <c r="ARO149" s="244"/>
      <c r="ARP149" s="245"/>
      <c r="ARQ149" s="224"/>
      <c r="ARR149" s="244"/>
      <c r="ARS149" s="245"/>
      <c r="ART149" s="224"/>
      <c r="ARU149" s="244"/>
      <c r="ARV149" s="245"/>
      <c r="ARW149" s="224"/>
      <c r="ARX149" s="244"/>
      <c r="ARY149" s="245"/>
      <c r="ARZ149" s="224"/>
      <c r="ASA149" s="244"/>
      <c r="ASB149" s="245"/>
      <c r="ASC149" s="224"/>
      <c r="ASD149" s="244"/>
      <c r="ASE149" s="245"/>
      <c r="ASF149" s="224"/>
      <c r="ASG149" s="244"/>
      <c r="ASH149" s="245"/>
      <c r="ASI149" s="224"/>
      <c r="ASJ149" s="244"/>
      <c r="ASK149" s="245"/>
      <c r="ASL149" s="224"/>
      <c r="ASM149" s="244"/>
      <c r="ASN149" s="245"/>
      <c r="ASO149" s="224"/>
      <c r="ASP149" s="244"/>
      <c r="ASQ149" s="245"/>
      <c r="ASR149" s="224"/>
      <c r="ASS149" s="244"/>
      <c r="AST149" s="245"/>
      <c r="ASU149" s="224"/>
      <c r="ASV149" s="244"/>
      <c r="ASW149" s="245"/>
      <c r="ASX149" s="224"/>
      <c r="ASY149" s="244"/>
      <c r="ASZ149" s="245"/>
      <c r="ATA149" s="224"/>
      <c r="ATB149" s="244"/>
      <c r="ATC149" s="245"/>
      <c r="ATD149" s="224"/>
      <c r="ATE149" s="244"/>
      <c r="ATF149" s="245"/>
      <c r="ATG149" s="224"/>
      <c r="ATH149" s="244"/>
      <c r="ATI149" s="245"/>
      <c r="ATJ149" s="224"/>
      <c r="ATK149" s="244"/>
      <c r="ATL149" s="245"/>
      <c r="ATM149" s="224"/>
      <c r="ATN149" s="244"/>
      <c r="ATO149" s="245"/>
      <c r="ATP149" s="224"/>
      <c r="ATQ149" s="244"/>
      <c r="ATR149" s="245"/>
      <c r="ATS149" s="224"/>
      <c r="ATT149" s="244"/>
      <c r="ATU149" s="245"/>
      <c r="ATV149" s="224"/>
      <c r="ATW149" s="244"/>
      <c r="ATX149" s="245"/>
      <c r="ATY149" s="224"/>
      <c r="ATZ149" s="244"/>
      <c r="AUA149" s="245"/>
      <c r="AUB149" s="224"/>
      <c r="AUC149" s="244"/>
      <c r="AUD149" s="245"/>
      <c r="AUE149" s="224"/>
      <c r="AUF149" s="244"/>
      <c r="AUG149" s="245"/>
      <c r="AUH149" s="224"/>
      <c r="AUI149" s="244"/>
      <c r="AUJ149" s="245"/>
      <c r="AUK149" s="224"/>
      <c r="AUL149" s="244"/>
      <c r="AUM149" s="245"/>
      <c r="AUN149" s="224"/>
      <c r="AUO149" s="244"/>
      <c r="AUP149" s="245"/>
      <c r="AUQ149" s="224"/>
      <c r="AUR149" s="244"/>
      <c r="AUS149" s="245"/>
      <c r="AUT149" s="224"/>
      <c r="AUU149" s="244"/>
      <c r="AUV149" s="245"/>
      <c r="AUW149" s="224"/>
      <c r="AUX149" s="244"/>
      <c r="AUY149" s="245"/>
      <c r="AUZ149" s="224"/>
      <c r="AVA149" s="244"/>
      <c r="AVB149" s="245"/>
      <c r="AVC149" s="224"/>
      <c r="AVD149" s="244"/>
      <c r="AVE149" s="245"/>
      <c r="AVF149" s="224"/>
      <c r="AVG149" s="244"/>
      <c r="AVH149" s="245"/>
      <c r="AVI149" s="224"/>
      <c r="AVJ149" s="244"/>
      <c r="AVK149" s="245"/>
      <c r="AVL149" s="224"/>
      <c r="AVM149" s="244"/>
      <c r="AVN149" s="245"/>
      <c r="AVO149" s="224"/>
      <c r="AVP149" s="244"/>
      <c r="AVQ149" s="245"/>
      <c r="AVR149" s="224"/>
      <c r="AVS149" s="244"/>
      <c r="AVT149" s="245"/>
      <c r="AVU149" s="224"/>
      <c r="AVV149" s="244"/>
      <c r="AVW149" s="245"/>
      <c r="AVX149" s="224"/>
      <c r="AVY149" s="244"/>
      <c r="AVZ149" s="245"/>
      <c r="AWA149" s="224"/>
      <c r="AWB149" s="244"/>
      <c r="AWC149" s="245"/>
      <c r="AWD149" s="224"/>
      <c r="AWE149" s="244"/>
      <c r="AWF149" s="245"/>
      <c r="AWG149" s="224"/>
      <c r="AWH149" s="244"/>
      <c r="AWI149" s="245"/>
      <c r="AWJ149" s="224"/>
      <c r="AWK149" s="244"/>
      <c r="AWL149" s="245"/>
      <c r="AWM149" s="224"/>
      <c r="AWN149" s="244"/>
      <c r="AWO149" s="245"/>
      <c r="AWP149" s="224"/>
      <c r="AWQ149" s="244"/>
      <c r="AWR149" s="245"/>
      <c r="AWS149" s="224"/>
      <c r="AWT149" s="244"/>
      <c r="AWU149" s="245"/>
      <c r="AWV149" s="224"/>
      <c r="AWW149" s="244"/>
      <c r="AWX149" s="245"/>
      <c r="AWY149" s="224"/>
      <c r="AWZ149" s="244"/>
      <c r="AXA149" s="245"/>
      <c r="AXB149" s="224"/>
      <c r="AXC149" s="244"/>
      <c r="AXD149" s="245"/>
      <c r="AXE149" s="224"/>
      <c r="AXF149" s="244"/>
      <c r="AXG149" s="245"/>
      <c r="AXH149" s="224"/>
      <c r="AXI149" s="244"/>
      <c r="AXJ149" s="245"/>
      <c r="AXK149" s="224"/>
      <c r="AXL149" s="244"/>
      <c r="AXM149" s="245"/>
      <c r="AXN149" s="224"/>
      <c r="AXO149" s="244"/>
      <c r="AXP149" s="245"/>
      <c r="AXQ149" s="224"/>
      <c r="AXR149" s="244"/>
      <c r="AXS149" s="245"/>
      <c r="AXT149" s="224"/>
      <c r="AXU149" s="244"/>
      <c r="AXV149" s="245"/>
      <c r="AXW149" s="224"/>
      <c r="AXX149" s="244"/>
      <c r="AXY149" s="245"/>
      <c r="AXZ149" s="224"/>
      <c r="AYA149" s="244"/>
      <c r="AYB149" s="245"/>
      <c r="AYC149" s="224"/>
      <c r="AYD149" s="244"/>
      <c r="AYE149" s="245"/>
      <c r="AYF149" s="224"/>
      <c r="AYG149" s="244"/>
      <c r="AYH149" s="245"/>
      <c r="AYI149" s="224"/>
      <c r="AYJ149" s="244"/>
      <c r="AYK149" s="245"/>
      <c r="AYL149" s="224"/>
      <c r="AYM149" s="244"/>
      <c r="AYN149" s="245"/>
      <c r="AYO149" s="224"/>
      <c r="AYP149" s="244"/>
      <c r="AYQ149" s="245"/>
      <c r="AYR149" s="224"/>
      <c r="AYS149" s="244"/>
      <c r="AYT149" s="245"/>
      <c r="AYU149" s="224"/>
      <c r="AYV149" s="244"/>
      <c r="AYW149" s="245"/>
      <c r="AYX149" s="224"/>
      <c r="AYY149" s="244"/>
      <c r="AYZ149" s="245"/>
      <c r="AZA149" s="224"/>
      <c r="AZB149" s="244"/>
      <c r="AZC149" s="245"/>
      <c r="AZD149" s="224"/>
      <c r="AZE149" s="244"/>
      <c r="AZF149" s="245"/>
      <c r="AZG149" s="224"/>
      <c r="AZH149" s="244"/>
      <c r="AZI149" s="245"/>
      <c r="AZJ149" s="224"/>
      <c r="AZK149" s="244"/>
      <c r="AZL149" s="245"/>
      <c r="AZM149" s="224"/>
      <c r="AZN149" s="244"/>
      <c r="AZO149" s="245"/>
      <c r="AZP149" s="224"/>
      <c r="AZQ149" s="244"/>
      <c r="AZR149" s="245"/>
      <c r="AZS149" s="224"/>
      <c r="AZT149" s="244"/>
      <c r="AZU149" s="245"/>
      <c r="AZV149" s="224"/>
      <c r="AZW149" s="244"/>
      <c r="AZX149" s="245"/>
      <c r="AZY149" s="224"/>
      <c r="AZZ149" s="244"/>
      <c r="BAA149" s="245"/>
      <c r="BAB149" s="224"/>
      <c r="BAC149" s="244"/>
      <c r="BAD149" s="245"/>
      <c r="BAE149" s="224"/>
      <c r="BAF149" s="244"/>
      <c r="BAG149" s="245"/>
      <c r="BAH149" s="224"/>
      <c r="BAI149" s="244"/>
      <c r="BAJ149" s="245"/>
      <c r="BAK149" s="224"/>
      <c r="BAL149" s="244"/>
      <c r="BAM149" s="245"/>
      <c r="BAN149" s="224"/>
      <c r="BAO149" s="244"/>
      <c r="BAP149" s="245"/>
      <c r="BAQ149" s="224"/>
      <c r="BAR149" s="244"/>
      <c r="BAS149" s="245"/>
      <c r="BAT149" s="224"/>
      <c r="BAU149" s="244"/>
      <c r="BAV149" s="245"/>
      <c r="BAW149" s="224"/>
      <c r="BAX149" s="244"/>
      <c r="BAY149" s="245"/>
      <c r="BAZ149" s="224"/>
      <c r="BBA149" s="244"/>
      <c r="BBB149" s="245"/>
      <c r="BBC149" s="224"/>
      <c r="BBD149" s="244"/>
      <c r="BBE149" s="245"/>
      <c r="BBF149" s="224"/>
      <c r="BBG149" s="244"/>
      <c r="BBH149" s="245"/>
      <c r="BBI149" s="224"/>
      <c r="BBJ149" s="244"/>
      <c r="BBK149" s="245"/>
      <c r="BBL149" s="224"/>
      <c r="BBM149" s="244"/>
      <c r="BBN149" s="245"/>
      <c r="BBO149" s="224"/>
      <c r="BBP149" s="244"/>
      <c r="BBQ149" s="245"/>
      <c r="BBR149" s="224"/>
      <c r="BBS149" s="244"/>
      <c r="BBT149" s="245"/>
      <c r="BBU149" s="224"/>
      <c r="BBV149" s="244"/>
      <c r="BBW149" s="245"/>
      <c r="BBX149" s="224"/>
      <c r="BBY149" s="244"/>
      <c r="BBZ149" s="245"/>
      <c r="BCA149" s="224"/>
      <c r="BCB149" s="244"/>
      <c r="BCC149" s="245"/>
      <c r="BCD149" s="224"/>
      <c r="BCE149" s="244"/>
      <c r="BCF149" s="245"/>
      <c r="BCG149" s="224"/>
      <c r="BCH149" s="244"/>
      <c r="BCI149" s="245"/>
      <c r="BCJ149" s="224"/>
      <c r="BCK149" s="244"/>
      <c r="BCL149" s="245"/>
      <c r="BCM149" s="224"/>
      <c r="BCN149" s="244"/>
      <c r="BCO149" s="245"/>
      <c r="BCP149" s="224"/>
      <c r="BCQ149" s="244"/>
      <c r="BCR149" s="245"/>
      <c r="BCS149" s="224"/>
      <c r="BCT149" s="244"/>
      <c r="BCU149" s="245"/>
      <c r="BCV149" s="224"/>
      <c r="BCW149" s="244"/>
      <c r="BCX149" s="245"/>
      <c r="BCY149" s="224"/>
      <c r="BCZ149" s="244"/>
      <c r="BDA149" s="245"/>
      <c r="BDB149" s="224"/>
      <c r="BDC149" s="244"/>
      <c r="BDD149" s="245"/>
      <c r="BDE149" s="224"/>
      <c r="BDF149" s="244"/>
      <c r="BDG149" s="245"/>
      <c r="BDH149" s="224"/>
      <c r="BDI149" s="244"/>
      <c r="BDJ149" s="245"/>
      <c r="BDK149" s="224"/>
      <c r="BDL149" s="244"/>
      <c r="BDM149" s="245"/>
      <c r="BDN149" s="224"/>
      <c r="BDO149" s="244"/>
      <c r="BDP149" s="245"/>
      <c r="BDQ149" s="224"/>
      <c r="BDR149" s="244"/>
      <c r="BDS149" s="245"/>
      <c r="BDT149" s="224"/>
      <c r="BDU149" s="244"/>
      <c r="BDV149" s="245"/>
      <c r="BDW149" s="224"/>
      <c r="BDX149" s="244"/>
      <c r="BDY149" s="245"/>
      <c r="BDZ149" s="224"/>
      <c r="BEA149" s="244"/>
      <c r="BEB149" s="245"/>
      <c r="BEC149" s="224"/>
      <c r="BED149" s="244"/>
      <c r="BEE149" s="245"/>
      <c r="BEF149" s="224"/>
      <c r="BEG149" s="244"/>
      <c r="BEH149" s="245"/>
      <c r="BEI149" s="224"/>
      <c r="BEJ149" s="244"/>
      <c r="BEK149" s="245"/>
      <c r="BEL149" s="224"/>
      <c r="BEM149" s="244"/>
      <c r="BEN149" s="245"/>
      <c r="BEO149" s="224"/>
      <c r="BEP149" s="244"/>
      <c r="BEQ149" s="245"/>
      <c r="BER149" s="224"/>
      <c r="BES149" s="244"/>
      <c r="BET149" s="245"/>
      <c r="BEU149" s="224"/>
      <c r="BEV149" s="244"/>
      <c r="BEW149" s="245"/>
      <c r="BEX149" s="224"/>
      <c r="BEY149" s="244"/>
      <c r="BEZ149" s="245"/>
      <c r="BFA149" s="224"/>
      <c r="BFB149" s="244"/>
      <c r="BFC149" s="245"/>
      <c r="BFD149" s="224"/>
      <c r="BFE149" s="244"/>
      <c r="BFF149" s="245"/>
      <c r="BFG149" s="224"/>
      <c r="BFH149" s="244"/>
      <c r="BFI149" s="245"/>
      <c r="BFJ149" s="224"/>
      <c r="BFK149" s="244"/>
      <c r="BFL149" s="245"/>
      <c r="BFM149" s="224"/>
      <c r="BFN149" s="244"/>
      <c r="BFO149" s="245"/>
      <c r="BFP149" s="224"/>
      <c r="BFQ149" s="244"/>
      <c r="BFR149" s="245"/>
      <c r="BFS149" s="224"/>
      <c r="BFT149" s="244"/>
      <c r="BFU149" s="245"/>
      <c r="BFV149" s="224"/>
      <c r="BFW149" s="244"/>
      <c r="BFX149" s="245"/>
      <c r="BFY149" s="224"/>
      <c r="BFZ149" s="244"/>
      <c r="BGA149" s="245"/>
      <c r="BGB149" s="224"/>
      <c r="BGC149" s="244"/>
      <c r="BGD149" s="245"/>
      <c r="BGE149" s="224"/>
      <c r="BGF149" s="244"/>
      <c r="BGG149" s="245"/>
      <c r="BGH149" s="224"/>
      <c r="BGI149" s="244"/>
      <c r="BGJ149" s="245"/>
      <c r="BGK149" s="224"/>
      <c r="BGL149" s="244"/>
      <c r="BGM149" s="245"/>
      <c r="BGN149" s="224"/>
      <c r="BGO149" s="244"/>
      <c r="BGP149" s="245"/>
      <c r="BGQ149" s="224"/>
      <c r="BGR149" s="244"/>
      <c r="BGS149" s="245"/>
      <c r="BGT149" s="224"/>
      <c r="BGU149" s="244"/>
      <c r="BGV149" s="245"/>
      <c r="BGW149" s="224"/>
      <c r="BGX149" s="244"/>
      <c r="BGY149" s="245"/>
      <c r="BGZ149" s="224"/>
      <c r="BHA149" s="244"/>
      <c r="BHB149" s="245"/>
      <c r="BHC149" s="224"/>
      <c r="BHD149" s="244"/>
      <c r="BHE149" s="245"/>
      <c r="BHF149" s="224"/>
      <c r="BHG149" s="244"/>
      <c r="BHH149" s="245"/>
      <c r="BHI149" s="224"/>
      <c r="BHJ149" s="244"/>
      <c r="BHK149" s="245"/>
      <c r="BHL149" s="224"/>
      <c r="BHM149" s="244"/>
      <c r="BHN149" s="245"/>
      <c r="BHO149" s="224"/>
      <c r="BHP149" s="244"/>
      <c r="BHQ149" s="245"/>
      <c r="BHR149" s="224"/>
      <c r="BHS149" s="244"/>
      <c r="BHT149" s="245"/>
      <c r="BHU149" s="224"/>
      <c r="BHV149" s="244"/>
      <c r="BHW149" s="245"/>
      <c r="BHX149" s="224"/>
      <c r="BHY149" s="244"/>
      <c r="BHZ149" s="245"/>
      <c r="BIA149" s="224"/>
      <c r="BIB149" s="244"/>
      <c r="BIC149" s="245"/>
      <c r="BID149" s="224"/>
      <c r="BIE149" s="244"/>
      <c r="BIF149" s="245"/>
      <c r="BIG149" s="224"/>
      <c r="BIH149" s="244"/>
      <c r="BII149" s="245"/>
      <c r="BIJ149" s="224"/>
      <c r="BIK149" s="244"/>
      <c r="BIL149" s="245"/>
      <c r="BIM149" s="224"/>
      <c r="BIN149" s="244"/>
      <c r="BIO149" s="245"/>
      <c r="BIP149" s="224"/>
      <c r="BIQ149" s="244"/>
      <c r="BIR149" s="245"/>
      <c r="BIS149" s="224"/>
      <c r="BIT149" s="244"/>
      <c r="BIU149" s="245"/>
      <c r="BIV149" s="224"/>
      <c r="BIW149" s="244"/>
      <c r="BIX149" s="245"/>
      <c r="BIY149" s="224"/>
      <c r="BIZ149" s="244"/>
      <c r="BJA149" s="245"/>
      <c r="BJB149" s="224"/>
      <c r="BJC149" s="244"/>
      <c r="BJD149" s="245"/>
      <c r="BJE149" s="224"/>
      <c r="BJF149" s="244"/>
      <c r="BJG149" s="245"/>
      <c r="BJH149" s="224"/>
      <c r="BJI149" s="244"/>
      <c r="BJJ149" s="245"/>
      <c r="BJK149" s="224"/>
      <c r="BJL149" s="244"/>
      <c r="BJM149" s="245"/>
      <c r="BJN149" s="224"/>
      <c r="BJO149" s="244"/>
      <c r="BJP149" s="245"/>
      <c r="BJQ149" s="224"/>
      <c r="BJR149" s="244"/>
      <c r="BJS149" s="245"/>
      <c r="BJT149" s="224"/>
      <c r="BJU149" s="244"/>
      <c r="BJV149" s="245"/>
      <c r="BJW149" s="224"/>
      <c r="BJX149" s="244"/>
      <c r="BJY149" s="245"/>
      <c r="BJZ149" s="224"/>
      <c r="BKA149" s="244"/>
      <c r="BKB149" s="245"/>
      <c r="BKC149" s="224"/>
      <c r="BKD149" s="244"/>
      <c r="BKE149" s="245"/>
      <c r="BKF149" s="224"/>
      <c r="BKG149" s="244"/>
      <c r="BKH149" s="245"/>
      <c r="BKI149" s="224"/>
      <c r="BKJ149" s="244"/>
      <c r="BKK149" s="245"/>
      <c r="BKL149" s="224"/>
      <c r="BKM149" s="244"/>
      <c r="BKN149" s="245"/>
      <c r="BKO149" s="224"/>
      <c r="BKP149" s="244"/>
      <c r="BKQ149" s="245"/>
      <c r="BKR149" s="224"/>
      <c r="BKS149" s="244"/>
      <c r="BKT149" s="245"/>
      <c r="BKU149" s="224"/>
      <c r="BKV149" s="244"/>
      <c r="BKW149" s="245"/>
      <c r="BKX149" s="224"/>
      <c r="BKY149" s="244"/>
      <c r="BKZ149" s="245"/>
      <c r="BLA149" s="224"/>
      <c r="BLB149" s="244"/>
      <c r="BLC149" s="245"/>
      <c r="BLD149" s="224"/>
      <c r="BLE149" s="244"/>
      <c r="BLF149" s="245"/>
      <c r="BLG149" s="224"/>
      <c r="BLH149" s="244"/>
      <c r="BLI149" s="245"/>
      <c r="BLJ149" s="224"/>
      <c r="BLK149" s="244"/>
      <c r="BLL149" s="245"/>
      <c r="BLM149" s="224"/>
      <c r="BLN149" s="244"/>
      <c r="BLO149" s="245"/>
      <c r="BLP149" s="224"/>
      <c r="BLQ149" s="244"/>
      <c r="BLR149" s="245"/>
      <c r="BLS149" s="224"/>
      <c r="BLT149" s="244"/>
      <c r="BLU149" s="245"/>
      <c r="BLV149" s="224"/>
      <c r="BLW149" s="244"/>
      <c r="BLX149" s="245"/>
      <c r="BLY149" s="224"/>
      <c r="BLZ149" s="244"/>
      <c r="BMA149" s="245"/>
      <c r="BMB149" s="224"/>
      <c r="BMC149" s="244"/>
      <c r="BMD149" s="245"/>
      <c r="BME149" s="224"/>
      <c r="BMF149" s="244"/>
      <c r="BMG149" s="245"/>
      <c r="BMH149" s="224"/>
      <c r="BMI149" s="244"/>
      <c r="BMJ149" s="245"/>
      <c r="BMK149" s="224"/>
      <c r="BML149" s="244"/>
      <c r="BMM149" s="245"/>
      <c r="BMN149" s="224"/>
      <c r="BMO149" s="244"/>
      <c r="BMP149" s="245"/>
      <c r="BMQ149" s="224"/>
      <c r="BMR149" s="244"/>
      <c r="BMS149" s="245"/>
      <c r="BMT149" s="224"/>
      <c r="BMU149" s="244"/>
      <c r="BMV149" s="245"/>
      <c r="BMW149" s="224"/>
      <c r="BMX149" s="244"/>
      <c r="BMY149" s="245"/>
      <c r="BMZ149" s="224"/>
      <c r="BNA149" s="244"/>
      <c r="BNB149" s="245"/>
      <c r="BNC149" s="224"/>
      <c r="BND149" s="244"/>
      <c r="BNE149" s="245"/>
      <c r="BNF149" s="224"/>
      <c r="BNG149" s="244"/>
      <c r="BNH149" s="245"/>
      <c r="BNI149" s="224"/>
      <c r="BNJ149" s="244"/>
      <c r="BNK149" s="245"/>
      <c r="BNL149" s="224"/>
      <c r="BNM149" s="244"/>
      <c r="BNN149" s="245"/>
      <c r="BNO149" s="224"/>
      <c r="BNP149" s="244"/>
      <c r="BNQ149" s="245"/>
      <c r="BNR149" s="224"/>
      <c r="BNS149" s="244"/>
      <c r="BNT149" s="245"/>
      <c r="BNU149" s="224"/>
      <c r="BNV149" s="244"/>
      <c r="BNW149" s="245"/>
      <c r="BNX149" s="224"/>
      <c r="BNY149" s="244"/>
      <c r="BNZ149" s="245"/>
      <c r="BOA149" s="224"/>
      <c r="BOB149" s="244"/>
      <c r="BOC149" s="245"/>
      <c r="BOD149" s="224"/>
      <c r="BOE149" s="244"/>
      <c r="BOF149" s="245"/>
      <c r="BOG149" s="224"/>
      <c r="BOH149" s="244"/>
      <c r="BOI149" s="245"/>
      <c r="BOJ149" s="224"/>
      <c r="BOK149" s="244"/>
      <c r="BOL149" s="245"/>
      <c r="BOM149" s="224"/>
      <c r="BON149" s="244"/>
      <c r="BOO149" s="245"/>
      <c r="BOP149" s="224"/>
      <c r="BOQ149" s="244"/>
      <c r="BOR149" s="245"/>
      <c r="BOS149" s="224"/>
      <c r="BOT149" s="244"/>
      <c r="BOU149" s="245"/>
      <c r="BOV149" s="224"/>
      <c r="BOW149" s="244"/>
      <c r="BOX149" s="245"/>
      <c r="BOY149" s="224"/>
      <c r="BOZ149" s="244"/>
      <c r="BPA149" s="245"/>
      <c r="BPB149" s="224"/>
      <c r="BPC149" s="244"/>
      <c r="BPD149" s="245"/>
      <c r="BPE149" s="224"/>
      <c r="BPF149" s="244"/>
      <c r="BPG149" s="245"/>
      <c r="BPH149" s="224"/>
      <c r="BPI149" s="244"/>
      <c r="BPJ149" s="245"/>
      <c r="BPK149" s="224"/>
      <c r="BPL149" s="244"/>
      <c r="BPM149" s="245"/>
      <c r="BPN149" s="224"/>
      <c r="BPO149" s="244"/>
      <c r="BPP149" s="245"/>
      <c r="BPQ149" s="224"/>
      <c r="BPR149" s="244"/>
      <c r="BPS149" s="245"/>
      <c r="BPT149" s="224"/>
      <c r="BPU149" s="244"/>
      <c r="BPV149" s="245"/>
      <c r="BPW149" s="224"/>
      <c r="BPX149" s="244"/>
      <c r="BPY149" s="245"/>
      <c r="BPZ149" s="224"/>
      <c r="BQA149" s="244"/>
      <c r="BQB149" s="245"/>
      <c r="BQC149" s="224"/>
      <c r="BQD149" s="244"/>
      <c r="BQE149" s="245"/>
      <c r="BQF149" s="224"/>
      <c r="BQG149" s="244"/>
      <c r="BQH149" s="245"/>
      <c r="BQI149" s="224"/>
      <c r="BQJ149" s="244"/>
      <c r="BQK149" s="245"/>
      <c r="BQL149" s="224"/>
      <c r="BQM149" s="244"/>
      <c r="BQN149" s="245"/>
      <c r="BQO149" s="224"/>
      <c r="BQP149" s="244"/>
      <c r="BQQ149" s="245"/>
      <c r="BQR149" s="224"/>
      <c r="BQS149" s="244"/>
      <c r="BQT149" s="245"/>
      <c r="BQU149" s="224"/>
      <c r="BQV149" s="244"/>
      <c r="BQW149" s="245"/>
      <c r="BQX149" s="224"/>
      <c r="BQY149" s="244"/>
      <c r="BQZ149" s="245"/>
      <c r="BRA149" s="224"/>
      <c r="BRB149" s="244"/>
      <c r="BRC149" s="245"/>
      <c r="BRD149" s="224"/>
      <c r="BRE149" s="244"/>
      <c r="BRF149" s="245"/>
      <c r="BRG149" s="224"/>
      <c r="BRH149" s="244"/>
      <c r="BRI149" s="245"/>
      <c r="BRJ149" s="224"/>
      <c r="BRK149" s="244"/>
      <c r="BRL149" s="245"/>
      <c r="BRM149" s="224"/>
      <c r="BRN149" s="244"/>
      <c r="BRO149" s="245"/>
      <c r="BRP149" s="224"/>
      <c r="BRQ149" s="244"/>
      <c r="BRR149" s="245"/>
      <c r="BRS149" s="224"/>
      <c r="BRT149" s="244"/>
      <c r="BRU149" s="245"/>
      <c r="BRV149" s="224"/>
      <c r="BRW149" s="244"/>
      <c r="BRX149" s="245"/>
      <c r="BRY149" s="224"/>
      <c r="BRZ149" s="244"/>
      <c r="BSA149" s="245"/>
      <c r="BSB149" s="224"/>
      <c r="BSC149" s="244"/>
      <c r="BSD149" s="245"/>
      <c r="BSE149" s="224"/>
      <c r="BSF149" s="244"/>
      <c r="BSG149" s="245"/>
      <c r="BSH149" s="224"/>
      <c r="BSI149" s="244"/>
      <c r="BSJ149" s="245"/>
      <c r="BSK149" s="224"/>
      <c r="BSL149" s="244"/>
      <c r="BSM149" s="245"/>
      <c r="BSN149" s="224"/>
      <c r="BSO149" s="244"/>
      <c r="BSP149" s="245"/>
      <c r="BSQ149" s="224"/>
      <c r="BSR149" s="244"/>
      <c r="BSS149" s="245"/>
      <c r="BST149" s="224"/>
      <c r="BSU149" s="244"/>
      <c r="BSV149" s="245"/>
      <c r="BSW149" s="224"/>
      <c r="BSX149" s="244"/>
      <c r="BSY149" s="245"/>
      <c r="BSZ149" s="224"/>
      <c r="BTA149" s="244"/>
      <c r="BTB149" s="245"/>
      <c r="BTC149" s="224"/>
      <c r="BTD149" s="244"/>
      <c r="BTE149" s="245"/>
      <c r="BTF149" s="224"/>
      <c r="BTG149" s="244"/>
      <c r="BTH149" s="245"/>
      <c r="BTI149" s="224"/>
      <c r="BTJ149" s="244"/>
      <c r="BTK149" s="245"/>
      <c r="BTL149" s="224"/>
      <c r="BTM149" s="244"/>
      <c r="BTN149" s="245"/>
      <c r="BTO149" s="224"/>
      <c r="BTP149" s="244"/>
      <c r="BTQ149" s="245"/>
      <c r="BTR149" s="224"/>
      <c r="BTS149" s="244"/>
      <c r="BTT149" s="245"/>
      <c r="BTU149" s="224"/>
      <c r="BTV149" s="244"/>
      <c r="BTW149" s="245"/>
      <c r="BTX149" s="224"/>
      <c r="BTY149" s="244"/>
      <c r="BTZ149" s="245"/>
      <c r="BUA149" s="224"/>
      <c r="BUB149" s="244"/>
      <c r="BUC149" s="245"/>
      <c r="BUD149" s="224"/>
      <c r="BUE149" s="244"/>
      <c r="BUF149" s="245"/>
      <c r="BUG149" s="224"/>
      <c r="BUH149" s="244"/>
      <c r="BUI149" s="245"/>
      <c r="BUJ149" s="224"/>
      <c r="BUK149" s="244"/>
      <c r="BUL149" s="245"/>
      <c r="BUM149" s="224"/>
      <c r="BUN149" s="244"/>
      <c r="BUO149" s="245"/>
      <c r="BUP149" s="224"/>
      <c r="BUQ149" s="244"/>
      <c r="BUR149" s="245"/>
      <c r="BUS149" s="224"/>
      <c r="BUT149" s="244"/>
      <c r="BUU149" s="245"/>
      <c r="BUV149" s="224"/>
      <c r="BUW149" s="244"/>
      <c r="BUX149" s="245"/>
      <c r="BUY149" s="224"/>
      <c r="BUZ149" s="244"/>
      <c r="BVA149" s="245"/>
      <c r="BVB149" s="224"/>
      <c r="BVC149" s="244"/>
      <c r="BVD149" s="245"/>
      <c r="BVE149" s="224"/>
      <c r="BVF149" s="244"/>
      <c r="BVG149" s="245"/>
      <c r="BVH149" s="224"/>
      <c r="BVI149" s="244"/>
      <c r="BVJ149" s="245"/>
      <c r="BVK149" s="224"/>
      <c r="BVL149" s="244"/>
      <c r="BVM149" s="245"/>
      <c r="BVN149" s="224"/>
      <c r="BVO149" s="244"/>
      <c r="BVP149" s="245"/>
      <c r="BVQ149" s="224"/>
      <c r="BVR149" s="244"/>
      <c r="BVS149" s="245"/>
      <c r="BVT149" s="224"/>
      <c r="BVU149" s="244"/>
      <c r="BVV149" s="245"/>
      <c r="BVW149" s="224"/>
      <c r="BVX149" s="244"/>
      <c r="BVY149" s="245"/>
      <c r="BVZ149" s="224"/>
      <c r="BWA149" s="244"/>
      <c r="BWB149" s="245"/>
      <c r="BWC149" s="224"/>
      <c r="BWD149" s="244"/>
      <c r="BWE149" s="245"/>
      <c r="BWF149" s="224"/>
      <c r="BWG149" s="244"/>
      <c r="BWH149" s="245"/>
      <c r="BWI149" s="224"/>
      <c r="BWJ149" s="244"/>
      <c r="BWK149" s="245"/>
      <c r="BWL149" s="224"/>
      <c r="BWM149" s="244"/>
      <c r="BWN149" s="245"/>
      <c r="BWO149" s="224"/>
      <c r="BWP149" s="244"/>
      <c r="BWQ149" s="245"/>
      <c r="BWR149" s="224"/>
      <c r="BWS149" s="244"/>
      <c r="BWT149" s="245"/>
      <c r="BWU149" s="224"/>
      <c r="BWV149" s="244"/>
      <c r="BWW149" s="245"/>
      <c r="BWX149" s="224"/>
      <c r="BWY149" s="244"/>
      <c r="BWZ149" s="245"/>
      <c r="BXA149" s="224"/>
      <c r="BXB149" s="244"/>
      <c r="BXC149" s="245"/>
      <c r="BXD149" s="224"/>
      <c r="BXE149" s="244"/>
      <c r="BXF149" s="245"/>
      <c r="BXG149" s="224"/>
      <c r="BXH149" s="244"/>
      <c r="BXI149" s="245"/>
      <c r="BXJ149" s="224"/>
      <c r="BXK149" s="244"/>
      <c r="BXL149" s="245"/>
      <c r="BXM149" s="224"/>
      <c r="BXN149" s="244"/>
      <c r="BXO149" s="245"/>
      <c r="BXP149" s="224"/>
      <c r="BXQ149" s="244"/>
      <c r="BXR149" s="245"/>
      <c r="BXS149" s="224"/>
      <c r="BXT149" s="244"/>
      <c r="BXU149" s="245"/>
      <c r="BXV149" s="224"/>
      <c r="BXW149" s="244"/>
      <c r="BXX149" s="245"/>
      <c r="BXY149" s="224"/>
      <c r="BXZ149" s="244"/>
      <c r="BYA149" s="245"/>
      <c r="BYB149" s="224"/>
      <c r="BYC149" s="244"/>
      <c r="BYD149" s="245"/>
      <c r="BYE149" s="224"/>
      <c r="BYF149" s="244"/>
      <c r="BYG149" s="245"/>
      <c r="BYH149" s="224"/>
      <c r="BYI149" s="244"/>
      <c r="BYJ149" s="245"/>
      <c r="BYK149" s="224"/>
      <c r="BYL149" s="244"/>
      <c r="BYM149" s="245"/>
      <c r="BYN149" s="224"/>
      <c r="BYO149" s="244"/>
      <c r="BYP149" s="245"/>
      <c r="BYQ149" s="224"/>
      <c r="BYR149" s="244"/>
      <c r="BYS149" s="245"/>
      <c r="BYT149" s="224"/>
      <c r="BYU149" s="244"/>
      <c r="BYV149" s="245"/>
      <c r="BYW149" s="224"/>
      <c r="BYX149" s="244"/>
      <c r="BYY149" s="245"/>
      <c r="BYZ149" s="224"/>
      <c r="BZA149" s="244"/>
      <c r="BZB149" s="245"/>
      <c r="BZC149" s="224"/>
      <c r="BZD149" s="244"/>
      <c r="BZE149" s="245"/>
      <c r="BZF149" s="224"/>
      <c r="BZG149" s="244"/>
      <c r="BZH149" s="245"/>
      <c r="BZI149" s="224"/>
      <c r="BZJ149" s="244"/>
      <c r="BZK149" s="245"/>
      <c r="BZL149" s="224"/>
      <c r="BZM149" s="244"/>
      <c r="BZN149" s="245"/>
      <c r="BZO149" s="224"/>
      <c r="BZP149" s="244"/>
      <c r="BZQ149" s="245"/>
      <c r="BZR149" s="224"/>
      <c r="BZS149" s="244"/>
      <c r="BZT149" s="245"/>
      <c r="BZU149" s="224"/>
      <c r="BZV149" s="244"/>
      <c r="BZW149" s="245"/>
      <c r="BZX149" s="224"/>
      <c r="BZY149" s="244"/>
      <c r="BZZ149" s="245"/>
      <c r="CAA149" s="224"/>
      <c r="CAB149" s="244"/>
      <c r="CAC149" s="245"/>
      <c r="CAD149" s="224"/>
      <c r="CAE149" s="244"/>
      <c r="CAF149" s="245"/>
      <c r="CAG149" s="224"/>
      <c r="CAH149" s="244"/>
      <c r="CAI149" s="245"/>
      <c r="CAJ149" s="224"/>
      <c r="CAK149" s="244"/>
      <c r="CAL149" s="245"/>
      <c r="CAM149" s="224"/>
      <c r="CAN149" s="244"/>
      <c r="CAO149" s="245"/>
      <c r="CAP149" s="224"/>
      <c r="CAQ149" s="244"/>
      <c r="CAR149" s="245"/>
      <c r="CAS149" s="224"/>
      <c r="CAT149" s="244"/>
      <c r="CAU149" s="245"/>
      <c r="CAV149" s="224"/>
      <c r="CAW149" s="244"/>
      <c r="CAX149" s="245"/>
      <c r="CAY149" s="224"/>
      <c r="CAZ149" s="244"/>
      <c r="CBA149" s="245"/>
      <c r="CBB149" s="224"/>
      <c r="CBC149" s="244"/>
      <c r="CBD149" s="245"/>
      <c r="CBE149" s="224"/>
      <c r="CBF149" s="244"/>
      <c r="CBG149" s="245"/>
      <c r="CBH149" s="224"/>
      <c r="CBI149" s="244"/>
      <c r="CBJ149" s="245"/>
      <c r="CBK149" s="224"/>
      <c r="CBL149" s="244"/>
      <c r="CBM149" s="245"/>
      <c r="CBN149" s="224"/>
      <c r="CBO149" s="244"/>
      <c r="CBP149" s="245"/>
      <c r="CBQ149" s="224"/>
      <c r="CBR149" s="244"/>
      <c r="CBS149" s="245"/>
      <c r="CBT149" s="224"/>
      <c r="CBU149" s="244"/>
      <c r="CBV149" s="245"/>
      <c r="CBW149" s="224"/>
      <c r="CBX149" s="244"/>
      <c r="CBY149" s="245"/>
      <c r="CBZ149" s="224"/>
      <c r="CCA149" s="244"/>
      <c r="CCB149" s="245"/>
      <c r="CCC149" s="224"/>
      <c r="CCD149" s="244"/>
      <c r="CCE149" s="245"/>
      <c r="CCF149" s="224"/>
      <c r="CCG149" s="244"/>
      <c r="CCH149" s="245"/>
      <c r="CCI149" s="224"/>
      <c r="CCJ149" s="244"/>
      <c r="CCK149" s="245"/>
      <c r="CCL149" s="224"/>
      <c r="CCM149" s="244"/>
      <c r="CCN149" s="245"/>
      <c r="CCO149" s="224"/>
      <c r="CCP149" s="244"/>
      <c r="CCQ149" s="245"/>
      <c r="CCR149" s="224"/>
      <c r="CCS149" s="244"/>
      <c r="CCT149" s="245"/>
      <c r="CCU149" s="224"/>
      <c r="CCV149" s="244"/>
      <c r="CCW149" s="245"/>
      <c r="CCX149" s="224"/>
      <c r="CCY149" s="244"/>
      <c r="CCZ149" s="245"/>
      <c r="CDA149" s="224"/>
      <c r="CDB149" s="244"/>
      <c r="CDC149" s="245"/>
      <c r="CDD149" s="224"/>
      <c r="CDE149" s="244"/>
      <c r="CDF149" s="245"/>
      <c r="CDG149" s="224"/>
      <c r="CDH149" s="244"/>
      <c r="CDI149" s="245"/>
      <c r="CDJ149" s="224"/>
      <c r="CDK149" s="244"/>
      <c r="CDL149" s="245"/>
      <c r="CDM149" s="224"/>
      <c r="CDN149" s="244"/>
      <c r="CDO149" s="245"/>
      <c r="CDP149" s="224"/>
      <c r="CDQ149" s="244"/>
      <c r="CDR149" s="245"/>
      <c r="CDS149" s="224"/>
      <c r="CDT149" s="244"/>
      <c r="CDU149" s="245"/>
      <c r="CDV149" s="224"/>
      <c r="CDW149" s="244"/>
      <c r="CDX149" s="245"/>
      <c r="CDY149" s="224"/>
      <c r="CDZ149" s="244"/>
      <c r="CEA149" s="245"/>
      <c r="CEB149" s="224"/>
      <c r="CEC149" s="244"/>
      <c r="CED149" s="245"/>
      <c r="CEE149" s="224"/>
      <c r="CEF149" s="244"/>
      <c r="CEG149" s="245"/>
      <c r="CEH149" s="224"/>
      <c r="CEI149" s="244"/>
      <c r="CEJ149" s="245"/>
      <c r="CEK149" s="224"/>
      <c r="CEL149" s="244"/>
      <c r="CEM149" s="245"/>
      <c r="CEN149" s="224"/>
      <c r="CEO149" s="244"/>
      <c r="CEP149" s="245"/>
      <c r="CEQ149" s="224"/>
      <c r="CER149" s="244"/>
      <c r="CES149" s="245"/>
      <c r="CET149" s="224"/>
      <c r="CEU149" s="244"/>
      <c r="CEV149" s="245"/>
      <c r="CEW149" s="224"/>
      <c r="CEX149" s="244"/>
      <c r="CEY149" s="245"/>
      <c r="CEZ149" s="224"/>
      <c r="CFA149" s="244"/>
      <c r="CFB149" s="245"/>
      <c r="CFC149" s="224"/>
      <c r="CFD149" s="244"/>
      <c r="CFE149" s="245"/>
      <c r="CFF149" s="224"/>
      <c r="CFG149" s="244"/>
      <c r="CFH149" s="245"/>
      <c r="CFI149" s="224"/>
      <c r="CFJ149" s="244"/>
      <c r="CFK149" s="245"/>
      <c r="CFL149" s="224"/>
      <c r="CFM149" s="244"/>
      <c r="CFN149" s="245"/>
      <c r="CFO149" s="224"/>
      <c r="CFP149" s="244"/>
      <c r="CFQ149" s="245"/>
      <c r="CFR149" s="224"/>
      <c r="CFS149" s="244"/>
      <c r="CFT149" s="245"/>
      <c r="CFU149" s="224"/>
      <c r="CFV149" s="244"/>
      <c r="CFW149" s="245"/>
      <c r="CFX149" s="224"/>
      <c r="CFY149" s="244"/>
      <c r="CFZ149" s="245"/>
      <c r="CGA149" s="224"/>
      <c r="CGB149" s="244"/>
      <c r="CGC149" s="245"/>
      <c r="CGD149" s="224"/>
      <c r="CGE149" s="244"/>
      <c r="CGF149" s="245"/>
      <c r="CGG149" s="224"/>
      <c r="CGH149" s="244"/>
      <c r="CGI149" s="245"/>
      <c r="CGJ149" s="224"/>
      <c r="CGK149" s="244"/>
      <c r="CGL149" s="245"/>
      <c r="CGM149" s="224"/>
      <c r="CGN149" s="244"/>
      <c r="CGO149" s="245"/>
      <c r="CGP149" s="224"/>
      <c r="CGQ149" s="244"/>
      <c r="CGR149" s="245"/>
      <c r="CGS149" s="224"/>
      <c r="CGT149" s="244"/>
      <c r="CGU149" s="245"/>
      <c r="CGV149" s="224"/>
      <c r="CGW149" s="244"/>
      <c r="CGX149" s="245"/>
      <c r="CGY149" s="224"/>
      <c r="CGZ149" s="244"/>
      <c r="CHA149" s="245"/>
      <c r="CHB149" s="224"/>
      <c r="CHC149" s="244"/>
      <c r="CHD149" s="245"/>
      <c r="CHE149" s="224"/>
      <c r="CHF149" s="244"/>
      <c r="CHG149" s="245"/>
      <c r="CHH149" s="224"/>
      <c r="CHI149" s="244"/>
      <c r="CHJ149" s="245"/>
      <c r="CHK149" s="224"/>
      <c r="CHL149" s="244"/>
      <c r="CHM149" s="245"/>
      <c r="CHN149" s="224"/>
      <c r="CHO149" s="244"/>
      <c r="CHP149" s="245"/>
      <c r="CHQ149" s="224"/>
      <c r="CHR149" s="244"/>
      <c r="CHS149" s="245"/>
      <c r="CHT149" s="224"/>
      <c r="CHU149" s="244"/>
      <c r="CHV149" s="245"/>
      <c r="CHW149" s="224"/>
      <c r="CHX149" s="244"/>
      <c r="CHY149" s="245"/>
      <c r="CHZ149" s="224"/>
      <c r="CIA149" s="244"/>
      <c r="CIB149" s="245"/>
      <c r="CIC149" s="224"/>
      <c r="CID149" s="244"/>
      <c r="CIE149" s="245"/>
      <c r="CIF149" s="224"/>
      <c r="CIG149" s="244"/>
      <c r="CIH149" s="245"/>
      <c r="CII149" s="224"/>
      <c r="CIJ149" s="244"/>
      <c r="CIK149" s="245"/>
      <c r="CIL149" s="224"/>
      <c r="CIM149" s="244"/>
      <c r="CIN149" s="245"/>
      <c r="CIO149" s="224"/>
      <c r="CIP149" s="244"/>
      <c r="CIQ149" s="245"/>
      <c r="CIR149" s="224"/>
      <c r="CIS149" s="244"/>
      <c r="CIT149" s="245"/>
      <c r="CIU149" s="224"/>
      <c r="CIV149" s="244"/>
      <c r="CIW149" s="245"/>
      <c r="CIX149" s="224"/>
      <c r="CIY149" s="244"/>
      <c r="CIZ149" s="245"/>
      <c r="CJA149" s="224"/>
      <c r="CJB149" s="244"/>
      <c r="CJC149" s="245"/>
      <c r="CJD149" s="224"/>
      <c r="CJE149" s="244"/>
      <c r="CJF149" s="245"/>
      <c r="CJG149" s="224"/>
      <c r="CJH149" s="244"/>
      <c r="CJI149" s="245"/>
      <c r="CJJ149" s="224"/>
      <c r="CJK149" s="244"/>
      <c r="CJL149" s="245"/>
      <c r="CJM149" s="224"/>
      <c r="CJN149" s="244"/>
      <c r="CJO149" s="245"/>
      <c r="CJP149" s="224"/>
      <c r="CJQ149" s="244"/>
      <c r="CJR149" s="245"/>
      <c r="CJS149" s="224"/>
      <c r="CJT149" s="244"/>
      <c r="CJU149" s="245"/>
      <c r="CJV149" s="224"/>
      <c r="CJW149" s="244"/>
      <c r="CJX149" s="245"/>
      <c r="CJY149" s="224"/>
      <c r="CJZ149" s="244"/>
      <c r="CKA149" s="245"/>
      <c r="CKB149" s="224"/>
      <c r="CKC149" s="244"/>
      <c r="CKD149" s="245"/>
      <c r="CKE149" s="224"/>
      <c r="CKF149" s="244"/>
      <c r="CKG149" s="245"/>
      <c r="CKH149" s="224"/>
      <c r="CKI149" s="244"/>
      <c r="CKJ149" s="245"/>
      <c r="CKK149" s="224"/>
      <c r="CKL149" s="244"/>
      <c r="CKM149" s="245"/>
      <c r="CKN149" s="224"/>
      <c r="CKO149" s="244"/>
      <c r="CKP149" s="245"/>
      <c r="CKQ149" s="224"/>
      <c r="CKR149" s="244"/>
      <c r="CKS149" s="245"/>
      <c r="CKT149" s="224"/>
      <c r="CKU149" s="244"/>
      <c r="CKV149" s="245"/>
      <c r="CKW149" s="224"/>
      <c r="CKX149" s="244"/>
      <c r="CKY149" s="245"/>
      <c r="CKZ149" s="224"/>
      <c r="CLA149" s="244"/>
      <c r="CLB149" s="245"/>
      <c r="CLC149" s="224"/>
      <c r="CLD149" s="244"/>
      <c r="CLE149" s="245"/>
      <c r="CLF149" s="224"/>
      <c r="CLG149" s="244"/>
      <c r="CLH149" s="245"/>
      <c r="CLI149" s="224"/>
      <c r="CLJ149" s="244"/>
      <c r="CLK149" s="245"/>
      <c r="CLL149" s="224"/>
      <c r="CLM149" s="244"/>
      <c r="CLN149" s="245"/>
      <c r="CLO149" s="224"/>
      <c r="CLP149" s="244"/>
      <c r="CLQ149" s="245"/>
      <c r="CLR149" s="224"/>
      <c r="CLS149" s="244"/>
      <c r="CLT149" s="245"/>
      <c r="CLU149" s="224"/>
      <c r="CLV149" s="244"/>
      <c r="CLW149" s="245"/>
      <c r="CLX149" s="224"/>
      <c r="CLY149" s="244"/>
      <c r="CLZ149" s="245"/>
      <c r="CMA149" s="224"/>
      <c r="CMB149" s="244"/>
      <c r="CMC149" s="245"/>
      <c r="CMD149" s="224"/>
      <c r="CME149" s="244"/>
      <c r="CMF149" s="245"/>
      <c r="CMG149" s="224"/>
      <c r="CMH149" s="244"/>
      <c r="CMI149" s="245"/>
      <c r="CMJ149" s="224"/>
      <c r="CMK149" s="244"/>
      <c r="CML149" s="245"/>
      <c r="CMM149" s="224"/>
      <c r="CMN149" s="244"/>
      <c r="CMO149" s="245"/>
      <c r="CMP149" s="224"/>
      <c r="CMQ149" s="244"/>
      <c r="CMR149" s="245"/>
      <c r="CMS149" s="224"/>
      <c r="CMT149" s="244"/>
      <c r="CMU149" s="245"/>
      <c r="CMV149" s="224"/>
      <c r="CMW149" s="244"/>
      <c r="CMX149" s="245"/>
      <c r="CMY149" s="224"/>
      <c r="CMZ149" s="244"/>
      <c r="CNA149" s="245"/>
      <c r="CNB149" s="224"/>
      <c r="CNC149" s="244"/>
      <c r="CND149" s="245"/>
      <c r="CNE149" s="224"/>
      <c r="CNF149" s="244"/>
      <c r="CNG149" s="245"/>
      <c r="CNH149" s="224"/>
      <c r="CNI149" s="244"/>
      <c r="CNJ149" s="245"/>
      <c r="CNK149" s="224"/>
      <c r="CNL149" s="244"/>
      <c r="CNM149" s="245"/>
      <c r="CNN149" s="224"/>
      <c r="CNO149" s="244"/>
      <c r="CNP149" s="245"/>
      <c r="CNQ149" s="224"/>
      <c r="CNR149" s="244"/>
      <c r="CNS149" s="245"/>
      <c r="CNT149" s="224"/>
      <c r="CNU149" s="244"/>
      <c r="CNV149" s="245"/>
      <c r="CNW149" s="224"/>
      <c r="CNX149" s="244"/>
      <c r="CNY149" s="245"/>
      <c r="CNZ149" s="224"/>
      <c r="COA149" s="244"/>
      <c r="COB149" s="245"/>
      <c r="COC149" s="224"/>
      <c r="COD149" s="244"/>
      <c r="COE149" s="245"/>
      <c r="COF149" s="224"/>
      <c r="COG149" s="244"/>
      <c r="COH149" s="245"/>
      <c r="COI149" s="224"/>
      <c r="COJ149" s="244"/>
      <c r="COK149" s="245"/>
      <c r="COL149" s="224"/>
      <c r="COM149" s="244"/>
      <c r="CON149" s="245"/>
      <c r="COO149" s="224"/>
      <c r="COP149" s="244"/>
      <c r="COQ149" s="245"/>
      <c r="COR149" s="224"/>
      <c r="COS149" s="244"/>
      <c r="COT149" s="245"/>
      <c r="COU149" s="224"/>
      <c r="COV149" s="244"/>
      <c r="COW149" s="245"/>
      <c r="COX149" s="224"/>
      <c r="COY149" s="244"/>
      <c r="COZ149" s="245"/>
      <c r="CPA149" s="224"/>
      <c r="CPB149" s="244"/>
      <c r="CPC149" s="245"/>
      <c r="CPD149" s="224"/>
      <c r="CPE149" s="244"/>
      <c r="CPF149" s="245"/>
      <c r="CPG149" s="224"/>
      <c r="CPH149" s="244"/>
      <c r="CPI149" s="245"/>
      <c r="CPJ149" s="224"/>
      <c r="CPK149" s="244"/>
      <c r="CPL149" s="245"/>
      <c r="CPM149" s="224"/>
      <c r="CPN149" s="244"/>
      <c r="CPO149" s="245"/>
      <c r="CPP149" s="224"/>
      <c r="CPQ149" s="244"/>
      <c r="CPR149" s="245"/>
      <c r="CPS149" s="224"/>
      <c r="CPT149" s="244"/>
      <c r="CPU149" s="245"/>
      <c r="CPV149" s="224"/>
      <c r="CPW149" s="244"/>
      <c r="CPX149" s="245"/>
      <c r="CPY149" s="224"/>
      <c r="CPZ149" s="244"/>
      <c r="CQA149" s="245"/>
      <c r="CQB149" s="224"/>
      <c r="CQC149" s="244"/>
      <c r="CQD149" s="245"/>
      <c r="CQE149" s="224"/>
      <c r="CQF149" s="244"/>
      <c r="CQG149" s="245"/>
      <c r="CQH149" s="224"/>
      <c r="CQI149" s="244"/>
      <c r="CQJ149" s="245"/>
      <c r="CQK149" s="224"/>
      <c r="CQL149" s="244"/>
      <c r="CQM149" s="245"/>
      <c r="CQN149" s="224"/>
      <c r="CQO149" s="244"/>
      <c r="CQP149" s="245"/>
      <c r="CQQ149" s="224"/>
      <c r="CQR149" s="244"/>
      <c r="CQS149" s="245"/>
      <c r="CQT149" s="224"/>
      <c r="CQU149" s="244"/>
      <c r="CQV149" s="245"/>
      <c r="CQW149" s="224"/>
      <c r="CQX149" s="244"/>
      <c r="CQY149" s="245"/>
      <c r="CQZ149" s="224"/>
      <c r="CRA149" s="244"/>
      <c r="CRB149" s="245"/>
      <c r="CRC149" s="224"/>
      <c r="CRD149" s="244"/>
      <c r="CRE149" s="245"/>
      <c r="CRF149" s="224"/>
      <c r="CRG149" s="244"/>
      <c r="CRH149" s="245"/>
      <c r="CRI149" s="224"/>
      <c r="CRJ149" s="244"/>
      <c r="CRK149" s="245"/>
      <c r="CRL149" s="224"/>
      <c r="CRM149" s="244"/>
      <c r="CRN149" s="245"/>
      <c r="CRO149" s="224"/>
      <c r="CRP149" s="244"/>
      <c r="CRQ149" s="245"/>
      <c r="CRR149" s="224"/>
      <c r="CRS149" s="244"/>
      <c r="CRT149" s="245"/>
      <c r="CRU149" s="224"/>
      <c r="CRV149" s="244"/>
      <c r="CRW149" s="245"/>
      <c r="CRX149" s="224"/>
      <c r="CRY149" s="244"/>
      <c r="CRZ149" s="245"/>
      <c r="CSA149" s="224"/>
      <c r="CSB149" s="244"/>
      <c r="CSC149" s="245"/>
      <c r="CSD149" s="224"/>
      <c r="CSE149" s="244"/>
      <c r="CSF149" s="245"/>
      <c r="CSG149" s="224"/>
      <c r="CSH149" s="244"/>
      <c r="CSI149" s="245"/>
      <c r="CSJ149" s="224"/>
      <c r="CSK149" s="244"/>
      <c r="CSL149" s="245"/>
      <c r="CSM149" s="224"/>
      <c r="CSN149" s="244"/>
      <c r="CSO149" s="245"/>
      <c r="CSP149" s="224"/>
      <c r="CSQ149" s="244"/>
      <c r="CSR149" s="245"/>
      <c r="CSS149" s="224"/>
      <c r="CST149" s="244"/>
      <c r="CSU149" s="245"/>
      <c r="CSV149" s="224"/>
      <c r="CSW149" s="244"/>
      <c r="CSX149" s="245"/>
      <c r="CSY149" s="224"/>
      <c r="CSZ149" s="244"/>
      <c r="CTA149" s="245"/>
      <c r="CTB149" s="224"/>
      <c r="CTC149" s="244"/>
      <c r="CTD149" s="245"/>
      <c r="CTE149" s="224"/>
      <c r="CTF149" s="244"/>
      <c r="CTG149" s="245"/>
      <c r="CTH149" s="224"/>
      <c r="CTI149" s="244"/>
      <c r="CTJ149" s="245"/>
      <c r="CTK149" s="224"/>
      <c r="CTL149" s="244"/>
      <c r="CTM149" s="245"/>
      <c r="CTN149" s="224"/>
      <c r="CTO149" s="244"/>
      <c r="CTP149" s="245"/>
      <c r="CTQ149" s="224"/>
      <c r="CTR149" s="244"/>
      <c r="CTS149" s="245"/>
      <c r="CTT149" s="224"/>
      <c r="CTU149" s="244"/>
      <c r="CTV149" s="245"/>
      <c r="CTW149" s="224"/>
      <c r="CTX149" s="244"/>
      <c r="CTY149" s="245"/>
      <c r="CTZ149" s="224"/>
      <c r="CUA149" s="244"/>
      <c r="CUB149" s="245"/>
      <c r="CUC149" s="224"/>
      <c r="CUD149" s="244"/>
      <c r="CUE149" s="245"/>
      <c r="CUF149" s="224"/>
      <c r="CUG149" s="244"/>
      <c r="CUH149" s="245"/>
      <c r="CUI149" s="224"/>
      <c r="CUJ149" s="244"/>
      <c r="CUK149" s="245"/>
      <c r="CUL149" s="224"/>
      <c r="CUM149" s="244"/>
      <c r="CUN149" s="245"/>
      <c r="CUO149" s="224"/>
      <c r="CUP149" s="244"/>
      <c r="CUQ149" s="245"/>
      <c r="CUR149" s="224"/>
      <c r="CUS149" s="244"/>
      <c r="CUT149" s="245"/>
      <c r="CUU149" s="224"/>
      <c r="CUV149" s="244"/>
      <c r="CUW149" s="245"/>
      <c r="CUX149" s="224"/>
      <c r="CUY149" s="244"/>
      <c r="CUZ149" s="245"/>
      <c r="CVA149" s="224"/>
      <c r="CVB149" s="244"/>
      <c r="CVC149" s="245"/>
      <c r="CVD149" s="224"/>
      <c r="CVE149" s="244"/>
      <c r="CVF149" s="245"/>
      <c r="CVG149" s="224"/>
      <c r="CVH149" s="244"/>
      <c r="CVI149" s="245"/>
      <c r="CVJ149" s="224"/>
      <c r="CVK149" s="244"/>
      <c r="CVL149" s="245"/>
      <c r="CVM149" s="224"/>
      <c r="CVN149" s="244"/>
      <c r="CVO149" s="245"/>
      <c r="CVP149" s="224"/>
      <c r="CVQ149" s="244"/>
      <c r="CVR149" s="245"/>
      <c r="CVS149" s="224"/>
      <c r="CVT149" s="244"/>
      <c r="CVU149" s="245"/>
      <c r="CVV149" s="224"/>
      <c r="CVW149" s="244"/>
      <c r="CVX149" s="245"/>
      <c r="CVY149" s="224"/>
      <c r="CVZ149" s="244"/>
      <c r="CWA149" s="245"/>
      <c r="CWB149" s="224"/>
      <c r="CWC149" s="244"/>
      <c r="CWD149" s="245"/>
      <c r="CWE149" s="224"/>
      <c r="CWF149" s="244"/>
      <c r="CWG149" s="245"/>
      <c r="CWH149" s="224"/>
      <c r="CWI149" s="244"/>
      <c r="CWJ149" s="245"/>
      <c r="CWK149" s="224"/>
      <c r="CWL149" s="244"/>
      <c r="CWM149" s="245"/>
      <c r="CWN149" s="224"/>
      <c r="CWO149" s="244"/>
      <c r="CWP149" s="245"/>
      <c r="CWQ149" s="224"/>
      <c r="CWR149" s="244"/>
      <c r="CWS149" s="245"/>
      <c r="CWT149" s="224"/>
      <c r="CWU149" s="244"/>
      <c r="CWV149" s="245"/>
      <c r="CWW149" s="224"/>
      <c r="CWX149" s="244"/>
      <c r="CWY149" s="245"/>
      <c r="CWZ149" s="224"/>
      <c r="CXA149" s="244"/>
      <c r="CXB149" s="245"/>
      <c r="CXC149" s="224"/>
      <c r="CXD149" s="244"/>
      <c r="CXE149" s="245"/>
      <c r="CXF149" s="224"/>
      <c r="CXG149" s="244"/>
      <c r="CXH149" s="245"/>
      <c r="CXI149" s="224"/>
      <c r="CXJ149" s="244"/>
      <c r="CXK149" s="245"/>
      <c r="CXL149" s="224"/>
      <c r="CXM149" s="244"/>
      <c r="CXN149" s="245"/>
      <c r="CXO149" s="224"/>
      <c r="CXP149" s="244"/>
      <c r="CXQ149" s="245"/>
      <c r="CXR149" s="224"/>
      <c r="CXS149" s="244"/>
      <c r="CXT149" s="245"/>
      <c r="CXU149" s="224"/>
      <c r="CXV149" s="244"/>
      <c r="CXW149" s="245"/>
      <c r="CXX149" s="224"/>
      <c r="CXY149" s="244"/>
      <c r="CXZ149" s="245"/>
      <c r="CYA149" s="224"/>
      <c r="CYB149" s="244"/>
      <c r="CYC149" s="245"/>
      <c r="CYD149" s="224"/>
      <c r="CYE149" s="244"/>
      <c r="CYF149" s="245"/>
      <c r="CYG149" s="224"/>
      <c r="CYH149" s="244"/>
      <c r="CYI149" s="245"/>
      <c r="CYJ149" s="224"/>
      <c r="CYK149" s="244"/>
      <c r="CYL149" s="245"/>
      <c r="CYM149" s="224"/>
      <c r="CYN149" s="244"/>
      <c r="CYO149" s="245"/>
      <c r="CYP149" s="224"/>
      <c r="CYQ149" s="244"/>
      <c r="CYR149" s="245"/>
      <c r="CYS149" s="224"/>
      <c r="CYT149" s="244"/>
      <c r="CYU149" s="245"/>
      <c r="CYV149" s="224"/>
      <c r="CYW149" s="244"/>
      <c r="CYX149" s="245"/>
      <c r="CYY149" s="224"/>
      <c r="CYZ149" s="244"/>
      <c r="CZA149" s="245"/>
      <c r="CZB149" s="224"/>
      <c r="CZC149" s="244"/>
      <c r="CZD149" s="245"/>
      <c r="CZE149" s="224"/>
      <c r="CZF149" s="244"/>
      <c r="CZG149" s="245"/>
      <c r="CZH149" s="224"/>
      <c r="CZI149" s="244"/>
      <c r="CZJ149" s="245"/>
      <c r="CZK149" s="224"/>
      <c r="CZL149" s="244"/>
      <c r="CZM149" s="245"/>
      <c r="CZN149" s="224"/>
      <c r="CZO149" s="244"/>
      <c r="CZP149" s="245"/>
      <c r="CZQ149" s="224"/>
      <c r="CZR149" s="244"/>
      <c r="CZS149" s="245"/>
      <c r="CZT149" s="224"/>
      <c r="CZU149" s="244"/>
      <c r="CZV149" s="245"/>
      <c r="CZW149" s="224"/>
      <c r="CZX149" s="244"/>
      <c r="CZY149" s="245"/>
      <c r="CZZ149" s="224"/>
      <c r="DAA149" s="244"/>
      <c r="DAB149" s="245"/>
      <c r="DAC149" s="224"/>
      <c r="DAD149" s="244"/>
      <c r="DAE149" s="245"/>
      <c r="DAF149" s="224"/>
      <c r="DAG149" s="244"/>
      <c r="DAH149" s="245"/>
      <c r="DAI149" s="224"/>
      <c r="DAJ149" s="244"/>
      <c r="DAK149" s="245"/>
      <c r="DAL149" s="224"/>
      <c r="DAM149" s="244"/>
      <c r="DAN149" s="245"/>
      <c r="DAO149" s="224"/>
      <c r="DAP149" s="244"/>
      <c r="DAQ149" s="245"/>
      <c r="DAR149" s="224"/>
      <c r="DAS149" s="244"/>
      <c r="DAT149" s="245"/>
      <c r="DAU149" s="224"/>
      <c r="DAV149" s="244"/>
      <c r="DAW149" s="245"/>
      <c r="DAX149" s="224"/>
      <c r="DAY149" s="244"/>
      <c r="DAZ149" s="245"/>
      <c r="DBA149" s="224"/>
      <c r="DBB149" s="244"/>
      <c r="DBC149" s="245"/>
      <c r="DBD149" s="224"/>
      <c r="DBE149" s="244"/>
      <c r="DBF149" s="245"/>
      <c r="DBG149" s="224"/>
      <c r="DBH149" s="244"/>
      <c r="DBI149" s="245"/>
      <c r="DBJ149" s="224"/>
      <c r="DBK149" s="244"/>
      <c r="DBL149" s="245"/>
      <c r="DBM149" s="224"/>
      <c r="DBN149" s="244"/>
      <c r="DBO149" s="245"/>
      <c r="DBP149" s="224"/>
      <c r="DBQ149" s="244"/>
      <c r="DBR149" s="245"/>
      <c r="DBS149" s="224"/>
      <c r="DBT149" s="244"/>
      <c r="DBU149" s="245"/>
      <c r="DBV149" s="224"/>
      <c r="DBW149" s="244"/>
      <c r="DBX149" s="245"/>
      <c r="DBY149" s="224"/>
      <c r="DBZ149" s="244"/>
      <c r="DCA149" s="245"/>
      <c r="DCB149" s="224"/>
      <c r="DCC149" s="244"/>
      <c r="DCD149" s="245"/>
      <c r="DCE149" s="224"/>
      <c r="DCF149" s="244"/>
      <c r="DCG149" s="245"/>
      <c r="DCH149" s="224"/>
      <c r="DCI149" s="244"/>
      <c r="DCJ149" s="245"/>
      <c r="DCK149" s="224"/>
      <c r="DCL149" s="244"/>
      <c r="DCM149" s="245"/>
      <c r="DCN149" s="224"/>
      <c r="DCO149" s="244"/>
      <c r="DCP149" s="245"/>
      <c r="DCQ149" s="224"/>
      <c r="DCR149" s="244"/>
      <c r="DCS149" s="245"/>
      <c r="DCT149" s="224"/>
      <c r="DCU149" s="244"/>
      <c r="DCV149" s="245"/>
      <c r="DCW149" s="224"/>
      <c r="DCX149" s="244"/>
      <c r="DCY149" s="245"/>
      <c r="DCZ149" s="224"/>
      <c r="DDA149" s="244"/>
      <c r="DDB149" s="245"/>
      <c r="DDC149" s="224"/>
      <c r="DDD149" s="244"/>
      <c r="DDE149" s="245"/>
      <c r="DDF149" s="224"/>
      <c r="DDG149" s="244"/>
      <c r="DDH149" s="245"/>
      <c r="DDI149" s="224"/>
      <c r="DDJ149" s="244"/>
      <c r="DDK149" s="245"/>
      <c r="DDL149" s="224"/>
      <c r="DDM149" s="244"/>
      <c r="DDN149" s="245"/>
      <c r="DDO149" s="224"/>
      <c r="DDP149" s="244"/>
      <c r="DDQ149" s="245"/>
      <c r="DDR149" s="224"/>
      <c r="DDS149" s="244"/>
      <c r="DDT149" s="245"/>
      <c r="DDU149" s="224"/>
      <c r="DDV149" s="244"/>
      <c r="DDW149" s="245"/>
      <c r="DDX149" s="224"/>
      <c r="DDY149" s="244"/>
      <c r="DDZ149" s="245"/>
      <c r="DEA149" s="224"/>
      <c r="DEB149" s="244"/>
      <c r="DEC149" s="245"/>
      <c r="DED149" s="224"/>
      <c r="DEE149" s="244"/>
      <c r="DEF149" s="245"/>
      <c r="DEG149" s="224"/>
      <c r="DEH149" s="244"/>
      <c r="DEI149" s="245"/>
      <c r="DEJ149" s="224"/>
      <c r="DEK149" s="244"/>
      <c r="DEL149" s="245"/>
      <c r="DEM149" s="224"/>
      <c r="DEN149" s="244"/>
      <c r="DEO149" s="245"/>
      <c r="DEP149" s="224"/>
      <c r="DEQ149" s="244"/>
      <c r="DER149" s="245"/>
      <c r="DES149" s="224"/>
      <c r="DET149" s="244"/>
      <c r="DEU149" s="245"/>
      <c r="DEV149" s="224"/>
      <c r="DEW149" s="244"/>
      <c r="DEX149" s="245"/>
      <c r="DEY149" s="224"/>
      <c r="DEZ149" s="244"/>
      <c r="DFA149" s="245"/>
      <c r="DFB149" s="224"/>
      <c r="DFC149" s="244"/>
      <c r="DFD149" s="245"/>
      <c r="DFE149" s="224"/>
      <c r="DFF149" s="244"/>
      <c r="DFG149" s="245"/>
      <c r="DFH149" s="224"/>
      <c r="DFI149" s="244"/>
      <c r="DFJ149" s="245"/>
      <c r="DFK149" s="224"/>
      <c r="DFL149" s="244"/>
      <c r="DFM149" s="245"/>
      <c r="DFN149" s="224"/>
      <c r="DFO149" s="244"/>
      <c r="DFP149" s="245"/>
      <c r="DFQ149" s="224"/>
      <c r="DFR149" s="244"/>
      <c r="DFS149" s="245"/>
      <c r="DFT149" s="224"/>
      <c r="DFU149" s="244"/>
      <c r="DFV149" s="245"/>
      <c r="DFW149" s="224"/>
      <c r="DFX149" s="244"/>
      <c r="DFY149" s="245"/>
      <c r="DFZ149" s="224"/>
      <c r="DGA149" s="244"/>
      <c r="DGB149" s="245"/>
      <c r="DGC149" s="224"/>
      <c r="DGD149" s="244"/>
      <c r="DGE149" s="245"/>
      <c r="DGF149" s="224"/>
      <c r="DGG149" s="244"/>
      <c r="DGH149" s="245"/>
      <c r="DGI149" s="224"/>
      <c r="DGJ149" s="244"/>
      <c r="DGK149" s="245"/>
      <c r="DGL149" s="224"/>
      <c r="DGM149" s="244"/>
      <c r="DGN149" s="245"/>
      <c r="DGO149" s="224"/>
      <c r="DGP149" s="244"/>
      <c r="DGQ149" s="245"/>
      <c r="DGR149" s="224"/>
      <c r="DGS149" s="244"/>
      <c r="DGT149" s="245"/>
      <c r="DGU149" s="224"/>
      <c r="DGV149" s="244"/>
      <c r="DGW149" s="245"/>
      <c r="DGX149" s="224"/>
      <c r="DGY149" s="244"/>
      <c r="DGZ149" s="245"/>
      <c r="DHA149" s="224"/>
      <c r="DHB149" s="244"/>
      <c r="DHC149" s="245"/>
      <c r="DHD149" s="224"/>
      <c r="DHE149" s="244"/>
      <c r="DHF149" s="245"/>
      <c r="DHG149" s="224"/>
      <c r="DHH149" s="244"/>
      <c r="DHI149" s="245"/>
      <c r="DHJ149" s="224"/>
      <c r="DHK149" s="244"/>
      <c r="DHL149" s="245"/>
      <c r="DHM149" s="224"/>
      <c r="DHN149" s="244"/>
      <c r="DHO149" s="245"/>
      <c r="DHP149" s="224"/>
      <c r="DHQ149" s="244"/>
      <c r="DHR149" s="245"/>
      <c r="DHS149" s="224"/>
      <c r="DHT149" s="244"/>
      <c r="DHU149" s="245"/>
      <c r="DHV149" s="224"/>
      <c r="DHW149" s="244"/>
      <c r="DHX149" s="245"/>
      <c r="DHY149" s="224"/>
      <c r="DHZ149" s="244"/>
      <c r="DIA149" s="245"/>
      <c r="DIB149" s="224"/>
      <c r="DIC149" s="244"/>
      <c r="DID149" s="245"/>
      <c r="DIE149" s="224"/>
      <c r="DIF149" s="244"/>
      <c r="DIG149" s="245"/>
      <c r="DIH149" s="224"/>
      <c r="DII149" s="244"/>
      <c r="DIJ149" s="245"/>
      <c r="DIK149" s="224"/>
      <c r="DIL149" s="244"/>
      <c r="DIM149" s="245"/>
      <c r="DIN149" s="224"/>
      <c r="DIO149" s="244"/>
      <c r="DIP149" s="245"/>
      <c r="DIQ149" s="224"/>
      <c r="DIR149" s="244"/>
      <c r="DIS149" s="245"/>
      <c r="DIT149" s="224"/>
      <c r="DIU149" s="244"/>
      <c r="DIV149" s="245"/>
      <c r="DIW149" s="224"/>
      <c r="DIX149" s="244"/>
      <c r="DIY149" s="245"/>
      <c r="DIZ149" s="224"/>
      <c r="DJA149" s="244"/>
      <c r="DJB149" s="245"/>
      <c r="DJC149" s="224"/>
      <c r="DJD149" s="244"/>
      <c r="DJE149" s="245"/>
      <c r="DJF149" s="224"/>
      <c r="DJG149" s="244"/>
      <c r="DJH149" s="245"/>
      <c r="DJI149" s="224"/>
      <c r="DJJ149" s="244"/>
      <c r="DJK149" s="245"/>
      <c r="DJL149" s="224"/>
      <c r="DJM149" s="244"/>
      <c r="DJN149" s="245"/>
      <c r="DJO149" s="224"/>
      <c r="DJP149" s="244"/>
      <c r="DJQ149" s="245"/>
      <c r="DJR149" s="224"/>
      <c r="DJS149" s="244"/>
      <c r="DJT149" s="245"/>
      <c r="DJU149" s="224"/>
      <c r="DJV149" s="244"/>
      <c r="DJW149" s="245"/>
      <c r="DJX149" s="224"/>
      <c r="DJY149" s="244"/>
      <c r="DJZ149" s="245"/>
      <c r="DKA149" s="224"/>
      <c r="DKB149" s="244"/>
      <c r="DKC149" s="245"/>
      <c r="DKD149" s="224"/>
      <c r="DKE149" s="244"/>
      <c r="DKF149" s="245"/>
      <c r="DKG149" s="224"/>
      <c r="DKH149" s="244"/>
      <c r="DKI149" s="245"/>
      <c r="DKJ149" s="224"/>
      <c r="DKK149" s="244"/>
      <c r="DKL149" s="245"/>
      <c r="DKM149" s="224"/>
      <c r="DKN149" s="244"/>
      <c r="DKO149" s="245"/>
      <c r="DKP149" s="224"/>
      <c r="DKQ149" s="244"/>
      <c r="DKR149" s="245"/>
      <c r="DKS149" s="224"/>
      <c r="DKT149" s="244"/>
      <c r="DKU149" s="245"/>
      <c r="DKV149" s="224"/>
      <c r="DKW149" s="244"/>
      <c r="DKX149" s="245"/>
      <c r="DKY149" s="224"/>
      <c r="DKZ149" s="244"/>
      <c r="DLA149" s="245"/>
      <c r="DLB149" s="224"/>
      <c r="DLC149" s="244"/>
      <c r="DLD149" s="245"/>
      <c r="DLE149" s="224"/>
      <c r="DLF149" s="244"/>
      <c r="DLG149" s="245"/>
      <c r="DLH149" s="224"/>
      <c r="DLI149" s="244"/>
      <c r="DLJ149" s="245"/>
      <c r="DLK149" s="224"/>
      <c r="DLL149" s="244"/>
      <c r="DLM149" s="245"/>
      <c r="DLN149" s="224"/>
      <c r="DLO149" s="244"/>
      <c r="DLP149" s="245"/>
      <c r="DLQ149" s="224"/>
      <c r="DLR149" s="244"/>
      <c r="DLS149" s="245"/>
      <c r="DLT149" s="224"/>
      <c r="DLU149" s="244"/>
      <c r="DLV149" s="245"/>
      <c r="DLW149" s="224"/>
      <c r="DLX149" s="244"/>
      <c r="DLY149" s="245"/>
      <c r="DLZ149" s="224"/>
      <c r="DMA149" s="244"/>
      <c r="DMB149" s="245"/>
      <c r="DMC149" s="224"/>
      <c r="DMD149" s="244"/>
      <c r="DME149" s="245"/>
      <c r="DMF149" s="224"/>
      <c r="DMG149" s="244"/>
      <c r="DMH149" s="245"/>
      <c r="DMI149" s="224"/>
      <c r="DMJ149" s="244"/>
      <c r="DMK149" s="245"/>
      <c r="DML149" s="224"/>
      <c r="DMM149" s="244"/>
      <c r="DMN149" s="245"/>
      <c r="DMO149" s="224"/>
      <c r="DMP149" s="244"/>
      <c r="DMQ149" s="245"/>
      <c r="DMR149" s="224"/>
      <c r="DMS149" s="244"/>
      <c r="DMT149" s="245"/>
      <c r="DMU149" s="224"/>
      <c r="DMV149" s="244"/>
      <c r="DMW149" s="245"/>
      <c r="DMX149" s="224"/>
      <c r="DMY149" s="244"/>
      <c r="DMZ149" s="245"/>
      <c r="DNA149" s="224"/>
      <c r="DNB149" s="244"/>
      <c r="DNC149" s="245"/>
      <c r="DND149" s="224"/>
      <c r="DNE149" s="244"/>
      <c r="DNF149" s="245"/>
      <c r="DNG149" s="224"/>
      <c r="DNH149" s="244"/>
      <c r="DNI149" s="245"/>
      <c r="DNJ149" s="224"/>
      <c r="DNK149" s="244"/>
      <c r="DNL149" s="245"/>
      <c r="DNM149" s="224"/>
      <c r="DNN149" s="244"/>
      <c r="DNO149" s="245"/>
      <c r="DNP149" s="224"/>
      <c r="DNQ149" s="244"/>
      <c r="DNR149" s="245"/>
      <c r="DNS149" s="224"/>
      <c r="DNT149" s="244"/>
      <c r="DNU149" s="245"/>
      <c r="DNV149" s="224"/>
      <c r="DNW149" s="244"/>
      <c r="DNX149" s="245"/>
      <c r="DNY149" s="224"/>
      <c r="DNZ149" s="244"/>
      <c r="DOA149" s="245"/>
      <c r="DOB149" s="224"/>
      <c r="DOC149" s="244"/>
      <c r="DOD149" s="245"/>
      <c r="DOE149" s="224"/>
      <c r="DOF149" s="244"/>
      <c r="DOG149" s="245"/>
      <c r="DOH149" s="224"/>
      <c r="DOI149" s="244"/>
      <c r="DOJ149" s="245"/>
      <c r="DOK149" s="224"/>
      <c r="DOL149" s="244"/>
      <c r="DOM149" s="245"/>
      <c r="DON149" s="224"/>
      <c r="DOO149" s="244"/>
      <c r="DOP149" s="245"/>
      <c r="DOQ149" s="224"/>
      <c r="DOR149" s="244"/>
      <c r="DOS149" s="245"/>
      <c r="DOT149" s="224"/>
      <c r="DOU149" s="244"/>
      <c r="DOV149" s="245"/>
      <c r="DOW149" s="224"/>
      <c r="DOX149" s="244"/>
      <c r="DOY149" s="245"/>
      <c r="DOZ149" s="224"/>
      <c r="DPA149" s="244"/>
      <c r="DPB149" s="245"/>
      <c r="DPC149" s="224"/>
      <c r="DPD149" s="244"/>
      <c r="DPE149" s="245"/>
      <c r="DPF149" s="224"/>
      <c r="DPG149" s="244"/>
      <c r="DPH149" s="245"/>
      <c r="DPI149" s="224"/>
      <c r="DPJ149" s="244"/>
      <c r="DPK149" s="245"/>
      <c r="DPL149" s="224"/>
      <c r="DPM149" s="244"/>
      <c r="DPN149" s="245"/>
      <c r="DPO149" s="224"/>
      <c r="DPP149" s="244"/>
      <c r="DPQ149" s="245"/>
      <c r="DPR149" s="224"/>
      <c r="DPS149" s="244"/>
      <c r="DPT149" s="245"/>
      <c r="DPU149" s="224"/>
      <c r="DPV149" s="244"/>
      <c r="DPW149" s="245"/>
      <c r="DPX149" s="224"/>
      <c r="DPY149" s="244"/>
      <c r="DPZ149" s="245"/>
      <c r="DQA149" s="224"/>
      <c r="DQB149" s="244"/>
      <c r="DQC149" s="245"/>
      <c r="DQD149" s="224"/>
      <c r="DQE149" s="244"/>
      <c r="DQF149" s="245"/>
      <c r="DQG149" s="224"/>
      <c r="DQH149" s="244"/>
      <c r="DQI149" s="245"/>
      <c r="DQJ149" s="224"/>
      <c r="DQK149" s="244"/>
      <c r="DQL149" s="245"/>
      <c r="DQM149" s="224"/>
      <c r="DQN149" s="244"/>
      <c r="DQO149" s="245"/>
      <c r="DQP149" s="224"/>
      <c r="DQQ149" s="244"/>
      <c r="DQR149" s="245"/>
      <c r="DQS149" s="224"/>
      <c r="DQT149" s="244"/>
      <c r="DQU149" s="245"/>
      <c r="DQV149" s="224"/>
      <c r="DQW149" s="244"/>
      <c r="DQX149" s="245"/>
      <c r="DQY149" s="224"/>
      <c r="DQZ149" s="244"/>
      <c r="DRA149" s="245"/>
      <c r="DRB149" s="224"/>
      <c r="DRC149" s="244"/>
      <c r="DRD149" s="245"/>
      <c r="DRE149" s="224"/>
      <c r="DRF149" s="244"/>
      <c r="DRG149" s="245"/>
      <c r="DRH149" s="224"/>
      <c r="DRI149" s="244"/>
      <c r="DRJ149" s="245"/>
      <c r="DRK149" s="224"/>
      <c r="DRL149" s="244"/>
      <c r="DRM149" s="245"/>
      <c r="DRN149" s="224"/>
      <c r="DRO149" s="244"/>
      <c r="DRP149" s="245"/>
      <c r="DRQ149" s="224"/>
      <c r="DRR149" s="244"/>
      <c r="DRS149" s="245"/>
      <c r="DRT149" s="224"/>
      <c r="DRU149" s="244"/>
      <c r="DRV149" s="245"/>
      <c r="DRW149" s="224"/>
      <c r="DRX149" s="244"/>
      <c r="DRY149" s="245"/>
      <c r="DRZ149" s="224"/>
      <c r="DSA149" s="244"/>
      <c r="DSB149" s="245"/>
      <c r="DSC149" s="224"/>
      <c r="DSD149" s="244"/>
      <c r="DSE149" s="245"/>
      <c r="DSF149" s="224"/>
      <c r="DSG149" s="244"/>
      <c r="DSH149" s="245"/>
      <c r="DSI149" s="224"/>
      <c r="DSJ149" s="244"/>
      <c r="DSK149" s="245"/>
      <c r="DSL149" s="224"/>
      <c r="DSM149" s="244"/>
      <c r="DSN149" s="245"/>
      <c r="DSO149" s="224"/>
      <c r="DSP149" s="244"/>
      <c r="DSQ149" s="245"/>
      <c r="DSR149" s="224"/>
      <c r="DSS149" s="244"/>
      <c r="DST149" s="245"/>
      <c r="DSU149" s="224"/>
      <c r="DSV149" s="244"/>
      <c r="DSW149" s="245"/>
      <c r="DSX149" s="224"/>
      <c r="DSY149" s="244"/>
      <c r="DSZ149" s="245"/>
      <c r="DTA149" s="224"/>
      <c r="DTB149" s="244"/>
      <c r="DTC149" s="245"/>
      <c r="DTD149" s="224"/>
      <c r="DTE149" s="244"/>
      <c r="DTF149" s="245"/>
      <c r="DTG149" s="224"/>
      <c r="DTH149" s="244"/>
      <c r="DTI149" s="245"/>
      <c r="DTJ149" s="224"/>
      <c r="DTK149" s="244"/>
      <c r="DTL149" s="245"/>
      <c r="DTM149" s="224"/>
      <c r="DTN149" s="244"/>
      <c r="DTO149" s="245"/>
      <c r="DTP149" s="224"/>
      <c r="DTQ149" s="244"/>
      <c r="DTR149" s="245"/>
      <c r="DTS149" s="224"/>
      <c r="DTT149" s="244"/>
      <c r="DTU149" s="245"/>
      <c r="DTV149" s="224"/>
      <c r="DTW149" s="244"/>
      <c r="DTX149" s="245"/>
      <c r="DTY149" s="224"/>
      <c r="DTZ149" s="244"/>
      <c r="DUA149" s="245"/>
      <c r="DUB149" s="224"/>
      <c r="DUC149" s="244"/>
      <c r="DUD149" s="245"/>
      <c r="DUE149" s="224"/>
      <c r="DUF149" s="244"/>
      <c r="DUG149" s="245"/>
      <c r="DUH149" s="224"/>
      <c r="DUI149" s="244"/>
      <c r="DUJ149" s="245"/>
      <c r="DUK149" s="224"/>
      <c r="DUL149" s="244"/>
      <c r="DUM149" s="245"/>
      <c r="DUN149" s="224"/>
      <c r="DUO149" s="244"/>
      <c r="DUP149" s="245"/>
      <c r="DUQ149" s="224"/>
      <c r="DUR149" s="244"/>
      <c r="DUS149" s="245"/>
      <c r="DUT149" s="224"/>
      <c r="DUU149" s="244"/>
      <c r="DUV149" s="245"/>
      <c r="DUW149" s="224"/>
      <c r="DUX149" s="244"/>
      <c r="DUY149" s="245"/>
      <c r="DUZ149" s="224"/>
      <c r="DVA149" s="244"/>
      <c r="DVB149" s="245"/>
      <c r="DVC149" s="224"/>
      <c r="DVD149" s="244"/>
      <c r="DVE149" s="245"/>
      <c r="DVF149" s="224"/>
      <c r="DVG149" s="244"/>
      <c r="DVH149" s="245"/>
      <c r="DVI149" s="224"/>
      <c r="DVJ149" s="244"/>
      <c r="DVK149" s="245"/>
      <c r="DVL149" s="224"/>
      <c r="DVM149" s="244"/>
      <c r="DVN149" s="245"/>
      <c r="DVO149" s="224"/>
      <c r="DVP149" s="244"/>
      <c r="DVQ149" s="245"/>
      <c r="DVR149" s="224"/>
      <c r="DVS149" s="244"/>
      <c r="DVT149" s="245"/>
      <c r="DVU149" s="224"/>
      <c r="DVV149" s="244"/>
      <c r="DVW149" s="245"/>
      <c r="DVX149" s="224"/>
      <c r="DVY149" s="244"/>
      <c r="DVZ149" s="245"/>
      <c r="DWA149" s="224"/>
      <c r="DWB149" s="244"/>
      <c r="DWC149" s="245"/>
      <c r="DWD149" s="224"/>
      <c r="DWE149" s="244"/>
      <c r="DWF149" s="245"/>
      <c r="DWG149" s="224"/>
      <c r="DWH149" s="244"/>
      <c r="DWI149" s="245"/>
      <c r="DWJ149" s="224"/>
      <c r="DWK149" s="244"/>
      <c r="DWL149" s="245"/>
      <c r="DWM149" s="224"/>
      <c r="DWN149" s="244"/>
      <c r="DWO149" s="245"/>
      <c r="DWP149" s="224"/>
      <c r="DWQ149" s="244"/>
      <c r="DWR149" s="245"/>
      <c r="DWS149" s="224"/>
      <c r="DWT149" s="244"/>
      <c r="DWU149" s="245"/>
      <c r="DWV149" s="224"/>
      <c r="DWW149" s="244"/>
      <c r="DWX149" s="245"/>
      <c r="DWY149" s="224"/>
      <c r="DWZ149" s="244"/>
      <c r="DXA149" s="245"/>
      <c r="DXB149" s="224"/>
      <c r="DXC149" s="244"/>
      <c r="DXD149" s="245"/>
      <c r="DXE149" s="224"/>
      <c r="DXF149" s="244"/>
      <c r="DXG149" s="245"/>
      <c r="DXH149" s="224"/>
      <c r="DXI149" s="244"/>
      <c r="DXJ149" s="245"/>
      <c r="DXK149" s="224"/>
      <c r="DXL149" s="244"/>
      <c r="DXM149" s="245"/>
      <c r="DXN149" s="224"/>
      <c r="DXO149" s="244"/>
      <c r="DXP149" s="245"/>
      <c r="DXQ149" s="224"/>
      <c r="DXR149" s="244"/>
      <c r="DXS149" s="245"/>
      <c r="DXT149" s="224"/>
      <c r="DXU149" s="244"/>
      <c r="DXV149" s="245"/>
      <c r="DXW149" s="224"/>
      <c r="DXX149" s="244"/>
      <c r="DXY149" s="245"/>
      <c r="DXZ149" s="224"/>
      <c r="DYA149" s="244"/>
      <c r="DYB149" s="245"/>
      <c r="DYC149" s="224"/>
      <c r="DYD149" s="244"/>
      <c r="DYE149" s="245"/>
      <c r="DYF149" s="224"/>
      <c r="DYG149" s="244"/>
      <c r="DYH149" s="245"/>
      <c r="DYI149" s="224"/>
      <c r="DYJ149" s="244"/>
      <c r="DYK149" s="245"/>
      <c r="DYL149" s="224"/>
      <c r="DYM149" s="244"/>
      <c r="DYN149" s="245"/>
      <c r="DYO149" s="224"/>
      <c r="DYP149" s="244"/>
      <c r="DYQ149" s="245"/>
      <c r="DYR149" s="224"/>
      <c r="DYS149" s="244"/>
      <c r="DYT149" s="245"/>
      <c r="DYU149" s="224"/>
      <c r="DYV149" s="244"/>
      <c r="DYW149" s="245"/>
      <c r="DYX149" s="224"/>
      <c r="DYY149" s="244"/>
      <c r="DYZ149" s="245"/>
      <c r="DZA149" s="224"/>
      <c r="DZB149" s="244"/>
      <c r="DZC149" s="245"/>
      <c r="DZD149" s="224"/>
      <c r="DZE149" s="244"/>
      <c r="DZF149" s="245"/>
      <c r="DZG149" s="224"/>
      <c r="DZH149" s="244"/>
      <c r="DZI149" s="245"/>
      <c r="DZJ149" s="224"/>
      <c r="DZK149" s="244"/>
      <c r="DZL149" s="245"/>
      <c r="DZM149" s="224"/>
      <c r="DZN149" s="244"/>
      <c r="DZO149" s="245"/>
      <c r="DZP149" s="224"/>
      <c r="DZQ149" s="244"/>
      <c r="DZR149" s="245"/>
      <c r="DZS149" s="224"/>
      <c r="DZT149" s="244"/>
      <c r="DZU149" s="245"/>
      <c r="DZV149" s="224"/>
      <c r="DZW149" s="244"/>
      <c r="DZX149" s="245"/>
      <c r="DZY149" s="224"/>
      <c r="DZZ149" s="244"/>
      <c r="EAA149" s="245"/>
      <c r="EAB149" s="224"/>
      <c r="EAC149" s="244"/>
      <c r="EAD149" s="245"/>
      <c r="EAE149" s="224"/>
      <c r="EAF149" s="244"/>
      <c r="EAG149" s="245"/>
      <c r="EAH149" s="224"/>
      <c r="EAI149" s="244"/>
      <c r="EAJ149" s="245"/>
      <c r="EAK149" s="224"/>
      <c r="EAL149" s="244"/>
      <c r="EAM149" s="245"/>
      <c r="EAN149" s="224"/>
      <c r="EAO149" s="244"/>
      <c r="EAP149" s="245"/>
      <c r="EAQ149" s="224"/>
      <c r="EAR149" s="244"/>
      <c r="EAS149" s="245"/>
      <c r="EAT149" s="224"/>
      <c r="EAU149" s="244"/>
      <c r="EAV149" s="245"/>
      <c r="EAW149" s="224"/>
      <c r="EAX149" s="244"/>
      <c r="EAY149" s="245"/>
      <c r="EAZ149" s="224"/>
      <c r="EBA149" s="244"/>
      <c r="EBB149" s="245"/>
      <c r="EBC149" s="224"/>
      <c r="EBD149" s="244"/>
      <c r="EBE149" s="245"/>
      <c r="EBF149" s="224"/>
      <c r="EBG149" s="244"/>
      <c r="EBH149" s="245"/>
      <c r="EBI149" s="224"/>
      <c r="EBJ149" s="244"/>
      <c r="EBK149" s="245"/>
      <c r="EBL149" s="224"/>
      <c r="EBM149" s="244"/>
      <c r="EBN149" s="245"/>
      <c r="EBO149" s="224"/>
      <c r="EBP149" s="244"/>
      <c r="EBQ149" s="245"/>
      <c r="EBR149" s="224"/>
      <c r="EBS149" s="244"/>
      <c r="EBT149" s="245"/>
      <c r="EBU149" s="224"/>
      <c r="EBV149" s="244"/>
      <c r="EBW149" s="245"/>
      <c r="EBX149" s="224"/>
      <c r="EBY149" s="244"/>
      <c r="EBZ149" s="245"/>
      <c r="ECA149" s="224"/>
      <c r="ECB149" s="244"/>
      <c r="ECC149" s="245"/>
      <c r="ECD149" s="224"/>
      <c r="ECE149" s="244"/>
      <c r="ECF149" s="245"/>
      <c r="ECG149" s="224"/>
      <c r="ECH149" s="244"/>
      <c r="ECI149" s="245"/>
      <c r="ECJ149" s="224"/>
      <c r="ECK149" s="244"/>
      <c r="ECL149" s="245"/>
      <c r="ECM149" s="224"/>
      <c r="ECN149" s="244"/>
      <c r="ECO149" s="245"/>
      <c r="ECP149" s="224"/>
      <c r="ECQ149" s="244"/>
      <c r="ECR149" s="245"/>
      <c r="ECS149" s="224"/>
      <c r="ECT149" s="244"/>
      <c r="ECU149" s="245"/>
      <c r="ECV149" s="224"/>
      <c r="ECW149" s="244"/>
      <c r="ECX149" s="245"/>
      <c r="ECY149" s="224"/>
      <c r="ECZ149" s="244"/>
      <c r="EDA149" s="245"/>
      <c r="EDB149" s="224"/>
      <c r="EDC149" s="244"/>
      <c r="EDD149" s="245"/>
      <c r="EDE149" s="224"/>
      <c r="EDF149" s="244"/>
      <c r="EDG149" s="245"/>
      <c r="EDH149" s="224"/>
      <c r="EDI149" s="244"/>
      <c r="EDJ149" s="245"/>
      <c r="EDK149" s="224"/>
      <c r="EDL149" s="244"/>
      <c r="EDM149" s="245"/>
      <c r="EDN149" s="224"/>
      <c r="EDO149" s="244"/>
      <c r="EDP149" s="245"/>
      <c r="EDQ149" s="224"/>
      <c r="EDR149" s="244"/>
      <c r="EDS149" s="245"/>
      <c r="EDT149" s="224"/>
      <c r="EDU149" s="244"/>
      <c r="EDV149" s="245"/>
      <c r="EDW149" s="224"/>
      <c r="EDX149" s="244"/>
      <c r="EDY149" s="245"/>
      <c r="EDZ149" s="224"/>
      <c r="EEA149" s="244"/>
      <c r="EEB149" s="245"/>
      <c r="EEC149" s="224"/>
      <c r="EED149" s="244"/>
      <c r="EEE149" s="245"/>
      <c r="EEF149" s="224"/>
      <c r="EEG149" s="244"/>
      <c r="EEH149" s="245"/>
      <c r="EEI149" s="224"/>
      <c r="EEJ149" s="244"/>
      <c r="EEK149" s="245"/>
      <c r="EEL149" s="224"/>
      <c r="EEM149" s="244"/>
      <c r="EEN149" s="245"/>
      <c r="EEO149" s="224"/>
      <c r="EEP149" s="244"/>
      <c r="EEQ149" s="245"/>
      <c r="EER149" s="224"/>
      <c r="EES149" s="244"/>
      <c r="EET149" s="245"/>
      <c r="EEU149" s="224"/>
      <c r="EEV149" s="244"/>
      <c r="EEW149" s="245"/>
      <c r="EEX149" s="224"/>
      <c r="EEY149" s="244"/>
      <c r="EEZ149" s="245"/>
      <c r="EFA149" s="224"/>
      <c r="EFB149" s="244"/>
      <c r="EFC149" s="245"/>
      <c r="EFD149" s="224"/>
      <c r="EFE149" s="244"/>
      <c r="EFF149" s="245"/>
      <c r="EFG149" s="224"/>
      <c r="EFH149" s="244"/>
      <c r="EFI149" s="245"/>
      <c r="EFJ149" s="224"/>
      <c r="EFK149" s="244"/>
      <c r="EFL149" s="245"/>
      <c r="EFM149" s="224"/>
      <c r="EFN149" s="244"/>
      <c r="EFO149" s="245"/>
      <c r="EFP149" s="224"/>
      <c r="EFQ149" s="244"/>
      <c r="EFR149" s="245"/>
      <c r="EFS149" s="224"/>
      <c r="EFT149" s="244"/>
      <c r="EFU149" s="245"/>
      <c r="EFV149" s="224"/>
      <c r="EFW149" s="244"/>
      <c r="EFX149" s="245"/>
      <c r="EFY149" s="224"/>
      <c r="EFZ149" s="244"/>
      <c r="EGA149" s="245"/>
      <c r="EGB149" s="224"/>
      <c r="EGC149" s="244"/>
      <c r="EGD149" s="245"/>
      <c r="EGE149" s="224"/>
      <c r="EGF149" s="244"/>
      <c r="EGG149" s="245"/>
      <c r="EGH149" s="224"/>
      <c r="EGI149" s="244"/>
      <c r="EGJ149" s="245"/>
      <c r="EGK149" s="224"/>
      <c r="EGL149" s="244"/>
      <c r="EGM149" s="245"/>
      <c r="EGN149" s="224"/>
      <c r="EGO149" s="244"/>
      <c r="EGP149" s="245"/>
      <c r="EGQ149" s="224"/>
      <c r="EGR149" s="244"/>
      <c r="EGS149" s="245"/>
      <c r="EGT149" s="224"/>
      <c r="EGU149" s="244"/>
      <c r="EGV149" s="245"/>
      <c r="EGW149" s="224"/>
      <c r="EGX149" s="244"/>
      <c r="EGY149" s="245"/>
      <c r="EGZ149" s="224"/>
      <c r="EHA149" s="244"/>
      <c r="EHB149" s="245"/>
      <c r="EHC149" s="224"/>
      <c r="EHD149" s="244"/>
      <c r="EHE149" s="245"/>
      <c r="EHF149" s="224"/>
      <c r="EHG149" s="244"/>
      <c r="EHH149" s="245"/>
      <c r="EHI149" s="224"/>
      <c r="EHJ149" s="244"/>
      <c r="EHK149" s="245"/>
      <c r="EHL149" s="224"/>
      <c r="EHM149" s="244"/>
      <c r="EHN149" s="245"/>
      <c r="EHO149" s="224"/>
      <c r="EHP149" s="244"/>
      <c r="EHQ149" s="245"/>
      <c r="EHR149" s="224"/>
      <c r="EHS149" s="244"/>
      <c r="EHT149" s="245"/>
      <c r="EHU149" s="224"/>
      <c r="EHV149" s="244"/>
      <c r="EHW149" s="245"/>
      <c r="EHX149" s="224"/>
      <c r="EHY149" s="244"/>
      <c r="EHZ149" s="245"/>
      <c r="EIA149" s="224"/>
      <c r="EIB149" s="244"/>
      <c r="EIC149" s="245"/>
      <c r="EID149" s="224"/>
      <c r="EIE149" s="244"/>
      <c r="EIF149" s="245"/>
      <c r="EIG149" s="224"/>
      <c r="EIH149" s="244"/>
      <c r="EII149" s="245"/>
      <c r="EIJ149" s="224"/>
      <c r="EIK149" s="244"/>
      <c r="EIL149" s="245"/>
      <c r="EIM149" s="224"/>
      <c r="EIN149" s="244"/>
      <c r="EIO149" s="245"/>
      <c r="EIP149" s="224"/>
      <c r="EIQ149" s="244"/>
      <c r="EIR149" s="245"/>
      <c r="EIS149" s="224"/>
      <c r="EIT149" s="244"/>
      <c r="EIU149" s="245"/>
      <c r="EIV149" s="224"/>
      <c r="EIW149" s="244"/>
      <c r="EIX149" s="245"/>
      <c r="EIY149" s="224"/>
      <c r="EIZ149" s="244"/>
      <c r="EJA149" s="245"/>
      <c r="EJB149" s="224"/>
      <c r="EJC149" s="244"/>
      <c r="EJD149" s="245"/>
      <c r="EJE149" s="224"/>
      <c r="EJF149" s="244"/>
      <c r="EJG149" s="245"/>
      <c r="EJH149" s="224"/>
      <c r="EJI149" s="244"/>
      <c r="EJJ149" s="245"/>
      <c r="EJK149" s="224"/>
      <c r="EJL149" s="244"/>
      <c r="EJM149" s="245"/>
      <c r="EJN149" s="224"/>
      <c r="EJO149" s="244"/>
      <c r="EJP149" s="245"/>
      <c r="EJQ149" s="224"/>
      <c r="EJR149" s="244"/>
      <c r="EJS149" s="245"/>
      <c r="EJT149" s="224"/>
      <c r="EJU149" s="244"/>
      <c r="EJV149" s="245"/>
      <c r="EJW149" s="224"/>
      <c r="EJX149" s="244"/>
      <c r="EJY149" s="245"/>
      <c r="EJZ149" s="224"/>
      <c r="EKA149" s="244"/>
      <c r="EKB149" s="245"/>
      <c r="EKC149" s="224"/>
      <c r="EKD149" s="244"/>
      <c r="EKE149" s="245"/>
      <c r="EKF149" s="224"/>
      <c r="EKG149" s="244"/>
      <c r="EKH149" s="245"/>
      <c r="EKI149" s="224"/>
      <c r="EKJ149" s="244"/>
      <c r="EKK149" s="245"/>
      <c r="EKL149" s="224"/>
      <c r="EKM149" s="244"/>
      <c r="EKN149" s="245"/>
      <c r="EKO149" s="224"/>
      <c r="EKP149" s="244"/>
      <c r="EKQ149" s="245"/>
      <c r="EKR149" s="224"/>
      <c r="EKS149" s="244"/>
      <c r="EKT149" s="245"/>
      <c r="EKU149" s="224"/>
      <c r="EKV149" s="244"/>
      <c r="EKW149" s="245"/>
      <c r="EKX149" s="224"/>
      <c r="EKY149" s="244"/>
      <c r="EKZ149" s="245"/>
      <c r="ELA149" s="224"/>
      <c r="ELB149" s="244"/>
      <c r="ELC149" s="245"/>
      <c r="ELD149" s="224"/>
      <c r="ELE149" s="244"/>
      <c r="ELF149" s="245"/>
      <c r="ELG149" s="224"/>
      <c r="ELH149" s="244"/>
      <c r="ELI149" s="245"/>
      <c r="ELJ149" s="224"/>
      <c r="ELK149" s="244"/>
      <c r="ELL149" s="245"/>
      <c r="ELM149" s="224"/>
      <c r="ELN149" s="244"/>
      <c r="ELO149" s="245"/>
      <c r="ELP149" s="224"/>
      <c r="ELQ149" s="244"/>
      <c r="ELR149" s="245"/>
      <c r="ELS149" s="224"/>
      <c r="ELT149" s="244"/>
      <c r="ELU149" s="245"/>
      <c r="ELV149" s="224"/>
      <c r="ELW149" s="244"/>
      <c r="ELX149" s="245"/>
      <c r="ELY149" s="224"/>
      <c r="ELZ149" s="244"/>
      <c r="EMA149" s="245"/>
      <c r="EMB149" s="224"/>
      <c r="EMC149" s="244"/>
      <c r="EMD149" s="245"/>
      <c r="EME149" s="224"/>
      <c r="EMF149" s="244"/>
      <c r="EMG149" s="245"/>
      <c r="EMH149" s="224"/>
      <c r="EMI149" s="244"/>
      <c r="EMJ149" s="245"/>
      <c r="EMK149" s="224"/>
      <c r="EML149" s="244"/>
      <c r="EMM149" s="245"/>
      <c r="EMN149" s="224"/>
      <c r="EMO149" s="244"/>
      <c r="EMP149" s="245"/>
      <c r="EMQ149" s="224"/>
      <c r="EMR149" s="244"/>
      <c r="EMS149" s="245"/>
      <c r="EMT149" s="224"/>
      <c r="EMU149" s="244"/>
      <c r="EMV149" s="245"/>
      <c r="EMW149" s="224"/>
      <c r="EMX149" s="244"/>
      <c r="EMY149" s="245"/>
      <c r="EMZ149" s="224"/>
      <c r="ENA149" s="244"/>
      <c r="ENB149" s="245"/>
      <c r="ENC149" s="224"/>
      <c r="END149" s="244"/>
      <c r="ENE149" s="245"/>
      <c r="ENF149" s="224"/>
      <c r="ENG149" s="244"/>
      <c r="ENH149" s="245"/>
      <c r="ENI149" s="224"/>
      <c r="ENJ149" s="244"/>
      <c r="ENK149" s="245"/>
      <c r="ENL149" s="224"/>
      <c r="ENM149" s="244"/>
      <c r="ENN149" s="245"/>
      <c r="ENO149" s="224"/>
      <c r="ENP149" s="244"/>
      <c r="ENQ149" s="245"/>
      <c r="ENR149" s="224"/>
      <c r="ENS149" s="244"/>
      <c r="ENT149" s="245"/>
      <c r="ENU149" s="224"/>
      <c r="ENV149" s="244"/>
      <c r="ENW149" s="245"/>
      <c r="ENX149" s="224"/>
      <c r="ENY149" s="244"/>
      <c r="ENZ149" s="245"/>
      <c r="EOA149" s="224"/>
      <c r="EOB149" s="244"/>
      <c r="EOC149" s="245"/>
      <c r="EOD149" s="224"/>
      <c r="EOE149" s="244"/>
      <c r="EOF149" s="245"/>
      <c r="EOG149" s="224"/>
      <c r="EOH149" s="244"/>
      <c r="EOI149" s="245"/>
      <c r="EOJ149" s="224"/>
      <c r="EOK149" s="244"/>
      <c r="EOL149" s="245"/>
      <c r="EOM149" s="224"/>
      <c r="EON149" s="244"/>
      <c r="EOO149" s="245"/>
      <c r="EOP149" s="224"/>
      <c r="EOQ149" s="244"/>
      <c r="EOR149" s="245"/>
      <c r="EOS149" s="224"/>
      <c r="EOT149" s="244"/>
      <c r="EOU149" s="245"/>
      <c r="EOV149" s="224"/>
      <c r="EOW149" s="244"/>
      <c r="EOX149" s="245"/>
      <c r="EOY149" s="224"/>
      <c r="EOZ149" s="244"/>
      <c r="EPA149" s="245"/>
      <c r="EPB149" s="224"/>
      <c r="EPC149" s="244"/>
      <c r="EPD149" s="245"/>
      <c r="EPE149" s="224"/>
      <c r="EPF149" s="244"/>
      <c r="EPG149" s="245"/>
      <c r="EPH149" s="224"/>
      <c r="EPI149" s="244"/>
      <c r="EPJ149" s="245"/>
      <c r="EPK149" s="224"/>
      <c r="EPL149" s="244"/>
      <c r="EPM149" s="245"/>
      <c r="EPN149" s="224"/>
      <c r="EPO149" s="244"/>
      <c r="EPP149" s="245"/>
      <c r="EPQ149" s="224"/>
      <c r="EPR149" s="244"/>
      <c r="EPS149" s="245"/>
      <c r="EPT149" s="224"/>
      <c r="EPU149" s="244"/>
      <c r="EPV149" s="245"/>
      <c r="EPW149" s="224"/>
      <c r="EPX149" s="244"/>
      <c r="EPY149" s="245"/>
      <c r="EPZ149" s="224"/>
      <c r="EQA149" s="244"/>
      <c r="EQB149" s="245"/>
      <c r="EQC149" s="224"/>
      <c r="EQD149" s="244"/>
      <c r="EQE149" s="245"/>
      <c r="EQF149" s="224"/>
      <c r="EQG149" s="244"/>
      <c r="EQH149" s="245"/>
      <c r="EQI149" s="224"/>
      <c r="EQJ149" s="244"/>
      <c r="EQK149" s="245"/>
      <c r="EQL149" s="224"/>
      <c r="EQM149" s="244"/>
      <c r="EQN149" s="245"/>
      <c r="EQO149" s="224"/>
      <c r="EQP149" s="244"/>
      <c r="EQQ149" s="245"/>
      <c r="EQR149" s="224"/>
      <c r="EQS149" s="244"/>
      <c r="EQT149" s="245"/>
      <c r="EQU149" s="224"/>
      <c r="EQV149" s="244"/>
      <c r="EQW149" s="245"/>
      <c r="EQX149" s="224"/>
      <c r="EQY149" s="244"/>
      <c r="EQZ149" s="245"/>
      <c r="ERA149" s="224"/>
      <c r="ERB149" s="244"/>
      <c r="ERC149" s="245"/>
      <c r="ERD149" s="224"/>
      <c r="ERE149" s="244"/>
      <c r="ERF149" s="245"/>
      <c r="ERG149" s="224"/>
      <c r="ERH149" s="244"/>
      <c r="ERI149" s="245"/>
      <c r="ERJ149" s="224"/>
      <c r="ERK149" s="244"/>
      <c r="ERL149" s="245"/>
      <c r="ERM149" s="224"/>
      <c r="ERN149" s="244"/>
      <c r="ERO149" s="245"/>
      <c r="ERP149" s="224"/>
      <c r="ERQ149" s="244"/>
      <c r="ERR149" s="245"/>
      <c r="ERS149" s="224"/>
      <c r="ERT149" s="244"/>
      <c r="ERU149" s="245"/>
      <c r="ERV149" s="224"/>
      <c r="ERW149" s="244"/>
      <c r="ERX149" s="245"/>
      <c r="ERY149" s="224"/>
      <c r="ERZ149" s="244"/>
      <c r="ESA149" s="245"/>
      <c r="ESB149" s="224"/>
      <c r="ESC149" s="244"/>
      <c r="ESD149" s="245"/>
      <c r="ESE149" s="224"/>
      <c r="ESF149" s="244"/>
      <c r="ESG149" s="245"/>
      <c r="ESH149" s="224"/>
      <c r="ESI149" s="244"/>
      <c r="ESJ149" s="245"/>
      <c r="ESK149" s="224"/>
      <c r="ESL149" s="244"/>
      <c r="ESM149" s="245"/>
      <c r="ESN149" s="224"/>
      <c r="ESO149" s="244"/>
      <c r="ESP149" s="245"/>
      <c r="ESQ149" s="224"/>
      <c r="ESR149" s="244"/>
      <c r="ESS149" s="245"/>
      <c r="EST149" s="224"/>
      <c r="ESU149" s="244"/>
      <c r="ESV149" s="245"/>
      <c r="ESW149" s="224"/>
      <c r="ESX149" s="244"/>
      <c r="ESY149" s="245"/>
      <c r="ESZ149" s="224"/>
      <c r="ETA149" s="244"/>
      <c r="ETB149" s="245"/>
      <c r="ETC149" s="224"/>
      <c r="ETD149" s="244"/>
      <c r="ETE149" s="245"/>
      <c r="ETF149" s="224"/>
      <c r="ETG149" s="244"/>
      <c r="ETH149" s="245"/>
      <c r="ETI149" s="224"/>
      <c r="ETJ149" s="244"/>
      <c r="ETK149" s="245"/>
      <c r="ETL149" s="224"/>
      <c r="ETM149" s="244"/>
      <c r="ETN149" s="245"/>
      <c r="ETO149" s="224"/>
      <c r="ETP149" s="244"/>
      <c r="ETQ149" s="245"/>
      <c r="ETR149" s="224"/>
      <c r="ETS149" s="244"/>
      <c r="ETT149" s="245"/>
      <c r="ETU149" s="224"/>
      <c r="ETV149" s="244"/>
      <c r="ETW149" s="245"/>
      <c r="ETX149" s="224"/>
      <c r="ETY149" s="244"/>
      <c r="ETZ149" s="245"/>
      <c r="EUA149" s="224"/>
      <c r="EUB149" s="244"/>
      <c r="EUC149" s="245"/>
      <c r="EUD149" s="224"/>
      <c r="EUE149" s="244"/>
      <c r="EUF149" s="245"/>
      <c r="EUG149" s="224"/>
      <c r="EUH149" s="244"/>
      <c r="EUI149" s="245"/>
      <c r="EUJ149" s="224"/>
      <c r="EUK149" s="244"/>
      <c r="EUL149" s="245"/>
      <c r="EUM149" s="224"/>
      <c r="EUN149" s="244"/>
      <c r="EUO149" s="245"/>
      <c r="EUP149" s="224"/>
      <c r="EUQ149" s="244"/>
      <c r="EUR149" s="245"/>
      <c r="EUS149" s="224"/>
      <c r="EUT149" s="244"/>
      <c r="EUU149" s="245"/>
      <c r="EUV149" s="224"/>
      <c r="EUW149" s="244"/>
      <c r="EUX149" s="245"/>
      <c r="EUY149" s="224"/>
      <c r="EUZ149" s="244"/>
      <c r="EVA149" s="245"/>
      <c r="EVB149" s="224"/>
      <c r="EVC149" s="244"/>
      <c r="EVD149" s="245"/>
      <c r="EVE149" s="224"/>
      <c r="EVF149" s="244"/>
      <c r="EVG149" s="245"/>
      <c r="EVH149" s="224"/>
      <c r="EVI149" s="244"/>
      <c r="EVJ149" s="245"/>
      <c r="EVK149" s="224"/>
      <c r="EVL149" s="244"/>
      <c r="EVM149" s="245"/>
      <c r="EVN149" s="224"/>
      <c r="EVO149" s="244"/>
      <c r="EVP149" s="245"/>
      <c r="EVQ149" s="224"/>
      <c r="EVR149" s="244"/>
      <c r="EVS149" s="245"/>
      <c r="EVT149" s="224"/>
      <c r="EVU149" s="244"/>
      <c r="EVV149" s="245"/>
      <c r="EVW149" s="224"/>
      <c r="EVX149" s="244"/>
      <c r="EVY149" s="245"/>
      <c r="EVZ149" s="224"/>
      <c r="EWA149" s="244"/>
      <c r="EWB149" s="245"/>
      <c r="EWC149" s="224"/>
      <c r="EWD149" s="244"/>
      <c r="EWE149" s="245"/>
      <c r="EWF149" s="224"/>
      <c r="EWG149" s="244"/>
      <c r="EWH149" s="245"/>
      <c r="EWI149" s="224"/>
      <c r="EWJ149" s="244"/>
      <c r="EWK149" s="245"/>
      <c r="EWL149" s="224"/>
      <c r="EWM149" s="244"/>
      <c r="EWN149" s="245"/>
      <c r="EWO149" s="224"/>
      <c r="EWP149" s="244"/>
      <c r="EWQ149" s="245"/>
      <c r="EWR149" s="224"/>
      <c r="EWS149" s="244"/>
      <c r="EWT149" s="245"/>
      <c r="EWU149" s="224"/>
      <c r="EWV149" s="244"/>
      <c r="EWW149" s="245"/>
      <c r="EWX149" s="224"/>
      <c r="EWY149" s="244"/>
      <c r="EWZ149" s="245"/>
      <c r="EXA149" s="224"/>
      <c r="EXB149" s="244"/>
      <c r="EXC149" s="245"/>
      <c r="EXD149" s="224"/>
      <c r="EXE149" s="244"/>
      <c r="EXF149" s="245"/>
      <c r="EXG149" s="224"/>
      <c r="EXH149" s="244"/>
      <c r="EXI149" s="245"/>
      <c r="EXJ149" s="224"/>
      <c r="EXK149" s="244"/>
      <c r="EXL149" s="245"/>
      <c r="EXM149" s="224"/>
      <c r="EXN149" s="244"/>
      <c r="EXO149" s="245"/>
      <c r="EXP149" s="224"/>
      <c r="EXQ149" s="244"/>
      <c r="EXR149" s="245"/>
      <c r="EXS149" s="224"/>
      <c r="EXT149" s="244"/>
      <c r="EXU149" s="245"/>
      <c r="EXV149" s="224"/>
      <c r="EXW149" s="244"/>
      <c r="EXX149" s="245"/>
      <c r="EXY149" s="224"/>
      <c r="EXZ149" s="244"/>
      <c r="EYA149" s="245"/>
      <c r="EYB149" s="224"/>
      <c r="EYC149" s="244"/>
      <c r="EYD149" s="245"/>
      <c r="EYE149" s="224"/>
      <c r="EYF149" s="244"/>
      <c r="EYG149" s="245"/>
      <c r="EYH149" s="224"/>
      <c r="EYI149" s="244"/>
      <c r="EYJ149" s="245"/>
      <c r="EYK149" s="224"/>
      <c r="EYL149" s="244"/>
      <c r="EYM149" s="245"/>
      <c r="EYN149" s="224"/>
      <c r="EYO149" s="244"/>
      <c r="EYP149" s="245"/>
      <c r="EYQ149" s="224"/>
      <c r="EYR149" s="244"/>
      <c r="EYS149" s="245"/>
      <c r="EYT149" s="224"/>
      <c r="EYU149" s="244"/>
      <c r="EYV149" s="245"/>
      <c r="EYW149" s="224"/>
      <c r="EYX149" s="244"/>
      <c r="EYY149" s="245"/>
      <c r="EYZ149" s="224"/>
      <c r="EZA149" s="244"/>
      <c r="EZB149" s="245"/>
      <c r="EZC149" s="224"/>
      <c r="EZD149" s="244"/>
      <c r="EZE149" s="245"/>
      <c r="EZF149" s="224"/>
      <c r="EZG149" s="244"/>
      <c r="EZH149" s="245"/>
      <c r="EZI149" s="224"/>
      <c r="EZJ149" s="244"/>
      <c r="EZK149" s="245"/>
      <c r="EZL149" s="224"/>
      <c r="EZM149" s="244"/>
      <c r="EZN149" s="245"/>
      <c r="EZO149" s="224"/>
      <c r="EZP149" s="244"/>
      <c r="EZQ149" s="245"/>
      <c r="EZR149" s="224"/>
      <c r="EZS149" s="244"/>
      <c r="EZT149" s="245"/>
      <c r="EZU149" s="224"/>
      <c r="EZV149" s="244"/>
      <c r="EZW149" s="245"/>
      <c r="EZX149" s="224"/>
      <c r="EZY149" s="244"/>
      <c r="EZZ149" s="245"/>
      <c r="FAA149" s="224"/>
      <c r="FAB149" s="244"/>
      <c r="FAC149" s="245"/>
      <c r="FAD149" s="224"/>
      <c r="FAE149" s="244"/>
      <c r="FAF149" s="245"/>
      <c r="FAG149" s="224"/>
      <c r="FAH149" s="244"/>
      <c r="FAI149" s="245"/>
      <c r="FAJ149" s="224"/>
      <c r="FAK149" s="244"/>
      <c r="FAL149" s="245"/>
      <c r="FAM149" s="224"/>
      <c r="FAN149" s="244"/>
      <c r="FAO149" s="245"/>
      <c r="FAP149" s="224"/>
      <c r="FAQ149" s="244"/>
      <c r="FAR149" s="245"/>
      <c r="FAS149" s="224"/>
      <c r="FAT149" s="244"/>
      <c r="FAU149" s="245"/>
      <c r="FAV149" s="224"/>
      <c r="FAW149" s="244"/>
      <c r="FAX149" s="245"/>
      <c r="FAY149" s="224"/>
      <c r="FAZ149" s="244"/>
      <c r="FBA149" s="245"/>
      <c r="FBB149" s="224"/>
      <c r="FBC149" s="244"/>
      <c r="FBD149" s="245"/>
      <c r="FBE149" s="224"/>
      <c r="FBF149" s="244"/>
      <c r="FBG149" s="245"/>
      <c r="FBH149" s="224"/>
      <c r="FBI149" s="244"/>
      <c r="FBJ149" s="245"/>
      <c r="FBK149" s="224"/>
      <c r="FBL149" s="244"/>
      <c r="FBM149" s="245"/>
      <c r="FBN149" s="224"/>
      <c r="FBO149" s="244"/>
      <c r="FBP149" s="245"/>
      <c r="FBQ149" s="224"/>
      <c r="FBR149" s="244"/>
      <c r="FBS149" s="245"/>
      <c r="FBT149" s="224"/>
      <c r="FBU149" s="244"/>
      <c r="FBV149" s="245"/>
      <c r="FBW149" s="224"/>
      <c r="FBX149" s="244"/>
      <c r="FBY149" s="245"/>
      <c r="FBZ149" s="224"/>
      <c r="FCA149" s="244"/>
      <c r="FCB149" s="245"/>
      <c r="FCC149" s="224"/>
      <c r="FCD149" s="244"/>
      <c r="FCE149" s="245"/>
      <c r="FCF149" s="224"/>
      <c r="FCG149" s="244"/>
      <c r="FCH149" s="245"/>
      <c r="FCI149" s="224"/>
      <c r="FCJ149" s="244"/>
      <c r="FCK149" s="245"/>
      <c r="FCL149" s="224"/>
      <c r="FCM149" s="244"/>
      <c r="FCN149" s="245"/>
      <c r="FCO149" s="224"/>
      <c r="FCP149" s="244"/>
      <c r="FCQ149" s="245"/>
      <c r="FCR149" s="224"/>
      <c r="FCS149" s="244"/>
      <c r="FCT149" s="245"/>
      <c r="FCU149" s="224"/>
      <c r="FCV149" s="244"/>
      <c r="FCW149" s="245"/>
      <c r="FCX149" s="224"/>
      <c r="FCY149" s="244"/>
      <c r="FCZ149" s="245"/>
      <c r="FDA149" s="224"/>
      <c r="FDB149" s="244"/>
      <c r="FDC149" s="245"/>
      <c r="FDD149" s="224"/>
      <c r="FDE149" s="244"/>
      <c r="FDF149" s="245"/>
      <c r="FDG149" s="224"/>
      <c r="FDH149" s="244"/>
      <c r="FDI149" s="245"/>
      <c r="FDJ149" s="224"/>
      <c r="FDK149" s="244"/>
      <c r="FDL149" s="245"/>
      <c r="FDM149" s="224"/>
      <c r="FDN149" s="244"/>
      <c r="FDO149" s="245"/>
      <c r="FDP149" s="224"/>
      <c r="FDQ149" s="244"/>
      <c r="FDR149" s="245"/>
      <c r="FDS149" s="224"/>
      <c r="FDT149" s="244"/>
      <c r="FDU149" s="245"/>
      <c r="FDV149" s="224"/>
      <c r="FDW149" s="244"/>
      <c r="FDX149" s="245"/>
      <c r="FDY149" s="224"/>
      <c r="FDZ149" s="244"/>
      <c r="FEA149" s="245"/>
      <c r="FEB149" s="224"/>
      <c r="FEC149" s="244"/>
      <c r="FED149" s="245"/>
      <c r="FEE149" s="224"/>
      <c r="FEF149" s="244"/>
      <c r="FEG149" s="245"/>
      <c r="FEH149" s="224"/>
      <c r="FEI149" s="244"/>
      <c r="FEJ149" s="245"/>
      <c r="FEK149" s="224"/>
      <c r="FEL149" s="244"/>
      <c r="FEM149" s="245"/>
      <c r="FEN149" s="224"/>
      <c r="FEO149" s="244"/>
      <c r="FEP149" s="245"/>
      <c r="FEQ149" s="224"/>
      <c r="FER149" s="244"/>
      <c r="FES149" s="245"/>
      <c r="FET149" s="224"/>
      <c r="FEU149" s="244"/>
      <c r="FEV149" s="245"/>
      <c r="FEW149" s="224"/>
      <c r="FEX149" s="244"/>
      <c r="FEY149" s="245"/>
      <c r="FEZ149" s="224"/>
      <c r="FFA149" s="244"/>
      <c r="FFB149" s="245"/>
      <c r="FFC149" s="224"/>
      <c r="FFD149" s="244"/>
      <c r="FFE149" s="245"/>
      <c r="FFF149" s="224"/>
      <c r="FFG149" s="244"/>
      <c r="FFH149" s="245"/>
      <c r="FFI149" s="224"/>
      <c r="FFJ149" s="244"/>
      <c r="FFK149" s="245"/>
      <c r="FFL149" s="224"/>
      <c r="FFM149" s="244"/>
      <c r="FFN149" s="245"/>
      <c r="FFO149" s="224"/>
      <c r="FFP149" s="244"/>
      <c r="FFQ149" s="245"/>
      <c r="FFR149" s="224"/>
      <c r="FFS149" s="244"/>
      <c r="FFT149" s="245"/>
      <c r="FFU149" s="224"/>
      <c r="FFV149" s="244"/>
      <c r="FFW149" s="245"/>
      <c r="FFX149" s="224"/>
      <c r="FFY149" s="244"/>
      <c r="FFZ149" s="245"/>
      <c r="FGA149" s="224"/>
      <c r="FGB149" s="244"/>
      <c r="FGC149" s="245"/>
      <c r="FGD149" s="224"/>
      <c r="FGE149" s="244"/>
      <c r="FGF149" s="245"/>
      <c r="FGG149" s="224"/>
      <c r="FGH149" s="244"/>
      <c r="FGI149" s="245"/>
      <c r="FGJ149" s="224"/>
      <c r="FGK149" s="244"/>
      <c r="FGL149" s="245"/>
      <c r="FGM149" s="224"/>
      <c r="FGN149" s="244"/>
      <c r="FGO149" s="245"/>
      <c r="FGP149" s="224"/>
      <c r="FGQ149" s="244"/>
      <c r="FGR149" s="245"/>
      <c r="FGS149" s="224"/>
      <c r="FGT149" s="244"/>
      <c r="FGU149" s="245"/>
      <c r="FGV149" s="224"/>
      <c r="FGW149" s="244"/>
      <c r="FGX149" s="245"/>
      <c r="FGY149" s="224"/>
      <c r="FGZ149" s="244"/>
      <c r="FHA149" s="245"/>
      <c r="FHB149" s="224"/>
      <c r="FHC149" s="244"/>
      <c r="FHD149" s="245"/>
      <c r="FHE149" s="224"/>
      <c r="FHF149" s="244"/>
      <c r="FHG149" s="245"/>
      <c r="FHH149" s="224"/>
      <c r="FHI149" s="244"/>
      <c r="FHJ149" s="245"/>
      <c r="FHK149" s="224"/>
      <c r="FHL149" s="244"/>
      <c r="FHM149" s="245"/>
      <c r="FHN149" s="224"/>
      <c r="FHO149" s="244"/>
      <c r="FHP149" s="245"/>
      <c r="FHQ149" s="224"/>
      <c r="FHR149" s="244"/>
      <c r="FHS149" s="245"/>
      <c r="FHT149" s="224"/>
      <c r="FHU149" s="244"/>
      <c r="FHV149" s="245"/>
      <c r="FHW149" s="224"/>
      <c r="FHX149" s="244"/>
      <c r="FHY149" s="245"/>
      <c r="FHZ149" s="224"/>
      <c r="FIA149" s="244"/>
      <c r="FIB149" s="245"/>
      <c r="FIC149" s="224"/>
      <c r="FID149" s="244"/>
      <c r="FIE149" s="245"/>
      <c r="FIF149" s="224"/>
      <c r="FIG149" s="244"/>
      <c r="FIH149" s="245"/>
      <c r="FII149" s="224"/>
      <c r="FIJ149" s="244"/>
      <c r="FIK149" s="245"/>
      <c r="FIL149" s="224"/>
      <c r="FIM149" s="244"/>
      <c r="FIN149" s="245"/>
      <c r="FIO149" s="224"/>
      <c r="FIP149" s="244"/>
      <c r="FIQ149" s="245"/>
      <c r="FIR149" s="224"/>
      <c r="FIS149" s="244"/>
      <c r="FIT149" s="245"/>
      <c r="FIU149" s="224"/>
      <c r="FIV149" s="244"/>
      <c r="FIW149" s="245"/>
      <c r="FIX149" s="224"/>
      <c r="FIY149" s="244"/>
      <c r="FIZ149" s="245"/>
      <c r="FJA149" s="224"/>
      <c r="FJB149" s="244"/>
      <c r="FJC149" s="245"/>
      <c r="FJD149" s="224"/>
      <c r="FJE149" s="244"/>
      <c r="FJF149" s="245"/>
      <c r="FJG149" s="224"/>
      <c r="FJH149" s="244"/>
      <c r="FJI149" s="245"/>
      <c r="FJJ149" s="224"/>
      <c r="FJK149" s="244"/>
      <c r="FJL149" s="245"/>
      <c r="FJM149" s="224"/>
      <c r="FJN149" s="244"/>
      <c r="FJO149" s="245"/>
      <c r="FJP149" s="224"/>
      <c r="FJQ149" s="244"/>
      <c r="FJR149" s="245"/>
      <c r="FJS149" s="224"/>
      <c r="FJT149" s="244"/>
      <c r="FJU149" s="245"/>
      <c r="FJV149" s="224"/>
      <c r="FJW149" s="244"/>
      <c r="FJX149" s="245"/>
      <c r="FJY149" s="224"/>
      <c r="FJZ149" s="244"/>
      <c r="FKA149" s="245"/>
      <c r="FKB149" s="224"/>
      <c r="FKC149" s="244"/>
      <c r="FKD149" s="245"/>
      <c r="FKE149" s="224"/>
      <c r="FKF149" s="244"/>
      <c r="FKG149" s="245"/>
      <c r="FKH149" s="224"/>
      <c r="FKI149" s="244"/>
      <c r="FKJ149" s="245"/>
      <c r="FKK149" s="224"/>
      <c r="FKL149" s="244"/>
      <c r="FKM149" s="245"/>
      <c r="FKN149" s="224"/>
      <c r="FKO149" s="244"/>
      <c r="FKP149" s="245"/>
      <c r="FKQ149" s="224"/>
      <c r="FKR149" s="244"/>
      <c r="FKS149" s="245"/>
      <c r="FKT149" s="224"/>
      <c r="FKU149" s="244"/>
      <c r="FKV149" s="245"/>
      <c r="FKW149" s="224"/>
      <c r="FKX149" s="244"/>
      <c r="FKY149" s="245"/>
      <c r="FKZ149" s="224"/>
      <c r="FLA149" s="244"/>
      <c r="FLB149" s="245"/>
      <c r="FLC149" s="224"/>
      <c r="FLD149" s="244"/>
      <c r="FLE149" s="245"/>
      <c r="FLF149" s="224"/>
      <c r="FLG149" s="244"/>
      <c r="FLH149" s="245"/>
      <c r="FLI149" s="224"/>
      <c r="FLJ149" s="244"/>
      <c r="FLK149" s="245"/>
      <c r="FLL149" s="224"/>
      <c r="FLM149" s="244"/>
      <c r="FLN149" s="245"/>
      <c r="FLO149" s="224"/>
      <c r="FLP149" s="244"/>
      <c r="FLQ149" s="245"/>
      <c r="FLR149" s="224"/>
      <c r="FLS149" s="244"/>
      <c r="FLT149" s="245"/>
      <c r="FLU149" s="224"/>
      <c r="FLV149" s="244"/>
      <c r="FLW149" s="245"/>
      <c r="FLX149" s="224"/>
      <c r="FLY149" s="244"/>
      <c r="FLZ149" s="245"/>
      <c r="FMA149" s="224"/>
      <c r="FMB149" s="244"/>
      <c r="FMC149" s="245"/>
      <c r="FMD149" s="224"/>
      <c r="FME149" s="244"/>
      <c r="FMF149" s="245"/>
      <c r="FMG149" s="224"/>
      <c r="FMH149" s="244"/>
      <c r="FMI149" s="245"/>
      <c r="FMJ149" s="224"/>
      <c r="FMK149" s="244"/>
      <c r="FML149" s="245"/>
      <c r="FMM149" s="224"/>
      <c r="FMN149" s="244"/>
      <c r="FMO149" s="245"/>
      <c r="FMP149" s="224"/>
      <c r="FMQ149" s="244"/>
      <c r="FMR149" s="245"/>
      <c r="FMS149" s="224"/>
      <c r="FMT149" s="244"/>
      <c r="FMU149" s="245"/>
      <c r="FMV149" s="224"/>
      <c r="FMW149" s="244"/>
      <c r="FMX149" s="245"/>
      <c r="FMY149" s="224"/>
      <c r="FMZ149" s="244"/>
      <c r="FNA149" s="245"/>
      <c r="FNB149" s="224"/>
      <c r="FNC149" s="244"/>
      <c r="FND149" s="245"/>
      <c r="FNE149" s="224"/>
      <c r="FNF149" s="244"/>
      <c r="FNG149" s="245"/>
      <c r="FNH149" s="224"/>
      <c r="FNI149" s="244"/>
      <c r="FNJ149" s="245"/>
      <c r="FNK149" s="224"/>
      <c r="FNL149" s="244"/>
      <c r="FNM149" s="245"/>
      <c r="FNN149" s="224"/>
      <c r="FNO149" s="244"/>
      <c r="FNP149" s="245"/>
      <c r="FNQ149" s="224"/>
      <c r="FNR149" s="244"/>
      <c r="FNS149" s="245"/>
      <c r="FNT149" s="224"/>
      <c r="FNU149" s="244"/>
      <c r="FNV149" s="245"/>
      <c r="FNW149" s="224"/>
      <c r="FNX149" s="244"/>
      <c r="FNY149" s="245"/>
      <c r="FNZ149" s="224"/>
      <c r="FOA149" s="244"/>
      <c r="FOB149" s="245"/>
      <c r="FOC149" s="224"/>
      <c r="FOD149" s="244"/>
      <c r="FOE149" s="245"/>
      <c r="FOF149" s="224"/>
      <c r="FOG149" s="244"/>
      <c r="FOH149" s="245"/>
      <c r="FOI149" s="224"/>
      <c r="FOJ149" s="244"/>
      <c r="FOK149" s="245"/>
      <c r="FOL149" s="224"/>
      <c r="FOM149" s="244"/>
      <c r="FON149" s="245"/>
      <c r="FOO149" s="224"/>
      <c r="FOP149" s="244"/>
      <c r="FOQ149" s="245"/>
      <c r="FOR149" s="224"/>
      <c r="FOS149" s="244"/>
      <c r="FOT149" s="245"/>
      <c r="FOU149" s="224"/>
      <c r="FOV149" s="244"/>
      <c r="FOW149" s="245"/>
      <c r="FOX149" s="224"/>
      <c r="FOY149" s="244"/>
      <c r="FOZ149" s="245"/>
      <c r="FPA149" s="224"/>
      <c r="FPB149" s="244"/>
      <c r="FPC149" s="245"/>
      <c r="FPD149" s="224"/>
      <c r="FPE149" s="244"/>
      <c r="FPF149" s="245"/>
      <c r="FPG149" s="224"/>
      <c r="FPH149" s="244"/>
      <c r="FPI149" s="245"/>
      <c r="FPJ149" s="224"/>
      <c r="FPK149" s="244"/>
      <c r="FPL149" s="245"/>
      <c r="FPM149" s="224"/>
      <c r="FPN149" s="244"/>
      <c r="FPO149" s="245"/>
      <c r="FPP149" s="224"/>
      <c r="FPQ149" s="244"/>
      <c r="FPR149" s="245"/>
      <c r="FPS149" s="224"/>
      <c r="FPT149" s="244"/>
      <c r="FPU149" s="245"/>
      <c r="FPV149" s="224"/>
      <c r="FPW149" s="244"/>
      <c r="FPX149" s="245"/>
      <c r="FPY149" s="224"/>
      <c r="FPZ149" s="244"/>
      <c r="FQA149" s="245"/>
      <c r="FQB149" s="224"/>
      <c r="FQC149" s="244"/>
      <c r="FQD149" s="245"/>
      <c r="FQE149" s="224"/>
      <c r="FQF149" s="244"/>
      <c r="FQG149" s="245"/>
      <c r="FQH149" s="224"/>
      <c r="FQI149" s="244"/>
      <c r="FQJ149" s="245"/>
      <c r="FQK149" s="224"/>
      <c r="FQL149" s="244"/>
      <c r="FQM149" s="245"/>
      <c r="FQN149" s="224"/>
      <c r="FQO149" s="244"/>
      <c r="FQP149" s="245"/>
      <c r="FQQ149" s="224"/>
      <c r="FQR149" s="244"/>
      <c r="FQS149" s="245"/>
      <c r="FQT149" s="224"/>
      <c r="FQU149" s="244"/>
      <c r="FQV149" s="245"/>
      <c r="FQW149" s="224"/>
      <c r="FQX149" s="244"/>
      <c r="FQY149" s="245"/>
      <c r="FQZ149" s="224"/>
      <c r="FRA149" s="244"/>
      <c r="FRB149" s="245"/>
      <c r="FRC149" s="224"/>
      <c r="FRD149" s="244"/>
      <c r="FRE149" s="245"/>
      <c r="FRF149" s="224"/>
      <c r="FRG149" s="244"/>
      <c r="FRH149" s="245"/>
      <c r="FRI149" s="224"/>
      <c r="FRJ149" s="244"/>
      <c r="FRK149" s="245"/>
      <c r="FRL149" s="224"/>
      <c r="FRM149" s="244"/>
      <c r="FRN149" s="245"/>
      <c r="FRO149" s="224"/>
      <c r="FRP149" s="244"/>
      <c r="FRQ149" s="245"/>
      <c r="FRR149" s="224"/>
      <c r="FRS149" s="244"/>
      <c r="FRT149" s="245"/>
      <c r="FRU149" s="224"/>
      <c r="FRV149" s="244"/>
      <c r="FRW149" s="245"/>
      <c r="FRX149" s="224"/>
      <c r="FRY149" s="244"/>
      <c r="FRZ149" s="245"/>
      <c r="FSA149" s="224"/>
      <c r="FSB149" s="244"/>
      <c r="FSC149" s="245"/>
      <c r="FSD149" s="224"/>
      <c r="FSE149" s="244"/>
      <c r="FSF149" s="245"/>
      <c r="FSG149" s="224"/>
      <c r="FSH149" s="244"/>
      <c r="FSI149" s="245"/>
      <c r="FSJ149" s="224"/>
      <c r="FSK149" s="244"/>
      <c r="FSL149" s="245"/>
      <c r="FSM149" s="224"/>
      <c r="FSN149" s="244"/>
      <c r="FSO149" s="245"/>
      <c r="FSP149" s="224"/>
      <c r="FSQ149" s="244"/>
      <c r="FSR149" s="245"/>
      <c r="FSS149" s="224"/>
      <c r="FST149" s="244"/>
      <c r="FSU149" s="245"/>
      <c r="FSV149" s="224"/>
      <c r="FSW149" s="244"/>
      <c r="FSX149" s="245"/>
      <c r="FSY149" s="224"/>
      <c r="FSZ149" s="244"/>
      <c r="FTA149" s="245"/>
      <c r="FTB149" s="224"/>
      <c r="FTC149" s="244"/>
      <c r="FTD149" s="245"/>
      <c r="FTE149" s="224"/>
      <c r="FTF149" s="244"/>
      <c r="FTG149" s="245"/>
      <c r="FTH149" s="224"/>
      <c r="FTI149" s="244"/>
      <c r="FTJ149" s="245"/>
      <c r="FTK149" s="224"/>
      <c r="FTL149" s="244"/>
      <c r="FTM149" s="245"/>
      <c r="FTN149" s="224"/>
      <c r="FTO149" s="244"/>
      <c r="FTP149" s="245"/>
      <c r="FTQ149" s="224"/>
      <c r="FTR149" s="244"/>
      <c r="FTS149" s="245"/>
      <c r="FTT149" s="224"/>
      <c r="FTU149" s="244"/>
      <c r="FTV149" s="245"/>
      <c r="FTW149" s="224"/>
      <c r="FTX149" s="244"/>
      <c r="FTY149" s="245"/>
      <c r="FTZ149" s="224"/>
      <c r="FUA149" s="244"/>
      <c r="FUB149" s="245"/>
      <c r="FUC149" s="224"/>
      <c r="FUD149" s="244"/>
      <c r="FUE149" s="245"/>
      <c r="FUF149" s="224"/>
      <c r="FUG149" s="244"/>
      <c r="FUH149" s="245"/>
      <c r="FUI149" s="224"/>
      <c r="FUJ149" s="244"/>
      <c r="FUK149" s="245"/>
      <c r="FUL149" s="224"/>
      <c r="FUM149" s="244"/>
      <c r="FUN149" s="245"/>
      <c r="FUO149" s="224"/>
      <c r="FUP149" s="244"/>
      <c r="FUQ149" s="245"/>
      <c r="FUR149" s="224"/>
      <c r="FUS149" s="244"/>
      <c r="FUT149" s="245"/>
      <c r="FUU149" s="224"/>
      <c r="FUV149" s="244"/>
      <c r="FUW149" s="245"/>
      <c r="FUX149" s="224"/>
      <c r="FUY149" s="244"/>
      <c r="FUZ149" s="245"/>
      <c r="FVA149" s="224"/>
      <c r="FVB149" s="244"/>
      <c r="FVC149" s="245"/>
      <c r="FVD149" s="224"/>
      <c r="FVE149" s="244"/>
      <c r="FVF149" s="245"/>
      <c r="FVG149" s="224"/>
      <c r="FVH149" s="244"/>
      <c r="FVI149" s="245"/>
      <c r="FVJ149" s="224"/>
      <c r="FVK149" s="244"/>
      <c r="FVL149" s="245"/>
      <c r="FVM149" s="224"/>
      <c r="FVN149" s="244"/>
      <c r="FVO149" s="245"/>
      <c r="FVP149" s="224"/>
      <c r="FVQ149" s="244"/>
      <c r="FVR149" s="245"/>
      <c r="FVS149" s="224"/>
      <c r="FVT149" s="244"/>
      <c r="FVU149" s="245"/>
      <c r="FVV149" s="224"/>
      <c r="FVW149" s="244"/>
      <c r="FVX149" s="245"/>
      <c r="FVY149" s="224"/>
      <c r="FVZ149" s="244"/>
      <c r="FWA149" s="245"/>
      <c r="FWB149" s="224"/>
      <c r="FWC149" s="244"/>
      <c r="FWD149" s="245"/>
      <c r="FWE149" s="224"/>
      <c r="FWF149" s="244"/>
      <c r="FWG149" s="245"/>
      <c r="FWH149" s="224"/>
      <c r="FWI149" s="244"/>
      <c r="FWJ149" s="245"/>
      <c r="FWK149" s="224"/>
      <c r="FWL149" s="244"/>
      <c r="FWM149" s="245"/>
      <c r="FWN149" s="224"/>
      <c r="FWO149" s="244"/>
      <c r="FWP149" s="245"/>
      <c r="FWQ149" s="224"/>
      <c r="FWR149" s="244"/>
      <c r="FWS149" s="245"/>
      <c r="FWT149" s="224"/>
      <c r="FWU149" s="244"/>
      <c r="FWV149" s="245"/>
      <c r="FWW149" s="224"/>
      <c r="FWX149" s="244"/>
      <c r="FWY149" s="245"/>
      <c r="FWZ149" s="224"/>
      <c r="FXA149" s="244"/>
      <c r="FXB149" s="245"/>
      <c r="FXC149" s="224"/>
      <c r="FXD149" s="244"/>
      <c r="FXE149" s="245"/>
      <c r="FXF149" s="224"/>
      <c r="FXG149" s="244"/>
      <c r="FXH149" s="245"/>
      <c r="FXI149" s="224"/>
      <c r="FXJ149" s="244"/>
      <c r="FXK149" s="245"/>
      <c r="FXL149" s="224"/>
      <c r="FXM149" s="244"/>
      <c r="FXN149" s="245"/>
      <c r="FXO149" s="224"/>
      <c r="FXP149" s="244"/>
      <c r="FXQ149" s="245"/>
      <c r="FXR149" s="224"/>
      <c r="FXS149" s="244"/>
      <c r="FXT149" s="245"/>
      <c r="FXU149" s="224"/>
      <c r="FXV149" s="244"/>
      <c r="FXW149" s="245"/>
      <c r="FXX149" s="224"/>
      <c r="FXY149" s="244"/>
      <c r="FXZ149" s="245"/>
      <c r="FYA149" s="224"/>
      <c r="FYB149" s="244"/>
      <c r="FYC149" s="245"/>
      <c r="FYD149" s="224"/>
      <c r="FYE149" s="244"/>
      <c r="FYF149" s="245"/>
      <c r="FYG149" s="224"/>
      <c r="FYH149" s="244"/>
      <c r="FYI149" s="245"/>
      <c r="FYJ149" s="224"/>
      <c r="FYK149" s="244"/>
      <c r="FYL149" s="245"/>
      <c r="FYM149" s="224"/>
      <c r="FYN149" s="244"/>
      <c r="FYO149" s="245"/>
      <c r="FYP149" s="224"/>
      <c r="FYQ149" s="244"/>
      <c r="FYR149" s="245"/>
      <c r="FYS149" s="224"/>
      <c r="FYT149" s="244"/>
      <c r="FYU149" s="245"/>
      <c r="FYV149" s="224"/>
      <c r="FYW149" s="244"/>
      <c r="FYX149" s="245"/>
      <c r="FYY149" s="224"/>
      <c r="FYZ149" s="244"/>
      <c r="FZA149" s="245"/>
      <c r="FZB149" s="224"/>
      <c r="FZC149" s="244"/>
      <c r="FZD149" s="245"/>
      <c r="FZE149" s="224"/>
      <c r="FZF149" s="244"/>
      <c r="FZG149" s="245"/>
      <c r="FZH149" s="224"/>
      <c r="FZI149" s="244"/>
      <c r="FZJ149" s="245"/>
      <c r="FZK149" s="224"/>
      <c r="FZL149" s="244"/>
      <c r="FZM149" s="245"/>
      <c r="FZN149" s="224"/>
      <c r="FZO149" s="244"/>
      <c r="FZP149" s="245"/>
      <c r="FZQ149" s="224"/>
      <c r="FZR149" s="244"/>
      <c r="FZS149" s="245"/>
      <c r="FZT149" s="224"/>
      <c r="FZU149" s="244"/>
      <c r="FZV149" s="245"/>
      <c r="FZW149" s="224"/>
      <c r="FZX149" s="244"/>
      <c r="FZY149" s="245"/>
      <c r="FZZ149" s="224"/>
      <c r="GAA149" s="244"/>
      <c r="GAB149" s="245"/>
      <c r="GAC149" s="224"/>
      <c r="GAD149" s="244"/>
      <c r="GAE149" s="245"/>
      <c r="GAF149" s="224"/>
      <c r="GAG149" s="244"/>
      <c r="GAH149" s="245"/>
      <c r="GAI149" s="224"/>
      <c r="GAJ149" s="244"/>
      <c r="GAK149" s="245"/>
      <c r="GAL149" s="224"/>
      <c r="GAM149" s="244"/>
      <c r="GAN149" s="245"/>
      <c r="GAO149" s="224"/>
      <c r="GAP149" s="244"/>
      <c r="GAQ149" s="245"/>
      <c r="GAR149" s="224"/>
      <c r="GAS149" s="244"/>
      <c r="GAT149" s="245"/>
      <c r="GAU149" s="224"/>
      <c r="GAV149" s="244"/>
      <c r="GAW149" s="245"/>
      <c r="GAX149" s="224"/>
      <c r="GAY149" s="244"/>
      <c r="GAZ149" s="245"/>
      <c r="GBA149" s="224"/>
      <c r="GBB149" s="244"/>
      <c r="GBC149" s="245"/>
      <c r="GBD149" s="224"/>
      <c r="GBE149" s="244"/>
      <c r="GBF149" s="245"/>
      <c r="GBG149" s="224"/>
      <c r="GBH149" s="244"/>
      <c r="GBI149" s="245"/>
      <c r="GBJ149" s="224"/>
      <c r="GBK149" s="244"/>
      <c r="GBL149" s="245"/>
      <c r="GBM149" s="224"/>
      <c r="GBN149" s="244"/>
      <c r="GBO149" s="245"/>
      <c r="GBP149" s="224"/>
      <c r="GBQ149" s="244"/>
      <c r="GBR149" s="245"/>
      <c r="GBS149" s="224"/>
      <c r="GBT149" s="244"/>
      <c r="GBU149" s="245"/>
      <c r="GBV149" s="224"/>
      <c r="GBW149" s="244"/>
      <c r="GBX149" s="245"/>
      <c r="GBY149" s="224"/>
      <c r="GBZ149" s="244"/>
      <c r="GCA149" s="245"/>
      <c r="GCB149" s="224"/>
      <c r="GCC149" s="244"/>
      <c r="GCD149" s="245"/>
      <c r="GCE149" s="224"/>
      <c r="GCF149" s="244"/>
      <c r="GCG149" s="245"/>
      <c r="GCH149" s="224"/>
      <c r="GCI149" s="244"/>
      <c r="GCJ149" s="245"/>
      <c r="GCK149" s="224"/>
      <c r="GCL149" s="244"/>
      <c r="GCM149" s="245"/>
      <c r="GCN149" s="224"/>
      <c r="GCO149" s="244"/>
      <c r="GCP149" s="245"/>
      <c r="GCQ149" s="224"/>
      <c r="GCR149" s="244"/>
      <c r="GCS149" s="245"/>
      <c r="GCT149" s="224"/>
      <c r="GCU149" s="244"/>
      <c r="GCV149" s="245"/>
      <c r="GCW149" s="224"/>
      <c r="GCX149" s="244"/>
      <c r="GCY149" s="245"/>
      <c r="GCZ149" s="224"/>
      <c r="GDA149" s="244"/>
      <c r="GDB149" s="245"/>
      <c r="GDC149" s="224"/>
      <c r="GDD149" s="244"/>
      <c r="GDE149" s="245"/>
      <c r="GDF149" s="224"/>
      <c r="GDG149" s="244"/>
      <c r="GDH149" s="245"/>
      <c r="GDI149" s="224"/>
      <c r="GDJ149" s="244"/>
      <c r="GDK149" s="245"/>
      <c r="GDL149" s="224"/>
      <c r="GDM149" s="244"/>
      <c r="GDN149" s="245"/>
      <c r="GDO149" s="224"/>
      <c r="GDP149" s="244"/>
      <c r="GDQ149" s="245"/>
      <c r="GDR149" s="224"/>
      <c r="GDS149" s="244"/>
      <c r="GDT149" s="245"/>
      <c r="GDU149" s="224"/>
      <c r="GDV149" s="244"/>
      <c r="GDW149" s="245"/>
      <c r="GDX149" s="224"/>
      <c r="GDY149" s="244"/>
      <c r="GDZ149" s="245"/>
      <c r="GEA149" s="224"/>
      <c r="GEB149" s="244"/>
      <c r="GEC149" s="245"/>
      <c r="GED149" s="224"/>
      <c r="GEE149" s="244"/>
      <c r="GEF149" s="245"/>
      <c r="GEG149" s="224"/>
      <c r="GEH149" s="244"/>
      <c r="GEI149" s="245"/>
      <c r="GEJ149" s="224"/>
      <c r="GEK149" s="244"/>
      <c r="GEL149" s="245"/>
      <c r="GEM149" s="224"/>
      <c r="GEN149" s="244"/>
      <c r="GEO149" s="245"/>
      <c r="GEP149" s="224"/>
      <c r="GEQ149" s="244"/>
      <c r="GER149" s="245"/>
      <c r="GES149" s="224"/>
      <c r="GET149" s="244"/>
      <c r="GEU149" s="245"/>
      <c r="GEV149" s="224"/>
      <c r="GEW149" s="244"/>
      <c r="GEX149" s="245"/>
      <c r="GEY149" s="224"/>
      <c r="GEZ149" s="244"/>
      <c r="GFA149" s="245"/>
      <c r="GFB149" s="224"/>
      <c r="GFC149" s="244"/>
      <c r="GFD149" s="245"/>
      <c r="GFE149" s="224"/>
      <c r="GFF149" s="244"/>
      <c r="GFG149" s="245"/>
      <c r="GFH149" s="224"/>
      <c r="GFI149" s="244"/>
      <c r="GFJ149" s="245"/>
      <c r="GFK149" s="224"/>
      <c r="GFL149" s="244"/>
      <c r="GFM149" s="245"/>
      <c r="GFN149" s="224"/>
      <c r="GFO149" s="244"/>
      <c r="GFP149" s="245"/>
      <c r="GFQ149" s="224"/>
      <c r="GFR149" s="244"/>
      <c r="GFS149" s="245"/>
      <c r="GFT149" s="224"/>
      <c r="GFU149" s="244"/>
      <c r="GFV149" s="245"/>
      <c r="GFW149" s="224"/>
      <c r="GFX149" s="244"/>
      <c r="GFY149" s="245"/>
      <c r="GFZ149" s="224"/>
      <c r="GGA149" s="244"/>
      <c r="GGB149" s="245"/>
      <c r="GGC149" s="224"/>
      <c r="GGD149" s="244"/>
      <c r="GGE149" s="245"/>
      <c r="GGF149" s="224"/>
      <c r="GGG149" s="244"/>
      <c r="GGH149" s="245"/>
      <c r="GGI149" s="224"/>
      <c r="GGJ149" s="244"/>
      <c r="GGK149" s="245"/>
      <c r="GGL149" s="224"/>
      <c r="GGM149" s="244"/>
      <c r="GGN149" s="245"/>
      <c r="GGO149" s="224"/>
      <c r="GGP149" s="244"/>
      <c r="GGQ149" s="245"/>
      <c r="GGR149" s="224"/>
      <c r="GGS149" s="244"/>
      <c r="GGT149" s="245"/>
      <c r="GGU149" s="224"/>
      <c r="GGV149" s="244"/>
      <c r="GGW149" s="245"/>
      <c r="GGX149" s="224"/>
      <c r="GGY149" s="244"/>
      <c r="GGZ149" s="245"/>
      <c r="GHA149" s="224"/>
      <c r="GHB149" s="244"/>
      <c r="GHC149" s="245"/>
      <c r="GHD149" s="224"/>
      <c r="GHE149" s="244"/>
      <c r="GHF149" s="245"/>
      <c r="GHG149" s="224"/>
      <c r="GHH149" s="244"/>
      <c r="GHI149" s="245"/>
      <c r="GHJ149" s="224"/>
      <c r="GHK149" s="244"/>
      <c r="GHL149" s="245"/>
      <c r="GHM149" s="224"/>
      <c r="GHN149" s="244"/>
      <c r="GHO149" s="245"/>
      <c r="GHP149" s="224"/>
      <c r="GHQ149" s="244"/>
      <c r="GHR149" s="245"/>
      <c r="GHS149" s="224"/>
      <c r="GHT149" s="244"/>
      <c r="GHU149" s="245"/>
      <c r="GHV149" s="224"/>
      <c r="GHW149" s="244"/>
      <c r="GHX149" s="245"/>
      <c r="GHY149" s="224"/>
      <c r="GHZ149" s="244"/>
      <c r="GIA149" s="245"/>
      <c r="GIB149" s="224"/>
      <c r="GIC149" s="244"/>
      <c r="GID149" s="245"/>
      <c r="GIE149" s="224"/>
      <c r="GIF149" s="244"/>
      <c r="GIG149" s="245"/>
      <c r="GIH149" s="224"/>
      <c r="GII149" s="244"/>
      <c r="GIJ149" s="245"/>
      <c r="GIK149" s="224"/>
      <c r="GIL149" s="244"/>
      <c r="GIM149" s="245"/>
      <c r="GIN149" s="224"/>
      <c r="GIO149" s="244"/>
      <c r="GIP149" s="245"/>
      <c r="GIQ149" s="224"/>
      <c r="GIR149" s="244"/>
      <c r="GIS149" s="245"/>
      <c r="GIT149" s="224"/>
      <c r="GIU149" s="244"/>
      <c r="GIV149" s="245"/>
      <c r="GIW149" s="224"/>
      <c r="GIX149" s="244"/>
      <c r="GIY149" s="245"/>
      <c r="GIZ149" s="224"/>
      <c r="GJA149" s="244"/>
      <c r="GJB149" s="245"/>
      <c r="GJC149" s="224"/>
      <c r="GJD149" s="244"/>
      <c r="GJE149" s="245"/>
      <c r="GJF149" s="224"/>
      <c r="GJG149" s="244"/>
      <c r="GJH149" s="245"/>
      <c r="GJI149" s="224"/>
      <c r="GJJ149" s="244"/>
      <c r="GJK149" s="245"/>
      <c r="GJL149" s="224"/>
      <c r="GJM149" s="244"/>
      <c r="GJN149" s="245"/>
      <c r="GJO149" s="224"/>
      <c r="GJP149" s="244"/>
      <c r="GJQ149" s="245"/>
      <c r="GJR149" s="224"/>
      <c r="GJS149" s="244"/>
      <c r="GJT149" s="245"/>
      <c r="GJU149" s="224"/>
      <c r="GJV149" s="244"/>
      <c r="GJW149" s="245"/>
      <c r="GJX149" s="224"/>
      <c r="GJY149" s="244"/>
      <c r="GJZ149" s="245"/>
      <c r="GKA149" s="224"/>
      <c r="GKB149" s="244"/>
      <c r="GKC149" s="245"/>
      <c r="GKD149" s="224"/>
      <c r="GKE149" s="244"/>
      <c r="GKF149" s="245"/>
      <c r="GKG149" s="224"/>
      <c r="GKH149" s="244"/>
      <c r="GKI149" s="245"/>
      <c r="GKJ149" s="224"/>
      <c r="GKK149" s="244"/>
      <c r="GKL149" s="245"/>
      <c r="GKM149" s="224"/>
      <c r="GKN149" s="244"/>
      <c r="GKO149" s="245"/>
      <c r="GKP149" s="224"/>
      <c r="GKQ149" s="244"/>
      <c r="GKR149" s="245"/>
      <c r="GKS149" s="224"/>
      <c r="GKT149" s="244"/>
      <c r="GKU149" s="245"/>
      <c r="GKV149" s="224"/>
      <c r="GKW149" s="244"/>
      <c r="GKX149" s="245"/>
      <c r="GKY149" s="224"/>
      <c r="GKZ149" s="244"/>
      <c r="GLA149" s="245"/>
      <c r="GLB149" s="224"/>
      <c r="GLC149" s="244"/>
      <c r="GLD149" s="245"/>
      <c r="GLE149" s="224"/>
      <c r="GLF149" s="244"/>
      <c r="GLG149" s="245"/>
      <c r="GLH149" s="224"/>
      <c r="GLI149" s="244"/>
      <c r="GLJ149" s="245"/>
      <c r="GLK149" s="224"/>
      <c r="GLL149" s="244"/>
      <c r="GLM149" s="245"/>
      <c r="GLN149" s="224"/>
      <c r="GLO149" s="244"/>
      <c r="GLP149" s="245"/>
      <c r="GLQ149" s="224"/>
      <c r="GLR149" s="244"/>
      <c r="GLS149" s="245"/>
      <c r="GLT149" s="224"/>
      <c r="GLU149" s="244"/>
      <c r="GLV149" s="245"/>
      <c r="GLW149" s="224"/>
      <c r="GLX149" s="244"/>
      <c r="GLY149" s="245"/>
      <c r="GLZ149" s="224"/>
      <c r="GMA149" s="244"/>
      <c r="GMB149" s="245"/>
      <c r="GMC149" s="224"/>
      <c r="GMD149" s="244"/>
      <c r="GME149" s="245"/>
      <c r="GMF149" s="224"/>
      <c r="GMG149" s="244"/>
      <c r="GMH149" s="245"/>
      <c r="GMI149" s="224"/>
      <c r="GMJ149" s="244"/>
      <c r="GMK149" s="245"/>
      <c r="GML149" s="224"/>
      <c r="GMM149" s="244"/>
      <c r="GMN149" s="245"/>
      <c r="GMO149" s="224"/>
      <c r="GMP149" s="244"/>
      <c r="GMQ149" s="245"/>
      <c r="GMR149" s="224"/>
      <c r="GMS149" s="244"/>
      <c r="GMT149" s="245"/>
      <c r="GMU149" s="224"/>
      <c r="GMV149" s="244"/>
      <c r="GMW149" s="245"/>
      <c r="GMX149" s="224"/>
      <c r="GMY149" s="244"/>
      <c r="GMZ149" s="245"/>
      <c r="GNA149" s="224"/>
      <c r="GNB149" s="244"/>
      <c r="GNC149" s="245"/>
      <c r="GND149" s="224"/>
      <c r="GNE149" s="244"/>
      <c r="GNF149" s="245"/>
      <c r="GNG149" s="224"/>
      <c r="GNH149" s="244"/>
      <c r="GNI149" s="245"/>
      <c r="GNJ149" s="224"/>
      <c r="GNK149" s="244"/>
      <c r="GNL149" s="245"/>
      <c r="GNM149" s="224"/>
      <c r="GNN149" s="244"/>
      <c r="GNO149" s="245"/>
      <c r="GNP149" s="224"/>
      <c r="GNQ149" s="244"/>
      <c r="GNR149" s="245"/>
      <c r="GNS149" s="224"/>
      <c r="GNT149" s="244"/>
      <c r="GNU149" s="245"/>
      <c r="GNV149" s="224"/>
      <c r="GNW149" s="244"/>
      <c r="GNX149" s="245"/>
      <c r="GNY149" s="224"/>
      <c r="GNZ149" s="244"/>
      <c r="GOA149" s="245"/>
      <c r="GOB149" s="224"/>
      <c r="GOC149" s="244"/>
      <c r="GOD149" s="245"/>
      <c r="GOE149" s="224"/>
      <c r="GOF149" s="244"/>
      <c r="GOG149" s="245"/>
      <c r="GOH149" s="224"/>
      <c r="GOI149" s="244"/>
      <c r="GOJ149" s="245"/>
      <c r="GOK149" s="224"/>
      <c r="GOL149" s="244"/>
      <c r="GOM149" s="245"/>
      <c r="GON149" s="224"/>
      <c r="GOO149" s="244"/>
      <c r="GOP149" s="245"/>
      <c r="GOQ149" s="224"/>
      <c r="GOR149" s="244"/>
      <c r="GOS149" s="245"/>
      <c r="GOT149" s="224"/>
      <c r="GOU149" s="244"/>
      <c r="GOV149" s="245"/>
      <c r="GOW149" s="224"/>
      <c r="GOX149" s="244"/>
      <c r="GOY149" s="245"/>
      <c r="GOZ149" s="224"/>
      <c r="GPA149" s="244"/>
      <c r="GPB149" s="245"/>
      <c r="GPC149" s="224"/>
      <c r="GPD149" s="244"/>
      <c r="GPE149" s="245"/>
      <c r="GPF149" s="224"/>
      <c r="GPG149" s="244"/>
      <c r="GPH149" s="245"/>
      <c r="GPI149" s="224"/>
      <c r="GPJ149" s="244"/>
      <c r="GPK149" s="245"/>
      <c r="GPL149" s="224"/>
      <c r="GPM149" s="244"/>
      <c r="GPN149" s="245"/>
      <c r="GPO149" s="224"/>
      <c r="GPP149" s="244"/>
      <c r="GPQ149" s="245"/>
      <c r="GPR149" s="224"/>
      <c r="GPS149" s="244"/>
      <c r="GPT149" s="245"/>
      <c r="GPU149" s="224"/>
      <c r="GPV149" s="244"/>
      <c r="GPW149" s="245"/>
      <c r="GPX149" s="224"/>
      <c r="GPY149" s="244"/>
      <c r="GPZ149" s="245"/>
      <c r="GQA149" s="224"/>
      <c r="GQB149" s="244"/>
      <c r="GQC149" s="245"/>
      <c r="GQD149" s="224"/>
      <c r="GQE149" s="244"/>
      <c r="GQF149" s="245"/>
      <c r="GQG149" s="224"/>
      <c r="GQH149" s="244"/>
      <c r="GQI149" s="245"/>
      <c r="GQJ149" s="224"/>
      <c r="GQK149" s="244"/>
      <c r="GQL149" s="245"/>
      <c r="GQM149" s="224"/>
      <c r="GQN149" s="244"/>
      <c r="GQO149" s="245"/>
      <c r="GQP149" s="224"/>
      <c r="GQQ149" s="244"/>
      <c r="GQR149" s="245"/>
      <c r="GQS149" s="224"/>
      <c r="GQT149" s="244"/>
      <c r="GQU149" s="245"/>
      <c r="GQV149" s="224"/>
      <c r="GQW149" s="244"/>
      <c r="GQX149" s="245"/>
      <c r="GQY149" s="224"/>
      <c r="GQZ149" s="244"/>
      <c r="GRA149" s="245"/>
      <c r="GRB149" s="224"/>
      <c r="GRC149" s="244"/>
      <c r="GRD149" s="245"/>
      <c r="GRE149" s="224"/>
      <c r="GRF149" s="244"/>
      <c r="GRG149" s="245"/>
      <c r="GRH149" s="224"/>
      <c r="GRI149" s="244"/>
      <c r="GRJ149" s="245"/>
      <c r="GRK149" s="224"/>
      <c r="GRL149" s="244"/>
      <c r="GRM149" s="245"/>
      <c r="GRN149" s="224"/>
      <c r="GRO149" s="244"/>
      <c r="GRP149" s="245"/>
      <c r="GRQ149" s="224"/>
      <c r="GRR149" s="244"/>
      <c r="GRS149" s="245"/>
      <c r="GRT149" s="224"/>
      <c r="GRU149" s="244"/>
      <c r="GRV149" s="245"/>
      <c r="GRW149" s="224"/>
      <c r="GRX149" s="244"/>
      <c r="GRY149" s="245"/>
      <c r="GRZ149" s="224"/>
      <c r="GSA149" s="244"/>
      <c r="GSB149" s="245"/>
      <c r="GSC149" s="224"/>
      <c r="GSD149" s="244"/>
      <c r="GSE149" s="245"/>
      <c r="GSF149" s="224"/>
      <c r="GSG149" s="244"/>
      <c r="GSH149" s="245"/>
      <c r="GSI149" s="224"/>
      <c r="GSJ149" s="244"/>
      <c r="GSK149" s="245"/>
      <c r="GSL149" s="224"/>
      <c r="GSM149" s="244"/>
      <c r="GSN149" s="245"/>
      <c r="GSO149" s="224"/>
      <c r="GSP149" s="244"/>
      <c r="GSQ149" s="245"/>
      <c r="GSR149" s="224"/>
      <c r="GSS149" s="244"/>
      <c r="GST149" s="245"/>
      <c r="GSU149" s="224"/>
      <c r="GSV149" s="244"/>
      <c r="GSW149" s="245"/>
      <c r="GSX149" s="224"/>
      <c r="GSY149" s="244"/>
      <c r="GSZ149" s="245"/>
      <c r="GTA149" s="224"/>
      <c r="GTB149" s="244"/>
      <c r="GTC149" s="245"/>
      <c r="GTD149" s="224"/>
      <c r="GTE149" s="244"/>
      <c r="GTF149" s="245"/>
      <c r="GTG149" s="224"/>
      <c r="GTH149" s="244"/>
      <c r="GTI149" s="245"/>
      <c r="GTJ149" s="224"/>
      <c r="GTK149" s="244"/>
      <c r="GTL149" s="245"/>
      <c r="GTM149" s="224"/>
      <c r="GTN149" s="244"/>
      <c r="GTO149" s="245"/>
      <c r="GTP149" s="224"/>
      <c r="GTQ149" s="244"/>
      <c r="GTR149" s="245"/>
      <c r="GTS149" s="224"/>
      <c r="GTT149" s="244"/>
      <c r="GTU149" s="245"/>
      <c r="GTV149" s="224"/>
      <c r="GTW149" s="244"/>
      <c r="GTX149" s="245"/>
      <c r="GTY149" s="224"/>
      <c r="GTZ149" s="244"/>
      <c r="GUA149" s="245"/>
      <c r="GUB149" s="224"/>
      <c r="GUC149" s="244"/>
      <c r="GUD149" s="245"/>
      <c r="GUE149" s="224"/>
      <c r="GUF149" s="244"/>
      <c r="GUG149" s="245"/>
      <c r="GUH149" s="224"/>
      <c r="GUI149" s="244"/>
      <c r="GUJ149" s="245"/>
      <c r="GUK149" s="224"/>
      <c r="GUL149" s="244"/>
      <c r="GUM149" s="245"/>
      <c r="GUN149" s="224"/>
      <c r="GUO149" s="244"/>
      <c r="GUP149" s="245"/>
      <c r="GUQ149" s="224"/>
      <c r="GUR149" s="244"/>
      <c r="GUS149" s="245"/>
      <c r="GUT149" s="224"/>
      <c r="GUU149" s="244"/>
      <c r="GUV149" s="245"/>
      <c r="GUW149" s="224"/>
      <c r="GUX149" s="244"/>
      <c r="GUY149" s="245"/>
      <c r="GUZ149" s="224"/>
      <c r="GVA149" s="244"/>
      <c r="GVB149" s="245"/>
      <c r="GVC149" s="224"/>
      <c r="GVD149" s="244"/>
      <c r="GVE149" s="245"/>
      <c r="GVF149" s="224"/>
      <c r="GVG149" s="244"/>
      <c r="GVH149" s="245"/>
      <c r="GVI149" s="224"/>
      <c r="GVJ149" s="244"/>
      <c r="GVK149" s="245"/>
      <c r="GVL149" s="224"/>
      <c r="GVM149" s="244"/>
      <c r="GVN149" s="245"/>
      <c r="GVO149" s="224"/>
      <c r="GVP149" s="244"/>
      <c r="GVQ149" s="245"/>
      <c r="GVR149" s="224"/>
      <c r="GVS149" s="244"/>
      <c r="GVT149" s="245"/>
      <c r="GVU149" s="224"/>
      <c r="GVV149" s="244"/>
      <c r="GVW149" s="245"/>
      <c r="GVX149" s="224"/>
      <c r="GVY149" s="244"/>
      <c r="GVZ149" s="245"/>
      <c r="GWA149" s="224"/>
      <c r="GWB149" s="244"/>
      <c r="GWC149" s="245"/>
      <c r="GWD149" s="224"/>
      <c r="GWE149" s="244"/>
      <c r="GWF149" s="245"/>
      <c r="GWG149" s="224"/>
      <c r="GWH149" s="244"/>
      <c r="GWI149" s="245"/>
      <c r="GWJ149" s="224"/>
      <c r="GWK149" s="244"/>
      <c r="GWL149" s="245"/>
      <c r="GWM149" s="224"/>
      <c r="GWN149" s="244"/>
      <c r="GWO149" s="245"/>
      <c r="GWP149" s="224"/>
      <c r="GWQ149" s="244"/>
      <c r="GWR149" s="245"/>
      <c r="GWS149" s="224"/>
      <c r="GWT149" s="244"/>
      <c r="GWU149" s="245"/>
      <c r="GWV149" s="224"/>
      <c r="GWW149" s="244"/>
      <c r="GWX149" s="245"/>
      <c r="GWY149" s="224"/>
      <c r="GWZ149" s="244"/>
      <c r="GXA149" s="245"/>
      <c r="GXB149" s="224"/>
      <c r="GXC149" s="244"/>
      <c r="GXD149" s="245"/>
      <c r="GXE149" s="224"/>
      <c r="GXF149" s="244"/>
      <c r="GXG149" s="245"/>
      <c r="GXH149" s="224"/>
      <c r="GXI149" s="244"/>
      <c r="GXJ149" s="245"/>
      <c r="GXK149" s="224"/>
      <c r="GXL149" s="244"/>
      <c r="GXM149" s="245"/>
      <c r="GXN149" s="224"/>
      <c r="GXO149" s="244"/>
      <c r="GXP149" s="245"/>
      <c r="GXQ149" s="224"/>
      <c r="GXR149" s="244"/>
      <c r="GXS149" s="245"/>
      <c r="GXT149" s="224"/>
      <c r="GXU149" s="244"/>
      <c r="GXV149" s="245"/>
      <c r="GXW149" s="224"/>
      <c r="GXX149" s="244"/>
      <c r="GXY149" s="245"/>
      <c r="GXZ149" s="224"/>
      <c r="GYA149" s="244"/>
      <c r="GYB149" s="245"/>
      <c r="GYC149" s="224"/>
      <c r="GYD149" s="244"/>
      <c r="GYE149" s="245"/>
      <c r="GYF149" s="224"/>
      <c r="GYG149" s="244"/>
      <c r="GYH149" s="245"/>
      <c r="GYI149" s="224"/>
      <c r="GYJ149" s="244"/>
      <c r="GYK149" s="245"/>
      <c r="GYL149" s="224"/>
      <c r="GYM149" s="244"/>
      <c r="GYN149" s="245"/>
      <c r="GYO149" s="224"/>
      <c r="GYP149" s="244"/>
      <c r="GYQ149" s="245"/>
      <c r="GYR149" s="224"/>
      <c r="GYS149" s="244"/>
      <c r="GYT149" s="245"/>
      <c r="GYU149" s="224"/>
      <c r="GYV149" s="244"/>
      <c r="GYW149" s="245"/>
      <c r="GYX149" s="224"/>
      <c r="GYY149" s="244"/>
      <c r="GYZ149" s="245"/>
      <c r="GZA149" s="224"/>
      <c r="GZB149" s="244"/>
      <c r="GZC149" s="245"/>
      <c r="GZD149" s="224"/>
      <c r="GZE149" s="244"/>
      <c r="GZF149" s="245"/>
      <c r="GZG149" s="224"/>
      <c r="GZH149" s="244"/>
      <c r="GZI149" s="245"/>
      <c r="GZJ149" s="224"/>
      <c r="GZK149" s="244"/>
      <c r="GZL149" s="245"/>
      <c r="GZM149" s="224"/>
      <c r="GZN149" s="244"/>
      <c r="GZO149" s="245"/>
      <c r="GZP149" s="224"/>
      <c r="GZQ149" s="244"/>
      <c r="GZR149" s="245"/>
      <c r="GZS149" s="224"/>
      <c r="GZT149" s="244"/>
      <c r="GZU149" s="245"/>
      <c r="GZV149" s="224"/>
      <c r="GZW149" s="244"/>
      <c r="GZX149" s="245"/>
      <c r="GZY149" s="224"/>
      <c r="GZZ149" s="244"/>
      <c r="HAA149" s="245"/>
      <c r="HAB149" s="224"/>
      <c r="HAC149" s="244"/>
      <c r="HAD149" s="245"/>
      <c r="HAE149" s="224"/>
      <c r="HAF149" s="244"/>
      <c r="HAG149" s="245"/>
      <c r="HAH149" s="224"/>
      <c r="HAI149" s="244"/>
      <c r="HAJ149" s="245"/>
      <c r="HAK149" s="224"/>
      <c r="HAL149" s="244"/>
      <c r="HAM149" s="245"/>
      <c r="HAN149" s="224"/>
      <c r="HAO149" s="244"/>
      <c r="HAP149" s="245"/>
      <c r="HAQ149" s="224"/>
      <c r="HAR149" s="244"/>
      <c r="HAS149" s="245"/>
      <c r="HAT149" s="224"/>
      <c r="HAU149" s="244"/>
      <c r="HAV149" s="245"/>
      <c r="HAW149" s="224"/>
      <c r="HAX149" s="244"/>
      <c r="HAY149" s="245"/>
      <c r="HAZ149" s="224"/>
      <c r="HBA149" s="244"/>
      <c r="HBB149" s="245"/>
      <c r="HBC149" s="224"/>
      <c r="HBD149" s="244"/>
      <c r="HBE149" s="245"/>
      <c r="HBF149" s="224"/>
      <c r="HBG149" s="244"/>
      <c r="HBH149" s="245"/>
      <c r="HBI149" s="224"/>
      <c r="HBJ149" s="244"/>
      <c r="HBK149" s="245"/>
      <c r="HBL149" s="224"/>
      <c r="HBM149" s="244"/>
      <c r="HBN149" s="245"/>
      <c r="HBO149" s="224"/>
      <c r="HBP149" s="244"/>
      <c r="HBQ149" s="245"/>
      <c r="HBR149" s="224"/>
      <c r="HBS149" s="244"/>
      <c r="HBT149" s="245"/>
      <c r="HBU149" s="224"/>
      <c r="HBV149" s="244"/>
      <c r="HBW149" s="245"/>
      <c r="HBX149" s="224"/>
      <c r="HBY149" s="244"/>
      <c r="HBZ149" s="245"/>
      <c r="HCA149" s="224"/>
      <c r="HCB149" s="244"/>
      <c r="HCC149" s="245"/>
      <c r="HCD149" s="224"/>
      <c r="HCE149" s="244"/>
      <c r="HCF149" s="245"/>
      <c r="HCG149" s="224"/>
      <c r="HCH149" s="244"/>
      <c r="HCI149" s="245"/>
      <c r="HCJ149" s="224"/>
      <c r="HCK149" s="244"/>
      <c r="HCL149" s="245"/>
      <c r="HCM149" s="224"/>
      <c r="HCN149" s="244"/>
      <c r="HCO149" s="245"/>
      <c r="HCP149" s="224"/>
      <c r="HCQ149" s="244"/>
      <c r="HCR149" s="245"/>
      <c r="HCS149" s="224"/>
      <c r="HCT149" s="244"/>
      <c r="HCU149" s="245"/>
      <c r="HCV149" s="224"/>
      <c r="HCW149" s="244"/>
      <c r="HCX149" s="245"/>
      <c r="HCY149" s="224"/>
      <c r="HCZ149" s="244"/>
      <c r="HDA149" s="245"/>
      <c r="HDB149" s="224"/>
      <c r="HDC149" s="244"/>
      <c r="HDD149" s="245"/>
      <c r="HDE149" s="224"/>
      <c r="HDF149" s="244"/>
      <c r="HDG149" s="245"/>
      <c r="HDH149" s="224"/>
      <c r="HDI149" s="244"/>
      <c r="HDJ149" s="245"/>
      <c r="HDK149" s="224"/>
      <c r="HDL149" s="244"/>
      <c r="HDM149" s="245"/>
      <c r="HDN149" s="224"/>
      <c r="HDO149" s="244"/>
      <c r="HDP149" s="245"/>
      <c r="HDQ149" s="224"/>
      <c r="HDR149" s="244"/>
      <c r="HDS149" s="245"/>
      <c r="HDT149" s="224"/>
      <c r="HDU149" s="244"/>
      <c r="HDV149" s="245"/>
      <c r="HDW149" s="224"/>
      <c r="HDX149" s="244"/>
      <c r="HDY149" s="245"/>
      <c r="HDZ149" s="224"/>
      <c r="HEA149" s="244"/>
      <c r="HEB149" s="245"/>
      <c r="HEC149" s="224"/>
      <c r="HED149" s="244"/>
      <c r="HEE149" s="245"/>
      <c r="HEF149" s="224"/>
      <c r="HEG149" s="244"/>
      <c r="HEH149" s="245"/>
      <c r="HEI149" s="224"/>
      <c r="HEJ149" s="244"/>
      <c r="HEK149" s="245"/>
      <c r="HEL149" s="224"/>
      <c r="HEM149" s="244"/>
      <c r="HEN149" s="245"/>
      <c r="HEO149" s="224"/>
      <c r="HEP149" s="244"/>
      <c r="HEQ149" s="245"/>
      <c r="HER149" s="224"/>
      <c r="HES149" s="244"/>
      <c r="HET149" s="245"/>
      <c r="HEU149" s="224"/>
      <c r="HEV149" s="244"/>
      <c r="HEW149" s="245"/>
      <c r="HEX149" s="224"/>
      <c r="HEY149" s="244"/>
      <c r="HEZ149" s="245"/>
      <c r="HFA149" s="224"/>
      <c r="HFB149" s="244"/>
      <c r="HFC149" s="245"/>
      <c r="HFD149" s="224"/>
      <c r="HFE149" s="244"/>
      <c r="HFF149" s="245"/>
      <c r="HFG149" s="224"/>
      <c r="HFH149" s="244"/>
      <c r="HFI149" s="245"/>
      <c r="HFJ149" s="224"/>
      <c r="HFK149" s="244"/>
      <c r="HFL149" s="245"/>
      <c r="HFM149" s="224"/>
      <c r="HFN149" s="244"/>
      <c r="HFO149" s="245"/>
      <c r="HFP149" s="224"/>
      <c r="HFQ149" s="244"/>
      <c r="HFR149" s="245"/>
      <c r="HFS149" s="224"/>
      <c r="HFT149" s="244"/>
      <c r="HFU149" s="245"/>
      <c r="HFV149" s="224"/>
      <c r="HFW149" s="244"/>
      <c r="HFX149" s="245"/>
      <c r="HFY149" s="224"/>
      <c r="HFZ149" s="244"/>
      <c r="HGA149" s="245"/>
      <c r="HGB149" s="224"/>
      <c r="HGC149" s="244"/>
      <c r="HGD149" s="245"/>
      <c r="HGE149" s="224"/>
      <c r="HGF149" s="244"/>
      <c r="HGG149" s="245"/>
      <c r="HGH149" s="224"/>
      <c r="HGI149" s="244"/>
      <c r="HGJ149" s="245"/>
      <c r="HGK149" s="224"/>
      <c r="HGL149" s="244"/>
      <c r="HGM149" s="245"/>
      <c r="HGN149" s="224"/>
      <c r="HGO149" s="244"/>
      <c r="HGP149" s="245"/>
      <c r="HGQ149" s="224"/>
      <c r="HGR149" s="244"/>
      <c r="HGS149" s="245"/>
      <c r="HGT149" s="224"/>
      <c r="HGU149" s="244"/>
      <c r="HGV149" s="245"/>
      <c r="HGW149" s="224"/>
      <c r="HGX149" s="244"/>
      <c r="HGY149" s="245"/>
      <c r="HGZ149" s="224"/>
      <c r="HHA149" s="244"/>
      <c r="HHB149" s="245"/>
      <c r="HHC149" s="224"/>
      <c r="HHD149" s="244"/>
      <c r="HHE149" s="245"/>
      <c r="HHF149" s="224"/>
      <c r="HHG149" s="244"/>
      <c r="HHH149" s="245"/>
      <c r="HHI149" s="224"/>
      <c r="HHJ149" s="244"/>
      <c r="HHK149" s="245"/>
      <c r="HHL149" s="224"/>
      <c r="HHM149" s="244"/>
      <c r="HHN149" s="245"/>
      <c r="HHO149" s="224"/>
      <c r="HHP149" s="244"/>
      <c r="HHQ149" s="245"/>
      <c r="HHR149" s="224"/>
      <c r="HHS149" s="244"/>
      <c r="HHT149" s="245"/>
      <c r="HHU149" s="224"/>
      <c r="HHV149" s="244"/>
      <c r="HHW149" s="245"/>
      <c r="HHX149" s="224"/>
      <c r="HHY149" s="244"/>
      <c r="HHZ149" s="245"/>
      <c r="HIA149" s="224"/>
      <c r="HIB149" s="244"/>
      <c r="HIC149" s="245"/>
      <c r="HID149" s="224"/>
      <c r="HIE149" s="244"/>
      <c r="HIF149" s="245"/>
      <c r="HIG149" s="224"/>
      <c r="HIH149" s="244"/>
      <c r="HII149" s="245"/>
      <c r="HIJ149" s="224"/>
      <c r="HIK149" s="244"/>
      <c r="HIL149" s="245"/>
      <c r="HIM149" s="224"/>
      <c r="HIN149" s="244"/>
      <c r="HIO149" s="245"/>
      <c r="HIP149" s="224"/>
      <c r="HIQ149" s="244"/>
      <c r="HIR149" s="245"/>
      <c r="HIS149" s="224"/>
      <c r="HIT149" s="244"/>
      <c r="HIU149" s="245"/>
      <c r="HIV149" s="224"/>
      <c r="HIW149" s="244"/>
      <c r="HIX149" s="245"/>
      <c r="HIY149" s="224"/>
      <c r="HIZ149" s="244"/>
      <c r="HJA149" s="245"/>
      <c r="HJB149" s="224"/>
      <c r="HJC149" s="244"/>
      <c r="HJD149" s="245"/>
      <c r="HJE149" s="224"/>
      <c r="HJF149" s="244"/>
      <c r="HJG149" s="245"/>
      <c r="HJH149" s="224"/>
      <c r="HJI149" s="244"/>
      <c r="HJJ149" s="245"/>
      <c r="HJK149" s="224"/>
      <c r="HJL149" s="244"/>
      <c r="HJM149" s="245"/>
      <c r="HJN149" s="224"/>
      <c r="HJO149" s="244"/>
      <c r="HJP149" s="245"/>
      <c r="HJQ149" s="224"/>
      <c r="HJR149" s="244"/>
      <c r="HJS149" s="245"/>
      <c r="HJT149" s="224"/>
      <c r="HJU149" s="244"/>
      <c r="HJV149" s="245"/>
      <c r="HJW149" s="224"/>
      <c r="HJX149" s="244"/>
      <c r="HJY149" s="245"/>
      <c r="HJZ149" s="224"/>
      <c r="HKA149" s="244"/>
      <c r="HKB149" s="245"/>
      <c r="HKC149" s="224"/>
      <c r="HKD149" s="244"/>
      <c r="HKE149" s="245"/>
      <c r="HKF149" s="224"/>
      <c r="HKG149" s="244"/>
      <c r="HKH149" s="245"/>
      <c r="HKI149" s="224"/>
      <c r="HKJ149" s="244"/>
      <c r="HKK149" s="245"/>
      <c r="HKL149" s="224"/>
      <c r="HKM149" s="244"/>
      <c r="HKN149" s="245"/>
      <c r="HKO149" s="224"/>
      <c r="HKP149" s="244"/>
      <c r="HKQ149" s="245"/>
      <c r="HKR149" s="224"/>
      <c r="HKS149" s="244"/>
      <c r="HKT149" s="245"/>
      <c r="HKU149" s="224"/>
      <c r="HKV149" s="244"/>
      <c r="HKW149" s="245"/>
      <c r="HKX149" s="224"/>
      <c r="HKY149" s="244"/>
      <c r="HKZ149" s="245"/>
      <c r="HLA149" s="224"/>
      <c r="HLB149" s="244"/>
      <c r="HLC149" s="245"/>
      <c r="HLD149" s="224"/>
      <c r="HLE149" s="244"/>
      <c r="HLF149" s="245"/>
      <c r="HLG149" s="224"/>
      <c r="HLH149" s="244"/>
      <c r="HLI149" s="245"/>
      <c r="HLJ149" s="224"/>
      <c r="HLK149" s="244"/>
      <c r="HLL149" s="245"/>
      <c r="HLM149" s="224"/>
      <c r="HLN149" s="244"/>
      <c r="HLO149" s="245"/>
      <c r="HLP149" s="224"/>
      <c r="HLQ149" s="244"/>
      <c r="HLR149" s="245"/>
      <c r="HLS149" s="224"/>
      <c r="HLT149" s="244"/>
      <c r="HLU149" s="245"/>
      <c r="HLV149" s="224"/>
      <c r="HLW149" s="244"/>
      <c r="HLX149" s="245"/>
      <c r="HLY149" s="224"/>
      <c r="HLZ149" s="244"/>
      <c r="HMA149" s="245"/>
      <c r="HMB149" s="224"/>
      <c r="HMC149" s="244"/>
      <c r="HMD149" s="245"/>
      <c r="HME149" s="224"/>
      <c r="HMF149" s="244"/>
      <c r="HMG149" s="245"/>
      <c r="HMH149" s="224"/>
      <c r="HMI149" s="244"/>
      <c r="HMJ149" s="245"/>
      <c r="HMK149" s="224"/>
      <c r="HML149" s="244"/>
      <c r="HMM149" s="245"/>
      <c r="HMN149" s="224"/>
      <c r="HMO149" s="244"/>
      <c r="HMP149" s="245"/>
      <c r="HMQ149" s="224"/>
      <c r="HMR149" s="244"/>
      <c r="HMS149" s="245"/>
      <c r="HMT149" s="224"/>
      <c r="HMU149" s="244"/>
      <c r="HMV149" s="245"/>
      <c r="HMW149" s="224"/>
      <c r="HMX149" s="244"/>
      <c r="HMY149" s="245"/>
      <c r="HMZ149" s="224"/>
      <c r="HNA149" s="244"/>
      <c r="HNB149" s="245"/>
      <c r="HNC149" s="224"/>
      <c r="HND149" s="244"/>
      <c r="HNE149" s="245"/>
      <c r="HNF149" s="224"/>
      <c r="HNG149" s="244"/>
      <c r="HNH149" s="245"/>
      <c r="HNI149" s="224"/>
      <c r="HNJ149" s="244"/>
      <c r="HNK149" s="245"/>
      <c r="HNL149" s="224"/>
      <c r="HNM149" s="244"/>
      <c r="HNN149" s="245"/>
      <c r="HNO149" s="224"/>
      <c r="HNP149" s="244"/>
      <c r="HNQ149" s="245"/>
      <c r="HNR149" s="224"/>
      <c r="HNS149" s="244"/>
      <c r="HNT149" s="245"/>
      <c r="HNU149" s="224"/>
      <c r="HNV149" s="244"/>
      <c r="HNW149" s="245"/>
      <c r="HNX149" s="224"/>
      <c r="HNY149" s="244"/>
      <c r="HNZ149" s="245"/>
      <c r="HOA149" s="224"/>
      <c r="HOB149" s="244"/>
      <c r="HOC149" s="245"/>
      <c r="HOD149" s="224"/>
      <c r="HOE149" s="244"/>
      <c r="HOF149" s="245"/>
      <c r="HOG149" s="224"/>
      <c r="HOH149" s="244"/>
      <c r="HOI149" s="245"/>
      <c r="HOJ149" s="224"/>
      <c r="HOK149" s="244"/>
      <c r="HOL149" s="245"/>
      <c r="HOM149" s="224"/>
      <c r="HON149" s="244"/>
      <c r="HOO149" s="245"/>
      <c r="HOP149" s="224"/>
      <c r="HOQ149" s="244"/>
      <c r="HOR149" s="245"/>
      <c r="HOS149" s="224"/>
      <c r="HOT149" s="244"/>
      <c r="HOU149" s="245"/>
      <c r="HOV149" s="224"/>
      <c r="HOW149" s="244"/>
      <c r="HOX149" s="245"/>
      <c r="HOY149" s="224"/>
      <c r="HOZ149" s="244"/>
      <c r="HPA149" s="245"/>
      <c r="HPB149" s="224"/>
      <c r="HPC149" s="244"/>
      <c r="HPD149" s="245"/>
      <c r="HPE149" s="224"/>
      <c r="HPF149" s="244"/>
      <c r="HPG149" s="245"/>
      <c r="HPH149" s="224"/>
      <c r="HPI149" s="244"/>
      <c r="HPJ149" s="245"/>
      <c r="HPK149" s="224"/>
      <c r="HPL149" s="244"/>
      <c r="HPM149" s="245"/>
      <c r="HPN149" s="224"/>
      <c r="HPO149" s="244"/>
      <c r="HPP149" s="245"/>
      <c r="HPQ149" s="224"/>
      <c r="HPR149" s="244"/>
      <c r="HPS149" s="245"/>
      <c r="HPT149" s="224"/>
      <c r="HPU149" s="244"/>
      <c r="HPV149" s="245"/>
      <c r="HPW149" s="224"/>
      <c r="HPX149" s="244"/>
      <c r="HPY149" s="245"/>
      <c r="HPZ149" s="224"/>
      <c r="HQA149" s="244"/>
      <c r="HQB149" s="245"/>
      <c r="HQC149" s="224"/>
      <c r="HQD149" s="244"/>
      <c r="HQE149" s="245"/>
      <c r="HQF149" s="224"/>
      <c r="HQG149" s="244"/>
      <c r="HQH149" s="245"/>
      <c r="HQI149" s="224"/>
      <c r="HQJ149" s="244"/>
      <c r="HQK149" s="245"/>
      <c r="HQL149" s="224"/>
      <c r="HQM149" s="244"/>
      <c r="HQN149" s="245"/>
      <c r="HQO149" s="224"/>
      <c r="HQP149" s="244"/>
      <c r="HQQ149" s="245"/>
      <c r="HQR149" s="224"/>
      <c r="HQS149" s="244"/>
      <c r="HQT149" s="245"/>
      <c r="HQU149" s="224"/>
      <c r="HQV149" s="244"/>
      <c r="HQW149" s="245"/>
      <c r="HQX149" s="224"/>
      <c r="HQY149" s="244"/>
      <c r="HQZ149" s="245"/>
      <c r="HRA149" s="224"/>
      <c r="HRB149" s="244"/>
      <c r="HRC149" s="245"/>
      <c r="HRD149" s="224"/>
      <c r="HRE149" s="244"/>
      <c r="HRF149" s="245"/>
      <c r="HRG149" s="224"/>
      <c r="HRH149" s="244"/>
      <c r="HRI149" s="245"/>
      <c r="HRJ149" s="224"/>
      <c r="HRK149" s="244"/>
      <c r="HRL149" s="245"/>
      <c r="HRM149" s="224"/>
      <c r="HRN149" s="244"/>
      <c r="HRO149" s="245"/>
      <c r="HRP149" s="224"/>
      <c r="HRQ149" s="244"/>
      <c r="HRR149" s="245"/>
      <c r="HRS149" s="224"/>
      <c r="HRT149" s="244"/>
      <c r="HRU149" s="245"/>
      <c r="HRV149" s="224"/>
      <c r="HRW149" s="244"/>
      <c r="HRX149" s="245"/>
      <c r="HRY149" s="224"/>
      <c r="HRZ149" s="244"/>
      <c r="HSA149" s="245"/>
      <c r="HSB149" s="224"/>
      <c r="HSC149" s="244"/>
      <c r="HSD149" s="245"/>
      <c r="HSE149" s="224"/>
      <c r="HSF149" s="244"/>
      <c r="HSG149" s="245"/>
      <c r="HSH149" s="224"/>
      <c r="HSI149" s="244"/>
      <c r="HSJ149" s="245"/>
      <c r="HSK149" s="224"/>
      <c r="HSL149" s="244"/>
      <c r="HSM149" s="245"/>
      <c r="HSN149" s="224"/>
      <c r="HSO149" s="244"/>
      <c r="HSP149" s="245"/>
      <c r="HSQ149" s="224"/>
      <c r="HSR149" s="244"/>
      <c r="HSS149" s="245"/>
      <c r="HST149" s="224"/>
      <c r="HSU149" s="244"/>
      <c r="HSV149" s="245"/>
      <c r="HSW149" s="224"/>
      <c r="HSX149" s="244"/>
      <c r="HSY149" s="245"/>
      <c r="HSZ149" s="224"/>
      <c r="HTA149" s="244"/>
      <c r="HTB149" s="245"/>
      <c r="HTC149" s="224"/>
      <c r="HTD149" s="244"/>
      <c r="HTE149" s="245"/>
      <c r="HTF149" s="224"/>
      <c r="HTG149" s="244"/>
      <c r="HTH149" s="245"/>
      <c r="HTI149" s="224"/>
      <c r="HTJ149" s="244"/>
      <c r="HTK149" s="245"/>
      <c r="HTL149" s="224"/>
      <c r="HTM149" s="244"/>
      <c r="HTN149" s="245"/>
      <c r="HTO149" s="224"/>
      <c r="HTP149" s="244"/>
      <c r="HTQ149" s="245"/>
      <c r="HTR149" s="224"/>
      <c r="HTS149" s="244"/>
      <c r="HTT149" s="245"/>
      <c r="HTU149" s="224"/>
      <c r="HTV149" s="244"/>
      <c r="HTW149" s="245"/>
      <c r="HTX149" s="224"/>
      <c r="HTY149" s="244"/>
      <c r="HTZ149" s="245"/>
      <c r="HUA149" s="224"/>
      <c r="HUB149" s="244"/>
      <c r="HUC149" s="245"/>
      <c r="HUD149" s="224"/>
      <c r="HUE149" s="244"/>
      <c r="HUF149" s="245"/>
      <c r="HUG149" s="224"/>
      <c r="HUH149" s="244"/>
      <c r="HUI149" s="245"/>
      <c r="HUJ149" s="224"/>
      <c r="HUK149" s="244"/>
      <c r="HUL149" s="245"/>
      <c r="HUM149" s="224"/>
      <c r="HUN149" s="244"/>
      <c r="HUO149" s="245"/>
      <c r="HUP149" s="224"/>
      <c r="HUQ149" s="244"/>
      <c r="HUR149" s="245"/>
      <c r="HUS149" s="224"/>
      <c r="HUT149" s="244"/>
      <c r="HUU149" s="245"/>
      <c r="HUV149" s="224"/>
      <c r="HUW149" s="244"/>
      <c r="HUX149" s="245"/>
      <c r="HUY149" s="224"/>
      <c r="HUZ149" s="244"/>
      <c r="HVA149" s="245"/>
      <c r="HVB149" s="224"/>
      <c r="HVC149" s="244"/>
      <c r="HVD149" s="245"/>
      <c r="HVE149" s="224"/>
      <c r="HVF149" s="244"/>
      <c r="HVG149" s="245"/>
      <c r="HVH149" s="224"/>
      <c r="HVI149" s="244"/>
      <c r="HVJ149" s="245"/>
      <c r="HVK149" s="224"/>
      <c r="HVL149" s="244"/>
      <c r="HVM149" s="245"/>
      <c r="HVN149" s="224"/>
      <c r="HVO149" s="244"/>
      <c r="HVP149" s="245"/>
      <c r="HVQ149" s="224"/>
      <c r="HVR149" s="244"/>
      <c r="HVS149" s="245"/>
      <c r="HVT149" s="224"/>
      <c r="HVU149" s="244"/>
      <c r="HVV149" s="245"/>
      <c r="HVW149" s="224"/>
      <c r="HVX149" s="244"/>
      <c r="HVY149" s="245"/>
      <c r="HVZ149" s="224"/>
      <c r="HWA149" s="244"/>
      <c r="HWB149" s="245"/>
      <c r="HWC149" s="224"/>
      <c r="HWD149" s="244"/>
      <c r="HWE149" s="245"/>
      <c r="HWF149" s="224"/>
      <c r="HWG149" s="244"/>
      <c r="HWH149" s="245"/>
      <c r="HWI149" s="224"/>
      <c r="HWJ149" s="244"/>
      <c r="HWK149" s="245"/>
      <c r="HWL149" s="224"/>
      <c r="HWM149" s="244"/>
      <c r="HWN149" s="245"/>
      <c r="HWO149" s="224"/>
      <c r="HWP149" s="244"/>
      <c r="HWQ149" s="245"/>
      <c r="HWR149" s="224"/>
      <c r="HWS149" s="244"/>
      <c r="HWT149" s="245"/>
      <c r="HWU149" s="224"/>
      <c r="HWV149" s="244"/>
      <c r="HWW149" s="245"/>
      <c r="HWX149" s="224"/>
      <c r="HWY149" s="244"/>
      <c r="HWZ149" s="245"/>
      <c r="HXA149" s="224"/>
      <c r="HXB149" s="244"/>
      <c r="HXC149" s="245"/>
      <c r="HXD149" s="224"/>
      <c r="HXE149" s="244"/>
      <c r="HXF149" s="245"/>
      <c r="HXG149" s="224"/>
      <c r="HXH149" s="244"/>
      <c r="HXI149" s="245"/>
      <c r="HXJ149" s="224"/>
      <c r="HXK149" s="244"/>
      <c r="HXL149" s="245"/>
      <c r="HXM149" s="224"/>
      <c r="HXN149" s="244"/>
      <c r="HXO149" s="245"/>
      <c r="HXP149" s="224"/>
      <c r="HXQ149" s="244"/>
      <c r="HXR149" s="245"/>
      <c r="HXS149" s="224"/>
      <c r="HXT149" s="244"/>
      <c r="HXU149" s="245"/>
      <c r="HXV149" s="224"/>
      <c r="HXW149" s="244"/>
      <c r="HXX149" s="245"/>
      <c r="HXY149" s="224"/>
      <c r="HXZ149" s="244"/>
      <c r="HYA149" s="245"/>
      <c r="HYB149" s="224"/>
      <c r="HYC149" s="244"/>
      <c r="HYD149" s="245"/>
      <c r="HYE149" s="224"/>
      <c r="HYF149" s="244"/>
      <c r="HYG149" s="245"/>
      <c r="HYH149" s="224"/>
      <c r="HYI149" s="244"/>
      <c r="HYJ149" s="245"/>
      <c r="HYK149" s="224"/>
      <c r="HYL149" s="244"/>
      <c r="HYM149" s="245"/>
      <c r="HYN149" s="224"/>
      <c r="HYO149" s="244"/>
      <c r="HYP149" s="245"/>
      <c r="HYQ149" s="224"/>
      <c r="HYR149" s="244"/>
      <c r="HYS149" s="245"/>
      <c r="HYT149" s="224"/>
      <c r="HYU149" s="244"/>
      <c r="HYV149" s="245"/>
      <c r="HYW149" s="224"/>
      <c r="HYX149" s="244"/>
      <c r="HYY149" s="245"/>
      <c r="HYZ149" s="224"/>
      <c r="HZA149" s="244"/>
      <c r="HZB149" s="245"/>
      <c r="HZC149" s="224"/>
      <c r="HZD149" s="244"/>
      <c r="HZE149" s="245"/>
      <c r="HZF149" s="224"/>
      <c r="HZG149" s="244"/>
      <c r="HZH149" s="245"/>
      <c r="HZI149" s="224"/>
      <c r="HZJ149" s="244"/>
      <c r="HZK149" s="245"/>
      <c r="HZL149" s="224"/>
      <c r="HZM149" s="244"/>
      <c r="HZN149" s="245"/>
      <c r="HZO149" s="224"/>
      <c r="HZP149" s="244"/>
      <c r="HZQ149" s="245"/>
      <c r="HZR149" s="224"/>
      <c r="HZS149" s="244"/>
      <c r="HZT149" s="245"/>
      <c r="HZU149" s="224"/>
      <c r="HZV149" s="244"/>
      <c r="HZW149" s="245"/>
      <c r="HZX149" s="224"/>
      <c r="HZY149" s="244"/>
      <c r="HZZ149" s="245"/>
      <c r="IAA149" s="224"/>
      <c r="IAB149" s="244"/>
      <c r="IAC149" s="245"/>
      <c r="IAD149" s="224"/>
      <c r="IAE149" s="244"/>
      <c r="IAF149" s="245"/>
      <c r="IAG149" s="224"/>
      <c r="IAH149" s="244"/>
      <c r="IAI149" s="245"/>
      <c r="IAJ149" s="224"/>
      <c r="IAK149" s="244"/>
      <c r="IAL149" s="245"/>
      <c r="IAM149" s="224"/>
      <c r="IAN149" s="244"/>
      <c r="IAO149" s="245"/>
      <c r="IAP149" s="224"/>
      <c r="IAQ149" s="244"/>
      <c r="IAR149" s="245"/>
      <c r="IAS149" s="224"/>
      <c r="IAT149" s="244"/>
      <c r="IAU149" s="245"/>
      <c r="IAV149" s="224"/>
      <c r="IAW149" s="244"/>
      <c r="IAX149" s="245"/>
      <c r="IAY149" s="224"/>
      <c r="IAZ149" s="244"/>
      <c r="IBA149" s="245"/>
      <c r="IBB149" s="224"/>
      <c r="IBC149" s="244"/>
      <c r="IBD149" s="245"/>
      <c r="IBE149" s="224"/>
      <c r="IBF149" s="244"/>
      <c r="IBG149" s="245"/>
      <c r="IBH149" s="224"/>
      <c r="IBI149" s="244"/>
      <c r="IBJ149" s="245"/>
      <c r="IBK149" s="224"/>
      <c r="IBL149" s="244"/>
      <c r="IBM149" s="245"/>
      <c r="IBN149" s="224"/>
      <c r="IBO149" s="244"/>
      <c r="IBP149" s="245"/>
      <c r="IBQ149" s="224"/>
      <c r="IBR149" s="244"/>
      <c r="IBS149" s="245"/>
      <c r="IBT149" s="224"/>
      <c r="IBU149" s="244"/>
      <c r="IBV149" s="245"/>
      <c r="IBW149" s="224"/>
      <c r="IBX149" s="244"/>
      <c r="IBY149" s="245"/>
      <c r="IBZ149" s="224"/>
      <c r="ICA149" s="244"/>
      <c r="ICB149" s="245"/>
      <c r="ICC149" s="224"/>
      <c r="ICD149" s="244"/>
      <c r="ICE149" s="245"/>
      <c r="ICF149" s="224"/>
      <c r="ICG149" s="244"/>
      <c r="ICH149" s="245"/>
      <c r="ICI149" s="224"/>
      <c r="ICJ149" s="244"/>
      <c r="ICK149" s="245"/>
      <c r="ICL149" s="224"/>
      <c r="ICM149" s="244"/>
      <c r="ICN149" s="245"/>
      <c r="ICO149" s="224"/>
      <c r="ICP149" s="244"/>
      <c r="ICQ149" s="245"/>
      <c r="ICR149" s="224"/>
      <c r="ICS149" s="244"/>
      <c r="ICT149" s="245"/>
      <c r="ICU149" s="224"/>
      <c r="ICV149" s="244"/>
      <c r="ICW149" s="245"/>
      <c r="ICX149" s="224"/>
      <c r="ICY149" s="244"/>
      <c r="ICZ149" s="245"/>
      <c r="IDA149" s="224"/>
      <c r="IDB149" s="244"/>
      <c r="IDC149" s="245"/>
      <c r="IDD149" s="224"/>
      <c r="IDE149" s="244"/>
      <c r="IDF149" s="245"/>
      <c r="IDG149" s="224"/>
      <c r="IDH149" s="244"/>
      <c r="IDI149" s="245"/>
      <c r="IDJ149" s="224"/>
      <c r="IDK149" s="244"/>
      <c r="IDL149" s="245"/>
      <c r="IDM149" s="224"/>
      <c r="IDN149" s="244"/>
      <c r="IDO149" s="245"/>
      <c r="IDP149" s="224"/>
      <c r="IDQ149" s="244"/>
      <c r="IDR149" s="245"/>
      <c r="IDS149" s="224"/>
      <c r="IDT149" s="244"/>
      <c r="IDU149" s="245"/>
      <c r="IDV149" s="224"/>
      <c r="IDW149" s="244"/>
      <c r="IDX149" s="245"/>
      <c r="IDY149" s="224"/>
      <c r="IDZ149" s="244"/>
      <c r="IEA149" s="245"/>
      <c r="IEB149" s="224"/>
      <c r="IEC149" s="244"/>
      <c r="IED149" s="245"/>
      <c r="IEE149" s="224"/>
      <c r="IEF149" s="244"/>
      <c r="IEG149" s="245"/>
      <c r="IEH149" s="224"/>
      <c r="IEI149" s="244"/>
      <c r="IEJ149" s="245"/>
      <c r="IEK149" s="224"/>
      <c r="IEL149" s="244"/>
      <c r="IEM149" s="245"/>
      <c r="IEN149" s="224"/>
      <c r="IEO149" s="244"/>
      <c r="IEP149" s="245"/>
      <c r="IEQ149" s="224"/>
      <c r="IER149" s="244"/>
      <c r="IES149" s="245"/>
      <c r="IET149" s="224"/>
      <c r="IEU149" s="244"/>
      <c r="IEV149" s="245"/>
      <c r="IEW149" s="224"/>
      <c r="IEX149" s="244"/>
      <c r="IEY149" s="245"/>
      <c r="IEZ149" s="224"/>
      <c r="IFA149" s="244"/>
      <c r="IFB149" s="245"/>
      <c r="IFC149" s="224"/>
      <c r="IFD149" s="244"/>
      <c r="IFE149" s="245"/>
      <c r="IFF149" s="224"/>
      <c r="IFG149" s="244"/>
      <c r="IFH149" s="245"/>
      <c r="IFI149" s="224"/>
      <c r="IFJ149" s="244"/>
      <c r="IFK149" s="245"/>
      <c r="IFL149" s="224"/>
      <c r="IFM149" s="244"/>
      <c r="IFN149" s="245"/>
      <c r="IFO149" s="224"/>
      <c r="IFP149" s="244"/>
      <c r="IFQ149" s="245"/>
      <c r="IFR149" s="224"/>
      <c r="IFS149" s="244"/>
      <c r="IFT149" s="245"/>
      <c r="IFU149" s="224"/>
      <c r="IFV149" s="244"/>
      <c r="IFW149" s="245"/>
      <c r="IFX149" s="224"/>
      <c r="IFY149" s="244"/>
      <c r="IFZ149" s="245"/>
      <c r="IGA149" s="224"/>
      <c r="IGB149" s="244"/>
      <c r="IGC149" s="245"/>
      <c r="IGD149" s="224"/>
      <c r="IGE149" s="244"/>
      <c r="IGF149" s="245"/>
      <c r="IGG149" s="224"/>
      <c r="IGH149" s="244"/>
      <c r="IGI149" s="245"/>
      <c r="IGJ149" s="224"/>
      <c r="IGK149" s="244"/>
      <c r="IGL149" s="245"/>
      <c r="IGM149" s="224"/>
      <c r="IGN149" s="244"/>
      <c r="IGO149" s="245"/>
      <c r="IGP149" s="224"/>
      <c r="IGQ149" s="244"/>
      <c r="IGR149" s="245"/>
      <c r="IGS149" s="224"/>
      <c r="IGT149" s="244"/>
      <c r="IGU149" s="245"/>
      <c r="IGV149" s="224"/>
      <c r="IGW149" s="244"/>
      <c r="IGX149" s="245"/>
      <c r="IGY149" s="224"/>
      <c r="IGZ149" s="244"/>
      <c r="IHA149" s="245"/>
      <c r="IHB149" s="224"/>
      <c r="IHC149" s="244"/>
      <c r="IHD149" s="245"/>
      <c r="IHE149" s="224"/>
      <c r="IHF149" s="244"/>
      <c r="IHG149" s="245"/>
      <c r="IHH149" s="224"/>
      <c r="IHI149" s="244"/>
      <c r="IHJ149" s="245"/>
      <c r="IHK149" s="224"/>
      <c r="IHL149" s="244"/>
      <c r="IHM149" s="245"/>
      <c r="IHN149" s="224"/>
      <c r="IHO149" s="244"/>
      <c r="IHP149" s="245"/>
      <c r="IHQ149" s="224"/>
      <c r="IHR149" s="244"/>
      <c r="IHS149" s="245"/>
      <c r="IHT149" s="224"/>
      <c r="IHU149" s="244"/>
      <c r="IHV149" s="245"/>
      <c r="IHW149" s="224"/>
      <c r="IHX149" s="244"/>
      <c r="IHY149" s="245"/>
      <c r="IHZ149" s="224"/>
      <c r="IIA149" s="244"/>
      <c r="IIB149" s="245"/>
      <c r="IIC149" s="224"/>
      <c r="IID149" s="244"/>
      <c r="IIE149" s="245"/>
      <c r="IIF149" s="224"/>
      <c r="IIG149" s="244"/>
      <c r="IIH149" s="245"/>
      <c r="III149" s="224"/>
      <c r="IIJ149" s="244"/>
      <c r="IIK149" s="245"/>
      <c r="IIL149" s="224"/>
      <c r="IIM149" s="244"/>
      <c r="IIN149" s="245"/>
      <c r="IIO149" s="224"/>
      <c r="IIP149" s="244"/>
      <c r="IIQ149" s="245"/>
      <c r="IIR149" s="224"/>
      <c r="IIS149" s="244"/>
      <c r="IIT149" s="245"/>
      <c r="IIU149" s="224"/>
      <c r="IIV149" s="244"/>
      <c r="IIW149" s="245"/>
      <c r="IIX149" s="224"/>
      <c r="IIY149" s="244"/>
      <c r="IIZ149" s="245"/>
      <c r="IJA149" s="224"/>
      <c r="IJB149" s="244"/>
      <c r="IJC149" s="245"/>
      <c r="IJD149" s="224"/>
      <c r="IJE149" s="244"/>
      <c r="IJF149" s="245"/>
      <c r="IJG149" s="224"/>
      <c r="IJH149" s="244"/>
      <c r="IJI149" s="245"/>
      <c r="IJJ149" s="224"/>
      <c r="IJK149" s="244"/>
      <c r="IJL149" s="245"/>
      <c r="IJM149" s="224"/>
      <c r="IJN149" s="244"/>
      <c r="IJO149" s="245"/>
      <c r="IJP149" s="224"/>
      <c r="IJQ149" s="244"/>
      <c r="IJR149" s="245"/>
      <c r="IJS149" s="224"/>
      <c r="IJT149" s="244"/>
      <c r="IJU149" s="245"/>
      <c r="IJV149" s="224"/>
      <c r="IJW149" s="244"/>
      <c r="IJX149" s="245"/>
      <c r="IJY149" s="224"/>
      <c r="IJZ149" s="244"/>
      <c r="IKA149" s="245"/>
      <c r="IKB149" s="224"/>
      <c r="IKC149" s="244"/>
      <c r="IKD149" s="245"/>
      <c r="IKE149" s="224"/>
      <c r="IKF149" s="244"/>
      <c r="IKG149" s="245"/>
      <c r="IKH149" s="224"/>
      <c r="IKI149" s="244"/>
      <c r="IKJ149" s="245"/>
      <c r="IKK149" s="224"/>
      <c r="IKL149" s="244"/>
      <c r="IKM149" s="245"/>
      <c r="IKN149" s="224"/>
      <c r="IKO149" s="244"/>
      <c r="IKP149" s="245"/>
      <c r="IKQ149" s="224"/>
      <c r="IKR149" s="244"/>
      <c r="IKS149" s="245"/>
      <c r="IKT149" s="224"/>
      <c r="IKU149" s="244"/>
      <c r="IKV149" s="245"/>
      <c r="IKW149" s="224"/>
      <c r="IKX149" s="244"/>
      <c r="IKY149" s="245"/>
      <c r="IKZ149" s="224"/>
      <c r="ILA149" s="244"/>
      <c r="ILB149" s="245"/>
      <c r="ILC149" s="224"/>
      <c r="ILD149" s="244"/>
      <c r="ILE149" s="245"/>
      <c r="ILF149" s="224"/>
      <c r="ILG149" s="244"/>
      <c r="ILH149" s="245"/>
      <c r="ILI149" s="224"/>
      <c r="ILJ149" s="244"/>
      <c r="ILK149" s="245"/>
      <c r="ILL149" s="224"/>
      <c r="ILM149" s="244"/>
      <c r="ILN149" s="245"/>
      <c r="ILO149" s="224"/>
      <c r="ILP149" s="244"/>
      <c r="ILQ149" s="245"/>
      <c r="ILR149" s="224"/>
      <c r="ILS149" s="244"/>
      <c r="ILT149" s="245"/>
      <c r="ILU149" s="224"/>
      <c r="ILV149" s="244"/>
      <c r="ILW149" s="245"/>
      <c r="ILX149" s="224"/>
      <c r="ILY149" s="244"/>
      <c r="ILZ149" s="245"/>
      <c r="IMA149" s="224"/>
      <c r="IMB149" s="244"/>
      <c r="IMC149" s="245"/>
      <c r="IMD149" s="224"/>
      <c r="IME149" s="244"/>
      <c r="IMF149" s="245"/>
      <c r="IMG149" s="224"/>
      <c r="IMH149" s="244"/>
      <c r="IMI149" s="245"/>
      <c r="IMJ149" s="224"/>
      <c r="IMK149" s="244"/>
      <c r="IML149" s="245"/>
      <c r="IMM149" s="224"/>
      <c r="IMN149" s="244"/>
      <c r="IMO149" s="245"/>
      <c r="IMP149" s="224"/>
      <c r="IMQ149" s="244"/>
      <c r="IMR149" s="245"/>
      <c r="IMS149" s="224"/>
      <c r="IMT149" s="244"/>
      <c r="IMU149" s="245"/>
      <c r="IMV149" s="224"/>
      <c r="IMW149" s="244"/>
      <c r="IMX149" s="245"/>
      <c r="IMY149" s="224"/>
      <c r="IMZ149" s="244"/>
      <c r="INA149" s="245"/>
      <c r="INB149" s="224"/>
      <c r="INC149" s="244"/>
      <c r="IND149" s="245"/>
      <c r="INE149" s="224"/>
      <c r="INF149" s="244"/>
      <c r="ING149" s="245"/>
      <c r="INH149" s="224"/>
      <c r="INI149" s="244"/>
      <c r="INJ149" s="245"/>
      <c r="INK149" s="224"/>
      <c r="INL149" s="244"/>
      <c r="INM149" s="245"/>
      <c r="INN149" s="224"/>
      <c r="INO149" s="244"/>
      <c r="INP149" s="245"/>
      <c r="INQ149" s="224"/>
      <c r="INR149" s="244"/>
      <c r="INS149" s="245"/>
      <c r="INT149" s="224"/>
      <c r="INU149" s="244"/>
      <c r="INV149" s="245"/>
      <c r="INW149" s="224"/>
      <c r="INX149" s="244"/>
      <c r="INY149" s="245"/>
      <c r="INZ149" s="224"/>
      <c r="IOA149" s="244"/>
      <c r="IOB149" s="245"/>
      <c r="IOC149" s="224"/>
      <c r="IOD149" s="244"/>
      <c r="IOE149" s="245"/>
      <c r="IOF149" s="224"/>
      <c r="IOG149" s="244"/>
      <c r="IOH149" s="245"/>
      <c r="IOI149" s="224"/>
      <c r="IOJ149" s="244"/>
      <c r="IOK149" s="245"/>
      <c r="IOL149" s="224"/>
      <c r="IOM149" s="244"/>
      <c r="ION149" s="245"/>
      <c r="IOO149" s="224"/>
      <c r="IOP149" s="244"/>
      <c r="IOQ149" s="245"/>
      <c r="IOR149" s="224"/>
      <c r="IOS149" s="244"/>
      <c r="IOT149" s="245"/>
      <c r="IOU149" s="224"/>
      <c r="IOV149" s="244"/>
      <c r="IOW149" s="245"/>
      <c r="IOX149" s="224"/>
      <c r="IOY149" s="244"/>
      <c r="IOZ149" s="245"/>
      <c r="IPA149" s="224"/>
      <c r="IPB149" s="244"/>
      <c r="IPC149" s="245"/>
      <c r="IPD149" s="224"/>
      <c r="IPE149" s="244"/>
      <c r="IPF149" s="245"/>
      <c r="IPG149" s="224"/>
      <c r="IPH149" s="244"/>
      <c r="IPI149" s="245"/>
      <c r="IPJ149" s="224"/>
      <c r="IPK149" s="244"/>
      <c r="IPL149" s="245"/>
      <c r="IPM149" s="224"/>
      <c r="IPN149" s="244"/>
      <c r="IPO149" s="245"/>
      <c r="IPP149" s="224"/>
      <c r="IPQ149" s="244"/>
      <c r="IPR149" s="245"/>
      <c r="IPS149" s="224"/>
      <c r="IPT149" s="244"/>
      <c r="IPU149" s="245"/>
      <c r="IPV149" s="224"/>
      <c r="IPW149" s="244"/>
      <c r="IPX149" s="245"/>
      <c r="IPY149" s="224"/>
      <c r="IPZ149" s="244"/>
      <c r="IQA149" s="245"/>
      <c r="IQB149" s="224"/>
      <c r="IQC149" s="244"/>
      <c r="IQD149" s="245"/>
      <c r="IQE149" s="224"/>
      <c r="IQF149" s="244"/>
      <c r="IQG149" s="245"/>
      <c r="IQH149" s="224"/>
      <c r="IQI149" s="244"/>
      <c r="IQJ149" s="245"/>
      <c r="IQK149" s="224"/>
      <c r="IQL149" s="244"/>
      <c r="IQM149" s="245"/>
      <c r="IQN149" s="224"/>
      <c r="IQO149" s="244"/>
      <c r="IQP149" s="245"/>
      <c r="IQQ149" s="224"/>
      <c r="IQR149" s="244"/>
      <c r="IQS149" s="245"/>
      <c r="IQT149" s="224"/>
      <c r="IQU149" s="244"/>
      <c r="IQV149" s="245"/>
      <c r="IQW149" s="224"/>
      <c r="IQX149" s="244"/>
      <c r="IQY149" s="245"/>
      <c r="IQZ149" s="224"/>
      <c r="IRA149" s="244"/>
      <c r="IRB149" s="245"/>
      <c r="IRC149" s="224"/>
      <c r="IRD149" s="244"/>
      <c r="IRE149" s="245"/>
      <c r="IRF149" s="224"/>
      <c r="IRG149" s="244"/>
      <c r="IRH149" s="245"/>
      <c r="IRI149" s="224"/>
      <c r="IRJ149" s="244"/>
      <c r="IRK149" s="245"/>
      <c r="IRL149" s="224"/>
      <c r="IRM149" s="244"/>
      <c r="IRN149" s="245"/>
      <c r="IRO149" s="224"/>
      <c r="IRP149" s="244"/>
      <c r="IRQ149" s="245"/>
      <c r="IRR149" s="224"/>
      <c r="IRS149" s="244"/>
      <c r="IRT149" s="245"/>
      <c r="IRU149" s="224"/>
      <c r="IRV149" s="244"/>
      <c r="IRW149" s="245"/>
      <c r="IRX149" s="224"/>
      <c r="IRY149" s="244"/>
      <c r="IRZ149" s="245"/>
      <c r="ISA149" s="224"/>
      <c r="ISB149" s="244"/>
      <c r="ISC149" s="245"/>
      <c r="ISD149" s="224"/>
      <c r="ISE149" s="244"/>
      <c r="ISF149" s="245"/>
      <c r="ISG149" s="224"/>
      <c r="ISH149" s="244"/>
      <c r="ISI149" s="245"/>
      <c r="ISJ149" s="224"/>
      <c r="ISK149" s="244"/>
      <c r="ISL149" s="245"/>
      <c r="ISM149" s="224"/>
      <c r="ISN149" s="244"/>
      <c r="ISO149" s="245"/>
      <c r="ISP149" s="224"/>
      <c r="ISQ149" s="244"/>
      <c r="ISR149" s="245"/>
      <c r="ISS149" s="224"/>
      <c r="IST149" s="244"/>
      <c r="ISU149" s="245"/>
      <c r="ISV149" s="224"/>
      <c r="ISW149" s="244"/>
      <c r="ISX149" s="245"/>
      <c r="ISY149" s="224"/>
      <c r="ISZ149" s="244"/>
      <c r="ITA149" s="245"/>
      <c r="ITB149" s="224"/>
      <c r="ITC149" s="244"/>
      <c r="ITD149" s="245"/>
      <c r="ITE149" s="224"/>
      <c r="ITF149" s="244"/>
      <c r="ITG149" s="245"/>
      <c r="ITH149" s="224"/>
      <c r="ITI149" s="244"/>
      <c r="ITJ149" s="245"/>
      <c r="ITK149" s="224"/>
      <c r="ITL149" s="244"/>
      <c r="ITM149" s="245"/>
      <c r="ITN149" s="224"/>
      <c r="ITO149" s="244"/>
      <c r="ITP149" s="245"/>
      <c r="ITQ149" s="224"/>
      <c r="ITR149" s="244"/>
      <c r="ITS149" s="245"/>
      <c r="ITT149" s="224"/>
      <c r="ITU149" s="244"/>
      <c r="ITV149" s="245"/>
      <c r="ITW149" s="224"/>
      <c r="ITX149" s="244"/>
      <c r="ITY149" s="245"/>
      <c r="ITZ149" s="224"/>
      <c r="IUA149" s="244"/>
      <c r="IUB149" s="245"/>
      <c r="IUC149" s="224"/>
      <c r="IUD149" s="244"/>
      <c r="IUE149" s="245"/>
      <c r="IUF149" s="224"/>
      <c r="IUG149" s="244"/>
      <c r="IUH149" s="245"/>
      <c r="IUI149" s="224"/>
      <c r="IUJ149" s="244"/>
      <c r="IUK149" s="245"/>
      <c r="IUL149" s="224"/>
      <c r="IUM149" s="244"/>
      <c r="IUN149" s="245"/>
      <c r="IUO149" s="224"/>
      <c r="IUP149" s="244"/>
      <c r="IUQ149" s="245"/>
      <c r="IUR149" s="224"/>
      <c r="IUS149" s="244"/>
      <c r="IUT149" s="245"/>
      <c r="IUU149" s="224"/>
      <c r="IUV149" s="244"/>
      <c r="IUW149" s="245"/>
      <c r="IUX149" s="224"/>
      <c r="IUY149" s="244"/>
      <c r="IUZ149" s="245"/>
      <c r="IVA149" s="224"/>
      <c r="IVB149" s="244"/>
      <c r="IVC149" s="245"/>
      <c r="IVD149" s="224"/>
      <c r="IVE149" s="244"/>
      <c r="IVF149" s="245"/>
      <c r="IVG149" s="224"/>
      <c r="IVH149" s="244"/>
      <c r="IVI149" s="245"/>
      <c r="IVJ149" s="224"/>
      <c r="IVK149" s="244"/>
      <c r="IVL149" s="245"/>
      <c r="IVM149" s="224"/>
      <c r="IVN149" s="244"/>
      <c r="IVO149" s="245"/>
      <c r="IVP149" s="224"/>
      <c r="IVQ149" s="244"/>
      <c r="IVR149" s="245"/>
      <c r="IVS149" s="224"/>
      <c r="IVT149" s="244"/>
      <c r="IVU149" s="245"/>
      <c r="IVV149" s="224"/>
      <c r="IVW149" s="244"/>
      <c r="IVX149" s="245"/>
      <c r="IVY149" s="224"/>
      <c r="IVZ149" s="244"/>
      <c r="IWA149" s="245"/>
      <c r="IWB149" s="224"/>
      <c r="IWC149" s="244"/>
      <c r="IWD149" s="245"/>
      <c r="IWE149" s="224"/>
      <c r="IWF149" s="244"/>
      <c r="IWG149" s="245"/>
      <c r="IWH149" s="224"/>
      <c r="IWI149" s="244"/>
      <c r="IWJ149" s="245"/>
      <c r="IWK149" s="224"/>
      <c r="IWL149" s="244"/>
      <c r="IWM149" s="245"/>
      <c r="IWN149" s="224"/>
      <c r="IWO149" s="244"/>
      <c r="IWP149" s="245"/>
      <c r="IWQ149" s="224"/>
      <c r="IWR149" s="244"/>
      <c r="IWS149" s="245"/>
      <c r="IWT149" s="224"/>
      <c r="IWU149" s="244"/>
      <c r="IWV149" s="245"/>
      <c r="IWW149" s="224"/>
      <c r="IWX149" s="244"/>
      <c r="IWY149" s="245"/>
      <c r="IWZ149" s="224"/>
      <c r="IXA149" s="244"/>
      <c r="IXB149" s="245"/>
      <c r="IXC149" s="224"/>
      <c r="IXD149" s="244"/>
      <c r="IXE149" s="245"/>
      <c r="IXF149" s="224"/>
      <c r="IXG149" s="244"/>
      <c r="IXH149" s="245"/>
      <c r="IXI149" s="224"/>
      <c r="IXJ149" s="244"/>
      <c r="IXK149" s="245"/>
      <c r="IXL149" s="224"/>
      <c r="IXM149" s="244"/>
      <c r="IXN149" s="245"/>
      <c r="IXO149" s="224"/>
      <c r="IXP149" s="244"/>
      <c r="IXQ149" s="245"/>
      <c r="IXR149" s="224"/>
      <c r="IXS149" s="244"/>
      <c r="IXT149" s="245"/>
      <c r="IXU149" s="224"/>
      <c r="IXV149" s="244"/>
      <c r="IXW149" s="245"/>
      <c r="IXX149" s="224"/>
      <c r="IXY149" s="244"/>
      <c r="IXZ149" s="245"/>
      <c r="IYA149" s="224"/>
      <c r="IYB149" s="244"/>
      <c r="IYC149" s="245"/>
      <c r="IYD149" s="224"/>
      <c r="IYE149" s="244"/>
      <c r="IYF149" s="245"/>
      <c r="IYG149" s="224"/>
      <c r="IYH149" s="244"/>
      <c r="IYI149" s="245"/>
      <c r="IYJ149" s="224"/>
      <c r="IYK149" s="244"/>
      <c r="IYL149" s="245"/>
      <c r="IYM149" s="224"/>
      <c r="IYN149" s="244"/>
      <c r="IYO149" s="245"/>
      <c r="IYP149" s="224"/>
      <c r="IYQ149" s="244"/>
      <c r="IYR149" s="245"/>
      <c r="IYS149" s="224"/>
      <c r="IYT149" s="244"/>
      <c r="IYU149" s="245"/>
      <c r="IYV149" s="224"/>
      <c r="IYW149" s="244"/>
      <c r="IYX149" s="245"/>
      <c r="IYY149" s="224"/>
      <c r="IYZ149" s="244"/>
      <c r="IZA149" s="245"/>
      <c r="IZB149" s="224"/>
      <c r="IZC149" s="244"/>
      <c r="IZD149" s="245"/>
      <c r="IZE149" s="224"/>
      <c r="IZF149" s="244"/>
      <c r="IZG149" s="245"/>
      <c r="IZH149" s="224"/>
      <c r="IZI149" s="244"/>
      <c r="IZJ149" s="245"/>
      <c r="IZK149" s="224"/>
      <c r="IZL149" s="244"/>
      <c r="IZM149" s="245"/>
      <c r="IZN149" s="224"/>
      <c r="IZO149" s="244"/>
      <c r="IZP149" s="245"/>
      <c r="IZQ149" s="224"/>
      <c r="IZR149" s="244"/>
      <c r="IZS149" s="245"/>
      <c r="IZT149" s="224"/>
      <c r="IZU149" s="244"/>
      <c r="IZV149" s="245"/>
      <c r="IZW149" s="224"/>
      <c r="IZX149" s="244"/>
      <c r="IZY149" s="245"/>
      <c r="IZZ149" s="224"/>
      <c r="JAA149" s="244"/>
      <c r="JAB149" s="245"/>
      <c r="JAC149" s="224"/>
      <c r="JAD149" s="244"/>
      <c r="JAE149" s="245"/>
      <c r="JAF149" s="224"/>
      <c r="JAG149" s="244"/>
      <c r="JAH149" s="245"/>
      <c r="JAI149" s="224"/>
      <c r="JAJ149" s="244"/>
      <c r="JAK149" s="245"/>
      <c r="JAL149" s="224"/>
      <c r="JAM149" s="244"/>
      <c r="JAN149" s="245"/>
      <c r="JAO149" s="224"/>
      <c r="JAP149" s="244"/>
      <c r="JAQ149" s="245"/>
      <c r="JAR149" s="224"/>
      <c r="JAS149" s="244"/>
      <c r="JAT149" s="245"/>
      <c r="JAU149" s="224"/>
      <c r="JAV149" s="244"/>
      <c r="JAW149" s="245"/>
      <c r="JAX149" s="224"/>
      <c r="JAY149" s="244"/>
      <c r="JAZ149" s="245"/>
      <c r="JBA149" s="224"/>
      <c r="JBB149" s="244"/>
      <c r="JBC149" s="245"/>
      <c r="JBD149" s="224"/>
      <c r="JBE149" s="244"/>
      <c r="JBF149" s="245"/>
      <c r="JBG149" s="224"/>
      <c r="JBH149" s="244"/>
      <c r="JBI149" s="245"/>
      <c r="JBJ149" s="224"/>
      <c r="JBK149" s="244"/>
      <c r="JBL149" s="245"/>
      <c r="JBM149" s="224"/>
      <c r="JBN149" s="244"/>
      <c r="JBO149" s="245"/>
      <c r="JBP149" s="224"/>
      <c r="JBQ149" s="244"/>
      <c r="JBR149" s="245"/>
      <c r="JBS149" s="224"/>
      <c r="JBT149" s="244"/>
      <c r="JBU149" s="245"/>
      <c r="JBV149" s="224"/>
      <c r="JBW149" s="244"/>
      <c r="JBX149" s="245"/>
      <c r="JBY149" s="224"/>
      <c r="JBZ149" s="244"/>
      <c r="JCA149" s="245"/>
      <c r="JCB149" s="224"/>
      <c r="JCC149" s="244"/>
      <c r="JCD149" s="245"/>
      <c r="JCE149" s="224"/>
      <c r="JCF149" s="244"/>
      <c r="JCG149" s="245"/>
      <c r="JCH149" s="224"/>
      <c r="JCI149" s="244"/>
      <c r="JCJ149" s="245"/>
      <c r="JCK149" s="224"/>
      <c r="JCL149" s="244"/>
      <c r="JCM149" s="245"/>
      <c r="JCN149" s="224"/>
      <c r="JCO149" s="244"/>
      <c r="JCP149" s="245"/>
      <c r="JCQ149" s="224"/>
      <c r="JCR149" s="244"/>
      <c r="JCS149" s="245"/>
      <c r="JCT149" s="224"/>
      <c r="JCU149" s="244"/>
      <c r="JCV149" s="245"/>
      <c r="JCW149" s="224"/>
      <c r="JCX149" s="244"/>
      <c r="JCY149" s="245"/>
      <c r="JCZ149" s="224"/>
      <c r="JDA149" s="244"/>
      <c r="JDB149" s="245"/>
      <c r="JDC149" s="224"/>
      <c r="JDD149" s="244"/>
      <c r="JDE149" s="245"/>
      <c r="JDF149" s="224"/>
      <c r="JDG149" s="244"/>
      <c r="JDH149" s="245"/>
      <c r="JDI149" s="224"/>
      <c r="JDJ149" s="244"/>
      <c r="JDK149" s="245"/>
      <c r="JDL149" s="224"/>
      <c r="JDM149" s="244"/>
      <c r="JDN149" s="245"/>
      <c r="JDO149" s="224"/>
      <c r="JDP149" s="244"/>
      <c r="JDQ149" s="245"/>
      <c r="JDR149" s="224"/>
      <c r="JDS149" s="244"/>
      <c r="JDT149" s="245"/>
      <c r="JDU149" s="224"/>
      <c r="JDV149" s="244"/>
      <c r="JDW149" s="245"/>
      <c r="JDX149" s="224"/>
      <c r="JDY149" s="244"/>
      <c r="JDZ149" s="245"/>
      <c r="JEA149" s="224"/>
      <c r="JEB149" s="244"/>
      <c r="JEC149" s="245"/>
      <c r="JED149" s="224"/>
      <c r="JEE149" s="244"/>
      <c r="JEF149" s="245"/>
      <c r="JEG149" s="224"/>
      <c r="JEH149" s="244"/>
      <c r="JEI149" s="245"/>
      <c r="JEJ149" s="224"/>
      <c r="JEK149" s="244"/>
      <c r="JEL149" s="245"/>
      <c r="JEM149" s="224"/>
      <c r="JEN149" s="244"/>
      <c r="JEO149" s="245"/>
      <c r="JEP149" s="224"/>
      <c r="JEQ149" s="244"/>
      <c r="JER149" s="245"/>
      <c r="JES149" s="224"/>
      <c r="JET149" s="244"/>
      <c r="JEU149" s="245"/>
      <c r="JEV149" s="224"/>
      <c r="JEW149" s="244"/>
      <c r="JEX149" s="245"/>
      <c r="JEY149" s="224"/>
      <c r="JEZ149" s="244"/>
      <c r="JFA149" s="245"/>
      <c r="JFB149" s="224"/>
      <c r="JFC149" s="244"/>
      <c r="JFD149" s="245"/>
      <c r="JFE149" s="224"/>
      <c r="JFF149" s="244"/>
      <c r="JFG149" s="245"/>
      <c r="JFH149" s="224"/>
      <c r="JFI149" s="244"/>
      <c r="JFJ149" s="245"/>
      <c r="JFK149" s="224"/>
      <c r="JFL149" s="244"/>
      <c r="JFM149" s="245"/>
      <c r="JFN149" s="224"/>
      <c r="JFO149" s="244"/>
      <c r="JFP149" s="245"/>
      <c r="JFQ149" s="224"/>
      <c r="JFR149" s="244"/>
      <c r="JFS149" s="245"/>
      <c r="JFT149" s="224"/>
      <c r="JFU149" s="244"/>
      <c r="JFV149" s="245"/>
      <c r="JFW149" s="224"/>
      <c r="JFX149" s="244"/>
      <c r="JFY149" s="245"/>
      <c r="JFZ149" s="224"/>
      <c r="JGA149" s="244"/>
      <c r="JGB149" s="245"/>
      <c r="JGC149" s="224"/>
      <c r="JGD149" s="244"/>
      <c r="JGE149" s="245"/>
      <c r="JGF149" s="224"/>
      <c r="JGG149" s="244"/>
      <c r="JGH149" s="245"/>
      <c r="JGI149" s="224"/>
      <c r="JGJ149" s="244"/>
      <c r="JGK149" s="245"/>
      <c r="JGL149" s="224"/>
      <c r="JGM149" s="244"/>
      <c r="JGN149" s="245"/>
      <c r="JGO149" s="224"/>
      <c r="JGP149" s="244"/>
      <c r="JGQ149" s="245"/>
      <c r="JGR149" s="224"/>
      <c r="JGS149" s="244"/>
      <c r="JGT149" s="245"/>
      <c r="JGU149" s="224"/>
      <c r="JGV149" s="244"/>
      <c r="JGW149" s="245"/>
      <c r="JGX149" s="224"/>
      <c r="JGY149" s="244"/>
      <c r="JGZ149" s="245"/>
      <c r="JHA149" s="224"/>
      <c r="JHB149" s="244"/>
      <c r="JHC149" s="245"/>
      <c r="JHD149" s="224"/>
      <c r="JHE149" s="244"/>
      <c r="JHF149" s="245"/>
      <c r="JHG149" s="224"/>
      <c r="JHH149" s="244"/>
      <c r="JHI149" s="245"/>
      <c r="JHJ149" s="224"/>
      <c r="JHK149" s="244"/>
      <c r="JHL149" s="245"/>
      <c r="JHM149" s="224"/>
      <c r="JHN149" s="244"/>
      <c r="JHO149" s="245"/>
      <c r="JHP149" s="224"/>
      <c r="JHQ149" s="244"/>
      <c r="JHR149" s="245"/>
      <c r="JHS149" s="224"/>
      <c r="JHT149" s="244"/>
      <c r="JHU149" s="245"/>
      <c r="JHV149" s="224"/>
      <c r="JHW149" s="244"/>
      <c r="JHX149" s="245"/>
      <c r="JHY149" s="224"/>
      <c r="JHZ149" s="244"/>
      <c r="JIA149" s="245"/>
      <c r="JIB149" s="224"/>
      <c r="JIC149" s="244"/>
      <c r="JID149" s="245"/>
      <c r="JIE149" s="224"/>
      <c r="JIF149" s="244"/>
      <c r="JIG149" s="245"/>
      <c r="JIH149" s="224"/>
      <c r="JII149" s="244"/>
      <c r="JIJ149" s="245"/>
      <c r="JIK149" s="224"/>
      <c r="JIL149" s="244"/>
      <c r="JIM149" s="245"/>
      <c r="JIN149" s="224"/>
      <c r="JIO149" s="244"/>
      <c r="JIP149" s="245"/>
      <c r="JIQ149" s="224"/>
      <c r="JIR149" s="244"/>
      <c r="JIS149" s="245"/>
      <c r="JIT149" s="224"/>
      <c r="JIU149" s="244"/>
      <c r="JIV149" s="245"/>
      <c r="JIW149" s="224"/>
      <c r="JIX149" s="244"/>
      <c r="JIY149" s="245"/>
      <c r="JIZ149" s="224"/>
      <c r="JJA149" s="244"/>
      <c r="JJB149" s="245"/>
      <c r="JJC149" s="224"/>
      <c r="JJD149" s="244"/>
      <c r="JJE149" s="245"/>
      <c r="JJF149" s="224"/>
      <c r="JJG149" s="244"/>
      <c r="JJH149" s="245"/>
      <c r="JJI149" s="224"/>
      <c r="JJJ149" s="244"/>
      <c r="JJK149" s="245"/>
      <c r="JJL149" s="224"/>
      <c r="JJM149" s="244"/>
      <c r="JJN149" s="245"/>
      <c r="JJO149" s="224"/>
      <c r="JJP149" s="244"/>
      <c r="JJQ149" s="245"/>
      <c r="JJR149" s="224"/>
      <c r="JJS149" s="244"/>
      <c r="JJT149" s="245"/>
      <c r="JJU149" s="224"/>
      <c r="JJV149" s="244"/>
      <c r="JJW149" s="245"/>
      <c r="JJX149" s="224"/>
      <c r="JJY149" s="244"/>
      <c r="JJZ149" s="245"/>
      <c r="JKA149" s="224"/>
      <c r="JKB149" s="244"/>
      <c r="JKC149" s="245"/>
      <c r="JKD149" s="224"/>
      <c r="JKE149" s="244"/>
      <c r="JKF149" s="245"/>
      <c r="JKG149" s="224"/>
      <c r="JKH149" s="244"/>
      <c r="JKI149" s="245"/>
      <c r="JKJ149" s="224"/>
      <c r="JKK149" s="244"/>
      <c r="JKL149" s="245"/>
      <c r="JKM149" s="224"/>
      <c r="JKN149" s="244"/>
      <c r="JKO149" s="245"/>
      <c r="JKP149" s="224"/>
      <c r="JKQ149" s="244"/>
      <c r="JKR149" s="245"/>
      <c r="JKS149" s="224"/>
      <c r="JKT149" s="244"/>
      <c r="JKU149" s="245"/>
      <c r="JKV149" s="224"/>
      <c r="JKW149" s="244"/>
      <c r="JKX149" s="245"/>
      <c r="JKY149" s="224"/>
      <c r="JKZ149" s="244"/>
      <c r="JLA149" s="245"/>
      <c r="JLB149" s="224"/>
      <c r="JLC149" s="244"/>
      <c r="JLD149" s="245"/>
      <c r="JLE149" s="224"/>
      <c r="JLF149" s="244"/>
      <c r="JLG149" s="245"/>
      <c r="JLH149" s="224"/>
      <c r="JLI149" s="244"/>
      <c r="JLJ149" s="245"/>
      <c r="JLK149" s="224"/>
      <c r="JLL149" s="244"/>
      <c r="JLM149" s="245"/>
      <c r="JLN149" s="224"/>
      <c r="JLO149" s="244"/>
      <c r="JLP149" s="245"/>
      <c r="JLQ149" s="224"/>
      <c r="JLR149" s="244"/>
      <c r="JLS149" s="245"/>
      <c r="JLT149" s="224"/>
      <c r="JLU149" s="244"/>
      <c r="JLV149" s="245"/>
      <c r="JLW149" s="224"/>
      <c r="JLX149" s="244"/>
      <c r="JLY149" s="245"/>
      <c r="JLZ149" s="224"/>
      <c r="JMA149" s="244"/>
      <c r="JMB149" s="245"/>
      <c r="JMC149" s="224"/>
      <c r="JMD149" s="244"/>
      <c r="JME149" s="245"/>
      <c r="JMF149" s="224"/>
      <c r="JMG149" s="244"/>
      <c r="JMH149" s="245"/>
      <c r="JMI149" s="224"/>
      <c r="JMJ149" s="244"/>
      <c r="JMK149" s="245"/>
      <c r="JML149" s="224"/>
      <c r="JMM149" s="244"/>
      <c r="JMN149" s="245"/>
      <c r="JMO149" s="224"/>
      <c r="JMP149" s="244"/>
      <c r="JMQ149" s="245"/>
      <c r="JMR149" s="224"/>
      <c r="JMS149" s="244"/>
      <c r="JMT149" s="245"/>
      <c r="JMU149" s="224"/>
      <c r="JMV149" s="244"/>
      <c r="JMW149" s="245"/>
      <c r="JMX149" s="224"/>
      <c r="JMY149" s="244"/>
      <c r="JMZ149" s="245"/>
      <c r="JNA149" s="224"/>
      <c r="JNB149" s="244"/>
      <c r="JNC149" s="245"/>
      <c r="JND149" s="224"/>
      <c r="JNE149" s="244"/>
      <c r="JNF149" s="245"/>
      <c r="JNG149" s="224"/>
      <c r="JNH149" s="244"/>
      <c r="JNI149" s="245"/>
      <c r="JNJ149" s="224"/>
      <c r="JNK149" s="244"/>
      <c r="JNL149" s="245"/>
      <c r="JNM149" s="224"/>
      <c r="JNN149" s="244"/>
      <c r="JNO149" s="245"/>
      <c r="JNP149" s="224"/>
      <c r="JNQ149" s="244"/>
      <c r="JNR149" s="245"/>
      <c r="JNS149" s="224"/>
      <c r="JNT149" s="244"/>
      <c r="JNU149" s="245"/>
      <c r="JNV149" s="224"/>
      <c r="JNW149" s="244"/>
      <c r="JNX149" s="245"/>
      <c r="JNY149" s="224"/>
      <c r="JNZ149" s="244"/>
      <c r="JOA149" s="245"/>
      <c r="JOB149" s="224"/>
      <c r="JOC149" s="244"/>
      <c r="JOD149" s="245"/>
      <c r="JOE149" s="224"/>
      <c r="JOF149" s="244"/>
      <c r="JOG149" s="245"/>
      <c r="JOH149" s="224"/>
      <c r="JOI149" s="244"/>
      <c r="JOJ149" s="245"/>
      <c r="JOK149" s="224"/>
      <c r="JOL149" s="244"/>
      <c r="JOM149" s="245"/>
      <c r="JON149" s="224"/>
      <c r="JOO149" s="244"/>
      <c r="JOP149" s="245"/>
      <c r="JOQ149" s="224"/>
      <c r="JOR149" s="244"/>
      <c r="JOS149" s="245"/>
      <c r="JOT149" s="224"/>
      <c r="JOU149" s="244"/>
      <c r="JOV149" s="245"/>
      <c r="JOW149" s="224"/>
      <c r="JOX149" s="244"/>
      <c r="JOY149" s="245"/>
      <c r="JOZ149" s="224"/>
      <c r="JPA149" s="244"/>
      <c r="JPB149" s="245"/>
      <c r="JPC149" s="224"/>
      <c r="JPD149" s="244"/>
      <c r="JPE149" s="245"/>
      <c r="JPF149" s="224"/>
      <c r="JPG149" s="244"/>
      <c r="JPH149" s="245"/>
      <c r="JPI149" s="224"/>
      <c r="JPJ149" s="244"/>
      <c r="JPK149" s="245"/>
      <c r="JPL149" s="224"/>
      <c r="JPM149" s="244"/>
      <c r="JPN149" s="245"/>
      <c r="JPO149" s="224"/>
      <c r="JPP149" s="244"/>
      <c r="JPQ149" s="245"/>
      <c r="JPR149" s="224"/>
      <c r="JPS149" s="244"/>
      <c r="JPT149" s="245"/>
      <c r="JPU149" s="224"/>
      <c r="JPV149" s="244"/>
      <c r="JPW149" s="245"/>
      <c r="JPX149" s="224"/>
      <c r="JPY149" s="244"/>
      <c r="JPZ149" s="245"/>
      <c r="JQA149" s="224"/>
      <c r="JQB149" s="244"/>
      <c r="JQC149" s="245"/>
      <c r="JQD149" s="224"/>
      <c r="JQE149" s="244"/>
      <c r="JQF149" s="245"/>
      <c r="JQG149" s="224"/>
      <c r="JQH149" s="244"/>
      <c r="JQI149" s="245"/>
      <c r="JQJ149" s="224"/>
      <c r="JQK149" s="244"/>
      <c r="JQL149" s="245"/>
      <c r="JQM149" s="224"/>
      <c r="JQN149" s="244"/>
      <c r="JQO149" s="245"/>
      <c r="JQP149" s="224"/>
      <c r="JQQ149" s="244"/>
      <c r="JQR149" s="245"/>
      <c r="JQS149" s="224"/>
      <c r="JQT149" s="244"/>
      <c r="JQU149" s="245"/>
      <c r="JQV149" s="224"/>
      <c r="JQW149" s="244"/>
      <c r="JQX149" s="245"/>
      <c r="JQY149" s="224"/>
      <c r="JQZ149" s="244"/>
      <c r="JRA149" s="245"/>
      <c r="JRB149" s="224"/>
      <c r="JRC149" s="244"/>
      <c r="JRD149" s="245"/>
      <c r="JRE149" s="224"/>
      <c r="JRF149" s="244"/>
      <c r="JRG149" s="245"/>
      <c r="JRH149" s="224"/>
      <c r="JRI149" s="244"/>
      <c r="JRJ149" s="245"/>
      <c r="JRK149" s="224"/>
      <c r="JRL149" s="244"/>
      <c r="JRM149" s="245"/>
      <c r="JRN149" s="224"/>
      <c r="JRO149" s="244"/>
      <c r="JRP149" s="245"/>
      <c r="JRQ149" s="224"/>
      <c r="JRR149" s="244"/>
      <c r="JRS149" s="245"/>
      <c r="JRT149" s="224"/>
      <c r="JRU149" s="244"/>
      <c r="JRV149" s="245"/>
      <c r="JRW149" s="224"/>
      <c r="JRX149" s="244"/>
      <c r="JRY149" s="245"/>
      <c r="JRZ149" s="224"/>
      <c r="JSA149" s="244"/>
      <c r="JSB149" s="245"/>
      <c r="JSC149" s="224"/>
      <c r="JSD149" s="244"/>
      <c r="JSE149" s="245"/>
      <c r="JSF149" s="224"/>
      <c r="JSG149" s="244"/>
      <c r="JSH149" s="245"/>
      <c r="JSI149" s="224"/>
      <c r="JSJ149" s="244"/>
      <c r="JSK149" s="245"/>
      <c r="JSL149" s="224"/>
      <c r="JSM149" s="244"/>
      <c r="JSN149" s="245"/>
      <c r="JSO149" s="224"/>
      <c r="JSP149" s="244"/>
      <c r="JSQ149" s="245"/>
      <c r="JSR149" s="224"/>
      <c r="JSS149" s="244"/>
      <c r="JST149" s="245"/>
      <c r="JSU149" s="224"/>
      <c r="JSV149" s="244"/>
      <c r="JSW149" s="245"/>
      <c r="JSX149" s="224"/>
      <c r="JSY149" s="244"/>
      <c r="JSZ149" s="245"/>
      <c r="JTA149" s="224"/>
      <c r="JTB149" s="244"/>
      <c r="JTC149" s="245"/>
      <c r="JTD149" s="224"/>
      <c r="JTE149" s="244"/>
      <c r="JTF149" s="245"/>
      <c r="JTG149" s="224"/>
      <c r="JTH149" s="244"/>
      <c r="JTI149" s="245"/>
      <c r="JTJ149" s="224"/>
      <c r="JTK149" s="244"/>
      <c r="JTL149" s="245"/>
      <c r="JTM149" s="224"/>
      <c r="JTN149" s="244"/>
      <c r="JTO149" s="245"/>
      <c r="JTP149" s="224"/>
      <c r="JTQ149" s="244"/>
      <c r="JTR149" s="245"/>
      <c r="JTS149" s="224"/>
      <c r="JTT149" s="244"/>
      <c r="JTU149" s="245"/>
      <c r="JTV149" s="224"/>
      <c r="JTW149" s="244"/>
      <c r="JTX149" s="245"/>
      <c r="JTY149" s="224"/>
      <c r="JTZ149" s="244"/>
      <c r="JUA149" s="245"/>
      <c r="JUB149" s="224"/>
      <c r="JUC149" s="244"/>
      <c r="JUD149" s="245"/>
      <c r="JUE149" s="224"/>
      <c r="JUF149" s="244"/>
      <c r="JUG149" s="245"/>
      <c r="JUH149" s="224"/>
      <c r="JUI149" s="244"/>
      <c r="JUJ149" s="245"/>
      <c r="JUK149" s="224"/>
      <c r="JUL149" s="244"/>
      <c r="JUM149" s="245"/>
      <c r="JUN149" s="224"/>
      <c r="JUO149" s="244"/>
      <c r="JUP149" s="245"/>
      <c r="JUQ149" s="224"/>
      <c r="JUR149" s="244"/>
      <c r="JUS149" s="245"/>
      <c r="JUT149" s="224"/>
      <c r="JUU149" s="244"/>
      <c r="JUV149" s="245"/>
      <c r="JUW149" s="224"/>
      <c r="JUX149" s="244"/>
      <c r="JUY149" s="245"/>
      <c r="JUZ149" s="224"/>
      <c r="JVA149" s="244"/>
      <c r="JVB149" s="245"/>
      <c r="JVC149" s="224"/>
      <c r="JVD149" s="244"/>
      <c r="JVE149" s="245"/>
      <c r="JVF149" s="224"/>
      <c r="JVG149" s="244"/>
      <c r="JVH149" s="245"/>
      <c r="JVI149" s="224"/>
      <c r="JVJ149" s="244"/>
      <c r="JVK149" s="245"/>
      <c r="JVL149" s="224"/>
      <c r="JVM149" s="244"/>
      <c r="JVN149" s="245"/>
      <c r="JVO149" s="224"/>
      <c r="JVP149" s="244"/>
      <c r="JVQ149" s="245"/>
      <c r="JVR149" s="224"/>
      <c r="JVS149" s="244"/>
      <c r="JVT149" s="245"/>
      <c r="JVU149" s="224"/>
      <c r="JVV149" s="244"/>
      <c r="JVW149" s="245"/>
      <c r="JVX149" s="224"/>
      <c r="JVY149" s="244"/>
      <c r="JVZ149" s="245"/>
      <c r="JWA149" s="224"/>
      <c r="JWB149" s="244"/>
      <c r="JWC149" s="245"/>
      <c r="JWD149" s="224"/>
      <c r="JWE149" s="244"/>
      <c r="JWF149" s="245"/>
      <c r="JWG149" s="224"/>
      <c r="JWH149" s="244"/>
      <c r="JWI149" s="245"/>
      <c r="JWJ149" s="224"/>
      <c r="JWK149" s="244"/>
      <c r="JWL149" s="245"/>
      <c r="JWM149" s="224"/>
      <c r="JWN149" s="244"/>
      <c r="JWO149" s="245"/>
      <c r="JWP149" s="224"/>
      <c r="JWQ149" s="244"/>
      <c r="JWR149" s="245"/>
      <c r="JWS149" s="224"/>
      <c r="JWT149" s="244"/>
      <c r="JWU149" s="245"/>
      <c r="JWV149" s="224"/>
      <c r="JWW149" s="244"/>
      <c r="JWX149" s="245"/>
      <c r="JWY149" s="224"/>
      <c r="JWZ149" s="244"/>
      <c r="JXA149" s="245"/>
      <c r="JXB149" s="224"/>
      <c r="JXC149" s="244"/>
      <c r="JXD149" s="245"/>
      <c r="JXE149" s="224"/>
      <c r="JXF149" s="244"/>
      <c r="JXG149" s="245"/>
      <c r="JXH149" s="224"/>
      <c r="JXI149" s="244"/>
      <c r="JXJ149" s="245"/>
      <c r="JXK149" s="224"/>
      <c r="JXL149" s="244"/>
      <c r="JXM149" s="245"/>
      <c r="JXN149" s="224"/>
      <c r="JXO149" s="244"/>
      <c r="JXP149" s="245"/>
      <c r="JXQ149" s="224"/>
      <c r="JXR149" s="244"/>
      <c r="JXS149" s="245"/>
      <c r="JXT149" s="224"/>
      <c r="JXU149" s="244"/>
      <c r="JXV149" s="245"/>
      <c r="JXW149" s="224"/>
      <c r="JXX149" s="244"/>
      <c r="JXY149" s="245"/>
      <c r="JXZ149" s="224"/>
      <c r="JYA149" s="244"/>
      <c r="JYB149" s="245"/>
      <c r="JYC149" s="224"/>
      <c r="JYD149" s="244"/>
      <c r="JYE149" s="245"/>
      <c r="JYF149" s="224"/>
      <c r="JYG149" s="244"/>
      <c r="JYH149" s="245"/>
      <c r="JYI149" s="224"/>
      <c r="JYJ149" s="244"/>
      <c r="JYK149" s="245"/>
      <c r="JYL149" s="224"/>
      <c r="JYM149" s="244"/>
      <c r="JYN149" s="245"/>
      <c r="JYO149" s="224"/>
      <c r="JYP149" s="244"/>
      <c r="JYQ149" s="245"/>
      <c r="JYR149" s="224"/>
      <c r="JYS149" s="244"/>
      <c r="JYT149" s="245"/>
      <c r="JYU149" s="224"/>
      <c r="JYV149" s="244"/>
      <c r="JYW149" s="245"/>
      <c r="JYX149" s="224"/>
      <c r="JYY149" s="244"/>
      <c r="JYZ149" s="245"/>
      <c r="JZA149" s="224"/>
      <c r="JZB149" s="244"/>
      <c r="JZC149" s="245"/>
      <c r="JZD149" s="224"/>
      <c r="JZE149" s="244"/>
      <c r="JZF149" s="245"/>
      <c r="JZG149" s="224"/>
      <c r="JZH149" s="244"/>
      <c r="JZI149" s="245"/>
      <c r="JZJ149" s="224"/>
      <c r="JZK149" s="244"/>
      <c r="JZL149" s="245"/>
      <c r="JZM149" s="224"/>
      <c r="JZN149" s="244"/>
      <c r="JZO149" s="245"/>
      <c r="JZP149" s="224"/>
      <c r="JZQ149" s="244"/>
      <c r="JZR149" s="245"/>
      <c r="JZS149" s="224"/>
      <c r="JZT149" s="244"/>
      <c r="JZU149" s="245"/>
      <c r="JZV149" s="224"/>
      <c r="JZW149" s="244"/>
      <c r="JZX149" s="245"/>
      <c r="JZY149" s="224"/>
      <c r="JZZ149" s="244"/>
      <c r="KAA149" s="245"/>
      <c r="KAB149" s="224"/>
      <c r="KAC149" s="244"/>
      <c r="KAD149" s="245"/>
      <c r="KAE149" s="224"/>
      <c r="KAF149" s="244"/>
      <c r="KAG149" s="245"/>
      <c r="KAH149" s="224"/>
      <c r="KAI149" s="244"/>
      <c r="KAJ149" s="245"/>
      <c r="KAK149" s="224"/>
      <c r="KAL149" s="244"/>
      <c r="KAM149" s="245"/>
      <c r="KAN149" s="224"/>
      <c r="KAO149" s="244"/>
      <c r="KAP149" s="245"/>
      <c r="KAQ149" s="224"/>
      <c r="KAR149" s="244"/>
      <c r="KAS149" s="245"/>
      <c r="KAT149" s="224"/>
      <c r="KAU149" s="244"/>
      <c r="KAV149" s="245"/>
      <c r="KAW149" s="224"/>
      <c r="KAX149" s="244"/>
      <c r="KAY149" s="245"/>
      <c r="KAZ149" s="224"/>
      <c r="KBA149" s="244"/>
      <c r="KBB149" s="245"/>
      <c r="KBC149" s="224"/>
      <c r="KBD149" s="244"/>
      <c r="KBE149" s="245"/>
      <c r="KBF149" s="224"/>
      <c r="KBG149" s="244"/>
      <c r="KBH149" s="245"/>
      <c r="KBI149" s="224"/>
      <c r="KBJ149" s="244"/>
      <c r="KBK149" s="245"/>
      <c r="KBL149" s="224"/>
      <c r="KBM149" s="244"/>
      <c r="KBN149" s="245"/>
      <c r="KBO149" s="224"/>
      <c r="KBP149" s="244"/>
      <c r="KBQ149" s="245"/>
      <c r="KBR149" s="224"/>
      <c r="KBS149" s="244"/>
      <c r="KBT149" s="245"/>
      <c r="KBU149" s="224"/>
      <c r="KBV149" s="244"/>
      <c r="KBW149" s="245"/>
      <c r="KBX149" s="224"/>
      <c r="KBY149" s="244"/>
      <c r="KBZ149" s="245"/>
      <c r="KCA149" s="224"/>
      <c r="KCB149" s="244"/>
      <c r="KCC149" s="245"/>
      <c r="KCD149" s="224"/>
      <c r="KCE149" s="244"/>
      <c r="KCF149" s="245"/>
      <c r="KCG149" s="224"/>
      <c r="KCH149" s="244"/>
      <c r="KCI149" s="245"/>
      <c r="KCJ149" s="224"/>
      <c r="KCK149" s="244"/>
      <c r="KCL149" s="245"/>
      <c r="KCM149" s="224"/>
      <c r="KCN149" s="244"/>
      <c r="KCO149" s="245"/>
      <c r="KCP149" s="224"/>
      <c r="KCQ149" s="244"/>
      <c r="KCR149" s="245"/>
      <c r="KCS149" s="224"/>
      <c r="KCT149" s="244"/>
      <c r="KCU149" s="245"/>
      <c r="KCV149" s="224"/>
      <c r="KCW149" s="244"/>
      <c r="KCX149" s="245"/>
      <c r="KCY149" s="224"/>
      <c r="KCZ149" s="244"/>
      <c r="KDA149" s="245"/>
      <c r="KDB149" s="224"/>
      <c r="KDC149" s="244"/>
      <c r="KDD149" s="245"/>
      <c r="KDE149" s="224"/>
      <c r="KDF149" s="244"/>
      <c r="KDG149" s="245"/>
      <c r="KDH149" s="224"/>
      <c r="KDI149" s="244"/>
      <c r="KDJ149" s="245"/>
      <c r="KDK149" s="224"/>
      <c r="KDL149" s="244"/>
      <c r="KDM149" s="245"/>
      <c r="KDN149" s="224"/>
      <c r="KDO149" s="244"/>
      <c r="KDP149" s="245"/>
      <c r="KDQ149" s="224"/>
      <c r="KDR149" s="244"/>
      <c r="KDS149" s="245"/>
      <c r="KDT149" s="224"/>
      <c r="KDU149" s="244"/>
      <c r="KDV149" s="245"/>
      <c r="KDW149" s="224"/>
      <c r="KDX149" s="244"/>
      <c r="KDY149" s="245"/>
      <c r="KDZ149" s="224"/>
      <c r="KEA149" s="244"/>
      <c r="KEB149" s="245"/>
      <c r="KEC149" s="224"/>
      <c r="KED149" s="244"/>
      <c r="KEE149" s="245"/>
      <c r="KEF149" s="224"/>
      <c r="KEG149" s="244"/>
      <c r="KEH149" s="245"/>
      <c r="KEI149" s="224"/>
      <c r="KEJ149" s="244"/>
      <c r="KEK149" s="245"/>
      <c r="KEL149" s="224"/>
      <c r="KEM149" s="244"/>
      <c r="KEN149" s="245"/>
      <c r="KEO149" s="224"/>
      <c r="KEP149" s="244"/>
      <c r="KEQ149" s="245"/>
      <c r="KER149" s="224"/>
      <c r="KES149" s="244"/>
      <c r="KET149" s="245"/>
      <c r="KEU149" s="224"/>
      <c r="KEV149" s="244"/>
      <c r="KEW149" s="245"/>
      <c r="KEX149" s="224"/>
      <c r="KEY149" s="244"/>
      <c r="KEZ149" s="245"/>
      <c r="KFA149" s="224"/>
      <c r="KFB149" s="244"/>
      <c r="KFC149" s="245"/>
      <c r="KFD149" s="224"/>
      <c r="KFE149" s="244"/>
      <c r="KFF149" s="245"/>
      <c r="KFG149" s="224"/>
      <c r="KFH149" s="244"/>
      <c r="KFI149" s="245"/>
      <c r="KFJ149" s="224"/>
      <c r="KFK149" s="244"/>
      <c r="KFL149" s="245"/>
      <c r="KFM149" s="224"/>
      <c r="KFN149" s="244"/>
      <c r="KFO149" s="245"/>
      <c r="KFP149" s="224"/>
      <c r="KFQ149" s="244"/>
      <c r="KFR149" s="245"/>
      <c r="KFS149" s="224"/>
      <c r="KFT149" s="244"/>
      <c r="KFU149" s="245"/>
      <c r="KFV149" s="224"/>
      <c r="KFW149" s="244"/>
      <c r="KFX149" s="245"/>
      <c r="KFY149" s="224"/>
      <c r="KFZ149" s="244"/>
      <c r="KGA149" s="245"/>
      <c r="KGB149" s="224"/>
      <c r="KGC149" s="244"/>
      <c r="KGD149" s="245"/>
      <c r="KGE149" s="224"/>
      <c r="KGF149" s="244"/>
      <c r="KGG149" s="245"/>
      <c r="KGH149" s="224"/>
      <c r="KGI149" s="244"/>
      <c r="KGJ149" s="245"/>
      <c r="KGK149" s="224"/>
      <c r="KGL149" s="244"/>
      <c r="KGM149" s="245"/>
      <c r="KGN149" s="224"/>
      <c r="KGO149" s="244"/>
      <c r="KGP149" s="245"/>
      <c r="KGQ149" s="224"/>
      <c r="KGR149" s="244"/>
      <c r="KGS149" s="245"/>
      <c r="KGT149" s="224"/>
      <c r="KGU149" s="244"/>
      <c r="KGV149" s="245"/>
      <c r="KGW149" s="224"/>
      <c r="KGX149" s="244"/>
      <c r="KGY149" s="245"/>
      <c r="KGZ149" s="224"/>
      <c r="KHA149" s="244"/>
      <c r="KHB149" s="245"/>
      <c r="KHC149" s="224"/>
      <c r="KHD149" s="244"/>
      <c r="KHE149" s="245"/>
      <c r="KHF149" s="224"/>
      <c r="KHG149" s="244"/>
      <c r="KHH149" s="245"/>
      <c r="KHI149" s="224"/>
      <c r="KHJ149" s="244"/>
      <c r="KHK149" s="245"/>
      <c r="KHL149" s="224"/>
      <c r="KHM149" s="244"/>
      <c r="KHN149" s="245"/>
      <c r="KHO149" s="224"/>
      <c r="KHP149" s="244"/>
      <c r="KHQ149" s="245"/>
      <c r="KHR149" s="224"/>
      <c r="KHS149" s="244"/>
      <c r="KHT149" s="245"/>
      <c r="KHU149" s="224"/>
      <c r="KHV149" s="244"/>
      <c r="KHW149" s="245"/>
      <c r="KHX149" s="224"/>
      <c r="KHY149" s="244"/>
      <c r="KHZ149" s="245"/>
      <c r="KIA149" s="224"/>
      <c r="KIB149" s="244"/>
      <c r="KIC149" s="245"/>
      <c r="KID149" s="224"/>
      <c r="KIE149" s="244"/>
      <c r="KIF149" s="245"/>
      <c r="KIG149" s="224"/>
      <c r="KIH149" s="244"/>
      <c r="KII149" s="245"/>
      <c r="KIJ149" s="224"/>
      <c r="KIK149" s="244"/>
      <c r="KIL149" s="245"/>
      <c r="KIM149" s="224"/>
      <c r="KIN149" s="244"/>
      <c r="KIO149" s="245"/>
      <c r="KIP149" s="224"/>
      <c r="KIQ149" s="244"/>
      <c r="KIR149" s="245"/>
      <c r="KIS149" s="224"/>
      <c r="KIT149" s="244"/>
      <c r="KIU149" s="245"/>
      <c r="KIV149" s="224"/>
      <c r="KIW149" s="244"/>
      <c r="KIX149" s="245"/>
      <c r="KIY149" s="224"/>
      <c r="KIZ149" s="244"/>
      <c r="KJA149" s="245"/>
      <c r="KJB149" s="224"/>
      <c r="KJC149" s="244"/>
      <c r="KJD149" s="245"/>
      <c r="KJE149" s="224"/>
      <c r="KJF149" s="244"/>
      <c r="KJG149" s="245"/>
      <c r="KJH149" s="224"/>
      <c r="KJI149" s="244"/>
      <c r="KJJ149" s="245"/>
      <c r="KJK149" s="224"/>
      <c r="KJL149" s="244"/>
      <c r="KJM149" s="245"/>
      <c r="KJN149" s="224"/>
      <c r="KJO149" s="244"/>
      <c r="KJP149" s="245"/>
      <c r="KJQ149" s="224"/>
      <c r="KJR149" s="244"/>
      <c r="KJS149" s="245"/>
      <c r="KJT149" s="224"/>
      <c r="KJU149" s="244"/>
      <c r="KJV149" s="245"/>
      <c r="KJW149" s="224"/>
      <c r="KJX149" s="244"/>
      <c r="KJY149" s="245"/>
      <c r="KJZ149" s="224"/>
      <c r="KKA149" s="244"/>
      <c r="KKB149" s="245"/>
      <c r="KKC149" s="224"/>
      <c r="KKD149" s="244"/>
      <c r="KKE149" s="245"/>
      <c r="KKF149" s="224"/>
      <c r="KKG149" s="244"/>
      <c r="KKH149" s="245"/>
      <c r="KKI149" s="224"/>
      <c r="KKJ149" s="244"/>
      <c r="KKK149" s="245"/>
      <c r="KKL149" s="224"/>
      <c r="KKM149" s="244"/>
      <c r="KKN149" s="245"/>
      <c r="KKO149" s="224"/>
      <c r="KKP149" s="244"/>
      <c r="KKQ149" s="245"/>
      <c r="KKR149" s="224"/>
      <c r="KKS149" s="244"/>
      <c r="KKT149" s="245"/>
      <c r="KKU149" s="224"/>
      <c r="KKV149" s="244"/>
      <c r="KKW149" s="245"/>
      <c r="KKX149" s="224"/>
      <c r="KKY149" s="244"/>
      <c r="KKZ149" s="245"/>
      <c r="KLA149" s="224"/>
      <c r="KLB149" s="244"/>
      <c r="KLC149" s="245"/>
      <c r="KLD149" s="224"/>
      <c r="KLE149" s="244"/>
      <c r="KLF149" s="245"/>
      <c r="KLG149" s="224"/>
      <c r="KLH149" s="244"/>
      <c r="KLI149" s="245"/>
      <c r="KLJ149" s="224"/>
      <c r="KLK149" s="244"/>
      <c r="KLL149" s="245"/>
      <c r="KLM149" s="224"/>
      <c r="KLN149" s="244"/>
      <c r="KLO149" s="245"/>
      <c r="KLP149" s="224"/>
      <c r="KLQ149" s="244"/>
      <c r="KLR149" s="245"/>
      <c r="KLS149" s="224"/>
      <c r="KLT149" s="244"/>
      <c r="KLU149" s="245"/>
      <c r="KLV149" s="224"/>
      <c r="KLW149" s="244"/>
      <c r="KLX149" s="245"/>
      <c r="KLY149" s="224"/>
      <c r="KLZ149" s="244"/>
      <c r="KMA149" s="245"/>
      <c r="KMB149" s="224"/>
      <c r="KMC149" s="244"/>
      <c r="KMD149" s="245"/>
      <c r="KME149" s="224"/>
      <c r="KMF149" s="244"/>
      <c r="KMG149" s="245"/>
      <c r="KMH149" s="224"/>
      <c r="KMI149" s="244"/>
      <c r="KMJ149" s="245"/>
      <c r="KMK149" s="224"/>
      <c r="KML149" s="244"/>
      <c r="KMM149" s="245"/>
      <c r="KMN149" s="224"/>
      <c r="KMO149" s="244"/>
      <c r="KMP149" s="245"/>
      <c r="KMQ149" s="224"/>
      <c r="KMR149" s="244"/>
      <c r="KMS149" s="245"/>
      <c r="KMT149" s="224"/>
      <c r="KMU149" s="244"/>
      <c r="KMV149" s="245"/>
      <c r="KMW149" s="224"/>
      <c r="KMX149" s="244"/>
      <c r="KMY149" s="245"/>
      <c r="KMZ149" s="224"/>
      <c r="KNA149" s="244"/>
      <c r="KNB149" s="245"/>
      <c r="KNC149" s="224"/>
      <c r="KND149" s="244"/>
      <c r="KNE149" s="245"/>
      <c r="KNF149" s="224"/>
      <c r="KNG149" s="244"/>
      <c r="KNH149" s="245"/>
      <c r="KNI149" s="224"/>
      <c r="KNJ149" s="244"/>
      <c r="KNK149" s="245"/>
      <c r="KNL149" s="224"/>
      <c r="KNM149" s="244"/>
      <c r="KNN149" s="245"/>
      <c r="KNO149" s="224"/>
      <c r="KNP149" s="244"/>
      <c r="KNQ149" s="245"/>
      <c r="KNR149" s="224"/>
      <c r="KNS149" s="244"/>
      <c r="KNT149" s="245"/>
      <c r="KNU149" s="224"/>
      <c r="KNV149" s="244"/>
      <c r="KNW149" s="245"/>
      <c r="KNX149" s="224"/>
      <c r="KNY149" s="244"/>
      <c r="KNZ149" s="245"/>
      <c r="KOA149" s="224"/>
      <c r="KOB149" s="244"/>
      <c r="KOC149" s="245"/>
      <c r="KOD149" s="224"/>
      <c r="KOE149" s="244"/>
      <c r="KOF149" s="245"/>
      <c r="KOG149" s="224"/>
      <c r="KOH149" s="244"/>
      <c r="KOI149" s="245"/>
      <c r="KOJ149" s="224"/>
      <c r="KOK149" s="244"/>
      <c r="KOL149" s="245"/>
      <c r="KOM149" s="224"/>
      <c r="KON149" s="244"/>
      <c r="KOO149" s="245"/>
      <c r="KOP149" s="224"/>
      <c r="KOQ149" s="244"/>
      <c r="KOR149" s="245"/>
      <c r="KOS149" s="224"/>
      <c r="KOT149" s="244"/>
      <c r="KOU149" s="245"/>
      <c r="KOV149" s="224"/>
      <c r="KOW149" s="244"/>
      <c r="KOX149" s="245"/>
      <c r="KOY149" s="224"/>
      <c r="KOZ149" s="244"/>
      <c r="KPA149" s="245"/>
      <c r="KPB149" s="224"/>
      <c r="KPC149" s="244"/>
      <c r="KPD149" s="245"/>
      <c r="KPE149" s="224"/>
      <c r="KPF149" s="244"/>
      <c r="KPG149" s="245"/>
      <c r="KPH149" s="224"/>
      <c r="KPI149" s="244"/>
      <c r="KPJ149" s="245"/>
      <c r="KPK149" s="224"/>
      <c r="KPL149" s="244"/>
      <c r="KPM149" s="245"/>
      <c r="KPN149" s="224"/>
      <c r="KPO149" s="244"/>
      <c r="KPP149" s="245"/>
      <c r="KPQ149" s="224"/>
      <c r="KPR149" s="244"/>
      <c r="KPS149" s="245"/>
      <c r="KPT149" s="224"/>
      <c r="KPU149" s="244"/>
      <c r="KPV149" s="245"/>
      <c r="KPW149" s="224"/>
      <c r="KPX149" s="244"/>
      <c r="KPY149" s="245"/>
      <c r="KPZ149" s="224"/>
      <c r="KQA149" s="244"/>
      <c r="KQB149" s="245"/>
      <c r="KQC149" s="224"/>
      <c r="KQD149" s="244"/>
      <c r="KQE149" s="245"/>
      <c r="KQF149" s="224"/>
      <c r="KQG149" s="244"/>
      <c r="KQH149" s="245"/>
      <c r="KQI149" s="224"/>
      <c r="KQJ149" s="244"/>
      <c r="KQK149" s="245"/>
      <c r="KQL149" s="224"/>
      <c r="KQM149" s="244"/>
      <c r="KQN149" s="245"/>
      <c r="KQO149" s="224"/>
      <c r="KQP149" s="244"/>
      <c r="KQQ149" s="245"/>
      <c r="KQR149" s="224"/>
      <c r="KQS149" s="244"/>
      <c r="KQT149" s="245"/>
      <c r="KQU149" s="224"/>
      <c r="KQV149" s="244"/>
      <c r="KQW149" s="245"/>
      <c r="KQX149" s="224"/>
      <c r="KQY149" s="244"/>
      <c r="KQZ149" s="245"/>
      <c r="KRA149" s="224"/>
      <c r="KRB149" s="244"/>
      <c r="KRC149" s="245"/>
      <c r="KRD149" s="224"/>
      <c r="KRE149" s="244"/>
      <c r="KRF149" s="245"/>
      <c r="KRG149" s="224"/>
      <c r="KRH149" s="244"/>
      <c r="KRI149" s="245"/>
      <c r="KRJ149" s="224"/>
      <c r="KRK149" s="244"/>
      <c r="KRL149" s="245"/>
      <c r="KRM149" s="224"/>
      <c r="KRN149" s="244"/>
      <c r="KRO149" s="245"/>
      <c r="KRP149" s="224"/>
      <c r="KRQ149" s="244"/>
      <c r="KRR149" s="245"/>
      <c r="KRS149" s="224"/>
      <c r="KRT149" s="244"/>
      <c r="KRU149" s="245"/>
      <c r="KRV149" s="224"/>
      <c r="KRW149" s="244"/>
      <c r="KRX149" s="245"/>
      <c r="KRY149" s="224"/>
      <c r="KRZ149" s="244"/>
      <c r="KSA149" s="245"/>
      <c r="KSB149" s="224"/>
      <c r="KSC149" s="244"/>
      <c r="KSD149" s="245"/>
      <c r="KSE149" s="224"/>
      <c r="KSF149" s="244"/>
      <c r="KSG149" s="245"/>
      <c r="KSH149" s="224"/>
      <c r="KSI149" s="244"/>
      <c r="KSJ149" s="245"/>
      <c r="KSK149" s="224"/>
      <c r="KSL149" s="244"/>
      <c r="KSM149" s="245"/>
      <c r="KSN149" s="224"/>
      <c r="KSO149" s="244"/>
      <c r="KSP149" s="245"/>
      <c r="KSQ149" s="224"/>
      <c r="KSR149" s="244"/>
      <c r="KSS149" s="245"/>
      <c r="KST149" s="224"/>
      <c r="KSU149" s="244"/>
      <c r="KSV149" s="245"/>
      <c r="KSW149" s="224"/>
      <c r="KSX149" s="244"/>
      <c r="KSY149" s="245"/>
      <c r="KSZ149" s="224"/>
      <c r="KTA149" s="244"/>
      <c r="KTB149" s="245"/>
      <c r="KTC149" s="224"/>
      <c r="KTD149" s="244"/>
      <c r="KTE149" s="245"/>
      <c r="KTF149" s="224"/>
      <c r="KTG149" s="244"/>
      <c r="KTH149" s="245"/>
      <c r="KTI149" s="224"/>
      <c r="KTJ149" s="244"/>
      <c r="KTK149" s="245"/>
      <c r="KTL149" s="224"/>
      <c r="KTM149" s="244"/>
      <c r="KTN149" s="245"/>
      <c r="KTO149" s="224"/>
      <c r="KTP149" s="244"/>
      <c r="KTQ149" s="245"/>
      <c r="KTR149" s="224"/>
      <c r="KTS149" s="244"/>
      <c r="KTT149" s="245"/>
      <c r="KTU149" s="224"/>
      <c r="KTV149" s="244"/>
      <c r="KTW149" s="245"/>
      <c r="KTX149" s="224"/>
      <c r="KTY149" s="244"/>
      <c r="KTZ149" s="245"/>
      <c r="KUA149" s="224"/>
      <c r="KUB149" s="244"/>
      <c r="KUC149" s="245"/>
      <c r="KUD149" s="224"/>
      <c r="KUE149" s="244"/>
      <c r="KUF149" s="245"/>
      <c r="KUG149" s="224"/>
      <c r="KUH149" s="244"/>
      <c r="KUI149" s="245"/>
      <c r="KUJ149" s="224"/>
      <c r="KUK149" s="244"/>
      <c r="KUL149" s="245"/>
      <c r="KUM149" s="224"/>
      <c r="KUN149" s="244"/>
      <c r="KUO149" s="245"/>
      <c r="KUP149" s="224"/>
      <c r="KUQ149" s="244"/>
      <c r="KUR149" s="245"/>
      <c r="KUS149" s="224"/>
      <c r="KUT149" s="244"/>
      <c r="KUU149" s="245"/>
      <c r="KUV149" s="224"/>
      <c r="KUW149" s="244"/>
      <c r="KUX149" s="245"/>
      <c r="KUY149" s="224"/>
      <c r="KUZ149" s="244"/>
      <c r="KVA149" s="245"/>
      <c r="KVB149" s="224"/>
      <c r="KVC149" s="244"/>
      <c r="KVD149" s="245"/>
      <c r="KVE149" s="224"/>
      <c r="KVF149" s="244"/>
      <c r="KVG149" s="245"/>
      <c r="KVH149" s="224"/>
      <c r="KVI149" s="244"/>
      <c r="KVJ149" s="245"/>
      <c r="KVK149" s="224"/>
      <c r="KVL149" s="244"/>
      <c r="KVM149" s="245"/>
      <c r="KVN149" s="224"/>
      <c r="KVO149" s="244"/>
      <c r="KVP149" s="245"/>
      <c r="KVQ149" s="224"/>
      <c r="KVR149" s="244"/>
      <c r="KVS149" s="245"/>
      <c r="KVT149" s="224"/>
      <c r="KVU149" s="244"/>
      <c r="KVV149" s="245"/>
      <c r="KVW149" s="224"/>
      <c r="KVX149" s="244"/>
      <c r="KVY149" s="245"/>
      <c r="KVZ149" s="224"/>
      <c r="KWA149" s="244"/>
      <c r="KWB149" s="245"/>
      <c r="KWC149" s="224"/>
      <c r="KWD149" s="244"/>
      <c r="KWE149" s="245"/>
      <c r="KWF149" s="224"/>
      <c r="KWG149" s="244"/>
      <c r="KWH149" s="245"/>
      <c r="KWI149" s="224"/>
      <c r="KWJ149" s="244"/>
      <c r="KWK149" s="245"/>
      <c r="KWL149" s="224"/>
      <c r="KWM149" s="244"/>
      <c r="KWN149" s="245"/>
      <c r="KWO149" s="224"/>
      <c r="KWP149" s="244"/>
      <c r="KWQ149" s="245"/>
      <c r="KWR149" s="224"/>
      <c r="KWS149" s="244"/>
      <c r="KWT149" s="245"/>
      <c r="KWU149" s="224"/>
      <c r="KWV149" s="244"/>
      <c r="KWW149" s="245"/>
      <c r="KWX149" s="224"/>
      <c r="KWY149" s="244"/>
      <c r="KWZ149" s="245"/>
      <c r="KXA149" s="224"/>
      <c r="KXB149" s="244"/>
      <c r="KXC149" s="245"/>
      <c r="KXD149" s="224"/>
      <c r="KXE149" s="244"/>
      <c r="KXF149" s="245"/>
      <c r="KXG149" s="224"/>
      <c r="KXH149" s="244"/>
      <c r="KXI149" s="245"/>
      <c r="KXJ149" s="224"/>
      <c r="KXK149" s="244"/>
      <c r="KXL149" s="245"/>
      <c r="KXM149" s="224"/>
      <c r="KXN149" s="244"/>
      <c r="KXO149" s="245"/>
      <c r="KXP149" s="224"/>
      <c r="KXQ149" s="244"/>
      <c r="KXR149" s="245"/>
      <c r="KXS149" s="224"/>
      <c r="KXT149" s="244"/>
      <c r="KXU149" s="245"/>
      <c r="KXV149" s="224"/>
      <c r="KXW149" s="244"/>
      <c r="KXX149" s="245"/>
      <c r="KXY149" s="224"/>
      <c r="KXZ149" s="244"/>
      <c r="KYA149" s="245"/>
      <c r="KYB149" s="224"/>
      <c r="KYC149" s="244"/>
      <c r="KYD149" s="245"/>
      <c r="KYE149" s="224"/>
      <c r="KYF149" s="244"/>
      <c r="KYG149" s="245"/>
      <c r="KYH149" s="224"/>
      <c r="KYI149" s="244"/>
      <c r="KYJ149" s="245"/>
      <c r="KYK149" s="224"/>
      <c r="KYL149" s="244"/>
      <c r="KYM149" s="245"/>
      <c r="KYN149" s="224"/>
      <c r="KYO149" s="244"/>
      <c r="KYP149" s="245"/>
      <c r="KYQ149" s="224"/>
      <c r="KYR149" s="244"/>
      <c r="KYS149" s="245"/>
      <c r="KYT149" s="224"/>
      <c r="KYU149" s="244"/>
      <c r="KYV149" s="245"/>
      <c r="KYW149" s="224"/>
      <c r="KYX149" s="244"/>
      <c r="KYY149" s="245"/>
      <c r="KYZ149" s="224"/>
      <c r="KZA149" s="244"/>
      <c r="KZB149" s="245"/>
      <c r="KZC149" s="224"/>
      <c r="KZD149" s="244"/>
      <c r="KZE149" s="245"/>
      <c r="KZF149" s="224"/>
      <c r="KZG149" s="244"/>
      <c r="KZH149" s="245"/>
      <c r="KZI149" s="224"/>
      <c r="KZJ149" s="244"/>
      <c r="KZK149" s="245"/>
      <c r="KZL149" s="224"/>
      <c r="KZM149" s="244"/>
      <c r="KZN149" s="245"/>
      <c r="KZO149" s="224"/>
      <c r="KZP149" s="244"/>
      <c r="KZQ149" s="245"/>
      <c r="KZR149" s="224"/>
      <c r="KZS149" s="244"/>
      <c r="KZT149" s="245"/>
      <c r="KZU149" s="224"/>
      <c r="KZV149" s="244"/>
      <c r="KZW149" s="245"/>
      <c r="KZX149" s="224"/>
      <c r="KZY149" s="244"/>
      <c r="KZZ149" s="245"/>
      <c r="LAA149" s="224"/>
      <c r="LAB149" s="244"/>
      <c r="LAC149" s="245"/>
      <c r="LAD149" s="224"/>
      <c r="LAE149" s="244"/>
      <c r="LAF149" s="245"/>
      <c r="LAG149" s="224"/>
      <c r="LAH149" s="244"/>
      <c r="LAI149" s="245"/>
      <c r="LAJ149" s="224"/>
      <c r="LAK149" s="244"/>
      <c r="LAL149" s="245"/>
      <c r="LAM149" s="224"/>
      <c r="LAN149" s="244"/>
      <c r="LAO149" s="245"/>
      <c r="LAP149" s="224"/>
      <c r="LAQ149" s="244"/>
      <c r="LAR149" s="245"/>
      <c r="LAS149" s="224"/>
      <c r="LAT149" s="244"/>
      <c r="LAU149" s="245"/>
      <c r="LAV149" s="224"/>
      <c r="LAW149" s="244"/>
      <c r="LAX149" s="245"/>
      <c r="LAY149" s="224"/>
      <c r="LAZ149" s="244"/>
      <c r="LBA149" s="245"/>
      <c r="LBB149" s="224"/>
      <c r="LBC149" s="244"/>
      <c r="LBD149" s="245"/>
      <c r="LBE149" s="224"/>
      <c r="LBF149" s="244"/>
      <c r="LBG149" s="245"/>
      <c r="LBH149" s="224"/>
      <c r="LBI149" s="244"/>
      <c r="LBJ149" s="245"/>
      <c r="LBK149" s="224"/>
      <c r="LBL149" s="244"/>
      <c r="LBM149" s="245"/>
      <c r="LBN149" s="224"/>
      <c r="LBO149" s="244"/>
      <c r="LBP149" s="245"/>
      <c r="LBQ149" s="224"/>
      <c r="LBR149" s="244"/>
      <c r="LBS149" s="245"/>
      <c r="LBT149" s="224"/>
      <c r="LBU149" s="244"/>
      <c r="LBV149" s="245"/>
      <c r="LBW149" s="224"/>
      <c r="LBX149" s="244"/>
      <c r="LBY149" s="245"/>
      <c r="LBZ149" s="224"/>
      <c r="LCA149" s="244"/>
      <c r="LCB149" s="245"/>
      <c r="LCC149" s="224"/>
      <c r="LCD149" s="244"/>
      <c r="LCE149" s="245"/>
      <c r="LCF149" s="224"/>
      <c r="LCG149" s="244"/>
      <c r="LCH149" s="245"/>
      <c r="LCI149" s="224"/>
      <c r="LCJ149" s="244"/>
      <c r="LCK149" s="245"/>
      <c r="LCL149" s="224"/>
      <c r="LCM149" s="244"/>
      <c r="LCN149" s="245"/>
      <c r="LCO149" s="224"/>
      <c r="LCP149" s="244"/>
      <c r="LCQ149" s="245"/>
      <c r="LCR149" s="224"/>
      <c r="LCS149" s="244"/>
      <c r="LCT149" s="245"/>
      <c r="LCU149" s="224"/>
      <c r="LCV149" s="244"/>
      <c r="LCW149" s="245"/>
      <c r="LCX149" s="224"/>
      <c r="LCY149" s="244"/>
      <c r="LCZ149" s="245"/>
      <c r="LDA149" s="224"/>
      <c r="LDB149" s="244"/>
      <c r="LDC149" s="245"/>
      <c r="LDD149" s="224"/>
      <c r="LDE149" s="244"/>
      <c r="LDF149" s="245"/>
      <c r="LDG149" s="224"/>
      <c r="LDH149" s="244"/>
      <c r="LDI149" s="245"/>
      <c r="LDJ149" s="224"/>
      <c r="LDK149" s="244"/>
      <c r="LDL149" s="245"/>
      <c r="LDM149" s="224"/>
      <c r="LDN149" s="244"/>
      <c r="LDO149" s="245"/>
      <c r="LDP149" s="224"/>
      <c r="LDQ149" s="244"/>
      <c r="LDR149" s="245"/>
      <c r="LDS149" s="224"/>
      <c r="LDT149" s="244"/>
      <c r="LDU149" s="245"/>
      <c r="LDV149" s="224"/>
      <c r="LDW149" s="244"/>
      <c r="LDX149" s="245"/>
      <c r="LDY149" s="224"/>
      <c r="LDZ149" s="244"/>
      <c r="LEA149" s="245"/>
      <c r="LEB149" s="224"/>
      <c r="LEC149" s="244"/>
      <c r="LED149" s="245"/>
      <c r="LEE149" s="224"/>
      <c r="LEF149" s="244"/>
      <c r="LEG149" s="245"/>
      <c r="LEH149" s="224"/>
      <c r="LEI149" s="244"/>
      <c r="LEJ149" s="245"/>
      <c r="LEK149" s="224"/>
      <c r="LEL149" s="244"/>
      <c r="LEM149" s="245"/>
      <c r="LEN149" s="224"/>
      <c r="LEO149" s="244"/>
      <c r="LEP149" s="245"/>
      <c r="LEQ149" s="224"/>
      <c r="LER149" s="244"/>
      <c r="LES149" s="245"/>
      <c r="LET149" s="224"/>
      <c r="LEU149" s="244"/>
      <c r="LEV149" s="245"/>
      <c r="LEW149" s="224"/>
      <c r="LEX149" s="244"/>
      <c r="LEY149" s="245"/>
      <c r="LEZ149" s="224"/>
      <c r="LFA149" s="244"/>
      <c r="LFB149" s="245"/>
      <c r="LFC149" s="224"/>
      <c r="LFD149" s="244"/>
      <c r="LFE149" s="245"/>
      <c r="LFF149" s="224"/>
      <c r="LFG149" s="244"/>
      <c r="LFH149" s="245"/>
      <c r="LFI149" s="224"/>
      <c r="LFJ149" s="244"/>
      <c r="LFK149" s="245"/>
      <c r="LFL149" s="224"/>
      <c r="LFM149" s="244"/>
      <c r="LFN149" s="245"/>
      <c r="LFO149" s="224"/>
      <c r="LFP149" s="244"/>
      <c r="LFQ149" s="245"/>
      <c r="LFR149" s="224"/>
      <c r="LFS149" s="244"/>
      <c r="LFT149" s="245"/>
      <c r="LFU149" s="224"/>
      <c r="LFV149" s="244"/>
      <c r="LFW149" s="245"/>
      <c r="LFX149" s="224"/>
      <c r="LFY149" s="244"/>
      <c r="LFZ149" s="245"/>
      <c r="LGA149" s="224"/>
      <c r="LGB149" s="244"/>
      <c r="LGC149" s="245"/>
      <c r="LGD149" s="224"/>
      <c r="LGE149" s="244"/>
      <c r="LGF149" s="245"/>
      <c r="LGG149" s="224"/>
      <c r="LGH149" s="244"/>
      <c r="LGI149" s="245"/>
      <c r="LGJ149" s="224"/>
      <c r="LGK149" s="244"/>
      <c r="LGL149" s="245"/>
      <c r="LGM149" s="224"/>
      <c r="LGN149" s="244"/>
      <c r="LGO149" s="245"/>
      <c r="LGP149" s="224"/>
      <c r="LGQ149" s="244"/>
      <c r="LGR149" s="245"/>
      <c r="LGS149" s="224"/>
      <c r="LGT149" s="244"/>
      <c r="LGU149" s="245"/>
      <c r="LGV149" s="224"/>
      <c r="LGW149" s="244"/>
      <c r="LGX149" s="245"/>
      <c r="LGY149" s="224"/>
      <c r="LGZ149" s="244"/>
      <c r="LHA149" s="245"/>
      <c r="LHB149" s="224"/>
      <c r="LHC149" s="244"/>
      <c r="LHD149" s="245"/>
      <c r="LHE149" s="224"/>
      <c r="LHF149" s="244"/>
      <c r="LHG149" s="245"/>
      <c r="LHH149" s="224"/>
      <c r="LHI149" s="244"/>
      <c r="LHJ149" s="245"/>
      <c r="LHK149" s="224"/>
      <c r="LHL149" s="244"/>
      <c r="LHM149" s="245"/>
      <c r="LHN149" s="224"/>
      <c r="LHO149" s="244"/>
      <c r="LHP149" s="245"/>
      <c r="LHQ149" s="224"/>
      <c r="LHR149" s="244"/>
      <c r="LHS149" s="245"/>
      <c r="LHT149" s="224"/>
      <c r="LHU149" s="244"/>
      <c r="LHV149" s="245"/>
      <c r="LHW149" s="224"/>
      <c r="LHX149" s="244"/>
      <c r="LHY149" s="245"/>
      <c r="LHZ149" s="224"/>
      <c r="LIA149" s="244"/>
      <c r="LIB149" s="245"/>
      <c r="LIC149" s="224"/>
      <c r="LID149" s="244"/>
      <c r="LIE149" s="245"/>
      <c r="LIF149" s="224"/>
      <c r="LIG149" s="244"/>
      <c r="LIH149" s="245"/>
      <c r="LII149" s="224"/>
      <c r="LIJ149" s="244"/>
      <c r="LIK149" s="245"/>
      <c r="LIL149" s="224"/>
      <c r="LIM149" s="244"/>
      <c r="LIN149" s="245"/>
      <c r="LIO149" s="224"/>
      <c r="LIP149" s="244"/>
      <c r="LIQ149" s="245"/>
      <c r="LIR149" s="224"/>
      <c r="LIS149" s="244"/>
      <c r="LIT149" s="245"/>
      <c r="LIU149" s="224"/>
      <c r="LIV149" s="244"/>
      <c r="LIW149" s="245"/>
      <c r="LIX149" s="224"/>
      <c r="LIY149" s="244"/>
      <c r="LIZ149" s="245"/>
      <c r="LJA149" s="224"/>
      <c r="LJB149" s="244"/>
      <c r="LJC149" s="245"/>
      <c r="LJD149" s="224"/>
      <c r="LJE149" s="244"/>
      <c r="LJF149" s="245"/>
      <c r="LJG149" s="224"/>
      <c r="LJH149" s="244"/>
      <c r="LJI149" s="245"/>
      <c r="LJJ149" s="224"/>
      <c r="LJK149" s="244"/>
      <c r="LJL149" s="245"/>
      <c r="LJM149" s="224"/>
      <c r="LJN149" s="244"/>
      <c r="LJO149" s="245"/>
      <c r="LJP149" s="224"/>
      <c r="LJQ149" s="244"/>
      <c r="LJR149" s="245"/>
      <c r="LJS149" s="224"/>
      <c r="LJT149" s="244"/>
      <c r="LJU149" s="245"/>
      <c r="LJV149" s="224"/>
      <c r="LJW149" s="244"/>
      <c r="LJX149" s="245"/>
      <c r="LJY149" s="224"/>
      <c r="LJZ149" s="244"/>
      <c r="LKA149" s="245"/>
      <c r="LKB149" s="224"/>
      <c r="LKC149" s="244"/>
      <c r="LKD149" s="245"/>
      <c r="LKE149" s="224"/>
      <c r="LKF149" s="244"/>
      <c r="LKG149" s="245"/>
      <c r="LKH149" s="224"/>
      <c r="LKI149" s="244"/>
      <c r="LKJ149" s="245"/>
      <c r="LKK149" s="224"/>
      <c r="LKL149" s="244"/>
      <c r="LKM149" s="245"/>
      <c r="LKN149" s="224"/>
      <c r="LKO149" s="244"/>
      <c r="LKP149" s="245"/>
      <c r="LKQ149" s="224"/>
      <c r="LKR149" s="244"/>
      <c r="LKS149" s="245"/>
      <c r="LKT149" s="224"/>
      <c r="LKU149" s="244"/>
      <c r="LKV149" s="245"/>
      <c r="LKW149" s="224"/>
      <c r="LKX149" s="244"/>
      <c r="LKY149" s="245"/>
      <c r="LKZ149" s="224"/>
      <c r="LLA149" s="244"/>
      <c r="LLB149" s="245"/>
      <c r="LLC149" s="224"/>
      <c r="LLD149" s="244"/>
      <c r="LLE149" s="245"/>
      <c r="LLF149" s="224"/>
      <c r="LLG149" s="244"/>
      <c r="LLH149" s="245"/>
      <c r="LLI149" s="224"/>
      <c r="LLJ149" s="244"/>
      <c r="LLK149" s="245"/>
      <c r="LLL149" s="224"/>
      <c r="LLM149" s="244"/>
      <c r="LLN149" s="245"/>
      <c r="LLO149" s="224"/>
      <c r="LLP149" s="244"/>
      <c r="LLQ149" s="245"/>
      <c r="LLR149" s="224"/>
      <c r="LLS149" s="244"/>
      <c r="LLT149" s="245"/>
      <c r="LLU149" s="224"/>
      <c r="LLV149" s="244"/>
      <c r="LLW149" s="245"/>
      <c r="LLX149" s="224"/>
      <c r="LLY149" s="244"/>
      <c r="LLZ149" s="245"/>
      <c r="LMA149" s="224"/>
      <c r="LMB149" s="244"/>
      <c r="LMC149" s="245"/>
      <c r="LMD149" s="224"/>
      <c r="LME149" s="244"/>
      <c r="LMF149" s="245"/>
      <c r="LMG149" s="224"/>
      <c r="LMH149" s="244"/>
      <c r="LMI149" s="245"/>
      <c r="LMJ149" s="224"/>
      <c r="LMK149" s="244"/>
      <c r="LML149" s="245"/>
      <c r="LMM149" s="224"/>
      <c r="LMN149" s="244"/>
      <c r="LMO149" s="245"/>
      <c r="LMP149" s="224"/>
      <c r="LMQ149" s="244"/>
      <c r="LMR149" s="245"/>
      <c r="LMS149" s="224"/>
      <c r="LMT149" s="244"/>
      <c r="LMU149" s="245"/>
      <c r="LMV149" s="224"/>
      <c r="LMW149" s="244"/>
      <c r="LMX149" s="245"/>
      <c r="LMY149" s="224"/>
      <c r="LMZ149" s="244"/>
      <c r="LNA149" s="245"/>
      <c r="LNB149" s="224"/>
      <c r="LNC149" s="244"/>
      <c r="LND149" s="245"/>
      <c r="LNE149" s="224"/>
      <c r="LNF149" s="244"/>
      <c r="LNG149" s="245"/>
      <c r="LNH149" s="224"/>
      <c r="LNI149" s="244"/>
      <c r="LNJ149" s="245"/>
      <c r="LNK149" s="224"/>
      <c r="LNL149" s="244"/>
      <c r="LNM149" s="245"/>
      <c r="LNN149" s="224"/>
      <c r="LNO149" s="244"/>
      <c r="LNP149" s="245"/>
      <c r="LNQ149" s="224"/>
      <c r="LNR149" s="244"/>
      <c r="LNS149" s="245"/>
      <c r="LNT149" s="224"/>
      <c r="LNU149" s="244"/>
      <c r="LNV149" s="245"/>
      <c r="LNW149" s="224"/>
      <c r="LNX149" s="244"/>
      <c r="LNY149" s="245"/>
      <c r="LNZ149" s="224"/>
      <c r="LOA149" s="244"/>
      <c r="LOB149" s="245"/>
      <c r="LOC149" s="224"/>
      <c r="LOD149" s="244"/>
      <c r="LOE149" s="245"/>
      <c r="LOF149" s="224"/>
      <c r="LOG149" s="244"/>
      <c r="LOH149" s="245"/>
      <c r="LOI149" s="224"/>
      <c r="LOJ149" s="244"/>
      <c r="LOK149" s="245"/>
      <c r="LOL149" s="224"/>
      <c r="LOM149" s="244"/>
      <c r="LON149" s="245"/>
      <c r="LOO149" s="224"/>
      <c r="LOP149" s="244"/>
      <c r="LOQ149" s="245"/>
      <c r="LOR149" s="224"/>
      <c r="LOS149" s="244"/>
      <c r="LOT149" s="245"/>
      <c r="LOU149" s="224"/>
      <c r="LOV149" s="244"/>
      <c r="LOW149" s="245"/>
      <c r="LOX149" s="224"/>
      <c r="LOY149" s="244"/>
      <c r="LOZ149" s="245"/>
      <c r="LPA149" s="224"/>
      <c r="LPB149" s="244"/>
      <c r="LPC149" s="245"/>
      <c r="LPD149" s="224"/>
      <c r="LPE149" s="244"/>
      <c r="LPF149" s="245"/>
      <c r="LPG149" s="224"/>
      <c r="LPH149" s="244"/>
      <c r="LPI149" s="245"/>
      <c r="LPJ149" s="224"/>
      <c r="LPK149" s="244"/>
      <c r="LPL149" s="245"/>
      <c r="LPM149" s="224"/>
      <c r="LPN149" s="244"/>
      <c r="LPO149" s="245"/>
      <c r="LPP149" s="224"/>
      <c r="LPQ149" s="244"/>
      <c r="LPR149" s="245"/>
      <c r="LPS149" s="224"/>
      <c r="LPT149" s="244"/>
      <c r="LPU149" s="245"/>
      <c r="LPV149" s="224"/>
      <c r="LPW149" s="244"/>
      <c r="LPX149" s="245"/>
      <c r="LPY149" s="224"/>
      <c r="LPZ149" s="244"/>
      <c r="LQA149" s="245"/>
      <c r="LQB149" s="224"/>
      <c r="LQC149" s="244"/>
      <c r="LQD149" s="245"/>
      <c r="LQE149" s="224"/>
      <c r="LQF149" s="244"/>
      <c r="LQG149" s="245"/>
      <c r="LQH149" s="224"/>
      <c r="LQI149" s="244"/>
      <c r="LQJ149" s="245"/>
      <c r="LQK149" s="224"/>
      <c r="LQL149" s="244"/>
      <c r="LQM149" s="245"/>
      <c r="LQN149" s="224"/>
      <c r="LQO149" s="244"/>
      <c r="LQP149" s="245"/>
      <c r="LQQ149" s="224"/>
      <c r="LQR149" s="244"/>
      <c r="LQS149" s="245"/>
      <c r="LQT149" s="224"/>
      <c r="LQU149" s="244"/>
      <c r="LQV149" s="245"/>
      <c r="LQW149" s="224"/>
      <c r="LQX149" s="244"/>
      <c r="LQY149" s="245"/>
      <c r="LQZ149" s="224"/>
      <c r="LRA149" s="244"/>
      <c r="LRB149" s="245"/>
      <c r="LRC149" s="224"/>
      <c r="LRD149" s="244"/>
      <c r="LRE149" s="245"/>
      <c r="LRF149" s="224"/>
      <c r="LRG149" s="244"/>
      <c r="LRH149" s="245"/>
      <c r="LRI149" s="224"/>
      <c r="LRJ149" s="244"/>
      <c r="LRK149" s="245"/>
      <c r="LRL149" s="224"/>
      <c r="LRM149" s="244"/>
      <c r="LRN149" s="245"/>
      <c r="LRO149" s="224"/>
      <c r="LRP149" s="244"/>
      <c r="LRQ149" s="245"/>
      <c r="LRR149" s="224"/>
      <c r="LRS149" s="244"/>
      <c r="LRT149" s="245"/>
      <c r="LRU149" s="224"/>
      <c r="LRV149" s="244"/>
      <c r="LRW149" s="245"/>
      <c r="LRX149" s="224"/>
      <c r="LRY149" s="244"/>
      <c r="LRZ149" s="245"/>
      <c r="LSA149" s="224"/>
      <c r="LSB149" s="244"/>
      <c r="LSC149" s="245"/>
      <c r="LSD149" s="224"/>
      <c r="LSE149" s="244"/>
      <c r="LSF149" s="245"/>
      <c r="LSG149" s="224"/>
      <c r="LSH149" s="244"/>
      <c r="LSI149" s="245"/>
      <c r="LSJ149" s="224"/>
      <c r="LSK149" s="244"/>
      <c r="LSL149" s="245"/>
      <c r="LSM149" s="224"/>
      <c r="LSN149" s="244"/>
      <c r="LSO149" s="245"/>
      <c r="LSP149" s="224"/>
      <c r="LSQ149" s="244"/>
      <c r="LSR149" s="245"/>
      <c r="LSS149" s="224"/>
      <c r="LST149" s="244"/>
      <c r="LSU149" s="245"/>
      <c r="LSV149" s="224"/>
      <c r="LSW149" s="244"/>
      <c r="LSX149" s="245"/>
      <c r="LSY149" s="224"/>
      <c r="LSZ149" s="244"/>
      <c r="LTA149" s="245"/>
      <c r="LTB149" s="224"/>
      <c r="LTC149" s="244"/>
      <c r="LTD149" s="245"/>
      <c r="LTE149" s="224"/>
      <c r="LTF149" s="244"/>
      <c r="LTG149" s="245"/>
      <c r="LTH149" s="224"/>
      <c r="LTI149" s="244"/>
      <c r="LTJ149" s="245"/>
      <c r="LTK149" s="224"/>
      <c r="LTL149" s="244"/>
      <c r="LTM149" s="245"/>
      <c r="LTN149" s="224"/>
      <c r="LTO149" s="244"/>
      <c r="LTP149" s="245"/>
      <c r="LTQ149" s="224"/>
      <c r="LTR149" s="244"/>
      <c r="LTS149" s="245"/>
      <c r="LTT149" s="224"/>
      <c r="LTU149" s="244"/>
      <c r="LTV149" s="245"/>
      <c r="LTW149" s="224"/>
      <c r="LTX149" s="244"/>
      <c r="LTY149" s="245"/>
      <c r="LTZ149" s="224"/>
      <c r="LUA149" s="244"/>
      <c r="LUB149" s="245"/>
      <c r="LUC149" s="224"/>
      <c r="LUD149" s="244"/>
      <c r="LUE149" s="245"/>
      <c r="LUF149" s="224"/>
      <c r="LUG149" s="244"/>
      <c r="LUH149" s="245"/>
      <c r="LUI149" s="224"/>
      <c r="LUJ149" s="244"/>
      <c r="LUK149" s="245"/>
      <c r="LUL149" s="224"/>
      <c r="LUM149" s="244"/>
      <c r="LUN149" s="245"/>
      <c r="LUO149" s="224"/>
      <c r="LUP149" s="244"/>
      <c r="LUQ149" s="245"/>
      <c r="LUR149" s="224"/>
      <c r="LUS149" s="244"/>
      <c r="LUT149" s="245"/>
      <c r="LUU149" s="224"/>
      <c r="LUV149" s="244"/>
      <c r="LUW149" s="245"/>
      <c r="LUX149" s="224"/>
      <c r="LUY149" s="244"/>
      <c r="LUZ149" s="245"/>
      <c r="LVA149" s="224"/>
      <c r="LVB149" s="244"/>
      <c r="LVC149" s="245"/>
      <c r="LVD149" s="224"/>
      <c r="LVE149" s="244"/>
      <c r="LVF149" s="245"/>
      <c r="LVG149" s="224"/>
      <c r="LVH149" s="244"/>
      <c r="LVI149" s="245"/>
      <c r="LVJ149" s="224"/>
      <c r="LVK149" s="244"/>
      <c r="LVL149" s="245"/>
      <c r="LVM149" s="224"/>
      <c r="LVN149" s="244"/>
      <c r="LVO149" s="245"/>
      <c r="LVP149" s="224"/>
      <c r="LVQ149" s="244"/>
      <c r="LVR149" s="245"/>
      <c r="LVS149" s="224"/>
      <c r="LVT149" s="244"/>
      <c r="LVU149" s="245"/>
      <c r="LVV149" s="224"/>
      <c r="LVW149" s="244"/>
      <c r="LVX149" s="245"/>
      <c r="LVY149" s="224"/>
      <c r="LVZ149" s="244"/>
      <c r="LWA149" s="245"/>
      <c r="LWB149" s="224"/>
      <c r="LWC149" s="244"/>
      <c r="LWD149" s="245"/>
      <c r="LWE149" s="224"/>
      <c r="LWF149" s="244"/>
      <c r="LWG149" s="245"/>
      <c r="LWH149" s="224"/>
      <c r="LWI149" s="244"/>
      <c r="LWJ149" s="245"/>
      <c r="LWK149" s="224"/>
      <c r="LWL149" s="244"/>
      <c r="LWM149" s="245"/>
      <c r="LWN149" s="224"/>
      <c r="LWO149" s="244"/>
      <c r="LWP149" s="245"/>
      <c r="LWQ149" s="224"/>
      <c r="LWR149" s="244"/>
      <c r="LWS149" s="245"/>
      <c r="LWT149" s="224"/>
      <c r="LWU149" s="244"/>
      <c r="LWV149" s="245"/>
      <c r="LWW149" s="224"/>
      <c r="LWX149" s="244"/>
      <c r="LWY149" s="245"/>
      <c r="LWZ149" s="224"/>
      <c r="LXA149" s="244"/>
      <c r="LXB149" s="245"/>
      <c r="LXC149" s="224"/>
      <c r="LXD149" s="244"/>
      <c r="LXE149" s="245"/>
      <c r="LXF149" s="224"/>
      <c r="LXG149" s="244"/>
      <c r="LXH149" s="245"/>
      <c r="LXI149" s="224"/>
      <c r="LXJ149" s="244"/>
      <c r="LXK149" s="245"/>
      <c r="LXL149" s="224"/>
      <c r="LXM149" s="244"/>
      <c r="LXN149" s="245"/>
      <c r="LXO149" s="224"/>
      <c r="LXP149" s="244"/>
      <c r="LXQ149" s="245"/>
      <c r="LXR149" s="224"/>
      <c r="LXS149" s="244"/>
      <c r="LXT149" s="245"/>
      <c r="LXU149" s="224"/>
      <c r="LXV149" s="244"/>
      <c r="LXW149" s="245"/>
      <c r="LXX149" s="224"/>
      <c r="LXY149" s="244"/>
      <c r="LXZ149" s="245"/>
      <c r="LYA149" s="224"/>
      <c r="LYB149" s="244"/>
      <c r="LYC149" s="245"/>
      <c r="LYD149" s="224"/>
      <c r="LYE149" s="244"/>
      <c r="LYF149" s="245"/>
      <c r="LYG149" s="224"/>
      <c r="LYH149" s="244"/>
      <c r="LYI149" s="245"/>
      <c r="LYJ149" s="224"/>
      <c r="LYK149" s="244"/>
      <c r="LYL149" s="245"/>
      <c r="LYM149" s="224"/>
      <c r="LYN149" s="244"/>
      <c r="LYO149" s="245"/>
      <c r="LYP149" s="224"/>
      <c r="LYQ149" s="244"/>
      <c r="LYR149" s="245"/>
      <c r="LYS149" s="224"/>
      <c r="LYT149" s="244"/>
      <c r="LYU149" s="245"/>
      <c r="LYV149" s="224"/>
      <c r="LYW149" s="244"/>
      <c r="LYX149" s="245"/>
      <c r="LYY149" s="224"/>
      <c r="LYZ149" s="244"/>
      <c r="LZA149" s="245"/>
      <c r="LZB149" s="224"/>
      <c r="LZC149" s="244"/>
      <c r="LZD149" s="245"/>
      <c r="LZE149" s="224"/>
      <c r="LZF149" s="244"/>
      <c r="LZG149" s="245"/>
      <c r="LZH149" s="224"/>
      <c r="LZI149" s="244"/>
      <c r="LZJ149" s="245"/>
      <c r="LZK149" s="224"/>
      <c r="LZL149" s="244"/>
      <c r="LZM149" s="245"/>
      <c r="LZN149" s="224"/>
      <c r="LZO149" s="244"/>
      <c r="LZP149" s="245"/>
      <c r="LZQ149" s="224"/>
      <c r="LZR149" s="244"/>
      <c r="LZS149" s="245"/>
      <c r="LZT149" s="224"/>
      <c r="LZU149" s="244"/>
      <c r="LZV149" s="245"/>
      <c r="LZW149" s="224"/>
      <c r="LZX149" s="244"/>
      <c r="LZY149" s="245"/>
      <c r="LZZ149" s="224"/>
      <c r="MAA149" s="244"/>
      <c r="MAB149" s="245"/>
      <c r="MAC149" s="224"/>
      <c r="MAD149" s="244"/>
      <c r="MAE149" s="245"/>
      <c r="MAF149" s="224"/>
      <c r="MAG149" s="244"/>
      <c r="MAH149" s="245"/>
      <c r="MAI149" s="224"/>
      <c r="MAJ149" s="244"/>
      <c r="MAK149" s="245"/>
      <c r="MAL149" s="224"/>
      <c r="MAM149" s="244"/>
      <c r="MAN149" s="245"/>
      <c r="MAO149" s="224"/>
      <c r="MAP149" s="244"/>
      <c r="MAQ149" s="245"/>
      <c r="MAR149" s="224"/>
      <c r="MAS149" s="244"/>
      <c r="MAT149" s="245"/>
      <c r="MAU149" s="224"/>
      <c r="MAV149" s="244"/>
      <c r="MAW149" s="245"/>
      <c r="MAX149" s="224"/>
      <c r="MAY149" s="244"/>
      <c r="MAZ149" s="245"/>
      <c r="MBA149" s="224"/>
      <c r="MBB149" s="244"/>
      <c r="MBC149" s="245"/>
      <c r="MBD149" s="224"/>
      <c r="MBE149" s="244"/>
      <c r="MBF149" s="245"/>
      <c r="MBG149" s="224"/>
      <c r="MBH149" s="244"/>
      <c r="MBI149" s="245"/>
      <c r="MBJ149" s="224"/>
      <c r="MBK149" s="244"/>
      <c r="MBL149" s="245"/>
      <c r="MBM149" s="224"/>
      <c r="MBN149" s="244"/>
      <c r="MBO149" s="245"/>
      <c r="MBP149" s="224"/>
      <c r="MBQ149" s="244"/>
      <c r="MBR149" s="245"/>
      <c r="MBS149" s="224"/>
      <c r="MBT149" s="244"/>
      <c r="MBU149" s="245"/>
      <c r="MBV149" s="224"/>
      <c r="MBW149" s="244"/>
      <c r="MBX149" s="245"/>
      <c r="MBY149" s="224"/>
      <c r="MBZ149" s="244"/>
      <c r="MCA149" s="245"/>
      <c r="MCB149" s="224"/>
      <c r="MCC149" s="244"/>
      <c r="MCD149" s="245"/>
      <c r="MCE149" s="224"/>
      <c r="MCF149" s="244"/>
      <c r="MCG149" s="245"/>
      <c r="MCH149" s="224"/>
      <c r="MCI149" s="244"/>
      <c r="MCJ149" s="245"/>
      <c r="MCK149" s="224"/>
      <c r="MCL149" s="244"/>
      <c r="MCM149" s="245"/>
      <c r="MCN149" s="224"/>
      <c r="MCO149" s="244"/>
      <c r="MCP149" s="245"/>
      <c r="MCQ149" s="224"/>
      <c r="MCR149" s="244"/>
      <c r="MCS149" s="245"/>
      <c r="MCT149" s="224"/>
      <c r="MCU149" s="244"/>
      <c r="MCV149" s="245"/>
      <c r="MCW149" s="224"/>
      <c r="MCX149" s="244"/>
      <c r="MCY149" s="245"/>
      <c r="MCZ149" s="224"/>
      <c r="MDA149" s="244"/>
      <c r="MDB149" s="245"/>
      <c r="MDC149" s="224"/>
      <c r="MDD149" s="244"/>
      <c r="MDE149" s="245"/>
      <c r="MDF149" s="224"/>
      <c r="MDG149" s="244"/>
      <c r="MDH149" s="245"/>
      <c r="MDI149" s="224"/>
      <c r="MDJ149" s="244"/>
      <c r="MDK149" s="245"/>
      <c r="MDL149" s="224"/>
      <c r="MDM149" s="244"/>
      <c r="MDN149" s="245"/>
      <c r="MDO149" s="224"/>
      <c r="MDP149" s="244"/>
      <c r="MDQ149" s="245"/>
      <c r="MDR149" s="224"/>
      <c r="MDS149" s="244"/>
      <c r="MDT149" s="245"/>
      <c r="MDU149" s="224"/>
      <c r="MDV149" s="244"/>
      <c r="MDW149" s="245"/>
      <c r="MDX149" s="224"/>
      <c r="MDY149" s="244"/>
      <c r="MDZ149" s="245"/>
      <c r="MEA149" s="224"/>
      <c r="MEB149" s="244"/>
      <c r="MEC149" s="245"/>
      <c r="MED149" s="224"/>
      <c r="MEE149" s="244"/>
      <c r="MEF149" s="245"/>
      <c r="MEG149" s="224"/>
      <c r="MEH149" s="244"/>
      <c r="MEI149" s="245"/>
      <c r="MEJ149" s="224"/>
      <c r="MEK149" s="244"/>
      <c r="MEL149" s="245"/>
      <c r="MEM149" s="224"/>
      <c r="MEN149" s="244"/>
      <c r="MEO149" s="245"/>
      <c r="MEP149" s="224"/>
      <c r="MEQ149" s="244"/>
      <c r="MER149" s="245"/>
      <c r="MES149" s="224"/>
      <c r="MET149" s="244"/>
      <c r="MEU149" s="245"/>
      <c r="MEV149" s="224"/>
      <c r="MEW149" s="244"/>
      <c r="MEX149" s="245"/>
      <c r="MEY149" s="224"/>
      <c r="MEZ149" s="244"/>
      <c r="MFA149" s="245"/>
      <c r="MFB149" s="224"/>
      <c r="MFC149" s="244"/>
      <c r="MFD149" s="245"/>
      <c r="MFE149" s="224"/>
      <c r="MFF149" s="244"/>
      <c r="MFG149" s="245"/>
      <c r="MFH149" s="224"/>
      <c r="MFI149" s="244"/>
      <c r="MFJ149" s="245"/>
      <c r="MFK149" s="224"/>
      <c r="MFL149" s="244"/>
      <c r="MFM149" s="245"/>
      <c r="MFN149" s="224"/>
      <c r="MFO149" s="244"/>
      <c r="MFP149" s="245"/>
      <c r="MFQ149" s="224"/>
      <c r="MFR149" s="244"/>
      <c r="MFS149" s="245"/>
      <c r="MFT149" s="224"/>
      <c r="MFU149" s="244"/>
      <c r="MFV149" s="245"/>
      <c r="MFW149" s="224"/>
      <c r="MFX149" s="244"/>
      <c r="MFY149" s="245"/>
      <c r="MFZ149" s="224"/>
      <c r="MGA149" s="244"/>
      <c r="MGB149" s="245"/>
      <c r="MGC149" s="224"/>
      <c r="MGD149" s="244"/>
      <c r="MGE149" s="245"/>
      <c r="MGF149" s="224"/>
      <c r="MGG149" s="244"/>
      <c r="MGH149" s="245"/>
      <c r="MGI149" s="224"/>
      <c r="MGJ149" s="244"/>
      <c r="MGK149" s="245"/>
      <c r="MGL149" s="224"/>
      <c r="MGM149" s="244"/>
      <c r="MGN149" s="245"/>
      <c r="MGO149" s="224"/>
      <c r="MGP149" s="244"/>
      <c r="MGQ149" s="245"/>
      <c r="MGR149" s="224"/>
      <c r="MGS149" s="244"/>
      <c r="MGT149" s="245"/>
      <c r="MGU149" s="224"/>
      <c r="MGV149" s="244"/>
      <c r="MGW149" s="245"/>
      <c r="MGX149" s="224"/>
      <c r="MGY149" s="244"/>
      <c r="MGZ149" s="245"/>
      <c r="MHA149" s="224"/>
      <c r="MHB149" s="244"/>
      <c r="MHC149" s="245"/>
      <c r="MHD149" s="224"/>
      <c r="MHE149" s="244"/>
      <c r="MHF149" s="245"/>
      <c r="MHG149" s="224"/>
      <c r="MHH149" s="244"/>
      <c r="MHI149" s="245"/>
      <c r="MHJ149" s="224"/>
      <c r="MHK149" s="244"/>
      <c r="MHL149" s="245"/>
      <c r="MHM149" s="224"/>
      <c r="MHN149" s="244"/>
      <c r="MHO149" s="245"/>
      <c r="MHP149" s="224"/>
      <c r="MHQ149" s="244"/>
      <c r="MHR149" s="245"/>
      <c r="MHS149" s="224"/>
      <c r="MHT149" s="244"/>
      <c r="MHU149" s="245"/>
      <c r="MHV149" s="224"/>
      <c r="MHW149" s="244"/>
      <c r="MHX149" s="245"/>
      <c r="MHY149" s="224"/>
      <c r="MHZ149" s="244"/>
      <c r="MIA149" s="245"/>
      <c r="MIB149" s="224"/>
      <c r="MIC149" s="244"/>
      <c r="MID149" s="245"/>
      <c r="MIE149" s="224"/>
      <c r="MIF149" s="244"/>
      <c r="MIG149" s="245"/>
      <c r="MIH149" s="224"/>
      <c r="MII149" s="244"/>
      <c r="MIJ149" s="245"/>
      <c r="MIK149" s="224"/>
      <c r="MIL149" s="244"/>
      <c r="MIM149" s="245"/>
      <c r="MIN149" s="224"/>
      <c r="MIO149" s="244"/>
      <c r="MIP149" s="245"/>
      <c r="MIQ149" s="224"/>
      <c r="MIR149" s="244"/>
      <c r="MIS149" s="245"/>
      <c r="MIT149" s="224"/>
      <c r="MIU149" s="244"/>
      <c r="MIV149" s="245"/>
      <c r="MIW149" s="224"/>
      <c r="MIX149" s="244"/>
      <c r="MIY149" s="245"/>
      <c r="MIZ149" s="224"/>
      <c r="MJA149" s="244"/>
      <c r="MJB149" s="245"/>
      <c r="MJC149" s="224"/>
      <c r="MJD149" s="244"/>
      <c r="MJE149" s="245"/>
      <c r="MJF149" s="224"/>
      <c r="MJG149" s="244"/>
      <c r="MJH149" s="245"/>
      <c r="MJI149" s="224"/>
      <c r="MJJ149" s="244"/>
      <c r="MJK149" s="245"/>
      <c r="MJL149" s="224"/>
      <c r="MJM149" s="244"/>
      <c r="MJN149" s="245"/>
      <c r="MJO149" s="224"/>
      <c r="MJP149" s="244"/>
      <c r="MJQ149" s="245"/>
      <c r="MJR149" s="224"/>
      <c r="MJS149" s="244"/>
      <c r="MJT149" s="245"/>
      <c r="MJU149" s="224"/>
      <c r="MJV149" s="244"/>
      <c r="MJW149" s="245"/>
      <c r="MJX149" s="224"/>
      <c r="MJY149" s="244"/>
      <c r="MJZ149" s="245"/>
      <c r="MKA149" s="224"/>
      <c r="MKB149" s="244"/>
      <c r="MKC149" s="245"/>
      <c r="MKD149" s="224"/>
      <c r="MKE149" s="244"/>
      <c r="MKF149" s="245"/>
      <c r="MKG149" s="224"/>
      <c r="MKH149" s="244"/>
      <c r="MKI149" s="245"/>
      <c r="MKJ149" s="224"/>
      <c r="MKK149" s="244"/>
      <c r="MKL149" s="245"/>
      <c r="MKM149" s="224"/>
      <c r="MKN149" s="244"/>
      <c r="MKO149" s="245"/>
      <c r="MKP149" s="224"/>
      <c r="MKQ149" s="244"/>
      <c r="MKR149" s="245"/>
      <c r="MKS149" s="224"/>
      <c r="MKT149" s="244"/>
      <c r="MKU149" s="245"/>
      <c r="MKV149" s="224"/>
      <c r="MKW149" s="244"/>
      <c r="MKX149" s="245"/>
      <c r="MKY149" s="224"/>
      <c r="MKZ149" s="244"/>
      <c r="MLA149" s="245"/>
      <c r="MLB149" s="224"/>
      <c r="MLC149" s="244"/>
      <c r="MLD149" s="245"/>
      <c r="MLE149" s="224"/>
      <c r="MLF149" s="244"/>
      <c r="MLG149" s="245"/>
      <c r="MLH149" s="224"/>
      <c r="MLI149" s="244"/>
      <c r="MLJ149" s="245"/>
      <c r="MLK149" s="224"/>
      <c r="MLL149" s="244"/>
      <c r="MLM149" s="245"/>
      <c r="MLN149" s="224"/>
      <c r="MLO149" s="244"/>
      <c r="MLP149" s="245"/>
      <c r="MLQ149" s="224"/>
      <c r="MLR149" s="244"/>
      <c r="MLS149" s="245"/>
      <c r="MLT149" s="224"/>
      <c r="MLU149" s="244"/>
      <c r="MLV149" s="245"/>
      <c r="MLW149" s="224"/>
      <c r="MLX149" s="244"/>
      <c r="MLY149" s="245"/>
      <c r="MLZ149" s="224"/>
      <c r="MMA149" s="244"/>
      <c r="MMB149" s="245"/>
      <c r="MMC149" s="224"/>
      <c r="MMD149" s="244"/>
      <c r="MME149" s="245"/>
      <c r="MMF149" s="224"/>
      <c r="MMG149" s="244"/>
      <c r="MMH149" s="245"/>
      <c r="MMI149" s="224"/>
      <c r="MMJ149" s="244"/>
      <c r="MMK149" s="245"/>
      <c r="MML149" s="224"/>
      <c r="MMM149" s="244"/>
      <c r="MMN149" s="245"/>
      <c r="MMO149" s="224"/>
      <c r="MMP149" s="244"/>
      <c r="MMQ149" s="245"/>
      <c r="MMR149" s="224"/>
      <c r="MMS149" s="244"/>
      <c r="MMT149" s="245"/>
      <c r="MMU149" s="224"/>
      <c r="MMV149" s="244"/>
      <c r="MMW149" s="245"/>
      <c r="MMX149" s="224"/>
      <c r="MMY149" s="244"/>
      <c r="MMZ149" s="245"/>
      <c r="MNA149" s="224"/>
      <c r="MNB149" s="244"/>
      <c r="MNC149" s="245"/>
      <c r="MND149" s="224"/>
      <c r="MNE149" s="244"/>
      <c r="MNF149" s="245"/>
      <c r="MNG149" s="224"/>
      <c r="MNH149" s="244"/>
      <c r="MNI149" s="245"/>
      <c r="MNJ149" s="224"/>
      <c r="MNK149" s="244"/>
      <c r="MNL149" s="245"/>
      <c r="MNM149" s="224"/>
      <c r="MNN149" s="244"/>
      <c r="MNO149" s="245"/>
      <c r="MNP149" s="224"/>
      <c r="MNQ149" s="244"/>
      <c r="MNR149" s="245"/>
      <c r="MNS149" s="224"/>
      <c r="MNT149" s="244"/>
      <c r="MNU149" s="245"/>
      <c r="MNV149" s="224"/>
      <c r="MNW149" s="244"/>
      <c r="MNX149" s="245"/>
      <c r="MNY149" s="224"/>
      <c r="MNZ149" s="244"/>
      <c r="MOA149" s="245"/>
      <c r="MOB149" s="224"/>
      <c r="MOC149" s="244"/>
      <c r="MOD149" s="245"/>
      <c r="MOE149" s="224"/>
      <c r="MOF149" s="244"/>
      <c r="MOG149" s="245"/>
      <c r="MOH149" s="224"/>
      <c r="MOI149" s="244"/>
      <c r="MOJ149" s="245"/>
      <c r="MOK149" s="224"/>
      <c r="MOL149" s="244"/>
      <c r="MOM149" s="245"/>
      <c r="MON149" s="224"/>
      <c r="MOO149" s="244"/>
      <c r="MOP149" s="245"/>
      <c r="MOQ149" s="224"/>
      <c r="MOR149" s="244"/>
      <c r="MOS149" s="245"/>
      <c r="MOT149" s="224"/>
      <c r="MOU149" s="244"/>
      <c r="MOV149" s="245"/>
      <c r="MOW149" s="224"/>
      <c r="MOX149" s="244"/>
      <c r="MOY149" s="245"/>
      <c r="MOZ149" s="224"/>
      <c r="MPA149" s="244"/>
      <c r="MPB149" s="245"/>
      <c r="MPC149" s="224"/>
      <c r="MPD149" s="244"/>
      <c r="MPE149" s="245"/>
      <c r="MPF149" s="224"/>
      <c r="MPG149" s="244"/>
      <c r="MPH149" s="245"/>
      <c r="MPI149" s="224"/>
      <c r="MPJ149" s="244"/>
      <c r="MPK149" s="245"/>
      <c r="MPL149" s="224"/>
      <c r="MPM149" s="244"/>
      <c r="MPN149" s="245"/>
      <c r="MPO149" s="224"/>
      <c r="MPP149" s="244"/>
      <c r="MPQ149" s="245"/>
      <c r="MPR149" s="224"/>
      <c r="MPS149" s="244"/>
      <c r="MPT149" s="245"/>
      <c r="MPU149" s="224"/>
      <c r="MPV149" s="244"/>
      <c r="MPW149" s="245"/>
      <c r="MPX149" s="224"/>
      <c r="MPY149" s="244"/>
      <c r="MPZ149" s="245"/>
      <c r="MQA149" s="224"/>
      <c r="MQB149" s="244"/>
      <c r="MQC149" s="245"/>
      <c r="MQD149" s="224"/>
      <c r="MQE149" s="244"/>
      <c r="MQF149" s="245"/>
      <c r="MQG149" s="224"/>
      <c r="MQH149" s="244"/>
      <c r="MQI149" s="245"/>
      <c r="MQJ149" s="224"/>
      <c r="MQK149" s="244"/>
      <c r="MQL149" s="245"/>
      <c r="MQM149" s="224"/>
      <c r="MQN149" s="244"/>
      <c r="MQO149" s="245"/>
      <c r="MQP149" s="224"/>
      <c r="MQQ149" s="244"/>
      <c r="MQR149" s="245"/>
      <c r="MQS149" s="224"/>
      <c r="MQT149" s="244"/>
      <c r="MQU149" s="245"/>
      <c r="MQV149" s="224"/>
      <c r="MQW149" s="244"/>
      <c r="MQX149" s="245"/>
      <c r="MQY149" s="224"/>
      <c r="MQZ149" s="244"/>
      <c r="MRA149" s="245"/>
      <c r="MRB149" s="224"/>
      <c r="MRC149" s="244"/>
      <c r="MRD149" s="245"/>
      <c r="MRE149" s="224"/>
      <c r="MRF149" s="244"/>
      <c r="MRG149" s="245"/>
      <c r="MRH149" s="224"/>
      <c r="MRI149" s="244"/>
      <c r="MRJ149" s="245"/>
      <c r="MRK149" s="224"/>
      <c r="MRL149" s="244"/>
      <c r="MRM149" s="245"/>
      <c r="MRN149" s="224"/>
      <c r="MRO149" s="244"/>
      <c r="MRP149" s="245"/>
      <c r="MRQ149" s="224"/>
      <c r="MRR149" s="244"/>
      <c r="MRS149" s="245"/>
      <c r="MRT149" s="224"/>
      <c r="MRU149" s="244"/>
      <c r="MRV149" s="245"/>
      <c r="MRW149" s="224"/>
      <c r="MRX149" s="244"/>
      <c r="MRY149" s="245"/>
      <c r="MRZ149" s="224"/>
      <c r="MSA149" s="244"/>
      <c r="MSB149" s="245"/>
      <c r="MSC149" s="224"/>
      <c r="MSD149" s="244"/>
      <c r="MSE149" s="245"/>
      <c r="MSF149" s="224"/>
      <c r="MSG149" s="244"/>
      <c r="MSH149" s="245"/>
      <c r="MSI149" s="224"/>
      <c r="MSJ149" s="244"/>
      <c r="MSK149" s="245"/>
      <c r="MSL149" s="224"/>
      <c r="MSM149" s="244"/>
      <c r="MSN149" s="245"/>
      <c r="MSO149" s="224"/>
      <c r="MSP149" s="244"/>
      <c r="MSQ149" s="245"/>
      <c r="MSR149" s="224"/>
      <c r="MSS149" s="244"/>
      <c r="MST149" s="245"/>
      <c r="MSU149" s="224"/>
      <c r="MSV149" s="244"/>
      <c r="MSW149" s="245"/>
      <c r="MSX149" s="224"/>
      <c r="MSY149" s="244"/>
      <c r="MSZ149" s="245"/>
      <c r="MTA149" s="224"/>
      <c r="MTB149" s="244"/>
      <c r="MTC149" s="245"/>
      <c r="MTD149" s="224"/>
      <c r="MTE149" s="244"/>
      <c r="MTF149" s="245"/>
      <c r="MTG149" s="224"/>
      <c r="MTH149" s="244"/>
      <c r="MTI149" s="245"/>
      <c r="MTJ149" s="224"/>
      <c r="MTK149" s="244"/>
      <c r="MTL149" s="245"/>
      <c r="MTM149" s="224"/>
      <c r="MTN149" s="244"/>
      <c r="MTO149" s="245"/>
      <c r="MTP149" s="224"/>
      <c r="MTQ149" s="244"/>
      <c r="MTR149" s="245"/>
      <c r="MTS149" s="224"/>
      <c r="MTT149" s="244"/>
      <c r="MTU149" s="245"/>
      <c r="MTV149" s="224"/>
      <c r="MTW149" s="244"/>
      <c r="MTX149" s="245"/>
      <c r="MTY149" s="224"/>
      <c r="MTZ149" s="244"/>
      <c r="MUA149" s="245"/>
      <c r="MUB149" s="224"/>
      <c r="MUC149" s="244"/>
      <c r="MUD149" s="245"/>
      <c r="MUE149" s="224"/>
      <c r="MUF149" s="244"/>
      <c r="MUG149" s="245"/>
      <c r="MUH149" s="224"/>
      <c r="MUI149" s="244"/>
      <c r="MUJ149" s="245"/>
      <c r="MUK149" s="224"/>
      <c r="MUL149" s="244"/>
      <c r="MUM149" s="245"/>
      <c r="MUN149" s="224"/>
      <c r="MUO149" s="244"/>
      <c r="MUP149" s="245"/>
      <c r="MUQ149" s="224"/>
      <c r="MUR149" s="244"/>
      <c r="MUS149" s="245"/>
      <c r="MUT149" s="224"/>
      <c r="MUU149" s="244"/>
      <c r="MUV149" s="245"/>
      <c r="MUW149" s="224"/>
      <c r="MUX149" s="244"/>
      <c r="MUY149" s="245"/>
      <c r="MUZ149" s="224"/>
      <c r="MVA149" s="244"/>
      <c r="MVB149" s="245"/>
      <c r="MVC149" s="224"/>
      <c r="MVD149" s="244"/>
      <c r="MVE149" s="245"/>
      <c r="MVF149" s="224"/>
      <c r="MVG149" s="244"/>
      <c r="MVH149" s="245"/>
      <c r="MVI149" s="224"/>
      <c r="MVJ149" s="244"/>
      <c r="MVK149" s="245"/>
      <c r="MVL149" s="224"/>
      <c r="MVM149" s="244"/>
      <c r="MVN149" s="245"/>
      <c r="MVO149" s="224"/>
      <c r="MVP149" s="244"/>
      <c r="MVQ149" s="245"/>
      <c r="MVR149" s="224"/>
      <c r="MVS149" s="244"/>
      <c r="MVT149" s="245"/>
      <c r="MVU149" s="224"/>
      <c r="MVV149" s="244"/>
      <c r="MVW149" s="245"/>
      <c r="MVX149" s="224"/>
      <c r="MVY149" s="244"/>
      <c r="MVZ149" s="245"/>
      <c r="MWA149" s="224"/>
      <c r="MWB149" s="244"/>
      <c r="MWC149" s="245"/>
      <c r="MWD149" s="224"/>
      <c r="MWE149" s="244"/>
      <c r="MWF149" s="245"/>
      <c r="MWG149" s="224"/>
      <c r="MWH149" s="244"/>
      <c r="MWI149" s="245"/>
      <c r="MWJ149" s="224"/>
      <c r="MWK149" s="244"/>
      <c r="MWL149" s="245"/>
      <c r="MWM149" s="224"/>
      <c r="MWN149" s="244"/>
      <c r="MWO149" s="245"/>
      <c r="MWP149" s="224"/>
      <c r="MWQ149" s="244"/>
      <c r="MWR149" s="245"/>
      <c r="MWS149" s="224"/>
      <c r="MWT149" s="244"/>
      <c r="MWU149" s="245"/>
      <c r="MWV149" s="224"/>
      <c r="MWW149" s="244"/>
      <c r="MWX149" s="245"/>
      <c r="MWY149" s="224"/>
      <c r="MWZ149" s="244"/>
      <c r="MXA149" s="245"/>
      <c r="MXB149" s="224"/>
      <c r="MXC149" s="244"/>
      <c r="MXD149" s="245"/>
      <c r="MXE149" s="224"/>
      <c r="MXF149" s="244"/>
      <c r="MXG149" s="245"/>
      <c r="MXH149" s="224"/>
      <c r="MXI149" s="244"/>
      <c r="MXJ149" s="245"/>
      <c r="MXK149" s="224"/>
      <c r="MXL149" s="244"/>
      <c r="MXM149" s="245"/>
      <c r="MXN149" s="224"/>
      <c r="MXO149" s="244"/>
      <c r="MXP149" s="245"/>
      <c r="MXQ149" s="224"/>
      <c r="MXR149" s="244"/>
      <c r="MXS149" s="245"/>
      <c r="MXT149" s="224"/>
      <c r="MXU149" s="244"/>
      <c r="MXV149" s="245"/>
      <c r="MXW149" s="224"/>
      <c r="MXX149" s="244"/>
      <c r="MXY149" s="245"/>
      <c r="MXZ149" s="224"/>
      <c r="MYA149" s="244"/>
      <c r="MYB149" s="245"/>
      <c r="MYC149" s="224"/>
      <c r="MYD149" s="244"/>
      <c r="MYE149" s="245"/>
      <c r="MYF149" s="224"/>
      <c r="MYG149" s="244"/>
      <c r="MYH149" s="245"/>
      <c r="MYI149" s="224"/>
      <c r="MYJ149" s="244"/>
      <c r="MYK149" s="245"/>
      <c r="MYL149" s="224"/>
      <c r="MYM149" s="244"/>
      <c r="MYN149" s="245"/>
      <c r="MYO149" s="224"/>
      <c r="MYP149" s="244"/>
      <c r="MYQ149" s="245"/>
      <c r="MYR149" s="224"/>
      <c r="MYS149" s="244"/>
      <c r="MYT149" s="245"/>
      <c r="MYU149" s="224"/>
      <c r="MYV149" s="244"/>
      <c r="MYW149" s="245"/>
      <c r="MYX149" s="224"/>
      <c r="MYY149" s="244"/>
      <c r="MYZ149" s="245"/>
      <c r="MZA149" s="224"/>
      <c r="MZB149" s="244"/>
      <c r="MZC149" s="245"/>
      <c r="MZD149" s="224"/>
      <c r="MZE149" s="244"/>
      <c r="MZF149" s="245"/>
      <c r="MZG149" s="224"/>
      <c r="MZH149" s="244"/>
      <c r="MZI149" s="245"/>
      <c r="MZJ149" s="224"/>
      <c r="MZK149" s="244"/>
      <c r="MZL149" s="245"/>
      <c r="MZM149" s="224"/>
      <c r="MZN149" s="244"/>
      <c r="MZO149" s="245"/>
      <c r="MZP149" s="224"/>
      <c r="MZQ149" s="244"/>
      <c r="MZR149" s="245"/>
      <c r="MZS149" s="224"/>
      <c r="MZT149" s="244"/>
      <c r="MZU149" s="245"/>
      <c r="MZV149" s="224"/>
      <c r="MZW149" s="244"/>
      <c r="MZX149" s="245"/>
      <c r="MZY149" s="224"/>
      <c r="MZZ149" s="244"/>
      <c r="NAA149" s="245"/>
      <c r="NAB149" s="224"/>
      <c r="NAC149" s="244"/>
      <c r="NAD149" s="245"/>
      <c r="NAE149" s="224"/>
      <c r="NAF149" s="244"/>
      <c r="NAG149" s="245"/>
      <c r="NAH149" s="224"/>
      <c r="NAI149" s="244"/>
      <c r="NAJ149" s="245"/>
      <c r="NAK149" s="224"/>
      <c r="NAL149" s="244"/>
      <c r="NAM149" s="245"/>
      <c r="NAN149" s="224"/>
      <c r="NAO149" s="244"/>
      <c r="NAP149" s="245"/>
      <c r="NAQ149" s="224"/>
      <c r="NAR149" s="244"/>
      <c r="NAS149" s="245"/>
      <c r="NAT149" s="224"/>
      <c r="NAU149" s="244"/>
      <c r="NAV149" s="245"/>
      <c r="NAW149" s="224"/>
      <c r="NAX149" s="244"/>
      <c r="NAY149" s="245"/>
      <c r="NAZ149" s="224"/>
      <c r="NBA149" s="244"/>
      <c r="NBB149" s="245"/>
      <c r="NBC149" s="224"/>
      <c r="NBD149" s="244"/>
      <c r="NBE149" s="245"/>
      <c r="NBF149" s="224"/>
      <c r="NBG149" s="244"/>
      <c r="NBH149" s="245"/>
      <c r="NBI149" s="224"/>
      <c r="NBJ149" s="244"/>
      <c r="NBK149" s="245"/>
      <c r="NBL149" s="224"/>
      <c r="NBM149" s="244"/>
      <c r="NBN149" s="245"/>
      <c r="NBO149" s="224"/>
      <c r="NBP149" s="244"/>
      <c r="NBQ149" s="245"/>
      <c r="NBR149" s="224"/>
      <c r="NBS149" s="244"/>
      <c r="NBT149" s="245"/>
      <c r="NBU149" s="224"/>
      <c r="NBV149" s="244"/>
      <c r="NBW149" s="245"/>
      <c r="NBX149" s="224"/>
      <c r="NBY149" s="244"/>
      <c r="NBZ149" s="245"/>
      <c r="NCA149" s="224"/>
      <c r="NCB149" s="244"/>
      <c r="NCC149" s="245"/>
      <c r="NCD149" s="224"/>
      <c r="NCE149" s="244"/>
      <c r="NCF149" s="245"/>
      <c r="NCG149" s="224"/>
      <c r="NCH149" s="244"/>
      <c r="NCI149" s="245"/>
      <c r="NCJ149" s="224"/>
      <c r="NCK149" s="244"/>
      <c r="NCL149" s="245"/>
      <c r="NCM149" s="224"/>
      <c r="NCN149" s="244"/>
      <c r="NCO149" s="245"/>
      <c r="NCP149" s="224"/>
      <c r="NCQ149" s="244"/>
      <c r="NCR149" s="245"/>
      <c r="NCS149" s="224"/>
      <c r="NCT149" s="244"/>
      <c r="NCU149" s="245"/>
      <c r="NCV149" s="224"/>
      <c r="NCW149" s="244"/>
      <c r="NCX149" s="245"/>
      <c r="NCY149" s="224"/>
      <c r="NCZ149" s="244"/>
      <c r="NDA149" s="245"/>
      <c r="NDB149" s="224"/>
      <c r="NDC149" s="244"/>
      <c r="NDD149" s="245"/>
      <c r="NDE149" s="224"/>
      <c r="NDF149" s="244"/>
      <c r="NDG149" s="245"/>
      <c r="NDH149" s="224"/>
      <c r="NDI149" s="244"/>
      <c r="NDJ149" s="245"/>
      <c r="NDK149" s="224"/>
      <c r="NDL149" s="244"/>
      <c r="NDM149" s="245"/>
      <c r="NDN149" s="224"/>
      <c r="NDO149" s="244"/>
      <c r="NDP149" s="245"/>
      <c r="NDQ149" s="224"/>
      <c r="NDR149" s="244"/>
      <c r="NDS149" s="245"/>
      <c r="NDT149" s="224"/>
      <c r="NDU149" s="244"/>
      <c r="NDV149" s="245"/>
      <c r="NDW149" s="224"/>
      <c r="NDX149" s="244"/>
      <c r="NDY149" s="245"/>
      <c r="NDZ149" s="224"/>
      <c r="NEA149" s="244"/>
      <c r="NEB149" s="245"/>
      <c r="NEC149" s="224"/>
      <c r="NED149" s="244"/>
      <c r="NEE149" s="245"/>
      <c r="NEF149" s="224"/>
      <c r="NEG149" s="244"/>
      <c r="NEH149" s="245"/>
      <c r="NEI149" s="224"/>
      <c r="NEJ149" s="244"/>
      <c r="NEK149" s="245"/>
      <c r="NEL149" s="224"/>
      <c r="NEM149" s="244"/>
      <c r="NEN149" s="245"/>
      <c r="NEO149" s="224"/>
      <c r="NEP149" s="244"/>
      <c r="NEQ149" s="245"/>
      <c r="NER149" s="224"/>
      <c r="NES149" s="244"/>
      <c r="NET149" s="245"/>
      <c r="NEU149" s="224"/>
      <c r="NEV149" s="244"/>
      <c r="NEW149" s="245"/>
      <c r="NEX149" s="224"/>
      <c r="NEY149" s="244"/>
      <c r="NEZ149" s="245"/>
      <c r="NFA149" s="224"/>
      <c r="NFB149" s="244"/>
      <c r="NFC149" s="245"/>
      <c r="NFD149" s="224"/>
      <c r="NFE149" s="244"/>
      <c r="NFF149" s="245"/>
      <c r="NFG149" s="224"/>
      <c r="NFH149" s="244"/>
      <c r="NFI149" s="245"/>
      <c r="NFJ149" s="224"/>
      <c r="NFK149" s="244"/>
      <c r="NFL149" s="245"/>
      <c r="NFM149" s="224"/>
      <c r="NFN149" s="244"/>
      <c r="NFO149" s="245"/>
      <c r="NFP149" s="224"/>
      <c r="NFQ149" s="244"/>
      <c r="NFR149" s="245"/>
      <c r="NFS149" s="224"/>
      <c r="NFT149" s="244"/>
      <c r="NFU149" s="245"/>
      <c r="NFV149" s="224"/>
      <c r="NFW149" s="244"/>
      <c r="NFX149" s="245"/>
      <c r="NFY149" s="224"/>
      <c r="NFZ149" s="244"/>
      <c r="NGA149" s="245"/>
      <c r="NGB149" s="224"/>
      <c r="NGC149" s="244"/>
      <c r="NGD149" s="245"/>
      <c r="NGE149" s="224"/>
      <c r="NGF149" s="244"/>
      <c r="NGG149" s="245"/>
      <c r="NGH149" s="224"/>
      <c r="NGI149" s="244"/>
      <c r="NGJ149" s="245"/>
      <c r="NGK149" s="224"/>
      <c r="NGL149" s="244"/>
      <c r="NGM149" s="245"/>
      <c r="NGN149" s="224"/>
      <c r="NGO149" s="244"/>
      <c r="NGP149" s="245"/>
      <c r="NGQ149" s="224"/>
      <c r="NGR149" s="244"/>
      <c r="NGS149" s="245"/>
      <c r="NGT149" s="224"/>
      <c r="NGU149" s="244"/>
      <c r="NGV149" s="245"/>
      <c r="NGW149" s="224"/>
      <c r="NGX149" s="244"/>
      <c r="NGY149" s="245"/>
      <c r="NGZ149" s="224"/>
      <c r="NHA149" s="244"/>
      <c r="NHB149" s="245"/>
      <c r="NHC149" s="224"/>
      <c r="NHD149" s="244"/>
      <c r="NHE149" s="245"/>
      <c r="NHF149" s="224"/>
      <c r="NHG149" s="244"/>
      <c r="NHH149" s="245"/>
      <c r="NHI149" s="224"/>
      <c r="NHJ149" s="244"/>
      <c r="NHK149" s="245"/>
      <c r="NHL149" s="224"/>
      <c r="NHM149" s="244"/>
      <c r="NHN149" s="245"/>
      <c r="NHO149" s="224"/>
      <c r="NHP149" s="244"/>
      <c r="NHQ149" s="245"/>
      <c r="NHR149" s="224"/>
      <c r="NHS149" s="244"/>
      <c r="NHT149" s="245"/>
      <c r="NHU149" s="224"/>
      <c r="NHV149" s="244"/>
      <c r="NHW149" s="245"/>
      <c r="NHX149" s="224"/>
      <c r="NHY149" s="244"/>
      <c r="NHZ149" s="245"/>
      <c r="NIA149" s="224"/>
      <c r="NIB149" s="244"/>
      <c r="NIC149" s="245"/>
      <c r="NID149" s="224"/>
      <c r="NIE149" s="244"/>
      <c r="NIF149" s="245"/>
      <c r="NIG149" s="224"/>
      <c r="NIH149" s="244"/>
      <c r="NII149" s="245"/>
      <c r="NIJ149" s="224"/>
      <c r="NIK149" s="244"/>
      <c r="NIL149" s="245"/>
      <c r="NIM149" s="224"/>
      <c r="NIN149" s="244"/>
      <c r="NIO149" s="245"/>
      <c r="NIP149" s="224"/>
      <c r="NIQ149" s="244"/>
      <c r="NIR149" s="245"/>
      <c r="NIS149" s="224"/>
      <c r="NIT149" s="244"/>
      <c r="NIU149" s="245"/>
      <c r="NIV149" s="224"/>
      <c r="NIW149" s="244"/>
      <c r="NIX149" s="245"/>
      <c r="NIY149" s="224"/>
      <c r="NIZ149" s="244"/>
      <c r="NJA149" s="245"/>
      <c r="NJB149" s="224"/>
      <c r="NJC149" s="244"/>
      <c r="NJD149" s="245"/>
      <c r="NJE149" s="224"/>
      <c r="NJF149" s="244"/>
      <c r="NJG149" s="245"/>
      <c r="NJH149" s="224"/>
      <c r="NJI149" s="244"/>
      <c r="NJJ149" s="245"/>
      <c r="NJK149" s="224"/>
      <c r="NJL149" s="244"/>
      <c r="NJM149" s="245"/>
      <c r="NJN149" s="224"/>
      <c r="NJO149" s="244"/>
      <c r="NJP149" s="245"/>
      <c r="NJQ149" s="224"/>
      <c r="NJR149" s="244"/>
      <c r="NJS149" s="245"/>
      <c r="NJT149" s="224"/>
      <c r="NJU149" s="244"/>
      <c r="NJV149" s="245"/>
      <c r="NJW149" s="224"/>
      <c r="NJX149" s="244"/>
      <c r="NJY149" s="245"/>
      <c r="NJZ149" s="224"/>
      <c r="NKA149" s="244"/>
      <c r="NKB149" s="245"/>
      <c r="NKC149" s="224"/>
      <c r="NKD149" s="244"/>
      <c r="NKE149" s="245"/>
      <c r="NKF149" s="224"/>
      <c r="NKG149" s="244"/>
      <c r="NKH149" s="245"/>
      <c r="NKI149" s="224"/>
      <c r="NKJ149" s="244"/>
      <c r="NKK149" s="245"/>
      <c r="NKL149" s="224"/>
      <c r="NKM149" s="244"/>
      <c r="NKN149" s="245"/>
      <c r="NKO149" s="224"/>
      <c r="NKP149" s="244"/>
      <c r="NKQ149" s="245"/>
      <c r="NKR149" s="224"/>
      <c r="NKS149" s="244"/>
      <c r="NKT149" s="245"/>
      <c r="NKU149" s="224"/>
      <c r="NKV149" s="244"/>
      <c r="NKW149" s="245"/>
      <c r="NKX149" s="224"/>
      <c r="NKY149" s="244"/>
      <c r="NKZ149" s="245"/>
      <c r="NLA149" s="224"/>
      <c r="NLB149" s="244"/>
      <c r="NLC149" s="245"/>
      <c r="NLD149" s="224"/>
      <c r="NLE149" s="244"/>
      <c r="NLF149" s="245"/>
      <c r="NLG149" s="224"/>
      <c r="NLH149" s="244"/>
      <c r="NLI149" s="245"/>
      <c r="NLJ149" s="224"/>
      <c r="NLK149" s="244"/>
      <c r="NLL149" s="245"/>
      <c r="NLM149" s="224"/>
      <c r="NLN149" s="244"/>
      <c r="NLO149" s="245"/>
      <c r="NLP149" s="224"/>
      <c r="NLQ149" s="244"/>
      <c r="NLR149" s="245"/>
      <c r="NLS149" s="224"/>
      <c r="NLT149" s="244"/>
      <c r="NLU149" s="245"/>
      <c r="NLV149" s="224"/>
      <c r="NLW149" s="244"/>
      <c r="NLX149" s="245"/>
      <c r="NLY149" s="224"/>
      <c r="NLZ149" s="244"/>
      <c r="NMA149" s="245"/>
      <c r="NMB149" s="224"/>
      <c r="NMC149" s="244"/>
      <c r="NMD149" s="245"/>
      <c r="NME149" s="224"/>
      <c r="NMF149" s="244"/>
      <c r="NMG149" s="245"/>
      <c r="NMH149" s="224"/>
      <c r="NMI149" s="244"/>
      <c r="NMJ149" s="245"/>
      <c r="NMK149" s="224"/>
      <c r="NML149" s="244"/>
      <c r="NMM149" s="245"/>
      <c r="NMN149" s="224"/>
      <c r="NMO149" s="244"/>
      <c r="NMP149" s="245"/>
      <c r="NMQ149" s="224"/>
      <c r="NMR149" s="244"/>
      <c r="NMS149" s="245"/>
      <c r="NMT149" s="224"/>
      <c r="NMU149" s="244"/>
      <c r="NMV149" s="245"/>
      <c r="NMW149" s="224"/>
      <c r="NMX149" s="244"/>
      <c r="NMY149" s="245"/>
      <c r="NMZ149" s="224"/>
      <c r="NNA149" s="244"/>
      <c r="NNB149" s="245"/>
      <c r="NNC149" s="224"/>
      <c r="NND149" s="244"/>
      <c r="NNE149" s="245"/>
      <c r="NNF149" s="224"/>
      <c r="NNG149" s="244"/>
      <c r="NNH149" s="245"/>
      <c r="NNI149" s="224"/>
      <c r="NNJ149" s="244"/>
      <c r="NNK149" s="245"/>
      <c r="NNL149" s="224"/>
      <c r="NNM149" s="244"/>
      <c r="NNN149" s="245"/>
      <c r="NNO149" s="224"/>
      <c r="NNP149" s="244"/>
      <c r="NNQ149" s="245"/>
      <c r="NNR149" s="224"/>
      <c r="NNS149" s="244"/>
      <c r="NNT149" s="245"/>
      <c r="NNU149" s="224"/>
      <c r="NNV149" s="244"/>
      <c r="NNW149" s="245"/>
      <c r="NNX149" s="224"/>
      <c r="NNY149" s="244"/>
      <c r="NNZ149" s="245"/>
      <c r="NOA149" s="224"/>
      <c r="NOB149" s="244"/>
      <c r="NOC149" s="245"/>
      <c r="NOD149" s="224"/>
      <c r="NOE149" s="244"/>
      <c r="NOF149" s="245"/>
      <c r="NOG149" s="224"/>
      <c r="NOH149" s="244"/>
      <c r="NOI149" s="245"/>
      <c r="NOJ149" s="224"/>
      <c r="NOK149" s="244"/>
      <c r="NOL149" s="245"/>
      <c r="NOM149" s="224"/>
      <c r="NON149" s="244"/>
      <c r="NOO149" s="245"/>
      <c r="NOP149" s="224"/>
      <c r="NOQ149" s="244"/>
      <c r="NOR149" s="245"/>
      <c r="NOS149" s="224"/>
      <c r="NOT149" s="244"/>
      <c r="NOU149" s="245"/>
      <c r="NOV149" s="224"/>
      <c r="NOW149" s="244"/>
      <c r="NOX149" s="245"/>
      <c r="NOY149" s="224"/>
      <c r="NOZ149" s="244"/>
      <c r="NPA149" s="245"/>
      <c r="NPB149" s="224"/>
      <c r="NPC149" s="244"/>
      <c r="NPD149" s="245"/>
      <c r="NPE149" s="224"/>
      <c r="NPF149" s="244"/>
      <c r="NPG149" s="245"/>
      <c r="NPH149" s="224"/>
      <c r="NPI149" s="244"/>
      <c r="NPJ149" s="245"/>
      <c r="NPK149" s="224"/>
      <c r="NPL149" s="244"/>
      <c r="NPM149" s="245"/>
      <c r="NPN149" s="224"/>
      <c r="NPO149" s="244"/>
      <c r="NPP149" s="245"/>
      <c r="NPQ149" s="224"/>
      <c r="NPR149" s="244"/>
      <c r="NPS149" s="245"/>
      <c r="NPT149" s="224"/>
      <c r="NPU149" s="244"/>
      <c r="NPV149" s="245"/>
      <c r="NPW149" s="224"/>
      <c r="NPX149" s="244"/>
      <c r="NPY149" s="245"/>
      <c r="NPZ149" s="224"/>
      <c r="NQA149" s="244"/>
      <c r="NQB149" s="245"/>
      <c r="NQC149" s="224"/>
      <c r="NQD149" s="244"/>
      <c r="NQE149" s="245"/>
      <c r="NQF149" s="224"/>
      <c r="NQG149" s="244"/>
      <c r="NQH149" s="245"/>
      <c r="NQI149" s="224"/>
      <c r="NQJ149" s="244"/>
      <c r="NQK149" s="245"/>
      <c r="NQL149" s="224"/>
      <c r="NQM149" s="244"/>
      <c r="NQN149" s="245"/>
      <c r="NQO149" s="224"/>
      <c r="NQP149" s="244"/>
      <c r="NQQ149" s="245"/>
      <c r="NQR149" s="224"/>
      <c r="NQS149" s="244"/>
      <c r="NQT149" s="245"/>
      <c r="NQU149" s="224"/>
      <c r="NQV149" s="244"/>
      <c r="NQW149" s="245"/>
      <c r="NQX149" s="224"/>
      <c r="NQY149" s="244"/>
      <c r="NQZ149" s="245"/>
      <c r="NRA149" s="224"/>
      <c r="NRB149" s="244"/>
      <c r="NRC149" s="245"/>
      <c r="NRD149" s="224"/>
      <c r="NRE149" s="244"/>
      <c r="NRF149" s="245"/>
      <c r="NRG149" s="224"/>
      <c r="NRH149" s="244"/>
      <c r="NRI149" s="245"/>
      <c r="NRJ149" s="224"/>
      <c r="NRK149" s="244"/>
      <c r="NRL149" s="245"/>
      <c r="NRM149" s="224"/>
      <c r="NRN149" s="244"/>
      <c r="NRO149" s="245"/>
      <c r="NRP149" s="224"/>
      <c r="NRQ149" s="244"/>
      <c r="NRR149" s="245"/>
      <c r="NRS149" s="224"/>
      <c r="NRT149" s="244"/>
      <c r="NRU149" s="245"/>
      <c r="NRV149" s="224"/>
      <c r="NRW149" s="244"/>
      <c r="NRX149" s="245"/>
      <c r="NRY149" s="224"/>
      <c r="NRZ149" s="244"/>
      <c r="NSA149" s="245"/>
      <c r="NSB149" s="224"/>
      <c r="NSC149" s="244"/>
      <c r="NSD149" s="245"/>
      <c r="NSE149" s="224"/>
      <c r="NSF149" s="244"/>
      <c r="NSG149" s="245"/>
      <c r="NSH149" s="224"/>
      <c r="NSI149" s="244"/>
      <c r="NSJ149" s="245"/>
      <c r="NSK149" s="224"/>
      <c r="NSL149" s="244"/>
      <c r="NSM149" s="245"/>
      <c r="NSN149" s="224"/>
      <c r="NSO149" s="244"/>
      <c r="NSP149" s="245"/>
      <c r="NSQ149" s="224"/>
      <c r="NSR149" s="244"/>
      <c r="NSS149" s="245"/>
      <c r="NST149" s="224"/>
      <c r="NSU149" s="244"/>
      <c r="NSV149" s="245"/>
      <c r="NSW149" s="224"/>
      <c r="NSX149" s="244"/>
      <c r="NSY149" s="245"/>
      <c r="NSZ149" s="224"/>
      <c r="NTA149" s="244"/>
      <c r="NTB149" s="245"/>
      <c r="NTC149" s="224"/>
      <c r="NTD149" s="244"/>
      <c r="NTE149" s="245"/>
      <c r="NTF149" s="224"/>
      <c r="NTG149" s="244"/>
      <c r="NTH149" s="245"/>
      <c r="NTI149" s="224"/>
      <c r="NTJ149" s="244"/>
      <c r="NTK149" s="245"/>
      <c r="NTL149" s="224"/>
      <c r="NTM149" s="244"/>
      <c r="NTN149" s="245"/>
      <c r="NTO149" s="224"/>
      <c r="NTP149" s="244"/>
      <c r="NTQ149" s="245"/>
      <c r="NTR149" s="224"/>
      <c r="NTS149" s="244"/>
      <c r="NTT149" s="245"/>
      <c r="NTU149" s="224"/>
      <c r="NTV149" s="244"/>
      <c r="NTW149" s="245"/>
      <c r="NTX149" s="224"/>
      <c r="NTY149" s="244"/>
      <c r="NTZ149" s="245"/>
      <c r="NUA149" s="224"/>
      <c r="NUB149" s="244"/>
      <c r="NUC149" s="245"/>
      <c r="NUD149" s="224"/>
      <c r="NUE149" s="244"/>
      <c r="NUF149" s="245"/>
      <c r="NUG149" s="224"/>
      <c r="NUH149" s="244"/>
      <c r="NUI149" s="245"/>
      <c r="NUJ149" s="224"/>
      <c r="NUK149" s="244"/>
      <c r="NUL149" s="245"/>
      <c r="NUM149" s="224"/>
      <c r="NUN149" s="244"/>
      <c r="NUO149" s="245"/>
      <c r="NUP149" s="224"/>
      <c r="NUQ149" s="244"/>
      <c r="NUR149" s="245"/>
      <c r="NUS149" s="224"/>
      <c r="NUT149" s="244"/>
      <c r="NUU149" s="245"/>
      <c r="NUV149" s="224"/>
      <c r="NUW149" s="244"/>
      <c r="NUX149" s="245"/>
      <c r="NUY149" s="224"/>
      <c r="NUZ149" s="244"/>
      <c r="NVA149" s="245"/>
      <c r="NVB149" s="224"/>
      <c r="NVC149" s="244"/>
      <c r="NVD149" s="245"/>
      <c r="NVE149" s="224"/>
      <c r="NVF149" s="244"/>
      <c r="NVG149" s="245"/>
      <c r="NVH149" s="224"/>
      <c r="NVI149" s="244"/>
      <c r="NVJ149" s="245"/>
      <c r="NVK149" s="224"/>
      <c r="NVL149" s="244"/>
      <c r="NVM149" s="245"/>
      <c r="NVN149" s="224"/>
      <c r="NVO149" s="244"/>
      <c r="NVP149" s="245"/>
      <c r="NVQ149" s="224"/>
      <c r="NVR149" s="244"/>
      <c r="NVS149" s="245"/>
      <c r="NVT149" s="224"/>
      <c r="NVU149" s="244"/>
      <c r="NVV149" s="245"/>
      <c r="NVW149" s="224"/>
      <c r="NVX149" s="244"/>
      <c r="NVY149" s="245"/>
      <c r="NVZ149" s="224"/>
      <c r="NWA149" s="244"/>
      <c r="NWB149" s="245"/>
      <c r="NWC149" s="224"/>
      <c r="NWD149" s="244"/>
      <c r="NWE149" s="245"/>
      <c r="NWF149" s="224"/>
      <c r="NWG149" s="244"/>
      <c r="NWH149" s="245"/>
      <c r="NWI149" s="224"/>
      <c r="NWJ149" s="244"/>
      <c r="NWK149" s="245"/>
      <c r="NWL149" s="224"/>
      <c r="NWM149" s="244"/>
      <c r="NWN149" s="245"/>
      <c r="NWO149" s="224"/>
      <c r="NWP149" s="244"/>
      <c r="NWQ149" s="245"/>
      <c r="NWR149" s="224"/>
      <c r="NWS149" s="244"/>
      <c r="NWT149" s="245"/>
      <c r="NWU149" s="224"/>
      <c r="NWV149" s="244"/>
      <c r="NWW149" s="245"/>
      <c r="NWX149" s="224"/>
      <c r="NWY149" s="244"/>
      <c r="NWZ149" s="245"/>
      <c r="NXA149" s="224"/>
      <c r="NXB149" s="244"/>
      <c r="NXC149" s="245"/>
      <c r="NXD149" s="224"/>
      <c r="NXE149" s="244"/>
      <c r="NXF149" s="245"/>
      <c r="NXG149" s="224"/>
      <c r="NXH149" s="244"/>
      <c r="NXI149" s="245"/>
      <c r="NXJ149" s="224"/>
      <c r="NXK149" s="244"/>
      <c r="NXL149" s="245"/>
      <c r="NXM149" s="224"/>
      <c r="NXN149" s="244"/>
      <c r="NXO149" s="245"/>
      <c r="NXP149" s="224"/>
      <c r="NXQ149" s="244"/>
      <c r="NXR149" s="245"/>
      <c r="NXS149" s="224"/>
      <c r="NXT149" s="244"/>
      <c r="NXU149" s="245"/>
      <c r="NXV149" s="224"/>
      <c r="NXW149" s="244"/>
      <c r="NXX149" s="245"/>
      <c r="NXY149" s="224"/>
      <c r="NXZ149" s="244"/>
      <c r="NYA149" s="245"/>
      <c r="NYB149" s="224"/>
      <c r="NYC149" s="244"/>
      <c r="NYD149" s="245"/>
      <c r="NYE149" s="224"/>
      <c r="NYF149" s="244"/>
      <c r="NYG149" s="245"/>
      <c r="NYH149" s="224"/>
      <c r="NYI149" s="244"/>
      <c r="NYJ149" s="245"/>
      <c r="NYK149" s="224"/>
      <c r="NYL149" s="244"/>
      <c r="NYM149" s="245"/>
      <c r="NYN149" s="224"/>
      <c r="NYO149" s="244"/>
      <c r="NYP149" s="245"/>
      <c r="NYQ149" s="224"/>
      <c r="NYR149" s="244"/>
      <c r="NYS149" s="245"/>
      <c r="NYT149" s="224"/>
      <c r="NYU149" s="244"/>
      <c r="NYV149" s="245"/>
      <c r="NYW149" s="224"/>
      <c r="NYX149" s="244"/>
      <c r="NYY149" s="245"/>
      <c r="NYZ149" s="224"/>
      <c r="NZA149" s="244"/>
      <c r="NZB149" s="245"/>
      <c r="NZC149" s="224"/>
      <c r="NZD149" s="244"/>
      <c r="NZE149" s="245"/>
      <c r="NZF149" s="224"/>
      <c r="NZG149" s="244"/>
      <c r="NZH149" s="245"/>
      <c r="NZI149" s="224"/>
      <c r="NZJ149" s="244"/>
      <c r="NZK149" s="245"/>
      <c r="NZL149" s="224"/>
      <c r="NZM149" s="244"/>
      <c r="NZN149" s="245"/>
      <c r="NZO149" s="224"/>
      <c r="NZP149" s="244"/>
      <c r="NZQ149" s="245"/>
      <c r="NZR149" s="224"/>
      <c r="NZS149" s="244"/>
      <c r="NZT149" s="245"/>
      <c r="NZU149" s="224"/>
      <c r="NZV149" s="244"/>
      <c r="NZW149" s="245"/>
      <c r="NZX149" s="224"/>
      <c r="NZY149" s="244"/>
      <c r="NZZ149" s="245"/>
      <c r="OAA149" s="224"/>
      <c r="OAB149" s="244"/>
      <c r="OAC149" s="245"/>
      <c r="OAD149" s="224"/>
      <c r="OAE149" s="244"/>
      <c r="OAF149" s="245"/>
      <c r="OAG149" s="224"/>
      <c r="OAH149" s="244"/>
      <c r="OAI149" s="245"/>
      <c r="OAJ149" s="224"/>
      <c r="OAK149" s="244"/>
      <c r="OAL149" s="245"/>
      <c r="OAM149" s="224"/>
      <c r="OAN149" s="244"/>
      <c r="OAO149" s="245"/>
      <c r="OAP149" s="224"/>
      <c r="OAQ149" s="244"/>
      <c r="OAR149" s="245"/>
      <c r="OAS149" s="224"/>
      <c r="OAT149" s="244"/>
      <c r="OAU149" s="245"/>
      <c r="OAV149" s="224"/>
      <c r="OAW149" s="244"/>
      <c r="OAX149" s="245"/>
      <c r="OAY149" s="224"/>
      <c r="OAZ149" s="244"/>
      <c r="OBA149" s="245"/>
      <c r="OBB149" s="224"/>
      <c r="OBC149" s="244"/>
      <c r="OBD149" s="245"/>
      <c r="OBE149" s="224"/>
      <c r="OBF149" s="244"/>
      <c r="OBG149" s="245"/>
      <c r="OBH149" s="224"/>
      <c r="OBI149" s="244"/>
      <c r="OBJ149" s="245"/>
      <c r="OBK149" s="224"/>
      <c r="OBL149" s="244"/>
      <c r="OBM149" s="245"/>
      <c r="OBN149" s="224"/>
      <c r="OBO149" s="244"/>
      <c r="OBP149" s="245"/>
      <c r="OBQ149" s="224"/>
      <c r="OBR149" s="244"/>
      <c r="OBS149" s="245"/>
      <c r="OBT149" s="224"/>
      <c r="OBU149" s="244"/>
      <c r="OBV149" s="245"/>
      <c r="OBW149" s="224"/>
      <c r="OBX149" s="244"/>
      <c r="OBY149" s="245"/>
      <c r="OBZ149" s="224"/>
      <c r="OCA149" s="244"/>
      <c r="OCB149" s="245"/>
      <c r="OCC149" s="224"/>
      <c r="OCD149" s="244"/>
      <c r="OCE149" s="245"/>
      <c r="OCF149" s="224"/>
      <c r="OCG149" s="244"/>
      <c r="OCH149" s="245"/>
      <c r="OCI149" s="224"/>
      <c r="OCJ149" s="244"/>
      <c r="OCK149" s="245"/>
      <c r="OCL149" s="224"/>
      <c r="OCM149" s="244"/>
      <c r="OCN149" s="245"/>
      <c r="OCO149" s="224"/>
      <c r="OCP149" s="244"/>
      <c r="OCQ149" s="245"/>
      <c r="OCR149" s="224"/>
      <c r="OCS149" s="244"/>
      <c r="OCT149" s="245"/>
      <c r="OCU149" s="224"/>
      <c r="OCV149" s="244"/>
      <c r="OCW149" s="245"/>
      <c r="OCX149" s="224"/>
      <c r="OCY149" s="244"/>
      <c r="OCZ149" s="245"/>
      <c r="ODA149" s="224"/>
      <c r="ODB149" s="244"/>
      <c r="ODC149" s="245"/>
      <c r="ODD149" s="224"/>
    </row>
    <row r="150" spans="1:10248" s="129" customFormat="1" ht="8.15" customHeight="1">
      <c r="A150" s="154"/>
      <c r="B150" s="155"/>
      <c r="C150" s="150"/>
      <c r="D150" s="148"/>
      <c r="E150" s="151"/>
      <c r="F150" s="151"/>
    </row>
    <row r="151" spans="1:10248" s="129" customFormat="1" ht="91">
      <c r="A151" s="227"/>
      <c r="B151" s="175" t="s">
        <v>14073</v>
      </c>
      <c r="C151" s="241" t="s">
        <v>14067</v>
      </c>
      <c r="D151" s="158">
        <f>D147</f>
        <v>89</v>
      </c>
      <c r="E151" s="159">
        <v>17.100000000000001</v>
      </c>
      <c r="F151" s="159">
        <f>D151*E151</f>
        <v>1521.9</v>
      </c>
      <c r="H151" s="133"/>
      <c r="L151" s="242"/>
      <c r="R151" s="116"/>
      <c r="S151" s="218"/>
      <c r="T151" s="243"/>
      <c r="U151" s="116"/>
      <c r="V151" s="218"/>
      <c r="W151" s="243"/>
      <c r="X151" s="116"/>
      <c r="Y151" s="218"/>
      <c r="Z151" s="243"/>
      <c r="AA151" s="116"/>
      <c r="AB151" s="218"/>
      <c r="AC151" s="243"/>
      <c r="AD151" s="116"/>
      <c r="AE151" s="218"/>
      <c r="AF151" s="243"/>
      <c r="AG151" s="116"/>
      <c r="AH151" s="218"/>
      <c r="AI151" s="243"/>
      <c r="AJ151" s="116"/>
      <c r="AK151" s="218"/>
      <c r="AL151" s="243"/>
      <c r="AM151" s="116"/>
      <c r="AN151" s="218"/>
      <c r="AO151" s="243"/>
      <c r="AP151" s="116"/>
      <c r="AQ151" s="218"/>
      <c r="AR151" s="243"/>
      <c r="AS151" s="224"/>
      <c r="AT151" s="244"/>
      <c r="AU151" s="245"/>
      <c r="AV151" s="224"/>
      <c r="AW151" s="244"/>
      <c r="AX151" s="245"/>
      <c r="AY151" s="224"/>
      <c r="AZ151" s="244"/>
      <c r="BA151" s="245"/>
      <c r="BB151" s="224"/>
      <c r="BC151" s="244"/>
      <c r="BD151" s="245"/>
      <c r="BE151" s="224"/>
      <c r="BF151" s="244"/>
      <c r="BG151" s="245"/>
      <c r="BH151" s="224"/>
      <c r="BI151" s="244"/>
      <c r="BJ151" s="245"/>
      <c r="BK151" s="224"/>
      <c r="BL151" s="244"/>
      <c r="BM151" s="245"/>
      <c r="BN151" s="224"/>
      <c r="BO151" s="244"/>
      <c r="BP151" s="245"/>
      <c r="BQ151" s="224"/>
      <c r="BR151" s="244"/>
      <c r="BS151" s="245"/>
      <c r="BT151" s="224"/>
      <c r="BU151" s="244"/>
      <c r="BV151" s="245"/>
      <c r="BW151" s="224"/>
      <c r="BX151" s="244"/>
      <c r="BY151" s="245"/>
      <c r="BZ151" s="224"/>
      <c r="CA151" s="244"/>
      <c r="CB151" s="245"/>
      <c r="CC151" s="224"/>
      <c r="CD151" s="244"/>
      <c r="CE151" s="245"/>
      <c r="CF151" s="224"/>
      <c r="CG151" s="244"/>
      <c r="CH151" s="245"/>
      <c r="CI151" s="224"/>
      <c r="CJ151" s="244"/>
      <c r="CK151" s="245"/>
      <c r="CL151" s="224"/>
      <c r="CM151" s="244"/>
      <c r="CN151" s="245"/>
      <c r="CO151" s="224"/>
      <c r="CP151" s="244"/>
      <c r="CQ151" s="245"/>
      <c r="CR151" s="224"/>
      <c r="CS151" s="244"/>
      <c r="CT151" s="245"/>
      <c r="CU151" s="224"/>
      <c r="CV151" s="244"/>
      <c r="CW151" s="245"/>
      <c r="CX151" s="224"/>
      <c r="CY151" s="244"/>
      <c r="CZ151" s="245"/>
      <c r="DA151" s="224"/>
      <c r="DB151" s="244"/>
      <c r="DC151" s="245"/>
      <c r="DD151" s="224"/>
      <c r="DE151" s="244"/>
      <c r="DF151" s="245"/>
      <c r="DG151" s="224"/>
      <c r="DH151" s="244"/>
      <c r="DI151" s="245"/>
      <c r="DJ151" s="224"/>
      <c r="DK151" s="244"/>
      <c r="DL151" s="245"/>
      <c r="DM151" s="224"/>
      <c r="DN151" s="244"/>
      <c r="DO151" s="245"/>
      <c r="DP151" s="224"/>
      <c r="DQ151" s="244"/>
      <c r="DR151" s="245"/>
      <c r="DS151" s="224"/>
      <c r="DT151" s="244"/>
      <c r="DU151" s="245"/>
      <c r="DV151" s="224"/>
      <c r="DW151" s="244"/>
      <c r="DX151" s="245"/>
      <c r="DY151" s="224"/>
      <c r="DZ151" s="244"/>
      <c r="EA151" s="245"/>
      <c r="EB151" s="224"/>
      <c r="EC151" s="244"/>
      <c r="ED151" s="245"/>
      <c r="EE151" s="224"/>
      <c r="EF151" s="244"/>
      <c r="EG151" s="245"/>
      <c r="EH151" s="224"/>
      <c r="EI151" s="244"/>
      <c r="EJ151" s="245"/>
      <c r="EK151" s="224"/>
      <c r="EL151" s="244"/>
      <c r="EM151" s="245"/>
      <c r="EN151" s="224"/>
      <c r="EO151" s="244"/>
      <c r="EP151" s="245"/>
      <c r="EQ151" s="224"/>
      <c r="ER151" s="244"/>
      <c r="ES151" s="245"/>
      <c r="ET151" s="224"/>
      <c r="EU151" s="244"/>
      <c r="EV151" s="245"/>
      <c r="EW151" s="224"/>
      <c r="EX151" s="244"/>
      <c r="EY151" s="245"/>
      <c r="EZ151" s="224"/>
      <c r="FA151" s="244"/>
      <c r="FB151" s="245"/>
      <c r="FC151" s="224"/>
      <c r="FD151" s="244"/>
      <c r="FE151" s="245"/>
      <c r="FF151" s="224"/>
      <c r="FG151" s="244"/>
      <c r="FH151" s="245"/>
      <c r="FI151" s="224"/>
      <c r="FJ151" s="244"/>
      <c r="FK151" s="245"/>
      <c r="FL151" s="224"/>
      <c r="FM151" s="244"/>
      <c r="FN151" s="245"/>
      <c r="FO151" s="224"/>
      <c r="FP151" s="244"/>
      <c r="FQ151" s="245"/>
      <c r="FR151" s="224"/>
      <c r="FS151" s="244"/>
      <c r="FT151" s="245"/>
      <c r="FU151" s="224"/>
      <c r="FV151" s="244"/>
      <c r="FW151" s="245"/>
      <c r="FX151" s="224"/>
      <c r="FY151" s="244"/>
      <c r="FZ151" s="245"/>
      <c r="GA151" s="224"/>
      <c r="GB151" s="244"/>
      <c r="GC151" s="245"/>
      <c r="GD151" s="224"/>
      <c r="GE151" s="244"/>
      <c r="GF151" s="245"/>
      <c r="GG151" s="224"/>
      <c r="GH151" s="244"/>
      <c r="GI151" s="245"/>
      <c r="GJ151" s="224"/>
      <c r="GK151" s="244"/>
      <c r="GL151" s="245"/>
      <c r="GM151" s="224"/>
      <c r="GN151" s="244"/>
      <c r="GO151" s="245"/>
      <c r="GP151" s="224"/>
      <c r="GQ151" s="244"/>
      <c r="GR151" s="245"/>
      <c r="GS151" s="224"/>
      <c r="GT151" s="244"/>
      <c r="GU151" s="245"/>
      <c r="GV151" s="224"/>
      <c r="GW151" s="244"/>
      <c r="GX151" s="245"/>
      <c r="GY151" s="224"/>
      <c r="GZ151" s="244"/>
      <c r="HA151" s="245"/>
      <c r="HB151" s="224"/>
      <c r="HC151" s="244"/>
      <c r="HD151" s="245"/>
      <c r="HE151" s="224"/>
      <c r="HF151" s="244"/>
      <c r="HG151" s="245"/>
      <c r="HH151" s="224"/>
      <c r="HI151" s="244"/>
      <c r="HJ151" s="245"/>
      <c r="HK151" s="224"/>
      <c r="HL151" s="244"/>
      <c r="HM151" s="245"/>
      <c r="HN151" s="224"/>
      <c r="HO151" s="244"/>
      <c r="HP151" s="245"/>
      <c r="HQ151" s="224"/>
      <c r="HR151" s="244"/>
      <c r="HS151" s="245"/>
      <c r="HT151" s="224"/>
      <c r="HU151" s="244"/>
      <c r="HV151" s="245"/>
      <c r="HW151" s="224"/>
      <c r="HX151" s="244"/>
      <c r="HY151" s="245"/>
      <c r="HZ151" s="224"/>
      <c r="IA151" s="244"/>
      <c r="IB151" s="245"/>
      <c r="IC151" s="224"/>
      <c r="ID151" s="244"/>
      <c r="IE151" s="245"/>
      <c r="IF151" s="224"/>
      <c r="IG151" s="244"/>
      <c r="IH151" s="245"/>
      <c r="II151" s="224"/>
      <c r="IJ151" s="244"/>
      <c r="IK151" s="245"/>
      <c r="IL151" s="224"/>
      <c r="IM151" s="244"/>
      <c r="IN151" s="245"/>
      <c r="IO151" s="224"/>
      <c r="IP151" s="244"/>
      <c r="IQ151" s="245"/>
      <c r="IR151" s="224"/>
      <c r="IS151" s="244"/>
      <c r="IT151" s="245"/>
      <c r="IU151" s="224"/>
      <c r="IV151" s="244"/>
      <c r="IW151" s="245"/>
      <c r="IX151" s="224"/>
      <c r="IY151" s="244"/>
      <c r="IZ151" s="245"/>
      <c r="JA151" s="224"/>
      <c r="JB151" s="244"/>
      <c r="JC151" s="245"/>
      <c r="JD151" s="224"/>
      <c r="JE151" s="244"/>
      <c r="JF151" s="245"/>
      <c r="JG151" s="224"/>
      <c r="JH151" s="244"/>
      <c r="JI151" s="245"/>
      <c r="JJ151" s="224"/>
      <c r="JK151" s="244"/>
      <c r="JL151" s="245"/>
      <c r="JM151" s="224"/>
      <c r="JN151" s="244"/>
      <c r="JO151" s="245"/>
      <c r="JP151" s="224"/>
      <c r="JQ151" s="244"/>
      <c r="JR151" s="245"/>
      <c r="JS151" s="224"/>
      <c r="JT151" s="244"/>
      <c r="JU151" s="245"/>
      <c r="JV151" s="224"/>
      <c r="JW151" s="244"/>
      <c r="JX151" s="245"/>
      <c r="JY151" s="224"/>
      <c r="JZ151" s="244"/>
      <c r="KA151" s="245"/>
      <c r="KB151" s="224"/>
      <c r="KC151" s="244"/>
      <c r="KD151" s="245"/>
      <c r="KE151" s="224"/>
      <c r="KF151" s="244"/>
      <c r="KG151" s="245"/>
      <c r="KH151" s="224"/>
      <c r="KI151" s="244"/>
      <c r="KJ151" s="245"/>
      <c r="KK151" s="224"/>
      <c r="KL151" s="244"/>
      <c r="KM151" s="245"/>
      <c r="KN151" s="224"/>
      <c r="KO151" s="244"/>
      <c r="KP151" s="245"/>
      <c r="KQ151" s="224"/>
      <c r="KR151" s="244"/>
      <c r="KS151" s="245"/>
      <c r="KT151" s="224"/>
      <c r="KU151" s="244"/>
      <c r="KV151" s="245"/>
      <c r="KW151" s="224"/>
      <c r="KX151" s="244"/>
      <c r="KY151" s="245"/>
      <c r="KZ151" s="224"/>
      <c r="LA151" s="244"/>
      <c r="LB151" s="245"/>
      <c r="LC151" s="224"/>
      <c r="LD151" s="244"/>
      <c r="LE151" s="245"/>
      <c r="LF151" s="224"/>
      <c r="LG151" s="244"/>
      <c r="LH151" s="245"/>
      <c r="LI151" s="224"/>
      <c r="LJ151" s="244"/>
      <c r="LK151" s="245"/>
      <c r="LL151" s="224"/>
      <c r="LM151" s="244"/>
      <c r="LN151" s="245"/>
      <c r="LO151" s="224"/>
      <c r="LP151" s="244"/>
      <c r="LQ151" s="245"/>
      <c r="LR151" s="224"/>
      <c r="LS151" s="244"/>
      <c r="LT151" s="245"/>
      <c r="LU151" s="224"/>
      <c r="LV151" s="244"/>
      <c r="LW151" s="245"/>
      <c r="LX151" s="224"/>
      <c r="LY151" s="244"/>
      <c r="LZ151" s="245"/>
      <c r="MA151" s="224"/>
      <c r="MB151" s="244"/>
      <c r="MC151" s="245"/>
      <c r="MD151" s="224"/>
      <c r="ME151" s="244"/>
      <c r="MF151" s="245"/>
      <c r="MG151" s="224"/>
      <c r="MH151" s="244"/>
      <c r="MI151" s="245"/>
      <c r="MJ151" s="224"/>
      <c r="MK151" s="244"/>
      <c r="ML151" s="245"/>
      <c r="MM151" s="224"/>
      <c r="MN151" s="244"/>
      <c r="MO151" s="245"/>
      <c r="MP151" s="224"/>
      <c r="MQ151" s="244"/>
      <c r="MR151" s="245"/>
      <c r="MS151" s="224"/>
      <c r="MT151" s="244"/>
      <c r="MU151" s="245"/>
      <c r="MV151" s="224"/>
      <c r="MW151" s="244"/>
      <c r="MX151" s="245"/>
      <c r="MY151" s="224"/>
      <c r="MZ151" s="244"/>
      <c r="NA151" s="245"/>
      <c r="NB151" s="224"/>
      <c r="NC151" s="244"/>
      <c r="ND151" s="245"/>
      <c r="NE151" s="224"/>
      <c r="NF151" s="244"/>
      <c r="NG151" s="245"/>
      <c r="NH151" s="224"/>
      <c r="NI151" s="244"/>
      <c r="NJ151" s="245"/>
      <c r="NK151" s="224"/>
      <c r="NL151" s="244"/>
      <c r="NM151" s="245"/>
      <c r="NN151" s="224"/>
      <c r="NO151" s="244"/>
      <c r="NP151" s="245"/>
      <c r="NQ151" s="224"/>
      <c r="NR151" s="244"/>
      <c r="NS151" s="245"/>
      <c r="NT151" s="224"/>
      <c r="NU151" s="244"/>
      <c r="NV151" s="245"/>
      <c r="NW151" s="224"/>
      <c r="NX151" s="244"/>
      <c r="NY151" s="245"/>
      <c r="NZ151" s="224"/>
      <c r="OA151" s="244"/>
      <c r="OB151" s="245"/>
      <c r="OC151" s="224"/>
      <c r="OD151" s="244"/>
      <c r="OE151" s="245"/>
      <c r="OF151" s="224"/>
      <c r="OG151" s="244"/>
      <c r="OH151" s="245"/>
      <c r="OI151" s="224"/>
      <c r="OJ151" s="244"/>
      <c r="OK151" s="245"/>
      <c r="OL151" s="224"/>
      <c r="OM151" s="244"/>
      <c r="ON151" s="245"/>
      <c r="OO151" s="224"/>
      <c r="OP151" s="244"/>
      <c r="OQ151" s="245"/>
      <c r="OR151" s="224"/>
      <c r="OS151" s="244"/>
      <c r="OT151" s="245"/>
      <c r="OU151" s="224"/>
      <c r="OV151" s="244"/>
      <c r="OW151" s="245"/>
      <c r="OX151" s="224"/>
      <c r="OY151" s="244"/>
      <c r="OZ151" s="245"/>
      <c r="PA151" s="224"/>
      <c r="PB151" s="244"/>
      <c r="PC151" s="245"/>
      <c r="PD151" s="224"/>
      <c r="PE151" s="244"/>
      <c r="PF151" s="245"/>
      <c r="PG151" s="224"/>
      <c r="PH151" s="244"/>
      <c r="PI151" s="245"/>
      <c r="PJ151" s="224"/>
      <c r="PK151" s="244"/>
      <c r="PL151" s="245"/>
      <c r="PM151" s="224"/>
      <c r="PN151" s="244"/>
      <c r="PO151" s="245"/>
      <c r="PP151" s="224"/>
      <c r="PQ151" s="244"/>
      <c r="PR151" s="245"/>
      <c r="PS151" s="224"/>
      <c r="PT151" s="244"/>
      <c r="PU151" s="245"/>
      <c r="PV151" s="224"/>
      <c r="PW151" s="244"/>
      <c r="PX151" s="245"/>
      <c r="PY151" s="224"/>
      <c r="PZ151" s="244"/>
      <c r="QA151" s="245"/>
      <c r="QB151" s="224"/>
      <c r="QC151" s="244"/>
      <c r="QD151" s="245"/>
      <c r="QE151" s="224"/>
      <c r="QF151" s="244"/>
      <c r="QG151" s="245"/>
      <c r="QH151" s="224"/>
      <c r="QI151" s="244"/>
      <c r="QJ151" s="245"/>
      <c r="QK151" s="224"/>
      <c r="QL151" s="244"/>
      <c r="QM151" s="245"/>
      <c r="QN151" s="224"/>
      <c r="QO151" s="244"/>
      <c r="QP151" s="245"/>
      <c r="QQ151" s="224"/>
      <c r="QR151" s="244"/>
      <c r="QS151" s="245"/>
      <c r="QT151" s="224"/>
      <c r="QU151" s="244"/>
      <c r="QV151" s="245"/>
      <c r="QW151" s="224"/>
      <c r="QX151" s="244"/>
      <c r="QY151" s="245"/>
      <c r="QZ151" s="224"/>
      <c r="RA151" s="244"/>
      <c r="RB151" s="245"/>
      <c r="RC151" s="224"/>
      <c r="RD151" s="244"/>
      <c r="RE151" s="245"/>
      <c r="RF151" s="224"/>
      <c r="RG151" s="244"/>
      <c r="RH151" s="245"/>
      <c r="RI151" s="224"/>
      <c r="RJ151" s="244"/>
      <c r="RK151" s="245"/>
      <c r="RL151" s="224"/>
      <c r="RM151" s="244"/>
      <c r="RN151" s="245"/>
      <c r="RO151" s="224"/>
      <c r="RP151" s="244"/>
      <c r="RQ151" s="245"/>
      <c r="RR151" s="224"/>
      <c r="RS151" s="244"/>
      <c r="RT151" s="245"/>
      <c r="RU151" s="224"/>
      <c r="RV151" s="244"/>
      <c r="RW151" s="245"/>
      <c r="RX151" s="224"/>
      <c r="RY151" s="244"/>
      <c r="RZ151" s="245"/>
      <c r="SA151" s="224"/>
      <c r="SB151" s="244"/>
      <c r="SC151" s="245"/>
      <c r="SD151" s="224"/>
      <c r="SE151" s="244"/>
      <c r="SF151" s="245"/>
      <c r="SG151" s="224"/>
      <c r="SH151" s="244"/>
      <c r="SI151" s="245"/>
      <c r="SJ151" s="224"/>
      <c r="SK151" s="244"/>
      <c r="SL151" s="245"/>
      <c r="SM151" s="224"/>
      <c r="SN151" s="244"/>
      <c r="SO151" s="245"/>
      <c r="SP151" s="224"/>
      <c r="SQ151" s="244"/>
      <c r="SR151" s="245"/>
      <c r="SS151" s="224"/>
      <c r="ST151" s="244"/>
      <c r="SU151" s="245"/>
      <c r="SV151" s="224"/>
      <c r="SW151" s="244"/>
      <c r="SX151" s="245"/>
      <c r="SY151" s="224"/>
      <c r="SZ151" s="244"/>
      <c r="TA151" s="245"/>
      <c r="TB151" s="224"/>
      <c r="TC151" s="244"/>
      <c r="TD151" s="245"/>
      <c r="TE151" s="224"/>
      <c r="TF151" s="244"/>
      <c r="TG151" s="245"/>
      <c r="TH151" s="224"/>
      <c r="TI151" s="244"/>
      <c r="TJ151" s="245"/>
      <c r="TK151" s="224"/>
      <c r="TL151" s="244"/>
      <c r="TM151" s="245"/>
      <c r="TN151" s="224"/>
      <c r="TO151" s="244"/>
      <c r="TP151" s="245"/>
      <c r="TQ151" s="224"/>
      <c r="TR151" s="244"/>
      <c r="TS151" s="245"/>
      <c r="TT151" s="224"/>
      <c r="TU151" s="244"/>
      <c r="TV151" s="245"/>
      <c r="TW151" s="224"/>
      <c r="TX151" s="244"/>
      <c r="TY151" s="245"/>
      <c r="TZ151" s="224"/>
      <c r="UA151" s="244"/>
      <c r="UB151" s="245"/>
      <c r="UC151" s="224"/>
      <c r="UD151" s="244"/>
      <c r="UE151" s="245"/>
      <c r="UF151" s="224"/>
      <c r="UG151" s="244"/>
      <c r="UH151" s="245"/>
      <c r="UI151" s="224"/>
      <c r="UJ151" s="244"/>
      <c r="UK151" s="245"/>
      <c r="UL151" s="224"/>
      <c r="UM151" s="244"/>
      <c r="UN151" s="245"/>
      <c r="UO151" s="224"/>
      <c r="UP151" s="244"/>
      <c r="UQ151" s="245"/>
      <c r="UR151" s="224"/>
      <c r="US151" s="244"/>
      <c r="UT151" s="245"/>
      <c r="UU151" s="224"/>
      <c r="UV151" s="244"/>
      <c r="UW151" s="245"/>
      <c r="UX151" s="224"/>
      <c r="UY151" s="244"/>
      <c r="UZ151" s="245"/>
      <c r="VA151" s="224"/>
      <c r="VB151" s="244"/>
      <c r="VC151" s="245"/>
      <c r="VD151" s="224"/>
      <c r="VE151" s="244"/>
      <c r="VF151" s="245"/>
      <c r="VG151" s="224"/>
      <c r="VH151" s="244"/>
      <c r="VI151" s="245"/>
      <c r="VJ151" s="224"/>
      <c r="VK151" s="244"/>
      <c r="VL151" s="245"/>
      <c r="VM151" s="224"/>
      <c r="VN151" s="244"/>
      <c r="VO151" s="245"/>
      <c r="VP151" s="224"/>
      <c r="VQ151" s="244"/>
      <c r="VR151" s="245"/>
      <c r="VS151" s="224"/>
      <c r="VT151" s="244"/>
      <c r="VU151" s="245"/>
      <c r="VV151" s="224"/>
      <c r="VW151" s="244"/>
      <c r="VX151" s="245"/>
      <c r="VY151" s="224"/>
      <c r="VZ151" s="244"/>
      <c r="WA151" s="245"/>
      <c r="WB151" s="224"/>
      <c r="WC151" s="244"/>
      <c r="WD151" s="245"/>
      <c r="WE151" s="224"/>
      <c r="WF151" s="244"/>
      <c r="WG151" s="245"/>
      <c r="WH151" s="224"/>
      <c r="WI151" s="244"/>
      <c r="WJ151" s="245"/>
      <c r="WK151" s="224"/>
      <c r="WL151" s="244"/>
      <c r="WM151" s="245"/>
      <c r="WN151" s="224"/>
      <c r="WO151" s="244"/>
      <c r="WP151" s="245"/>
      <c r="WQ151" s="224"/>
      <c r="WR151" s="244"/>
      <c r="WS151" s="245"/>
      <c r="WT151" s="224"/>
      <c r="WU151" s="244"/>
      <c r="WV151" s="245"/>
      <c r="WW151" s="224"/>
      <c r="WX151" s="244"/>
      <c r="WY151" s="245"/>
      <c r="WZ151" s="224"/>
      <c r="XA151" s="244"/>
      <c r="XB151" s="245"/>
      <c r="XC151" s="224"/>
      <c r="XD151" s="244"/>
      <c r="XE151" s="245"/>
      <c r="XF151" s="224"/>
      <c r="XG151" s="244"/>
      <c r="XH151" s="245"/>
      <c r="XI151" s="224"/>
      <c r="XJ151" s="244"/>
      <c r="XK151" s="245"/>
      <c r="XL151" s="224"/>
      <c r="XM151" s="244"/>
      <c r="XN151" s="245"/>
      <c r="XO151" s="224"/>
      <c r="XP151" s="244"/>
      <c r="XQ151" s="245"/>
      <c r="XR151" s="224"/>
      <c r="XS151" s="244"/>
      <c r="XT151" s="245"/>
      <c r="XU151" s="224"/>
      <c r="XV151" s="244"/>
      <c r="XW151" s="245"/>
      <c r="XX151" s="224"/>
      <c r="XY151" s="244"/>
      <c r="XZ151" s="245"/>
      <c r="YA151" s="224"/>
      <c r="YB151" s="244"/>
      <c r="YC151" s="245"/>
      <c r="YD151" s="224"/>
      <c r="YE151" s="244"/>
      <c r="YF151" s="245"/>
      <c r="YG151" s="224"/>
      <c r="YH151" s="244"/>
      <c r="YI151" s="245"/>
      <c r="YJ151" s="224"/>
      <c r="YK151" s="244"/>
      <c r="YL151" s="245"/>
      <c r="YM151" s="224"/>
      <c r="YN151" s="244"/>
      <c r="YO151" s="245"/>
      <c r="YP151" s="224"/>
      <c r="YQ151" s="244"/>
      <c r="YR151" s="245"/>
      <c r="YS151" s="224"/>
      <c r="YT151" s="244"/>
      <c r="YU151" s="245"/>
      <c r="YV151" s="224"/>
      <c r="YW151" s="244"/>
      <c r="YX151" s="245"/>
      <c r="YY151" s="224"/>
      <c r="YZ151" s="244"/>
      <c r="ZA151" s="245"/>
      <c r="ZB151" s="224"/>
      <c r="ZC151" s="244"/>
      <c r="ZD151" s="245"/>
      <c r="ZE151" s="224"/>
      <c r="ZF151" s="244"/>
      <c r="ZG151" s="245"/>
      <c r="ZH151" s="224"/>
      <c r="ZI151" s="244"/>
      <c r="ZJ151" s="245"/>
      <c r="ZK151" s="224"/>
      <c r="ZL151" s="244"/>
      <c r="ZM151" s="245"/>
      <c r="ZN151" s="224"/>
      <c r="ZO151" s="244"/>
      <c r="ZP151" s="245"/>
      <c r="ZQ151" s="224"/>
      <c r="ZR151" s="244"/>
      <c r="ZS151" s="245"/>
      <c r="ZT151" s="224"/>
      <c r="ZU151" s="244"/>
      <c r="ZV151" s="245"/>
      <c r="ZW151" s="224"/>
      <c r="ZX151" s="244"/>
      <c r="ZY151" s="245"/>
      <c r="ZZ151" s="224"/>
      <c r="AAA151" s="244"/>
      <c r="AAB151" s="245"/>
      <c r="AAC151" s="224"/>
      <c r="AAD151" s="244"/>
      <c r="AAE151" s="245"/>
      <c r="AAF151" s="224"/>
      <c r="AAG151" s="244"/>
      <c r="AAH151" s="245"/>
      <c r="AAI151" s="224"/>
      <c r="AAJ151" s="244"/>
      <c r="AAK151" s="245"/>
      <c r="AAL151" s="224"/>
      <c r="AAM151" s="244"/>
      <c r="AAN151" s="245"/>
      <c r="AAO151" s="224"/>
      <c r="AAP151" s="244"/>
      <c r="AAQ151" s="245"/>
      <c r="AAR151" s="224"/>
      <c r="AAS151" s="244"/>
      <c r="AAT151" s="245"/>
      <c r="AAU151" s="224"/>
      <c r="AAV151" s="244"/>
      <c r="AAW151" s="245"/>
      <c r="AAX151" s="224"/>
      <c r="AAY151" s="244"/>
      <c r="AAZ151" s="245"/>
      <c r="ABA151" s="224"/>
      <c r="ABB151" s="244"/>
      <c r="ABC151" s="245"/>
      <c r="ABD151" s="224"/>
      <c r="ABE151" s="244"/>
      <c r="ABF151" s="245"/>
      <c r="ABG151" s="224"/>
      <c r="ABH151" s="244"/>
      <c r="ABI151" s="245"/>
      <c r="ABJ151" s="224"/>
      <c r="ABK151" s="244"/>
      <c r="ABL151" s="245"/>
      <c r="ABM151" s="224"/>
      <c r="ABN151" s="244"/>
      <c r="ABO151" s="245"/>
      <c r="ABP151" s="224"/>
      <c r="ABQ151" s="244"/>
      <c r="ABR151" s="245"/>
      <c r="ABS151" s="224"/>
      <c r="ABT151" s="244"/>
      <c r="ABU151" s="245"/>
      <c r="ABV151" s="224"/>
      <c r="ABW151" s="244"/>
      <c r="ABX151" s="245"/>
      <c r="ABY151" s="224"/>
      <c r="ABZ151" s="244"/>
      <c r="ACA151" s="245"/>
      <c r="ACB151" s="224"/>
      <c r="ACC151" s="244"/>
      <c r="ACD151" s="245"/>
      <c r="ACE151" s="224"/>
      <c r="ACF151" s="244"/>
      <c r="ACG151" s="245"/>
      <c r="ACH151" s="224"/>
      <c r="ACI151" s="244"/>
      <c r="ACJ151" s="245"/>
      <c r="ACK151" s="224"/>
      <c r="ACL151" s="244"/>
      <c r="ACM151" s="245"/>
      <c r="ACN151" s="224"/>
      <c r="ACO151" s="244"/>
      <c r="ACP151" s="245"/>
      <c r="ACQ151" s="224"/>
      <c r="ACR151" s="244"/>
      <c r="ACS151" s="245"/>
      <c r="ACT151" s="224"/>
      <c r="ACU151" s="244"/>
      <c r="ACV151" s="245"/>
      <c r="ACW151" s="224"/>
      <c r="ACX151" s="244"/>
      <c r="ACY151" s="245"/>
      <c r="ACZ151" s="224"/>
      <c r="ADA151" s="244"/>
      <c r="ADB151" s="245"/>
      <c r="ADC151" s="224"/>
      <c r="ADD151" s="244"/>
      <c r="ADE151" s="245"/>
      <c r="ADF151" s="224"/>
      <c r="ADG151" s="244"/>
      <c r="ADH151" s="245"/>
      <c r="ADI151" s="224"/>
      <c r="ADJ151" s="244"/>
      <c r="ADK151" s="245"/>
      <c r="ADL151" s="224"/>
      <c r="ADM151" s="244"/>
      <c r="ADN151" s="245"/>
      <c r="ADO151" s="224"/>
      <c r="ADP151" s="244"/>
      <c r="ADQ151" s="245"/>
      <c r="ADR151" s="224"/>
      <c r="ADS151" s="244"/>
      <c r="ADT151" s="245"/>
      <c r="ADU151" s="224"/>
      <c r="ADV151" s="244"/>
      <c r="ADW151" s="245"/>
      <c r="ADX151" s="224"/>
      <c r="ADY151" s="244"/>
      <c r="ADZ151" s="245"/>
      <c r="AEA151" s="224"/>
      <c r="AEB151" s="244"/>
      <c r="AEC151" s="245"/>
      <c r="AED151" s="224"/>
      <c r="AEE151" s="244"/>
      <c r="AEF151" s="245"/>
      <c r="AEG151" s="224"/>
      <c r="AEH151" s="244"/>
      <c r="AEI151" s="245"/>
      <c r="AEJ151" s="224"/>
      <c r="AEK151" s="244"/>
      <c r="AEL151" s="245"/>
      <c r="AEM151" s="224"/>
      <c r="AEN151" s="244"/>
      <c r="AEO151" s="245"/>
      <c r="AEP151" s="224"/>
      <c r="AEQ151" s="244"/>
      <c r="AER151" s="245"/>
      <c r="AES151" s="224"/>
      <c r="AET151" s="244"/>
      <c r="AEU151" s="245"/>
      <c r="AEV151" s="224"/>
      <c r="AEW151" s="244"/>
      <c r="AEX151" s="245"/>
      <c r="AEY151" s="224"/>
      <c r="AEZ151" s="244"/>
      <c r="AFA151" s="245"/>
      <c r="AFB151" s="224"/>
      <c r="AFC151" s="244"/>
      <c r="AFD151" s="245"/>
      <c r="AFE151" s="224"/>
      <c r="AFF151" s="244"/>
      <c r="AFG151" s="245"/>
      <c r="AFH151" s="224"/>
      <c r="AFI151" s="244"/>
      <c r="AFJ151" s="245"/>
      <c r="AFK151" s="224"/>
      <c r="AFL151" s="244"/>
      <c r="AFM151" s="245"/>
      <c r="AFN151" s="224"/>
      <c r="AFO151" s="244"/>
      <c r="AFP151" s="245"/>
      <c r="AFQ151" s="224"/>
      <c r="AFR151" s="244"/>
      <c r="AFS151" s="245"/>
      <c r="AFT151" s="224"/>
      <c r="AFU151" s="244"/>
      <c r="AFV151" s="245"/>
      <c r="AFW151" s="224"/>
      <c r="AFX151" s="244"/>
      <c r="AFY151" s="245"/>
      <c r="AFZ151" s="224"/>
      <c r="AGA151" s="244"/>
      <c r="AGB151" s="245"/>
      <c r="AGC151" s="224"/>
      <c r="AGD151" s="244"/>
      <c r="AGE151" s="245"/>
      <c r="AGF151" s="224"/>
      <c r="AGG151" s="244"/>
      <c r="AGH151" s="245"/>
      <c r="AGI151" s="224"/>
      <c r="AGJ151" s="244"/>
      <c r="AGK151" s="245"/>
      <c r="AGL151" s="224"/>
      <c r="AGM151" s="244"/>
      <c r="AGN151" s="245"/>
      <c r="AGO151" s="224"/>
      <c r="AGP151" s="244"/>
      <c r="AGQ151" s="245"/>
      <c r="AGR151" s="224"/>
      <c r="AGS151" s="244"/>
      <c r="AGT151" s="245"/>
      <c r="AGU151" s="224"/>
      <c r="AGV151" s="244"/>
      <c r="AGW151" s="245"/>
      <c r="AGX151" s="224"/>
      <c r="AGY151" s="244"/>
      <c r="AGZ151" s="245"/>
      <c r="AHA151" s="224"/>
      <c r="AHB151" s="244"/>
      <c r="AHC151" s="245"/>
      <c r="AHD151" s="224"/>
      <c r="AHE151" s="244"/>
      <c r="AHF151" s="245"/>
      <c r="AHG151" s="224"/>
      <c r="AHH151" s="244"/>
      <c r="AHI151" s="245"/>
      <c r="AHJ151" s="224"/>
      <c r="AHK151" s="244"/>
      <c r="AHL151" s="245"/>
      <c r="AHM151" s="224"/>
      <c r="AHN151" s="244"/>
      <c r="AHO151" s="245"/>
      <c r="AHP151" s="224"/>
      <c r="AHQ151" s="244"/>
      <c r="AHR151" s="245"/>
      <c r="AHS151" s="224"/>
      <c r="AHT151" s="244"/>
      <c r="AHU151" s="245"/>
      <c r="AHV151" s="224"/>
      <c r="AHW151" s="244"/>
      <c r="AHX151" s="245"/>
      <c r="AHY151" s="224"/>
      <c r="AHZ151" s="244"/>
      <c r="AIA151" s="245"/>
      <c r="AIB151" s="224"/>
      <c r="AIC151" s="244"/>
      <c r="AID151" s="245"/>
      <c r="AIE151" s="224"/>
      <c r="AIF151" s="244"/>
      <c r="AIG151" s="245"/>
      <c r="AIH151" s="224"/>
      <c r="AII151" s="244"/>
      <c r="AIJ151" s="245"/>
      <c r="AIK151" s="224"/>
      <c r="AIL151" s="244"/>
      <c r="AIM151" s="245"/>
      <c r="AIN151" s="224"/>
      <c r="AIO151" s="244"/>
      <c r="AIP151" s="245"/>
      <c r="AIQ151" s="224"/>
      <c r="AIR151" s="244"/>
      <c r="AIS151" s="245"/>
      <c r="AIT151" s="224"/>
      <c r="AIU151" s="244"/>
      <c r="AIV151" s="245"/>
      <c r="AIW151" s="224"/>
      <c r="AIX151" s="244"/>
      <c r="AIY151" s="245"/>
      <c r="AIZ151" s="224"/>
      <c r="AJA151" s="244"/>
      <c r="AJB151" s="245"/>
      <c r="AJC151" s="224"/>
      <c r="AJD151" s="244"/>
      <c r="AJE151" s="245"/>
      <c r="AJF151" s="224"/>
      <c r="AJG151" s="244"/>
      <c r="AJH151" s="245"/>
      <c r="AJI151" s="224"/>
      <c r="AJJ151" s="244"/>
      <c r="AJK151" s="245"/>
      <c r="AJL151" s="224"/>
      <c r="AJM151" s="244"/>
      <c r="AJN151" s="245"/>
      <c r="AJO151" s="224"/>
      <c r="AJP151" s="244"/>
      <c r="AJQ151" s="245"/>
      <c r="AJR151" s="224"/>
      <c r="AJS151" s="244"/>
      <c r="AJT151" s="245"/>
      <c r="AJU151" s="224"/>
      <c r="AJV151" s="244"/>
      <c r="AJW151" s="245"/>
      <c r="AJX151" s="224"/>
      <c r="AJY151" s="244"/>
      <c r="AJZ151" s="245"/>
      <c r="AKA151" s="224"/>
      <c r="AKB151" s="244"/>
      <c r="AKC151" s="245"/>
      <c r="AKD151" s="224"/>
      <c r="AKE151" s="244"/>
      <c r="AKF151" s="245"/>
      <c r="AKG151" s="224"/>
      <c r="AKH151" s="244"/>
      <c r="AKI151" s="245"/>
      <c r="AKJ151" s="224"/>
      <c r="AKK151" s="244"/>
      <c r="AKL151" s="245"/>
      <c r="AKM151" s="224"/>
      <c r="AKN151" s="244"/>
      <c r="AKO151" s="245"/>
      <c r="AKP151" s="224"/>
      <c r="AKQ151" s="244"/>
      <c r="AKR151" s="245"/>
      <c r="AKS151" s="224"/>
      <c r="AKT151" s="244"/>
      <c r="AKU151" s="245"/>
      <c r="AKV151" s="224"/>
      <c r="AKW151" s="244"/>
      <c r="AKX151" s="245"/>
      <c r="AKY151" s="224"/>
      <c r="AKZ151" s="244"/>
      <c r="ALA151" s="245"/>
      <c r="ALB151" s="224"/>
      <c r="ALC151" s="244"/>
      <c r="ALD151" s="245"/>
      <c r="ALE151" s="224"/>
      <c r="ALF151" s="244"/>
      <c r="ALG151" s="245"/>
      <c r="ALH151" s="224"/>
      <c r="ALI151" s="244"/>
      <c r="ALJ151" s="245"/>
      <c r="ALK151" s="224"/>
      <c r="ALL151" s="244"/>
      <c r="ALM151" s="245"/>
      <c r="ALN151" s="224"/>
      <c r="ALO151" s="244"/>
      <c r="ALP151" s="245"/>
      <c r="ALQ151" s="224"/>
      <c r="ALR151" s="244"/>
      <c r="ALS151" s="245"/>
      <c r="ALT151" s="224"/>
      <c r="ALU151" s="244"/>
      <c r="ALV151" s="245"/>
      <c r="ALW151" s="224"/>
      <c r="ALX151" s="244"/>
      <c r="ALY151" s="245"/>
      <c r="ALZ151" s="224"/>
      <c r="AMA151" s="244"/>
      <c r="AMB151" s="245"/>
      <c r="AMC151" s="224"/>
      <c r="AMD151" s="244"/>
      <c r="AME151" s="245"/>
      <c r="AMF151" s="224"/>
      <c r="AMG151" s="244"/>
      <c r="AMH151" s="245"/>
      <c r="AMI151" s="224"/>
      <c r="AMJ151" s="244"/>
      <c r="AMK151" s="245"/>
      <c r="AML151" s="224"/>
      <c r="AMM151" s="244"/>
      <c r="AMN151" s="245"/>
      <c r="AMO151" s="224"/>
      <c r="AMP151" s="244"/>
      <c r="AMQ151" s="245"/>
      <c r="AMR151" s="224"/>
      <c r="AMS151" s="244"/>
      <c r="AMT151" s="245"/>
      <c r="AMU151" s="224"/>
      <c r="AMV151" s="244"/>
      <c r="AMW151" s="245"/>
      <c r="AMX151" s="224"/>
      <c r="AMY151" s="244"/>
      <c r="AMZ151" s="245"/>
      <c r="ANA151" s="224"/>
      <c r="ANB151" s="244"/>
      <c r="ANC151" s="245"/>
      <c r="AND151" s="224"/>
      <c r="ANE151" s="244"/>
      <c r="ANF151" s="245"/>
      <c r="ANG151" s="224"/>
      <c r="ANH151" s="244"/>
      <c r="ANI151" s="245"/>
      <c r="ANJ151" s="224"/>
      <c r="ANK151" s="244"/>
      <c r="ANL151" s="245"/>
      <c r="ANM151" s="224"/>
      <c r="ANN151" s="244"/>
      <c r="ANO151" s="245"/>
      <c r="ANP151" s="224"/>
      <c r="ANQ151" s="244"/>
      <c r="ANR151" s="245"/>
      <c r="ANS151" s="224"/>
      <c r="ANT151" s="244"/>
      <c r="ANU151" s="245"/>
      <c r="ANV151" s="224"/>
      <c r="ANW151" s="244"/>
      <c r="ANX151" s="245"/>
      <c r="ANY151" s="224"/>
      <c r="ANZ151" s="244"/>
      <c r="AOA151" s="245"/>
      <c r="AOB151" s="224"/>
      <c r="AOC151" s="244"/>
      <c r="AOD151" s="245"/>
      <c r="AOE151" s="224"/>
      <c r="AOF151" s="244"/>
      <c r="AOG151" s="245"/>
      <c r="AOH151" s="224"/>
      <c r="AOI151" s="244"/>
      <c r="AOJ151" s="245"/>
      <c r="AOK151" s="224"/>
      <c r="AOL151" s="244"/>
      <c r="AOM151" s="245"/>
      <c r="AON151" s="224"/>
      <c r="AOO151" s="244"/>
      <c r="AOP151" s="245"/>
      <c r="AOQ151" s="224"/>
      <c r="AOR151" s="244"/>
      <c r="AOS151" s="245"/>
      <c r="AOT151" s="224"/>
      <c r="AOU151" s="244"/>
      <c r="AOV151" s="245"/>
      <c r="AOW151" s="224"/>
      <c r="AOX151" s="244"/>
      <c r="AOY151" s="245"/>
      <c r="AOZ151" s="224"/>
      <c r="APA151" s="244"/>
      <c r="APB151" s="245"/>
      <c r="APC151" s="224"/>
      <c r="APD151" s="244"/>
      <c r="APE151" s="245"/>
      <c r="APF151" s="224"/>
      <c r="APG151" s="244"/>
      <c r="APH151" s="245"/>
      <c r="API151" s="224"/>
      <c r="APJ151" s="244"/>
      <c r="APK151" s="245"/>
      <c r="APL151" s="224"/>
      <c r="APM151" s="244"/>
      <c r="APN151" s="245"/>
      <c r="APO151" s="224"/>
      <c r="APP151" s="244"/>
      <c r="APQ151" s="245"/>
      <c r="APR151" s="224"/>
      <c r="APS151" s="244"/>
      <c r="APT151" s="245"/>
      <c r="APU151" s="224"/>
      <c r="APV151" s="244"/>
      <c r="APW151" s="245"/>
      <c r="APX151" s="224"/>
      <c r="APY151" s="244"/>
      <c r="APZ151" s="245"/>
      <c r="AQA151" s="224"/>
      <c r="AQB151" s="244"/>
      <c r="AQC151" s="245"/>
      <c r="AQD151" s="224"/>
      <c r="AQE151" s="244"/>
      <c r="AQF151" s="245"/>
      <c r="AQG151" s="224"/>
      <c r="AQH151" s="244"/>
      <c r="AQI151" s="245"/>
      <c r="AQJ151" s="224"/>
      <c r="AQK151" s="244"/>
      <c r="AQL151" s="245"/>
      <c r="AQM151" s="224"/>
      <c r="AQN151" s="244"/>
      <c r="AQO151" s="245"/>
      <c r="AQP151" s="224"/>
      <c r="AQQ151" s="244"/>
      <c r="AQR151" s="245"/>
      <c r="AQS151" s="224"/>
      <c r="AQT151" s="244"/>
      <c r="AQU151" s="245"/>
      <c r="AQV151" s="224"/>
      <c r="AQW151" s="244"/>
      <c r="AQX151" s="245"/>
      <c r="AQY151" s="224"/>
      <c r="AQZ151" s="244"/>
      <c r="ARA151" s="245"/>
      <c r="ARB151" s="224"/>
      <c r="ARC151" s="244"/>
      <c r="ARD151" s="245"/>
      <c r="ARE151" s="224"/>
      <c r="ARF151" s="244"/>
      <c r="ARG151" s="245"/>
      <c r="ARH151" s="224"/>
      <c r="ARI151" s="244"/>
      <c r="ARJ151" s="245"/>
      <c r="ARK151" s="224"/>
      <c r="ARL151" s="244"/>
      <c r="ARM151" s="245"/>
      <c r="ARN151" s="224"/>
      <c r="ARO151" s="244"/>
      <c r="ARP151" s="245"/>
      <c r="ARQ151" s="224"/>
      <c r="ARR151" s="244"/>
      <c r="ARS151" s="245"/>
      <c r="ART151" s="224"/>
      <c r="ARU151" s="244"/>
      <c r="ARV151" s="245"/>
      <c r="ARW151" s="224"/>
      <c r="ARX151" s="244"/>
      <c r="ARY151" s="245"/>
      <c r="ARZ151" s="224"/>
      <c r="ASA151" s="244"/>
      <c r="ASB151" s="245"/>
      <c r="ASC151" s="224"/>
      <c r="ASD151" s="244"/>
      <c r="ASE151" s="245"/>
      <c r="ASF151" s="224"/>
      <c r="ASG151" s="244"/>
      <c r="ASH151" s="245"/>
      <c r="ASI151" s="224"/>
      <c r="ASJ151" s="244"/>
      <c r="ASK151" s="245"/>
      <c r="ASL151" s="224"/>
      <c r="ASM151" s="244"/>
      <c r="ASN151" s="245"/>
      <c r="ASO151" s="224"/>
      <c r="ASP151" s="244"/>
      <c r="ASQ151" s="245"/>
      <c r="ASR151" s="224"/>
      <c r="ASS151" s="244"/>
      <c r="AST151" s="245"/>
      <c r="ASU151" s="224"/>
      <c r="ASV151" s="244"/>
      <c r="ASW151" s="245"/>
      <c r="ASX151" s="224"/>
      <c r="ASY151" s="244"/>
      <c r="ASZ151" s="245"/>
      <c r="ATA151" s="224"/>
      <c r="ATB151" s="244"/>
      <c r="ATC151" s="245"/>
      <c r="ATD151" s="224"/>
      <c r="ATE151" s="244"/>
      <c r="ATF151" s="245"/>
      <c r="ATG151" s="224"/>
      <c r="ATH151" s="244"/>
      <c r="ATI151" s="245"/>
      <c r="ATJ151" s="224"/>
      <c r="ATK151" s="244"/>
      <c r="ATL151" s="245"/>
      <c r="ATM151" s="224"/>
      <c r="ATN151" s="244"/>
      <c r="ATO151" s="245"/>
      <c r="ATP151" s="224"/>
      <c r="ATQ151" s="244"/>
      <c r="ATR151" s="245"/>
      <c r="ATS151" s="224"/>
      <c r="ATT151" s="244"/>
      <c r="ATU151" s="245"/>
      <c r="ATV151" s="224"/>
      <c r="ATW151" s="244"/>
      <c r="ATX151" s="245"/>
      <c r="ATY151" s="224"/>
      <c r="ATZ151" s="244"/>
      <c r="AUA151" s="245"/>
      <c r="AUB151" s="224"/>
      <c r="AUC151" s="244"/>
      <c r="AUD151" s="245"/>
      <c r="AUE151" s="224"/>
      <c r="AUF151" s="244"/>
      <c r="AUG151" s="245"/>
      <c r="AUH151" s="224"/>
      <c r="AUI151" s="244"/>
      <c r="AUJ151" s="245"/>
      <c r="AUK151" s="224"/>
      <c r="AUL151" s="244"/>
      <c r="AUM151" s="245"/>
      <c r="AUN151" s="224"/>
      <c r="AUO151" s="244"/>
      <c r="AUP151" s="245"/>
      <c r="AUQ151" s="224"/>
      <c r="AUR151" s="244"/>
      <c r="AUS151" s="245"/>
      <c r="AUT151" s="224"/>
      <c r="AUU151" s="244"/>
      <c r="AUV151" s="245"/>
      <c r="AUW151" s="224"/>
      <c r="AUX151" s="244"/>
      <c r="AUY151" s="245"/>
      <c r="AUZ151" s="224"/>
      <c r="AVA151" s="244"/>
      <c r="AVB151" s="245"/>
      <c r="AVC151" s="224"/>
      <c r="AVD151" s="244"/>
      <c r="AVE151" s="245"/>
      <c r="AVF151" s="224"/>
      <c r="AVG151" s="244"/>
      <c r="AVH151" s="245"/>
      <c r="AVI151" s="224"/>
      <c r="AVJ151" s="244"/>
      <c r="AVK151" s="245"/>
      <c r="AVL151" s="224"/>
      <c r="AVM151" s="244"/>
      <c r="AVN151" s="245"/>
      <c r="AVO151" s="224"/>
      <c r="AVP151" s="244"/>
      <c r="AVQ151" s="245"/>
      <c r="AVR151" s="224"/>
      <c r="AVS151" s="244"/>
      <c r="AVT151" s="245"/>
      <c r="AVU151" s="224"/>
      <c r="AVV151" s="244"/>
      <c r="AVW151" s="245"/>
      <c r="AVX151" s="224"/>
      <c r="AVY151" s="244"/>
      <c r="AVZ151" s="245"/>
      <c r="AWA151" s="224"/>
      <c r="AWB151" s="244"/>
      <c r="AWC151" s="245"/>
      <c r="AWD151" s="224"/>
      <c r="AWE151" s="244"/>
      <c r="AWF151" s="245"/>
      <c r="AWG151" s="224"/>
      <c r="AWH151" s="244"/>
      <c r="AWI151" s="245"/>
      <c r="AWJ151" s="224"/>
      <c r="AWK151" s="244"/>
      <c r="AWL151" s="245"/>
      <c r="AWM151" s="224"/>
      <c r="AWN151" s="244"/>
      <c r="AWO151" s="245"/>
      <c r="AWP151" s="224"/>
      <c r="AWQ151" s="244"/>
      <c r="AWR151" s="245"/>
      <c r="AWS151" s="224"/>
      <c r="AWT151" s="244"/>
      <c r="AWU151" s="245"/>
      <c r="AWV151" s="224"/>
      <c r="AWW151" s="244"/>
      <c r="AWX151" s="245"/>
      <c r="AWY151" s="224"/>
      <c r="AWZ151" s="244"/>
      <c r="AXA151" s="245"/>
      <c r="AXB151" s="224"/>
      <c r="AXC151" s="244"/>
      <c r="AXD151" s="245"/>
      <c r="AXE151" s="224"/>
      <c r="AXF151" s="244"/>
      <c r="AXG151" s="245"/>
      <c r="AXH151" s="224"/>
      <c r="AXI151" s="244"/>
      <c r="AXJ151" s="245"/>
      <c r="AXK151" s="224"/>
      <c r="AXL151" s="244"/>
      <c r="AXM151" s="245"/>
      <c r="AXN151" s="224"/>
      <c r="AXO151" s="244"/>
      <c r="AXP151" s="245"/>
      <c r="AXQ151" s="224"/>
      <c r="AXR151" s="244"/>
      <c r="AXS151" s="245"/>
      <c r="AXT151" s="224"/>
      <c r="AXU151" s="244"/>
      <c r="AXV151" s="245"/>
      <c r="AXW151" s="224"/>
      <c r="AXX151" s="244"/>
      <c r="AXY151" s="245"/>
      <c r="AXZ151" s="224"/>
      <c r="AYA151" s="244"/>
      <c r="AYB151" s="245"/>
      <c r="AYC151" s="224"/>
      <c r="AYD151" s="244"/>
      <c r="AYE151" s="245"/>
      <c r="AYF151" s="224"/>
      <c r="AYG151" s="244"/>
      <c r="AYH151" s="245"/>
      <c r="AYI151" s="224"/>
      <c r="AYJ151" s="244"/>
      <c r="AYK151" s="245"/>
      <c r="AYL151" s="224"/>
      <c r="AYM151" s="244"/>
      <c r="AYN151" s="245"/>
      <c r="AYO151" s="224"/>
      <c r="AYP151" s="244"/>
      <c r="AYQ151" s="245"/>
      <c r="AYR151" s="224"/>
      <c r="AYS151" s="244"/>
      <c r="AYT151" s="245"/>
      <c r="AYU151" s="224"/>
      <c r="AYV151" s="244"/>
      <c r="AYW151" s="245"/>
      <c r="AYX151" s="224"/>
      <c r="AYY151" s="244"/>
      <c r="AYZ151" s="245"/>
      <c r="AZA151" s="224"/>
      <c r="AZB151" s="244"/>
      <c r="AZC151" s="245"/>
      <c r="AZD151" s="224"/>
      <c r="AZE151" s="244"/>
      <c r="AZF151" s="245"/>
      <c r="AZG151" s="224"/>
      <c r="AZH151" s="244"/>
      <c r="AZI151" s="245"/>
      <c r="AZJ151" s="224"/>
      <c r="AZK151" s="244"/>
      <c r="AZL151" s="245"/>
      <c r="AZM151" s="224"/>
      <c r="AZN151" s="244"/>
      <c r="AZO151" s="245"/>
      <c r="AZP151" s="224"/>
      <c r="AZQ151" s="244"/>
      <c r="AZR151" s="245"/>
      <c r="AZS151" s="224"/>
      <c r="AZT151" s="244"/>
      <c r="AZU151" s="245"/>
      <c r="AZV151" s="224"/>
      <c r="AZW151" s="244"/>
      <c r="AZX151" s="245"/>
      <c r="AZY151" s="224"/>
      <c r="AZZ151" s="244"/>
      <c r="BAA151" s="245"/>
      <c r="BAB151" s="224"/>
      <c r="BAC151" s="244"/>
      <c r="BAD151" s="245"/>
      <c r="BAE151" s="224"/>
      <c r="BAF151" s="244"/>
      <c r="BAG151" s="245"/>
      <c r="BAH151" s="224"/>
      <c r="BAI151" s="244"/>
      <c r="BAJ151" s="245"/>
      <c r="BAK151" s="224"/>
      <c r="BAL151" s="244"/>
      <c r="BAM151" s="245"/>
      <c r="BAN151" s="224"/>
      <c r="BAO151" s="244"/>
      <c r="BAP151" s="245"/>
      <c r="BAQ151" s="224"/>
      <c r="BAR151" s="244"/>
      <c r="BAS151" s="245"/>
      <c r="BAT151" s="224"/>
      <c r="BAU151" s="244"/>
      <c r="BAV151" s="245"/>
      <c r="BAW151" s="224"/>
      <c r="BAX151" s="244"/>
      <c r="BAY151" s="245"/>
      <c r="BAZ151" s="224"/>
      <c r="BBA151" s="244"/>
      <c r="BBB151" s="245"/>
      <c r="BBC151" s="224"/>
      <c r="BBD151" s="244"/>
      <c r="BBE151" s="245"/>
      <c r="BBF151" s="224"/>
      <c r="BBG151" s="244"/>
      <c r="BBH151" s="245"/>
      <c r="BBI151" s="224"/>
      <c r="BBJ151" s="244"/>
      <c r="BBK151" s="245"/>
      <c r="BBL151" s="224"/>
      <c r="BBM151" s="244"/>
      <c r="BBN151" s="245"/>
      <c r="BBO151" s="224"/>
      <c r="BBP151" s="244"/>
      <c r="BBQ151" s="245"/>
      <c r="BBR151" s="224"/>
      <c r="BBS151" s="244"/>
      <c r="BBT151" s="245"/>
      <c r="BBU151" s="224"/>
      <c r="BBV151" s="244"/>
      <c r="BBW151" s="245"/>
      <c r="BBX151" s="224"/>
      <c r="BBY151" s="244"/>
      <c r="BBZ151" s="245"/>
      <c r="BCA151" s="224"/>
      <c r="BCB151" s="244"/>
      <c r="BCC151" s="245"/>
      <c r="BCD151" s="224"/>
      <c r="BCE151" s="244"/>
      <c r="BCF151" s="245"/>
      <c r="BCG151" s="224"/>
      <c r="BCH151" s="244"/>
      <c r="BCI151" s="245"/>
      <c r="BCJ151" s="224"/>
      <c r="BCK151" s="244"/>
      <c r="BCL151" s="245"/>
      <c r="BCM151" s="224"/>
      <c r="BCN151" s="244"/>
      <c r="BCO151" s="245"/>
      <c r="BCP151" s="224"/>
      <c r="BCQ151" s="244"/>
      <c r="BCR151" s="245"/>
      <c r="BCS151" s="224"/>
      <c r="BCT151" s="244"/>
      <c r="BCU151" s="245"/>
      <c r="BCV151" s="224"/>
      <c r="BCW151" s="244"/>
      <c r="BCX151" s="245"/>
      <c r="BCY151" s="224"/>
      <c r="BCZ151" s="244"/>
      <c r="BDA151" s="245"/>
      <c r="BDB151" s="224"/>
      <c r="BDC151" s="244"/>
      <c r="BDD151" s="245"/>
      <c r="BDE151" s="224"/>
      <c r="BDF151" s="244"/>
      <c r="BDG151" s="245"/>
      <c r="BDH151" s="224"/>
      <c r="BDI151" s="244"/>
      <c r="BDJ151" s="245"/>
      <c r="BDK151" s="224"/>
      <c r="BDL151" s="244"/>
      <c r="BDM151" s="245"/>
      <c r="BDN151" s="224"/>
      <c r="BDO151" s="244"/>
      <c r="BDP151" s="245"/>
      <c r="BDQ151" s="224"/>
      <c r="BDR151" s="244"/>
      <c r="BDS151" s="245"/>
      <c r="BDT151" s="224"/>
      <c r="BDU151" s="244"/>
      <c r="BDV151" s="245"/>
      <c r="BDW151" s="224"/>
      <c r="BDX151" s="244"/>
      <c r="BDY151" s="245"/>
      <c r="BDZ151" s="224"/>
      <c r="BEA151" s="244"/>
      <c r="BEB151" s="245"/>
      <c r="BEC151" s="224"/>
      <c r="BED151" s="244"/>
      <c r="BEE151" s="245"/>
      <c r="BEF151" s="224"/>
      <c r="BEG151" s="244"/>
      <c r="BEH151" s="245"/>
      <c r="BEI151" s="224"/>
      <c r="BEJ151" s="244"/>
      <c r="BEK151" s="245"/>
      <c r="BEL151" s="224"/>
      <c r="BEM151" s="244"/>
      <c r="BEN151" s="245"/>
      <c r="BEO151" s="224"/>
      <c r="BEP151" s="244"/>
      <c r="BEQ151" s="245"/>
      <c r="BER151" s="224"/>
      <c r="BES151" s="244"/>
      <c r="BET151" s="245"/>
      <c r="BEU151" s="224"/>
      <c r="BEV151" s="244"/>
      <c r="BEW151" s="245"/>
      <c r="BEX151" s="224"/>
      <c r="BEY151" s="244"/>
      <c r="BEZ151" s="245"/>
      <c r="BFA151" s="224"/>
      <c r="BFB151" s="244"/>
      <c r="BFC151" s="245"/>
      <c r="BFD151" s="224"/>
      <c r="BFE151" s="244"/>
      <c r="BFF151" s="245"/>
      <c r="BFG151" s="224"/>
      <c r="BFH151" s="244"/>
      <c r="BFI151" s="245"/>
      <c r="BFJ151" s="224"/>
      <c r="BFK151" s="244"/>
      <c r="BFL151" s="245"/>
      <c r="BFM151" s="224"/>
      <c r="BFN151" s="244"/>
      <c r="BFO151" s="245"/>
      <c r="BFP151" s="224"/>
      <c r="BFQ151" s="244"/>
      <c r="BFR151" s="245"/>
      <c r="BFS151" s="224"/>
      <c r="BFT151" s="244"/>
      <c r="BFU151" s="245"/>
      <c r="BFV151" s="224"/>
      <c r="BFW151" s="244"/>
      <c r="BFX151" s="245"/>
      <c r="BFY151" s="224"/>
      <c r="BFZ151" s="244"/>
      <c r="BGA151" s="245"/>
      <c r="BGB151" s="224"/>
      <c r="BGC151" s="244"/>
      <c r="BGD151" s="245"/>
      <c r="BGE151" s="224"/>
      <c r="BGF151" s="244"/>
      <c r="BGG151" s="245"/>
      <c r="BGH151" s="224"/>
      <c r="BGI151" s="244"/>
      <c r="BGJ151" s="245"/>
      <c r="BGK151" s="224"/>
      <c r="BGL151" s="244"/>
      <c r="BGM151" s="245"/>
      <c r="BGN151" s="224"/>
      <c r="BGO151" s="244"/>
      <c r="BGP151" s="245"/>
      <c r="BGQ151" s="224"/>
      <c r="BGR151" s="244"/>
      <c r="BGS151" s="245"/>
      <c r="BGT151" s="224"/>
      <c r="BGU151" s="244"/>
      <c r="BGV151" s="245"/>
      <c r="BGW151" s="224"/>
      <c r="BGX151" s="244"/>
      <c r="BGY151" s="245"/>
      <c r="BGZ151" s="224"/>
      <c r="BHA151" s="244"/>
      <c r="BHB151" s="245"/>
      <c r="BHC151" s="224"/>
      <c r="BHD151" s="244"/>
      <c r="BHE151" s="245"/>
      <c r="BHF151" s="224"/>
      <c r="BHG151" s="244"/>
      <c r="BHH151" s="245"/>
      <c r="BHI151" s="224"/>
      <c r="BHJ151" s="244"/>
      <c r="BHK151" s="245"/>
      <c r="BHL151" s="224"/>
      <c r="BHM151" s="244"/>
      <c r="BHN151" s="245"/>
      <c r="BHO151" s="224"/>
      <c r="BHP151" s="244"/>
      <c r="BHQ151" s="245"/>
      <c r="BHR151" s="224"/>
      <c r="BHS151" s="244"/>
      <c r="BHT151" s="245"/>
      <c r="BHU151" s="224"/>
      <c r="BHV151" s="244"/>
      <c r="BHW151" s="245"/>
      <c r="BHX151" s="224"/>
      <c r="BHY151" s="244"/>
      <c r="BHZ151" s="245"/>
      <c r="BIA151" s="224"/>
      <c r="BIB151" s="244"/>
      <c r="BIC151" s="245"/>
      <c r="BID151" s="224"/>
      <c r="BIE151" s="244"/>
      <c r="BIF151" s="245"/>
      <c r="BIG151" s="224"/>
      <c r="BIH151" s="244"/>
      <c r="BII151" s="245"/>
      <c r="BIJ151" s="224"/>
      <c r="BIK151" s="244"/>
      <c r="BIL151" s="245"/>
      <c r="BIM151" s="224"/>
      <c r="BIN151" s="244"/>
      <c r="BIO151" s="245"/>
      <c r="BIP151" s="224"/>
      <c r="BIQ151" s="244"/>
      <c r="BIR151" s="245"/>
      <c r="BIS151" s="224"/>
      <c r="BIT151" s="244"/>
      <c r="BIU151" s="245"/>
      <c r="BIV151" s="224"/>
      <c r="BIW151" s="244"/>
      <c r="BIX151" s="245"/>
      <c r="BIY151" s="224"/>
      <c r="BIZ151" s="244"/>
      <c r="BJA151" s="245"/>
      <c r="BJB151" s="224"/>
      <c r="BJC151" s="244"/>
      <c r="BJD151" s="245"/>
      <c r="BJE151" s="224"/>
      <c r="BJF151" s="244"/>
      <c r="BJG151" s="245"/>
      <c r="BJH151" s="224"/>
      <c r="BJI151" s="244"/>
      <c r="BJJ151" s="245"/>
      <c r="BJK151" s="224"/>
      <c r="BJL151" s="244"/>
      <c r="BJM151" s="245"/>
      <c r="BJN151" s="224"/>
      <c r="BJO151" s="244"/>
      <c r="BJP151" s="245"/>
      <c r="BJQ151" s="224"/>
      <c r="BJR151" s="244"/>
      <c r="BJS151" s="245"/>
      <c r="BJT151" s="224"/>
      <c r="BJU151" s="244"/>
      <c r="BJV151" s="245"/>
      <c r="BJW151" s="224"/>
      <c r="BJX151" s="244"/>
      <c r="BJY151" s="245"/>
      <c r="BJZ151" s="224"/>
      <c r="BKA151" s="244"/>
      <c r="BKB151" s="245"/>
      <c r="BKC151" s="224"/>
      <c r="BKD151" s="244"/>
      <c r="BKE151" s="245"/>
      <c r="BKF151" s="224"/>
      <c r="BKG151" s="244"/>
      <c r="BKH151" s="245"/>
      <c r="BKI151" s="224"/>
      <c r="BKJ151" s="244"/>
      <c r="BKK151" s="245"/>
      <c r="BKL151" s="224"/>
      <c r="BKM151" s="244"/>
      <c r="BKN151" s="245"/>
      <c r="BKO151" s="224"/>
      <c r="BKP151" s="244"/>
      <c r="BKQ151" s="245"/>
      <c r="BKR151" s="224"/>
      <c r="BKS151" s="244"/>
      <c r="BKT151" s="245"/>
      <c r="BKU151" s="224"/>
      <c r="BKV151" s="244"/>
      <c r="BKW151" s="245"/>
      <c r="BKX151" s="224"/>
      <c r="BKY151" s="244"/>
      <c r="BKZ151" s="245"/>
      <c r="BLA151" s="224"/>
      <c r="BLB151" s="244"/>
      <c r="BLC151" s="245"/>
      <c r="BLD151" s="224"/>
      <c r="BLE151" s="244"/>
      <c r="BLF151" s="245"/>
      <c r="BLG151" s="224"/>
      <c r="BLH151" s="244"/>
      <c r="BLI151" s="245"/>
      <c r="BLJ151" s="224"/>
      <c r="BLK151" s="244"/>
      <c r="BLL151" s="245"/>
      <c r="BLM151" s="224"/>
      <c r="BLN151" s="244"/>
      <c r="BLO151" s="245"/>
      <c r="BLP151" s="224"/>
      <c r="BLQ151" s="244"/>
      <c r="BLR151" s="245"/>
      <c r="BLS151" s="224"/>
      <c r="BLT151" s="244"/>
      <c r="BLU151" s="245"/>
      <c r="BLV151" s="224"/>
      <c r="BLW151" s="244"/>
      <c r="BLX151" s="245"/>
      <c r="BLY151" s="224"/>
      <c r="BLZ151" s="244"/>
      <c r="BMA151" s="245"/>
      <c r="BMB151" s="224"/>
      <c r="BMC151" s="244"/>
      <c r="BMD151" s="245"/>
      <c r="BME151" s="224"/>
      <c r="BMF151" s="244"/>
      <c r="BMG151" s="245"/>
      <c r="BMH151" s="224"/>
      <c r="BMI151" s="244"/>
      <c r="BMJ151" s="245"/>
      <c r="BMK151" s="224"/>
      <c r="BML151" s="244"/>
      <c r="BMM151" s="245"/>
      <c r="BMN151" s="224"/>
      <c r="BMO151" s="244"/>
      <c r="BMP151" s="245"/>
      <c r="BMQ151" s="224"/>
      <c r="BMR151" s="244"/>
      <c r="BMS151" s="245"/>
      <c r="BMT151" s="224"/>
      <c r="BMU151" s="244"/>
      <c r="BMV151" s="245"/>
      <c r="BMW151" s="224"/>
      <c r="BMX151" s="244"/>
      <c r="BMY151" s="245"/>
      <c r="BMZ151" s="224"/>
      <c r="BNA151" s="244"/>
      <c r="BNB151" s="245"/>
      <c r="BNC151" s="224"/>
      <c r="BND151" s="244"/>
      <c r="BNE151" s="245"/>
      <c r="BNF151" s="224"/>
      <c r="BNG151" s="244"/>
      <c r="BNH151" s="245"/>
      <c r="BNI151" s="224"/>
      <c r="BNJ151" s="244"/>
      <c r="BNK151" s="245"/>
      <c r="BNL151" s="224"/>
      <c r="BNM151" s="244"/>
      <c r="BNN151" s="245"/>
      <c r="BNO151" s="224"/>
      <c r="BNP151" s="244"/>
      <c r="BNQ151" s="245"/>
      <c r="BNR151" s="224"/>
      <c r="BNS151" s="244"/>
      <c r="BNT151" s="245"/>
      <c r="BNU151" s="224"/>
      <c r="BNV151" s="244"/>
      <c r="BNW151" s="245"/>
      <c r="BNX151" s="224"/>
      <c r="BNY151" s="244"/>
      <c r="BNZ151" s="245"/>
      <c r="BOA151" s="224"/>
      <c r="BOB151" s="244"/>
      <c r="BOC151" s="245"/>
      <c r="BOD151" s="224"/>
      <c r="BOE151" s="244"/>
      <c r="BOF151" s="245"/>
      <c r="BOG151" s="224"/>
      <c r="BOH151" s="244"/>
      <c r="BOI151" s="245"/>
      <c r="BOJ151" s="224"/>
      <c r="BOK151" s="244"/>
      <c r="BOL151" s="245"/>
      <c r="BOM151" s="224"/>
      <c r="BON151" s="244"/>
      <c r="BOO151" s="245"/>
      <c r="BOP151" s="224"/>
      <c r="BOQ151" s="244"/>
      <c r="BOR151" s="245"/>
      <c r="BOS151" s="224"/>
      <c r="BOT151" s="244"/>
      <c r="BOU151" s="245"/>
      <c r="BOV151" s="224"/>
      <c r="BOW151" s="244"/>
      <c r="BOX151" s="245"/>
      <c r="BOY151" s="224"/>
      <c r="BOZ151" s="244"/>
      <c r="BPA151" s="245"/>
      <c r="BPB151" s="224"/>
      <c r="BPC151" s="244"/>
      <c r="BPD151" s="245"/>
      <c r="BPE151" s="224"/>
      <c r="BPF151" s="244"/>
      <c r="BPG151" s="245"/>
      <c r="BPH151" s="224"/>
      <c r="BPI151" s="244"/>
      <c r="BPJ151" s="245"/>
      <c r="BPK151" s="224"/>
      <c r="BPL151" s="244"/>
      <c r="BPM151" s="245"/>
      <c r="BPN151" s="224"/>
      <c r="BPO151" s="244"/>
      <c r="BPP151" s="245"/>
      <c r="BPQ151" s="224"/>
      <c r="BPR151" s="244"/>
      <c r="BPS151" s="245"/>
      <c r="BPT151" s="224"/>
      <c r="BPU151" s="244"/>
      <c r="BPV151" s="245"/>
      <c r="BPW151" s="224"/>
      <c r="BPX151" s="244"/>
      <c r="BPY151" s="245"/>
      <c r="BPZ151" s="224"/>
      <c r="BQA151" s="244"/>
      <c r="BQB151" s="245"/>
      <c r="BQC151" s="224"/>
      <c r="BQD151" s="244"/>
      <c r="BQE151" s="245"/>
      <c r="BQF151" s="224"/>
      <c r="BQG151" s="244"/>
      <c r="BQH151" s="245"/>
      <c r="BQI151" s="224"/>
      <c r="BQJ151" s="244"/>
      <c r="BQK151" s="245"/>
      <c r="BQL151" s="224"/>
      <c r="BQM151" s="244"/>
      <c r="BQN151" s="245"/>
      <c r="BQO151" s="224"/>
      <c r="BQP151" s="244"/>
      <c r="BQQ151" s="245"/>
      <c r="BQR151" s="224"/>
      <c r="BQS151" s="244"/>
      <c r="BQT151" s="245"/>
      <c r="BQU151" s="224"/>
      <c r="BQV151" s="244"/>
      <c r="BQW151" s="245"/>
      <c r="BQX151" s="224"/>
      <c r="BQY151" s="244"/>
      <c r="BQZ151" s="245"/>
      <c r="BRA151" s="224"/>
      <c r="BRB151" s="244"/>
      <c r="BRC151" s="245"/>
      <c r="BRD151" s="224"/>
      <c r="BRE151" s="244"/>
      <c r="BRF151" s="245"/>
      <c r="BRG151" s="224"/>
      <c r="BRH151" s="244"/>
      <c r="BRI151" s="245"/>
      <c r="BRJ151" s="224"/>
      <c r="BRK151" s="244"/>
      <c r="BRL151" s="245"/>
      <c r="BRM151" s="224"/>
      <c r="BRN151" s="244"/>
      <c r="BRO151" s="245"/>
      <c r="BRP151" s="224"/>
      <c r="BRQ151" s="244"/>
      <c r="BRR151" s="245"/>
      <c r="BRS151" s="224"/>
      <c r="BRT151" s="244"/>
      <c r="BRU151" s="245"/>
      <c r="BRV151" s="224"/>
      <c r="BRW151" s="244"/>
      <c r="BRX151" s="245"/>
      <c r="BRY151" s="224"/>
      <c r="BRZ151" s="244"/>
      <c r="BSA151" s="245"/>
      <c r="BSB151" s="224"/>
      <c r="BSC151" s="244"/>
      <c r="BSD151" s="245"/>
      <c r="BSE151" s="224"/>
      <c r="BSF151" s="244"/>
      <c r="BSG151" s="245"/>
      <c r="BSH151" s="224"/>
      <c r="BSI151" s="244"/>
      <c r="BSJ151" s="245"/>
      <c r="BSK151" s="224"/>
      <c r="BSL151" s="244"/>
      <c r="BSM151" s="245"/>
      <c r="BSN151" s="224"/>
      <c r="BSO151" s="244"/>
      <c r="BSP151" s="245"/>
      <c r="BSQ151" s="224"/>
      <c r="BSR151" s="244"/>
      <c r="BSS151" s="245"/>
      <c r="BST151" s="224"/>
      <c r="BSU151" s="244"/>
      <c r="BSV151" s="245"/>
      <c r="BSW151" s="224"/>
      <c r="BSX151" s="244"/>
      <c r="BSY151" s="245"/>
      <c r="BSZ151" s="224"/>
      <c r="BTA151" s="244"/>
      <c r="BTB151" s="245"/>
      <c r="BTC151" s="224"/>
      <c r="BTD151" s="244"/>
      <c r="BTE151" s="245"/>
      <c r="BTF151" s="224"/>
      <c r="BTG151" s="244"/>
      <c r="BTH151" s="245"/>
      <c r="BTI151" s="224"/>
      <c r="BTJ151" s="244"/>
      <c r="BTK151" s="245"/>
      <c r="BTL151" s="224"/>
      <c r="BTM151" s="244"/>
      <c r="BTN151" s="245"/>
      <c r="BTO151" s="224"/>
      <c r="BTP151" s="244"/>
      <c r="BTQ151" s="245"/>
      <c r="BTR151" s="224"/>
      <c r="BTS151" s="244"/>
      <c r="BTT151" s="245"/>
      <c r="BTU151" s="224"/>
      <c r="BTV151" s="244"/>
      <c r="BTW151" s="245"/>
      <c r="BTX151" s="224"/>
      <c r="BTY151" s="244"/>
      <c r="BTZ151" s="245"/>
      <c r="BUA151" s="224"/>
      <c r="BUB151" s="244"/>
      <c r="BUC151" s="245"/>
      <c r="BUD151" s="224"/>
      <c r="BUE151" s="244"/>
      <c r="BUF151" s="245"/>
      <c r="BUG151" s="224"/>
      <c r="BUH151" s="244"/>
      <c r="BUI151" s="245"/>
      <c r="BUJ151" s="224"/>
      <c r="BUK151" s="244"/>
      <c r="BUL151" s="245"/>
      <c r="BUM151" s="224"/>
      <c r="BUN151" s="244"/>
      <c r="BUO151" s="245"/>
      <c r="BUP151" s="224"/>
      <c r="BUQ151" s="244"/>
      <c r="BUR151" s="245"/>
      <c r="BUS151" s="224"/>
      <c r="BUT151" s="244"/>
      <c r="BUU151" s="245"/>
      <c r="BUV151" s="224"/>
      <c r="BUW151" s="244"/>
      <c r="BUX151" s="245"/>
      <c r="BUY151" s="224"/>
      <c r="BUZ151" s="244"/>
      <c r="BVA151" s="245"/>
      <c r="BVB151" s="224"/>
      <c r="BVC151" s="244"/>
      <c r="BVD151" s="245"/>
      <c r="BVE151" s="224"/>
      <c r="BVF151" s="244"/>
      <c r="BVG151" s="245"/>
      <c r="BVH151" s="224"/>
      <c r="BVI151" s="244"/>
      <c r="BVJ151" s="245"/>
      <c r="BVK151" s="224"/>
      <c r="BVL151" s="244"/>
      <c r="BVM151" s="245"/>
      <c r="BVN151" s="224"/>
      <c r="BVO151" s="244"/>
      <c r="BVP151" s="245"/>
      <c r="BVQ151" s="224"/>
      <c r="BVR151" s="244"/>
      <c r="BVS151" s="245"/>
      <c r="BVT151" s="224"/>
      <c r="BVU151" s="244"/>
      <c r="BVV151" s="245"/>
      <c r="BVW151" s="224"/>
      <c r="BVX151" s="244"/>
      <c r="BVY151" s="245"/>
      <c r="BVZ151" s="224"/>
      <c r="BWA151" s="244"/>
      <c r="BWB151" s="245"/>
      <c r="BWC151" s="224"/>
      <c r="BWD151" s="244"/>
      <c r="BWE151" s="245"/>
      <c r="BWF151" s="224"/>
      <c r="BWG151" s="244"/>
      <c r="BWH151" s="245"/>
      <c r="BWI151" s="224"/>
      <c r="BWJ151" s="244"/>
      <c r="BWK151" s="245"/>
      <c r="BWL151" s="224"/>
      <c r="BWM151" s="244"/>
      <c r="BWN151" s="245"/>
      <c r="BWO151" s="224"/>
      <c r="BWP151" s="244"/>
      <c r="BWQ151" s="245"/>
      <c r="BWR151" s="224"/>
      <c r="BWS151" s="244"/>
      <c r="BWT151" s="245"/>
      <c r="BWU151" s="224"/>
      <c r="BWV151" s="244"/>
      <c r="BWW151" s="245"/>
      <c r="BWX151" s="224"/>
      <c r="BWY151" s="244"/>
      <c r="BWZ151" s="245"/>
      <c r="BXA151" s="224"/>
      <c r="BXB151" s="244"/>
      <c r="BXC151" s="245"/>
      <c r="BXD151" s="224"/>
      <c r="BXE151" s="244"/>
      <c r="BXF151" s="245"/>
      <c r="BXG151" s="224"/>
      <c r="BXH151" s="244"/>
      <c r="BXI151" s="245"/>
      <c r="BXJ151" s="224"/>
      <c r="BXK151" s="244"/>
      <c r="BXL151" s="245"/>
      <c r="BXM151" s="224"/>
      <c r="BXN151" s="244"/>
      <c r="BXO151" s="245"/>
      <c r="BXP151" s="224"/>
      <c r="BXQ151" s="244"/>
      <c r="BXR151" s="245"/>
      <c r="BXS151" s="224"/>
      <c r="BXT151" s="244"/>
      <c r="BXU151" s="245"/>
      <c r="BXV151" s="224"/>
      <c r="BXW151" s="244"/>
      <c r="BXX151" s="245"/>
      <c r="BXY151" s="224"/>
      <c r="BXZ151" s="244"/>
      <c r="BYA151" s="245"/>
      <c r="BYB151" s="224"/>
      <c r="BYC151" s="244"/>
      <c r="BYD151" s="245"/>
      <c r="BYE151" s="224"/>
      <c r="BYF151" s="244"/>
      <c r="BYG151" s="245"/>
      <c r="BYH151" s="224"/>
      <c r="BYI151" s="244"/>
      <c r="BYJ151" s="245"/>
      <c r="BYK151" s="224"/>
      <c r="BYL151" s="244"/>
      <c r="BYM151" s="245"/>
      <c r="BYN151" s="224"/>
      <c r="BYO151" s="244"/>
      <c r="BYP151" s="245"/>
      <c r="BYQ151" s="224"/>
      <c r="BYR151" s="244"/>
      <c r="BYS151" s="245"/>
      <c r="BYT151" s="224"/>
      <c r="BYU151" s="244"/>
      <c r="BYV151" s="245"/>
      <c r="BYW151" s="224"/>
      <c r="BYX151" s="244"/>
      <c r="BYY151" s="245"/>
      <c r="BYZ151" s="224"/>
      <c r="BZA151" s="244"/>
      <c r="BZB151" s="245"/>
      <c r="BZC151" s="224"/>
      <c r="BZD151" s="244"/>
      <c r="BZE151" s="245"/>
      <c r="BZF151" s="224"/>
      <c r="BZG151" s="244"/>
      <c r="BZH151" s="245"/>
      <c r="BZI151" s="224"/>
      <c r="BZJ151" s="244"/>
      <c r="BZK151" s="245"/>
      <c r="BZL151" s="224"/>
      <c r="BZM151" s="244"/>
      <c r="BZN151" s="245"/>
      <c r="BZO151" s="224"/>
      <c r="BZP151" s="244"/>
      <c r="BZQ151" s="245"/>
      <c r="BZR151" s="224"/>
      <c r="BZS151" s="244"/>
      <c r="BZT151" s="245"/>
      <c r="BZU151" s="224"/>
      <c r="BZV151" s="244"/>
      <c r="BZW151" s="245"/>
      <c r="BZX151" s="224"/>
      <c r="BZY151" s="244"/>
      <c r="BZZ151" s="245"/>
      <c r="CAA151" s="224"/>
      <c r="CAB151" s="244"/>
      <c r="CAC151" s="245"/>
      <c r="CAD151" s="224"/>
      <c r="CAE151" s="244"/>
      <c r="CAF151" s="245"/>
      <c r="CAG151" s="224"/>
      <c r="CAH151" s="244"/>
      <c r="CAI151" s="245"/>
      <c r="CAJ151" s="224"/>
      <c r="CAK151" s="244"/>
      <c r="CAL151" s="245"/>
      <c r="CAM151" s="224"/>
      <c r="CAN151" s="244"/>
      <c r="CAO151" s="245"/>
      <c r="CAP151" s="224"/>
      <c r="CAQ151" s="244"/>
      <c r="CAR151" s="245"/>
      <c r="CAS151" s="224"/>
      <c r="CAT151" s="244"/>
      <c r="CAU151" s="245"/>
      <c r="CAV151" s="224"/>
      <c r="CAW151" s="244"/>
      <c r="CAX151" s="245"/>
      <c r="CAY151" s="224"/>
      <c r="CAZ151" s="244"/>
      <c r="CBA151" s="245"/>
      <c r="CBB151" s="224"/>
      <c r="CBC151" s="244"/>
      <c r="CBD151" s="245"/>
      <c r="CBE151" s="224"/>
      <c r="CBF151" s="244"/>
      <c r="CBG151" s="245"/>
      <c r="CBH151" s="224"/>
      <c r="CBI151" s="244"/>
      <c r="CBJ151" s="245"/>
      <c r="CBK151" s="224"/>
      <c r="CBL151" s="244"/>
      <c r="CBM151" s="245"/>
      <c r="CBN151" s="224"/>
      <c r="CBO151" s="244"/>
      <c r="CBP151" s="245"/>
      <c r="CBQ151" s="224"/>
      <c r="CBR151" s="244"/>
      <c r="CBS151" s="245"/>
      <c r="CBT151" s="224"/>
      <c r="CBU151" s="244"/>
      <c r="CBV151" s="245"/>
      <c r="CBW151" s="224"/>
      <c r="CBX151" s="244"/>
      <c r="CBY151" s="245"/>
      <c r="CBZ151" s="224"/>
      <c r="CCA151" s="244"/>
      <c r="CCB151" s="245"/>
      <c r="CCC151" s="224"/>
      <c r="CCD151" s="244"/>
      <c r="CCE151" s="245"/>
      <c r="CCF151" s="224"/>
      <c r="CCG151" s="244"/>
      <c r="CCH151" s="245"/>
      <c r="CCI151" s="224"/>
      <c r="CCJ151" s="244"/>
      <c r="CCK151" s="245"/>
      <c r="CCL151" s="224"/>
      <c r="CCM151" s="244"/>
      <c r="CCN151" s="245"/>
      <c r="CCO151" s="224"/>
      <c r="CCP151" s="244"/>
      <c r="CCQ151" s="245"/>
      <c r="CCR151" s="224"/>
      <c r="CCS151" s="244"/>
      <c r="CCT151" s="245"/>
      <c r="CCU151" s="224"/>
      <c r="CCV151" s="244"/>
      <c r="CCW151" s="245"/>
      <c r="CCX151" s="224"/>
      <c r="CCY151" s="244"/>
      <c r="CCZ151" s="245"/>
      <c r="CDA151" s="224"/>
      <c r="CDB151" s="244"/>
      <c r="CDC151" s="245"/>
      <c r="CDD151" s="224"/>
      <c r="CDE151" s="244"/>
      <c r="CDF151" s="245"/>
      <c r="CDG151" s="224"/>
      <c r="CDH151" s="244"/>
      <c r="CDI151" s="245"/>
      <c r="CDJ151" s="224"/>
      <c r="CDK151" s="244"/>
      <c r="CDL151" s="245"/>
      <c r="CDM151" s="224"/>
      <c r="CDN151" s="244"/>
      <c r="CDO151" s="245"/>
      <c r="CDP151" s="224"/>
      <c r="CDQ151" s="244"/>
      <c r="CDR151" s="245"/>
      <c r="CDS151" s="224"/>
      <c r="CDT151" s="244"/>
      <c r="CDU151" s="245"/>
      <c r="CDV151" s="224"/>
      <c r="CDW151" s="244"/>
      <c r="CDX151" s="245"/>
      <c r="CDY151" s="224"/>
      <c r="CDZ151" s="244"/>
      <c r="CEA151" s="245"/>
      <c r="CEB151" s="224"/>
      <c r="CEC151" s="244"/>
      <c r="CED151" s="245"/>
      <c r="CEE151" s="224"/>
      <c r="CEF151" s="244"/>
      <c r="CEG151" s="245"/>
      <c r="CEH151" s="224"/>
      <c r="CEI151" s="244"/>
      <c r="CEJ151" s="245"/>
      <c r="CEK151" s="224"/>
      <c r="CEL151" s="244"/>
      <c r="CEM151" s="245"/>
      <c r="CEN151" s="224"/>
      <c r="CEO151" s="244"/>
      <c r="CEP151" s="245"/>
      <c r="CEQ151" s="224"/>
      <c r="CER151" s="244"/>
      <c r="CES151" s="245"/>
      <c r="CET151" s="224"/>
      <c r="CEU151" s="244"/>
      <c r="CEV151" s="245"/>
      <c r="CEW151" s="224"/>
      <c r="CEX151" s="244"/>
      <c r="CEY151" s="245"/>
      <c r="CEZ151" s="224"/>
      <c r="CFA151" s="244"/>
      <c r="CFB151" s="245"/>
      <c r="CFC151" s="224"/>
      <c r="CFD151" s="244"/>
      <c r="CFE151" s="245"/>
      <c r="CFF151" s="224"/>
      <c r="CFG151" s="244"/>
      <c r="CFH151" s="245"/>
      <c r="CFI151" s="224"/>
      <c r="CFJ151" s="244"/>
      <c r="CFK151" s="245"/>
      <c r="CFL151" s="224"/>
      <c r="CFM151" s="244"/>
      <c r="CFN151" s="245"/>
      <c r="CFO151" s="224"/>
      <c r="CFP151" s="244"/>
      <c r="CFQ151" s="245"/>
      <c r="CFR151" s="224"/>
      <c r="CFS151" s="244"/>
      <c r="CFT151" s="245"/>
      <c r="CFU151" s="224"/>
      <c r="CFV151" s="244"/>
      <c r="CFW151" s="245"/>
      <c r="CFX151" s="224"/>
      <c r="CFY151" s="244"/>
      <c r="CFZ151" s="245"/>
      <c r="CGA151" s="224"/>
      <c r="CGB151" s="244"/>
      <c r="CGC151" s="245"/>
      <c r="CGD151" s="224"/>
      <c r="CGE151" s="244"/>
      <c r="CGF151" s="245"/>
      <c r="CGG151" s="224"/>
      <c r="CGH151" s="244"/>
      <c r="CGI151" s="245"/>
      <c r="CGJ151" s="224"/>
      <c r="CGK151" s="244"/>
      <c r="CGL151" s="245"/>
      <c r="CGM151" s="224"/>
      <c r="CGN151" s="244"/>
      <c r="CGO151" s="245"/>
      <c r="CGP151" s="224"/>
      <c r="CGQ151" s="244"/>
      <c r="CGR151" s="245"/>
      <c r="CGS151" s="224"/>
      <c r="CGT151" s="244"/>
      <c r="CGU151" s="245"/>
      <c r="CGV151" s="224"/>
      <c r="CGW151" s="244"/>
      <c r="CGX151" s="245"/>
      <c r="CGY151" s="224"/>
      <c r="CGZ151" s="244"/>
      <c r="CHA151" s="245"/>
      <c r="CHB151" s="224"/>
      <c r="CHC151" s="244"/>
      <c r="CHD151" s="245"/>
      <c r="CHE151" s="224"/>
      <c r="CHF151" s="244"/>
      <c r="CHG151" s="245"/>
      <c r="CHH151" s="224"/>
      <c r="CHI151" s="244"/>
      <c r="CHJ151" s="245"/>
      <c r="CHK151" s="224"/>
      <c r="CHL151" s="244"/>
      <c r="CHM151" s="245"/>
      <c r="CHN151" s="224"/>
      <c r="CHO151" s="244"/>
      <c r="CHP151" s="245"/>
      <c r="CHQ151" s="224"/>
      <c r="CHR151" s="244"/>
      <c r="CHS151" s="245"/>
      <c r="CHT151" s="224"/>
      <c r="CHU151" s="244"/>
      <c r="CHV151" s="245"/>
      <c r="CHW151" s="224"/>
      <c r="CHX151" s="244"/>
      <c r="CHY151" s="245"/>
      <c r="CHZ151" s="224"/>
      <c r="CIA151" s="244"/>
      <c r="CIB151" s="245"/>
      <c r="CIC151" s="224"/>
      <c r="CID151" s="244"/>
      <c r="CIE151" s="245"/>
      <c r="CIF151" s="224"/>
      <c r="CIG151" s="244"/>
      <c r="CIH151" s="245"/>
      <c r="CII151" s="224"/>
      <c r="CIJ151" s="244"/>
      <c r="CIK151" s="245"/>
      <c r="CIL151" s="224"/>
      <c r="CIM151" s="244"/>
      <c r="CIN151" s="245"/>
      <c r="CIO151" s="224"/>
      <c r="CIP151" s="244"/>
      <c r="CIQ151" s="245"/>
      <c r="CIR151" s="224"/>
      <c r="CIS151" s="244"/>
      <c r="CIT151" s="245"/>
      <c r="CIU151" s="224"/>
      <c r="CIV151" s="244"/>
      <c r="CIW151" s="245"/>
      <c r="CIX151" s="224"/>
      <c r="CIY151" s="244"/>
      <c r="CIZ151" s="245"/>
      <c r="CJA151" s="224"/>
      <c r="CJB151" s="244"/>
      <c r="CJC151" s="245"/>
      <c r="CJD151" s="224"/>
      <c r="CJE151" s="244"/>
      <c r="CJF151" s="245"/>
      <c r="CJG151" s="224"/>
      <c r="CJH151" s="244"/>
      <c r="CJI151" s="245"/>
      <c r="CJJ151" s="224"/>
      <c r="CJK151" s="244"/>
      <c r="CJL151" s="245"/>
      <c r="CJM151" s="224"/>
      <c r="CJN151" s="244"/>
      <c r="CJO151" s="245"/>
      <c r="CJP151" s="224"/>
      <c r="CJQ151" s="244"/>
      <c r="CJR151" s="245"/>
      <c r="CJS151" s="224"/>
      <c r="CJT151" s="244"/>
      <c r="CJU151" s="245"/>
      <c r="CJV151" s="224"/>
      <c r="CJW151" s="244"/>
      <c r="CJX151" s="245"/>
      <c r="CJY151" s="224"/>
      <c r="CJZ151" s="244"/>
      <c r="CKA151" s="245"/>
      <c r="CKB151" s="224"/>
      <c r="CKC151" s="244"/>
      <c r="CKD151" s="245"/>
      <c r="CKE151" s="224"/>
      <c r="CKF151" s="244"/>
      <c r="CKG151" s="245"/>
      <c r="CKH151" s="224"/>
      <c r="CKI151" s="244"/>
      <c r="CKJ151" s="245"/>
      <c r="CKK151" s="224"/>
      <c r="CKL151" s="244"/>
      <c r="CKM151" s="245"/>
      <c r="CKN151" s="224"/>
      <c r="CKO151" s="244"/>
      <c r="CKP151" s="245"/>
      <c r="CKQ151" s="224"/>
      <c r="CKR151" s="244"/>
      <c r="CKS151" s="245"/>
      <c r="CKT151" s="224"/>
      <c r="CKU151" s="244"/>
      <c r="CKV151" s="245"/>
      <c r="CKW151" s="224"/>
      <c r="CKX151" s="244"/>
      <c r="CKY151" s="245"/>
      <c r="CKZ151" s="224"/>
      <c r="CLA151" s="244"/>
      <c r="CLB151" s="245"/>
      <c r="CLC151" s="224"/>
      <c r="CLD151" s="244"/>
      <c r="CLE151" s="245"/>
      <c r="CLF151" s="224"/>
      <c r="CLG151" s="244"/>
      <c r="CLH151" s="245"/>
      <c r="CLI151" s="224"/>
      <c r="CLJ151" s="244"/>
      <c r="CLK151" s="245"/>
      <c r="CLL151" s="224"/>
      <c r="CLM151" s="244"/>
      <c r="CLN151" s="245"/>
      <c r="CLO151" s="224"/>
      <c r="CLP151" s="244"/>
      <c r="CLQ151" s="245"/>
      <c r="CLR151" s="224"/>
      <c r="CLS151" s="244"/>
      <c r="CLT151" s="245"/>
      <c r="CLU151" s="224"/>
      <c r="CLV151" s="244"/>
      <c r="CLW151" s="245"/>
      <c r="CLX151" s="224"/>
      <c r="CLY151" s="244"/>
      <c r="CLZ151" s="245"/>
      <c r="CMA151" s="224"/>
      <c r="CMB151" s="244"/>
      <c r="CMC151" s="245"/>
      <c r="CMD151" s="224"/>
      <c r="CME151" s="244"/>
      <c r="CMF151" s="245"/>
      <c r="CMG151" s="224"/>
      <c r="CMH151" s="244"/>
      <c r="CMI151" s="245"/>
      <c r="CMJ151" s="224"/>
      <c r="CMK151" s="244"/>
      <c r="CML151" s="245"/>
      <c r="CMM151" s="224"/>
      <c r="CMN151" s="244"/>
      <c r="CMO151" s="245"/>
      <c r="CMP151" s="224"/>
      <c r="CMQ151" s="244"/>
      <c r="CMR151" s="245"/>
      <c r="CMS151" s="224"/>
      <c r="CMT151" s="244"/>
      <c r="CMU151" s="245"/>
      <c r="CMV151" s="224"/>
      <c r="CMW151" s="244"/>
      <c r="CMX151" s="245"/>
      <c r="CMY151" s="224"/>
      <c r="CMZ151" s="244"/>
      <c r="CNA151" s="245"/>
      <c r="CNB151" s="224"/>
      <c r="CNC151" s="244"/>
      <c r="CND151" s="245"/>
      <c r="CNE151" s="224"/>
      <c r="CNF151" s="244"/>
      <c r="CNG151" s="245"/>
      <c r="CNH151" s="224"/>
      <c r="CNI151" s="244"/>
      <c r="CNJ151" s="245"/>
      <c r="CNK151" s="224"/>
      <c r="CNL151" s="244"/>
      <c r="CNM151" s="245"/>
      <c r="CNN151" s="224"/>
      <c r="CNO151" s="244"/>
      <c r="CNP151" s="245"/>
      <c r="CNQ151" s="224"/>
      <c r="CNR151" s="244"/>
      <c r="CNS151" s="245"/>
      <c r="CNT151" s="224"/>
      <c r="CNU151" s="244"/>
      <c r="CNV151" s="245"/>
      <c r="CNW151" s="224"/>
      <c r="CNX151" s="244"/>
      <c r="CNY151" s="245"/>
      <c r="CNZ151" s="224"/>
      <c r="COA151" s="244"/>
      <c r="COB151" s="245"/>
      <c r="COC151" s="224"/>
      <c r="COD151" s="244"/>
      <c r="COE151" s="245"/>
      <c r="COF151" s="224"/>
      <c r="COG151" s="244"/>
      <c r="COH151" s="245"/>
      <c r="COI151" s="224"/>
      <c r="COJ151" s="244"/>
      <c r="COK151" s="245"/>
      <c r="COL151" s="224"/>
      <c r="COM151" s="244"/>
      <c r="CON151" s="245"/>
      <c r="COO151" s="224"/>
      <c r="COP151" s="244"/>
      <c r="COQ151" s="245"/>
      <c r="COR151" s="224"/>
      <c r="COS151" s="244"/>
      <c r="COT151" s="245"/>
      <c r="COU151" s="224"/>
      <c r="COV151" s="244"/>
      <c r="COW151" s="245"/>
      <c r="COX151" s="224"/>
      <c r="COY151" s="244"/>
      <c r="COZ151" s="245"/>
      <c r="CPA151" s="224"/>
      <c r="CPB151" s="244"/>
      <c r="CPC151" s="245"/>
      <c r="CPD151" s="224"/>
      <c r="CPE151" s="244"/>
      <c r="CPF151" s="245"/>
      <c r="CPG151" s="224"/>
      <c r="CPH151" s="244"/>
      <c r="CPI151" s="245"/>
      <c r="CPJ151" s="224"/>
      <c r="CPK151" s="244"/>
      <c r="CPL151" s="245"/>
      <c r="CPM151" s="224"/>
      <c r="CPN151" s="244"/>
      <c r="CPO151" s="245"/>
      <c r="CPP151" s="224"/>
      <c r="CPQ151" s="244"/>
      <c r="CPR151" s="245"/>
      <c r="CPS151" s="224"/>
      <c r="CPT151" s="244"/>
      <c r="CPU151" s="245"/>
      <c r="CPV151" s="224"/>
      <c r="CPW151" s="244"/>
      <c r="CPX151" s="245"/>
      <c r="CPY151" s="224"/>
      <c r="CPZ151" s="244"/>
      <c r="CQA151" s="245"/>
      <c r="CQB151" s="224"/>
      <c r="CQC151" s="244"/>
      <c r="CQD151" s="245"/>
      <c r="CQE151" s="224"/>
      <c r="CQF151" s="244"/>
      <c r="CQG151" s="245"/>
      <c r="CQH151" s="224"/>
      <c r="CQI151" s="244"/>
      <c r="CQJ151" s="245"/>
      <c r="CQK151" s="224"/>
      <c r="CQL151" s="244"/>
      <c r="CQM151" s="245"/>
      <c r="CQN151" s="224"/>
      <c r="CQO151" s="244"/>
      <c r="CQP151" s="245"/>
      <c r="CQQ151" s="224"/>
      <c r="CQR151" s="244"/>
      <c r="CQS151" s="245"/>
      <c r="CQT151" s="224"/>
      <c r="CQU151" s="244"/>
      <c r="CQV151" s="245"/>
      <c r="CQW151" s="224"/>
      <c r="CQX151" s="244"/>
      <c r="CQY151" s="245"/>
      <c r="CQZ151" s="224"/>
      <c r="CRA151" s="244"/>
      <c r="CRB151" s="245"/>
      <c r="CRC151" s="224"/>
      <c r="CRD151" s="244"/>
      <c r="CRE151" s="245"/>
      <c r="CRF151" s="224"/>
      <c r="CRG151" s="244"/>
      <c r="CRH151" s="245"/>
      <c r="CRI151" s="224"/>
      <c r="CRJ151" s="244"/>
      <c r="CRK151" s="245"/>
      <c r="CRL151" s="224"/>
      <c r="CRM151" s="244"/>
      <c r="CRN151" s="245"/>
      <c r="CRO151" s="224"/>
      <c r="CRP151" s="244"/>
      <c r="CRQ151" s="245"/>
      <c r="CRR151" s="224"/>
      <c r="CRS151" s="244"/>
      <c r="CRT151" s="245"/>
      <c r="CRU151" s="224"/>
      <c r="CRV151" s="244"/>
      <c r="CRW151" s="245"/>
      <c r="CRX151" s="224"/>
      <c r="CRY151" s="244"/>
      <c r="CRZ151" s="245"/>
      <c r="CSA151" s="224"/>
      <c r="CSB151" s="244"/>
      <c r="CSC151" s="245"/>
      <c r="CSD151" s="224"/>
      <c r="CSE151" s="244"/>
      <c r="CSF151" s="245"/>
      <c r="CSG151" s="224"/>
      <c r="CSH151" s="244"/>
      <c r="CSI151" s="245"/>
      <c r="CSJ151" s="224"/>
      <c r="CSK151" s="244"/>
      <c r="CSL151" s="245"/>
      <c r="CSM151" s="224"/>
      <c r="CSN151" s="244"/>
      <c r="CSO151" s="245"/>
      <c r="CSP151" s="224"/>
      <c r="CSQ151" s="244"/>
      <c r="CSR151" s="245"/>
      <c r="CSS151" s="224"/>
      <c r="CST151" s="244"/>
      <c r="CSU151" s="245"/>
      <c r="CSV151" s="224"/>
      <c r="CSW151" s="244"/>
      <c r="CSX151" s="245"/>
      <c r="CSY151" s="224"/>
      <c r="CSZ151" s="244"/>
      <c r="CTA151" s="245"/>
      <c r="CTB151" s="224"/>
      <c r="CTC151" s="244"/>
      <c r="CTD151" s="245"/>
      <c r="CTE151" s="224"/>
      <c r="CTF151" s="244"/>
      <c r="CTG151" s="245"/>
      <c r="CTH151" s="224"/>
      <c r="CTI151" s="244"/>
      <c r="CTJ151" s="245"/>
      <c r="CTK151" s="224"/>
      <c r="CTL151" s="244"/>
      <c r="CTM151" s="245"/>
      <c r="CTN151" s="224"/>
      <c r="CTO151" s="244"/>
      <c r="CTP151" s="245"/>
      <c r="CTQ151" s="224"/>
      <c r="CTR151" s="244"/>
      <c r="CTS151" s="245"/>
      <c r="CTT151" s="224"/>
      <c r="CTU151" s="244"/>
      <c r="CTV151" s="245"/>
      <c r="CTW151" s="224"/>
      <c r="CTX151" s="244"/>
      <c r="CTY151" s="245"/>
      <c r="CTZ151" s="224"/>
      <c r="CUA151" s="244"/>
      <c r="CUB151" s="245"/>
      <c r="CUC151" s="224"/>
      <c r="CUD151" s="244"/>
      <c r="CUE151" s="245"/>
      <c r="CUF151" s="224"/>
      <c r="CUG151" s="244"/>
      <c r="CUH151" s="245"/>
      <c r="CUI151" s="224"/>
      <c r="CUJ151" s="244"/>
      <c r="CUK151" s="245"/>
      <c r="CUL151" s="224"/>
      <c r="CUM151" s="244"/>
      <c r="CUN151" s="245"/>
      <c r="CUO151" s="224"/>
      <c r="CUP151" s="244"/>
      <c r="CUQ151" s="245"/>
      <c r="CUR151" s="224"/>
      <c r="CUS151" s="244"/>
      <c r="CUT151" s="245"/>
      <c r="CUU151" s="224"/>
      <c r="CUV151" s="244"/>
      <c r="CUW151" s="245"/>
      <c r="CUX151" s="224"/>
      <c r="CUY151" s="244"/>
      <c r="CUZ151" s="245"/>
      <c r="CVA151" s="224"/>
      <c r="CVB151" s="244"/>
      <c r="CVC151" s="245"/>
      <c r="CVD151" s="224"/>
      <c r="CVE151" s="244"/>
      <c r="CVF151" s="245"/>
      <c r="CVG151" s="224"/>
      <c r="CVH151" s="244"/>
      <c r="CVI151" s="245"/>
      <c r="CVJ151" s="224"/>
      <c r="CVK151" s="244"/>
      <c r="CVL151" s="245"/>
      <c r="CVM151" s="224"/>
      <c r="CVN151" s="244"/>
      <c r="CVO151" s="245"/>
      <c r="CVP151" s="224"/>
      <c r="CVQ151" s="244"/>
      <c r="CVR151" s="245"/>
      <c r="CVS151" s="224"/>
      <c r="CVT151" s="244"/>
      <c r="CVU151" s="245"/>
      <c r="CVV151" s="224"/>
      <c r="CVW151" s="244"/>
      <c r="CVX151" s="245"/>
      <c r="CVY151" s="224"/>
      <c r="CVZ151" s="244"/>
      <c r="CWA151" s="245"/>
      <c r="CWB151" s="224"/>
      <c r="CWC151" s="244"/>
      <c r="CWD151" s="245"/>
      <c r="CWE151" s="224"/>
      <c r="CWF151" s="244"/>
      <c r="CWG151" s="245"/>
      <c r="CWH151" s="224"/>
      <c r="CWI151" s="244"/>
      <c r="CWJ151" s="245"/>
      <c r="CWK151" s="224"/>
      <c r="CWL151" s="244"/>
      <c r="CWM151" s="245"/>
      <c r="CWN151" s="224"/>
      <c r="CWO151" s="244"/>
      <c r="CWP151" s="245"/>
      <c r="CWQ151" s="224"/>
      <c r="CWR151" s="244"/>
      <c r="CWS151" s="245"/>
      <c r="CWT151" s="224"/>
      <c r="CWU151" s="244"/>
      <c r="CWV151" s="245"/>
      <c r="CWW151" s="224"/>
      <c r="CWX151" s="244"/>
      <c r="CWY151" s="245"/>
      <c r="CWZ151" s="224"/>
      <c r="CXA151" s="244"/>
      <c r="CXB151" s="245"/>
      <c r="CXC151" s="224"/>
      <c r="CXD151" s="244"/>
      <c r="CXE151" s="245"/>
      <c r="CXF151" s="224"/>
      <c r="CXG151" s="244"/>
      <c r="CXH151" s="245"/>
      <c r="CXI151" s="224"/>
      <c r="CXJ151" s="244"/>
      <c r="CXK151" s="245"/>
      <c r="CXL151" s="224"/>
      <c r="CXM151" s="244"/>
      <c r="CXN151" s="245"/>
      <c r="CXO151" s="224"/>
      <c r="CXP151" s="244"/>
      <c r="CXQ151" s="245"/>
      <c r="CXR151" s="224"/>
      <c r="CXS151" s="244"/>
      <c r="CXT151" s="245"/>
      <c r="CXU151" s="224"/>
      <c r="CXV151" s="244"/>
      <c r="CXW151" s="245"/>
      <c r="CXX151" s="224"/>
      <c r="CXY151" s="244"/>
      <c r="CXZ151" s="245"/>
      <c r="CYA151" s="224"/>
      <c r="CYB151" s="244"/>
      <c r="CYC151" s="245"/>
      <c r="CYD151" s="224"/>
      <c r="CYE151" s="244"/>
      <c r="CYF151" s="245"/>
      <c r="CYG151" s="224"/>
      <c r="CYH151" s="244"/>
      <c r="CYI151" s="245"/>
      <c r="CYJ151" s="224"/>
      <c r="CYK151" s="244"/>
      <c r="CYL151" s="245"/>
      <c r="CYM151" s="224"/>
      <c r="CYN151" s="244"/>
      <c r="CYO151" s="245"/>
      <c r="CYP151" s="224"/>
      <c r="CYQ151" s="244"/>
      <c r="CYR151" s="245"/>
      <c r="CYS151" s="224"/>
      <c r="CYT151" s="244"/>
      <c r="CYU151" s="245"/>
      <c r="CYV151" s="224"/>
      <c r="CYW151" s="244"/>
      <c r="CYX151" s="245"/>
      <c r="CYY151" s="224"/>
      <c r="CYZ151" s="244"/>
      <c r="CZA151" s="245"/>
      <c r="CZB151" s="224"/>
      <c r="CZC151" s="244"/>
      <c r="CZD151" s="245"/>
      <c r="CZE151" s="224"/>
      <c r="CZF151" s="244"/>
      <c r="CZG151" s="245"/>
      <c r="CZH151" s="224"/>
      <c r="CZI151" s="244"/>
      <c r="CZJ151" s="245"/>
      <c r="CZK151" s="224"/>
      <c r="CZL151" s="244"/>
      <c r="CZM151" s="245"/>
      <c r="CZN151" s="224"/>
      <c r="CZO151" s="244"/>
      <c r="CZP151" s="245"/>
      <c r="CZQ151" s="224"/>
      <c r="CZR151" s="244"/>
      <c r="CZS151" s="245"/>
      <c r="CZT151" s="224"/>
      <c r="CZU151" s="244"/>
      <c r="CZV151" s="245"/>
      <c r="CZW151" s="224"/>
      <c r="CZX151" s="244"/>
      <c r="CZY151" s="245"/>
      <c r="CZZ151" s="224"/>
      <c r="DAA151" s="244"/>
      <c r="DAB151" s="245"/>
      <c r="DAC151" s="224"/>
      <c r="DAD151" s="244"/>
      <c r="DAE151" s="245"/>
      <c r="DAF151" s="224"/>
      <c r="DAG151" s="244"/>
      <c r="DAH151" s="245"/>
      <c r="DAI151" s="224"/>
      <c r="DAJ151" s="244"/>
      <c r="DAK151" s="245"/>
      <c r="DAL151" s="224"/>
      <c r="DAM151" s="244"/>
      <c r="DAN151" s="245"/>
      <c r="DAO151" s="224"/>
      <c r="DAP151" s="244"/>
      <c r="DAQ151" s="245"/>
      <c r="DAR151" s="224"/>
      <c r="DAS151" s="244"/>
      <c r="DAT151" s="245"/>
      <c r="DAU151" s="224"/>
      <c r="DAV151" s="244"/>
      <c r="DAW151" s="245"/>
      <c r="DAX151" s="224"/>
      <c r="DAY151" s="244"/>
      <c r="DAZ151" s="245"/>
      <c r="DBA151" s="224"/>
      <c r="DBB151" s="244"/>
      <c r="DBC151" s="245"/>
      <c r="DBD151" s="224"/>
      <c r="DBE151" s="244"/>
      <c r="DBF151" s="245"/>
      <c r="DBG151" s="224"/>
      <c r="DBH151" s="244"/>
      <c r="DBI151" s="245"/>
      <c r="DBJ151" s="224"/>
      <c r="DBK151" s="244"/>
      <c r="DBL151" s="245"/>
      <c r="DBM151" s="224"/>
      <c r="DBN151" s="244"/>
      <c r="DBO151" s="245"/>
      <c r="DBP151" s="224"/>
      <c r="DBQ151" s="244"/>
      <c r="DBR151" s="245"/>
      <c r="DBS151" s="224"/>
      <c r="DBT151" s="244"/>
      <c r="DBU151" s="245"/>
      <c r="DBV151" s="224"/>
      <c r="DBW151" s="244"/>
      <c r="DBX151" s="245"/>
      <c r="DBY151" s="224"/>
      <c r="DBZ151" s="244"/>
      <c r="DCA151" s="245"/>
      <c r="DCB151" s="224"/>
      <c r="DCC151" s="244"/>
      <c r="DCD151" s="245"/>
      <c r="DCE151" s="224"/>
      <c r="DCF151" s="244"/>
      <c r="DCG151" s="245"/>
      <c r="DCH151" s="224"/>
      <c r="DCI151" s="244"/>
      <c r="DCJ151" s="245"/>
      <c r="DCK151" s="224"/>
      <c r="DCL151" s="244"/>
      <c r="DCM151" s="245"/>
      <c r="DCN151" s="224"/>
      <c r="DCO151" s="244"/>
      <c r="DCP151" s="245"/>
      <c r="DCQ151" s="224"/>
      <c r="DCR151" s="244"/>
      <c r="DCS151" s="245"/>
      <c r="DCT151" s="224"/>
      <c r="DCU151" s="244"/>
      <c r="DCV151" s="245"/>
      <c r="DCW151" s="224"/>
      <c r="DCX151" s="244"/>
      <c r="DCY151" s="245"/>
      <c r="DCZ151" s="224"/>
      <c r="DDA151" s="244"/>
      <c r="DDB151" s="245"/>
      <c r="DDC151" s="224"/>
      <c r="DDD151" s="244"/>
      <c r="DDE151" s="245"/>
      <c r="DDF151" s="224"/>
      <c r="DDG151" s="244"/>
      <c r="DDH151" s="245"/>
      <c r="DDI151" s="224"/>
      <c r="DDJ151" s="244"/>
      <c r="DDK151" s="245"/>
      <c r="DDL151" s="224"/>
      <c r="DDM151" s="244"/>
      <c r="DDN151" s="245"/>
      <c r="DDO151" s="224"/>
      <c r="DDP151" s="244"/>
      <c r="DDQ151" s="245"/>
      <c r="DDR151" s="224"/>
      <c r="DDS151" s="244"/>
      <c r="DDT151" s="245"/>
      <c r="DDU151" s="224"/>
      <c r="DDV151" s="244"/>
      <c r="DDW151" s="245"/>
      <c r="DDX151" s="224"/>
      <c r="DDY151" s="244"/>
      <c r="DDZ151" s="245"/>
      <c r="DEA151" s="224"/>
      <c r="DEB151" s="244"/>
      <c r="DEC151" s="245"/>
      <c r="DED151" s="224"/>
      <c r="DEE151" s="244"/>
      <c r="DEF151" s="245"/>
      <c r="DEG151" s="224"/>
      <c r="DEH151" s="244"/>
      <c r="DEI151" s="245"/>
      <c r="DEJ151" s="224"/>
      <c r="DEK151" s="244"/>
      <c r="DEL151" s="245"/>
      <c r="DEM151" s="224"/>
      <c r="DEN151" s="244"/>
      <c r="DEO151" s="245"/>
      <c r="DEP151" s="224"/>
      <c r="DEQ151" s="244"/>
      <c r="DER151" s="245"/>
      <c r="DES151" s="224"/>
      <c r="DET151" s="244"/>
      <c r="DEU151" s="245"/>
      <c r="DEV151" s="224"/>
      <c r="DEW151" s="244"/>
      <c r="DEX151" s="245"/>
      <c r="DEY151" s="224"/>
      <c r="DEZ151" s="244"/>
      <c r="DFA151" s="245"/>
      <c r="DFB151" s="224"/>
      <c r="DFC151" s="244"/>
      <c r="DFD151" s="245"/>
      <c r="DFE151" s="224"/>
      <c r="DFF151" s="244"/>
      <c r="DFG151" s="245"/>
      <c r="DFH151" s="224"/>
      <c r="DFI151" s="244"/>
      <c r="DFJ151" s="245"/>
      <c r="DFK151" s="224"/>
      <c r="DFL151" s="244"/>
      <c r="DFM151" s="245"/>
      <c r="DFN151" s="224"/>
      <c r="DFO151" s="244"/>
      <c r="DFP151" s="245"/>
      <c r="DFQ151" s="224"/>
      <c r="DFR151" s="244"/>
      <c r="DFS151" s="245"/>
      <c r="DFT151" s="224"/>
      <c r="DFU151" s="244"/>
      <c r="DFV151" s="245"/>
      <c r="DFW151" s="224"/>
      <c r="DFX151" s="244"/>
      <c r="DFY151" s="245"/>
      <c r="DFZ151" s="224"/>
      <c r="DGA151" s="244"/>
      <c r="DGB151" s="245"/>
      <c r="DGC151" s="224"/>
      <c r="DGD151" s="244"/>
      <c r="DGE151" s="245"/>
      <c r="DGF151" s="224"/>
      <c r="DGG151" s="244"/>
      <c r="DGH151" s="245"/>
      <c r="DGI151" s="224"/>
      <c r="DGJ151" s="244"/>
      <c r="DGK151" s="245"/>
      <c r="DGL151" s="224"/>
      <c r="DGM151" s="244"/>
      <c r="DGN151" s="245"/>
      <c r="DGO151" s="224"/>
      <c r="DGP151" s="244"/>
      <c r="DGQ151" s="245"/>
      <c r="DGR151" s="224"/>
      <c r="DGS151" s="244"/>
      <c r="DGT151" s="245"/>
      <c r="DGU151" s="224"/>
      <c r="DGV151" s="244"/>
      <c r="DGW151" s="245"/>
      <c r="DGX151" s="224"/>
      <c r="DGY151" s="244"/>
      <c r="DGZ151" s="245"/>
      <c r="DHA151" s="224"/>
      <c r="DHB151" s="244"/>
      <c r="DHC151" s="245"/>
      <c r="DHD151" s="224"/>
      <c r="DHE151" s="244"/>
      <c r="DHF151" s="245"/>
      <c r="DHG151" s="224"/>
      <c r="DHH151" s="244"/>
      <c r="DHI151" s="245"/>
      <c r="DHJ151" s="224"/>
      <c r="DHK151" s="244"/>
      <c r="DHL151" s="245"/>
      <c r="DHM151" s="224"/>
      <c r="DHN151" s="244"/>
      <c r="DHO151" s="245"/>
      <c r="DHP151" s="224"/>
      <c r="DHQ151" s="244"/>
      <c r="DHR151" s="245"/>
      <c r="DHS151" s="224"/>
      <c r="DHT151" s="244"/>
      <c r="DHU151" s="245"/>
      <c r="DHV151" s="224"/>
      <c r="DHW151" s="244"/>
      <c r="DHX151" s="245"/>
      <c r="DHY151" s="224"/>
      <c r="DHZ151" s="244"/>
      <c r="DIA151" s="245"/>
      <c r="DIB151" s="224"/>
      <c r="DIC151" s="244"/>
      <c r="DID151" s="245"/>
      <c r="DIE151" s="224"/>
      <c r="DIF151" s="244"/>
      <c r="DIG151" s="245"/>
      <c r="DIH151" s="224"/>
      <c r="DII151" s="244"/>
      <c r="DIJ151" s="245"/>
      <c r="DIK151" s="224"/>
      <c r="DIL151" s="244"/>
      <c r="DIM151" s="245"/>
      <c r="DIN151" s="224"/>
      <c r="DIO151" s="244"/>
      <c r="DIP151" s="245"/>
      <c r="DIQ151" s="224"/>
      <c r="DIR151" s="244"/>
      <c r="DIS151" s="245"/>
      <c r="DIT151" s="224"/>
      <c r="DIU151" s="244"/>
      <c r="DIV151" s="245"/>
      <c r="DIW151" s="224"/>
      <c r="DIX151" s="244"/>
      <c r="DIY151" s="245"/>
      <c r="DIZ151" s="224"/>
      <c r="DJA151" s="244"/>
      <c r="DJB151" s="245"/>
      <c r="DJC151" s="224"/>
      <c r="DJD151" s="244"/>
      <c r="DJE151" s="245"/>
      <c r="DJF151" s="224"/>
      <c r="DJG151" s="244"/>
      <c r="DJH151" s="245"/>
      <c r="DJI151" s="224"/>
      <c r="DJJ151" s="244"/>
      <c r="DJK151" s="245"/>
      <c r="DJL151" s="224"/>
      <c r="DJM151" s="244"/>
      <c r="DJN151" s="245"/>
      <c r="DJO151" s="224"/>
      <c r="DJP151" s="244"/>
      <c r="DJQ151" s="245"/>
      <c r="DJR151" s="224"/>
      <c r="DJS151" s="244"/>
      <c r="DJT151" s="245"/>
      <c r="DJU151" s="224"/>
      <c r="DJV151" s="244"/>
      <c r="DJW151" s="245"/>
      <c r="DJX151" s="224"/>
      <c r="DJY151" s="244"/>
      <c r="DJZ151" s="245"/>
      <c r="DKA151" s="224"/>
      <c r="DKB151" s="244"/>
      <c r="DKC151" s="245"/>
      <c r="DKD151" s="224"/>
      <c r="DKE151" s="244"/>
      <c r="DKF151" s="245"/>
      <c r="DKG151" s="224"/>
      <c r="DKH151" s="244"/>
      <c r="DKI151" s="245"/>
      <c r="DKJ151" s="224"/>
      <c r="DKK151" s="244"/>
      <c r="DKL151" s="245"/>
      <c r="DKM151" s="224"/>
      <c r="DKN151" s="244"/>
      <c r="DKO151" s="245"/>
      <c r="DKP151" s="224"/>
      <c r="DKQ151" s="244"/>
      <c r="DKR151" s="245"/>
      <c r="DKS151" s="224"/>
      <c r="DKT151" s="244"/>
      <c r="DKU151" s="245"/>
      <c r="DKV151" s="224"/>
      <c r="DKW151" s="244"/>
      <c r="DKX151" s="245"/>
      <c r="DKY151" s="224"/>
      <c r="DKZ151" s="244"/>
      <c r="DLA151" s="245"/>
      <c r="DLB151" s="224"/>
      <c r="DLC151" s="244"/>
      <c r="DLD151" s="245"/>
      <c r="DLE151" s="224"/>
      <c r="DLF151" s="244"/>
      <c r="DLG151" s="245"/>
      <c r="DLH151" s="224"/>
      <c r="DLI151" s="244"/>
      <c r="DLJ151" s="245"/>
      <c r="DLK151" s="224"/>
      <c r="DLL151" s="244"/>
      <c r="DLM151" s="245"/>
      <c r="DLN151" s="224"/>
      <c r="DLO151" s="244"/>
      <c r="DLP151" s="245"/>
      <c r="DLQ151" s="224"/>
      <c r="DLR151" s="244"/>
      <c r="DLS151" s="245"/>
      <c r="DLT151" s="224"/>
      <c r="DLU151" s="244"/>
      <c r="DLV151" s="245"/>
      <c r="DLW151" s="224"/>
      <c r="DLX151" s="244"/>
      <c r="DLY151" s="245"/>
      <c r="DLZ151" s="224"/>
      <c r="DMA151" s="244"/>
      <c r="DMB151" s="245"/>
      <c r="DMC151" s="224"/>
      <c r="DMD151" s="244"/>
      <c r="DME151" s="245"/>
      <c r="DMF151" s="224"/>
      <c r="DMG151" s="244"/>
      <c r="DMH151" s="245"/>
      <c r="DMI151" s="224"/>
      <c r="DMJ151" s="244"/>
      <c r="DMK151" s="245"/>
      <c r="DML151" s="224"/>
      <c r="DMM151" s="244"/>
      <c r="DMN151" s="245"/>
      <c r="DMO151" s="224"/>
      <c r="DMP151" s="244"/>
      <c r="DMQ151" s="245"/>
      <c r="DMR151" s="224"/>
      <c r="DMS151" s="244"/>
      <c r="DMT151" s="245"/>
      <c r="DMU151" s="224"/>
      <c r="DMV151" s="244"/>
      <c r="DMW151" s="245"/>
      <c r="DMX151" s="224"/>
      <c r="DMY151" s="244"/>
      <c r="DMZ151" s="245"/>
      <c r="DNA151" s="224"/>
      <c r="DNB151" s="244"/>
      <c r="DNC151" s="245"/>
      <c r="DND151" s="224"/>
      <c r="DNE151" s="244"/>
      <c r="DNF151" s="245"/>
      <c r="DNG151" s="224"/>
      <c r="DNH151" s="244"/>
      <c r="DNI151" s="245"/>
      <c r="DNJ151" s="224"/>
      <c r="DNK151" s="244"/>
      <c r="DNL151" s="245"/>
      <c r="DNM151" s="224"/>
      <c r="DNN151" s="244"/>
      <c r="DNO151" s="245"/>
      <c r="DNP151" s="224"/>
      <c r="DNQ151" s="244"/>
      <c r="DNR151" s="245"/>
      <c r="DNS151" s="224"/>
      <c r="DNT151" s="244"/>
      <c r="DNU151" s="245"/>
      <c r="DNV151" s="224"/>
      <c r="DNW151" s="244"/>
      <c r="DNX151" s="245"/>
      <c r="DNY151" s="224"/>
      <c r="DNZ151" s="244"/>
      <c r="DOA151" s="245"/>
      <c r="DOB151" s="224"/>
      <c r="DOC151" s="244"/>
      <c r="DOD151" s="245"/>
      <c r="DOE151" s="224"/>
      <c r="DOF151" s="244"/>
      <c r="DOG151" s="245"/>
      <c r="DOH151" s="224"/>
      <c r="DOI151" s="244"/>
      <c r="DOJ151" s="245"/>
      <c r="DOK151" s="224"/>
      <c r="DOL151" s="244"/>
      <c r="DOM151" s="245"/>
      <c r="DON151" s="224"/>
      <c r="DOO151" s="244"/>
      <c r="DOP151" s="245"/>
      <c r="DOQ151" s="224"/>
      <c r="DOR151" s="244"/>
      <c r="DOS151" s="245"/>
      <c r="DOT151" s="224"/>
      <c r="DOU151" s="244"/>
      <c r="DOV151" s="245"/>
      <c r="DOW151" s="224"/>
      <c r="DOX151" s="244"/>
      <c r="DOY151" s="245"/>
      <c r="DOZ151" s="224"/>
      <c r="DPA151" s="244"/>
      <c r="DPB151" s="245"/>
      <c r="DPC151" s="224"/>
      <c r="DPD151" s="244"/>
      <c r="DPE151" s="245"/>
      <c r="DPF151" s="224"/>
      <c r="DPG151" s="244"/>
      <c r="DPH151" s="245"/>
      <c r="DPI151" s="224"/>
      <c r="DPJ151" s="244"/>
      <c r="DPK151" s="245"/>
      <c r="DPL151" s="224"/>
      <c r="DPM151" s="244"/>
      <c r="DPN151" s="245"/>
      <c r="DPO151" s="224"/>
      <c r="DPP151" s="244"/>
      <c r="DPQ151" s="245"/>
      <c r="DPR151" s="224"/>
      <c r="DPS151" s="244"/>
      <c r="DPT151" s="245"/>
      <c r="DPU151" s="224"/>
      <c r="DPV151" s="244"/>
      <c r="DPW151" s="245"/>
      <c r="DPX151" s="224"/>
      <c r="DPY151" s="244"/>
      <c r="DPZ151" s="245"/>
      <c r="DQA151" s="224"/>
      <c r="DQB151" s="244"/>
      <c r="DQC151" s="245"/>
      <c r="DQD151" s="224"/>
      <c r="DQE151" s="244"/>
      <c r="DQF151" s="245"/>
      <c r="DQG151" s="224"/>
      <c r="DQH151" s="244"/>
      <c r="DQI151" s="245"/>
      <c r="DQJ151" s="224"/>
      <c r="DQK151" s="244"/>
      <c r="DQL151" s="245"/>
      <c r="DQM151" s="224"/>
      <c r="DQN151" s="244"/>
      <c r="DQO151" s="245"/>
      <c r="DQP151" s="224"/>
      <c r="DQQ151" s="244"/>
      <c r="DQR151" s="245"/>
      <c r="DQS151" s="224"/>
      <c r="DQT151" s="244"/>
      <c r="DQU151" s="245"/>
      <c r="DQV151" s="224"/>
      <c r="DQW151" s="244"/>
      <c r="DQX151" s="245"/>
      <c r="DQY151" s="224"/>
      <c r="DQZ151" s="244"/>
      <c r="DRA151" s="245"/>
      <c r="DRB151" s="224"/>
      <c r="DRC151" s="244"/>
      <c r="DRD151" s="245"/>
      <c r="DRE151" s="224"/>
      <c r="DRF151" s="244"/>
      <c r="DRG151" s="245"/>
      <c r="DRH151" s="224"/>
      <c r="DRI151" s="244"/>
      <c r="DRJ151" s="245"/>
      <c r="DRK151" s="224"/>
      <c r="DRL151" s="244"/>
      <c r="DRM151" s="245"/>
      <c r="DRN151" s="224"/>
      <c r="DRO151" s="244"/>
      <c r="DRP151" s="245"/>
      <c r="DRQ151" s="224"/>
      <c r="DRR151" s="244"/>
      <c r="DRS151" s="245"/>
      <c r="DRT151" s="224"/>
      <c r="DRU151" s="244"/>
      <c r="DRV151" s="245"/>
      <c r="DRW151" s="224"/>
      <c r="DRX151" s="244"/>
      <c r="DRY151" s="245"/>
      <c r="DRZ151" s="224"/>
      <c r="DSA151" s="244"/>
      <c r="DSB151" s="245"/>
      <c r="DSC151" s="224"/>
      <c r="DSD151" s="244"/>
      <c r="DSE151" s="245"/>
      <c r="DSF151" s="224"/>
      <c r="DSG151" s="244"/>
      <c r="DSH151" s="245"/>
      <c r="DSI151" s="224"/>
      <c r="DSJ151" s="244"/>
      <c r="DSK151" s="245"/>
      <c r="DSL151" s="224"/>
      <c r="DSM151" s="244"/>
      <c r="DSN151" s="245"/>
      <c r="DSO151" s="224"/>
      <c r="DSP151" s="244"/>
      <c r="DSQ151" s="245"/>
      <c r="DSR151" s="224"/>
      <c r="DSS151" s="244"/>
      <c r="DST151" s="245"/>
      <c r="DSU151" s="224"/>
      <c r="DSV151" s="244"/>
      <c r="DSW151" s="245"/>
      <c r="DSX151" s="224"/>
      <c r="DSY151" s="244"/>
      <c r="DSZ151" s="245"/>
      <c r="DTA151" s="224"/>
      <c r="DTB151" s="244"/>
      <c r="DTC151" s="245"/>
      <c r="DTD151" s="224"/>
      <c r="DTE151" s="244"/>
      <c r="DTF151" s="245"/>
      <c r="DTG151" s="224"/>
      <c r="DTH151" s="244"/>
      <c r="DTI151" s="245"/>
      <c r="DTJ151" s="224"/>
      <c r="DTK151" s="244"/>
      <c r="DTL151" s="245"/>
      <c r="DTM151" s="224"/>
      <c r="DTN151" s="244"/>
      <c r="DTO151" s="245"/>
      <c r="DTP151" s="224"/>
      <c r="DTQ151" s="244"/>
      <c r="DTR151" s="245"/>
      <c r="DTS151" s="224"/>
      <c r="DTT151" s="244"/>
      <c r="DTU151" s="245"/>
      <c r="DTV151" s="224"/>
      <c r="DTW151" s="244"/>
      <c r="DTX151" s="245"/>
      <c r="DTY151" s="224"/>
      <c r="DTZ151" s="244"/>
      <c r="DUA151" s="245"/>
      <c r="DUB151" s="224"/>
      <c r="DUC151" s="244"/>
      <c r="DUD151" s="245"/>
      <c r="DUE151" s="224"/>
      <c r="DUF151" s="244"/>
      <c r="DUG151" s="245"/>
      <c r="DUH151" s="224"/>
      <c r="DUI151" s="244"/>
      <c r="DUJ151" s="245"/>
      <c r="DUK151" s="224"/>
      <c r="DUL151" s="244"/>
      <c r="DUM151" s="245"/>
      <c r="DUN151" s="224"/>
      <c r="DUO151" s="244"/>
      <c r="DUP151" s="245"/>
      <c r="DUQ151" s="224"/>
      <c r="DUR151" s="244"/>
      <c r="DUS151" s="245"/>
      <c r="DUT151" s="224"/>
      <c r="DUU151" s="244"/>
      <c r="DUV151" s="245"/>
      <c r="DUW151" s="224"/>
      <c r="DUX151" s="244"/>
      <c r="DUY151" s="245"/>
      <c r="DUZ151" s="224"/>
      <c r="DVA151" s="244"/>
      <c r="DVB151" s="245"/>
      <c r="DVC151" s="224"/>
      <c r="DVD151" s="244"/>
      <c r="DVE151" s="245"/>
      <c r="DVF151" s="224"/>
      <c r="DVG151" s="244"/>
      <c r="DVH151" s="245"/>
      <c r="DVI151" s="224"/>
      <c r="DVJ151" s="244"/>
      <c r="DVK151" s="245"/>
      <c r="DVL151" s="224"/>
      <c r="DVM151" s="244"/>
      <c r="DVN151" s="245"/>
      <c r="DVO151" s="224"/>
      <c r="DVP151" s="244"/>
      <c r="DVQ151" s="245"/>
      <c r="DVR151" s="224"/>
      <c r="DVS151" s="244"/>
      <c r="DVT151" s="245"/>
      <c r="DVU151" s="224"/>
      <c r="DVV151" s="244"/>
      <c r="DVW151" s="245"/>
      <c r="DVX151" s="224"/>
      <c r="DVY151" s="244"/>
      <c r="DVZ151" s="245"/>
      <c r="DWA151" s="224"/>
      <c r="DWB151" s="244"/>
      <c r="DWC151" s="245"/>
      <c r="DWD151" s="224"/>
      <c r="DWE151" s="244"/>
      <c r="DWF151" s="245"/>
      <c r="DWG151" s="224"/>
      <c r="DWH151" s="244"/>
      <c r="DWI151" s="245"/>
      <c r="DWJ151" s="224"/>
      <c r="DWK151" s="244"/>
      <c r="DWL151" s="245"/>
      <c r="DWM151" s="224"/>
      <c r="DWN151" s="244"/>
      <c r="DWO151" s="245"/>
      <c r="DWP151" s="224"/>
      <c r="DWQ151" s="244"/>
      <c r="DWR151" s="245"/>
      <c r="DWS151" s="224"/>
      <c r="DWT151" s="244"/>
      <c r="DWU151" s="245"/>
      <c r="DWV151" s="224"/>
      <c r="DWW151" s="244"/>
      <c r="DWX151" s="245"/>
      <c r="DWY151" s="224"/>
      <c r="DWZ151" s="244"/>
      <c r="DXA151" s="245"/>
      <c r="DXB151" s="224"/>
      <c r="DXC151" s="244"/>
      <c r="DXD151" s="245"/>
      <c r="DXE151" s="224"/>
      <c r="DXF151" s="244"/>
      <c r="DXG151" s="245"/>
      <c r="DXH151" s="224"/>
      <c r="DXI151" s="244"/>
      <c r="DXJ151" s="245"/>
      <c r="DXK151" s="224"/>
      <c r="DXL151" s="244"/>
      <c r="DXM151" s="245"/>
      <c r="DXN151" s="224"/>
      <c r="DXO151" s="244"/>
      <c r="DXP151" s="245"/>
      <c r="DXQ151" s="224"/>
      <c r="DXR151" s="244"/>
      <c r="DXS151" s="245"/>
      <c r="DXT151" s="224"/>
      <c r="DXU151" s="244"/>
      <c r="DXV151" s="245"/>
      <c r="DXW151" s="224"/>
      <c r="DXX151" s="244"/>
      <c r="DXY151" s="245"/>
      <c r="DXZ151" s="224"/>
      <c r="DYA151" s="244"/>
      <c r="DYB151" s="245"/>
      <c r="DYC151" s="224"/>
      <c r="DYD151" s="244"/>
      <c r="DYE151" s="245"/>
      <c r="DYF151" s="224"/>
      <c r="DYG151" s="244"/>
      <c r="DYH151" s="245"/>
      <c r="DYI151" s="224"/>
      <c r="DYJ151" s="244"/>
      <c r="DYK151" s="245"/>
      <c r="DYL151" s="224"/>
      <c r="DYM151" s="244"/>
      <c r="DYN151" s="245"/>
      <c r="DYO151" s="224"/>
      <c r="DYP151" s="244"/>
      <c r="DYQ151" s="245"/>
      <c r="DYR151" s="224"/>
      <c r="DYS151" s="244"/>
      <c r="DYT151" s="245"/>
      <c r="DYU151" s="224"/>
      <c r="DYV151" s="244"/>
      <c r="DYW151" s="245"/>
      <c r="DYX151" s="224"/>
      <c r="DYY151" s="244"/>
      <c r="DYZ151" s="245"/>
      <c r="DZA151" s="224"/>
      <c r="DZB151" s="244"/>
      <c r="DZC151" s="245"/>
      <c r="DZD151" s="224"/>
      <c r="DZE151" s="244"/>
      <c r="DZF151" s="245"/>
      <c r="DZG151" s="224"/>
      <c r="DZH151" s="244"/>
      <c r="DZI151" s="245"/>
      <c r="DZJ151" s="224"/>
      <c r="DZK151" s="244"/>
      <c r="DZL151" s="245"/>
      <c r="DZM151" s="224"/>
      <c r="DZN151" s="244"/>
      <c r="DZO151" s="245"/>
      <c r="DZP151" s="224"/>
      <c r="DZQ151" s="244"/>
      <c r="DZR151" s="245"/>
      <c r="DZS151" s="224"/>
      <c r="DZT151" s="244"/>
      <c r="DZU151" s="245"/>
      <c r="DZV151" s="224"/>
      <c r="DZW151" s="244"/>
      <c r="DZX151" s="245"/>
      <c r="DZY151" s="224"/>
      <c r="DZZ151" s="244"/>
      <c r="EAA151" s="245"/>
      <c r="EAB151" s="224"/>
      <c r="EAC151" s="244"/>
      <c r="EAD151" s="245"/>
      <c r="EAE151" s="224"/>
      <c r="EAF151" s="244"/>
      <c r="EAG151" s="245"/>
      <c r="EAH151" s="224"/>
      <c r="EAI151" s="244"/>
      <c r="EAJ151" s="245"/>
      <c r="EAK151" s="224"/>
      <c r="EAL151" s="244"/>
      <c r="EAM151" s="245"/>
      <c r="EAN151" s="224"/>
      <c r="EAO151" s="244"/>
      <c r="EAP151" s="245"/>
      <c r="EAQ151" s="224"/>
      <c r="EAR151" s="244"/>
      <c r="EAS151" s="245"/>
      <c r="EAT151" s="224"/>
      <c r="EAU151" s="244"/>
      <c r="EAV151" s="245"/>
      <c r="EAW151" s="224"/>
      <c r="EAX151" s="244"/>
      <c r="EAY151" s="245"/>
      <c r="EAZ151" s="224"/>
      <c r="EBA151" s="244"/>
      <c r="EBB151" s="245"/>
      <c r="EBC151" s="224"/>
      <c r="EBD151" s="244"/>
      <c r="EBE151" s="245"/>
      <c r="EBF151" s="224"/>
      <c r="EBG151" s="244"/>
      <c r="EBH151" s="245"/>
      <c r="EBI151" s="224"/>
      <c r="EBJ151" s="244"/>
      <c r="EBK151" s="245"/>
      <c r="EBL151" s="224"/>
      <c r="EBM151" s="244"/>
      <c r="EBN151" s="245"/>
      <c r="EBO151" s="224"/>
      <c r="EBP151" s="244"/>
      <c r="EBQ151" s="245"/>
      <c r="EBR151" s="224"/>
      <c r="EBS151" s="244"/>
      <c r="EBT151" s="245"/>
      <c r="EBU151" s="224"/>
      <c r="EBV151" s="244"/>
      <c r="EBW151" s="245"/>
      <c r="EBX151" s="224"/>
      <c r="EBY151" s="244"/>
      <c r="EBZ151" s="245"/>
      <c r="ECA151" s="224"/>
      <c r="ECB151" s="244"/>
      <c r="ECC151" s="245"/>
      <c r="ECD151" s="224"/>
      <c r="ECE151" s="244"/>
      <c r="ECF151" s="245"/>
      <c r="ECG151" s="224"/>
      <c r="ECH151" s="244"/>
      <c r="ECI151" s="245"/>
      <c r="ECJ151" s="224"/>
      <c r="ECK151" s="244"/>
      <c r="ECL151" s="245"/>
      <c r="ECM151" s="224"/>
      <c r="ECN151" s="244"/>
      <c r="ECO151" s="245"/>
      <c r="ECP151" s="224"/>
      <c r="ECQ151" s="244"/>
      <c r="ECR151" s="245"/>
      <c r="ECS151" s="224"/>
      <c r="ECT151" s="244"/>
      <c r="ECU151" s="245"/>
      <c r="ECV151" s="224"/>
      <c r="ECW151" s="244"/>
      <c r="ECX151" s="245"/>
      <c r="ECY151" s="224"/>
      <c r="ECZ151" s="244"/>
      <c r="EDA151" s="245"/>
      <c r="EDB151" s="224"/>
      <c r="EDC151" s="244"/>
      <c r="EDD151" s="245"/>
      <c r="EDE151" s="224"/>
      <c r="EDF151" s="244"/>
      <c r="EDG151" s="245"/>
      <c r="EDH151" s="224"/>
      <c r="EDI151" s="244"/>
      <c r="EDJ151" s="245"/>
      <c r="EDK151" s="224"/>
      <c r="EDL151" s="244"/>
      <c r="EDM151" s="245"/>
      <c r="EDN151" s="224"/>
      <c r="EDO151" s="244"/>
      <c r="EDP151" s="245"/>
      <c r="EDQ151" s="224"/>
      <c r="EDR151" s="244"/>
      <c r="EDS151" s="245"/>
      <c r="EDT151" s="224"/>
      <c r="EDU151" s="244"/>
      <c r="EDV151" s="245"/>
      <c r="EDW151" s="224"/>
      <c r="EDX151" s="244"/>
      <c r="EDY151" s="245"/>
      <c r="EDZ151" s="224"/>
      <c r="EEA151" s="244"/>
      <c r="EEB151" s="245"/>
      <c r="EEC151" s="224"/>
      <c r="EED151" s="244"/>
      <c r="EEE151" s="245"/>
      <c r="EEF151" s="224"/>
      <c r="EEG151" s="244"/>
      <c r="EEH151" s="245"/>
      <c r="EEI151" s="224"/>
      <c r="EEJ151" s="244"/>
      <c r="EEK151" s="245"/>
      <c r="EEL151" s="224"/>
      <c r="EEM151" s="244"/>
      <c r="EEN151" s="245"/>
      <c r="EEO151" s="224"/>
      <c r="EEP151" s="244"/>
      <c r="EEQ151" s="245"/>
      <c r="EER151" s="224"/>
      <c r="EES151" s="244"/>
      <c r="EET151" s="245"/>
      <c r="EEU151" s="224"/>
      <c r="EEV151" s="244"/>
      <c r="EEW151" s="245"/>
      <c r="EEX151" s="224"/>
      <c r="EEY151" s="244"/>
      <c r="EEZ151" s="245"/>
      <c r="EFA151" s="224"/>
      <c r="EFB151" s="244"/>
      <c r="EFC151" s="245"/>
      <c r="EFD151" s="224"/>
      <c r="EFE151" s="244"/>
      <c r="EFF151" s="245"/>
      <c r="EFG151" s="224"/>
      <c r="EFH151" s="244"/>
      <c r="EFI151" s="245"/>
      <c r="EFJ151" s="224"/>
      <c r="EFK151" s="244"/>
      <c r="EFL151" s="245"/>
      <c r="EFM151" s="224"/>
      <c r="EFN151" s="244"/>
      <c r="EFO151" s="245"/>
      <c r="EFP151" s="224"/>
      <c r="EFQ151" s="244"/>
      <c r="EFR151" s="245"/>
      <c r="EFS151" s="224"/>
      <c r="EFT151" s="244"/>
      <c r="EFU151" s="245"/>
      <c r="EFV151" s="224"/>
      <c r="EFW151" s="244"/>
      <c r="EFX151" s="245"/>
      <c r="EFY151" s="224"/>
      <c r="EFZ151" s="244"/>
      <c r="EGA151" s="245"/>
      <c r="EGB151" s="224"/>
      <c r="EGC151" s="244"/>
      <c r="EGD151" s="245"/>
      <c r="EGE151" s="224"/>
      <c r="EGF151" s="244"/>
      <c r="EGG151" s="245"/>
      <c r="EGH151" s="224"/>
      <c r="EGI151" s="244"/>
      <c r="EGJ151" s="245"/>
      <c r="EGK151" s="224"/>
      <c r="EGL151" s="244"/>
      <c r="EGM151" s="245"/>
      <c r="EGN151" s="224"/>
      <c r="EGO151" s="244"/>
      <c r="EGP151" s="245"/>
      <c r="EGQ151" s="224"/>
      <c r="EGR151" s="244"/>
      <c r="EGS151" s="245"/>
      <c r="EGT151" s="224"/>
      <c r="EGU151" s="244"/>
      <c r="EGV151" s="245"/>
      <c r="EGW151" s="224"/>
      <c r="EGX151" s="244"/>
      <c r="EGY151" s="245"/>
      <c r="EGZ151" s="224"/>
      <c r="EHA151" s="244"/>
      <c r="EHB151" s="245"/>
      <c r="EHC151" s="224"/>
      <c r="EHD151" s="244"/>
      <c r="EHE151" s="245"/>
      <c r="EHF151" s="224"/>
      <c r="EHG151" s="244"/>
      <c r="EHH151" s="245"/>
      <c r="EHI151" s="224"/>
      <c r="EHJ151" s="244"/>
      <c r="EHK151" s="245"/>
      <c r="EHL151" s="224"/>
      <c r="EHM151" s="244"/>
      <c r="EHN151" s="245"/>
      <c r="EHO151" s="224"/>
      <c r="EHP151" s="244"/>
      <c r="EHQ151" s="245"/>
      <c r="EHR151" s="224"/>
      <c r="EHS151" s="244"/>
      <c r="EHT151" s="245"/>
      <c r="EHU151" s="224"/>
      <c r="EHV151" s="244"/>
      <c r="EHW151" s="245"/>
      <c r="EHX151" s="224"/>
      <c r="EHY151" s="244"/>
      <c r="EHZ151" s="245"/>
      <c r="EIA151" s="224"/>
      <c r="EIB151" s="244"/>
      <c r="EIC151" s="245"/>
      <c r="EID151" s="224"/>
      <c r="EIE151" s="244"/>
      <c r="EIF151" s="245"/>
      <c r="EIG151" s="224"/>
      <c r="EIH151" s="244"/>
      <c r="EII151" s="245"/>
      <c r="EIJ151" s="224"/>
      <c r="EIK151" s="244"/>
      <c r="EIL151" s="245"/>
      <c r="EIM151" s="224"/>
      <c r="EIN151" s="244"/>
      <c r="EIO151" s="245"/>
      <c r="EIP151" s="224"/>
      <c r="EIQ151" s="244"/>
      <c r="EIR151" s="245"/>
      <c r="EIS151" s="224"/>
      <c r="EIT151" s="244"/>
      <c r="EIU151" s="245"/>
      <c r="EIV151" s="224"/>
      <c r="EIW151" s="244"/>
      <c r="EIX151" s="245"/>
      <c r="EIY151" s="224"/>
      <c r="EIZ151" s="244"/>
      <c r="EJA151" s="245"/>
      <c r="EJB151" s="224"/>
      <c r="EJC151" s="244"/>
      <c r="EJD151" s="245"/>
      <c r="EJE151" s="224"/>
      <c r="EJF151" s="244"/>
      <c r="EJG151" s="245"/>
      <c r="EJH151" s="224"/>
      <c r="EJI151" s="244"/>
      <c r="EJJ151" s="245"/>
      <c r="EJK151" s="224"/>
      <c r="EJL151" s="244"/>
      <c r="EJM151" s="245"/>
      <c r="EJN151" s="224"/>
      <c r="EJO151" s="244"/>
      <c r="EJP151" s="245"/>
      <c r="EJQ151" s="224"/>
      <c r="EJR151" s="244"/>
      <c r="EJS151" s="245"/>
      <c r="EJT151" s="224"/>
      <c r="EJU151" s="244"/>
      <c r="EJV151" s="245"/>
      <c r="EJW151" s="224"/>
      <c r="EJX151" s="244"/>
      <c r="EJY151" s="245"/>
      <c r="EJZ151" s="224"/>
      <c r="EKA151" s="244"/>
      <c r="EKB151" s="245"/>
      <c r="EKC151" s="224"/>
      <c r="EKD151" s="244"/>
      <c r="EKE151" s="245"/>
      <c r="EKF151" s="224"/>
      <c r="EKG151" s="244"/>
      <c r="EKH151" s="245"/>
      <c r="EKI151" s="224"/>
      <c r="EKJ151" s="244"/>
      <c r="EKK151" s="245"/>
      <c r="EKL151" s="224"/>
      <c r="EKM151" s="244"/>
      <c r="EKN151" s="245"/>
      <c r="EKO151" s="224"/>
      <c r="EKP151" s="244"/>
      <c r="EKQ151" s="245"/>
      <c r="EKR151" s="224"/>
      <c r="EKS151" s="244"/>
      <c r="EKT151" s="245"/>
      <c r="EKU151" s="224"/>
      <c r="EKV151" s="244"/>
      <c r="EKW151" s="245"/>
      <c r="EKX151" s="224"/>
      <c r="EKY151" s="244"/>
      <c r="EKZ151" s="245"/>
      <c r="ELA151" s="224"/>
      <c r="ELB151" s="244"/>
      <c r="ELC151" s="245"/>
      <c r="ELD151" s="224"/>
      <c r="ELE151" s="244"/>
      <c r="ELF151" s="245"/>
      <c r="ELG151" s="224"/>
      <c r="ELH151" s="244"/>
      <c r="ELI151" s="245"/>
      <c r="ELJ151" s="224"/>
      <c r="ELK151" s="244"/>
      <c r="ELL151" s="245"/>
      <c r="ELM151" s="224"/>
      <c r="ELN151" s="244"/>
      <c r="ELO151" s="245"/>
      <c r="ELP151" s="224"/>
      <c r="ELQ151" s="244"/>
      <c r="ELR151" s="245"/>
      <c r="ELS151" s="224"/>
      <c r="ELT151" s="244"/>
      <c r="ELU151" s="245"/>
      <c r="ELV151" s="224"/>
      <c r="ELW151" s="244"/>
      <c r="ELX151" s="245"/>
      <c r="ELY151" s="224"/>
      <c r="ELZ151" s="244"/>
      <c r="EMA151" s="245"/>
      <c r="EMB151" s="224"/>
      <c r="EMC151" s="244"/>
      <c r="EMD151" s="245"/>
      <c r="EME151" s="224"/>
      <c r="EMF151" s="244"/>
      <c r="EMG151" s="245"/>
      <c r="EMH151" s="224"/>
      <c r="EMI151" s="244"/>
      <c r="EMJ151" s="245"/>
      <c r="EMK151" s="224"/>
      <c r="EML151" s="244"/>
      <c r="EMM151" s="245"/>
      <c r="EMN151" s="224"/>
      <c r="EMO151" s="244"/>
      <c r="EMP151" s="245"/>
      <c r="EMQ151" s="224"/>
      <c r="EMR151" s="244"/>
      <c r="EMS151" s="245"/>
      <c r="EMT151" s="224"/>
      <c r="EMU151" s="244"/>
      <c r="EMV151" s="245"/>
      <c r="EMW151" s="224"/>
      <c r="EMX151" s="244"/>
      <c r="EMY151" s="245"/>
      <c r="EMZ151" s="224"/>
      <c r="ENA151" s="244"/>
      <c r="ENB151" s="245"/>
      <c r="ENC151" s="224"/>
      <c r="END151" s="244"/>
      <c r="ENE151" s="245"/>
      <c r="ENF151" s="224"/>
      <c r="ENG151" s="244"/>
      <c r="ENH151" s="245"/>
      <c r="ENI151" s="224"/>
      <c r="ENJ151" s="244"/>
      <c r="ENK151" s="245"/>
      <c r="ENL151" s="224"/>
      <c r="ENM151" s="244"/>
      <c r="ENN151" s="245"/>
      <c r="ENO151" s="224"/>
      <c r="ENP151" s="244"/>
      <c r="ENQ151" s="245"/>
      <c r="ENR151" s="224"/>
      <c r="ENS151" s="244"/>
      <c r="ENT151" s="245"/>
      <c r="ENU151" s="224"/>
      <c r="ENV151" s="244"/>
      <c r="ENW151" s="245"/>
      <c r="ENX151" s="224"/>
      <c r="ENY151" s="244"/>
      <c r="ENZ151" s="245"/>
      <c r="EOA151" s="224"/>
      <c r="EOB151" s="244"/>
      <c r="EOC151" s="245"/>
      <c r="EOD151" s="224"/>
      <c r="EOE151" s="244"/>
      <c r="EOF151" s="245"/>
      <c r="EOG151" s="224"/>
      <c r="EOH151" s="244"/>
      <c r="EOI151" s="245"/>
      <c r="EOJ151" s="224"/>
      <c r="EOK151" s="244"/>
      <c r="EOL151" s="245"/>
      <c r="EOM151" s="224"/>
      <c r="EON151" s="244"/>
      <c r="EOO151" s="245"/>
      <c r="EOP151" s="224"/>
      <c r="EOQ151" s="244"/>
      <c r="EOR151" s="245"/>
      <c r="EOS151" s="224"/>
      <c r="EOT151" s="244"/>
      <c r="EOU151" s="245"/>
      <c r="EOV151" s="224"/>
      <c r="EOW151" s="244"/>
      <c r="EOX151" s="245"/>
      <c r="EOY151" s="224"/>
      <c r="EOZ151" s="244"/>
      <c r="EPA151" s="245"/>
      <c r="EPB151" s="224"/>
      <c r="EPC151" s="244"/>
      <c r="EPD151" s="245"/>
      <c r="EPE151" s="224"/>
      <c r="EPF151" s="244"/>
      <c r="EPG151" s="245"/>
      <c r="EPH151" s="224"/>
      <c r="EPI151" s="244"/>
      <c r="EPJ151" s="245"/>
      <c r="EPK151" s="224"/>
      <c r="EPL151" s="244"/>
      <c r="EPM151" s="245"/>
      <c r="EPN151" s="224"/>
      <c r="EPO151" s="244"/>
      <c r="EPP151" s="245"/>
      <c r="EPQ151" s="224"/>
      <c r="EPR151" s="244"/>
      <c r="EPS151" s="245"/>
      <c r="EPT151" s="224"/>
      <c r="EPU151" s="244"/>
      <c r="EPV151" s="245"/>
      <c r="EPW151" s="224"/>
      <c r="EPX151" s="244"/>
      <c r="EPY151" s="245"/>
      <c r="EPZ151" s="224"/>
      <c r="EQA151" s="244"/>
      <c r="EQB151" s="245"/>
      <c r="EQC151" s="224"/>
      <c r="EQD151" s="244"/>
      <c r="EQE151" s="245"/>
      <c r="EQF151" s="224"/>
      <c r="EQG151" s="244"/>
      <c r="EQH151" s="245"/>
      <c r="EQI151" s="224"/>
      <c r="EQJ151" s="244"/>
      <c r="EQK151" s="245"/>
      <c r="EQL151" s="224"/>
      <c r="EQM151" s="244"/>
      <c r="EQN151" s="245"/>
      <c r="EQO151" s="224"/>
      <c r="EQP151" s="244"/>
      <c r="EQQ151" s="245"/>
      <c r="EQR151" s="224"/>
      <c r="EQS151" s="244"/>
      <c r="EQT151" s="245"/>
      <c r="EQU151" s="224"/>
      <c r="EQV151" s="244"/>
      <c r="EQW151" s="245"/>
      <c r="EQX151" s="224"/>
      <c r="EQY151" s="244"/>
      <c r="EQZ151" s="245"/>
      <c r="ERA151" s="224"/>
      <c r="ERB151" s="244"/>
      <c r="ERC151" s="245"/>
      <c r="ERD151" s="224"/>
      <c r="ERE151" s="244"/>
      <c r="ERF151" s="245"/>
      <c r="ERG151" s="224"/>
      <c r="ERH151" s="244"/>
      <c r="ERI151" s="245"/>
      <c r="ERJ151" s="224"/>
      <c r="ERK151" s="244"/>
      <c r="ERL151" s="245"/>
      <c r="ERM151" s="224"/>
      <c r="ERN151" s="244"/>
      <c r="ERO151" s="245"/>
      <c r="ERP151" s="224"/>
      <c r="ERQ151" s="244"/>
      <c r="ERR151" s="245"/>
      <c r="ERS151" s="224"/>
      <c r="ERT151" s="244"/>
      <c r="ERU151" s="245"/>
      <c r="ERV151" s="224"/>
      <c r="ERW151" s="244"/>
      <c r="ERX151" s="245"/>
      <c r="ERY151" s="224"/>
      <c r="ERZ151" s="244"/>
      <c r="ESA151" s="245"/>
      <c r="ESB151" s="224"/>
      <c r="ESC151" s="244"/>
      <c r="ESD151" s="245"/>
      <c r="ESE151" s="224"/>
      <c r="ESF151" s="244"/>
      <c r="ESG151" s="245"/>
      <c r="ESH151" s="224"/>
      <c r="ESI151" s="244"/>
      <c r="ESJ151" s="245"/>
      <c r="ESK151" s="224"/>
      <c r="ESL151" s="244"/>
      <c r="ESM151" s="245"/>
      <c r="ESN151" s="224"/>
      <c r="ESO151" s="244"/>
      <c r="ESP151" s="245"/>
      <c r="ESQ151" s="224"/>
      <c r="ESR151" s="244"/>
      <c r="ESS151" s="245"/>
      <c r="EST151" s="224"/>
      <c r="ESU151" s="244"/>
      <c r="ESV151" s="245"/>
      <c r="ESW151" s="224"/>
      <c r="ESX151" s="244"/>
      <c r="ESY151" s="245"/>
      <c r="ESZ151" s="224"/>
      <c r="ETA151" s="244"/>
      <c r="ETB151" s="245"/>
      <c r="ETC151" s="224"/>
      <c r="ETD151" s="244"/>
      <c r="ETE151" s="245"/>
      <c r="ETF151" s="224"/>
      <c r="ETG151" s="244"/>
      <c r="ETH151" s="245"/>
      <c r="ETI151" s="224"/>
      <c r="ETJ151" s="244"/>
      <c r="ETK151" s="245"/>
      <c r="ETL151" s="224"/>
      <c r="ETM151" s="244"/>
      <c r="ETN151" s="245"/>
      <c r="ETO151" s="224"/>
      <c r="ETP151" s="244"/>
      <c r="ETQ151" s="245"/>
      <c r="ETR151" s="224"/>
      <c r="ETS151" s="244"/>
      <c r="ETT151" s="245"/>
      <c r="ETU151" s="224"/>
      <c r="ETV151" s="244"/>
      <c r="ETW151" s="245"/>
      <c r="ETX151" s="224"/>
      <c r="ETY151" s="244"/>
      <c r="ETZ151" s="245"/>
      <c r="EUA151" s="224"/>
      <c r="EUB151" s="244"/>
      <c r="EUC151" s="245"/>
      <c r="EUD151" s="224"/>
      <c r="EUE151" s="244"/>
      <c r="EUF151" s="245"/>
      <c r="EUG151" s="224"/>
      <c r="EUH151" s="244"/>
      <c r="EUI151" s="245"/>
      <c r="EUJ151" s="224"/>
      <c r="EUK151" s="244"/>
      <c r="EUL151" s="245"/>
      <c r="EUM151" s="224"/>
      <c r="EUN151" s="244"/>
      <c r="EUO151" s="245"/>
      <c r="EUP151" s="224"/>
      <c r="EUQ151" s="244"/>
      <c r="EUR151" s="245"/>
      <c r="EUS151" s="224"/>
      <c r="EUT151" s="244"/>
      <c r="EUU151" s="245"/>
      <c r="EUV151" s="224"/>
      <c r="EUW151" s="244"/>
      <c r="EUX151" s="245"/>
      <c r="EUY151" s="224"/>
      <c r="EUZ151" s="244"/>
      <c r="EVA151" s="245"/>
      <c r="EVB151" s="224"/>
      <c r="EVC151" s="244"/>
      <c r="EVD151" s="245"/>
      <c r="EVE151" s="224"/>
      <c r="EVF151" s="244"/>
      <c r="EVG151" s="245"/>
      <c r="EVH151" s="224"/>
      <c r="EVI151" s="244"/>
      <c r="EVJ151" s="245"/>
      <c r="EVK151" s="224"/>
      <c r="EVL151" s="244"/>
      <c r="EVM151" s="245"/>
      <c r="EVN151" s="224"/>
      <c r="EVO151" s="244"/>
      <c r="EVP151" s="245"/>
      <c r="EVQ151" s="224"/>
      <c r="EVR151" s="244"/>
      <c r="EVS151" s="245"/>
      <c r="EVT151" s="224"/>
      <c r="EVU151" s="244"/>
      <c r="EVV151" s="245"/>
      <c r="EVW151" s="224"/>
      <c r="EVX151" s="244"/>
      <c r="EVY151" s="245"/>
      <c r="EVZ151" s="224"/>
      <c r="EWA151" s="244"/>
      <c r="EWB151" s="245"/>
      <c r="EWC151" s="224"/>
      <c r="EWD151" s="244"/>
      <c r="EWE151" s="245"/>
      <c r="EWF151" s="224"/>
      <c r="EWG151" s="244"/>
      <c r="EWH151" s="245"/>
      <c r="EWI151" s="224"/>
      <c r="EWJ151" s="244"/>
      <c r="EWK151" s="245"/>
      <c r="EWL151" s="224"/>
      <c r="EWM151" s="244"/>
      <c r="EWN151" s="245"/>
      <c r="EWO151" s="224"/>
      <c r="EWP151" s="244"/>
      <c r="EWQ151" s="245"/>
      <c r="EWR151" s="224"/>
      <c r="EWS151" s="244"/>
      <c r="EWT151" s="245"/>
      <c r="EWU151" s="224"/>
      <c r="EWV151" s="244"/>
      <c r="EWW151" s="245"/>
      <c r="EWX151" s="224"/>
      <c r="EWY151" s="244"/>
      <c r="EWZ151" s="245"/>
      <c r="EXA151" s="224"/>
      <c r="EXB151" s="244"/>
      <c r="EXC151" s="245"/>
      <c r="EXD151" s="224"/>
      <c r="EXE151" s="244"/>
      <c r="EXF151" s="245"/>
      <c r="EXG151" s="224"/>
      <c r="EXH151" s="244"/>
      <c r="EXI151" s="245"/>
      <c r="EXJ151" s="224"/>
      <c r="EXK151" s="244"/>
      <c r="EXL151" s="245"/>
      <c r="EXM151" s="224"/>
      <c r="EXN151" s="244"/>
      <c r="EXO151" s="245"/>
      <c r="EXP151" s="224"/>
      <c r="EXQ151" s="244"/>
      <c r="EXR151" s="245"/>
      <c r="EXS151" s="224"/>
      <c r="EXT151" s="244"/>
      <c r="EXU151" s="245"/>
      <c r="EXV151" s="224"/>
      <c r="EXW151" s="244"/>
      <c r="EXX151" s="245"/>
      <c r="EXY151" s="224"/>
      <c r="EXZ151" s="244"/>
      <c r="EYA151" s="245"/>
      <c r="EYB151" s="224"/>
      <c r="EYC151" s="244"/>
      <c r="EYD151" s="245"/>
      <c r="EYE151" s="224"/>
      <c r="EYF151" s="244"/>
      <c r="EYG151" s="245"/>
      <c r="EYH151" s="224"/>
      <c r="EYI151" s="244"/>
      <c r="EYJ151" s="245"/>
      <c r="EYK151" s="224"/>
      <c r="EYL151" s="244"/>
      <c r="EYM151" s="245"/>
      <c r="EYN151" s="224"/>
      <c r="EYO151" s="244"/>
      <c r="EYP151" s="245"/>
      <c r="EYQ151" s="224"/>
      <c r="EYR151" s="244"/>
      <c r="EYS151" s="245"/>
      <c r="EYT151" s="224"/>
      <c r="EYU151" s="244"/>
      <c r="EYV151" s="245"/>
      <c r="EYW151" s="224"/>
      <c r="EYX151" s="244"/>
      <c r="EYY151" s="245"/>
      <c r="EYZ151" s="224"/>
      <c r="EZA151" s="244"/>
      <c r="EZB151" s="245"/>
      <c r="EZC151" s="224"/>
      <c r="EZD151" s="244"/>
      <c r="EZE151" s="245"/>
      <c r="EZF151" s="224"/>
      <c r="EZG151" s="244"/>
      <c r="EZH151" s="245"/>
      <c r="EZI151" s="224"/>
      <c r="EZJ151" s="244"/>
      <c r="EZK151" s="245"/>
      <c r="EZL151" s="224"/>
      <c r="EZM151" s="244"/>
      <c r="EZN151" s="245"/>
      <c r="EZO151" s="224"/>
      <c r="EZP151" s="244"/>
      <c r="EZQ151" s="245"/>
      <c r="EZR151" s="224"/>
      <c r="EZS151" s="244"/>
      <c r="EZT151" s="245"/>
      <c r="EZU151" s="224"/>
      <c r="EZV151" s="244"/>
      <c r="EZW151" s="245"/>
      <c r="EZX151" s="224"/>
      <c r="EZY151" s="244"/>
      <c r="EZZ151" s="245"/>
      <c r="FAA151" s="224"/>
      <c r="FAB151" s="244"/>
      <c r="FAC151" s="245"/>
      <c r="FAD151" s="224"/>
      <c r="FAE151" s="244"/>
      <c r="FAF151" s="245"/>
      <c r="FAG151" s="224"/>
      <c r="FAH151" s="244"/>
      <c r="FAI151" s="245"/>
      <c r="FAJ151" s="224"/>
      <c r="FAK151" s="244"/>
      <c r="FAL151" s="245"/>
      <c r="FAM151" s="224"/>
      <c r="FAN151" s="244"/>
      <c r="FAO151" s="245"/>
      <c r="FAP151" s="224"/>
      <c r="FAQ151" s="244"/>
      <c r="FAR151" s="245"/>
      <c r="FAS151" s="224"/>
      <c r="FAT151" s="244"/>
      <c r="FAU151" s="245"/>
      <c r="FAV151" s="224"/>
      <c r="FAW151" s="244"/>
      <c r="FAX151" s="245"/>
      <c r="FAY151" s="224"/>
      <c r="FAZ151" s="244"/>
      <c r="FBA151" s="245"/>
      <c r="FBB151" s="224"/>
      <c r="FBC151" s="244"/>
      <c r="FBD151" s="245"/>
      <c r="FBE151" s="224"/>
      <c r="FBF151" s="244"/>
      <c r="FBG151" s="245"/>
      <c r="FBH151" s="224"/>
      <c r="FBI151" s="244"/>
      <c r="FBJ151" s="245"/>
      <c r="FBK151" s="224"/>
      <c r="FBL151" s="244"/>
      <c r="FBM151" s="245"/>
      <c r="FBN151" s="224"/>
      <c r="FBO151" s="244"/>
      <c r="FBP151" s="245"/>
      <c r="FBQ151" s="224"/>
      <c r="FBR151" s="244"/>
      <c r="FBS151" s="245"/>
      <c r="FBT151" s="224"/>
      <c r="FBU151" s="244"/>
      <c r="FBV151" s="245"/>
      <c r="FBW151" s="224"/>
      <c r="FBX151" s="244"/>
      <c r="FBY151" s="245"/>
      <c r="FBZ151" s="224"/>
      <c r="FCA151" s="244"/>
      <c r="FCB151" s="245"/>
      <c r="FCC151" s="224"/>
      <c r="FCD151" s="244"/>
      <c r="FCE151" s="245"/>
      <c r="FCF151" s="224"/>
      <c r="FCG151" s="244"/>
      <c r="FCH151" s="245"/>
      <c r="FCI151" s="224"/>
      <c r="FCJ151" s="244"/>
      <c r="FCK151" s="245"/>
      <c r="FCL151" s="224"/>
      <c r="FCM151" s="244"/>
      <c r="FCN151" s="245"/>
      <c r="FCO151" s="224"/>
      <c r="FCP151" s="244"/>
      <c r="FCQ151" s="245"/>
      <c r="FCR151" s="224"/>
      <c r="FCS151" s="244"/>
      <c r="FCT151" s="245"/>
      <c r="FCU151" s="224"/>
      <c r="FCV151" s="244"/>
      <c r="FCW151" s="245"/>
      <c r="FCX151" s="224"/>
      <c r="FCY151" s="244"/>
      <c r="FCZ151" s="245"/>
      <c r="FDA151" s="224"/>
      <c r="FDB151" s="244"/>
      <c r="FDC151" s="245"/>
      <c r="FDD151" s="224"/>
      <c r="FDE151" s="244"/>
      <c r="FDF151" s="245"/>
      <c r="FDG151" s="224"/>
      <c r="FDH151" s="244"/>
      <c r="FDI151" s="245"/>
      <c r="FDJ151" s="224"/>
      <c r="FDK151" s="244"/>
      <c r="FDL151" s="245"/>
      <c r="FDM151" s="224"/>
      <c r="FDN151" s="244"/>
      <c r="FDO151" s="245"/>
      <c r="FDP151" s="224"/>
      <c r="FDQ151" s="244"/>
      <c r="FDR151" s="245"/>
      <c r="FDS151" s="224"/>
      <c r="FDT151" s="244"/>
      <c r="FDU151" s="245"/>
      <c r="FDV151" s="224"/>
      <c r="FDW151" s="244"/>
      <c r="FDX151" s="245"/>
      <c r="FDY151" s="224"/>
      <c r="FDZ151" s="244"/>
      <c r="FEA151" s="245"/>
      <c r="FEB151" s="224"/>
      <c r="FEC151" s="244"/>
      <c r="FED151" s="245"/>
      <c r="FEE151" s="224"/>
      <c r="FEF151" s="244"/>
      <c r="FEG151" s="245"/>
      <c r="FEH151" s="224"/>
      <c r="FEI151" s="244"/>
      <c r="FEJ151" s="245"/>
      <c r="FEK151" s="224"/>
      <c r="FEL151" s="244"/>
      <c r="FEM151" s="245"/>
      <c r="FEN151" s="224"/>
      <c r="FEO151" s="244"/>
      <c r="FEP151" s="245"/>
      <c r="FEQ151" s="224"/>
      <c r="FER151" s="244"/>
      <c r="FES151" s="245"/>
      <c r="FET151" s="224"/>
      <c r="FEU151" s="244"/>
      <c r="FEV151" s="245"/>
      <c r="FEW151" s="224"/>
      <c r="FEX151" s="244"/>
      <c r="FEY151" s="245"/>
      <c r="FEZ151" s="224"/>
      <c r="FFA151" s="244"/>
      <c r="FFB151" s="245"/>
      <c r="FFC151" s="224"/>
      <c r="FFD151" s="244"/>
      <c r="FFE151" s="245"/>
      <c r="FFF151" s="224"/>
      <c r="FFG151" s="244"/>
      <c r="FFH151" s="245"/>
      <c r="FFI151" s="224"/>
      <c r="FFJ151" s="244"/>
      <c r="FFK151" s="245"/>
      <c r="FFL151" s="224"/>
      <c r="FFM151" s="244"/>
      <c r="FFN151" s="245"/>
      <c r="FFO151" s="224"/>
      <c r="FFP151" s="244"/>
      <c r="FFQ151" s="245"/>
      <c r="FFR151" s="224"/>
      <c r="FFS151" s="244"/>
      <c r="FFT151" s="245"/>
      <c r="FFU151" s="224"/>
      <c r="FFV151" s="244"/>
      <c r="FFW151" s="245"/>
      <c r="FFX151" s="224"/>
      <c r="FFY151" s="244"/>
      <c r="FFZ151" s="245"/>
      <c r="FGA151" s="224"/>
      <c r="FGB151" s="244"/>
      <c r="FGC151" s="245"/>
      <c r="FGD151" s="224"/>
      <c r="FGE151" s="244"/>
      <c r="FGF151" s="245"/>
      <c r="FGG151" s="224"/>
      <c r="FGH151" s="244"/>
      <c r="FGI151" s="245"/>
      <c r="FGJ151" s="224"/>
      <c r="FGK151" s="244"/>
      <c r="FGL151" s="245"/>
      <c r="FGM151" s="224"/>
      <c r="FGN151" s="244"/>
      <c r="FGO151" s="245"/>
      <c r="FGP151" s="224"/>
      <c r="FGQ151" s="244"/>
      <c r="FGR151" s="245"/>
      <c r="FGS151" s="224"/>
      <c r="FGT151" s="244"/>
      <c r="FGU151" s="245"/>
      <c r="FGV151" s="224"/>
      <c r="FGW151" s="244"/>
      <c r="FGX151" s="245"/>
      <c r="FGY151" s="224"/>
      <c r="FGZ151" s="244"/>
      <c r="FHA151" s="245"/>
      <c r="FHB151" s="224"/>
      <c r="FHC151" s="244"/>
      <c r="FHD151" s="245"/>
      <c r="FHE151" s="224"/>
      <c r="FHF151" s="244"/>
      <c r="FHG151" s="245"/>
      <c r="FHH151" s="224"/>
      <c r="FHI151" s="244"/>
      <c r="FHJ151" s="245"/>
      <c r="FHK151" s="224"/>
      <c r="FHL151" s="244"/>
      <c r="FHM151" s="245"/>
      <c r="FHN151" s="224"/>
      <c r="FHO151" s="244"/>
      <c r="FHP151" s="245"/>
      <c r="FHQ151" s="224"/>
      <c r="FHR151" s="244"/>
      <c r="FHS151" s="245"/>
      <c r="FHT151" s="224"/>
      <c r="FHU151" s="244"/>
      <c r="FHV151" s="245"/>
      <c r="FHW151" s="224"/>
      <c r="FHX151" s="244"/>
      <c r="FHY151" s="245"/>
      <c r="FHZ151" s="224"/>
      <c r="FIA151" s="244"/>
      <c r="FIB151" s="245"/>
      <c r="FIC151" s="224"/>
      <c r="FID151" s="244"/>
      <c r="FIE151" s="245"/>
      <c r="FIF151" s="224"/>
      <c r="FIG151" s="244"/>
      <c r="FIH151" s="245"/>
      <c r="FII151" s="224"/>
      <c r="FIJ151" s="244"/>
      <c r="FIK151" s="245"/>
      <c r="FIL151" s="224"/>
      <c r="FIM151" s="244"/>
      <c r="FIN151" s="245"/>
      <c r="FIO151" s="224"/>
      <c r="FIP151" s="244"/>
      <c r="FIQ151" s="245"/>
      <c r="FIR151" s="224"/>
      <c r="FIS151" s="244"/>
      <c r="FIT151" s="245"/>
      <c r="FIU151" s="224"/>
      <c r="FIV151" s="244"/>
      <c r="FIW151" s="245"/>
      <c r="FIX151" s="224"/>
      <c r="FIY151" s="244"/>
      <c r="FIZ151" s="245"/>
      <c r="FJA151" s="224"/>
      <c r="FJB151" s="244"/>
      <c r="FJC151" s="245"/>
      <c r="FJD151" s="224"/>
      <c r="FJE151" s="244"/>
      <c r="FJF151" s="245"/>
      <c r="FJG151" s="224"/>
      <c r="FJH151" s="244"/>
      <c r="FJI151" s="245"/>
      <c r="FJJ151" s="224"/>
      <c r="FJK151" s="244"/>
      <c r="FJL151" s="245"/>
      <c r="FJM151" s="224"/>
      <c r="FJN151" s="244"/>
      <c r="FJO151" s="245"/>
      <c r="FJP151" s="224"/>
      <c r="FJQ151" s="244"/>
      <c r="FJR151" s="245"/>
      <c r="FJS151" s="224"/>
      <c r="FJT151" s="244"/>
      <c r="FJU151" s="245"/>
      <c r="FJV151" s="224"/>
      <c r="FJW151" s="244"/>
      <c r="FJX151" s="245"/>
      <c r="FJY151" s="224"/>
      <c r="FJZ151" s="244"/>
      <c r="FKA151" s="245"/>
      <c r="FKB151" s="224"/>
      <c r="FKC151" s="244"/>
      <c r="FKD151" s="245"/>
      <c r="FKE151" s="224"/>
      <c r="FKF151" s="244"/>
      <c r="FKG151" s="245"/>
      <c r="FKH151" s="224"/>
      <c r="FKI151" s="244"/>
      <c r="FKJ151" s="245"/>
      <c r="FKK151" s="224"/>
      <c r="FKL151" s="244"/>
      <c r="FKM151" s="245"/>
      <c r="FKN151" s="224"/>
      <c r="FKO151" s="244"/>
      <c r="FKP151" s="245"/>
      <c r="FKQ151" s="224"/>
      <c r="FKR151" s="244"/>
      <c r="FKS151" s="245"/>
      <c r="FKT151" s="224"/>
      <c r="FKU151" s="244"/>
      <c r="FKV151" s="245"/>
      <c r="FKW151" s="224"/>
      <c r="FKX151" s="244"/>
      <c r="FKY151" s="245"/>
      <c r="FKZ151" s="224"/>
      <c r="FLA151" s="244"/>
      <c r="FLB151" s="245"/>
      <c r="FLC151" s="224"/>
      <c r="FLD151" s="244"/>
      <c r="FLE151" s="245"/>
      <c r="FLF151" s="224"/>
      <c r="FLG151" s="244"/>
      <c r="FLH151" s="245"/>
      <c r="FLI151" s="224"/>
      <c r="FLJ151" s="244"/>
      <c r="FLK151" s="245"/>
      <c r="FLL151" s="224"/>
      <c r="FLM151" s="244"/>
      <c r="FLN151" s="245"/>
      <c r="FLO151" s="224"/>
      <c r="FLP151" s="244"/>
      <c r="FLQ151" s="245"/>
      <c r="FLR151" s="224"/>
      <c r="FLS151" s="244"/>
      <c r="FLT151" s="245"/>
      <c r="FLU151" s="224"/>
      <c r="FLV151" s="244"/>
      <c r="FLW151" s="245"/>
      <c r="FLX151" s="224"/>
      <c r="FLY151" s="244"/>
      <c r="FLZ151" s="245"/>
      <c r="FMA151" s="224"/>
      <c r="FMB151" s="244"/>
      <c r="FMC151" s="245"/>
      <c r="FMD151" s="224"/>
      <c r="FME151" s="244"/>
      <c r="FMF151" s="245"/>
      <c r="FMG151" s="224"/>
      <c r="FMH151" s="244"/>
      <c r="FMI151" s="245"/>
      <c r="FMJ151" s="224"/>
      <c r="FMK151" s="244"/>
      <c r="FML151" s="245"/>
      <c r="FMM151" s="224"/>
      <c r="FMN151" s="244"/>
      <c r="FMO151" s="245"/>
      <c r="FMP151" s="224"/>
      <c r="FMQ151" s="244"/>
      <c r="FMR151" s="245"/>
      <c r="FMS151" s="224"/>
      <c r="FMT151" s="244"/>
      <c r="FMU151" s="245"/>
      <c r="FMV151" s="224"/>
      <c r="FMW151" s="244"/>
      <c r="FMX151" s="245"/>
      <c r="FMY151" s="224"/>
      <c r="FMZ151" s="244"/>
      <c r="FNA151" s="245"/>
      <c r="FNB151" s="224"/>
      <c r="FNC151" s="244"/>
      <c r="FND151" s="245"/>
      <c r="FNE151" s="224"/>
      <c r="FNF151" s="244"/>
      <c r="FNG151" s="245"/>
      <c r="FNH151" s="224"/>
      <c r="FNI151" s="244"/>
      <c r="FNJ151" s="245"/>
      <c r="FNK151" s="224"/>
      <c r="FNL151" s="244"/>
      <c r="FNM151" s="245"/>
      <c r="FNN151" s="224"/>
      <c r="FNO151" s="244"/>
      <c r="FNP151" s="245"/>
      <c r="FNQ151" s="224"/>
      <c r="FNR151" s="244"/>
      <c r="FNS151" s="245"/>
      <c r="FNT151" s="224"/>
      <c r="FNU151" s="244"/>
      <c r="FNV151" s="245"/>
      <c r="FNW151" s="224"/>
      <c r="FNX151" s="244"/>
      <c r="FNY151" s="245"/>
      <c r="FNZ151" s="224"/>
      <c r="FOA151" s="244"/>
      <c r="FOB151" s="245"/>
      <c r="FOC151" s="224"/>
      <c r="FOD151" s="244"/>
      <c r="FOE151" s="245"/>
      <c r="FOF151" s="224"/>
      <c r="FOG151" s="244"/>
      <c r="FOH151" s="245"/>
      <c r="FOI151" s="224"/>
      <c r="FOJ151" s="244"/>
      <c r="FOK151" s="245"/>
      <c r="FOL151" s="224"/>
      <c r="FOM151" s="244"/>
      <c r="FON151" s="245"/>
      <c r="FOO151" s="224"/>
      <c r="FOP151" s="244"/>
      <c r="FOQ151" s="245"/>
      <c r="FOR151" s="224"/>
      <c r="FOS151" s="244"/>
      <c r="FOT151" s="245"/>
      <c r="FOU151" s="224"/>
      <c r="FOV151" s="244"/>
      <c r="FOW151" s="245"/>
      <c r="FOX151" s="224"/>
      <c r="FOY151" s="244"/>
      <c r="FOZ151" s="245"/>
      <c r="FPA151" s="224"/>
      <c r="FPB151" s="244"/>
      <c r="FPC151" s="245"/>
      <c r="FPD151" s="224"/>
      <c r="FPE151" s="244"/>
      <c r="FPF151" s="245"/>
      <c r="FPG151" s="224"/>
      <c r="FPH151" s="244"/>
      <c r="FPI151" s="245"/>
      <c r="FPJ151" s="224"/>
      <c r="FPK151" s="244"/>
      <c r="FPL151" s="245"/>
      <c r="FPM151" s="224"/>
      <c r="FPN151" s="244"/>
      <c r="FPO151" s="245"/>
      <c r="FPP151" s="224"/>
      <c r="FPQ151" s="244"/>
      <c r="FPR151" s="245"/>
      <c r="FPS151" s="224"/>
      <c r="FPT151" s="244"/>
      <c r="FPU151" s="245"/>
      <c r="FPV151" s="224"/>
      <c r="FPW151" s="244"/>
      <c r="FPX151" s="245"/>
      <c r="FPY151" s="224"/>
      <c r="FPZ151" s="244"/>
      <c r="FQA151" s="245"/>
      <c r="FQB151" s="224"/>
      <c r="FQC151" s="244"/>
      <c r="FQD151" s="245"/>
      <c r="FQE151" s="224"/>
      <c r="FQF151" s="244"/>
      <c r="FQG151" s="245"/>
      <c r="FQH151" s="224"/>
      <c r="FQI151" s="244"/>
      <c r="FQJ151" s="245"/>
      <c r="FQK151" s="224"/>
      <c r="FQL151" s="244"/>
      <c r="FQM151" s="245"/>
      <c r="FQN151" s="224"/>
      <c r="FQO151" s="244"/>
      <c r="FQP151" s="245"/>
      <c r="FQQ151" s="224"/>
      <c r="FQR151" s="244"/>
      <c r="FQS151" s="245"/>
      <c r="FQT151" s="224"/>
      <c r="FQU151" s="244"/>
      <c r="FQV151" s="245"/>
      <c r="FQW151" s="224"/>
      <c r="FQX151" s="244"/>
      <c r="FQY151" s="245"/>
      <c r="FQZ151" s="224"/>
      <c r="FRA151" s="244"/>
      <c r="FRB151" s="245"/>
      <c r="FRC151" s="224"/>
      <c r="FRD151" s="244"/>
      <c r="FRE151" s="245"/>
      <c r="FRF151" s="224"/>
      <c r="FRG151" s="244"/>
      <c r="FRH151" s="245"/>
      <c r="FRI151" s="224"/>
      <c r="FRJ151" s="244"/>
      <c r="FRK151" s="245"/>
      <c r="FRL151" s="224"/>
      <c r="FRM151" s="244"/>
      <c r="FRN151" s="245"/>
      <c r="FRO151" s="224"/>
      <c r="FRP151" s="244"/>
      <c r="FRQ151" s="245"/>
      <c r="FRR151" s="224"/>
      <c r="FRS151" s="244"/>
      <c r="FRT151" s="245"/>
      <c r="FRU151" s="224"/>
      <c r="FRV151" s="244"/>
      <c r="FRW151" s="245"/>
      <c r="FRX151" s="224"/>
      <c r="FRY151" s="244"/>
      <c r="FRZ151" s="245"/>
      <c r="FSA151" s="224"/>
      <c r="FSB151" s="244"/>
      <c r="FSC151" s="245"/>
      <c r="FSD151" s="224"/>
      <c r="FSE151" s="244"/>
      <c r="FSF151" s="245"/>
      <c r="FSG151" s="224"/>
      <c r="FSH151" s="244"/>
      <c r="FSI151" s="245"/>
      <c r="FSJ151" s="224"/>
      <c r="FSK151" s="244"/>
      <c r="FSL151" s="245"/>
      <c r="FSM151" s="224"/>
      <c r="FSN151" s="244"/>
      <c r="FSO151" s="245"/>
      <c r="FSP151" s="224"/>
      <c r="FSQ151" s="244"/>
      <c r="FSR151" s="245"/>
      <c r="FSS151" s="224"/>
      <c r="FST151" s="244"/>
      <c r="FSU151" s="245"/>
      <c r="FSV151" s="224"/>
      <c r="FSW151" s="244"/>
      <c r="FSX151" s="245"/>
      <c r="FSY151" s="224"/>
      <c r="FSZ151" s="244"/>
      <c r="FTA151" s="245"/>
      <c r="FTB151" s="224"/>
      <c r="FTC151" s="244"/>
      <c r="FTD151" s="245"/>
      <c r="FTE151" s="224"/>
      <c r="FTF151" s="244"/>
      <c r="FTG151" s="245"/>
      <c r="FTH151" s="224"/>
      <c r="FTI151" s="244"/>
      <c r="FTJ151" s="245"/>
      <c r="FTK151" s="224"/>
      <c r="FTL151" s="244"/>
      <c r="FTM151" s="245"/>
      <c r="FTN151" s="224"/>
      <c r="FTO151" s="244"/>
      <c r="FTP151" s="245"/>
      <c r="FTQ151" s="224"/>
      <c r="FTR151" s="244"/>
      <c r="FTS151" s="245"/>
      <c r="FTT151" s="224"/>
      <c r="FTU151" s="244"/>
      <c r="FTV151" s="245"/>
      <c r="FTW151" s="224"/>
      <c r="FTX151" s="244"/>
      <c r="FTY151" s="245"/>
      <c r="FTZ151" s="224"/>
      <c r="FUA151" s="244"/>
      <c r="FUB151" s="245"/>
      <c r="FUC151" s="224"/>
      <c r="FUD151" s="244"/>
      <c r="FUE151" s="245"/>
      <c r="FUF151" s="224"/>
      <c r="FUG151" s="244"/>
      <c r="FUH151" s="245"/>
      <c r="FUI151" s="224"/>
      <c r="FUJ151" s="244"/>
      <c r="FUK151" s="245"/>
      <c r="FUL151" s="224"/>
      <c r="FUM151" s="244"/>
      <c r="FUN151" s="245"/>
      <c r="FUO151" s="224"/>
      <c r="FUP151" s="244"/>
      <c r="FUQ151" s="245"/>
      <c r="FUR151" s="224"/>
      <c r="FUS151" s="244"/>
      <c r="FUT151" s="245"/>
      <c r="FUU151" s="224"/>
      <c r="FUV151" s="244"/>
      <c r="FUW151" s="245"/>
      <c r="FUX151" s="224"/>
      <c r="FUY151" s="244"/>
      <c r="FUZ151" s="245"/>
      <c r="FVA151" s="224"/>
      <c r="FVB151" s="244"/>
      <c r="FVC151" s="245"/>
      <c r="FVD151" s="224"/>
      <c r="FVE151" s="244"/>
      <c r="FVF151" s="245"/>
      <c r="FVG151" s="224"/>
      <c r="FVH151" s="244"/>
      <c r="FVI151" s="245"/>
      <c r="FVJ151" s="224"/>
      <c r="FVK151" s="244"/>
      <c r="FVL151" s="245"/>
      <c r="FVM151" s="224"/>
      <c r="FVN151" s="244"/>
      <c r="FVO151" s="245"/>
      <c r="FVP151" s="224"/>
      <c r="FVQ151" s="244"/>
      <c r="FVR151" s="245"/>
      <c r="FVS151" s="224"/>
      <c r="FVT151" s="244"/>
      <c r="FVU151" s="245"/>
      <c r="FVV151" s="224"/>
      <c r="FVW151" s="244"/>
      <c r="FVX151" s="245"/>
      <c r="FVY151" s="224"/>
      <c r="FVZ151" s="244"/>
      <c r="FWA151" s="245"/>
      <c r="FWB151" s="224"/>
      <c r="FWC151" s="244"/>
      <c r="FWD151" s="245"/>
      <c r="FWE151" s="224"/>
      <c r="FWF151" s="244"/>
      <c r="FWG151" s="245"/>
      <c r="FWH151" s="224"/>
      <c r="FWI151" s="244"/>
      <c r="FWJ151" s="245"/>
      <c r="FWK151" s="224"/>
      <c r="FWL151" s="244"/>
      <c r="FWM151" s="245"/>
      <c r="FWN151" s="224"/>
      <c r="FWO151" s="244"/>
      <c r="FWP151" s="245"/>
      <c r="FWQ151" s="224"/>
      <c r="FWR151" s="244"/>
      <c r="FWS151" s="245"/>
      <c r="FWT151" s="224"/>
      <c r="FWU151" s="244"/>
      <c r="FWV151" s="245"/>
      <c r="FWW151" s="224"/>
      <c r="FWX151" s="244"/>
      <c r="FWY151" s="245"/>
      <c r="FWZ151" s="224"/>
      <c r="FXA151" s="244"/>
      <c r="FXB151" s="245"/>
      <c r="FXC151" s="224"/>
      <c r="FXD151" s="244"/>
      <c r="FXE151" s="245"/>
      <c r="FXF151" s="224"/>
      <c r="FXG151" s="244"/>
      <c r="FXH151" s="245"/>
      <c r="FXI151" s="224"/>
      <c r="FXJ151" s="244"/>
      <c r="FXK151" s="245"/>
      <c r="FXL151" s="224"/>
      <c r="FXM151" s="244"/>
      <c r="FXN151" s="245"/>
      <c r="FXO151" s="224"/>
      <c r="FXP151" s="244"/>
      <c r="FXQ151" s="245"/>
      <c r="FXR151" s="224"/>
      <c r="FXS151" s="244"/>
      <c r="FXT151" s="245"/>
      <c r="FXU151" s="224"/>
      <c r="FXV151" s="244"/>
      <c r="FXW151" s="245"/>
      <c r="FXX151" s="224"/>
      <c r="FXY151" s="244"/>
      <c r="FXZ151" s="245"/>
      <c r="FYA151" s="224"/>
      <c r="FYB151" s="244"/>
      <c r="FYC151" s="245"/>
      <c r="FYD151" s="224"/>
      <c r="FYE151" s="244"/>
      <c r="FYF151" s="245"/>
      <c r="FYG151" s="224"/>
      <c r="FYH151" s="244"/>
      <c r="FYI151" s="245"/>
      <c r="FYJ151" s="224"/>
      <c r="FYK151" s="244"/>
      <c r="FYL151" s="245"/>
      <c r="FYM151" s="224"/>
      <c r="FYN151" s="244"/>
      <c r="FYO151" s="245"/>
      <c r="FYP151" s="224"/>
      <c r="FYQ151" s="244"/>
      <c r="FYR151" s="245"/>
      <c r="FYS151" s="224"/>
      <c r="FYT151" s="244"/>
      <c r="FYU151" s="245"/>
      <c r="FYV151" s="224"/>
      <c r="FYW151" s="244"/>
      <c r="FYX151" s="245"/>
      <c r="FYY151" s="224"/>
      <c r="FYZ151" s="244"/>
      <c r="FZA151" s="245"/>
      <c r="FZB151" s="224"/>
      <c r="FZC151" s="244"/>
      <c r="FZD151" s="245"/>
      <c r="FZE151" s="224"/>
      <c r="FZF151" s="244"/>
      <c r="FZG151" s="245"/>
      <c r="FZH151" s="224"/>
      <c r="FZI151" s="244"/>
      <c r="FZJ151" s="245"/>
      <c r="FZK151" s="224"/>
      <c r="FZL151" s="244"/>
      <c r="FZM151" s="245"/>
      <c r="FZN151" s="224"/>
      <c r="FZO151" s="244"/>
      <c r="FZP151" s="245"/>
      <c r="FZQ151" s="224"/>
      <c r="FZR151" s="244"/>
      <c r="FZS151" s="245"/>
      <c r="FZT151" s="224"/>
      <c r="FZU151" s="244"/>
      <c r="FZV151" s="245"/>
      <c r="FZW151" s="224"/>
      <c r="FZX151" s="244"/>
      <c r="FZY151" s="245"/>
      <c r="FZZ151" s="224"/>
      <c r="GAA151" s="244"/>
      <c r="GAB151" s="245"/>
      <c r="GAC151" s="224"/>
      <c r="GAD151" s="244"/>
      <c r="GAE151" s="245"/>
      <c r="GAF151" s="224"/>
      <c r="GAG151" s="244"/>
      <c r="GAH151" s="245"/>
      <c r="GAI151" s="224"/>
      <c r="GAJ151" s="244"/>
      <c r="GAK151" s="245"/>
      <c r="GAL151" s="224"/>
      <c r="GAM151" s="244"/>
      <c r="GAN151" s="245"/>
      <c r="GAO151" s="224"/>
      <c r="GAP151" s="244"/>
      <c r="GAQ151" s="245"/>
      <c r="GAR151" s="224"/>
      <c r="GAS151" s="244"/>
      <c r="GAT151" s="245"/>
      <c r="GAU151" s="224"/>
      <c r="GAV151" s="244"/>
      <c r="GAW151" s="245"/>
      <c r="GAX151" s="224"/>
      <c r="GAY151" s="244"/>
      <c r="GAZ151" s="245"/>
      <c r="GBA151" s="224"/>
      <c r="GBB151" s="244"/>
      <c r="GBC151" s="245"/>
      <c r="GBD151" s="224"/>
      <c r="GBE151" s="244"/>
      <c r="GBF151" s="245"/>
      <c r="GBG151" s="224"/>
      <c r="GBH151" s="244"/>
      <c r="GBI151" s="245"/>
      <c r="GBJ151" s="224"/>
      <c r="GBK151" s="244"/>
      <c r="GBL151" s="245"/>
      <c r="GBM151" s="224"/>
      <c r="GBN151" s="244"/>
      <c r="GBO151" s="245"/>
      <c r="GBP151" s="224"/>
      <c r="GBQ151" s="244"/>
      <c r="GBR151" s="245"/>
      <c r="GBS151" s="224"/>
      <c r="GBT151" s="244"/>
      <c r="GBU151" s="245"/>
      <c r="GBV151" s="224"/>
      <c r="GBW151" s="244"/>
      <c r="GBX151" s="245"/>
      <c r="GBY151" s="224"/>
      <c r="GBZ151" s="244"/>
      <c r="GCA151" s="245"/>
      <c r="GCB151" s="224"/>
      <c r="GCC151" s="244"/>
      <c r="GCD151" s="245"/>
      <c r="GCE151" s="224"/>
      <c r="GCF151" s="244"/>
      <c r="GCG151" s="245"/>
      <c r="GCH151" s="224"/>
      <c r="GCI151" s="244"/>
      <c r="GCJ151" s="245"/>
      <c r="GCK151" s="224"/>
      <c r="GCL151" s="244"/>
      <c r="GCM151" s="245"/>
      <c r="GCN151" s="224"/>
      <c r="GCO151" s="244"/>
      <c r="GCP151" s="245"/>
      <c r="GCQ151" s="224"/>
      <c r="GCR151" s="244"/>
      <c r="GCS151" s="245"/>
      <c r="GCT151" s="224"/>
      <c r="GCU151" s="244"/>
      <c r="GCV151" s="245"/>
      <c r="GCW151" s="224"/>
      <c r="GCX151" s="244"/>
      <c r="GCY151" s="245"/>
      <c r="GCZ151" s="224"/>
      <c r="GDA151" s="244"/>
      <c r="GDB151" s="245"/>
      <c r="GDC151" s="224"/>
      <c r="GDD151" s="244"/>
      <c r="GDE151" s="245"/>
      <c r="GDF151" s="224"/>
      <c r="GDG151" s="244"/>
      <c r="GDH151" s="245"/>
      <c r="GDI151" s="224"/>
      <c r="GDJ151" s="244"/>
      <c r="GDK151" s="245"/>
      <c r="GDL151" s="224"/>
      <c r="GDM151" s="244"/>
      <c r="GDN151" s="245"/>
      <c r="GDO151" s="224"/>
      <c r="GDP151" s="244"/>
      <c r="GDQ151" s="245"/>
      <c r="GDR151" s="224"/>
      <c r="GDS151" s="244"/>
      <c r="GDT151" s="245"/>
      <c r="GDU151" s="224"/>
      <c r="GDV151" s="244"/>
      <c r="GDW151" s="245"/>
      <c r="GDX151" s="224"/>
      <c r="GDY151" s="244"/>
      <c r="GDZ151" s="245"/>
      <c r="GEA151" s="224"/>
      <c r="GEB151" s="244"/>
      <c r="GEC151" s="245"/>
      <c r="GED151" s="224"/>
      <c r="GEE151" s="244"/>
      <c r="GEF151" s="245"/>
      <c r="GEG151" s="224"/>
      <c r="GEH151" s="244"/>
      <c r="GEI151" s="245"/>
      <c r="GEJ151" s="224"/>
      <c r="GEK151" s="244"/>
      <c r="GEL151" s="245"/>
      <c r="GEM151" s="224"/>
      <c r="GEN151" s="244"/>
      <c r="GEO151" s="245"/>
      <c r="GEP151" s="224"/>
      <c r="GEQ151" s="244"/>
      <c r="GER151" s="245"/>
      <c r="GES151" s="224"/>
      <c r="GET151" s="244"/>
      <c r="GEU151" s="245"/>
      <c r="GEV151" s="224"/>
      <c r="GEW151" s="244"/>
      <c r="GEX151" s="245"/>
      <c r="GEY151" s="224"/>
      <c r="GEZ151" s="244"/>
      <c r="GFA151" s="245"/>
      <c r="GFB151" s="224"/>
      <c r="GFC151" s="244"/>
      <c r="GFD151" s="245"/>
      <c r="GFE151" s="224"/>
      <c r="GFF151" s="244"/>
      <c r="GFG151" s="245"/>
      <c r="GFH151" s="224"/>
      <c r="GFI151" s="244"/>
      <c r="GFJ151" s="245"/>
      <c r="GFK151" s="224"/>
      <c r="GFL151" s="244"/>
      <c r="GFM151" s="245"/>
      <c r="GFN151" s="224"/>
      <c r="GFO151" s="244"/>
      <c r="GFP151" s="245"/>
      <c r="GFQ151" s="224"/>
      <c r="GFR151" s="244"/>
      <c r="GFS151" s="245"/>
      <c r="GFT151" s="224"/>
      <c r="GFU151" s="244"/>
      <c r="GFV151" s="245"/>
      <c r="GFW151" s="224"/>
      <c r="GFX151" s="244"/>
      <c r="GFY151" s="245"/>
      <c r="GFZ151" s="224"/>
      <c r="GGA151" s="244"/>
      <c r="GGB151" s="245"/>
      <c r="GGC151" s="224"/>
      <c r="GGD151" s="244"/>
      <c r="GGE151" s="245"/>
      <c r="GGF151" s="224"/>
      <c r="GGG151" s="244"/>
      <c r="GGH151" s="245"/>
      <c r="GGI151" s="224"/>
      <c r="GGJ151" s="244"/>
      <c r="GGK151" s="245"/>
      <c r="GGL151" s="224"/>
      <c r="GGM151" s="244"/>
      <c r="GGN151" s="245"/>
      <c r="GGO151" s="224"/>
      <c r="GGP151" s="244"/>
      <c r="GGQ151" s="245"/>
      <c r="GGR151" s="224"/>
      <c r="GGS151" s="244"/>
      <c r="GGT151" s="245"/>
      <c r="GGU151" s="224"/>
      <c r="GGV151" s="244"/>
      <c r="GGW151" s="245"/>
      <c r="GGX151" s="224"/>
      <c r="GGY151" s="244"/>
      <c r="GGZ151" s="245"/>
      <c r="GHA151" s="224"/>
      <c r="GHB151" s="244"/>
      <c r="GHC151" s="245"/>
      <c r="GHD151" s="224"/>
      <c r="GHE151" s="244"/>
      <c r="GHF151" s="245"/>
      <c r="GHG151" s="224"/>
      <c r="GHH151" s="244"/>
      <c r="GHI151" s="245"/>
      <c r="GHJ151" s="224"/>
      <c r="GHK151" s="244"/>
      <c r="GHL151" s="245"/>
      <c r="GHM151" s="224"/>
      <c r="GHN151" s="244"/>
      <c r="GHO151" s="245"/>
      <c r="GHP151" s="224"/>
      <c r="GHQ151" s="244"/>
      <c r="GHR151" s="245"/>
      <c r="GHS151" s="224"/>
      <c r="GHT151" s="244"/>
      <c r="GHU151" s="245"/>
      <c r="GHV151" s="224"/>
      <c r="GHW151" s="244"/>
      <c r="GHX151" s="245"/>
      <c r="GHY151" s="224"/>
      <c r="GHZ151" s="244"/>
      <c r="GIA151" s="245"/>
      <c r="GIB151" s="224"/>
      <c r="GIC151" s="244"/>
      <c r="GID151" s="245"/>
      <c r="GIE151" s="224"/>
      <c r="GIF151" s="244"/>
      <c r="GIG151" s="245"/>
      <c r="GIH151" s="224"/>
      <c r="GII151" s="244"/>
      <c r="GIJ151" s="245"/>
      <c r="GIK151" s="224"/>
      <c r="GIL151" s="244"/>
      <c r="GIM151" s="245"/>
      <c r="GIN151" s="224"/>
      <c r="GIO151" s="244"/>
      <c r="GIP151" s="245"/>
      <c r="GIQ151" s="224"/>
      <c r="GIR151" s="244"/>
      <c r="GIS151" s="245"/>
      <c r="GIT151" s="224"/>
      <c r="GIU151" s="244"/>
      <c r="GIV151" s="245"/>
      <c r="GIW151" s="224"/>
      <c r="GIX151" s="244"/>
      <c r="GIY151" s="245"/>
      <c r="GIZ151" s="224"/>
      <c r="GJA151" s="244"/>
      <c r="GJB151" s="245"/>
      <c r="GJC151" s="224"/>
      <c r="GJD151" s="244"/>
      <c r="GJE151" s="245"/>
      <c r="GJF151" s="224"/>
      <c r="GJG151" s="244"/>
      <c r="GJH151" s="245"/>
      <c r="GJI151" s="224"/>
      <c r="GJJ151" s="244"/>
      <c r="GJK151" s="245"/>
      <c r="GJL151" s="224"/>
      <c r="GJM151" s="244"/>
      <c r="GJN151" s="245"/>
      <c r="GJO151" s="224"/>
      <c r="GJP151" s="244"/>
      <c r="GJQ151" s="245"/>
      <c r="GJR151" s="224"/>
      <c r="GJS151" s="244"/>
      <c r="GJT151" s="245"/>
      <c r="GJU151" s="224"/>
      <c r="GJV151" s="244"/>
      <c r="GJW151" s="245"/>
      <c r="GJX151" s="224"/>
      <c r="GJY151" s="244"/>
      <c r="GJZ151" s="245"/>
      <c r="GKA151" s="224"/>
      <c r="GKB151" s="244"/>
      <c r="GKC151" s="245"/>
      <c r="GKD151" s="224"/>
      <c r="GKE151" s="244"/>
      <c r="GKF151" s="245"/>
      <c r="GKG151" s="224"/>
      <c r="GKH151" s="244"/>
      <c r="GKI151" s="245"/>
      <c r="GKJ151" s="224"/>
      <c r="GKK151" s="244"/>
      <c r="GKL151" s="245"/>
      <c r="GKM151" s="224"/>
      <c r="GKN151" s="244"/>
      <c r="GKO151" s="245"/>
      <c r="GKP151" s="224"/>
      <c r="GKQ151" s="244"/>
      <c r="GKR151" s="245"/>
      <c r="GKS151" s="224"/>
      <c r="GKT151" s="244"/>
      <c r="GKU151" s="245"/>
      <c r="GKV151" s="224"/>
      <c r="GKW151" s="244"/>
      <c r="GKX151" s="245"/>
      <c r="GKY151" s="224"/>
      <c r="GKZ151" s="244"/>
      <c r="GLA151" s="245"/>
      <c r="GLB151" s="224"/>
      <c r="GLC151" s="244"/>
      <c r="GLD151" s="245"/>
      <c r="GLE151" s="224"/>
      <c r="GLF151" s="244"/>
      <c r="GLG151" s="245"/>
      <c r="GLH151" s="224"/>
      <c r="GLI151" s="244"/>
      <c r="GLJ151" s="245"/>
      <c r="GLK151" s="224"/>
      <c r="GLL151" s="244"/>
      <c r="GLM151" s="245"/>
      <c r="GLN151" s="224"/>
      <c r="GLO151" s="244"/>
      <c r="GLP151" s="245"/>
      <c r="GLQ151" s="224"/>
      <c r="GLR151" s="244"/>
      <c r="GLS151" s="245"/>
      <c r="GLT151" s="224"/>
      <c r="GLU151" s="244"/>
      <c r="GLV151" s="245"/>
      <c r="GLW151" s="224"/>
      <c r="GLX151" s="244"/>
      <c r="GLY151" s="245"/>
      <c r="GLZ151" s="224"/>
      <c r="GMA151" s="244"/>
      <c r="GMB151" s="245"/>
      <c r="GMC151" s="224"/>
      <c r="GMD151" s="244"/>
      <c r="GME151" s="245"/>
      <c r="GMF151" s="224"/>
      <c r="GMG151" s="244"/>
      <c r="GMH151" s="245"/>
      <c r="GMI151" s="224"/>
      <c r="GMJ151" s="244"/>
      <c r="GMK151" s="245"/>
      <c r="GML151" s="224"/>
      <c r="GMM151" s="244"/>
      <c r="GMN151" s="245"/>
      <c r="GMO151" s="224"/>
      <c r="GMP151" s="244"/>
      <c r="GMQ151" s="245"/>
      <c r="GMR151" s="224"/>
      <c r="GMS151" s="244"/>
      <c r="GMT151" s="245"/>
      <c r="GMU151" s="224"/>
      <c r="GMV151" s="244"/>
      <c r="GMW151" s="245"/>
      <c r="GMX151" s="224"/>
      <c r="GMY151" s="244"/>
      <c r="GMZ151" s="245"/>
      <c r="GNA151" s="224"/>
      <c r="GNB151" s="244"/>
      <c r="GNC151" s="245"/>
      <c r="GND151" s="224"/>
      <c r="GNE151" s="244"/>
      <c r="GNF151" s="245"/>
      <c r="GNG151" s="224"/>
      <c r="GNH151" s="244"/>
      <c r="GNI151" s="245"/>
      <c r="GNJ151" s="224"/>
      <c r="GNK151" s="244"/>
      <c r="GNL151" s="245"/>
      <c r="GNM151" s="224"/>
      <c r="GNN151" s="244"/>
      <c r="GNO151" s="245"/>
      <c r="GNP151" s="224"/>
      <c r="GNQ151" s="244"/>
      <c r="GNR151" s="245"/>
      <c r="GNS151" s="224"/>
      <c r="GNT151" s="244"/>
      <c r="GNU151" s="245"/>
      <c r="GNV151" s="224"/>
      <c r="GNW151" s="244"/>
      <c r="GNX151" s="245"/>
      <c r="GNY151" s="224"/>
      <c r="GNZ151" s="244"/>
      <c r="GOA151" s="245"/>
      <c r="GOB151" s="224"/>
      <c r="GOC151" s="244"/>
      <c r="GOD151" s="245"/>
      <c r="GOE151" s="224"/>
      <c r="GOF151" s="244"/>
      <c r="GOG151" s="245"/>
      <c r="GOH151" s="224"/>
      <c r="GOI151" s="244"/>
      <c r="GOJ151" s="245"/>
      <c r="GOK151" s="224"/>
      <c r="GOL151" s="244"/>
      <c r="GOM151" s="245"/>
      <c r="GON151" s="224"/>
      <c r="GOO151" s="244"/>
      <c r="GOP151" s="245"/>
      <c r="GOQ151" s="224"/>
      <c r="GOR151" s="244"/>
      <c r="GOS151" s="245"/>
      <c r="GOT151" s="224"/>
      <c r="GOU151" s="244"/>
      <c r="GOV151" s="245"/>
      <c r="GOW151" s="224"/>
      <c r="GOX151" s="244"/>
      <c r="GOY151" s="245"/>
      <c r="GOZ151" s="224"/>
      <c r="GPA151" s="244"/>
      <c r="GPB151" s="245"/>
      <c r="GPC151" s="224"/>
      <c r="GPD151" s="244"/>
      <c r="GPE151" s="245"/>
      <c r="GPF151" s="224"/>
      <c r="GPG151" s="244"/>
      <c r="GPH151" s="245"/>
      <c r="GPI151" s="224"/>
      <c r="GPJ151" s="244"/>
      <c r="GPK151" s="245"/>
      <c r="GPL151" s="224"/>
      <c r="GPM151" s="244"/>
      <c r="GPN151" s="245"/>
      <c r="GPO151" s="224"/>
      <c r="GPP151" s="244"/>
      <c r="GPQ151" s="245"/>
      <c r="GPR151" s="224"/>
      <c r="GPS151" s="244"/>
      <c r="GPT151" s="245"/>
      <c r="GPU151" s="224"/>
      <c r="GPV151" s="244"/>
      <c r="GPW151" s="245"/>
      <c r="GPX151" s="224"/>
      <c r="GPY151" s="244"/>
      <c r="GPZ151" s="245"/>
      <c r="GQA151" s="224"/>
      <c r="GQB151" s="244"/>
      <c r="GQC151" s="245"/>
      <c r="GQD151" s="224"/>
      <c r="GQE151" s="244"/>
      <c r="GQF151" s="245"/>
      <c r="GQG151" s="224"/>
      <c r="GQH151" s="244"/>
      <c r="GQI151" s="245"/>
      <c r="GQJ151" s="224"/>
      <c r="GQK151" s="244"/>
      <c r="GQL151" s="245"/>
      <c r="GQM151" s="224"/>
      <c r="GQN151" s="244"/>
      <c r="GQO151" s="245"/>
      <c r="GQP151" s="224"/>
      <c r="GQQ151" s="244"/>
      <c r="GQR151" s="245"/>
      <c r="GQS151" s="224"/>
      <c r="GQT151" s="244"/>
      <c r="GQU151" s="245"/>
      <c r="GQV151" s="224"/>
      <c r="GQW151" s="244"/>
      <c r="GQX151" s="245"/>
      <c r="GQY151" s="224"/>
      <c r="GQZ151" s="244"/>
      <c r="GRA151" s="245"/>
      <c r="GRB151" s="224"/>
      <c r="GRC151" s="244"/>
      <c r="GRD151" s="245"/>
      <c r="GRE151" s="224"/>
      <c r="GRF151" s="244"/>
      <c r="GRG151" s="245"/>
      <c r="GRH151" s="224"/>
      <c r="GRI151" s="244"/>
      <c r="GRJ151" s="245"/>
      <c r="GRK151" s="224"/>
      <c r="GRL151" s="244"/>
      <c r="GRM151" s="245"/>
      <c r="GRN151" s="224"/>
      <c r="GRO151" s="244"/>
      <c r="GRP151" s="245"/>
      <c r="GRQ151" s="224"/>
      <c r="GRR151" s="244"/>
      <c r="GRS151" s="245"/>
      <c r="GRT151" s="224"/>
      <c r="GRU151" s="244"/>
      <c r="GRV151" s="245"/>
      <c r="GRW151" s="224"/>
      <c r="GRX151" s="244"/>
      <c r="GRY151" s="245"/>
      <c r="GRZ151" s="224"/>
      <c r="GSA151" s="244"/>
      <c r="GSB151" s="245"/>
      <c r="GSC151" s="224"/>
      <c r="GSD151" s="244"/>
      <c r="GSE151" s="245"/>
      <c r="GSF151" s="224"/>
      <c r="GSG151" s="244"/>
      <c r="GSH151" s="245"/>
      <c r="GSI151" s="224"/>
      <c r="GSJ151" s="244"/>
      <c r="GSK151" s="245"/>
      <c r="GSL151" s="224"/>
      <c r="GSM151" s="244"/>
      <c r="GSN151" s="245"/>
      <c r="GSO151" s="224"/>
      <c r="GSP151" s="244"/>
      <c r="GSQ151" s="245"/>
      <c r="GSR151" s="224"/>
      <c r="GSS151" s="244"/>
      <c r="GST151" s="245"/>
      <c r="GSU151" s="224"/>
      <c r="GSV151" s="244"/>
      <c r="GSW151" s="245"/>
      <c r="GSX151" s="224"/>
      <c r="GSY151" s="244"/>
      <c r="GSZ151" s="245"/>
      <c r="GTA151" s="224"/>
      <c r="GTB151" s="244"/>
      <c r="GTC151" s="245"/>
      <c r="GTD151" s="224"/>
      <c r="GTE151" s="244"/>
      <c r="GTF151" s="245"/>
      <c r="GTG151" s="224"/>
      <c r="GTH151" s="244"/>
      <c r="GTI151" s="245"/>
      <c r="GTJ151" s="224"/>
      <c r="GTK151" s="244"/>
      <c r="GTL151" s="245"/>
      <c r="GTM151" s="224"/>
      <c r="GTN151" s="244"/>
      <c r="GTO151" s="245"/>
      <c r="GTP151" s="224"/>
      <c r="GTQ151" s="244"/>
      <c r="GTR151" s="245"/>
      <c r="GTS151" s="224"/>
      <c r="GTT151" s="244"/>
      <c r="GTU151" s="245"/>
      <c r="GTV151" s="224"/>
      <c r="GTW151" s="244"/>
      <c r="GTX151" s="245"/>
      <c r="GTY151" s="224"/>
      <c r="GTZ151" s="244"/>
      <c r="GUA151" s="245"/>
      <c r="GUB151" s="224"/>
      <c r="GUC151" s="244"/>
      <c r="GUD151" s="245"/>
      <c r="GUE151" s="224"/>
      <c r="GUF151" s="244"/>
      <c r="GUG151" s="245"/>
      <c r="GUH151" s="224"/>
      <c r="GUI151" s="244"/>
      <c r="GUJ151" s="245"/>
      <c r="GUK151" s="224"/>
      <c r="GUL151" s="244"/>
      <c r="GUM151" s="245"/>
      <c r="GUN151" s="224"/>
      <c r="GUO151" s="244"/>
      <c r="GUP151" s="245"/>
      <c r="GUQ151" s="224"/>
      <c r="GUR151" s="244"/>
      <c r="GUS151" s="245"/>
      <c r="GUT151" s="224"/>
      <c r="GUU151" s="244"/>
      <c r="GUV151" s="245"/>
      <c r="GUW151" s="224"/>
      <c r="GUX151" s="244"/>
      <c r="GUY151" s="245"/>
      <c r="GUZ151" s="224"/>
      <c r="GVA151" s="244"/>
      <c r="GVB151" s="245"/>
      <c r="GVC151" s="224"/>
      <c r="GVD151" s="244"/>
      <c r="GVE151" s="245"/>
      <c r="GVF151" s="224"/>
      <c r="GVG151" s="244"/>
      <c r="GVH151" s="245"/>
      <c r="GVI151" s="224"/>
      <c r="GVJ151" s="244"/>
      <c r="GVK151" s="245"/>
      <c r="GVL151" s="224"/>
      <c r="GVM151" s="244"/>
      <c r="GVN151" s="245"/>
      <c r="GVO151" s="224"/>
      <c r="GVP151" s="244"/>
      <c r="GVQ151" s="245"/>
      <c r="GVR151" s="224"/>
      <c r="GVS151" s="244"/>
      <c r="GVT151" s="245"/>
      <c r="GVU151" s="224"/>
      <c r="GVV151" s="244"/>
      <c r="GVW151" s="245"/>
      <c r="GVX151" s="224"/>
      <c r="GVY151" s="244"/>
      <c r="GVZ151" s="245"/>
      <c r="GWA151" s="224"/>
      <c r="GWB151" s="244"/>
      <c r="GWC151" s="245"/>
      <c r="GWD151" s="224"/>
      <c r="GWE151" s="244"/>
      <c r="GWF151" s="245"/>
      <c r="GWG151" s="224"/>
      <c r="GWH151" s="244"/>
      <c r="GWI151" s="245"/>
      <c r="GWJ151" s="224"/>
      <c r="GWK151" s="244"/>
      <c r="GWL151" s="245"/>
      <c r="GWM151" s="224"/>
      <c r="GWN151" s="244"/>
      <c r="GWO151" s="245"/>
      <c r="GWP151" s="224"/>
      <c r="GWQ151" s="244"/>
      <c r="GWR151" s="245"/>
      <c r="GWS151" s="224"/>
      <c r="GWT151" s="244"/>
      <c r="GWU151" s="245"/>
      <c r="GWV151" s="224"/>
      <c r="GWW151" s="244"/>
      <c r="GWX151" s="245"/>
      <c r="GWY151" s="224"/>
      <c r="GWZ151" s="244"/>
      <c r="GXA151" s="245"/>
      <c r="GXB151" s="224"/>
      <c r="GXC151" s="244"/>
      <c r="GXD151" s="245"/>
      <c r="GXE151" s="224"/>
      <c r="GXF151" s="244"/>
      <c r="GXG151" s="245"/>
      <c r="GXH151" s="224"/>
      <c r="GXI151" s="244"/>
      <c r="GXJ151" s="245"/>
      <c r="GXK151" s="224"/>
      <c r="GXL151" s="244"/>
      <c r="GXM151" s="245"/>
      <c r="GXN151" s="224"/>
      <c r="GXO151" s="244"/>
      <c r="GXP151" s="245"/>
      <c r="GXQ151" s="224"/>
      <c r="GXR151" s="244"/>
      <c r="GXS151" s="245"/>
      <c r="GXT151" s="224"/>
      <c r="GXU151" s="244"/>
      <c r="GXV151" s="245"/>
      <c r="GXW151" s="224"/>
      <c r="GXX151" s="244"/>
      <c r="GXY151" s="245"/>
      <c r="GXZ151" s="224"/>
      <c r="GYA151" s="244"/>
      <c r="GYB151" s="245"/>
      <c r="GYC151" s="224"/>
      <c r="GYD151" s="244"/>
      <c r="GYE151" s="245"/>
      <c r="GYF151" s="224"/>
      <c r="GYG151" s="244"/>
      <c r="GYH151" s="245"/>
      <c r="GYI151" s="224"/>
      <c r="GYJ151" s="244"/>
      <c r="GYK151" s="245"/>
      <c r="GYL151" s="224"/>
      <c r="GYM151" s="244"/>
      <c r="GYN151" s="245"/>
      <c r="GYO151" s="224"/>
      <c r="GYP151" s="244"/>
      <c r="GYQ151" s="245"/>
      <c r="GYR151" s="224"/>
      <c r="GYS151" s="244"/>
      <c r="GYT151" s="245"/>
      <c r="GYU151" s="224"/>
      <c r="GYV151" s="244"/>
      <c r="GYW151" s="245"/>
      <c r="GYX151" s="224"/>
      <c r="GYY151" s="244"/>
      <c r="GYZ151" s="245"/>
      <c r="GZA151" s="224"/>
      <c r="GZB151" s="244"/>
      <c r="GZC151" s="245"/>
      <c r="GZD151" s="224"/>
      <c r="GZE151" s="244"/>
      <c r="GZF151" s="245"/>
      <c r="GZG151" s="224"/>
      <c r="GZH151" s="244"/>
      <c r="GZI151" s="245"/>
      <c r="GZJ151" s="224"/>
      <c r="GZK151" s="244"/>
      <c r="GZL151" s="245"/>
      <c r="GZM151" s="224"/>
      <c r="GZN151" s="244"/>
      <c r="GZO151" s="245"/>
      <c r="GZP151" s="224"/>
      <c r="GZQ151" s="244"/>
      <c r="GZR151" s="245"/>
      <c r="GZS151" s="224"/>
      <c r="GZT151" s="244"/>
      <c r="GZU151" s="245"/>
      <c r="GZV151" s="224"/>
      <c r="GZW151" s="244"/>
      <c r="GZX151" s="245"/>
      <c r="GZY151" s="224"/>
      <c r="GZZ151" s="244"/>
      <c r="HAA151" s="245"/>
      <c r="HAB151" s="224"/>
      <c r="HAC151" s="244"/>
      <c r="HAD151" s="245"/>
      <c r="HAE151" s="224"/>
      <c r="HAF151" s="244"/>
      <c r="HAG151" s="245"/>
      <c r="HAH151" s="224"/>
      <c r="HAI151" s="244"/>
      <c r="HAJ151" s="245"/>
      <c r="HAK151" s="224"/>
      <c r="HAL151" s="244"/>
      <c r="HAM151" s="245"/>
      <c r="HAN151" s="224"/>
      <c r="HAO151" s="244"/>
      <c r="HAP151" s="245"/>
      <c r="HAQ151" s="224"/>
      <c r="HAR151" s="244"/>
      <c r="HAS151" s="245"/>
      <c r="HAT151" s="224"/>
      <c r="HAU151" s="244"/>
      <c r="HAV151" s="245"/>
      <c r="HAW151" s="224"/>
      <c r="HAX151" s="244"/>
      <c r="HAY151" s="245"/>
      <c r="HAZ151" s="224"/>
      <c r="HBA151" s="244"/>
      <c r="HBB151" s="245"/>
      <c r="HBC151" s="224"/>
      <c r="HBD151" s="244"/>
      <c r="HBE151" s="245"/>
      <c r="HBF151" s="224"/>
      <c r="HBG151" s="244"/>
      <c r="HBH151" s="245"/>
      <c r="HBI151" s="224"/>
      <c r="HBJ151" s="244"/>
      <c r="HBK151" s="245"/>
      <c r="HBL151" s="224"/>
      <c r="HBM151" s="244"/>
      <c r="HBN151" s="245"/>
      <c r="HBO151" s="224"/>
      <c r="HBP151" s="244"/>
      <c r="HBQ151" s="245"/>
      <c r="HBR151" s="224"/>
      <c r="HBS151" s="244"/>
      <c r="HBT151" s="245"/>
      <c r="HBU151" s="224"/>
      <c r="HBV151" s="244"/>
      <c r="HBW151" s="245"/>
      <c r="HBX151" s="224"/>
      <c r="HBY151" s="244"/>
      <c r="HBZ151" s="245"/>
      <c r="HCA151" s="224"/>
      <c r="HCB151" s="244"/>
      <c r="HCC151" s="245"/>
      <c r="HCD151" s="224"/>
      <c r="HCE151" s="244"/>
      <c r="HCF151" s="245"/>
      <c r="HCG151" s="224"/>
      <c r="HCH151" s="244"/>
      <c r="HCI151" s="245"/>
      <c r="HCJ151" s="224"/>
      <c r="HCK151" s="244"/>
      <c r="HCL151" s="245"/>
      <c r="HCM151" s="224"/>
      <c r="HCN151" s="244"/>
      <c r="HCO151" s="245"/>
      <c r="HCP151" s="224"/>
      <c r="HCQ151" s="244"/>
      <c r="HCR151" s="245"/>
      <c r="HCS151" s="224"/>
      <c r="HCT151" s="244"/>
      <c r="HCU151" s="245"/>
      <c r="HCV151" s="224"/>
      <c r="HCW151" s="244"/>
      <c r="HCX151" s="245"/>
      <c r="HCY151" s="224"/>
      <c r="HCZ151" s="244"/>
      <c r="HDA151" s="245"/>
      <c r="HDB151" s="224"/>
      <c r="HDC151" s="244"/>
      <c r="HDD151" s="245"/>
      <c r="HDE151" s="224"/>
      <c r="HDF151" s="244"/>
      <c r="HDG151" s="245"/>
      <c r="HDH151" s="224"/>
      <c r="HDI151" s="244"/>
      <c r="HDJ151" s="245"/>
      <c r="HDK151" s="224"/>
      <c r="HDL151" s="244"/>
      <c r="HDM151" s="245"/>
      <c r="HDN151" s="224"/>
      <c r="HDO151" s="244"/>
      <c r="HDP151" s="245"/>
      <c r="HDQ151" s="224"/>
      <c r="HDR151" s="244"/>
      <c r="HDS151" s="245"/>
      <c r="HDT151" s="224"/>
      <c r="HDU151" s="244"/>
      <c r="HDV151" s="245"/>
      <c r="HDW151" s="224"/>
      <c r="HDX151" s="244"/>
      <c r="HDY151" s="245"/>
      <c r="HDZ151" s="224"/>
      <c r="HEA151" s="244"/>
      <c r="HEB151" s="245"/>
      <c r="HEC151" s="224"/>
      <c r="HED151" s="244"/>
      <c r="HEE151" s="245"/>
      <c r="HEF151" s="224"/>
      <c r="HEG151" s="244"/>
      <c r="HEH151" s="245"/>
      <c r="HEI151" s="224"/>
      <c r="HEJ151" s="244"/>
      <c r="HEK151" s="245"/>
      <c r="HEL151" s="224"/>
      <c r="HEM151" s="244"/>
      <c r="HEN151" s="245"/>
      <c r="HEO151" s="224"/>
      <c r="HEP151" s="244"/>
      <c r="HEQ151" s="245"/>
      <c r="HER151" s="224"/>
      <c r="HES151" s="244"/>
      <c r="HET151" s="245"/>
      <c r="HEU151" s="224"/>
      <c r="HEV151" s="244"/>
      <c r="HEW151" s="245"/>
      <c r="HEX151" s="224"/>
      <c r="HEY151" s="244"/>
      <c r="HEZ151" s="245"/>
      <c r="HFA151" s="224"/>
      <c r="HFB151" s="244"/>
      <c r="HFC151" s="245"/>
      <c r="HFD151" s="224"/>
      <c r="HFE151" s="244"/>
      <c r="HFF151" s="245"/>
      <c r="HFG151" s="224"/>
      <c r="HFH151" s="244"/>
      <c r="HFI151" s="245"/>
      <c r="HFJ151" s="224"/>
      <c r="HFK151" s="244"/>
      <c r="HFL151" s="245"/>
      <c r="HFM151" s="224"/>
      <c r="HFN151" s="244"/>
      <c r="HFO151" s="245"/>
      <c r="HFP151" s="224"/>
      <c r="HFQ151" s="244"/>
      <c r="HFR151" s="245"/>
      <c r="HFS151" s="224"/>
      <c r="HFT151" s="244"/>
      <c r="HFU151" s="245"/>
      <c r="HFV151" s="224"/>
      <c r="HFW151" s="244"/>
      <c r="HFX151" s="245"/>
      <c r="HFY151" s="224"/>
      <c r="HFZ151" s="244"/>
      <c r="HGA151" s="245"/>
      <c r="HGB151" s="224"/>
      <c r="HGC151" s="244"/>
      <c r="HGD151" s="245"/>
      <c r="HGE151" s="224"/>
      <c r="HGF151" s="244"/>
      <c r="HGG151" s="245"/>
      <c r="HGH151" s="224"/>
      <c r="HGI151" s="244"/>
      <c r="HGJ151" s="245"/>
      <c r="HGK151" s="224"/>
      <c r="HGL151" s="244"/>
      <c r="HGM151" s="245"/>
      <c r="HGN151" s="224"/>
      <c r="HGO151" s="244"/>
      <c r="HGP151" s="245"/>
      <c r="HGQ151" s="224"/>
      <c r="HGR151" s="244"/>
      <c r="HGS151" s="245"/>
      <c r="HGT151" s="224"/>
      <c r="HGU151" s="244"/>
      <c r="HGV151" s="245"/>
      <c r="HGW151" s="224"/>
      <c r="HGX151" s="244"/>
      <c r="HGY151" s="245"/>
      <c r="HGZ151" s="224"/>
      <c r="HHA151" s="244"/>
      <c r="HHB151" s="245"/>
      <c r="HHC151" s="224"/>
      <c r="HHD151" s="244"/>
      <c r="HHE151" s="245"/>
      <c r="HHF151" s="224"/>
      <c r="HHG151" s="244"/>
      <c r="HHH151" s="245"/>
      <c r="HHI151" s="224"/>
      <c r="HHJ151" s="244"/>
      <c r="HHK151" s="245"/>
      <c r="HHL151" s="224"/>
      <c r="HHM151" s="244"/>
      <c r="HHN151" s="245"/>
      <c r="HHO151" s="224"/>
      <c r="HHP151" s="244"/>
      <c r="HHQ151" s="245"/>
      <c r="HHR151" s="224"/>
      <c r="HHS151" s="244"/>
      <c r="HHT151" s="245"/>
      <c r="HHU151" s="224"/>
      <c r="HHV151" s="244"/>
      <c r="HHW151" s="245"/>
      <c r="HHX151" s="224"/>
      <c r="HHY151" s="244"/>
      <c r="HHZ151" s="245"/>
      <c r="HIA151" s="224"/>
      <c r="HIB151" s="244"/>
      <c r="HIC151" s="245"/>
      <c r="HID151" s="224"/>
      <c r="HIE151" s="244"/>
      <c r="HIF151" s="245"/>
      <c r="HIG151" s="224"/>
      <c r="HIH151" s="244"/>
      <c r="HII151" s="245"/>
      <c r="HIJ151" s="224"/>
      <c r="HIK151" s="244"/>
      <c r="HIL151" s="245"/>
      <c r="HIM151" s="224"/>
      <c r="HIN151" s="244"/>
      <c r="HIO151" s="245"/>
      <c r="HIP151" s="224"/>
      <c r="HIQ151" s="244"/>
      <c r="HIR151" s="245"/>
      <c r="HIS151" s="224"/>
      <c r="HIT151" s="244"/>
      <c r="HIU151" s="245"/>
      <c r="HIV151" s="224"/>
      <c r="HIW151" s="244"/>
      <c r="HIX151" s="245"/>
      <c r="HIY151" s="224"/>
      <c r="HIZ151" s="244"/>
      <c r="HJA151" s="245"/>
      <c r="HJB151" s="224"/>
      <c r="HJC151" s="244"/>
      <c r="HJD151" s="245"/>
      <c r="HJE151" s="224"/>
      <c r="HJF151" s="244"/>
      <c r="HJG151" s="245"/>
      <c r="HJH151" s="224"/>
      <c r="HJI151" s="244"/>
      <c r="HJJ151" s="245"/>
      <c r="HJK151" s="224"/>
      <c r="HJL151" s="244"/>
      <c r="HJM151" s="245"/>
      <c r="HJN151" s="224"/>
      <c r="HJO151" s="244"/>
      <c r="HJP151" s="245"/>
      <c r="HJQ151" s="224"/>
      <c r="HJR151" s="244"/>
      <c r="HJS151" s="245"/>
      <c r="HJT151" s="224"/>
      <c r="HJU151" s="244"/>
      <c r="HJV151" s="245"/>
      <c r="HJW151" s="224"/>
      <c r="HJX151" s="244"/>
      <c r="HJY151" s="245"/>
      <c r="HJZ151" s="224"/>
      <c r="HKA151" s="244"/>
      <c r="HKB151" s="245"/>
      <c r="HKC151" s="224"/>
      <c r="HKD151" s="244"/>
      <c r="HKE151" s="245"/>
      <c r="HKF151" s="224"/>
      <c r="HKG151" s="244"/>
      <c r="HKH151" s="245"/>
      <c r="HKI151" s="224"/>
      <c r="HKJ151" s="244"/>
      <c r="HKK151" s="245"/>
      <c r="HKL151" s="224"/>
      <c r="HKM151" s="244"/>
      <c r="HKN151" s="245"/>
      <c r="HKO151" s="224"/>
      <c r="HKP151" s="244"/>
      <c r="HKQ151" s="245"/>
      <c r="HKR151" s="224"/>
      <c r="HKS151" s="244"/>
      <c r="HKT151" s="245"/>
      <c r="HKU151" s="224"/>
      <c r="HKV151" s="244"/>
      <c r="HKW151" s="245"/>
      <c r="HKX151" s="224"/>
      <c r="HKY151" s="244"/>
      <c r="HKZ151" s="245"/>
      <c r="HLA151" s="224"/>
      <c r="HLB151" s="244"/>
      <c r="HLC151" s="245"/>
      <c r="HLD151" s="224"/>
      <c r="HLE151" s="244"/>
      <c r="HLF151" s="245"/>
      <c r="HLG151" s="224"/>
      <c r="HLH151" s="244"/>
      <c r="HLI151" s="245"/>
      <c r="HLJ151" s="224"/>
      <c r="HLK151" s="244"/>
      <c r="HLL151" s="245"/>
      <c r="HLM151" s="224"/>
      <c r="HLN151" s="244"/>
      <c r="HLO151" s="245"/>
      <c r="HLP151" s="224"/>
      <c r="HLQ151" s="244"/>
      <c r="HLR151" s="245"/>
      <c r="HLS151" s="224"/>
      <c r="HLT151" s="244"/>
      <c r="HLU151" s="245"/>
      <c r="HLV151" s="224"/>
      <c r="HLW151" s="244"/>
      <c r="HLX151" s="245"/>
      <c r="HLY151" s="224"/>
      <c r="HLZ151" s="244"/>
      <c r="HMA151" s="245"/>
      <c r="HMB151" s="224"/>
      <c r="HMC151" s="244"/>
      <c r="HMD151" s="245"/>
      <c r="HME151" s="224"/>
      <c r="HMF151" s="244"/>
      <c r="HMG151" s="245"/>
      <c r="HMH151" s="224"/>
      <c r="HMI151" s="244"/>
      <c r="HMJ151" s="245"/>
      <c r="HMK151" s="224"/>
      <c r="HML151" s="244"/>
      <c r="HMM151" s="245"/>
      <c r="HMN151" s="224"/>
      <c r="HMO151" s="244"/>
      <c r="HMP151" s="245"/>
      <c r="HMQ151" s="224"/>
      <c r="HMR151" s="244"/>
      <c r="HMS151" s="245"/>
      <c r="HMT151" s="224"/>
      <c r="HMU151" s="244"/>
      <c r="HMV151" s="245"/>
      <c r="HMW151" s="224"/>
      <c r="HMX151" s="244"/>
      <c r="HMY151" s="245"/>
      <c r="HMZ151" s="224"/>
      <c r="HNA151" s="244"/>
      <c r="HNB151" s="245"/>
      <c r="HNC151" s="224"/>
      <c r="HND151" s="244"/>
      <c r="HNE151" s="245"/>
      <c r="HNF151" s="224"/>
      <c r="HNG151" s="244"/>
      <c r="HNH151" s="245"/>
      <c r="HNI151" s="224"/>
      <c r="HNJ151" s="244"/>
      <c r="HNK151" s="245"/>
      <c r="HNL151" s="224"/>
      <c r="HNM151" s="244"/>
      <c r="HNN151" s="245"/>
      <c r="HNO151" s="224"/>
      <c r="HNP151" s="244"/>
      <c r="HNQ151" s="245"/>
      <c r="HNR151" s="224"/>
      <c r="HNS151" s="244"/>
      <c r="HNT151" s="245"/>
      <c r="HNU151" s="224"/>
      <c r="HNV151" s="244"/>
      <c r="HNW151" s="245"/>
      <c r="HNX151" s="224"/>
      <c r="HNY151" s="244"/>
      <c r="HNZ151" s="245"/>
      <c r="HOA151" s="224"/>
      <c r="HOB151" s="244"/>
      <c r="HOC151" s="245"/>
      <c r="HOD151" s="224"/>
      <c r="HOE151" s="244"/>
      <c r="HOF151" s="245"/>
      <c r="HOG151" s="224"/>
      <c r="HOH151" s="244"/>
      <c r="HOI151" s="245"/>
      <c r="HOJ151" s="224"/>
      <c r="HOK151" s="244"/>
      <c r="HOL151" s="245"/>
      <c r="HOM151" s="224"/>
      <c r="HON151" s="244"/>
      <c r="HOO151" s="245"/>
      <c r="HOP151" s="224"/>
      <c r="HOQ151" s="244"/>
      <c r="HOR151" s="245"/>
      <c r="HOS151" s="224"/>
      <c r="HOT151" s="244"/>
      <c r="HOU151" s="245"/>
      <c r="HOV151" s="224"/>
      <c r="HOW151" s="244"/>
      <c r="HOX151" s="245"/>
      <c r="HOY151" s="224"/>
      <c r="HOZ151" s="244"/>
      <c r="HPA151" s="245"/>
      <c r="HPB151" s="224"/>
      <c r="HPC151" s="244"/>
      <c r="HPD151" s="245"/>
      <c r="HPE151" s="224"/>
      <c r="HPF151" s="244"/>
      <c r="HPG151" s="245"/>
      <c r="HPH151" s="224"/>
      <c r="HPI151" s="244"/>
      <c r="HPJ151" s="245"/>
      <c r="HPK151" s="224"/>
      <c r="HPL151" s="244"/>
      <c r="HPM151" s="245"/>
      <c r="HPN151" s="224"/>
      <c r="HPO151" s="244"/>
      <c r="HPP151" s="245"/>
      <c r="HPQ151" s="224"/>
      <c r="HPR151" s="244"/>
      <c r="HPS151" s="245"/>
      <c r="HPT151" s="224"/>
      <c r="HPU151" s="244"/>
      <c r="HPV151" s="245"/>
      <c r="HPW151" s="224"/>
      <c r="HPX151" s="244"/>
      <c r="HPY151" s="245"/>
      <c r="HPZ151" s="224"/>
      <c r="HQA151" s="244"/>
      <c r="HQB151" s="245"/>
      <c r="HQC151" s="224"/>
      <c r="HQD151" s="244"/>
      <c r="HQE151" s="245"/>
      <c r="HQF151" s="224"/>
      <c r="HQG151" s="244"/>
      <c r="HQH151" s="245"/>
      <c r="HQI151" s="224"/>
      <c r="HQJ151" s="244"/>
      <c r="HQK151" s="245"/>
      <c r="HQL151" s="224"/>
      <c r="HQM151" s="244"/>
      <c r="HQN151" s="245"/>
      <c r="HQO151" s="224"/>
      <c r="HQP151" s="244"/>
      <c r="HQQ151" s="245"/>
      <c r="HQR151" s="224"/>
      <c r="HQS151" s="244"/>
      <c r="HQT151" s="245"/>
      <c r="HQU151" s="224"/>
      <c r="HQV151" s="244"/>
      <c r="HQW151" s="245"/>
      <c r="HQX151" s="224"/>
      <c r="HQY151" s="244"/>
      <c r="HQZ151" s="245"/>
      <c r="HRA151" s="224"/>
      <c r="HRB151" s="244"/>
      <c r="HRC151" s="245"/>
      <c r="HRD151" s="224"/>
      <c r="HRE151" s="244"/>
      <c r="HRF151" s="245"/>
      <c r="HRG151" s="224"/>
      <c r="HRH151" s="244"/>
      <c r="HRI151" s="245"/>
      <c r="HRJ151" s="224"/>
      <c r="HRK151" s="244"/>
      <c r="HRL151" s="245"/>
      <c r="HRM151" s="224"/>
      <c r="HRN151" s="244"/>
      <c r="HRO151" s="245"/>
      <c r="HRP151" s="224"/>
      <c r="HRQ151" s="244"/>
      <c r="HRR151" s="245"/>
      <c r="HRS151" s="224"/>
      <c r="HRT151" s="244"/>
      <c r="HRU151" s="245"/>
      <c r="HRV151" s="224"/>
      <c r="HRW151" s="244"/>
      <c r="HRX151" s="245"/>
      <c r="HRY151" s="224"/>
      <c r="HRZ151" s="244"/>
      <c r="HSA151" s="245"/>
      <c r="HSB151" s="224"/>
      <c r="HSC151" s="244"/>
      <c r="HSD151" s="245"/>
      <c r="HSE151" s="224"/>
      <c r="HSF151" s="244"/>
      <c r="HSG151" s="245"/>
      <c r="HSH151" s="224"/>
      <c r="HSI151" s="244"/>
      <c r="HSJ151" s="245"/>
      <c r="HSK151" s="224"/>
      <c r="HSL151" s="244"/>
      <c r="HSM151" s="245"/>
      <c r="HSN151" s="224"/>
      <c r="HSO151" s="244"/>
      <c r="HSP151" s="245"/>
      <c r="HSQ151" s="224"/>
      <c r="HSR151" s="244"/>
      <c r="HSS151" s="245"/>
      <c r="HST151" s="224"/>
      <c r="HSU151" s="244"/>
      <c r="HSV151" s="245"/>
      <c r="HSW151" s="224"/>
      <c r="HSX151" s="244"/>
      <c r="HSY151" s="245"/>
      <c r="HSZ151" s="224"/>
      <c r="HTA151" s="244"/>
      <c r="HTB151" s="245"/>
      <c r="HTC151" s="224"/>
      <c r="HTD151" s="244"/>
      <c r="HTE151" s="245"/>
      <c r="HTF151" s="224"/>
      <c r="HTG151" s="244"/>
      <c r="HTH151" s="245"/>
      <c r="HTI151" s="224"/>
      <c r="HTJ151" s="244"/>
      <c r="HTK151" s="245"/>
      <c r="HTL151" s="224"/>
      <c r="HTM151" s="244"/>
      <c r="HTN151" s="245"/>
      <c r="HTO151" s="224"/>
      <c r="HTP151" s="244"/>
      <c r="HTQ151" s="245"/>
      <c r="HTR151" s="224"/>
      <c r="HTS151" s="244"/>
      <c r="HTT151" s="245"/>
      <c r="HTU151" s="224"/>
      <c r="HTV151" s="244"/>
      <c r="HTW151" s="245"/>
      <c r="HTX151" s="224"/>
      <c r="HTY151" s="244"/>
      <c r="HTZ151" s="245"/>
      <c r="HUA151" s="224"/>
      <c r="HUB151" s="244"/>
      <c r="HUC151" s="245"/>
      <c r="HUD151" s="224"/>
      <c r="HUE151" s="244"/>
      <c r="HUF151" s="245"/>
      <c r="HUG151" s="224"/>
      <c r="HUH151" s="244"/>
      <c r="HUI151" s="245"/>
      <c r="HUJ151" s="224"/>
      <c r="HUK151" s="244"/>
      <c r="HUL151" s="245"/>
      <c r="HUM151" s="224"/>
      <c r="HUN151" s="244"/>
      <c r="HUO151" s="245"/>
      <c r="HUP151" s="224"/>
      <c r="HUQ151" s="244"/>
      <c r="HUR151" s="245"/>
      <c r="HUS151" s="224"/>
      <c r="HUT151" s="244"/>
      <c r="HUU151" s="245"/>
      <c r="HUV151" s="224"/>
      <c r="HUW151" s="244"/>
      <c r="HUX151" s="245"/>
      <c r="HUY151" s="224"/>
      <c r="HUZ151" s="244"/>
      <c r="HVA151" s="245"/>
      <c r="HVB151" s="224"/>
      <c r="HVC151" s="244"/>
      <c r="HVD151" s="245"/>
      <c r="HVE151" s="224"/>
      <c r="HVF151" s="244"/>
      <c r="HVG151" s="245"/>
      <c r="HVH151" s="224"/>
      <c r="HVI151" s="244"/>
      <c r="HVJ151" s="245"/>
      <c r="HVK151" s="224"/>
      <c r="HVL151" s="244"/>
      <c r="HVM151" s="245"/>
      <c r="HVN151" s="224"/>
      <c r="HVO151" s="244"/>
      <c r="HVP151" s="245"/>
      <c r="HVQ151" s="224"/>
      <c r="HVR151" s="244"/>
      <c r="HVS151" s="245"/>
      <c r="HVT151" s="224"/>
      <c r="HVU151" s="244"/>
      <c r="HVV151" s="245"/>
      <c r="HVW151" s="224"/>
      <c r="HVX151" s="244"/>
      <c r="HVY151" s="245"/>
      <c r="HVZ151" s="224"/>
      <c r="HWA151" s="244"/>
      <c r="HWB151" s="245"/>
      <c r="HWC151" s="224"/>
      <c r="HWD151" s="244"/>
      <c r="HWE151" s="245"/>
      <c r="HWF151" s="224"/>
      <c r="HWG151" s="244"/>
      <c r="HWH151" s="245"/>
      <c r="HWI151" s="224"/>
      <c r="HWJ151" s="244"/>
      <c r="HWK151" s="245"/>
      <c r="HWL151" s="224"/>
      <c r="HWM151" s="244"/>
      <c r="HWN151" s="245"/>
      <c r="HWO151" s="224"/>
      <c r="HWP151" s="244"/>
      <c r="HWQ151" s="245"/>
      <c r="HWR151" s="224"/>
      <c r="HWS151" s="244"/>
      <c r="HWT151" s="245"/>
      <c r="HWU151" s="224"/>
      <c r="HWV151" s="244"/>
      <c r="HWW151" s="245"/>
      <c r="HWX151" s="224"/>
      <c r="HWY151" s="244"/>
      <c r="HWZ151" s="245"/>
      <c r="HXA151" s="224"/>
      <c r="HXB151" s="244"/>
      <c r="HXC151" s="245"/>
      <c r="HXD151" s="224"/>
      <c r="HXE151" s="244"/>
      <c r="HXF151" s="245"/>
      <c r="HXG151" s="224"/>
      <c r="HXH151" s="244"/>
      <c r="HXI151" s="245"/>
      <c r="HXJ151" s="224"/>
      <c r="HXK151" s="244"/>
      <c r="HXL151" s="245"/>
      <c r="HXM151" s="224"/>
      <c r="HXN151" s="244"/>
      <c r="HXO151" s="245"/>
      <c r="HXP151" s="224"/>
      <c r="HXQ151" s="244"/>
      <c r="HXR151" s="245"/>
      <c r="HXS151" s="224"/>
      <c r="HXT151" s="244"/>
      <c r="HXU151" s="245"/>
      <c r="HXV151" s="224"/>
      <c r="HXW151" s="244"/>
      <c r="HXX151" s="245"/>
      <c r="HXY151" s="224"/>
      <c r="HXZ151" s="244"/>
      <c r="HYA151" s="245"/>
      <c r="HYB151" s="224"/>
      <c r="HYC151" s="244"/>
      <c r="HYD151" s="245"/>
      <c r="HYE151" s="224"/>
      <c r="HYF151" s="244"/>
      <c r="HYG151" s="245"/>
      <c r="HYH151" s="224"/>
      <c r="HYI151" s="244"/>
      <c r="HYJ151" s="245"/>
      <c r="HYK151" s="224"/>
      <c r="HYL151" s="244"/>
      <c r="HYM151" s="245"/>
      <c r="HYN151" s="224"/>
      <c r="HYO151" s="244"/>
      <c r="HYP151" s="245"/>
      <c r="HYQ151" s="224"/>
      <c r="HYR151" s="244"/>
      <c r="HYS151" s="245"/>
      <c r="HYT151" s="224"/>
      <c r="HYU151" s="244"/>
      <c r="HYV151" s="245"/>
      <c r="HYW151" s="224"/>
      <c r="HYX151" s="244"/>
      <c r="HYY151" s="245"/>
      <c r="HYZ151" s="224"/>
      <c r="HZA151" s="244"/>
      <c r="HZB151" s="245"/>
      <c r="HZC151" s="224"/>
      <c r="HZD151" s="244"/>
      <c r="HZE151" s="245"/>
      <c r="HZF151" s="224"/>
      <c r="HZG151" s="244"/>
      <c r="HZH151" s="245"/>
      <c r="HZI151" s="224"/>
      <c r="HZJ151" s="244"/>
      <c r="HZK151" s="245"/>
      <c r="HZL151" s="224"/>
      <c r="HZM151" s="244"/>
      <c r="HZN151" s="245"/>
      <c r="HZO151" s="224"/>
      <c r="HZP151" s="244"/>
      <c r="HZQ151" s="245"/>
      <c r="HZR151" s="224"/>
      <c r="HZS151" s="244"/>
      <c r="HZT151" s="245"/>
      <c r="HZU151" s="224"/>
      <c r="HZV151" s="244"/>
      <c r="HZW151" s="245"/>
      <c r="HZX151" s="224"/>
      <c r="HZY151" s="244"/>
      <c r="HZZ151" s="245"/>
      <c r="IAA151" s="224"/>
      <c r="IAB151" s="244"/>
      <c r="IAC151" s="245"/>
      <c r="IAD151" s="224"/>
      <c r="IAE151" s="244"/>
      <c r="IAF151" s="245"/>
      <c r="IAG151" s="224"/>
      <c r="IAH151" s="244"/>
      <c r="IAI151" s="245"/>
      <c r="IAJ151" s="224"/>
      <c r="IAK151" s="244"/>
      <c r="IAL151" s="245"/>
      <c r="IAM151" s="224"/>
      <c r="IAN151" s="244"/>
      <c r="IAO151" s="245"/>
      <c r="IAP151" s="224"/>
      <c r="IAQ151" s="244"/>
      <c r="IAR151" s="245"/>
      <c r="IAS151" s="224"/>
      <c r="IAT151" s="244"/>
      <c r="IAU151" s="245"/>
      <c r="IAV151" s="224"/>
      <c r="IAW151" s="244"/>
      <c r="IAX151" s="245"/>
      <c r="IAY151" s="224"/>
      <c r="IAZ151" s="244"/>
      <c r="IBA151" s="245"/>
      <c r="IBB151" s="224"/>
      <c r="IBC151" s="244"/>
      <c r="IBD151" s="245"/>
      <c r="IBE151" s="224"/>
      <c r="IBF151" s="244"/>
      <c r="IBG151" s="245"/>
      <c r="IBH151" s="224"/>
      <c r="IBI151" s="244"/>
      <c r="IBJ151" s="245"/>
      <c r="IBK151" s="224"/>
      <c r="IBL151" s="244"/>
      <c r="IBM151" s="245"/>
      <c r="IBN151" s="224"/>
      <c r="IBO151" s="244"/>
      <c r="IBP151" s="245"/>
      <c r="IBQ151" s="224"/>
      <c r="IBR151" s="244"/>
      <c r="IBS151" s="245"/>
      <c r="IBT151" s="224"/>
      <c r="IBU151" s="244"/>
      <c r="IBV151" s="245"/>
      <c r="IBW151" s="224"/>
      <c r="IBX151" s="244"/>
      <c r="IBY151" s="245"/>
      <c r="IBZ151" s="224"/>
      <c r="ICA151" s="244"/>
      <c r="ICB151" s="245"/>
      <c r="ICC151" s="224"/>
      <c r="ICD151" s="244"/>
      <c r="ICE151" s="245"/>
      <c r="ICF151" s="224"/>
      <c r="ICG151" s="244"/>
      <c r="ICH151" s="245"/>
      <c r="ICI151" s="224"/>
      <c r="ICJ151" s="244"/>
      <c r="ICK151" s="245"/>
      <c r="ICL151" s="224"/>
      <c r="ICM151" s="244"/>
      <c r="ICN151" s="245"/>
      <c r="ICO151" s="224"/>
      <c r="ICP151" s="244"/>
      <c r="ICQ151" s="245"/>
      <c r="ICR151" s="224"/>
      <c r="ICS151" s="244"/>
      <c r="ICT151" s="245"/>
      <c r="ICU151" s="224"/>
      <c r="ICV151" s="244"/>
      <c r="ICW151" s="245"/>
      <c r="ICX151" s="224"/>
      <c r="ICY151" s="244"/>
      <c r="ICZ151" s="245"/>
      <c r="IDA151" s="224"/>
      <c r="IDB151" s="244"/>
      <c r="IDC151" s="245"/>
      <c r="IDD151" s="224"/>
      <c r="IDE151" s="244"/>
      <c r="IDF151" s="245"/>
      <c r="IDG151" s="224"/>
      <c r="IDH151" s="244"/>
      <c r="IDI151" s="245"/>
      <c r="IDJ151" s="224"/>
      <c r="IDK151" s="244"/>
      <c r="IDL151" s="245"/>
      <c r="IDM151" s="224"/>
      <c r="IDN151" s="244"/>
      <c r="IDO151" s="245"/>
      <c r="IDP151" s="224"/>
      <c r="IDQ151" s="244"/>
      <c r="IDR151" s="245"/>
      <c r="IDS151" s="224"/>
      <c r="IDT151" s="244"/>
      <c r="IDU151" s="245"/>
      <c r="IDV151" s="224"/>
      <c r="IDW151" s="244"/>
      <c r="IDX151" s="245"/>
      <c r="IDY151" s="224"/>
      <c r="IDZ151" s="244"/>
      <c r="IEA151" s="245"/>
      <c r="IEB151" s="224"/>
      <c r="IEC151" s="244"/>
      <c r="IED151" s="245"/>
      <c r="IEE151" s="224"/>
      <c r="IEF151" s="244"/>
      <c r="IEG151" s="245"/>
      <c r="IEH151" s="224"/>
      <c r="IEI151" s="244"/>
      <c r="IEJ151" s="245"/>
      <c r="IEK151" s="224"/>
      <c r="IEL151" s="244"/>
      <c r="IEM151" s="245"/>
      <c r="IEN151" s="224"/>
      <c r="IEO151" s="244"/>
      <c r="IEP151" s="245"/>
      <c r="IEQ151" s="224"/>
      <c r="IER151" s="244"/>
      <c r="IES151" s="245"/>
      <c r="IET151" s="224"/>
      <c r="IEU151" s="244"/>
      <c r="IEV151" s="245"/>
      <c r="IEW151" s="224"/>
      <c r="IEX151" s="244"/>
      <c r="IEY151" s="245"/>
      <c r="IEZ151" s="224"/>
      <c r="IFA151" s="244"/>
      <c r="IFB151" s="245"/>
      <c r="IFC151" s="224"/>
      <c r="IFD151" s="244"/>
      <c r="IFE151" s="245"/>
      <c r="IFF151" s="224"/>
      <c r="IFG151" s="244"/>
      <c r="IFH151" s="245"/>
      <c r="IFI151" s="224"/>
      <c r="IFJ151" s="244"/>
      <c r="IFK151" s="245"/>
      <c r="IFL151" s="224"/>
      <c r="IFM151" s="244"/>
      <c r="IFN151" s="245"/>
      <c r="IFO151" s="224"/>
      <c r="IFP151" s="244"/>
      <c r="IFQ151" s="245"/>
      <c r="IFR151" s="224"/>
      <c r="IFS151" s="244"/>
      <c r="IFT151" s="245"/>
      <c r="IFU151" s="224"/>
      <c r="IFV151" s="244"/>
      <c r="IFW151" s="245"/>
      <c r="IFX151" s="224"/>
      <c r="IFY151" s="244"/>
      <c r="IFZ151" s="245"/>
      <c r="IGA151" s="224"/>
      <c r="IGB151" s="244"/>
      <c r="IGC151" s="245"/>
      <c r="IGD151" s="224"/>
      <c r="IGE151" s="244"/>
      <c r="IGF151" s="245"/>
      <c r="IGG151" s="224"/>
      <c r="IGH151" s="244"/>
      <c r="IGI151" s="245"/>
      <c r="IGJ151" s="224"/>
      <c r="IGK151" s="244"/>
      <c r="IGL151" s="245"/>
      <c r="IGM151" s="224"/>
      <c r="IGN151" s="244"/>
      <c r="IGO151" s="245"/>
      <c r="IGP151" s="224"/>
      <c r="IGQ151" s="244"/>
      <c r="IGR151" s="245"/>
      <c r="IGS151" s="224"/>
      <c r="IGT151" s="244"/>
      <c r="IGU151" s="245"/>
      <c r="IGV151" s="224"/>
      <c r="IGW151" s="244"/>
      <c r="IGX151" s="245"/>
      <c r="IGY151" s="224"/>
      <c r="IGZ151" s="244"/>
      <c r="IHA151" s="245"/>
      <c r="IHB151" s="224"/>
      <c r="IHC151" s="244"/>
      <c r="IHD151" s="245"/>
      <c r="IHE151" s="224"/>
      <c r="IHF151" s="244"/>
      <c r="IHG151" s="245"/>
      <c r="IHH151" s="224"/>
      <c r="IHI151" s="244"/>
      <c r="IHJ151" s="245"/>
      <c r="IHK151" s="224"/>
      <c r="IHL151" s="244"/>
      <c r="IHM151" s="245"/>
      <c r="IHN151" s="224"/>
      <c r="IHO151" s="244"/>
      <c r="IHP151" s="245"/>
      <c r="IHQ151" s="224"/>
      <c r="IHR151" s="244"/>
      <c r="IHS151" s="245"/>
      <c r="IHT151" s="224"/>
      <c r="IHU151" s="244"/>
      <c r="IHV151" s="245"/>
      <c r="IHW151" s="224"/>
      <c r="IHX151" s="244"/>
      <c r="IHY151" s="245"/>
      <c r="IHZ151" s="224"/>
      <c r="IIA151" s="244"/>
      <c r="IIB151" s="245"/>
      <c r="IIC151" s="224"/>
      <c r="IID151" s="244"/>
      <c r="IIE151" s="245"/>
      <c r="IIF151" s="224"/>
      <c r="IIG151" s="244"/>
      <c r="IIH151" s="245"/>
      <c r="III151" s="224"/>
      <c r="IIJ151" s="244"/>
      <c r="IIK151" s="245"/>
      <c r="IIL151" s="224"/>
      <c r="IIM151" s="244"/>
      <c r="IIN151" s="245"/>
      <c r="IIO151" s="224"/>
      <c r="IIP151" s="244"/>
      <c r="IIQ151" s="245"/>
      <c r="IIR151" s="224"/>
      <c r="IIS151" s="244"/>
      <c r="IIT151" s="245"/>
      <c r="IIU151" s="224"/>
      <c r="IIV151" s="244"/>
      <c r="IIW151" s="245"/>
      <c r="IIX151" s="224"/>
      <c r="IIY151" s="244"/>
      <c r="IIZ151" s="245"/>
      <c r="IJA151" s="224"/>
      <c r="IJB151" s="244"/>
      <c r="IJC151" s="245"/>
      <c r="IJD151" s="224"/>
      <c r="IJE151" s="244"/>
      <c r="IJF151" s="245"/>
      <c r="IJG151" s="224"/>
      <c r="IJH151" s="244"/>
      <c r="IJI151" s="245"/>
      <c r="IJJ151" s="224"/>
      <c r="IJK151" s="244"/>
      <c r="IJL151" s="245"/>
      <c r="IJM151" s="224"/>
      <c r="IJN151" s="244"/>
      <c r="IJO151" s="245"/>
      <c r="IJP151" s="224"/>
      <c r="IJQ151" s="244"/>
      <c r="IJR151" s="245"/>
      <c r="IJS151" s="224"/>
      <c r="IJT151" s="244"/>
      <c r="IJU151" s="245"/>
      <c r="IJV151" s="224"/>
      <c r="IJW151" s="244"/>
      <c r="IJX151" s="245"/>
      <c r="IJY151" s="224"/>
      <c r="IJZ151" s="244"/>
      <c r="IKA151" s="245"/>
      <c r="IKB151" s="224"/>
      <c r="IKC151" s="244"/>
      <c r="IKD151" s="245"/>
      <c r="IKE151" s="224"/>
      <c r="IKF151" s="244"/>
      <c r="IKG151" s="245"/>
      <c r="IKH151" s="224"/>
      <c r="IKI151" s="244"/>
      <c r="IKJ151" s="245"/>
      <c r="IKK151" s="224"/>
      <c r="IKL151" s="244"/>
      <c r="IKM151" s="245"/>
      <c r="IKN151" s="224"/>
      <c r="IKO151" s="244"/>
      <c r="IKP151" s="245"/>
      <c r="IKQ151" s="224"/>
      <c r="IKR151" s="244"/>
      <c r="IKS151" s="245"/>
      <c r="IKT151" s="224"/>
      <c r="IKU151" s="244"/>
      <c r="IKV151" s="245"/>
      <c r="IKW151" s="224"/>
      <c r="IKX151" s="244"/>
      <c r="IKY151" s="245"/>
      <c r="IKZ151" s="224"/>
      <c r="ILA151" s="244"/>
      <c r="ILB151" s="245"/>
      <c r="ILC151" s="224"/>
      <c r="ILD151" s="244"/>
      <c r="ILE151" s="245"/>
      <c r="ILF151" s="224"/>
      <c r="ILG151" s="244"/>
      <c r="ILH151" s="245"/>
      <c r="ILI151" s="224"/>
      <c r="ILJ151" s="244"/>
      <c r="ILK151" s="245"/>
      <c r="ILL151" s="224"/>
      <c r="ILM151" s="244"/>
      <c r="ILN151" s="245"/>
      <c r="ILO151" s="224"/>
      <c r="ILP151" s="244"/>
      <c r="ILQ151" s="245"/>
      <c r="ILR151" s="224"/>
      <c r="ILS151" s="244"/>
      <c r="ILT151" s="245"/>
      <c r="ILU151" s="224"/>
      <c r="ILV151" s="244"/>
      <c r="ILW151" s="245"/>
      <c r="ILX151" s="224"/>
      <c r="ILY151" s="244"/>
      <c r="ILZ151" s="245"/>
      <c r="IMA151" s="224"/>
      <c r="IMB151" s="244"/>
      <c r="IMC151" s="245"/>
      <c r="IMD151" s="224"/>
      <c r="IME151" s="244"/>
      <c r="IMF151" s="245"/>
      <c r="IMG151" s="224"/>
      <c r="IMH151" s="244"/>
      <c r="IMI151" s="245"/>
      <c r="IMJ151" s="224"/>
      <c r="IMK151" s="244"/>
      <c r="IML151" s="245"/>
      <c r="IMM151" s="224"/>
      <c r="IMN151" s="244"/>
      <c r="IMO151" s="245"/>
      <c r="IMP151" s="224"/>
      <c r="IMQ151" s="244"/>
      <c r="IMR151" s="245"/>
      <c r="IMS151" s="224"/>
      <c r="IMT151" s="244"/>
      <c r="IMU151" s="245"/>
      <c r="IMV151" s="224"/>
      <c r="IMW151" s="244"/>
      <c r="IMX151" s="245"/>
      <c r="IMY151" s="224"/>
      <c r="IMZ151" s="244"/>
      <c r="INA151" s="245"/>
      <c r="INB151" s="224"/>
      <c r="INC151" s="244"/>
      <c r="IND151" s="245"/>
      <c r="INE151" s="224"/>
      <c r="INF151" s="244"/>
      <c r="ING151" s="245"/>
      <c r="INH151" s="224"/>
      <c r="INI151" s="244"/>
      <c r="INJ151" s="245"/>
      <c r="INK151" s="224"/>
      <c r="INL151" s="244"/>
      <c r="INM151" s="245"/>
      <c r="INN151" s="224"/>
      <c r="INO151" s="244"/>
      <c r="INP151" s="245"/>
      <c r="INQ151" s="224"/>
      <c r="INR151" s="244"/>
      <c r="INS151" s="245"/>
      <c r="INT151" s="224"/>
      <c r="INU151" s="244"/>
      <c r="INV151" s="245"/>
      <c r="INW151" s="224"/>
      <c r="INX151" s="244"/>
      <c r="INY151" s="245"/>
      <c r="INZ151" s="224"/>
      <c r="IOA151" s="244"/>
      <c r="IOB151" s="245"/>
      <c r="IOC151" s="224"/>
      <c r="IOD151" s="244"/>
      <c r="IOE151" s="245"/>
      <c r="IOF151" s="224"/>
      <c r="IOG151" s="244"/>
      <c r="IOH151" s="245"/>
      <c r="IOI151" s="224"/>
      <c r="IOJ151" s="244"/>
      <c r="IOK151" s="245"/>
      <c r="IOL151" s="224"/>
      <c r="IOM151" s="244"/>
      <c r="ION151" s="245"/>
      <c r="IOO151" s="224"/>
      <c r="IOP151" s="244"/>
      <c r="IOQ151" s="245"/>
      <c r="IOR151" s="224"/>
      <c r="IOS151" s="244"/>
      <c r="IOT151" s="245"/>
      <c r="IOU151" s="224"/>
      <c r="IOV151" s="244"/>
      <c r="IOW151" s="245"/>
      <c r="IOX151" s="224"/>
      <c r="IOY151" s="244"/>
      <c r="IOZ151" s="245"/>
      <c r="IPA151" s="224"/>
      <c r="IPB151" s="244"/>
      <c r="IPC151" s="245"/>
      <c r="IPD151" s="224"/>
      <c r="IPE151" s="244"/>
      <c r="IPF151" s="245"/>
      <c r="IPG151" s="224"/>
      <c r="IPH151" s="244"/>
      <c r="IPI151" s="245"/>
      <c r="IPJ151" s="224"/>
      <c r="IPK151" s="244"/>
      <c r="IPL151" s="245"/>
      <c r="IPM151" s="224"/>
      <c r="IPN151" s="244"/>
      <c r="IPO151" s="245"/>
      <c r="IPP151" s="224"/>
      <c r="IPQ151" s="244"/>
      <c r="IPR151" s="245"/>
      <c r="IPS151" s="224"/>
      <c r="IPT151" s="244"/>
      <c r="IPU151" s="245"/>
      <c r="IPV151" s="224"/>
      <c r="IPW151" s="244"/>
      <c r="IPX151" s="245"/>
      <c r="IPY151" s="224"/>
      <c r="IPZ151" s="244"/>
      <c r="IQA151" s="245"/>
      <c r="IQB151" s="224"/>
      <c r="IQC151" s="244"/>
      <c r="IQD151" s="245"/>
      <c r="IQE151" s="224"/>
      <c r="IQF151" s="244"/>
      <c r="IQG151" s="245"/>
      <c r="IQH151" s="224"/>
      <c r="IQI151" s="244"/>
      <c r="IQJ151" s="245"/>
      <c r="IQK151" s="224"/>
      <c r="IQL151" s="244"/>
      <c r="IQM151" s="245"/>
      <c r="IQN151" s="224"/>
      <c r="IQO151" s="244"/>
      <c r="IQP151" s="245"/>
      <c r="IQQ151" s="224"/>
      <c r="IQR151" s="244"/>
      <c r="IQS151" s="245"/>
      <c r="IQT151" s="224"/>
      <c r="IQU151" s="244"/>
      <c r="IQV151" s="245"/>
      <c r="IQW151" s="224"/>
      <c r="IQX151" s="244"/>
      <c r="IQY151" s="245"/>
      <c r="IQZ151" s="224"/>
      <c r="IRA151" s="244"/>
      <c r="IRB151" s="245"/>
      <c r="IRC151" s="224"/>
      <c r="IRD151" s="244"/>
      <c r="IRE151" s="245"/>
      <c r="IRF151" s="224"/>
      <c r="IRG151" s="244"/>
      <c r="IRH151" s="245"/>
      <c r="IRI151" s="224"/>
      <c r="IRJ151" s="244"/>
      <c r="IRK151" s="245"/>
      <c r="IRL151" s="224"/>
      <c r="IRM151" s="244"/>
      <c r="IRN151" s="245"/>
      <c r="IRO151" s="224"/>
      <c r="IRP151" s="244"/>
      <c r="IRQ151" s="245"/>
      <c r="IRR151" s="224"/>
      <c r="IRS151" s="244"/>
      <c r="IRT151" s="245"/>
      <c r="IRU151" s="224"/>
      <c r="IRV151" s="244"/>
      <c r="IRW151" s="245"/>
      <c r="IRX151" s="224"/>
      <c r="IRY151" s="244"/>
      <c r="IRZ151" s="245"/>
      <c r="ISA151" s="224"/>
      <c r="ISB151" s="244"/>
      <c r="ISC151" s="245"/>
      <c r="ISD151" s="224"/>
      <c r="ISE151" s="244"/>
      <c r="ISF151" s="245"/>
      <c r="ISG151" s="224"/>
      <c r="ISH151" s="244"/>
      <c r="ISI151" s="245"/>
      <c r="ISJ151" s="224"/>
      <c r="ISK151" s="244"/>
      <c r="ISL151" s="245"/>
      <c r="ISM151" s="224"/>
      <c r="ISN151" s="244"/>
      <c r="ISO151" s="245"/>
      <c r="ISP151" s="224"/>
      <c r="ISQ151" s="244"/>
      <c r="ISR151" s="245"/>
      <c r="ISS151" s="224"/>
      <c r="IST151" s="244"/>
      <c r="ISU151" s="245"/>
      <c r="ISV151" s="224"/>
      <c r="ISW151" s="244"/>
      <c r="ISX151" s="245"/>
      <c r="ISY151" s="224"/>
      <c r="ISZ151" s="244"/>
      <c r="ITA151" s="245"/>
      <c r="ITB151" s="224"/>
      <c r="ITC151" s="244"/>
      <c r="ITD151" s="245"/>
      <c r="ITE151" s="224"/>
      <c r="ITF151" s="244"/>
      <c r="ITG151" s="245"/>
      <c r="ITH151" s="224"/>
      <c r="ITI151" s="244"/>
      <c r="ITJ151" s="245"/>
      <c r="ITK151" s="224"/>
      <c r="ITL151" s="244"/>
      <c r="ITM151" s="245"/>
      <c r="ITN151" s="224"/>
      <c r="ITO151" s="244"/>
      <c r="ITP151" s="245"/>
      <c r="ITQ151" s="224"/>
      <c r="ITR151" s="244"/>
      <c r="ITS151" s="245"/>
      <c r="ITT151" s="224"/>
      <c r="ITU151" s="244"/>
      <c r="ITV151" s="245"/>
      <c r="ITW151" s="224"/>
      <c r="ITX151" s="244"/>
      <c r="ITY151" s="245"/>
      <c r="ITZ151" s="224"/>
      <c r="IUA151" s="244"/>
      <c r="IUB151" s="245"/>
      <c r="IUC151" s="224"/>
      <c r="IUD151" s="244"/>
      <c r="IUE151" s="245"/>
      <c r="IUF151" s="224"/>
      <c r="IUG151" s="244"/>
      <c r="IUH151" s="245"/>
      <c r="IUI151" s="224"/>
      <c r="IUJ151" s="244"/>
      <c r="IUK151" s="245"/>
      <c r="IUL151" s="224"/>
      <c r="IUM151" s="244"/>
      <c r="IUN151" s="245"/>
      <c r="IUO151" s="224"/>
      <c r="IUP151" s="244"/>
      <c r="IUQ151" s="245"/>
      <c r="IUR151" s="224"/>
      <c r="IUS151" s="244"/>
      <c r="IUT151" s="245"/>
      <c r="IUU151" s="224"/>
      <c r="IUV151" s="244"/>
      <c r="IUW151" s="245"/>
      <c r="IUX151" s="224"/>
      <c r="IUY151" s="244"/>
      <c r="IUZ151" s="245"/>
      <c r="IVA151" s="224"/>
      <c r="IVB151" s="244"/>
      <c r="IVC151" s="245"/>
      <c r="IVD151" s="224"/>
      <c r="IVE151" s="244"/>
      <c r="IVF151" s="245"/>
      <c r="IVG151" s="224"/>
      <c r="IVH151" s="244"/>
      <c r="IVI151" s="245"/>
      <c r="IVJ151" s="224"/>
      <c r="IVK151" s="244"/>
      <c r="IVL151" s="245"/>
      <c r="IVM151" s="224"/>
      <c r="IVN151" s="244"/>
      <c r="IVO151" s="245"/>
      <c r="IVP151" s="224"/>
      <c r="IVQ151" s="244"/>
      <c r="IVR151" s="245"/>
      <c r="IVS151" s="224"/>
      <c r="IVT151" s="244"/>
      <c r="IVU151" s="245"/>
      <c r="IVV151" s="224"/>
      <c r="IVW151" s="244"/>
      <c r="IVX151" s="245"/>
      <c r="IVY151" s="224"/>
      <c r="IVZ151" s="244"/>
      <c r="IWA151" s="245"/>
      <c r="IWB151" s="224"/>
      <c r="IWC151" s="244"/>
      <c r="IWD151" s="245"/>
      <c r="IWE151" s="224"/>
      <c r="IWF151" s="244"/>
      <c r="IWG151" s="245"/>
      <c r="IWH151" s="224"/>
      <c r="IWI151" s="244"/>
      <c r="IWJ151" s="245"/>
      <c r="IWK151" s="224"/>
      <c r="IWL151" s="244"/>
      <c r="IWM151" s="245"/>
      <c r="IWN151" s="224"/>
      <c r="IWO151" s="244"/>
      <c r="IWP151" s="245"/>
      <c r="IWQ151" s="224"/>
      <c r="IWR151" s="244"/>
      <c r="IWS151" s="245"/>
      <c r="IWT151" s="224"/>
      <c r="IWU151" s="244"/>
      <c r="IWV151" s="245"/>
      <c r="IWW151" s="224"/>
      <c r="IWX151" s="244"/>
      <c r="IWY151" s="245"/>
      <c r="IWZ151" s="224"/>
      <c r="IXA151" s="244"/>
      <c r="IXB151" s="245"/>
      <c r="IXC151" s="224"/>
      <c r="IXD151" s="244"/>
      <c r="IXE151" s="245"/>
      <c r="IXF151" s="224"/>
      <c r="IXG151" s="244"/>
      <c r="IXH151" s="245"/>
      <c r="IXI151" s="224"/>
      <c r="IXJ151" s="244"/>
      <c r="IXK151" s="245"/>
      <c r="IXL151" s="224"/>
      <c r="IXM151" s="244"/>
      <c r="IXN151" s="245"/>
      <c r="IXO151" s="224"/>
      <c r="IXP151" s="244"/>
      <c r="IXQ151" s="245"/>
      <c r="IXR151" s="224"/>
      <c r="IXS151" s="244"/>
      <c r="IXT151" s="245"/>
      <c r="IXU151" s="224"/>
      <c r="IXV151" s="244"/>
      <c r="IXW151" s="245"/>
      <c r="IXX151" s="224"/>
      <c r="IXY151" s="244"/>
      <c r="IXZ151" s="245"/>
      <c r="IYA151" s="224"/>
      <c r="IYB151" s="244"/>
      <c r="IYC151" s="245"/>
      <c r="IYD151" s="224"/>
      <c r="IYE151" s="244"/>
      <c r="IYF151" s="245"/>
      <c r="IYG151" s="224"/>
      <c r="IYH151" s="244"/>
      <c r="IYI151" s="245"/>
      <c r="IYJ151" s="224"/>
      <c r="IYK151" s="244"/>
      <c r="IYL151" s="245"/>
      <c r="IYM151" s="224"/>
      <c r="IYN151" s="244"/>
      <c r="IYO151" s="245"/>
      <c r="IYP151" s="224"/>
      <c r="IYQ151" s="244"/>
      <c r="IYR151" s="245"/>
      <c r="IYS151" s="224"/>
      <c r="IYT151" s="244"/>
      <c r="IYU151" s="245"/>
      <c r="IYV151" s="224"/>
      <c r="IYW151" s="244"/>
      <c r="IYX151" s="245"/>
      <c r="IYY151" s="224"/>
      <c r="IYZ151" s="244"/>
      <c r="IZA151" s="245"/>
      <c r="IZB151" s="224"/>
      <c r="IZC151" s="244"/>
      <c r="IZD151" s="245"/>
      <c r="IZE151" s="224"/>
      <c r="IZF151" s="244"/>
      <c r="IZG151" s="245"/>
      <c r="IZH151" s="224"/>
      <c r="IZI151" s="244"/>
      <c r="IZJ151" s="245"/>
      <c r="IZK151" s="224"/>
      <c r="IZL151" s="244"/>
      <c r="IZM151" s="245"/>
      <c r="IZN151" s="224"/>
      <c r="IZO151" s="244"/>
      <c r="IZP151" s="245"/>
      <c r="IZQ151" s="224"/>
      <c r="IZR151" s="244"/>
      <c r="IZS151" s="245"/>
      <c r="IZT151" s="224"/>
      <c r="IZU151" s="244"/>
      <c r="IZV151" s="245"/>
      <c r="IZW151" s="224"/>
      <c r="IZX151" s="244"/>
      <c r="IZY151" s="245"/>
      <c r="IZZ151" s="224"/>
      <c r="JAA151" s="244"/>
      <c r="JAB151" s="245"/>
      <c r="JAC151" s="224"/>
      <c r="JAD151" s="244"/>
      <c r="JAE151" s="245"/>
      <c r="JAF151" s="224"/>
      <c r="JAG151" s="244"/>
      <c r="JAH151" s="245"/>
      <c r="JAI151" s="224"/>
      <c r="JAJ151" s="244"/>
      <c r="JAK151" s="245"/>
      <c r="JAL151" s="224"/>
      <c r="JAM151" s="244"/>
      <c r="JAN151" s="245"/>
      <c r="JAO151" s="224"/>
      <c r="JAP151" s="244"/>
      <c r="JAQ151" s="245"/>
      <c r="JAR151" s="224"/>
      <c r="JAS151" s="244"/>
      <c r="JAT151" s="245"/>
      <c r="JAU151" s="224"/>
      <c r="JAV151" s="244"/>
      <c r="JAW151" s="245"/>
      <c r="JAX151" s="224"/>
      <c r="JAY151" s="244"/>
      <c r="JAZ151" s="245"/>
      <c r="JBA151" s="224"/>
      <c r="JBB151" s="244"/>
      <c r="JBC151" s="245"/>
      <c r="JBD151" s="224"/>
      <c r="JBE151" s="244"/>
      <c r="JBF151" s="245"/>
      <c r="JBG151" s="224"/>
      <c r="JBH151" s="244"/>
      <c r="JBI151" s="245"/>
      <c r="JBJ151" s="224"/>
      <c r="JBK151" s="244"/>
      <c r="JBL151" s="245"/>
      <c r="JBM151" s="224"/>
      <c r="JBN151" s="244"/>
      <c r="JBO151" s="245"/>
      <c r="JBP151" s="224"/>
      <c r="JBQ151" s="244"/>
      <c r="JBR151" s="245"/>
      <c r="JBS151" s="224"/>
      <c r="JBT151" s="244"/>
      <c r="JBU151" s="245"/>
      <c r="JBV151" s="224"/>
      <c r="JBW151" s="244"/>
      <c r="JBX151" s="245"/>
      <c r="JBY151" s="224"/>
      <c r="JBZ151" s="244"/>
      <c r="JCA151" s="245"/>
      <c r="JCB151" s="224"/>
      <c r="JCC151" s="244"/>
      <c r="JCD151" s="245"/>
      <c r="JCE151" s="224"/>
      <c r="JCF151" s="244"/>
      <c r="JCG151" s="245"/>
      <c r="JCH151" s="224"/>
      <c r="JCI151" s="244"/>
      <c r="JCJ151" s="245"/>
      <c r="JCK151" s="224"/>
      <c r="JCL151" s="244"/>
      <c r="JCM151" s="245"/>
      <c r="JCN151" s="224"/>
      <c r="JCO151" s="244"/>
      <c r="JCP151" s="245"/>
      <c r="JCQ151" s="224"/>
      <c r="JCR151" s="244"/>
      <c r="JCS151" s="245"/>
      <c r="JCT151" s="224"/>
      <c r="JCU151" s="244"/>
      <c r="JCV151" s="245"/>
      <c r="JCW151" s="224"/>
      <c r="JCX151" s="244"/>
      <c r="JCY151" s="245"/>
      <c r="JCZ151" s="224"/>
      <c r="JDA151" s="244"/>
      <c r="JDB151" s="245"/>
      <c r="JDC151" s="224"/>
      <c r="JDD151" s="244"/>
      <c r="JDE151" s="245"/>
      <c r="JDF151" s="224"/>
      <c r="JDG151" s="244"/>
      <c r="JDH151" s="245"/>
      <c r="JDI151" s="224"/>
      <c r="JDJ151" s="244"/>
      <c r="JDK151" s="245"/>
      <c r="JDL151" s="224"/>
      <c r="JDM151" s="244"/>
      <c r="JDN151" s="245"/>
      <c r="JDO151" s="224"/>
      <c r="JDP151" s="244"/>
      <c r="JDQ151" s="245"/>
      <c r="JDR151" s="224"/>
      <c r="JDS151" s="244"/>
      <c r="JDT151" s="245"/>
      <c r="JDU151" s="224"/>
      <c r="JDV151" s="244"/>
      <c r="JDW151" s="245"/>
      <c r="JDX151" s="224"/>
      <c r="JDY151" s="244"/>
      <c r="JDZ151" s="245"/>
      <c r="JEA151" s="224"/>
      <c r="JEB151" s="244"/>
      <c r="JEC151" s="245"/>
      <c r="JED151" s="224"/>
      <c r="JEE151" s="244"/>
      <c r="JEF151" s="245"/>
      <c r="JEG151" s="224"/>
      <c r="JEH151" s="244"/>
      <c r="JEI151" s="245"/>
      <c r="JEJ151" s="224"/>
      <c r="JEK151" s="244"/>
      <c r="JEL151" s="245"/>
      <c r="JEM151" s="224"/>
      <c r="JEN151" s="244"/>
      <c r="JEO151" s="245"/>
      <c r="JEP151" s="224"/>
      <c r="JEQ151" s="244"/>
      <c r="JER151" s="245"/>
      <c r="JES151" s="224"/>
      <c r="JET151" s="244"/>
      <c r="JEU151" s="245"/>
      <c r="JEV151" s="224"/>
      <c r="JEW151" s="244"/>
      <c r="JEX151" s="245"/>
      <c r="JEY151" s="224"/>
      <c r="JEZ151" s="244"/>
      <c r="JFA151" s="245"/>
      <c r="JFB151" s="224"/>
      <c r="JFC151" s="244"/>
      <c r="JFD151" s="245"/>
      <c r="JFE151" s="224"/>
      <c r="JFF151" s="244"/>
      <c r="JFG151" s="245"/>
      <c r="JFH151" s="224"/>
      <c r="JFI151" s="244"/>
      <c r="JFJ151" s="245"/>
      <c r="JFK151" s="224"/>
      <c r="JFL151" s="244"/>
      <c r="JFM151" s="245"/>
      <c r="JFN151" s="224"/>
      <c r="JFO151" s="244"/>
      <c r="JFP151" s="245"/>
      <c r="JFQ151" s="224"/>
      <c r="JFR151" s="244"/>
      <c r="JFS151" s="245"/>
      <c r="JFT151" s="224"/>
      <c r="JFU151" s="244"/>
      <c r="JFV151" s="245"/>
      <c r="JFW151" s="224"/>
      <c r="JFX151" s="244"/>
      <c r="JFY151" s="245"/>
      <c r="JFZ151" s="224"/>
      <c r="JGA151" s="244"/>
      <c r="JGB151" s="245"/>
      <c r="JGC151" s="224"/>
      <c r="JGD151" s="244"/>
      <c r="JGE151" s="245"/>
      <c r="JGF151" s="224"/>
      <c r="JGG151" s="244"/>
      <c r="JGH151" s="245"/>
      <c r="JGI151" s="224"/>
      <c r="JGJ151" s="244"/>
      <c r="JGK151" s="245"/>
      <c r="JGL151" s="224"/>
      <c r="JGM151" s="244"/>
      <c r="JGN151" s="245"/>
      <c r="JGO151" s="224"/>
      <c r="JGP151" s="244"/>
      <c r="JGQ151" s="245"/>
      <c r="JGR151" s="224"/>
      <c r="JGS151" s="244"/>
      <c r="JGT151" s="245"/>
      <c r="JGU151" s="224"/>
      <c r="JGV151" s="244"/>
      <c r="JGW151" s="245"/>
      <c r="JGX151" s="224"/>
      <c r="JGY151" s="244"/>
      <c r="JGZ151" s="245"/>
      <c r="JHA151" s="224"/>
      <c r="JHB151" s="244"/>
      <c r="JHC151" s="245"/>
      <c r="JHD151" s="224"/>
      <c r="JHE151" s="244"/>
      <c r="JHF151" s="245"/>
      <c r="JHG151" s="224"/>
      <c r="JHH151" s="244"/>
      <c r="JHI151" s="245"/>
      <c r="JHJ151" s="224"/>
      <c r="JHK151" s="244"/>
      <c r="JHL151" s="245"/>
      <c r="JHM151" s="224"/>
      <c r="JHN151" s="244"/>
      <c r="JHO151" s="245"/>
      <c r="JHP151" s="224"/>
      <c r="JHQ151" s="244"/>
      <c r="JHR151" s="245"/>
      <c r="JHS151" s="224"/>
      <c r="JHT151" s="244"/>
      <c r="JHU151" s="245"/>
      <c r="JHV151" s="224"/>
      <c r="JHW151" s="244"/>
      <c r="JHX151" s="245"/>
      <c r="JHY151" s="224"/>
      <c r="JHZ151" s="244"/>
      <c r="JIA151" s="245"/>
      <c r="JIB151" s="224"/>
      <c r="JIC151" s="244"/>
      <c r="JID151" s="245"/>
      <c r="JIE151" s="224"/>
      <c r="JIF151" s="244"/>
      <c r="JIG151" s="245"/>
      <c r="JIH151" s="224"/>
      <c r="JII151" s="244"/>
      <c r="JIJ151" s="245"/>
      <c r="JIK151" s="224"/>
      <c r="JIL151" s="244"/>
      <c r="JIM151" s="245"/>
      <c r="JIN151" s="224"/>
      <c r="JIO151" s="244"/>
      <c r="JIP151" s="245"/>
      <c r="JIQ151" s="224"/>
      <c r="JIR151" s="244"/>
      <c r="JIS151" s="245"/>
      <c r="JIT151" s="224"/>
      <c r="JIU151" s="244"/>
      <c r="JIV151" s="245"/>
      <c r="JIW151" s="224"/>
      <c r="JIX151" s="244"/>
      <c r="JIY151" s="245"/>
      <c r="JIZ151" s="224"/>
      <c r="JJA151" s="244"/>
      <c r="JJB151" s="245"/>
      <c r="JJC151" s="224"/>
      <c r="JJD151" s="244"/>
      <c r="JJE151" s="245"/>
      <c r="JJF151" s="224"/>
      <c r="JJG151" s="244"/>
      <c r="JJH151" s="245"/>
      <c r="JJI151" s="224"/>
      <c r="JJJ151" s="244"/>
      <c r="JJK151" s="245"/>
      <c r="JJL151" s="224"/>
      <c r="JJM151" s="244"/>
      <c r="JJN151" s="245"/>
      <c r="JJO151" s="224"/>
      <c r="JJP151" s="244"/>
      <c r="JJQ151" s="245"/>
      <c r="JJR151" s="224"/>
      <c r="JJS151" s="244"/>
      <c r="JJT151" s="245"/>
      <c r="JJU151" s="224"/>
      <c r="JJV151" s="244"/>
      <c r="JJW151" s="245"/>
      <c r="JJX151" s="224"/>
      <c r="JJY151" s="244"/>
      <c r="JJZ151" s="245"/>
      <c r="JKA151" s="224"/>
      <c r="JKB151" s="244"/>
      <c r="JKC151" s="245"/>
      <c r="JKD151" s="224"/>
      <c r="JKE151" s="244"/>
      <c r="JKF151" s="245"/>
      <c r="JKG151" s="224"/>
      <c r="JKH151" s="244"/>
      <c r="JKI151" s="245"/>
      <c r="JKJ151" s="224"/>
      <c r="JKK151" s="244"/>
      <c r="JKL151" s="245"/>
      <c r="JKM151" s="224"/>
      <c r="JKN151" s="244"/>
      <c r="JKO151" s="245"/>
      <c r="JKP151" s="224"/>
      <c r="JKQ151" s="244"/>
      <c r="JKR151" s="245"/>
      <c r="JKS151" s="224"/>
      <c r="JKT151" s="244"/>
      <c r="JKU151" s="245"/>
      <c r="JKV151" s="224"/>
      <c r="JKW151" s="244"/>
      <c r="JKX151" s="245"/>
      <c r="JKY151" s="224"/>
      <c r="JKZ151" s="244"/>
      <c r="JLA151" s="245"/>
      <c r="JLB151" s="224"/>
      <c r="JLC151" s="244"/>
      <c r="JLD151" s="245"/>
      <c r="JLE151" s="224"/>
      <c r="JLF151" s="244"/>
      <c r="JLG151" s="245"/>
      <c r="JLH151" s="224"/>
      <c r="JLI151" s="244"/>
      <c r="JLJ151" s="245"/>
      <c r="JLK151" s="224"/>
      <c r="JLL151" s="244"/>
      <c r="JLM151" s="245"/>
      <c r="JLN151" s="224"/>
      <c r="JLO151" s="244"/>
      <c r="JLP151" s="245"/>
      <c r="JLQ151" s="224"/>
      <c r="JLR151" s="244"/>
      <c r="JLS151" s="245"/>
      <c r="JLT151" s="224"/>
      <c r="JLU151" s="244"/>
      <c r="JLV151" s="245"/>
      <c r="JLW151" s="224"/>
      <c r="JLX151" s="244"/>
      <c r="JLY151" s="245"/>
      <c r="JLZ151" s="224"/>
      <c r="JMA151" s="244"/>
      <c r="JMB151" s="245"/>
      <c r="JMC151" s="224"/>
      <c r="JMD151" s="244"/>
      <c r="JME151" s="245"/>
      <c r="JMF151" s="224"/>
      <c r="JMG151" s="244"/>
      <c r="JMH151" s="245"/>
      <c r="JMI151" s="224"/>
      <c r="JMJ151" s="244"/>
      <c r="JMK151" s="245"/>
      <c r="JML151" s="224"/>
      <c r="JMM151" s="244"/>
      <c r="JMN151" s="245"/>
      <c r="JMO151" s="224"/>
      <c r="JMP151" s="244"/>
      <c r="JMQ151" s="245"/>
      <c r="JMR151" s="224"/>
      <c r="JMS151" s="244"/>
      <c r="JMT151" s="245"/>
      <c r="JMU151" s="224"/>
      <c r="JMV151" s="244"/>
      <c r="JMW151" s="245"/>
      <c r="JMX151" s="224"/>
      <c r="JMY151" s="244"/>
      <c r="JMZ151" s="245"/>
      <c r="JNA151" s="224"/>
      <c r="JNB151" s="244"/>
      <c r="JNC151" s="245"/>
      <c r="JND151" s="224"/>
      <c r="JNE151" s="244"/>
      <c r="JNF151" s="245"/>
      <c r="JNG151" s="224"/>
      <c r="JNH151" s="244"/>
      <c r="JNI151" s="245"/>
      <c r="JNJ151" s="224"/>
      <c r="JNK151" s="244"/>
      <c r="JNL151" s="245"/>
      <c r="JNM151" s="224"/>
      <c r="JNN151" s="244"/>
      <c r="JNO151" s="245"/>
      <c r="JNP151" s="224"/>
      <c r="JNQ151" s="244"/>
      <c r="JNR151" s="245"/>
      <c r="JNS151" s="224"/>
      <c r="JNT151" s="244"/>
      <c r="JNU151" s="245"/>
      <c r="JNV151" s="224"/>
      <c r="JNW151" s="244"/>
      <c r="JNX151" s="245"/>
      <c r="JNY151" s="224"/>
      <c r="JNZ151" s="244"/>
      <c r="JOA151" s="245"/>
      <c r="JOB151" s="224"/>
      <c r="JOC151" s="244"/>
      <c r="JOD151" s="245"/>
      <c r="JOE151" s="224"/>
      <c r="JOF151" s="244"/>
      <c r="JOG151" s="245"/>
      <c r="JOH151" s="224"/>
      <c r="JOI151" s="244"/>
      <c r="JOJ151" s="245"/>
      <c r="JOK151" s="224"/>
      <c r="JOL151" s="244"/>
      <c r="JOM151" s="245"/>
      <c r="JON151" s="224"/>
      <c r="JOO151" s="244"/>
      <c r="JOP151" s="245"/>
      <c r="JOQ151" s="224"/>
      <c r="JOR151" s="244"/>
      <c r="JOS151" s="245"/>
      <c r="JOT151" s="224"/>
      <c r="JOU151" s="244"/>
      <c r="JOV151" s="245"/>
      <c r="JOW151" s="224"/>
      <c r="JOX151" s="244"/>
      <c r="JOY151" s="245"/>
      <c r="JOZ151" s="224"/>
      <c r="JPA151" s="244"/>
      <c r="JPB151" s="245"/>
      <c r="JPC151" s="224"/>
      <c r="JPD151" s="244"/>
      <c r="JPE151" s="245"/>
      <c r="JPF151" s="224"/>
      <c r="JPG151" s="244"/>
      <c r="JPH151" s="245"/>
      <c r="JPI151" s="224"/>
      <c r="JPJ151" s="244"/>
      <c r="JPK151" s="245"/>
      <c r="JPL151" s="224"/>
      <c r="JPM151" s="244"/>
      <c r="JPN151" s="245"/>
      <c r="JPO151" s="224"/>
      <c r="JPP151" s="244"/>
      <c r="JPQ151" s="245"/>
      <c r="JPR151" s="224"/>
      <c r="JPS151" s="244"/>
      <c r="JPT151" s="245"/>
      <c r="JPU151" s="224"/>
      <c r="JPV151" s="244"/>
      <c r="JPW151" s="245"/>
      <c r="JPX151" s="224"/>
      <c r="JPY151" s="244"/>
      <c r="JPZ151" s="245"/>
      <c r="JQA151" s="224"/>
      <c r="JQB151" s="244"/>
      <c r="JQC151" s="245"/>
      <c r="JQD151" s="224"/>
      <c r="JQE151" s="244"/>
      <c r="JQF151" s="245"/>
      <c r="JQG151" s="224"/>
      <c r="JQH151" s="244"/>
      <c r="JQI151" s="245"/>
      <c r="JQJ151" s="224"/>
      <c r="JQK151" s="244"/>
      <c r="JQL151" s="245"/>
      <c r="JQM151" s="224"/>
      <c r="JQN151" s="244"/>
      <c r="JQO151" s="245"/>
      <c r="JQP151" s="224"/>
      <c r="JQQ151" s="244"/>
      <c r="JQR151" s="245"/>
      <c r="JQS151" s="224"/>
      <c r="JQT151" s="244"/>
      <c r="JQU151" s="245"/>
      <c r="JQV151" s="224"/>
      <c r="JQW151" s="244"/>
      <c r="JQX151" s="245"/>
      <c r="JQY151" s="224"/>
      <c r="JQZ151" s="244"/>
      <c r="JRA151" s="245"/>
      <c r="JRB151" s="224"/>
      <c r="JRC151" s="244"/>
      <c r="JRD151" s="245"/>
      <c r="JRE151" s="224"/>
      <c r="JRF151" s="244"/>
      <c r="JRG151" s="245"/>
      <c r="JRH151" s="224"/>
      <c r="JRI151" s="244"/>
      <c r="JRJ151" s="245"/>
      <c r="JRK151" s="224"/>
      <c r="JRL151" s="244"/>
      <c r="JRM151" s="245"/>
      <c r="JRN151" s="224"/>
      <c r="JRO151" s="244"/>
      <c r="JRP151" s="245"/>
      <c r="JRQ151" s="224"/>
      <c r="JRR151" s="244"/>
      <c r="JRS151" s="245"/>
      <c r="JRT151" s="224"/>
      <c r="JRU151" s="244"/>
      <c r="JRV151" s="245"/>
      <c r="JRW151" s="224"/>
      <c r="JRX151" s="244"/>
      <c r="JRY151" s="245"/>
      <c r="JRZ151" s="224"/>
      <c r="JSA151" s="244"/>
      <c r="JSB151" s="245"/>
      <c r="JSC151" s="224"/>
      <c r="JSD151" s="244"/>
      <c r="JSE151" s="245"/>
      <c r="JSF151" s="224"/>
      <c r="JSG151" s="244"/>
      <c r="JSH151" s="245"/>
      <c r="JSI151" s="224"/>
      <c r="JSJ151" s="244"/>
      <c r="JSK151" s="245"/>
      <c r="JSL151" s="224"/>
      <c r="JSM151" s="244"/>
      <c r="JSN151" s="245"/>
      <c r="JSO151" s="224"/>
      <c r="JSP151" s="244"/>
      <c r="JSQ151" s="245"/>
      <c r="JSR151" s="224"/>
      <c r="JSS151" s="244"/>
      <c r="JST151" s="245"/>
      <c r="JSU151" s="224"/>
      <c r="JSV151" s="244"/>
      <c r="JSW151" s="245"/>
      <c r="JSX151" s="224"/>
      <c r="JSY151" s="244"/>
      <c r="JSZ151" s="245"/>
      <c r="JTA151" s="224"/>
      <c r="JTB151" s="244"/>
      <c r="JTC151" s="245"/>
      <c r="JTD151" s="224"/>
      <c r="JTE151" s="244"/>
      <c r="JTF151" s="245"/>
      <c r="JTG151" s="224"/>
      <c r="JTH151" s="244"/>
      <c r="JTI151" s="245"/>
      <c r="JTJ151" s="224"/>
      <c r="JTK151" s="244"/>
      <c r="JTL151" s="245"/>
      <c r="JTM151" s="224"/>
      <c r="JTN151" s="244"/>
      <c r="JTO151" s="245"/>
      <c r="JTP151" s="224"/>
      <c r="JTQ151" s="244"/>
      <c r="JTR151" s="245"/>
      <c r="JTS151" s="224"/>
      <c r="JTT151" s="244"/>
      <c r="JTU151" s="245"/>
      <c r="JTV151" s="224"/>
      <c r="JTW151" s="244"/>
      <c r="JTX151" s="245"/>
      <c r="JTY151" s="224"/>
      <c r="JTZ151" s="244"/>
      <c r="JUA151" s="245"/>
      <c r="JUB151" s="224"/>
      <c r="JUC151" s="244"/>
      <c r="JUD151" s="245"/>
      <c r="JUE151" s="224"/>
      <c r="JUF151" s="244"/>
      <c r="JUG151" s="245"/>
      <c r="JUH151" s="224"/>
      <c r="JUI151" s="244"/>
      <c r="JUJ151" s="245"/>
      <c r="JUK151" s="224"/>
      <c r="JUL151" s="244"/>
      <c r="JUM151" s="245"/>
      <c r="JUN151" s="224"/>
      <c r="JUO151" s="244"/>
      <c r="JUP151" s="245"/>
      <c r="JUQ151" s="224"/>
      <c r="JUR151" s="244"/>
      <c r="JUS151" s="245"/>
      <c r="JUT151" s="224"/>
      <c r="JUU151" s="244"/>
      <c r="JUV151" s="245"/>
      <c r="JUW151" s="224"/>
      <c r="JUX151" s="244"/>
      <c r="JUY151" s="245"/>
      <c r="JUZ151" s="224"/>
      <c r="JVA151" s="244"/>
      <c r="JVB151" s="245"/>
      <c r="JVC151" s="224"/>
      <c r="JVD151" s="244"/>
      <c r="JVE151" s="245"/>
      <c r="JVF151" s="224"/>
      <c r="JVG151" s="244"/>
      <c r="JVH151" s="245"/>
      <c r="JVI151" s="224"/>
      <c r="JVJ151" s="244"/>
      <c r="JVK151" s="245"/>
      <c r="JVL151" s="224"/>
      <c r="JVM151" s="244"/>
      <c r="JVN151" s="245"/>
      <c r="JVO151" s="224"/>
      <c r="JVP151" s="244"/>
      <c r="JVQ151" s="245"/>
      <c r="JVR151" s="224"/>
      <c r="JVS151" s="244"/>
      <c r="JVT151" s="245"/>
      <c r="JVU151" s="224"/>
      <c r="JVV151" s="244"/>
      <c r="JVW151" s="245"/>
      <c r="JVX151" s="224"/>
      <c r="JVY151" s="244"/>
      <c r="JVZ151" s="245"/>
      <c r="JWA151" s="224"/>
      <c r="JWB151" s="244"/>
      <c r="JWC151" s="245"/>
      <c r="JWD151" s="224"/>
      <c r="JWE151" s="244"/>
      <c r="JWF151" s="245"/>
      <c r="JWG151" s="224"/>
      <c r="JWH151" s="244"/>
      <c r="JWI151" s="245"/>
      <c r="JWJ151" s="224"/>
      <c r="JWK151" s="244"/>
      <c r="JWL151" s="245"/>
      <c r="JWM151" s="224"/>
      <c r="JWN151" s="244"/>
      <c r="JWO151" s="245"/>
      <c r="JWP151" s="224"/>
      <c r="JWQ151" s="244"/>
      <c r="JWR151" s="245"/>
      <c r="JWS151" s="224"/>
      <c r="JWT151" s="244"/>
      <c r="JWU151" s="245"/>
      <c r="JWV151" s="224"/>
      <c r="JWW151" s="244"/>
      <c r="JWX151" s="245"/>
      <c r="JWY151" s="224"/>
      <c r="JWZ151" s="244"/>
      <c r="JXA151" s="245"/>
      <c r="JXB151" s="224"/>
      <c r="JXC151" s="244"/>
      <c r="JXD151" s="245"/>
      <c r="JXE151" s="224"/>
      <c r="JXF151" s="244"/>
      <c r="JXG151" s="245"/>
      <c r="JXH151" s="224"/>
      <c r="JXI151" s="244"/>
      <c r="JXJ151" s="245"/>
      <c r="JXK151" s="224"/>
      <c r="JXL151" s="244"/>
      <c r="JXM151" s="245"/>
      <c r="JXN151" s="224"/>
      <c r="JXO151" s="244"/>
      <c r="JXP151" s="245"/>
      <c r="JXQ151" s="224"/>
      <c r="JXR151" s="244"/>
      <c r="JXS151" s="245"/>
      <c r="JXT151" s="224"/>
      <c r="JXU151" s="244"/>
      <c r="JXV151" s="245"/>
      <c r="JXW151" s="224"/>
      <c r="JXX151" s="244"/>
      <c r="JXY151" s="245"/>
      <c r="JXZ151" s="224"/>
      <c r="JYA151" s="244"/>
      <c r="JYB151" s="245"/>
      <c r="JYC151" s="224"/>
      <c r="JYD151" s="244"/>
      <c r="JYE151" s="245"/>
      <c r="JYF151" s="224"/>
      <c r="JYG151" s="244"/>
      <c r="JYH151" s="245"/>
      <c r="JYI151" s="224"/>
      <c r="JYJ151" s="244"/>
      <c r="JYK151" s="245"/>
      <c r="JYL151" s="224"/>
      <c r="JYM151" s="244"/>
      <c r="JYN151" s="245"/>
      <c r="JYO151" s="224"/>
      <c r="JYP151" s="244"/>
      <c r="JYQ151" s="245"/>
      <c r="JYR151" s="224"/>
      <c r="JYS151" s="244"/>
      <c r="JYT151" s="245"/>
      <c r="JYU151" s="224"/>
      <c r="JYV151" s="244"/>
      <c r="JYW151" s="245"/>
      <c r="JYX151" s="224"/>
      <c r="JYY151" s="244"/>
      <c r="JYZ151" s="245"/>
      <c r="JZA151" s="224"/>
      <c r="JZB151" s="244"/>
      <c r="JZC151" s="245"/>
      <c r="JZD151" s="224"/>
      <c r="JZE151" s="244"/>
      <c r="JZF151" s="245"/>
      <c r="JZG151" s="224"/>
      <c r="JZH151" s="244"/>
      <c r="JZI151" s="245"/>
      <c r="JZJ151" s="224"/>
      <c r="JZK151" s="244"/>
      <c r="JZL151" s="245"/>
      <c r="JZM151" s="224"/>
      <c r="JZN151" s="244"/>
      <c r="JZO151" s="245"/>
      <c r="JZP151" s="224"/>
      <c r="JZQ151" s="244"/>
      <c r="JZR151" s="245"/>
      <c r="JZS151" s="224"/>
      <c r="JZT151" s="244"/>
      <c r="JZU151" s="245"/>
      <c r="JZV151" s="224"/>
      <c r="JZW151" s="244"/>
      <c r="JZX151" s="245"/>
      <c r="JZY151" s="224"/>
      <c r="JZZ151" s="244"/>
      <c r="KAA151" s="245"/>
      <c r="KAB151" s="224"/>
      <c r="KAC151" s="244"/>
      <c r="KAD151" s="245"/>
      <c r="KAE151" s="224"/>
      <c r="KAF151" s="244"/>
      <c r="KAG151" s="245"/>
      <c r="KAH151" s="224"/>
      <c r="KAI151" s="244"/>
      <c r="KAJ151" s="245"/>
      <c r="KAK151" s="224"/>
      <c r="KAL151" s="244"/>
      <c r="KAM151" s="245"/>
      <c r="KAN151" s="224"/>
      <c r="KAO151" s="244"/>
      <c r="KAP151" s="245"/>
      <c r="KAQ151" s="224"/>
      <c r="KAR151" s="244"/>
      <c r="KAS151" s="245"/>
      <c r="KAT151" s="224"/>
      <c r="KAU151" s="244"/>
      <c r="KAV151" s="245"/>
      <c r="KAW151" s="224"/>
      <c r="KAX151" s="244"/>
      <c r="KAY151" s="245"/>
      <c r="KAZ151" s="224"/>
      <c r="KBA151" s="244"/>
      <c r="KBB151" s="245"/>
      <c r="KBC151" s="224"/>
      <c r="KBD151" s="244"/>
      <c r="KBE151" s="245"/>
      <c r="KBF151" s="224"/>
      <c r="KBG151" s="244"/>
      <c r="KBH151" s="245"/>
      <c r="KBI151" s="224"/>
      <c r="KBJ151" s="244"/>
      <c r="KBK151" s="245"/>
      <c r="KBL151" s="224"/>
      <c r="KBM151" s="244"/>
      <c r="KBN151" s="245"/>
      <c r="KBO151" s="224"/>
      <c r="KBP151" s="244"/>
      <c r="KBQ151" s="245"/>
      <c r="KBR151" s="224"/>
      <c r="KBS151" s="244"/>
      <c r="KBT151" s="245"/>
      <c r="KBU151" s="224"/>
      <c r="KBV151" s="244"/>
      <c r="KBW151" s="245"/>
      <c r="KBX151" s="224"/>
      <c r="KBY151" s="244"/>
      <c r="KBZ151" s="245"/>
      <c r="KCA151" s="224"/>
      <c r="KCB151" s="244"/>
      <c r="KCC151" s="245"/>
      <c r="KCD151" s="224"/>
      <c r="KCE151" s="244"/>
      <c r="KCF151" s="245"/>
      <c r="KCG151" s="224"/>
      <c r="KCH151" s="244"/>
      <c r="KCI151" s="245"/>
      <c r="KCJ151" s="224"/>
      <c r="KCK151" s="244"/>
      <c r="KCL151" s="245"/>
      <c r="KCM151" s="224"/>
      <c r="KCN151" s="244"/>
      <c r="KCO151" s="245"/>
      <c r="KCP151" s="224"/>
      <c r="KCQ151" s="244"/>
      <c r="KCR151" s="245"/>
      <c r="KCS151" s="224"/>
      <c r="KCT151" s="244"/>
      <c r="KCU151" s="245"/>
      <c r="KCV151" s="224"/>
      <c r="KCW151" s="244"/>
      <c r="KCX151" s="245"/>
      <c r="KCY151" s="224"/>
      <c r="KCZ151" s="244"/>
      <c r="KDA151" s="245"/>
      <c r="KDB151" s="224"/>
      <c r="KDC151" s="244"/>
      <c r="KDD151" s="245"/>
      <c r="KDE151" s="224"/>
      <c r="KDF151" s="244"/>
      <c r="KDG151" s="245"/>
      <c r="KDH151" s="224"/>
      <c r="KDI151" s="244"/>
      <c r="KDJ151" s="245"/>
      <c r="KDK151" s="224"/>
      <c r="KDL151" s="244"/>
      <c r="KDM151" s="245"/>
      <c r="KDN151" s="224"/>
      <c r="KDO151" s="244"/>
      <c r="KDP151" s="245"/>
      <c r="KDQ151" s="224"/>
      <c r="KDR151" s="244"/>
      <c r="KDS151" s="245"/>
      <c r="KDT151" s="224"/>
      <c r="KDU151" s="244"/>
      <c r="KDV151" s="245"/>
      <c r="KDW151" s="224"/>
      <c r="KDX151" s="244"/>
      <c r="KDY151" s="245"/>
      <c r="KDZ151" s="224"/>
      <c r="KEA151" s="244"/>
      <c r="KEB151" s="245"/>
      <c r="KEC151" s="224"/>
      <c r="KED151" s="244"/>
      <c r="KEE151" s="245"/>
      <c r="KEF151" s="224"/>
      <c r="KEG151" s="244"/>
      <c r="KEH151" s="245"/>
      <c r="KEI151" s="224"/>
      <c r="KEJ151" s="244"/>
      <c r="KEK151" s="245"/>
      <c r="KEL151" s="224"/>
      <c r="KEM151" s="244"/>
      <c r="KEN151" s="245"/>
      <c r="KEO151" s="224"/>
      <c r="KEP151" s="244"/>
      <c r="KEQ151" s="245"/>
      <c r="KER151" s="224"/>
      <c r="KES151" s="244"/>
      <c r="KET151" s="245"/>
      <c r="KEU151" s="224"/>
      <c r="KEV151" s="244"/>
      <c r="KEW151" s="245"/>
      <c r="KEX151" s="224"/>
      <c r="KEY151" s="244"/>
      <c r="KEZ151" s="245"/>
      <c r="KFA151" s="224"/>
      <c r="KFB151" s="244"/>
      <c r="KFC151" s="245"/>
      <c r="KFD151" s="224"/>
      <c r="KFE151" s="244"/>
      <c r="KFF151" s="245"/>
      <c r="KFG151" s="224"/>
      <c r="KFH151" s="244"/>
      <c r="KFI151" s="245"/>
      <c r="KFJ151" s="224"/>
      <c r="KFK151" s="244"/>
      <c r="KFL151" s="245"/>
      <c r="KFM151" s="224"/>
      <c r="KFN151" s="244"/>
      <c r="KFO151" s="245"/>
      <c r="KFP151" s="224"/>
      <c r="KFQ151" s="244"/>
      <c r="KFR151" s="245"/>
      <c r="KFS151" s="224"/>
      <c r="KFT151" s="244"/>
      <c r="KFU151" s="245"/>
      <c r="KFV151" s="224"/>
      <c r="KFW151" s="244"/>
      <c r="KFX151" s="245"/>
      <c r="KFY151" s="224"/>
      <c r="KFZ151" s="244"/>
      <c r="KGA151" s="245"/>
      <c r="KGB151" s="224"/>
      <c r="KGC151" s="244"/>
      <c r="KGD151" s="245"/>
      <c r="KGE151" s="224"/>
      <c r="KGF151" s="244"/>
      <c r="KGG151" s="245"/>
      <c r="KGH151" s="224"/>
      <c r="KGI151" s="244"/>
      <c r="KGJ151" s="245"/>
      <c r="KGK151" s="224"/>
      <c r="KGL151" s="244"/>
      <c r="KGM151" s="245"/>
      <c r="KGN151" s="224"/>
      <c r="KGO151" s="244"/>
      <c r="KGP151" s="245"/>
      <c r="KGQ151" s="224"/>
      <c r="KGR151" s="244"/>
      <c r="KGS151" s="245"/>
      <c r="KGT151" s="224"/>
      <c r="KGU151" s="244"/>
      <c r="KGV151" s="245"/>
      <c r="KGW151" s="224"/>
      <c r="KGX151" s="244"/>
      <c r="KGY151" s="245"/>
      <c r="KGZ151" s="224"/>
      <c r="KHA151" s="244"/>
      <c r="KHB151" s="245"/>
      <c r="KHC151" s="224"/>
      <c r="KHD151" s="244"/>
      <c r="KHE151" s="245"/>
      <c r="KHF151" s="224"/>
      <c r="KHG151" s="244"/>
      <c r="KHH151" s="245"/>
      <c r="KHI151" s="224"/>
      <c r="KHJ151" s="244"/>
      <c r="KHK151" s="245"/>
      <c r="KHL151" s="224"/>
      <c r="KHM151" s="244"/>
      <c r="KHN151" s="245"/>
      <c r="KHO151" s="224"/>
      <c r="KHP151" s="244"/>
      <c r="KHQ151" s="245"/>
      <c r="KHR151" s="224"/>
      <c r="KHS151" s="244"/>
      <c r="KHT151" s="245"/>
      <c r="KHU151" s="224"/>
      <c r="KHV151" s="244"/>
      <c r="KHW151" s="245"/>
      <c r="KHX151" s="224"/>
      <c r="KHY151" s="244"/>
      <c r="KHZ151" s="245"/>
      <c r="KIA151" s="224"/>
      <c r="KIB151" s="244"/>
      <c r="KIC151" s="245"/>
      <c r="KID151" s="224"/>
      <c r="KIE151" s="244"/>
      <c r="KIF151" s="245"/>
      <c r="KIG151" s="224"/>
      <c r="KIH151" s="244"/>
      <c r="KII151" s="245"/>
      <c r="KIJ151" s="224"/>
      <c r="KIK151" s="244"/>
      <c r="KIL151" s="245"/>
      <c r="KIM151" s="224"/>
      <c r="KIN151" s="244"/>
      <c r="KIO151" s="245"/>
      <c r="KIP151" s="224"/>
      <c r="KIQ151" s="244"/>
      <c r="KIR151" s="245"/>
      <c r="KIS151" s="224"/>
      <c r="KIT151" s="244"/>
      <c r="KIU151" s="245"/>
      <c r="KIV151" s="224"/>
      <c r="KIW151" s="244"/>
      <c r="KIX151" s="245"/>
      <c r="KIY151" s="224"/>
      <c r="KIZ151" s="244"/>
      <c r="KJA151" s="245"/>
      <c r="KJB151" s="224"/>
      <c r="KJC151" s="244"/>
      <c r="KJD151" s="245"/>
      <c r="KJE151" s="224"/>
      <c r="KJF151" s="244"/>
      <c r="KJG151" s="245"/>
      <c r="KJH151" s="224"/>
      <c r="KJI151" s="244"/>
      <c r="KJJ151" s="245"/>
      <c r="KJK151" s="224"/>
      <c r="KJL151" s="244"/>
      <c r="KJM151" s="245"/>
      <c r="KJN151" s="224"/>
      <c r="KJO151" s="244"/>
      <c r="KJP151" s="245"/>
      <c r="KJQ151" s="224"/>
      <c r="KJR151" s="244"/>
      <c r="KJS151" s="245"/>
      <c r="KJT151" s="224"/>
      <c r="KJU151" s="244"/>
      <c r="KJV151" s="245"/>
      <c r="KJW151" s="224"/>
      <c r="KJX151" s="244"/>
      <c r="KJY151" s="245"/>
      <c r="KJZ151" s="224"/>
      <c r="KKA151" s="244"/>
      <c r="KKB151" s="245"/>
      <c r="KKC151" s="224"/>
      <c r="KKD151" s="244"/>
      <c r="KKE151" s="245"/>
      <c r="KKF151" s="224"/>
      <c r="KKG151" s="244"/>
      <c r="KKH151" s="245"/>
      <c r="KKI151" s="224"/>
      <c r="KKJ151" s="244"/>
      <c r="KKK151" s="245"/>
      <c r="KKL151" s="224"/>
      <c r="KKM151" s="244"/>
      <c r="KKN151" s="245"/>
      <c r="KKO151" s="224"/>
      <c r="KKP151" s="244"/>
      <c r="KKQ151" s="245"/>
      <c r="KKR151" s="224"/>
      <c r="KKS151" s="244"/>
      <c r="KKT151" s="245"/>
      <c r="KKU151" s="224"/>
      <c r="KKV151" s="244"/>
      <c r="KKW151" s="245"/>
      <c r="KKX151" s="224"/>
      <c r="KKY151" s="244"/>
      <c r="KKZ151" s="245"/>
      <c r="KLA151" s="224"/>
      <c r="KLB151" s="244"/>
      <c r="KLC151" s="245"/>
      <c r="KLD151" s="224"/>
      <c r="KLE151" s="244"/>
      <c r="KLF151" s="245"/>
      <c r="KLG151" s="224"/>
      <c r="KLH151" s="244"/>
      <c r="KLI151" s="245"/>
      <c r="KLJ151" s="224"/>
      <c r="KLK151" s="244"/>
      <c r="KLL151" s="245"/>
      <c r="KLM151" s="224"/>
      <c r="KLN151" s="244"/>
      <c r="KLO151" s="245"/>
      <c r="KLP151" s="224"/>
      <c r="KLQ151" s="244"/>
      <c r="KLR151" s="245"/>
      <c r="KLS151" s="224"/>
      <c r="KLT151" s="244"/>
      <c r="KLU151" s="245"/>
      <c r="KLV151" s="224"/>
      <c r="KLW151" s="244"/>
      <c r="KLX151" s="245"/>
      <c r="KLY151" s="224"/>
      <c r="KLZ151" s="244"/>
      <c r="KMA151" s="245"/>
      <c r="KMB151" s="224"/>
      <c r="KMC151" s="244"/>
      <c r="KMD151" s="245"/>
      <c r="KME151" s="224"/>
      <c r="KMF151" s="244"/>
      <c r="KMG151" s="245"/>
      <c r="KMH151" s="224"/>
      <c r="KMI151" s="244"/>
      <c r="KMJ151" s="245"/>
      <c r="KMK151" s="224"/>
      <c r="KML151" s="244"/>
      <c r="KMM151" s="245"/>
      <c r="KMN151" s="224"/>
      <c r="KMO151" s="244"/>
      <c r="KMP151" s="245"/>
      <c r="KMQ151" s="224"/>
      <c r="KMR151" s="244"/>
      <c r="KMS151" s="245"/>
      <c r="KMT151" s="224"/>
      <c r="KMU151" s="244"/>
      <c r="KMV151" s="245"/>
      <c r="KMW151" s="224"/>
      <c r="KMX151" s="244"/>
      <c r="KMY151" s="245"/>
      <c r="KMZ151" s="224"/>
      <c r="KNA151" s="244"/>
      <c r="KNB151" s="245"/>
      <c r="KNC151" s="224"/>
      <c r="KND151" s="244"/>
      <c r="KNE151" s="245"/>
      <c r="KNF151" s="224"/>
      <c r="KNG151" s="244"/>
      <c r="KNH151" s="245"/>
      <c r="KNI151" s="224"/>
      <c r="KNJ151" s="244"/>
      <c r="KNK151" s="245"/>
      <c r="KNL151" s="224"/>
      <c r="KNM151" s="244"/>
      <c r="KNN151" s="245"/>
      <c r="KNO151" s="224"/>
      <c r="KNP151" s="244"/>
      <c r="KNQ151" s="245"/>
      <c r="KNR151" s="224"/>
      <c r="KNS151" s="244"/>
      <c r="KNT151" s="245"/>
      <c r="KNU151" s="224"/>
      <c r="KNV151" s="244"/>
      <c r="KNW151" s="245"/>
      <c r="KNX151" s="224"/>
      <c r="KNY151" s="244"/>
      <c r="KNZ151" s="245"/>
      <c r="KOA151" s="224"/>
      <c r="KOB151" s="244"/>
      <c r="KOC151" s="245"/>
      <c r="KOD151" s="224"/>
      <c r="KOE151" s="244"/>
      <c r="KOF151" s="245"/>
      <c r="KOG151" s="224"/>
      <c r="KOH151" s="244"/>
      <c r="KOI151" s="245"/>
      <c r="KOJ151" s="224"/>
      <c r="KOK151" s="244"/>
      <c r="KOL151" s="245"/>
      <c r="KOM151" s="224"/>
      <c r="KON151" s="244"/>
      <c r="KOO151" s="245"/>
      <c r="KOP151" s="224"/>
      <c r="KOQ151" s="244"/>
      <c r="KOR151" s="245"/>
      <c r="KOS151" s="224"/>
      <c r="KOT151" s="244"/>
      <c r="KOU151" s="245"/>
      <c r="KOV151" s="224"/>
      <c r="KOW151" s="244"/>
      <c r="KOX151" s="245"/>
      <c r="KOY151" s="224"/>
      <c r="KOZ151" s="244"/>
      <c r="KPA151" s="245"/>
      <c r="KPB151" s="224"/>
      <c r="KPC151" s="244"/>
      <c r="KPD151" s="245"/>
      <c r="KPE151" s="224"/>
      <c r="KPF151" s="244"/>
      <c r="KPG151" s="245"/>
      <c r="KPH151" s="224"/>
      <c r="KPI151" s="244"/>
      <c r="KPJ151" s="245"/>
      <c r="KPK151" s="224"/>
      <c r="KPL151" s="244"/>
      <c r="KPM151" s="245"/>
      <c r="KPN151" s="224"/>
      <c r="KPO151" s="244"/>
      <c r="KPP151" s="245"/>
      <c r="KPQ151" s="224"/>
      <c r="KPR151" s="244"/>
      <c r="KPS151" s="245"/>
      <c r="KPT151" s="224"/>
      <c r="KPU151" s="244"/>
      <c r="KPV151" s="245"/>
      <c r="KPW151" s="224"/>
      <c r="KPX151" s="244"/>
      <c r="KPY151" s="245"/>
      <c r="KPZ151" s="224"/>
      <c r="KQA151" s="244"/>
      <c r="KQB151" s="245"/>
      <c r="KQC151" s="224"/>
      <c r="KQD151" s="244"/>
      <c r="KQE151" s="245"/>
      <c r="KQF151" s="224"/>
      <c r="KQG151" s="244"/>
      <c r="KQH151" s="245"/>
      <c r="KQI151" s="224"/>
      <c r="KQJ151" s="244"/>
      <c r="KQK151" s="245"/>
      <c r="KQL151" s="224"/>
      <c r="KQM151" s="244"/>
      <c r="KQN151" s="245"/>
      <c r="KQO151" s="224"/>
      <c r="KQP151" s="244"/>
      <c r="KQQ151" s="245"/>
      <c r="KQR151" s="224"/>
      <c r="KQS151" s="244"/>
      <c r="KQT151" s="245"/>
      <c r="KQU151" s="224"/>
      <c r="KQV151" s="244"/>
      <c r="KQW151" s="245"/>
      <c r="KQX151" s="224"/>
      <c r="KQY151" s="244"/>
      <c r="KQZ151" s="245"/>
      <c r="KRA151" s="224"/>
      <c r="KRB151" s="244"/>
      <c r="KRC151" s="245"/>
      <c r="KRD151" s="224"/>
      <c r="KRE151" s="244"/>
      <c r="KRF151" s="245"/>
      <c r="KRG151" s="224"/>
      <c r="KRH151" s="244"/>
      <c r="KRI151" s="245"/>
      <c r="KRJ151" s="224"/>
      <c r="KRK151" s="244"/>
      <c r="KRL151" s="245"/>
      <c r="KRM151" s="224"/>
      <c r="KRN151" s="244"/>
      <c r="KRO151" s="245"/>
      <c r="KRP151" s="224"/>
      <c r="KRQ151" s="244"/>
      <c r="KRR151" s="245"/>
      <c r="KRS151" s="224"/>
      <c r="KRT151" s="244"/>
      <c r="KRU151" s="245"/>
      <c r="KRV151" s="224"/>
      <c r="KRW151" s="244"/>
      <c r="KRX151" s="245"/>
      <c r="KRY151" s="224"/>
      <c r="KRZ151" s="244"/>
      <c r="KSA151" s="245"/>
      <c r="KSB151" s="224"/>
      <c r="KSC151" s="244"/>
      <c r="KSD151" s="245"/>
      <c r="KSE151" s="224"/>
      <c r="KSF151" s="244"/>
      <c r="KSG151" s="245"/>
      <c r="KSH151" s="224"/>
      <c r="KSI151" s="244"/>
      <c r="KSJ151" s="245"/>
      <c r="KSK151" s="224"/>
      <c r="KSL151" s="244"/>
      <c r="KSM151" s="245"/>
      <c r="KSN151" s="224"/>
      <c r="KSO151" s="244"/>
      <c r="KSP151" s="245"/>
      <c r="KSQ151" s="224"/>
      <c r="KSR151" s="244"/>
      <c r="KSS151" s="245"/>
      <c r="KST151" s="224"/>
      <c r="KSU151" s="244"/>
      <c r="KSV151" s="245"/>
      <c r="KSW151" s="224"/>
      <c r="KSX151" s="244"/>
      <c r="KSY151" s="245"/>
      <c r="KSZ151" s="224"/>
      <c r="KTA151" s="244"/>
      <c r="KTB151" s="245"/>
      <c r="KTC151" s="224"/>
      <c r="KTD151" s="244"/>
      <c r="KTE151" s="245"/>
      <c r="KTF151" s="224"/>
      <c r="KTG151" s="244"/>
      <c r="KTH151" s="245"/>
      <c r="KTI151" s="224"/>
      <c r="KTJ151" s="244"/>
      <c r="KTK151" s="245"/>
      <c r="KTL151" s="224"/>
      <c r="KTM151" s="244"/>
      <c r="KTN151" s="245"/>
      <c r="KTO151" s="224"/>
      <c r="KTP151" s="244"/>
      <c r="KTQ151" s="245"/>
      <c r="KTR151" s="224"/>
      <c r="KTS151" s="244"/>
      <c r="KTT151" s="245"/>
      <c r="KTU151" s="224"/>
      <c r="KTV151" s="244"/>
      <c r="KTW151" s="245"/>
      <c r="KTX151" s="224"/>
      <c r="KTY151" s="244"/>
      <c r="KTZ151" s="245"/>
      <c r="KUA151" s="224"/>
      <c r="KUB151" s="244"/>
      <c r="KUC151" s="245"/>
      <c r="KUD151" s="224"/>
      <c r="KUE151" s="244"/>
      <c r="KUF151" s="245"/>
      <c r="KUG151" s="224"/>
      <c r="KUH151" s="244"/>
      <c r="KUI151" s="245"/>
      <c r="KUJ151" s="224"/>
      <c r="KUK151" s="244"/>
      <c r="KUL151" s="245"/>
      <c r="KUM151" s="224"/>
      <c r="KUN151" s="244"/>
      <c r="KUO151" s="245"/>
      <c r="KUP151" s="224"/>
      <c r="KUQ151" s="244"/>
      <c r="KUR151" s="245"/>
      <c r="KUS151" s="224"/>
      <c r="KUT151" s="244"/>
      <c r="KUU151" s="245"/>
      <c r="KUV151" s="224"/>
      <c r="KUW151" s="244"/>
      <c r="KUX151" s="245"/>
      <c r="KUY151" s="224"/>
      <c r="KUZ151" s="244"/>
      <c r="KVA151" s="245"/>
      <c r="KVB151" s="224"/>
      <c r="KVC151" s="244"/>
      <c r="KVD151" s="245"/>
      <c r="KVE151" s="224"/>
      <c r="KVF151" s="244"/>
      <c r="KVG151" s="245"/>
      <c r="KVH151" s="224"/>
      <c r="KVI151" s="244"/>
      <c r="KVJ151" s="245"/>
      <c r="KVK151" s="224"/>
      <c r="KVL151" s="244"/>
      <c r="KVM151" s="245"/>
      <c r="KVN151" s="224"/>
      <c r="KVO151" s="244"/>
      <c r="KVP151" s="245"/>
      <c r="KVQ151" s="224"/>
      <c r="KVR151" s="244"/>
      <c r="KVS151" s="245"/>
      <c r="KVT151" s="224"/>
      <c r="KVU151" s="244"/>
      <c r="KVV151" s="245"/>
      <c r="KVW151" s="224"/>
      <c r="KVX151" s="244"/>
      <c r="KVY151" s="245"/>
      <c r="KVZ151" s="224"/>
      <c r="KWA151" s="244"/>
      <c r="KWB151" s="245"/>
      <c r="KWC151" s="224"/>
      <c r="KWD151" s="244"/>
      <c r="KWE151" s="245"/>
      <c r="KWF151" s="224"/>
      <c r="KWG151" s="244"/>
      <c r="KWH151" s="245"/>
      <c r="KWI151" s="224"/>
      <c r="KWJ151" s="244"/>
      <c r="KWK151" s="245"/>
      <c r="KWL151" s="224"/>
      <c r="KWM151" s="244"/>
      <c r="KWN151" s="245"/>
      <c r="KWO151" s="224"/>
      <c r="KWP151" s="244"/>
      <c r="KWQ151" s="245"/>
      <c r="KWR151" s="224"/>
      <c r="KWS151" s="244"/>
      <c r="KWT151" s="245"/>
      <c r="KWU151" s="224"/>
      <c r="KWV151" s="244"/>
      <c r="KWW151" s="245"/>
      <c r="KWX151" s="224"/>
      <c r="KWY151" s="244"/>
      <c r="KWZ151" s="245"/>
      <c r="KXA151" s="224"/>
      <c r="KXB151" s="244"/>
      <c r="KXC151" s="245"/>
      <c r="KXD151" s="224"/>
      <c r="KXE151" s="244"/>
      <c r="KXF151" s="245"/>
      <c r="KXG151" s="224"/>
      <c r="KXH151" s="244"/>
      <c r="KXI151" s="245"/>
      <c r="KXJ151" s="224"/>
      <c r="KXK151" s="244"/>
      <c r="KXL151" s="245"/>
      <c r="KXM151" s="224"/>
      <c r="KXN151" s="244"/>
      <c r="KXO151" s="245"/>
      <c r="KXP151" s="224"/>
      <c r="KXQ151" s="244"/>
      <c r="KXR151" s="245"/>
      <c r="KXS151" s="224"/>
      <c r="KXT151" s="244"/>
      <c r="KXU151" s="245"/>
      <c r="KXV151" s="224"/>
      <c r="KXW151" s="244"/>
      <c r="KXX151" s="245"/>
      <c r="KXY151" s="224"/>
      <c r="KXZ151" s="244"/>
      <c r="KYA151" s="245"/>
      <c r="KYB151" s="224"/>
      <c r="KYC151" s="244"/>
      <c r="KYD151" s="245"/>
      <c r="KYE151" s="224"/>
      <c r="KYF151" s="244"/>
      <c r="KYG151" s="245"/>
      <c r="KYH151" s="224"/>
      <c r="KYI151" s="244"/>
      <c r="KYJ151" s="245"/>
      <c r="KYK151" s="224"/>
      <c r="KYL151" s="244"/>
      <c r="KYM151" s="245"/>
      <c r="KYN151" s="224"/>
      <c r="KYO151" s="244"/>
      <c r="KYP151" s="245"/>
      <c r="KYQ151" s="224"/>
      <c r="KYR151" s="244"/>
      <c r="KYS151" s="245"/>
      <c r="KYT151" s="224"/>
      <c r="KYU151" s="244"/>
      <c r="KYV151" s="245"/>
      <c r="KYW151" s="224"/>
      <c r="KYX151" s="244"/>
      <c r="KYY151" s="245"/>
      <c r="KYZ151" s="224"/>
      <c r="KZA151" s="244"/>
      <c r="KZB151" s="245"/>
      <c r="KZC151" s="224"/>
      <c r="KZD151" s="244"/>
      <c r="KZE151" s="245"/>
      <c r="KZF151" s="224"/>
      <c r="KZG151" s="244"/>
      <c r="KZH151" s="245"/>
      <c r="KZI151" s="224"/>
      <c r="KZJ151" s="244"/>
      <c r="KZK151" s="245"/>
      <c r="KZL151" s="224"/>
      <c r="KZM151" s="244"/>
      <c r="KZN151" s="245"/>
      <c r="KZO151" s="224"/>
      <c r="KZP151" s="244"/>
      <c r="KZQ151" s="245"/>
      <c r="KZR151" s="224"/>
      <c r="KZS151" s="244"/>
      <c r="KZT151" s="245"/>
      <c r="KZU151" s="224"/>
      <c r="KZV151" s="244"/>
      <c r="KZW151" s="245"/>
      <c r="KZX151" s="224"/>
      <c r="KZY151" s="244"/>
      <c r="KZZ151" s="245"/>
      <c r="LAA151" s="224"/>
      <c r="LAB151" s="244"/>
      <c r="LAC151" s="245"/>
      <c r="LAD151" s="224"/>
      <c r="LAE151" s="244"/>
      <c r="LAF151" s="245"/>
      <c r="LAG151" s="224"/>
      <c r="LAH151" s="244"/>
      <c r="LAI151" s="245"/>
      <c r="LAJ151" s="224"/>
      <c r="LAK151" s="244"/>
      <c r="LAL151" s="245"/>
      <c r="LAM151" s="224"/>
      <c r="LAN151" s="244"/>
      <c r="LAO151" s="245"/>
      <c r="LAP151" s="224"/>
      <c r="LAQ151" s="244"/>
      <c r="LAR151" s="245"/>
      <c r="LAS151" s="224"/>
      <c r="LAT151" s="244"/>
      <c r="LAU151" s="245"/>
      <c r="LAV151" s="224"/>
      <c r="LAW151" s="244"/>
      <c r="LAX151" s="245"/>
      <c r="LAY151" s="224"/>
      <c r="LAZ151" s="244"/>
      <c r="LBA151" s="245"/>
      <c r="LBB151" s="224"/>
      <c r="LBC151" s="244"/>
      <c r="LBD151" s="245"/>
      <c r="LBE151" s="224"/>
      <c r="LBF151" s="244"/>
      <c r="LBG151" s="245"/>
      <c r="LBH151" s="224"/>
      <c r="LBI151" s="244"/>
      <c r="LBJ151" s="245"/>
      <c r="LBK151" s="224"/>
      <c r="LBL151" s="244"/>
      <c r="LBM151" s="245"/>
      <c r="LBN151" s="224"/>
      <c r="LBO151" s="244"/>
      <c r="LBP151" s="245"/>
      <c r="LBQ151" s="224"/>
      <c r="LBR151" s="244"/>
      <c r="LBS151" s="245"/>
      <c r="LBT151" s="224"/>
      <c r="LBU151" s="244"/>
      <c r="LBV151" s="245"/>
      <c r="LBW151" s="224"/>
      <c r="LBX151" s="244"/>
      <c r="LBY151" s="245"/>
      <c r="LBZ151" s="224"/>
      <c r="LCA151" s="244"/>
      <c r="LCB151" s="245"/>
      <c r="LCC151" s="224"/>
      <c r="LCD151" s="244"/>
      <c r="LCE151" s="245"/>
      <c r="LCF151" s="224"/>
      <c r="LCG151" s="244"/>
      <c r="LCH151" s="245"/>
      <c r="LCI151" s="224"/>
      <c r="LCJ151" s="244"/>
      <c r="LCK151" s="245"/>
      <c r="LCL151" s="224"/>
      <c r="LCM151" s="244"/>
      <c r="LCN151" s="245"/>
      <c r="LCO151" s="224"/>
      <c r="LCP151" s="244"/>
      <c r="LCQ151" s="245"/>
      <c r="LCR151" s="224"/>
      <c r="LCS151" s="244"/>
      <c r="LCT151" s="245"/>
      <c r="LCU151" s="224"/>
      <c r="LCV151" s="244"/>
      <c r="LCW151" s="245"/>
      <c r="LCX151" s="224"/>
      <c r="LCY151" s="244"/>
      <c r="LCZ151" s="245"/>
      <c r="LDA151" s="224"/>
      <c r="LDB151" s="244"/>
      <c r="LDC151" s="245"/>
      <c r="LDD151" s="224"/>
      <c r="LDE151" s="244"/>
      <c r="LDF151" s="245"/>
      <c r="LDG151" s="224"/>
      <c r="LDH151" s="244"/>
      <c r="LDI151" s="245"/>
      <c r="LDJ151" s="224"/>
      <c r="LDK151" s="244"/>
      <c r="LDL151" s="245"/>
      <c r="LDM151" s="224"/>
      <c r="LDN151" s="244"/>
      <c r="LDO151" s="245"/>
      <c r="LDP151" s="224"/>
      <c r="LDQ151" s="244"/>
      <c r="LDR151" s="245"/>
      <c r="LDS151" s="224"/>
      <c r="LDT151" s="244"/>
      <c r="LDU151" s="245"/>
      <c r="LDV151" s="224"/>
      <c r="LDW151" s="244"/>
      <c r="LDX151" s="245"/>
      <c r="LDY151" s="224"/>
      <c r="LDZ151" s="244"/>
      <c r="LEA151" s="245"/>
      <c r="LEB151" s="224"/>
      <c r="LEC151" s="244"/>
      <c r="LED151" s="245"/>
      <c r="LEE151" s="224"/>
      <c r="LEF151" s="244"/>
      <c r="LEG151" s="245"/>
      <c r="LEH151" s="224"/>
      <c r="LEI151" s="244"/>
      <c r="LEJ151" s="245"/>
      <c r="LEK151" s="224"/>
      <c r="LEL151" s="244"/>
      <c r="LEM151" s="245"/>
      <c r="LEN151" s="224"/>
      <c r="LEO151" s="244"/>
      <c r="LEP151" s="245"/>
      <c r="LEQ151" s="224"/>
      <c r="LER151" s="244"/>
      <c r="LES151" s="245"/>
      <c r="LET151" s="224"/>
      <c r="LEU151" s="244"/>
      <c r="LEV151" s="245"/>
      <c r="LEW151" s="224"/>
      <c r="LEX151" s="244"/>
      <c r="LEY151" s="245"/>
      <c r="LEZ151" s="224"/>
      <c r="LFA151" s="244"/>
      <c r="LFB151" s="245"/>
      <c r="LFC151" s="224"/>
      <c r="LFD151" s="244"/>
      <c r="LFE151" s="245"/>
      <c r="LFF151" s="224"/>
      <c r="LFG151" s="244"/>
      <c r="LFH151" s="245"/>
      <c r="LFI151" s="224"/>
      <c r="LFJ151" s="244"/>
      <c r="LFK151" s="245"/>
      <c r="LFL151" s="224"/>
      <c r="LFM151" s="244"/>
      <c r="LFN151" s="245"/>
      <c r="LFO151" s="224"/>
      <c r="LFP151" s="244"/>
      <c r="LFQ151" s="245"/>
      <c r="LFR151" s="224"/>
      <c r="LFS151" s="244"/>
      <c r="LFT151" s="245"/>
      <c r="LFU151" s="224"/>
      <c r="LFV151" s="244"/>
      <c r="LFW151" s="245"/>
      <c r="LFX151" s="224"/>
      <c r="LFY151" s="244"/>
      <c r="LFZ151" s="245"/>
      <c r="LGA151" s="224"/>
      <c r="LGB151" s="244"/>
      <c r="LGC151" s="245"/>
      <c r="LGD151" s="224"/>
      <c r="LGE151" s="244"/>
      <c r="LGF151" s="245"/>
      <c r="LGG151" s="224"/>
      <c r="LGH151" s="244"/>
      <c r="LGI151" s="245"/>
      <c r="LGJ151" s="224"/>
      <c r="LGK151" s="244"/>
      <c r="LGL151" s="245"/>
      <c r="LGM151" s="224"/>
      <c r="LGN151" s="244"/>
      <c r="LGO151" s="245"/>
      <c r="LGP151" s="224"/>
      <c r="LGQ151" s="244"/>
      <c r="LGR151" s="245"/>
      <c r="LGS151" s="224"/>
      <c r="LGT151" s="244"/>
      <c r="LGU151" s="245"/>
      <c r="LGV151" s="224"/>
      <c r="LGW151" s="244"/>
      <c r="LGX151" s="245"/>
      <c r="LGY151" s="224"/>
      <c r="LGZ151" s="244"/>
      <c r="LHA151" s="245"/>
      <c r="LHB151" s="224"/>
      <c r="LHC151" s="244"/>
      <c r="LHD151" s="245"/>
      <c r="LHE151" s="224"/>
      <c r="LHF151" s="244"/>
      <c r="LHG151" s="245"/>
      <c r="LHH151" s="224"/>
      <c r="LHI151" s="244"/>
      <c r="LHJ151" s="245"/>
      <c r="LHK151" s="224"/>
      <c r="LHL151" s="244"/>
      <c r="LHM151" s="245"/>
      <c r="LHN151" s="224"/>
      <c r="LHO151" s="244"/>
      <c r="LHP151" s="245"/>
      <c r="LHQ151" s="224"/>
      <c r="LHR151" s="244"/>
      <c r="LHS151" s="245"/>
      <c r="LHT151" s="224"/>
      <c r="LHU151" s="244"/>
      <c r="LHV151" s="245"/>
      <c r="LHW151" s="224"/>
      <c r="LHX151" s="244"/>
      <c r="LHY151" s="245"/>
      <c r="LHZ151" s="224"/>
      <c r="LIA151" s="244"/>
      <c r="LIB151" s="245"/>
      <c r="LIC151" s="224"/>
      <c r="LID151" s="244"/>
      <c r="LIE151" s="245"/>
      <c r="LIF151" s="224"/>
      <c r="LIG151" s="244"/>
      <c r="LIH151" s="245"/>
      <c r="LII151" s="224"/>
      <c r="LIJ151" s="244"/>
      <c r="LIK151" s="245"/>
      <c r="LIL151" s="224"/>
      <c r="LIM151" s="244"/>
      <c r="LIN151" s="245"/>
      <c r="LIO151" s="224"/>
      <c r="LIP151" s="244"/>
      <c r="LIQ151" s="245"/>
      <c r="LIR151" s="224"/>
      <c r="LIS151" s="244"/>
      <c r="LIT151" s="245"/>
      <c r="LIU151" s="224"/>
      <c r="LIV151" s="244"/>
      <c r="LIW151" s="245"/>
      <c r="LIX151" s="224"/>
      <c r="LIY151" s="244"/>
      <c r="LIZ151" s="245"/>
      <c r="LJA151" s="224"/>
      <c r="LJB151" s="244"/>
      <c r="LJC151" s="245"/>
      <c r="LJD151" s="224"/>
      <c r="LJE151" s="244"/>
      <c r="LJF151" s="245"/>
      <c r="LJG151" s="224"/>
      <c r="LJH151" s="244"/>
      <c r="LJI151" s="245"/>
      <c r="LJJ151" s="224"/>
      <c r="LJK151" s="244"/>
      <c r="LJL151" s="245"/>
      <c r="LJM151" s="224"/>
      <c r="LJN151" s="244"/>
      <c r="LJO151" s="245"/>
      <c r="LJP151" s="224"/>
      <c r="LJQ151" s="244"/>
      <c r="LJR151" s="245"/>
      <c r="LJS151" s="224"/>
      <c r="LJT151" s="244"/>
      <c r="LJU151" s="245"/>
      <c r="LJV151" s="224"/>
      <c r="LJW151" s="244"/>
      <c r="LJX151" s="245"/>
      <c r="LJY151" s="224"/>
      <c r="LJZ151" s="244"/>
      <c r="LKA151" s="245"/>
      <c r="LKB151" s="224"/>
      <c r="LKC151" s="244"/>
      <c r="LKD151" s="245"/>
      <c r="LKE151" s="224"/>
      <c r="LKF151" s="244"/>
      <c r="LKG151" s="245"/>
      <c r="LKH151" s="224"/>
      <c r="LKI151" s="244"/>
      <c r="LKJ151" s="245"/>
      <c r="LKK151" s="224"/>
      <c r="LKL151" s="244"/>
      <c r="LKM151" s="245"/>
      <c r="LKN151" s="224"/>
      <c r="LKO151" s="244"/>
      <c r="LKP151" s="245"/>
      <c r="LKQ151" s="224"/>
      <c r="LKR151" s="244"/>
      <c r="LKS151" s="245"/>
      <c r="LKT151" s="224"/>
      <c r="LKU151" s="244"/>
      <c r="LKV151" s="245"/>
      <c r="LKW151" s="224"/>
      <c r="LKX151" s="244"/>
      <c r="LKY151" s="245"/>
      <c r="LKZ151" s="224"/>
      <c r="LLA151" s="244"/>
      <c r="LLB151" s="245"/>
      <c r="LLC151" s="224"/>
      <c r="LLD151" s="244"/>
      <c r="LLE151" s="245"/>
      <c r="LLF151" s="224"/>
      <c r="LLG151" s="244"/>
      <c r="LLH151" s="245"/>
      <c r="LLI151" s="224"/>
      <c r="LLJ151" s="244"/>
      <c r="LLK151" s="245"/>
      <c r="LLL151" s="224"/>
      <c r="LLM151" s="244"/>
      <c r="LLN151" s="245"/>
      <c r="LLO151" s="224"/>
      <c r="LLP151" s="244"/>
      <c r="LLQ151" s="245"/>
      <c r="LLR151" s="224"/>
      <c r="LLS151" s="244"/>
      <c r="LLT151" s="245"/>
      <c r="LLU151" s="224"/>
      <c r="LLV151" s="244"/>
      <c r="LLW151" s="245"/>
      <c r="LLX151" s="224"/>
      <c r="LLY151" s="244"/>
      <c r="LLZ151" s="245"/>
      <c r="LMA151" s="224"/>
      <c r="LMB151" s="244"/>
      <c r="LMC151" s="245"/>
      <c r="LMD151" s="224"/>
      <c r="LME151" s="244"/>
      <c r="LMF151" s="245"/>
      <c r="LMG151" s="224"/>
      <c r="LMH151" s="244"/>
      <c r="LMI151" s="245"/>
      <c r="LMJ151" s="224"/>
      <c r="LMK151" s="244"/>
      <c r="LML151" s="245"/>
      <c r="LMM151" s="224"/>
      <c r="LMN151" s="244"/>
      <c r="LMO151" s="245"/>
      <c r="LMP151" s="224"/>
      <c r="LMQ151" s="244"/>
      <c r="LMR151" s="245"/>
      <c r="LMS151" s="224"/>
      <c r="LMT151" s="244"/>
      <c r="LMU151" s="245"/>
      <c r="LMV151" s="224"/>
      <c r="LMW151" s="244"/>
      <c r="LMX151" s="245"/>
      <c r="LMY151" s="224"/>
      <c r="LMZ151" s="244"/>
      <c r="LNA151" s="245"/>
      <c r="LNB151" s="224"/>
      <c r="LNC151" s="244"/>
      <c r="LND151" s="245"/>
      <c r="LNE151" s="224"/>
      <c r="LNF151" s="244"/>
      <c r="LNG151" s="245"/>
      <c r="LNH151" s="224"/>
      <c r="LNI151" s="244"/>
      <c r="LNJ151" s="245"/>
      <c r="LNK151" s="224"/>
      <c r="LNL151" s="244"/>
      <c r="LNM151" s="245"/>
      <c r="LNN151" s="224"/>
      <c r="LNO151" s="244"/>
      <c r="LNP151" s="245"/>
      <c r="LNQ151" s="224"/>
      <c r="LNR151" s="244"/>
      <c r="LNS151" s="245"/>
      <c r="LNT151" s="224"/>
      <c r="LNU151" s="244"/>
      <c r="LNV151" s="245"/>
      <c r="LNW151" s="224"/>
      <c r="LNX151" s="244"/>
      <c r="LNY151" s="245"/>
      <c r="LNZ151" s="224"/>
      <c r="LOA151" s="244"/>
      <c r="LOB151" s="245"/>
      <c r="LOC151" s="224"/>
      <c r="LOD151" s="244"/>
      <c r="LOE151" s="245"/>
      <c r="LOF151" s="224"/>
      <c r="LOG151" s="244"/>
      <c r="LOH151" s="245"/>
      <c r="LOI151" s="224"/>
      <c r="LOJ151" s="244"/>
      <c r="LOK151" s="245"/>
      <c r="LOL151" s="224"/>
      <c r="LOM151" s="244"/>
      <c r="LON151" s="245"/>
      <c r="LOO151" s="224"/>
      <c r="LOP151" s="244"/>
      <c r="LOQ151" s="245"/>
      <c r="LOR151" s="224"/>
      <c r="LOS151" s="244"/>
      <c r="LOT151" s="245"/>
      <c r="LOU151" s="224"/>
      <c r="LOV151" s="244"/>
      <c r="LOW151" s="245"/>
      <c r="LOX151" s="224"/>
      <c r="LOY151" s="244"/>
      <c r="LOZ151" s="245"/>
      <c r="LPA151" s="224"/>
      <c r="LPB151" s="244"/>
      <c r="LPC151" s="245"/>
      <c r="LPD151" s="224"/>
      <c r="LPE151" s="244"/>
      <c r="LPF151" s="245"/>
      <c r="LPG151" s="224"/>
      <c r="LPH151" s="244"/>
      <c r="LPI151" s="245"/>
      <c r="LPJ151" s="224"/>
      <c r="LPK151" s="244"/>
      <c r="LPL151" s="245"/>
      <c r="LPM151" s="224"/>
      <c r="LPN151" s="244"/>
      <c r="LPO151" s="245"/>
      <c r="LPP151" s="224"/>
      <c r="LPQ151" s="244"/>
      <c r="LPR151" s="245"/>
      <c r="LPS151" s="224"/>
      <c r="LPT151" s="244"/>
      <c r="LPU151" s="245"/>
      <c r="LPV151" s="224"/>
      <c r="LPW151" s="244"/>
      <c r="LPX151" s="245"/>
      <c r="LPY151" s="224"/>
      <c r="LPZ151" s="244"/>
      <c r="LQA151" s="245"/>
      <c r="LQB151" s="224"/>
      <c r="LQC151" s="244"/>
      <c r="LQD151" s="245"/>
      <c r="LQE151" s="224"/>
      <c r="LQF151" s="244"/>
      <c r="LQG151" s="245"/>
      <c r="LQH151" s="224"/>
      <c r="LQI151" s="244"/>
      <c r="LQJ151" s="245"/>
      <c r="LQK151" s="224"/>
      <c r="LQL151" s="244"/>
      <c r="LQM151" s="245"/>
      <c r="LQN151" s="224"/>
      <c r="LQO151" s="244"/>
      <c r="LQP151" s="245"/>
      <c r="LQQ151" s="224"/>
      <c r="LQR151" s="244"/>
      <c r="LQS151" s="245"/>
      <c r="LQT151" s="224"/>
      <c r="LQU151" s="244"/>
      <c r="LQV151" s="245"/>
      <c r="LQW151" s="224"/>
      <c r="LQX151" s="244"/>
      <c r="LQY151" s="245"/>
      <c r="LQZ151" s="224"/>
      <c r="LRA151" s="244"/>
      <c r="LRB151" s="245"/>
      <c r="LRC151" s="224"/>
      <c r="LRD151" s="244"/>
      <c r="LRE151" s="245"/>
      <c r="LRF151" s="224"/>
      <c r="LRG151" s="244"/>
      <c r="LRH151" s="245"/>
      <c r="LRI151" s="224"/>
      <c r="LRJ151" s="244"/>
      <c r="LRK151" s="245"/>
      <c r="LRL151" s="224"/>
      <c r="LRM151" s="244"/>
      <c r="LRN151" s="245"/>
      <c r="LRO151" s="224"/>
      <c r="LRP151" s="244"/>
      <c r="LRQ151" s="245"/>
      <c r="LRR151" s="224"/>
      <c r="LRS151" s="244"/>
      <c r="LRT151" s="245"/>
      <c r="LRU151" s="224"/>
      <c r="LRV151" s="244"/>
      <c r="LRW151" s="245"/>
      <c r="LRX151" s="224"/>
      <c r="LRY151" s="244"/>
      <c r="LRZ151" s="245"/>
      <c r="LSA151" s="224"/>
      <c r="LSB151" s="244"/>
      <c r="LSC151" s="245"/>
      <c r="LSD151" s="224"/>
      <c r="LSE151" s="244"/>
      <c r="LSF151" s="245"/>
      <c r="LSG151" s="224"/>
      <c r="LSH151" s="244"/>
      <c r="LSI151" s="245"/>
      <c r="LSJ151" s="224"/>
      <c r="LSK151" s="244"/>
      <c r="LSL151" s="245"/>
      <c r="LSM151" s="224"/>
      <c r="LSN151" s="244"/>
      <c r="LSO151" s="245"/>
      <c r="LSP151" s="224"/>
      <c r="LSQ151" s="244"/>
      <c r="LSR151" s="245"/>
      <c r="LSS151" s="224"/>
      <c r="LST151" s="244"/>
      <c r="LSU151" s="245"/>
      <c r="LSV151" s="224"/>
      <c r="LSW151" s="244"/>
      <c r="LSX151" s="245"/>
      <c r="LSY151" s="224"/>
      <c r="LSZ151" s="244"/>
      <c r="LTA151" s="245"/>
      <c r="LTB151" s="224"/>
      <c r="LTC151" s="244"/>
      <c r="LTD151" s="245"/>
      <c r="LTE151" s="224"/>
      <c r="LTF151" s="244"/>
      <c r="LTG151" s="245"/>
      <c r="LTH151" s="224"/>
      <c r="LTI151" s="244"/>
      <c r="LTJ151" s="245"/>
      <c r="LTK151" s="224"/>
      <c r="LTL151" s="244"/>
      <c r="LTM151" s="245"/>
      <c r="LTN151" s="224"/>
      <c r="LTO151" s="244"/>
      <c r="LTP151" s="245"/>
      <c r="LTQ151" s="224"/>
      <c r="LTR151" s="244"/>
      <c r="LTS151" s="245"/>
      <c r="LTT151" s="224"/>
      <c r="LTU151" s="244"/>
      <c r="LTV151" s="245"/>
      <c r="LTW151" s="224"/>
      <c r="LTX151" s="244"/>
      <c r="LTY151" s="245"/>
      <c r="LTZ151" s="224"/>
      <c r="LUA151" s="244"/>
      <c r="LUB151" s="245"/>
      <c r="LUC151" s="224"/>
      <c r="LUD151" s="244"/>
      <c r="LUE151" s="245"/>
      <c r="LUF151" s="224"/>
      <c r="LUG151" s="244"/>
      <c r="LUH151" s="245"/>
      <c r="LUI151" s="224"/>
      <c r="LUJ151" s="244"/>
      <c r="LUK151" s="245"/>
      <c r="LUL151" s="224"/>
      <c r="LUM151" s="244"/>
      <c r="LUN151" s="245"/>
      <c r="LUO151" s="224"/>
      <c r="LUP151" s="244"/>
      <c r="LUQ151" s="245"/>
      <c r="LUR151" s="224"/>
      <c r="LUS151" s="244"/>
      <c r="LUT151" s="245"/>
      <c r="LUU151" s="224"/>
      <c r="LUV151" s="244"/>
      <c r="LUW151" s="245"/>
      <c r="LUX151" s="224"/>
      <c r="LUY151" s="244"/>
      <c r="LUZ151" s="245"/>
      <c r="LVA151" s="224"/>
      <c r="LVB151" s="244"/>
      <c r="LVC151" s="245"/>
      <c r="LVD151" s="224"/>
      <c r="LVE151" s="244"/>
      <c r="LVF151" s="245"/>
      <c r="LVG151" s="224"/>
      <c r="LVH151" s="244"/>
      <c r="LVI151" s="245"/>
      <c r="LVJ151" s="224"/>
      <c r="LVK151" s="244"/>
      <c r="LVL151" s="245"/>
      <c r="LVM151" s="224"/>
      <c r="LVN151" s="244"/>
      <c r="LVO151" s="245"/>
      <c r="LVP151" s="224"/>
      <c r="LVQ151" s="244"/>
      <c r="LVR151" s="245"/>
      <c r="LVS151" s="224"/>
      <c r="LVT151" s="244"/>
      <c r="LVU151" s="245"/>
      <c r="LVV151" s="224"/>
      <c r="LVW151" s="244"/>
      <c r="LVX151" s="245"/>
      <c r="LVY151" s="224"/>
      <c r="LVZ151" s="244"/>
      <c r="LWA151" s="245"/>
      <c r="LWB151" s="224"/>
      <c r="LWC151" s="244"/>
      <c r="LWD151" s="245"/>
      <c r="LWE151" s="224"/>
      <c r="LWF151" s="244"/>
      <c r="LWG151" s="245"/>
      <c r="LWH151" s="224"/>
      <c r="LWI151" s="244"/>
      <c r="LWJ151" s="245"/>
      <c r="LWK151" s="224"/>
      <c r="LWL151" s="244"/>
      <c r="LWM151" s="245"/>
      <c r="LWN151" s="224"/>
      <c r="LWO151" s="244"/>
      <c r="LWP151" s="245"/>
      <c r="LWQ151" s="224"/>
      <c r="LWR151" s="244"/>
      <c r="LWS151" s="245"/>
      <c r="LWT151" s="224"/>
      <c r="LWU151" s="244"/>
      <c r="LWV151" s="245"/>
      <c r="LWW151" s="224"/>
      <c r="LWX151" s="244"/>
      <c r="LWY151" s="245"/>
      <c r="LWZ151" s="224"/>
      <c r="LXA151" s="244"/>
      <c r="LXB151" s="245"/>
      <c r="LXC151" s="224"/>
      <c r="LXD151" s="244"/>
      <c r="LXE151" s="245"/>
      <c r="LXF151" s="224"/>
      <c r="LXG151" s="244"/>
      <c r="LXH151" s="245"/>
      <c r="LXI151" s="224"/>
      <c r="LXJ151" s="244"/>
      <c r="LXK151" s="245"/>
      <c r="LXL151" s="224"/>
      <c r="LXM151" s="244"/>
      <c r="LXN151" s="245"/>
      <c r="LXO151" s="224"/>
      <c r="LXP151" s="244"/>
      <c r="LXQ151" s="245"/>
      <c r="LXR151" s="224"/>
      <c r="LXS151" s="244"/>
      <c r="LXT151" s="245"/>
      <c r="LXU151" s="224"/>
      <c r="LXV151" s="244"/>
      <c r="LXW151" s="245"/>
      <c r="LXX151" s="224"/>
      <c r="LXY151" s="244"/>
      <c r="LXZ151" s="245"/>
      <c r="LYA151" s="224"/>
      <c r="LYB151" s="244"/>
      <c r="LYC151" s="245"/>
      <c r="LYD151" s="224"/>
      <c r="LYE151" s="244"/>
      <c r="LYF151" s="245"/>
      <c r="LYG151" s="224"/>
      <c r="LYH151" s="244"/>
      <c r="LYI151" s="245"/>
      <c r="LYJ151" s="224"/>
      <c r="LYK151" s="244"/>
      <c r="LYL151" s="245"/>
      <c r="LYM151" s="224"/>
      <c r="LYN151" s="244"/>
      <c r="LYO151" s="245"/>
      <c r="LYP151" s="224"/>
      <c r="LYQ151" s="244"/>
      <c r="LYR151" s="245"/>
      <c r="LYS151" s="224"/>
      <c r="LYT151" s="244"/>
      <c r="LYU151" s="245"/>
      <c r="LYV151" s="224"/>
      <c r="LYW151" s="244"/>
      <c r="LYX151" s="245"/>
      <c r="LYY151" s="224"/>
      <c r="LYZ151" s="244"/>
      <c r="LZA151" s="245"/>
      <c r="LZB151" s="224"/>
      <c r="LZC151" s="244"/>
      <c r="LZD151" s="245"/>
      <c r="LZE151" s="224"/>
      <c r="LZF151" s="244"/>
      <c r="LZG151" s="245"/>
      <c r="LZH151" s="224"/>
      <c r="LZI151" s="244"/>
      <c r="LZJ151" s="245"/>
      <c r="LZK151" s="224"/>
      <c r="LZL151" s="244"/>
      <c r="LZM151" s="245"/>
      <c r="LZN151" s="224"/>
      <c r="LZO151" s="244"/>
      <c r="LZP151" s="245"/>
      <c r="LZQ151" s="224"/>
      <c r="LZR151" s="244"/>
      <c r="LZS151" s="245"/>
      <c r="LZT151" s="224"/>
      <c r="LZU151" s="244"/>
      <c r="LZV151" s="245"/>
      <c r="LZW151" s="224"/>
      <c r="LZX151" s="244"/>
      <c r="LZY151" s="245"/>
      <c r="LZZ151" s="224"/>
      <c r="MAA151" s="244"/>
      <c r="MAB151" s="245"/>
      <c r="MAC151" s="224"/>
      <c r="MAD151" s="244"/>
      <c r="MAE151" s="245"/>
      <c r="MAF151" s="224"/>
      <c r="MAG151" s="244"/>
      <c r="MAH151" s="245"/>
      <c r="MAI151" s="224"/>
      <c r="MAJ151" s="244"/>
      <c r="MAK151" s="245"/>
      <c r="MAL151" s="224"/>
      <c r="MAM151" s="244"/>
      <c r="MAN151" s="245"/>
      <c r="MAO151" s="224"/>
      <c r="MAP151" s="244"/>
      <c r="MAQ151" s="245"/>
      <c r="MAR151" s="224"/>
      <c r="MAS151" s="244"/>
      <c r="MAT151" s="245"/>
      <c r="MAU151" s="224"/>
      <c r="MAV151" s="244"/>
      <c r="MAW151" s="245"/>
      <c r="MAX151" s="224"/>
      <c r="MAY151" s="244"/>
      <c r="MAZ151" s="245"/>
      <c r="MBA151" s="224"/>
      <c r="MBB151" s="244"/>
      <c r="MBC151" s="245"/>
      <c r="MBD151" s="224"/>
      <c r="MBE151" s="244"/>
      <c r="MBF151" s="245"/>
      <c r="MBG151" s="224"/>
      <c r="MBH151" s="244"/>
      <c r="MBI151" s="245"/>
      <c r="MBJ151" s="224"/>
      <c r="MBK151" s="244"/>
      <c r="MBL151" s="245"/>
      <c r="MBM151" s="224"/>
      <c r="MBN151" s="244"/>
      <c r="MBO151" s="245"/>
      <c r="MBP151" s="224"/>
      <c r="MBQ151" s="244"/>
      <c r="MBR151" s="245"/>
      <c r="MBS151" s="224"/>
      <c r="MBT151" s="244"/>
      <c r="MBU151" s="245"/>
      <c r="MBV151" s="224"/>
      <c r="MBW151" s="244"/>
      <c r="MBX151" s="245"/>
      <c r="MBY151" s="224"/>
      <c r="MBZ151" s="244"/>
      <c r="MCA151" s="245"/>
      <c r="MCB151" s="224"/>
      <c r="MCC151" s="244"/>
      <c r="MCD151" s="245"/>
      <c r="MCE151" s="224"/>
      <c r="MCF151" s="244"/>
      <c r="MCG151" s="245"/>
      <c r="MCH151" s="224"/>
      <c r="MCI151" s="244"/>
      <c r="MCJ151" s="245"/>
      <c r="MCK151" s="224"/>
      <c r="MCL151" s="244"/>
      <c r="MCM151" s="245"/>
      <c r="MCN151" s="224"/>
      <c r="MCO151" s="244"/>
      <c r="MCP151" s="245"/>
      <c r="MCQ151" s="224"/>
      <c r="MCR151" s="244"/>
      <c r="MCS151" s="245"/>
      <c r="MCT151" s="224"/>
      <c r="MCU151" s="244"/>
      <c r="MCV151" s="245"/>
      <c r="MCW151" s="224"/>
      <c r="MCX151" s="244"/>
      <c r="MCY151" s="245"/>
      <c r="MCZ151" s="224"/>
      <c r="MDA151" s="244"/>
      <c r="MDB151" s="245"/>
      <c r="MDC151" s="224"/>
      <c r="MDD151" s="244"/>
      <c r="MDE151" s="245"/>
      <c r="MDF151" s="224"/>
      <c r="MDG151" s="244"/>
      <c r="MDH151" s="245"/>
      <c r="MDI151" s="224"/>
      <c r="MDJ151" s="244"/>
      <c r="MDK151" s="245"/>
      <c r="MDL151" s="224"/>
      <c r="MDM151" s="244"/>
      <c r="MDN151" s="245"/>
      <c r="MDO151" s="224"/>
      <c r="MDP151" s="244"/>
      <c r="MDQ151" s="245"/>
      <c r="MDR151" s="224"/>
      <c r="MDS151" s="244"/>
      <c r="MDT151" s="245"/>
      <c r="MDU151" s="224"/>
      <c r="MDV151" s="244"/>
      <c r="MDW151" s="245"/>
      <c r="MDX151" s="224"/>
      <c r="MDY151" s="244"/>
      <c r="MDZ151" s="245"/>
      <c r="MEA151" s="224"/>
      <c r="MEB151" s="244"/>
      <c r="MEC151" s="245"/>
      <c r="MED151" s="224"/>
      <c r="MEE151" s="244"/>
      <c r="MEF151" s="245"/>
      <c r="MEG151" s="224"/>
      <c r="MEH151" s="244"/>
      <c r="MEI151" s="245"/>
      <c r="MEJ151" s="224"/>
      <c r="MEK151" s="244"/>
      <c r="MEL151" s="245"/>
      <c r="MEM151" s="224"/>
      <c r="MEN151" s="244"/>
      <c r="MEO151" s="245"/>
      <c r="MEP151" s="224"/>
      <c r="MEQ151" s="244"/>
      <c r="MER151" s="245"/>
      <c r="MES151" s="224"/>
      <c r="MET151" s="244"/>
      <c r="MEU151" s="245"/>
      <c r="MEV151" s="224"/>
      <c r="MEW151" s="244"/>
      <c r="MEX151" s="245"/>
      <c r="MEY151" s="224"/>
      <c r="MEZ151" s="244"/>
      <c r="MFA151" s="245"/>
      <c r="MFB151" s="224"/>
      <c r="MFC151" s="244"/>
      <c r="MFD151" s="245"/>
      <c r="MFE151" s="224"/>
      <c r="MFF151" s="244"/>
      <c r="MFG151" s="245"/>
      <c r="MFH151" s="224"/>
      <c r="MFI151" s="244"/>
      <c r="MFJ151" s="245"/>
      <c r="MFK151" s="224"/>
      <c r="MFL151" s="244"/>
      <c r="MFM151" s="245"/>
      <c r="MFN151" s="224"/>
      <c r="MFO151" s="244"/>
      <c r="MFP151" s="245"/>
      <c r="MFQ151" s="224"/>
      <c r="MFR151" s="244"/>
      <c r="MFS151" s="245"/>
      <c r="MFT151" s="224"/>
      <c r="MFU151" s="244"/>
      <c r="MFV151" s="245"/>
      <c r="MFW151" s="224"/>
      <c r="MFX151" s="244"/>
      <c r="MFY151" s="245"/>
      <c r="MFZ151" s="224"/>
      <c r="MGA151" s="244"/>
      <c r="MGB151" s="245"/>
      <c r="MGC151" s="224"/>
      <c r="MGD151" s="244"/>
      <c r="MGE151" s="245"/>
      <c r="MGF151" s="224"/>
      <c r="MGG151" s="244"/>
      <c r="MGH151" s="245"/>
      <c r="MGI151" s="224"/>
      <c r="MGJ151" s="244"/>
      <c r="MGK151" s="245"/>
      <c r="MGL151" s="224"/>
      <c r="MGM151" s="244"/>
      <c r="MGN151" s="245"/>
      <c r="MGO151" s="224"/>
      <c r="MGP151" s="244"/>
      <c r="MGQ151" s="245"/>
      <c r="MGR151" s="224"/>
      <c r="MGS151" s="244"/>
      <c r="MGT151" s="245"/>
      <c r="MGU151" s="224"/>
      <c r="MGV151" s="244"/>
      <c r="MGW151" s="245"/>
      <c r="MGX151" s="224"/>
      <c r="MGY151" s="244"/>
      <c r="MGZ151" s="245"/>
      <c r="MHA151" s="224"/>
      <c r="MHB151" s="244"/>
      <c r="MHC151" s="245"/>
      <c r="MHD151" s="224"/>
      <c r="MHE151" s="244"/>
      <c r="MHF151" s="245"/>
      <c r="MHG151" s="224"/>
      <c r="MHH151" s="244"/>
      <c r="MHI151" s="245"/>
      <c r="MHJ151" s="224"/>
      <c r="MHK151" s="244"/>
      <c r="MHL151" s="245"/>
      <c r="MHM151" s="224"/>
      <c r="MHN151" s="244"/>
      <c r="MHO151" s="245"/>
      <c r="MHP151" s="224"/>
      <c r="MHQ151" s="244"/>
      <c r="MHR151" s="245"/>
      <c r="MHS151" s="224"/>
      <c r="MHT151" s="244"/>
      <c r="MHU151" s="245"/>
      <c r="MHV151" s="224"/>
      <c r="MHW151" s="244"/>
      <c r="MHX151" s="245"/>
      <c r="MHY151" s="224"/>
      <c r="MHZ151" s="244"/>
      <c r="MIA151" s="245"/>
      <c r="MIB151" s="224"/>
      <c r="MIC151" s="244"/>
      <c r="MID151" s="245"/>
      <c r="MIE151" s="224"/>
      <c r="MIF151" s="244"/>
      <c r="MIG151" s="245"/>
      <c r="MIH151" s="224"/>
      <c r="MII151" s="244"/>
      <c r="MIJ151" s="245"/>
      <c r="MIK151" s="224"/>
      <c r="MIL151" s="244"/>
      <c r="MIM151" s="245"/>
      <c r="MIN151" s="224"/>
      <c r="MIO151" s="244"/>
      <c r="MIP151" s="245"/>
      <c r="MIQ151" s="224"/>
      <c r="MIR151" s="244"/>
      <c r="MIS151" s="245"/>
      <c r="MIT151" s="224"/>
      <c r="MIU151" s="244"/>
      <c r="MIV151" s="245"/>
      <c r="MIW151" s="224"/>
      <c r="MIX151" s="244"/>
      <c r="MIY151" s="245"/>
      <c r="MIZ151" s="224"/>
      <c r="MJA151" s="244"/>
      <c r="MJB151" s="245"/>
      <c r="MJC151" s="224"/>
      <c r="MJD151" s="244"/>
      <c r="MJE151" s="245"/>
      <c r="MJF151" s="224"/>
      <c r="MJG151" s="244"/>
      <c r="MJH151" s="245"/>
      <c r="MJI151" s="224"/>
      <c r="MJJ151" s="244"/>
      <c r="MJK151" s="245"/>
      <c r="MJL151" s="224"/>
      <c r="MJM151" s="244"/>
      <c r="MJN151" s="245"/>
      <c r="MJO151" s="224"/>
      <c r="MJP151" s="244"/>
      <c r="MJQ151" s="245"/>
      <c r="MJR151" s="224"/>
      <c r="MJS151" s="244"/>
      <c r="MJT151" s="245"/>
      <c r="MJU151" s="224"/>
      <c r="MJV151" s="244"/>
      <c r="MJW151" s="245"/>
      <c r="MJX151" s="224"/>
      <c r="MJY151" s="244"/>
      <c r="MJZ151" s="245"/>
      <c r="MKA151" s="224"/>
      <c r="MKB151" s="244"/>
      <c r="MKC151" s="245"/>
      <c r="MKD151" s="224"/>
      <c r="MKE151" s="244"/>
      <c r="MKF151" s="245"/>
      <c r="MKG151" s="224"/>
      <c r="MKH151" s="244"/>
      <c r="MKI151" s="245"/>
      <c r="MKJ151" s="224"/>
      <c r="MKK151" s="244"/>
      <c r="MKL151" s="245"/>
      <c r="MKM151" s="224"/>
      <c r="MKN151" s="244"/>
      <c r="MKO151" s="245"/>
      <c r="MKP151" s="224"/>
      <c r="MKQ151" s="244"/>
      <c r="MKR151" s="245"/>
      <c r="MKS151" s="224"/>
      <c r="MKT151" s="244"/>
      <c r="MKU151" s="245"/>
      <c r="MKV151" s="224"/>
      <c r="MKW151" s="244"/>
      <c r="MKX151" s="245"/>
      <c r="MKY151" s="224"/>
      <c r="MKZ151" s="244"/>
      <c r="MLA151" s="245"/>
      <c r="MLB151" s="224"/>
      <c r="MLC151" s="244"/>
      <c r="MLD151" s="245"/>
      <c r="MLE151" s="224"/>
      <c r="MLF151" s="244"/>
      <c r="MLG151" s="245"/>
      <c r="MLH151" s="224"/>
      <c r="MLI151" s="244"/>
      <c r="MLJ151" s="245"/>
      <c r="MLK151" s="224"/>
      <c r="MLL151" s="244"/>
      <c r="MLM151" s="245"/>
      <c r="MLN151" s="224"/>
      <c r="MLO151" s="244"/>
      <c r="MLP151" s="245"/>
      <c r="MLQ151" s="224"/>
      <c r="MLR151" s="244"/>
      <c r="MLS151" s="245"/>
      <c r="MLT151" s="224"/>
      <c r="MLU151" s="244"/>
      <c r="MLV151" s="245"/>
      <c r="MLW151" s="224"/>
      <c r="MLX151" s="244"/>
      <c r="MLY151" s="245"/>
      <c r="MLZ151" s="224"/>
      <c r="MMA151" s="244"/>
      <c r="MMB151" s="245"/>
      <c r="MMC151" s="224"/>
      <c r="MMD151" s="244"/>
      <c r="MME151" s="245"/>
      <c r="MMF151" s="224"/>
      <c r="MMG151" s="244"/>
      <c r="MMH151" s="245"/>
      <c r="MMI151" s="224"/>
      <c r="MMJ151" s="244"/>
      <c r="MMK151" s="245"/>
      <c r="MML151" s="224"/>
      <c r="MMM151" s="244"/>
      <c r="MMN151" s="245"/>
      <c r="MMO151" s="224"/>
      <c r="MMP151" s="244"/>
      <c r="MMQ151" s="245"/>
      <c r="MMR151" s="224"/>
      <c r="MMS151" s="244"/>
      <c r="MMT151" s="245"/>
      <c r="MMU151" s="224"/>
      <c r="MMV151" s="244"/>
      <c r="MMW151" s="245"/>
      <c r="MMX151" s="224"/>
      <c r="MMY151" s="244"/>
      <c r="MMZ151" s="245"/>
      <c r="MNA151" s="224"/>
      <c r="MNB151" s="244"/>
      <c r="MNC151" s="245"/>
      <c r="MND151" s="224"/>
      <c r="MNE151" s="244"/>
      <c r="MNF151" s="245"/>
      <c r="MNG151" s="224"/>
      <c r="MNH151" s="244"/>
      <c r="MNI151" s="245"/>
      <c r="MNJ151" s="224"/>
      <c r="MNK151" s="244"/>
      <c r="MNL151" s="245"/>
      <c r="MNM151" s="224"/>
      <c r="MNN151" s="244"/>
      <c r="MNO151" s="245"/>
      <c r="MNP151" s="224"/>
      <c r="MNQ151" s="244"/>
      <c r="MNR151" s="245"/>
      <c r="MNS151" s="224"/>
      <c r="MNT151" s="244"/>
      <c r="MNU151" s="245"/>
      <c r="MNV151" s="224"/>
      <c r="MNW151" s="244"/>
      <c r="MNX151" s="245"/>
      <c r="MNY151" s="224"/>
      <c r="MNZ151" s="244"/>
      <c r="MOA151" s="245"/>
      <c r="MOB151" s="224"/>
      <c r="MOC151" s="244"/>
      <c r="MOD151" s="245"/>
      <c r="MOE151" s="224"/>
      <c r="MOF151" s="244"/>
      <c r="MOG151" s="245"/>
      <c r="MOH151" s="224"/>
      <c r="MOI151" s="244"/>
      <c r="MOJ151" s="245"/>
      <c r="MOK151" s="224"/>
      <c r="MOL151" s="244"/>
      <c r="MOM151" s="245"/>
      <c r="MON151" s="224"/>
      <c r="MOO151" s="244"/>
      <c r="MOP151" s="245"/>
      <c r="MOQ151" s="224"/>
      <c r="MOR151" s="244"/>
      <c r="MOS151" s="245"/>
      <c r="MOT151" s="224"/>
      <c r="MOU151" s="244"/>
      <c r="MOV151" s="245"/>
      <c r="MOW151" s="224"/>
      <c r="MOX151" s="244"/>
      <c r="MOY151" s="245"/>
      <c r="MOZ151" s="224"/>
      <c r="MPA151" s="244"/>
      <c r="MPB151" s="245"/>
      <c r="MPC151" s="224"/>
      <c r="MPD151" s="244"/>
      <c r="MPE151" s="245"/>
      <c r="MPF151" s="224"/>
      <c r="MPG151" s="244"/>
      <c r="MPH151" s="245"/>
      <c r="MPI151" s="224"/>
      <c r="MPJ151" s="244"/>
      <c r="MPK151" s="245"/>
      <c r="MPL151" s="224"/>
      <c r="MPM151" s="244"/>
      <c r="MPN151" s="245"/>
      <c r="MPO151" s="224"/>
      <c r="MPP151" s="244"/>
      <c r="MPQ151" s="245"/>
      <c r="MPR151" s="224"/>
      <c r="MPS151" s="244"/>
      <c r="MPT151" s="245"/>
      <c r="MPU151" s="224"/>
      <c r="MPV151" s="244"/>
      <c r="MPW151" s="245"/>
      <c r="MPX151" s="224"/>
      <c r="MPY151" s="244"/>
      <c r="MPZ151" s="245"/>
      <c r="MQA151" s="224"/>
      <c r="MQB151" s="244"/>
      <c r="MQC151" s="245"/>
      <c r="MQD151" s="224"/>
      <c r="MQE151" s="244"/>
      <c r="MQF151" s="245"/>
      <c r="MQG151" s="224"/>
      <c r="MQH151" s="244"/>
      <c r="MQI151" s="245"/>
      <c r="MQJ151" s="224"/>
      <c r="MQK151" s="244"/>
      <c r="MQL151" s="245"/>
      <c r="MQM151" s="224"/>
      <c r="MQN151" s="244"/>
      <c r="MQO151" s="245"/>
      <c r="MQP151" s="224"/>
      <c r="MQQ151" s="244"/>
      <c r="MQR151" s="245"/>
      <c r="MQS151" s="224"/>
      <c r="MQT151" s="244"/>
      <c r="MQU151" s="245"/>
      <c r="MQV151" s="224"/>
      <c r="MQW151" s="244"/>
      <c r="MQX151" s="245"/>
      <c r="MQY151" s="224"/>
      <c r="MQZ151" s="244"/>
      <c r="MRA151" s="245"/>
      <c r="MRB151" s="224"/>
      <c r="MRC151" s="244"/>
      <c r="MRD151" s="245"/>
      <c r="MRE151" s="224"/>
      <c r="MRF151" s="244"/>
      <c r="MRG151" s="245"/>
      <c r="MRH151" s="224"/>
      <c r="MRI151" s="244"/>
      <c r="MRJ151" s="245"/>
      <c r="MRK151" s="224"/>
      <c r="MRL151" s="244"/>
      <c r="MRM151" s="245"/>
      <c r="MRN151" s="224"/>
      <c r="MRO151" s="244"/>
      <c r="MRP151" s="245"/>
      <c r="MRQ151" s="224"/>
      <c r="MRR151" s="244"/>
      <c r="MRS151" s="245"/>
      <c r="MRT151" s="224"/>
      <c r="MRU151" s="244"/>
      <c r="MRV151" s="245"/>
      <c r="MRW151" s="224"/>
      <c r="MRX151" s="244"/>
      <c r="MRY151" s="245"/>
      <c r="MRZ151" s="224"/>
      <c r="MSA151" s="244"/>
      <c r="MSB151" s="245"/>
      <c r="MSC151" s="224"/>
      <c r="MSD151" s="244"/>
      <c r="MSE151" s="245"/>
      <c r="MSF151" s="224"/>
      <c r="MSG151" s="244"/>
      <c r="MSH151" s="245"/>
      <c r="MSI151" s="224"/>
      <c r="MSJ151" s="244"/>
      <c r="MSK151" s="245"/>
      <c r="MSL151" s="224"/>
      <c r="MSM151" s="244"/>
      <c r="MSN151" s="245"/>
      <c r="MSO151" s="224"/>
      <c r="MSP151" s="244"/>
      <c r="MSQ151" s="245"/>
      <c r="MSR151" s="224"/>
      <c r="MSS151" s="244"/>
      <c r="MST151" s="245"/>
      <c r="MSU151" s="224"/>
      <c r="MSV151" s="244"/>
      <c r="MSW151" s="245"/>
      <c r="MSX151" s="224"/>
      <c r="MSY151" s="244"/>
      <c r="MSZ151" s="245"/>
      <c r="MTA151" s="224"/>
      <c r="MTB151" s="244"/>
      <c r="MTC151" s="245"/>
      <c r="MTD151" s="224"/>
      <c r="MTE151" s="244"/>
      <c r="MTF151" s="245"/>
      <c r="MTG151" s="224"/>
      <c r="MTH151" s="244"/>
      <c r="MTI151" s="245"/>
      <c r="MTJ151" s="224"/>
      <c r="MTK151" s="244"/>
      <c r="MTL151" s="245"/>
      <c r="MTM151" s="224"/>
      <c r="MTN151" s="244"/>
      <c r="MTO151" s="245"/>
      <c r="MTP151" s="224"/>
      <c r="MTQ151" s="244"/>
      <c r="MTR151" s="245"/>
      <c r="MTS151" s="224"/>
      <c r="MTT151" s="244"/>
      <c r="MTU151" s="245"/>
      <c r="MTV151" s="224"/>
      <c r="MTW151" s="244"/>
      <c r="MTX151" s="245"/>
      <c r="MTY151" s="224"/>
      <c r="MTZ151" s="244"/>
      <c r="MUA151" s="245"/>
      <c r="MUB151" s="224"/>
      <c r="MUC151" s="244"/>
      <c r="MUD151" s="245"/>
      <c r="MUE151" s="224"/>
      <c r="MUF151" s="244"/>
      <c r="MUG151" s="245"/>
      <c r="MUH151" s="224"/>
      <c r="MUI151" s="244"/>
      <c r="MUJ151" s="245"/>
      <c r="MUK151" s="224"/>
      <c r="MUL151" s="244"/>
      <c r="MUM151" s="245"/>
      <c r="MUN151" s="224"/>
      <c r="MUO151" s="244"/>
      <c r="MUP151" s="245"/>
      <c r="MUQ151" s="224"/>
      <c r="MUR151" s="244"/>
      <c r="MUS151" s="245"/>
      <c r="MUT151" s="224"/>
      <c r="MUU151" s="244"/>
      <c r="MUV151" s="245"/>
      <c r="MUW151" s="224"/>
      <c r="MUX151" s="244"/>
      <c r="MUY151" s="245"/>
      <c r="MUZ151" s="224"/>
      <c r="MVA151" s="244"/>
      <c r="MVB151" s="245"/>
      <c r="MVC151" s="224"/>
      <c r="MVD151" s="244"/>
      <c r="MVE151" s="245"/>
      <c r="MVF151" s="224"/>
      <c r="MVG151" s="244"/>
      <c r="MVH151" s="245"/>
      <c r="MVI151" s="224"/>
      <c r="MVJ151" s="244"/>
      <c r="MVK151" s="245"/>
      <c r="MVL151" s="224"/>
      <c r="MVM151" s="244"/>
      <c r="MVN151" s="245"/>
      <c r="MVO151" s="224"/>
      <c r="MVP151" s="244"/>
      <c r="MVQ151" s="245"/>
      <c r="MVR151" s="224"/>
      <c r="MVS151" s="244"/>
      <c r="MVT151" s="245"/>
      <c r="MVU151" s="224"/>
      <c r="MVV151" s="244"/>
      <c r="MVW151" s="245"/>
      <c r="MVX151" s="224"/>
      <c r="MVY151" s="244"/>
      <c r="MVZ151" s="245"/>
      <c r="MWA151" s="224"/>
      <c r="MWB151" s="244"/>
      <c r="MWC151" s="245"/>
      <c r="MWD151" s="224"/>
      <c r="MWE151" s="244"/>
      <c r="MWF151" s="245"/>
      <c r="MWG151" s="224"/>
      <c r="MWH151" s="244"/>
      <c r="MWI151" s="245"/>
      <c r="MWJ151" s="224"/>
      <c r="MWK151" s="244"/>
      <c r="MWL151" s="245"/>
      <c r="MWM151" s="224"/>
      <c r="MWN151" s="244"/>
      <c r="MWO151" s="245"/>
      <c r="MWP151" s="224"/>
      <c r="MWQ151" s="244"/>
      <c r="MWR151" s="245"/>
      <c r="MWS151" s="224"/>
      <c r="MWT151" s="244"/>
      <c r="MWU151" s="245"/>
      <c r="MWV151" s="224"/>
      <c r="MWW151" s="244"/>
      <c r="MWX151" s="245"/>
      <c r="MWY151" s="224"/>
      <c r="MWZ151" s="244"/>
      <c r="MXA151" s="245"/>
      <c r="MXB151" s="224"/>
      <c r="MXC151" s="244"/>
      <c r="MXD151" s="245"/>
      <c r="MXE151" s="224"/>
      <c r="MXF151" s="244"/>
      <c r="MXG151" s="245"/>
      <c r="MXH151" s="224"/>
      <c r="MXI151" s="244"/>
      <c r="MXJ151" s="245"/>
      <c r="MXK151" s="224"/>
      <c r="MXL151" s="244"/>
      <c r="MXM151" s="245"/>
      <c r="MXN151" s="224"/>
      <c r="MXO151" s="244"/>
      <c r="MXP151" s="245"/>
      <c r="MXQ151" s="224"/>
      <c r="MXR151" s="244"/>
      <c r="MXS151" s="245"/>
      <c r="MXT151" s="224"/>
      <c r="MXU151" s="244"/>
      <c r="MXV151" s="245"/>
      <c r="MXW151" s="224"/>
      <c r="MXX151" s="244"/>
      <c r="MXY151" s="245"/>
      <c r="MXZ151" s="224"/>
      <c r="MYA151" s="244"/>
      <c r="MYB151" s="245"/>
      <c r="MYC151" s="224"/>
      <c r="MYD151" s="244"/>
      <c r="MYE151" s="245"/>
      <c r="MYF151" s="224"/>
      <c r="MYG151" s="244"/>
      <c r="MYH151" s="245"/>
      <c r="MYI151" s="224"/>
      <c r="MYJ151" s="244"/>
      <c r="MYK151" s="245"/>
      <c r="MYL151" s="224"/>
      <c r="MYM151" s="244"/>
      <c r="MYN151" s="245"/>
      <c r="MYO151" s="224"/>
      <c r="MYP151" s="244"/>
      <c r="MYQ151" s="245"/>
      <c r="MYR151" s="224"/>
      <c r="MYS151" s="244"/>
      <c r="MYT151" s="245"/>
      <c r="MYU151" s="224"/>
      <c r="MYV151" s="244"/>
      <c r="MYW151" s="245"/>
      <c r="MYX151" s="224"/>
      <c r="MYY151" s="244"/>
      <c r="MYZ151" s="245"/>
      <c r="MZA151" s="224"/>
      <c r="MZB151" s="244"/>
      <c r="MZC151" s="245"/>
      <c r="MZD151" s="224"/>
      <c r="MZE151" s="244"/>
      <c r="MZF151" s="245"/>
      <c r="MZG151" s="224"/>
      <c r="MZH151" s="244"/>
      <c r="MZI151" s="245"/>
      <c r="MZJ151" s="224"/>
      <c r="MZK151" s="244"/>
      <c r="MZL151" s="245"/>
      <c r="MZM151" s="224"/>
      <c r="MZN151" s="244"/>
      <c r="MZO151" s="245"/>
      <c r="MZP151" s="224"/>
      <c r="MZQ151" s="244"/>
      <c r="MZR151" s="245"/>
      <c r="MZS151" s="224"/>
      <c r="MZT151" s="244"/>
      <c r="MZU151" s="245"/>
      <c r="MZV151" s="224"/>
      <c r="MZW151" s="244"/>
      <c r="MZX151" s="245"/>
      <c r="MZY151" s="224"/>
      <c r="MZZ151" s="244"/>
      <c r="NAA151" s="245"/>
      <c r="NAB151" s="224"/>
      <c r="NAC151" s="244"/>
      <c r="NAD151" s="245"/>
      <c r="NAE151" s="224"/>
      <c r="NAF151" s="244"/>
      <c r="NAG151" s="245"/>
      <c r="NAH151" s="224"/>
      <c r="NAI151" s="244"/>
      <c r="NAJ151" s="245"/>
      <c r="NAK151" s="224"/>
      <c r="NAL151" s="244"/>
      <c r="NAM151" s="245"/>
      <c r="NAN151" s="224"/>
      <c r="NAO151" s="244"/>
      <c r="NAP151" s="245"/>
      <c r="NAQ151" s="224"/>
      <c r="NAR151" s="244"/>
      <c r="NAS151" s="245"/>
      <c r="NAT151" s="224"/>
      <c r="NAU151" s="244"/>
      <c r="NAV151" s="245"/>
      <c r="NAW151" s="224"/>
      <c r="NAX151" s="244"/>
      <c r="NAY151" s="245"/>
      <c r="NAZ151" s="224"/>
      <c r="NBA151" s="244"/>
      <c r="NBB151" s="245"/>
      <c r="NBC151" s="224"/>
      <c r="NBD151" s="244"/>
      <c r="NBE151" s="245"/>
      <c r="NBF151" s="224"/>
      <c r="NBG151" s="244"/>
      <c r="NBH151" s="245"/>
      <c r="NBI151" s="224"/>
      <c r="NBJ151" s="244"/>
      <c r="NBK151" s="245"/>
      <c r="NBL151" s="224"/>
      <c r="NBM151" s="244"/>
      <c r="NBN151" s="245"/>
      <c r="NBO151" s="224"/>
      <c r="NBP151" s="244"/>
      <c r="NBQ151" s="245"/>
      <c r="NBR151" s="224"/>
      <c r="NBS151" s="244"/>
      <c r="NBT151" s="245"/>
      <c r="NBU151" s="224"/>
      <c r="NBV151" s="244"/>
      <c r="NBW151" s="245"/>
      <c r="NBX151" s="224"/>
      <c r="NBY151" s="244"/>
      <c r="NBZ151" s="245"/>
      <c r="NCA151" s="224"/>
      <c r="NCB151" s="244"/>
      <c r="NCC151" s="245"/>
      <c r="NCD151" s="224"/>
      <c r="NCE151" s="244"/>
      <c r="NCF151" s="245"/>
      <c r="NCG151" s="224"/>
      <c r="NCH151" s="244"/>
      <c r="NCI151" s="245"/>
      <c r="NCJ151" s="224"/>
      <c r="NCK151" s="244"/>
      <c r="NCL151" s="245"/>
      <c r="NCM151" s="224"/>
      <c r="NCN151" s="244"/>
      <c r="NCO151" s="245"/>
      <c r="NCP151" s="224"/>
      <c r="NCQ151" s="244"/>
      <c r="NCR151" s="245"/>
      <c r="NCS151" s="224"/>
      <c r="NCT151" s="244"/>
      <c r="NCU151" s="245"/>
      <c r="NCV151" s="224"/>
      <c r="NCW151" s="244"/>
      <c r="NCX151" s="245"/>
      <c r="NCY151" s="224"/>
      <c r="NCZ151" s="244"/>
      <c r="NDA151" s="245"/>
      <c r="NDB151" s="224"/>
      <c r="NDC151" s="244"/>
      <c r="NDD151" s="245"/>
      <c r="NDE151" s="224"/>
      <c r="NDF151" s="244"/>
      <c r="NDG151" s="245"/>
      <c r="NDH151" s="224"/>
      <c r="NDI151" s="244"/>
      <c r="NDJ151" s="245"/>
      <c r="NDK151" s="224"/>
      <c r="NDL151" s="244"/>
      <c r="NDM151" s="245"/>
      <c r="NDN151" s="224"/>
      <c r="NDO151" s="244"/>
      <c r="NDP151" s="245"/>
      <c r="NDQ151" s="224"/>
      <c r="NDR151" s="244"/>
      <c r="NDS151" s="245"/>
      <c r="NDT151" s="224"/>
      <c r="NDU151" s="244"/>
      <c r="NDV151" s="245"/>
      <c r="NDW151" s="224"/>
      <c r="NDX151" s="244"/>
      <c r="NDY151" s="245"/>
      <c r="NDZ151" s="224"/>
      <c r="NEA151" s="244"/>
      <c r="NEB151" s="245"/>
      <c r="NEC151" s="224"/>
      <c r="NED151" s="244"/>
      <c r="NEE151" s="245"/>
      <c r="NEF151" s="224"/>
      <c r="NEG151" s="244"/>
      <c r="NEH151" s="245"/>
      <c r="NEI151" s="224"/>
      <c r="NEJ151" s="244"/>
      <c r="NEK151" s="245"/>
      <c r="NEL151" s="224"/>
      <c r="NEM151" s="244"/>
      <c r="NEN151" s="245"/>
      <c r="NEO151" s="224"/>
      <c r="NEP151" s="244"/>
      <c r="NEQ151" s="245"/>
      <c r="NER151" s="224"/>
      <c r="NES151" s="244"/>
      <c r="NET151" s="245"/>
      <c r="NEU151" s="224"/>
      <c r="NEV151" s="244"/>
      <c r="NEW151" s="245"/>
      <c r="NEX151" s="224"/>
      <c r="NEY151" s="244"/>
      <c r="NEZ151" s="245"/>
      <c r="NFA151" s="224"/>
      <c r="NFB151" s="244"/>
      <c r="NFC151" s="245"/>
      <c r="NFD151" s="224"/>
      <c r="NFE151" s="244"/>
      <c r="NFF151" s="245"/>
      <c r="NFG151" s="224"/>
      <c r="NFH151" s="244"/>
      <c r="NFI151" s="245"/>
      <c r="NFJ151" s="224"/>
      <c r="NFK151" s="244"/>
      <c r="NFL151" s="245"/>
      <c r="NFM151" s="224"/>
      <c r="NFN151" s="244"/>
      <c r="NFO151" s="245"/>
      <c r="NFP151" s="224"/>
      <c r="NFQ151" s="244"/>
      <c r="NFR151" s="245"/>
      <c r="NFS151" s="224"/>
      <c r="NFT151" s="244"/>
      <c r="NFU151" s="245"/>
      <c r="NFV151" s="224"/>
      <c r="NFW151" s="244"/>
      <c r="NFX151" s="245"/>
      <c r="NFY151" s="224"/>
      <c r="NFZ151" s="244"/>
      <c r="NGA151" s="245"/>
      <c r="NGB151" s="224"/>
      <c r="NGC151" s="244"/>
      <c r="NGD151" s="245"/>
      <c r="NGE151" s="224"/>
      <c r="NGF151" s="244"/>
      <c r="NGG151" s="245"/>
      <c r="NGH151" s="224"/>
      <c r="NGI151" s="244"/>
      <c r="NGJ151" s="245"/>
      <c r="NGK151" s="224"/>
      <c r="NGL151" s="244"/>
      <c r="NGM151" s="245"/>
      <c r="NGN151" s="224"/>
      <c r="NGO151" s="244"/>
      <c r="NGP151" s="245"/>
      <c r="NGQ151" s="224"/>
      <c r="NGR151" s="244"/>
      <c r="NGS151" s="245"/>
      <c r="NGT151" s="224"/>
      <c r="NGU151" s="244"/>
      <c r="NGV151" s="245"/>
      <c r="NGW151" s="224"/>
      <c r="NGX151" s="244"/>
      <c r="NGY151" s="245"/>
      <c r="NGZ151" s="224"/>
      <c r="NHA151" s="244"/>
      <c r="NHB151" s="245"/>
      <c r="NHC151" s="224"/>
      <c r="NHD151" s="244"/>
      <c r="NHE151" s="245"/>
      <c r="NHF151" s="224"/>
      <c r="NHG151" s="244"/>
      <c r="NHH151" s="245"/>
      <c r="NHI151" s="224"/>
      <c r="NHJ151" s="244"/>
      <c r="NHK151" s="245"/>
      <c r="NHL151" s="224"/>
      <c r="NHM151" s="244"/>
      <c r="NHN151" s="245"/>
      <c r="NHO151" s="224"/>
      <c r="NHP151" s="244"/>
      <c r="NHQ151" s="245"/>
      <c r="NHR151" s="224"/>
      <c r="NHS151" s="244"/>
      <c r="NHT151" s="245"/>
      <c r="NHU151" s="224"/>
      <c r="NHV151" s="244"/>
      <c r="NHW151" s="245"/>
      <c r="NHX151" s="224"/>
      <c r="NHY151" s="244"/>
      <c r="NHZ151" s="245"/>
      <c r="NIA151" s="224"/>
      <c r="NIB151" s="244"/>
      <c r="NIC151" s="245"/>
      <c r="NID151" s="224"/>
      <c r="NIE151" s="244"/>
      <c r="NIF151" s="245"/>
      <c r="NIG151" s="224"/>
      <c r="NIH151" s="244"/>
      <c r="NII151" s="245"/>
      <c r="NIJ151" s="224"/>
      <c r="NIK151" s="244"/>
      <c r="NIL151" s="245"/>
      <c r="NIM151" s="224"/>
      <c r="NIN151" s="244"/>
      <c r="NIO151" s="245"/>
      <c r="NIP151" s="224"/>
      <c r="NIQ151" s="244"/>
      <c r="NIR151" s="245"/>
      <c r="NIS151" s="224"/>
      <c r="NIT151" s="244"/>
      <c r="NIU151" s="245"/>
      <c r="NIV151" s="224"/>
      <c r="NIW151" s="244"/>
      <c r="NIX151" s="245"/>
      <c r="NIY151" s="224"/>
      <c r="NIZ151" s="244"/>
      <c r="NJA151" s="245"/>
      <c r="NJB151" s="224"/>
      <c r="NJC151" s="244"/>
      <c r="NJD151" s="245"/>
      <c r="NJE151" s="224"/>
      <c r="NJF151" s="244"/>
      <c r="NJG151" s="245"/>
      <c r="NJH151" s="224"/>
      <c r="NJI151" s="244"/>
      <c r="NJJ151" s="245"/>
      <c r="NJK151" s="224"/>
      <c r="NJL151" s="244"/>
      <c r="NJM151" s="245"/>
      <c r="NJN151" s="224"/>
      <c r="NJO151" s="244"/>
      <c r="NJP151" s="245"/>
      <c r="NJQ151" s="224"/>
      <c r="NJR151" s="244"/>
      <c r="NJS151" s="245"/>
      <c r="NJT151" s="224"/>
      <c r="NJU151" s="244"/>
      <c r="NJV151" s="245"/>
      <c r="NJW151" s="224"/>
      <c r="NJX151" s="244"/>
      <c r="NJY151" s="245"/>
      <c r="NJZ151" s="224"/>
      <c r="NKA151" s="244"/>
      <c r="NKB151" s="245"/>
      <c r="NKC151" s="224"/>
      <c r="NKD151" s="244"/>
      <c r="NKE151" s="245"/>
      <c r="NKF151" s="224"/>
      <c r="NKG151" s="244"/>
      <c r="NKH151" s="245"/>
      <c r="NKI151" s="224"/>
      <c r="NKJ151" s="244"/>
      <c r="NKK151" s="245"/>
      <c r="NKL151" s="224"/>
      <c r="NKM151" s="244"/>
      <c r="NKN151" s="245"/>
      <c r="NKO151" s="224"/>
      <c r="NKP151" s="244"/>
      <c r="NKQ151" s="245"/>
      <c r="NKR151" s="224"/>
      <c r="NKS151" s="244"/>
      <c r="NKT151" s="245"/>
      <c r="NKU151" s="224"/>
      <c r="NKV151" s="244"/>
      <c r="NKW151" s="245"/>
      <c r="NKX151" s="224"/>
      <c r="NKY151" s="244"/>
      <c r="NKZ151" s="245"/>
      <c r="NLA151" s="224"/>
      <c r="NLB151" s="244"/>
      <c r="NLC151" s="245"/>
      <c r="NLD151" s="224"/>
      <c r="NLE151" s="244"/>
      <c r="NLF151" s="245"/>
      <c r="NLG151" s="224"/>
      <c r="NLH151" s="244"/>
      <c r="NLI151" s="245"/>
      <c r="NLJ151" s="224"/>
      <c r="NLK151" s="244"/>
      <c r="NLL151" s="245"/>
      <c r="NLM151" s="224"/>
      <c r="NLN151" s="244"/>
      <c r="NLO151" s="245"/>
      <c r="NLP151" s="224"/>
      <c r="NLQ151" s="244"/>
      <c r="NLR151" s="245"/>
      <c r="NLS151" s="224"/>
      <c r="NLT151" s="244"/>
      <c r="NLU151" s="245"/>
      <c r="NLV151" s="224"/>
      <c r="NLW151" s="244"/>
      <c r="NLX151" s="245"/>
      <c r="NLY151" s="224"/>
      <c r="NLZ151" s="244"/>
      <c r="NMA151" s="245"/>
      <c r="NMB151" s="224"/>
      <c r="NMC151" s="244"/>
      <c r="NMD151" s="245"/>
      <c r="NME151" s="224"/>
      <c r="NMF151" s="244"/>
      <c r="NMG151" s="245"/>
      <c r="NMH151" s="224"/>
      <c r="NMI151" s="244"/>
      <c r="NMJ151" s="245"/>
      <c r="NMK151" s="224"/>
      <c r="NML151" s="244"/>
      <c r="NMM151" s="245"/>
      <c r="NMN151" s="224"/>
      <c r="NMO151" s="244"/>
      <c r="NMP151" s="245"/>
      <c r="NMQ151" s="224"/>
      <c r="NMR151" s="244"/>
      <c r="NMS151" s="245"/>
      <c r="NMT151" s="224"/>
      <c r="NMU151" s="244"/>
      <c r="NMV151" s="245"/>
      <c r="NMW151" s="224"/>
      <c r="NMX151" s="244"/>
      <c r="NMY151" s="245"/>
      <c r="NMZ151" s="224"/>
      <c r="NNA151" s="244"/>
      <c r="NNB151" s="245"/>
      <c r="NNC151" s="224"/>
      <c r="NND151" s="244"/>
      <c r="NNE151" s="245"/>
      <c r="NNF151" s="224"/>
      <c r="NNG151" s="244"/>
      <c r="NNH151" s="245"/>
      <c r="NNI151" s="224"/>
      <c r="NNJ151" s="244"/>
      <c r="NNK151" s="245"/>
      <c r="NNL151" s="224"/>
      <c r="NNM151" s="244"/>
      <c r="NNN151" s="245"/>
      <c r="NNO151" s="224"/>
      <c r="NNP151" s="244"/>
      <c r="NNQ151" s="245"/>
      <c r="NNR151" s="224"/>
      <c r="NNS151" s="244"/>
      <c r="NNT151" s="245"/>
      <c r="NNU151" s="224"/>
      <c r="NNV151" s="244"/>
      <c r="NNW151" s="245"/>
      <c r="NNX151" s="224"/>
      <c r="NNY151" s="244"/>
      <c r="NNZ151" s="245"/>
      <c r="NOA151" s="224"/>
      <c r="NOB151" s="244"/>
      <c r="NOC151" s="245"/>
      <c r="NOD151" s="224"/>
      <c r="NOE151" s="244"/>
      <c r="NOF151" s="245"/>
      <c r="NOG151" s="224"/>
      <c r="NOH151" s="244"/>
      <c r="NOI151" s="245"/>
      <c r="NOJ151" s="224"/>
      <c r="NOK151" s="244"/>
      <c r="NOL151" s="245"/>
      <c r="NOM151" s="224"/>
      <c r="NON151" s="244"/>
      <c r="NOO151" s="245"/>
      <c r="NOP151" s="224"/>
      <c r="NOQ151" s="244"/>
      <c r="NOR151" s="245"/>
      <c r="NOS151" s="224"/>
      <c r="NOT151" s="244"/>
      <c r="NOU151" s="245"/>
      <c r="NOV151" s="224"/>
      <c r="NOW151" s="244"/>
      <c r="NOX151" s="245"/>
      <c r="NOY151" s="224"/>
      <c r="NOZ151" s="244"/>
      <c r="NPA151" s="245"/>
      <c r="NPB151" s="224"/>
      <c r="NPC151" s="244"/>
      <c r="NPD151" s="245"/>
      <c r="NPE151" s="224"/>
      <c r="NPF151" s="244"/>
      <c r="NPG151" s="245"/>
      <c r="NPH151" s="224"/>
      <c r="NPI151" s="244"/>
      <c r="NPJ151" s="245"/>
      <c r="NPK151" s="224"/>
      <c r="NPL151" s="244"/>
      <c r="NPM151" s="245"/>
      <c r="NPN151" s="224"/>
      <c r="NPO151" s="244"/>
      <c r="NPP151" s="245"/>
      <c r="NPQ151" s="224"/>
      <c r="NPR151" s="244"/>
      <c r="NPS151" s="245"/>
      <c r="NPT151" s="224"/>
      <c r="NPU151" s="244"/>
      <c r="NPV151" s="245"/>
      <c r="NPW151" s="224"/>
      <c r="NPX151" s="244"/>
      <c r="NPY151" s="245"/>
      <c r="NPZ151" s="224"/>
      <c r="NQA151" s="244"/>
      <c r="NQB151" s="245"/>
      <c r="NQC151" s="224"/>
      <c r="NQD151" s="244"/>
      <c r="NQE151" s="245"/>
      <c r="NQF151" s="224"/>
      <c r="NQG151" s="244"/>
      <c r="NQH151" s="245"/>
      <c r="NQI151" s="224"/>
      <c r="NQJ151" s="244"/>
      <c r="NQK151" s="245"/>
      <c r="NQL151" s="224"/>
      <c r="NQM151" s="244"/>
      <c r="NQN151" s="245"/>
      <c r="NQO151" s="224"/>
      <c r="NQP151" s="244"/>
      <c r="NQQ151" s="245"/>
      <c r="NQR151" s="224"/>
      <c r="NQS151" s="244"/>
      <c r="NQT151" s="245"/>
      <c r="NQU151" s="224"/>
      <c r="NQV151" s="244"/>
      <c r="NQW151" s="245"/>
      <c r="NQX151" s="224"/>
      <c r="NQY151" s="244"/>
      <c r="NQZ151" s="245"/>
      <c r="NRA151" s="224"/>
      <c r="NRB151" s="244"/>
      <c r="NRC151" s="245"/>
      <c r="NRD151" s="224"/>
      <c r="NRE151" s="244"/>
      <c r="NRF151" s="245"/>
      <c r="NRG151" s="224"/>
      <c r="NRH151" s="244"/>
      <c r="NRI151" s="245"/>
      <c r="NRJ151" s="224"/>
      <c r="NRK151" s="244"/>
      <c r="NRL151" s="245"/>
      <c r="NRM151" s="224"/>
      <c r="NRN151" s="244"/>
      <c r="NRO151" s="245"/>
      <c r="NRP151" s="224"/>
      <c r="NRQ151" s="244"/>
      <c r="NRR151" s="245"/>
      <c r="NRS151" s="224"/>
      <c r="NRT151" s="244"/>
      <c r="NRU151" s="245"/>
      <c r="NRV151" s="224"/>
      <c r="NRW151" s="244"/>
      <c r="NRX151" s="245"/>
      <c r="NRY151" s="224"/>
      <c r="NRZ151" s="244"/>
      <c r="NSA151" s="245"/>
      <c r="NSB151" s="224"/>
      <c r="NSC151" s="244"/>
      <c r="NSD151" s="245"/>
      <c r="NSE151" s="224"/>
      <c r="NSF151" s="244"/>
      <c r="NSG151" s="245"/>
      <c r="NSH151" s="224"/>
      <c r="NSI151" s="244"/>
      <c r="NSJ151" s="245"/>
      <c r="NSK151" s="224"/>
      <c r="NSL151" s="244"/>
      <c r="NSM151" s="245"/>
      <c r="NSN151" s="224"/>
      <c r="NSO151" s="244"/>
      <c r="NSP151" s="245"/>
      <c r="NSQ151" s="224"/>
      <c r="NSR151" s="244"/>
      <c r="NSS151" s="245"/>
      <c r="NST151" s="224"/>
      <c r="NSU151" s="244"/>
      <c r="NSV151" s="245"/>
      <c r="NSW151" s="224"/>
      <c r="NSX151" s="244"/>
      <c r="NSY151" s="245"/>
      <c r="NSZ151" s="224"/>
      <c r="NTA151" s="244"/>
      <c r="NTB151" s="245"/>
      <c r="NTC151" s="224"/>
      <c r="NTD151" s="244"/>
      <c r="NTE151" s="245"/>
      <c r="NTF151" s="224"/>
      <c r="NTG151" s="244"/>
      <c r="NTH151" s="245"/>
      <c r="NTI151" s="224"/>
      <c r="NTJ151" s="244"/>
      <c r="NTK151" s="245"/>
      <c r="NTL151" s="224"/>
      <c r="NTM151" s="244"/>
      <c r="NTN151" s="245"/>
      <c r="NTO151" s="224"/>
      <c r="NTP151" s="244"/>
      <c r="NTQ151" s="245"/>
      <c r="NTR151" s="224"/>
      <c r="NTS151" s="244"/>
      <c r="NTT151" s="245"/>
      <c r="NTU151" s="224"/>
      <c r="NTV151" s="244"/>
      <c r="NTW151" s="245"/>
      <c r="NTX151" s="224"/>
      <c r="NTY151" s="244"/>
      <c r="NTZ151" s="245"/>
      <c r="NUA151" s="224"/>
      <c r="NUB151" s="244"/>
      <c r="NUC151" s="245"/>
      <c r="NUD151" s="224"/>
      <c r="NUE151" s="244"/>
      <c r="NUF151" s="245"/>
      <c r="NUG151" s="224"/>
      <c r="NUH151" s="244"/>
      <c r="NUI151" s="245"/>
      <c r="NUJ151" s="224"/>
      <c r="NUK151" s="244"/>
      <c r="NUL151" s="245"/>
      <c r="NUM151" s="224"/>
      <c r="NUN151" s="244"/>
      <c r="NUO151" s="245"/>
      <c r="NUP151" s="224"/>
      <c r="NUQ151" s="244"/>
      <c r="NUR151" s="245"/>
      <c r="NUS151" s="224"/>
      <c r="NUT151" s="244"/>
      <c r="NUU151" s="245"/>
      <c r="NUV151" s="224"/>
      <c r="NUW151" s="244"/>
      <c r="NUX151" s="245"/>
      <c r="NUY151" s="224"/>
      <c r="NUZ151" s="244"/>
      <c r="NVA151" s="245"/>
      <c r="NVB151" s="224"/>
      <c r="NVC151" s="244"/>
      <c r="NVD151" s="245"/>
      <c r="NVE151" s="224"/>
      <c r="NVF151" s="244"/>
      <c r="NVG151" s="245"/>
      <c r="NVH151" s="224"/>
      <c r="NVI151" s="244"/>
      <c r="NVJ151" s="245"/>
      <c r="NVK151" s="224"/>
      <c r="NVL151" s="244"/>
      <c r="NVM151" s="245"/>
      <c r="NVN151" s="224"/>
      <c r="NVO151" s="244"/>
      <c r="NVP151" s="245"/>
      <c r="NVQ151" s="224"/>
      <c r="NVR151" s="244"/>
      <c r="NVS151" s="245"/>
      <c r="NVT151" s="224"/>
      <c r="NVU151" s="244"/>
      <c r="NVV151" s="245"/>
      <c r="NVW151" s="224"/>
      <c r="NVX151" s="244"/>
      <c r="NVY151" s="245"/>
      <c r="NVZ151" s="224"/>
      <c r="NWA151" s="244"/>
      <c r="NWB151" s="245"/>
      <c r="NWC151" s="224"/>
      <c r="NWD151" s="244"/>
      <c r="NWE151" s="245"/>
      <c r="NWF151" s="224"/>
      <c r="NWG151" s="244"/>
      <c r="NWH151" s="245"/>
      <c r="NWI151" s="224"/>
      <c r="NWJ151" s="244"/>
      <c r="NWK151" s="245"/>
      <c r="NWL151" s="224"/>
      <c r="NWM151" s="244"/>
      <c r="NWN151" s="245"/>
      <c r="NWO151" s="224"/>
      <c r="NWP151" s="244"/>
      <c r="NWQ151" s="245"/>
      <c r="NWR151" s="224"/>
      <c r="NWS151" s="244"/>
      <c r="NWT151" s="245"/>
      <c r="NWU151" s="224"/>
      <c r="NWV151" s="244"/>
      <c r="NWW151" s="245"/>
      <c r="NWX151" s="224"/>
      <c r="NWY151" s="244"/>
      <c r="NWZ151" s="245"/>
      <c r="NXA151" s="224"/>
      <c r="NXB151" s="244"/>
      <c r="NXC151" s="245"/>
      <c r="NXD151" s="224"/>
      <c r="NXE151" s="244"/>
      <c r="NXF151" s="245"/>
      <c r="NXG151" s="224"/>
      <c r="NXH151" s="244"/>
      <c r="NXI151" s="245"/>
      <c r="NXJ151" s="224"/>
      <c r="NXK151" s="244"/>
      <c r="NXL151" s="245"/>
      <c r="NXM151" s="224"/>
      <c r="NXN151" s="244"/>
      <c r="NXO151" s="245"/>
      <c r="NXP151" s="224"/>
      <c r="NXQ151" s="244"/>
      <c r="NXR151" s="245"/>
      <c r="NXS151" s="224"/>
      <c r="NXT151" s="244"/>
      <c r="NXU151" s="245"/>
      <c r="NXV151" s="224"/>
      <c r="NXW151" s="244"/>
      <c r="NXX151" s="245"/>
      <c r="NXY151" s="224"/>
      <c r="NXZ151" s="244"/>
      <c r="NYA151" s="245"/>
      <c r="NYB151" s="224"/>
      <c r="NYC151" s="244"/>
      <c r="NYD151" s="245"/>
      <c r="NYE151" s="224"/>
      <c r="NYF151" s="244"/>
      <c r="NYG151" s="245"/>
      <c r="NYH151" s="224"/>
      <c r="NYI151" s="244"/>
      <c r="NYJ151" s="245"/>
      <c r="NYK151" s="224"/>
      <c r="NYL151" s="244"/>
      <c r="NYM151" s="245"/>
      <c r="NYN151" s="224"/>
      <c r="NYO151" s="244"/>
      <c r="NYP151" s="245"/>
      <c r="NYQ151" s="224"/>
      <c r="NYR151" s="244"/>
      <c r="NYS151" s="245"/>
      <c r="NYT151" s="224"/>
      <c r="NYU151" s="244"/>
      <c r="NYV151" s="245"/>
      <c r="NYW151" s="224"/>
      <c r="NYX151" s="244"/>
      <c r="NYY151" s="245"/>
      <c r="NYZ151" s="224"/>
      <c r="NZA151" s="244"/>
      <c r="NZB151" s="245"/>
      <c r="NZC151" s="224"/>
      <c r="NZD151" s="244"/>
      <c r="NZE151" s="245"/>
      <c r="NZF151" s="224"/>
      <c r="NZG151" s="244"/>
      <c r="NZH151" s="245"/>
      <c r="NZI151" s="224"/>
      <c r="NZJ151" s="244"/>
      <c r="NZK151" s="245"/>
      <c r="NZL151" s="224"/>
      <c r="NZM151" s="244"/>
      <c r="NZN151" s="245"/>
      <c r="NZO151" s="224"/>
      <c r="NZP151" s="244"/>
      <c r="NZQ151" s="245"/>
      <c r="NZR151" s="224"/>
      <c r="NZS151" s="244"/>
      <c r="NZT151" s="245"/>
      <c r="NZU151" s="224"/>
      <c r="NZV151" s="244"/>
      <c r="NZW151" s="245"/>
      <c r="NZX151" s="224"/>
      <c r="NZY151" s="244"/>
      <c r="NZZ151" s="245"/>
      <c r="OAA151" s="224"/>
      <c r="OAB151" s="244"/>
      <c r="OAC151" s="245"/>
      <c r="OAD151" s="224"/>
      <c r="OAE151" s="244"/>
      <c r="OAF151" s="245"/>
      <c r="OAG151" s="224"/>
      <c r="OAH151" s="244"/>
      <c r="OAI151" s="245"/>
      <c r="OAJ151" s="224"/>
      <c r="OAK151" s="244"/>
      <c r="OAL151" s="245"/>
      <c r="OAM151" s="224"/>
      <c r="OAN151" s="244"/>
      <c r="OAO151" s="245"/>
      <c r="OAP151" s="224"/>
      <c r="OAQ151" s="244"/>
      <c r="OAR151" s="245"/>
      <c r="OAS151" s="224"/>
      <c r="OAT151" s="244"/>
      <c r="OAU151" s="245"/>
      <c r="OAV151" s="224"/>
      <c r="OAW151" s="244"/>
      <c r="OAX151" s="245"/>
      <c r="OAY151" s="224"/>
      <c r="OAZ151" s="244"/>
      <c r="OBA151" s="245"/>
      <c r="OBB151" s="224"/>
      <c r="OBC151" s="244"/>
      <c r="OBD151" s="245"/>
      <c r="OBE151" s="224"/>
      <c r="OBF151" s="244"/>
      <c r="OBG151" s="245"/>
      <c r="OBH151" s="224"/>
      <c r="OBI151" s="244"/>
      <c r="OBJ151" s="245"/>
      <c r="OBK151" s="224"/>
      <c r="OBL151" s="244"/>
      <c r="OBM151" s="245"/>
      <c r="OBN151" s="224"/>
      <c r="OBO151" s="244"/>
      <c r="OBP151" s="245"/>
      <c r="OBQ151" s="224"/>
      <c r="OBR151" s="244"/>
      <c r="OBS151" s="245"/>
      <c r="OBT151" s="224"/>
      <c r="OBU151" s="244"/>
      <c r="OBV151" s="245"/>
      <c r="OBW151" s="224"/>
      <c r="OBX151" s="244"/>
      <c r="OBY151" s="245"/>
      <c r="OBZ151" s="224"/>
      <c r="OCA151" s="244"/>
      <c r="OCB151" s="245"/>
      <c r="OCC151" s="224"/>
      <c r="OCD151" s="244"/>
      <c r="OCE151" s="245"/>
      <c r="OCF151" s="224"/>
      <c r="OCG151" s="244"/>
      <c r="OCH151" s="245"/>
      <c r="OCI151" s="224"/>
      <c r="OCJ151" s="244"/>
      <c r="OCK151" s="245"/>
      <c r="OCL151" s="224"/>
      <c r="OCM151" s="244"/>
      <c r="OCN151" s="245"/>
      <c r="OCO151" s="224"/>
      <c r="OCP151" s="244"/>
      <c r="OCQ151" s="245"/>
      <c r="OCR151" s="224"/>
      <c r="OCS151" s="244"/>
      <c r="OCT151" s="245"/>
      <c r="OCU151" s="224"/>
      <c r="OCV151" s="244"/>
      <c r="OCW151" s="245"/>
      <c r="OCX151" s="224"/>
      <c r="OCY151" s="244"/>
      <c r="OCZ151" s="245"/>
      <c r="ODA151" s="224"/>
      <c r="ODB151" s="244"/>
      <c r="ODC151" s="245"/>
      <c r="ODD151" s="224"/>
    </row>
    <row r="152" spans="1:10248" s="129" customFormat="1" ht="8.15" customHeight="1">
      <c r="A152" s="154"/>
      <c r="B152" s="155"/>
      <c r="C152" s="150"/>
      <c r="D152" s="148"/>
      <c r="E152" s="151"/>
      <c r="F152" s="151"/>
    </row>
    <row r="153" spans="1:10248" s="129" customFormat="1" ht="8.15" customHeight="1">
      <c r="A153" s="154"/>
      <c r="B153" s="155"/>
      <c r="C153" s="150"/>
      <c r="D153" s="148"/>
      <c r="E153" s="151"/>
      <c r="F153" s="151"/>
    </row>
    <row r="154" spans="1:10248" s="129" customFormat="1" ht="15" customHeight="1">
      <c r="A154" s="827" t="s">
        <v>14074</v>
      </c>
      <c r="B154" s="828"/>
      <c r="C154" s="828"/>
      <c r="D154" s="828"/>
      <c r="E154" s="831">
        <f>SUM(F130:F153)</f>
        <v>24741.200000000001</v>
      </c>
      <c r="F154" s="832"/>
    </row>
    <row r="155" spans="1:10248" s="129" customFormat="1" ht="15" customHeight="1">
      <c r="A155" s="829"/>
      <c r="B155" s="830"/>
      <c r="C155" s="830"/>
      <c r="D155" s="830"/>
      <c r="E155" s="833"/>
      <c r="F155" s="834"/>
    </row>
    <row r="156" spans="1:10248" s="129" customFormat="1" ht="10.4" customHeight="1">
      <c r="A156" s="837"/>
      <c r="B156" s="837"/>
      <c r="C156" s="837"/>
      <c r="D156" s="837"/>
      <c r="E156" s="837"/>
      <c r="F156" s="837"/>
    </row>
    <row r="157" spans="1:10248" s="129" customFormat="1" ht="18.5">
      <c r="A157" s="835" t="s">
        <v>14075</v>
      </c>
      <c r="B157" s="835"/>
      <c r="C157" s="835"/>
      <c r="D157" s="835"/>
      <c r="E157" s="835"/>
      <c r="F157" s="835"/>
    </row>
    <row r="158" spans="1:10248" s="129" customFormat="1" ht="20.149999999999999" customHeight="1">
      <c r="A158" s="145" t="s">
        <v>3164</v>
      </c>
      <c r="B158" s="146" t="s">
        <v>3165</v>
      </c>
      <c r="C158" s="261"/>
      <c r="D158" s="148"/>
      <c r="E158" s="148"/>
      <c r="F158" s="148"/>
    </row>
    <row r="159" spans="1:10248" s="129" customFormat="1" ht="15.75" customHeight="1">
      <c r="A159" s="152" t="s">
        <v>3216</v>
      </c>
      <c r="B159" s="262" t="s">
        <v>3217</v>
      </c>
      <c r="C159" s="263"/>
      <c r="D159" s="263"/>
      <c r="E159" s="151"/>
      <c r="F159" s="220"/>
    </row>
    <row r="160" spans="1:10248" s="131" customFormat="1" ht="15.5">
      <c r="A160" s="164" t="s">
        <v>3218</v>
      </c>
      <c r="B160" s="165" t="s">
        <v>3219</v>
      </c>
      <c r="C160" s="264"/>
      <c r="D160" s="167"/>
      <c r="E160" s="167"/>
      <c r="F160" s="167"/>
    </row>
    <row r="161" spans="1:12 16384:16384" s="129" customFormat="1" ht="58">
      <c r="A161" s="145"/>
      <c r="B161" s="265" t="s">
        <v>14076</v>
      </c>
      <c r="C161" s="261"/>
      <c r="D161" s="266"/>
      <c r="E161" s="151"/>
      <c r="F161" s="151"/>
    </row>
    <row r="162" spans="1:12 16384:16384" s="129" customFormat="1" ht="8.15" customHeight="1">
      <c r="A162" s="154"/>
      <c r="B162" s="155"/>
      <c r="C162" s="150"/>
      <c r="D162" s="148"/>
      <c r="E162" s="151"/>
      <c r="F162" s="151"/>
    </row>
    <row r="163" spans="1:12 16384:16384" s="129" customFormat="1" ht="16.5" customHeight="1">
      <c r="A163" s="154"/>
      <c r="B163" s="267" t="s">
        <v>14077</v>
      </c>
      <c r="C163" s="263" t="s">
        <v>14078</v>
      </c>
      <c r="D163" s="263">
        <v>2</v>
      </c>
      <c r="E163" s="159">
        <v>525</v>
      </c>
      <c r="F163" s="159">
        <f>D163*E163</f>
        <v>1050</v>
      </c>
      <c r="L163" s="268"/>
    </row>
    <row r="164" spans="1:12 16384:16384" s="129" customFormat="1" ht="8.15" customHeight="1">
      <c r="A164" s="154"/>
      <c r="B164" s="155"/>
      <c r="C164" s="150"/>
      <c r="D164" s="148"/>
      <c r="E164" s="151"/>
      <c r="F164" s="151">
        <f>D164*E164</f>
        <v>0</v>
      </c>
    </row>
    <row r="165" spans="1:12 16384:16384" s="129" customFormat="1">
      <c r="A165" s="154"/>
      <c r="B165" s="269" t="s">
        <v>14079</v>
      </c>
      <c r="C165" s="263" t="s">
        <v>14078</v>
      </c>
      <c r="D165" s="263">
        <v>10</v>
      </c>
      <c r="E165" s="159">
        <v>630</v>
      </c>
      <c r="F165" s="159">
        <f>D165*E165</f>
        <v>6300</v>
      </c>
      <c r="L165" s="268"/>
    </row>
    <row r="166" spans="1:12 16384:16384" s="130" customFormat="1" ht="17">
      <c r="A166" s="270" t="s">
        <v>3234</v>
      </c>
      <c r="B166" s="161" t="s">
        <v>14080</v>
      </c>
      <c r="C166" s="271"/>
      <c r="D166" s="162"/>
      <c r="E166" s="162"/>
      <c r="F166" s="162"/>
    </row>
    <row r="167" spans="1:12 16384:16384" s="129" customFormat="1" ht="43.5">
      <c r="A167" s="154"/>
      <c r="B167" s="272" t="s">
        <v>14081</v>
      </c>
      <c r="C167" s="263"/>
      <c r="D167" s="263"/>
      <c r="E167" s="151"/>
      <c r="F167" s="220"/>
    </row>
    <row r="168" spans="1:12 16384:16384" s="129" customFormat="1" ht="8.15" customHeight="1">
      <c r="A168" s="154"/>
      <c r="B168" s="155"/>
      <c r="C168" s="150"/>
      <c r="D168" s="148"/>
      <c r="E168" s="151"/>
      <c r="F168" s="151"/>
    </row>
    <row r="169" spans="1:12 16384:16384" s="129" customFormat="1" ht="15" customHeight="1">
      <c r="A169" s="145"/>
      <c r="B169" s="269" t="s">
        <v>14082</v>
      </c>
      <c r="C169" s="263" t="s">
        <v>14078</v>
      </c>
      <c r="D169" s="263">
        <v>4</v>
      </c>
      <c r="E169" s="159">
        <v>525</v>
      </c>
      <c r="F169" s="159">
        <f>D169*E169</f>
        <v>2100</v>
      </c>
    </row>
    <row r="170" spans="1:12 16384:16384" s="129" customFormat="1" ht="15" customHeight="1">
      <c r="A170" s="154"/>
      <c r="B170" s="269" t="s">
        <v>14083</v>
      </c>
      <c r="C170" s="263" t="s">
        <v>13548</v>
      </c>
      <c r="D170" s="263">
        <v>1</v>
      </c>
      <c r="E170" s="159">
        <v>270</v>
      </c>
      <c r="F170" s="159">
        <f>D170*E170</f>
        <v>270</v>
      </c>
    </row>
    <row r="171" spans="1:12 16384:16384" s="129" customFormat="1" ht="8.15" customHeight="1">
      <c r="A171" s="154"/>
      <c r="B171" s="155"/>
      <c r="C171" s="150"/>
      <c r="D171" s="148"/>
      <c r="E171" s="151"/>
      <c r="F171" s="151"/>
    </row>
    <row r="172" spans="1:12 16384:16384" s="129" customFormat="1" ht="20.149999999999999" customHeight="1">
      <c r="A172" s="204" t="s">
        <v>3469</v>
      </c>
      <c r="B172" s="146" t="s">
        <v>3470</v>
      </c>
      <c r="C172" s="237"/>
      <c r="D172" s="189"/>
      <c r="E172" s="273"/>
      <c r="F172" s="273"/>
    </row>
    <row r="173" spans="1:12 16384:16384" s="129" customFormat="1" ht="15.75" customHeight="1">
      <c r="A173" s="152" t="s">
        <v>3495</v>
      </c>
      <c r="B173" s="153" t="s">
        <v>3496</v>
      </c>
      <c r="C173" s="263"/>
      <c r="D173" s="263"/>
      <c r="E173" s="151"/>
      <c r="F173" s="220"/>
    </row>
    <row r="174" spans="1:12 16384:16384" s="129" customFormat="1" ht="15.75" customHeight="1">
      <c r="A174" s="152" t="s">
        <v>3497</v>
      </c>
      <c r="B174" s="262" t="s">
        <v>3498</v>
      </c>
      <c r="C174" s="263"/>
      <c r="D174" s="263"/>
      <c r="E174" s="151"/>
      <c r="F174" s="220"/>
    </row>
    <row r="175" spans="1:12 16384:16384" s="129" customFormat="1" ht="87">
      <c r="A175" s="152"/>
      <c r="B175" s="274" t="s">
        <v>14084</v>
      </c>
      <c r="C175" s="147"/>
      <c r="D175" s="148"/>
      <c r="E175" s="151"/>
      <c r="F175" s="151"/>
      <c r="XFD175" s="275"/>
    </row>
    <row r="176" spans="1:12 16384:16384" s="129" customFormat="1" ht="29">
      <c r="A176" s="203"/>
      <c r="B176" s="274" t="s">
        <v>14085</v>
      </c>
      <c r="C176" s="263" t="s">
        <v>14078</v>
      </c>
      <c r="D176" s="263">
        <v>8</v>
      </c>
      <c r="E176" s="159">
        <v>1121.03</v>
      </c>
      <c r="F176" s="159">
        <f>D176*E176</f>
        <v>8968.24</v>
      </c>
      <c r="H176" s="95"/>
      <c r="XFD176" s="275"/>
    </row>
    <row r="177" spans="1:10248 16384:16384" s="129" customFormat="1" ht="8.15" customHeight="1">
      <c r="A177" s="203"/>
      <c r="B177" s="155"/>
      <c r="C177" s="150"/>
      <c r="D177" s="148"/>
      <c r="E177" s="151"/>
      <c r="F177" s="151"/>
    </row>
    <row r="178" spans="1:10248 16384:16384" s="129" customFormat="1" ht="29">
      <c r="A178" s="203"/>
      <c r="B178" s="274" t="s">
        <v>14086</v>
      </c>
      <c r="C178" s="263" t="s">
        <v>14078</v>
      </c>
      <c r="D178" s="263">
        <v>16</v>
      </c>
      <c r="E178" s="159">
        <v>458.66</v>
      </c>
      <c r="F178" s="159">
        <f>D178*E178</f>
        <v>7338.56</v>
      </c>
      <c r="H178" s="95"/>
      <c r="XFD178" s="275"/>
    </row>
    <row r="179" spans="1:10248 16384:16384" s="129" customFormat="1" ht="8.15" customHeight="1">
      <c r="A179" s="203"/>
      <c r="B179" s="155"/>
      <c r="C179" s="150"/>
      <c r="D179" s="148"/>
      <c r="E179" s="151"/>
      <c r="F179" s="151"/>
    </row>
    <row r="180" spans="1:10248 16384:16384" s="129" customFormat="1" ht="29">
      <c r="A180" s="203"/>
      <c r="B180" s="274" t="s">
        <v>14087</v>
      </c>
      <c r="C180" s="263" t="s">
        <v>14078</v>
      </c>
      <c r="D180" s="263">
        <v>10</v>
      </c>
      <c r="E180" s="159">
        <v>183.41</v>
      </c>
      <c r="F180" s="159">
        <f>D180*E180</f>
        <v>1834.1</v>
      </c>
      <c r="H180" s="95"/>
      <c r="XFD180" s="95"/>
    </row>
    <row r="181" spans="1:10248 16384:16384" s="129" customFormat="1" ht="8.15" customHeight="1">
      <c r="A181" s="203"/>
      <c r="B181" s="155"/>
      <c r="C181" s="150"/>
      <c r="D181" s="148"/>
      <c r="E181" s="151"/>
      <c r="F181" s="151"/>
    </row>
    <row r="182" spans="1:10248 16384:16384" s="129" customFormat="1" ht="15" customHeight="1">
      <c r="A182" s="827" t="s">
        <v>14088</v>
      </c>
      <c r="B182" s="828"/>
      <c r="C182" s="828"/>
      <c r="D182" s="828"/>
      <c r="E182" s="831">
        <f>SUM(F161:F181)</f>
        <v>27860.9</v>
      </c>
      <c r="F182" s="832"/>
    </row>
    <row r="183" spans="1:10248 16384:16384" s="129" customFormat="1" ht="15" customHeight="1">
      <c r="A183" s="829"/>
      <c r="B183" s="830"/>
      <c r="C183" s="830"/>
      <c r="D183" s="830"/>
      <c r="E183" s="833"/>
      <c r="F183" s="834"/>
    </row>
    <row r="184" spans="1:10248 16384:16384" s="129" customFormat="1" ht="9" customHeight="1">
      <c r="A184" s="837"/>
      <c r="B184" s="837"/>
      <c r="C184" s="837"/>
      <c r="D184" s="837"/>
      <c r="E184" s="837"/>
      <c r="F184" s="837"/>
      <c r="I184" s="276"/>
      <c r="L184" s="138"/>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c r="BL184" s="138"/>
      <c r="BM184" s="138"/>
      <c r="BN184" s="138"/>
      <c r="BO184" s="138"/>
      <c r="BP184" s="138"/>
      <c r="BQ184" s="138"/>
      <c r="BR184" s="138"/>
      <c r="BS184" s="138"/>
      <c r="BT184" s="138"/>
      <c r="BU184" s="138"/>
      <c r="BV184" s="138"/>
      <c r="BW184" s="138"/>
      <c r="BX184" s="138"/>
      <c r="BY184" s="138"/>
      <c r="BZ184" s="138"/>
      <c r="CA184" s="138"/>
      <c r="CB184" s="138"/>
      <c r="CC184" s="138"/>
      <c r="CD184" s="138"/>
      <c r="CE184" s="138"/>
      <c r="CF184" s="138"/>
      <c r="CG184" s="138"/>
      <c r="CH184" s="138"/>
      <c r="CI184" s="138"/>
      <c r="CJ184" s="138"/>
      <c r="CK184" s="138"/>
      <c r="CL184" s="138"/>
      <c r="CM184" s="138"/>
      <c r="CN184" s="138"/>
      <c r="CO184" s="138"/>
      <c r="CP184" s="138"/>
      <c r="CQ184" s="138"/>
      <c r="CR184" s="138"/>
      <c r="CS184" s="138"/>
      <c r="CT184" s="138"/>
      <c r="CU184" s="138"/>
      <c r="CV184" s="138"/>
      <c r="CW184" s="138"/>
      <c r="CX184" s="138"/>
      <c r="CY184" s="138"/>
      <c r="CZ184" s="138"/>
      <c r="DA184" s="138"/>
      <c r="DB184" s="138"/>
      <c r="DC184" s="138"/>
      <c r="DD184" s="138"/>
      <c r="DE184" s="138"/>
      <c r="DF184" s="138"/>
      <c r="DG184" s="138"/>
      <c r="DH184" s="138"/>
      <c r="DI184" s="138"/>
      <c r="DJ184" s="138"/>
      <c r="DK184" s="138"/>
      <c r="DL184" s="138"/>
      <c r="DM184" s="138"/>
      <c r="DN184" s="138"/>
      <c r="DO184" s="138"/>
      <c r="DP184" s="138"/>
      <c r="DQ184" s="138"/>
      <c r="DR184" s="138"/>
      <c r="DS184" s="138"/>
      <c r="DT184" s="138"/>
      <c r="DU184" s="138"/>
      <c r="DV184" s="138"/>
      <c r="DW184" s="138"/>
      <c r="DX184" s="138"/>
      <c r="DY184" s="138"/>
      <c r="DZ184" s="138"/>
      <c r="EA184" s="138"/>
      <c r="EB184" s="138"/>
      <c r="EC184" s="138"/>
      <c r="ED184" s="138"/>
      <c r="EE184" s="138"/>
      <c r="EF184" s="138"/>
      <c r="EG184" s="138"/>
      <c r="EH184" s="138"/>
      <c r="EI184" s="138"/>
      <c r="EJ184" s="138"/>
      <c r="EK184" s="138"/>
      <c r="EL184" s="138"/>
      <c r="EM184" s="138"/>
      <c r="EN184" s="138"/>
      <c r="EO184" s="138"/>
      <c r="EP184" s="138"/>
      <c r="EQ184" s="138"/>
      <c r="ER184" s="138"/>
      <c r="ES184" s="138"/>
      <c r="ET184" s="138"/>
      <c r="EU184" s="138"/>
      <c r="EV184" s="138"/>
      <c r="EW184" s="138"/>
      <c r="EX184" s="138"/>
      <c r="EY184" s="138"/>
      <c r="EZ184" s="138"/>
      <c r="FA184" s="138"/>
      <c r="FB184" s="138"/>
      <c r="FC184" s="138"/>
      <c r="FD184" s="138"/>
      <c r="FE184" s="138"/>
      <c r="FF184" s="138"/>
      <c r="FG184" s="138"/>
      <c r="FH184" s="138"/>
      <c r="FI184" s="138"/>
      <c r="FJ184" s="138"/>
      <c r="FK184" s="138"/>
      <c r="FL184" s="138"/>
      <c r="FM184" s="138"/>
      <c r="FN184" s="138"/>
      <c r="FO184" s="138"/>
      <c r="FP184" s="138"/>
      <c r="FQ184" s="138"/>
      <c r="FR184" s="138"/>
      <c r="FS184" s="138"/>
      <c r="FT184" s="138"/>
      <c r="FU184" s="138"/>
      <c r="FV184" s="138"/>
      <c r="FW184" s="138"/>
      <c r="FX184" s="138"/>
      <c r="FY184" s="138"/>
      <c r="FZ184" s="138"/>
      <c r="GA184" s="138"/>
      <c r="GB184" s="138"/>
      <c r="GC184" s="138"/>
      <c r="GD184" s="138"/>
      <c r="GE184" s="138"/>
      <c r="GF184" s="138"/>
      <c r="GG184" s="138"/>
      <c r="GH184" s="138"/>
      <c r="GI184" s="138"/>
      <c r="GJ184" s="138"/>
      <c r="GK184" s="138"/>
      <c r="GL184" s="138"/>
      <c r="GM184" s="138"/>
      <c r="GN184" s="138"/>
      <c r="GO184" s="138"/>
      <c r="GP184" s="138"/>
      <c r="GQ184" s="138"/>
      <c r="GR184" s="138"/>
      <c r="GS184" s="138"/>
      <c r="GT184" s="138"/>
      <c r="GU184" s="138"/>
      <c r="GV184" s="138"/>
      <c r="GW184" s="138"/>
      <c r="GX184" s="138"/>
      <c r="GY184" s="138"/>
      <c r="GZ184" s="138"/>
      <c r="HA184" s="138"/>
      <c r="HB184" s="138"/>
      <c r="HC184" s="138"/>
      <c r="HD184" s="138"/>
      <c r="HE184" s="138"/>
      <c r="HF184" s="138"/>
      <c r="HG184" s="138"/>
      <c r="HH184" s="138"/>
      <c r="HI184" s="138"/>
      <c r="HJ184" s="138"/>
      <c r="HK184" s="138"/>
      <c r="HL184" s="138"/>
      <c r="HM184" s="138"/>
      <c r="HN184" s="138"/>
      <c r="HO184" s="138"/>
      <c r="HP184" s="138"/>
      <c r="HQ184" s="138"/>
      <c r="HR184" s="138"/>
      <c r="HS184" s="138"/>
      <c r="HT184" s="138"/>
      <c r="HU184" s="138"/>
      <c r="HV184" s="138"/>
      <c r="HW184" s="138"/>
      <c r="HX184" s="138"/>
      <c r="HY184" s="138"/>
      <c r="HZ184" s="138"/>
      <c r="IA184" s="138"/>
      <c r="IB184" s="138"/>
      <c r="IC184" s="138"/>
      <c r="ID184" s="138"/>
      <c r="IE184" s="138"/>
      <c r="IF184" s="138"/>
      <c r="IG184" s="138"/>
      <c r="IH184" s="138"/>
      <c r="II184" s="138"/>
      <c r="IJ184" s="138"/>
      <c r="IK184" s="138"/>
      <c r="IL184" s="138"/>
      <c r="IM184" s="138"/>
      <c r="IN184" s="138"/>
      <c r="IO184" s="138"/>
      <c r="IP184" s="138"/>
      <c r="IQ184" s="138"/>
      <c r="IR184" s="138"/>
      <c r="IS184" s="138"/>
      <c r="IT184" s="138"/>
      <c r="IU184" s="138"/>
      <c r="IV184" s="138"/>
      <c r="IW184" s="138"/>
      <c r="IX184" s="138"/>
      <c r="IY184" s="138"/>
      <c r="IZ184" s="138"/>
      <c r="JA184" s="138"/>
      <c r="JB184" s="138"/>
      <c r="JC184" s="138"/>
      <c r="JD184" s="138"/>
      <c r="JE184" s="138"/>
      <c r="JF184" s="138"/>
      <c r="JG184" s="138"/>
      <c r="JH184" s="138"/>
      <c r="JI184" s="138"/>
      <c r="JJ184" s="138"/>
      <c r="JK184" s="138"/>
      <c r="JL184" s="138"/>
      <c r="JM184" s="138"/>
      <c r="JN184" s="138"/>
      <c r="JO184" s="138"/>
      <c r="JP184" s="138"/>
      <c r="JQ184" s="138"/>
      <c r="JR184" s="138"/>
      <c r="JS184" s="138"/>
      <c r="JT184" s="138"/>
      <c r="JU184" s="138"/>
      <c r="JV184" s="138"/>
      <c r="JW184" s="138"/>
      <c r="JX184" s="138"/>
      <c r="JY184" s="138"/>
      <c r="JZ184" s="138"/>
      <c r="KA184" s="138"/>
      <c r="KB184" s="138"/>
      <c r="KC184" s="138"/>
      <c r="KD184" s="138"/>
      <c r="KE184" s="138"/>
      <c r="KF184" s="138"/>
      <c r="KG184" s="138"/>
      <c r="KH184" s="138"/>
      <c r="KI184" s="138"/>
      <c r="KJ184" s="138"/>
      <c r="KK184" s="138"/>
      <c r="KL184" s="138"/>
      <c r="KM184" s="138"/>
      <c r="KN184" s="138"/>
      <c r="KO184" s="138"/>
      <c r="KP184" s="138"/>
      <c r="KQ184" s="138"/>
      <c r="KR184" s="138"/>
      <c r="KS184" s="138"/>
      <c r="KT184" s="138"/>
      <c r="KU184" s="138"/>
      <c r="KV184" s="138"/>
      <c r="KW184" s="138"/>
      <c r="KX184" s="138"/>
      <c r="KY184" s="138"/>
      <c r="KZ184" s="138"/>
      <c r="LA184" s="138"/>
      <c r="LB184" s="138"/>
      <c r="LC184" s="138"/>
      <c r="LD184" s="138"/>
      <c r="LE184" s="138"/>
      <c r="LF184" s="138"/>
      <c r="LG184" s="138"/>
      <c r="LH184" s="138"/>
      <c r="LI184" s="138"/>
      <c r="LJ184" s="138"/>
      <c r="LK184" s="138"/>
      <c r="LL184" s="138"/>
      <c r="LM184" s="138"/>
      <c r="LN184" s="138"/>
      <c r="LO184" s="138"/>
      <c r="LP184" s="138"/>
      <c r="LQ184" s="138"/>
      <c r="LR184" s="138"/>
      <c r="LS184" s="138"/>
      <c r="LT184" s="138"/>
      <c r="LU184" s="138"/>
      <c r="LV184" s="138"/>
      <c r="LW184" s="138"/>
      <c r="LX184" s="138"/>
      <c r="LY184" s="138"/>
      <c r="LZ184" s="138"/>
      <c r="MA184" s="138"/>
      <c r="MB184" s="138"/>
      <c r="MC184" s="138"/>
      <c r="MD184" s="138"/>
      <c r="ME184" s="138"/>
      <c r="MF184" s="138"/>
      <c r="MG184" s="138"/>
      <c r="MH184" s="138"/>
      <c r="MI184" s="138"/>
      <c r="MJ184" s="138"/>
      <c r="MK184" s="138"/>
      <c r="ML184" s="138"/>
      <c r="MM184" s="138"/>
      <c r="MN184" s="138"/>
      <c r="MO184" s="138"/>
      <c r="MP184" s="138"/>
      <c r="MQ184" s="138"/>
      <c r="MR184" s="138"/>
      <c r="MS184" s="138"/>
      <c r="MT184" s="138"/>
      <c r="MU184" s="138"/>
      <c r="MV184" s="138"/>
      <c r="MW184" s="138"/>
      <c r="MX184" s="138"/>
      <c r="MY184" s="138"/>
      <c r="MZ184" s="138"/>
      <c r="NA184" s="138"/>
      <c r="NB184" s="138"/>
      <c r="NC184" s="138"/>
      <c r="ND184" s="138"/>
      <c r="NE184" s="138"/>
      <c r="NF184" s="138"/>
      <c r="NG184" s="138"/>
      <c r="NH184" s="138"/>
      <c r="NI184" s="138"/>
      <c r="NJ184" s="138"/>
      <c r="NK184" s="138"/>
      <c r="NL184" s="138"/>
      <c r="NM184" s="138"/>
      <c r="NN184" s="138"/>
      <c r="NO184" s="138"/>
      <c r="NP184" s="138"/>
      <c r="NQ184" s="138"/>
      <c r="NR184" s="138"/>
      <c r="NS184" s="138"/>
      <c r="NT184" s="138"/>
      <c r="NU184" s="138"/>
      <c r="NV184" s="138"/>
      <c r="NW184" s="138"/>
      <c r="NX184" s="138"/>
      <c r="NY184" s="138"/>
      <c r="NZ184" s="138"/>
      <c r="OA184" s="138"/>
      <c r="OB184" s="138"/>
      <c r="OC184" s="138"/>
      <c r="OD184" s="138"/>
      <c r="OE184" s="138"/>
      <c r="OF184" s="138"/>
      <c r="OG184" s="138"/>
      <c r="OH184" s="138"/>
      <c r="OI184" s="138"/>
      <c r="OJ184" s="138"/>
      <c r="OK184" s="138"/>
      <c r="OL184" s="138"/>
      <c r="OM184" s="138"/>
      <c r="ON184" s="138"/>
      <c r="OO184" s="138"/>
      <c r="OP184" s="138"/>
      <c r="OQ184" s="138"/>
      <c r="OR184" s="138"/>
      <c r="OS184" s="138"/>
      <c r="OT184" s="138"/>
      <c r="OU184" s="138"/>
      <c r="OV184" s="138"/>
      <c r="OW184" s="138"/>
      <c r="OX184" s="138"/>
      <c r="OY184" s="138"/>
      <c r="OZ184" s="138"/>
      <c r="PA184" s="138"/>
      <c r="PB184" s="138"/>
      <c r="PC184" s="138"/>
      <c r="PD184" s="138"/>
      <c r="PE184" s="138"/>
      <c r="PF184" s="138"/>
      <c r="PG184" s="138"/>
      <c r="PH184" s="138"/>
      <c r="PI184" s="138"/>
      <c r="PJ184" s="138"/>
      <c r="PK184" s="138"/>
      <c r="PL184" s="138"/>
      <c r="PM184" s="138"/>
      <c r="PN184" s="138"/>
      <c r="PO184" s="138"/>
      <c r="PP184" s="138"/>
      <c r="PQ184" s="138"/>
      <c r="PR184" s="138"/>
      <c r="PS184" s="138"/>
      <c r="PT184" s="138"/>
      <c r="PU184" s="138"/>
      <c r="PV184" s="138"/>
      <c r="PW184" s="138"/>
      <c r="PX184" s="138"/>
      <c r="PY184" s="138"/>
      <c r="PZ184" s="138"/>
      <c r="QA184" s="138"/>
      <c r="QB184" s="138"/>
      <c r="QC184" s="138"/>
      <c r="QD184" s="138"/>
      <c r="QE184" s="138"/>
      <c r="QF184" s="138"/>
      <c r="QG184" s="138"/>
      <c r="QH184" s="138"/>
      <c r="QI184" s="138"/>
      <c r="QJ184" s="138"/>
      <c r="QK184" s="138"/>
      <c r="QL184" s="138"/>
      <c r="QM184" s="138"/>
      <c r="QN184" s="138"/>
      <c r="QO184" s="138"/>
      <c r="QP184" s="138"/>
      <c r="QQ184" s="138"/>
      <c r="QR184" s="138"/>
      <c r="QS184" s="138"/>
      <c r="QT184" s="138"/>
      <c r="QU184" s="138"/>
      <c r="QV184" s="138"/>
      <c r="QW184" s="138"/>
      <c r="QX184" s="138"/>
      <c r="QY184" s="138"/>
      <c r="QZ184" s="138"/>
      <c r="RA184" s="138"/>
      <c r="RB184" s="138"/>
      <c r="RC184" s="138"/>
      <c r="RD184" s="138"/>
      <c r="RE184" s="138"/>
      <c r="RF184" s="138"/>
      <c r="RG184" s="138"/>
      <c r="RH184" s="138"/>
      <c r="RI184" s="138"/>
      <c r="RJ184" s="138"/>
      <c r="RK184" s="138"/>
      <c r="RL184" s="138"/>
      <c r="RM184" s="138"/>
      <c r="RN184" s="138"/>
    </row>
    <row r="185" spans="1:10248 16384:16384" s="129" customFormat="1" ht="18.5">
      <c r="A185" s="835" t="s">
        <v>14089</v>
      </c>
      <c r="B185" s="835"/>
      <c r="C185" s="835"/>
      <c r="D185" s="835"/>
      <c r="E185" s="835"/>
      <c r="F185" s="835"/>
      <c r="I185" s="276"/>
      <c r="L185" s="138"/>
      <c r="M185" s="138"/>
      <c r="N185" s="138"/>
      <c r="O185" s="138"/>
      <c r="P185" s="138"/>
      <c r="Q185" s="138"/>
      <c r="R185" s="138"/>
      <c r="S185" s="138"/>
      <c r="T185" s="138"/>
      <c r="U185" s="138"/>
      <c r="V185" s="138"/>
      <c r="W185" s="138"/>
      <c r="X185" s="138"/>
      <c r="Y185" s="138"/>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c r="BL185" s="138"/>
      <c r="BM185" s="138"/>
      <c r="BN185" s="138"/>
      <c r="BO185" s="138"/>
      <c r="BP185" s="138"/>
      <c r="BQ185" s="138"/>
      <c r="BR185" s="138"/>
      <c r="BS185" s="138"/>
      <c r="BT185" s="138"/>
      <c r="BU185" s="138"/>
      <c r="BV185" s="138"/>
      <c r="BW185" s="138"/>
      <c r="BX185" s="138"/>
      <c r="BY185" s="138"/>
      <c r="BZ185" s="138"/>
      <c r="CA185" s="138"/>
      <c r="CB185" s="138"/>
      <c r="CC185" s="138"/>
      <c r="CD185" s="138"/>
      <c r="CE185" s="138"/>
      <c r="CF185" s="138"/>
      <c r="CG185" s="138"/>
      <c r="CH185" s="138"/>
      <c r="CI185" s="138"/>
      <c r="CJ185" s="138"/>
      <c r="CK185" s="138"/>
      <c r="CL185" s="138"/>
      <c r="CM185" s="138"/>
      <c r="CN185" s="138"/>
      <c r="CO185" s="138"/>
      <c r="CP185" s="138"/>
      <c r="CQ185" s="138"/>
      <c r="CR185" s="138"/>
      <c r="CS185" s="138"/>
      <c r="CT185" s="138"/>
      <c r="CU185" s="138"/>
      <c r="CV185" s="138"/>
      <c r="CW185" s="138"/>
      <c r="CX185" s="138"/>
      <c r="CY185" s="138"/>
      <c r="CZ185" s="138"/>
      <c r="DA185" s="138"/>
      <c r="DB185" s="138"/>
      <c r="DC185" s="138"/>
      <c r="DD185" s="138"/>
      <c r="DE185" s="138"/>
      <c r="DF185" s="138"/>
      <c r="DG185" s="138"/>
      <c r="DH185" s="138"/>
      <c r="DI185" s="138"/>
      <c r="DJ185" s="138"/>
      <c r="DK185" s="138"/>
      <c r="DL185" s="138"/>
      <c r="DM185" s="138"/>
      <c r="DN185" s="138"/>
      <c r="DO185" s="138"/>
      <c r="DP185" s="138"/>
      <c r="DQ185" s="138"/>
      <c r="DR185" s="138"/>
      <c r="DS185" s="138"/>
      <c r="DT185" s="138"/>
      <c r="DU185" s="138"/>
      <c r="DV185" s="138"/>
      <c r="DW185" s="138"/>
      <c r="DX185" s="138"/>
      <c r="DY185" s="138"/>
      <c r="DZ185" s="138"/>
      <c r="EA185" s="138"/>
      <c r="EB185" s="138"/>
      <c r="EC185" s="138"/>
      <c r="ED185" s="138"/>
      <c r="EE185" s="138"/>
      <c r="EF185" s="138"/>
      <c r="EG185" s="138"/>
      <c r="EH185" s="138"/>
      <c r="EI185" s="138"/>
      <c r="EJ185" s="138"/>
      <c r="EK185" s="138"/>
      <c r="EL185" s="138"/>
      <c r="EM185" s="138"/>
      <c r="EN185" s="138"/>
      <c r="EO185" s="138"/>
      <c r="EP185" s="138"/>
      <c r="EQ185" s="138"/>
      <c r="ER185" s="138"/>
      <c r="ES185" s="138"/>
      <c r="ET185" s="138"/>
      <c r="EU185" s="138"/>
      <c r="EV185" s="138"/>
      <c r="EW185" s="138"/>
      <c r="EX185" s="138"/>
      <c r="EY185" s="138"/>
      <c r="EZ185" s="138"/>
      <c r="FA185" s="138"/>
      <c r="FB185" s="138"/>
      <c r="FC185" s="138"/>
      <c r="FD185" s="138"/>
      <c r="FE185" s="138"/>
      <c r="FF185" s="138"/>
      <c r="FG185" s="138"/>
      <c r="FH185" s="138"/>
      <c r="FI185" s="138"/>
      <c r="FJ185" s="138"/>
      <c r="FK185" s="138"/>
      <c r="FL185" s="138"/>
      <c r="FM185" s="138"/>
      <c r="FN185" s="138"/>
      <c r="FO185" s="138"/>
      <c r="FP185" s="138"/>
      <c r="FQ185" s="138"/>
      <c r="FR185" s="138"/>
      <c r="FS185" s="138"/>
      <c r="FT185" s="138"/>
      <c r="FU185" s="138"/>
      <c r="FV185" s="138"/>
      <c r="FW185" s="138"/>
      <c r="FX185" s="138"/>
      <c r="FY185" s="138"/>
      <c r="FZ185" s="138"/>
      <c r="GA185" s="138"/>
      <c r="GB185" s="138"/>
      <c r="GC185" s="138"/>
      <c r="GD185" s="138"/>
      <c r="GE185" s="138"/>
      <c r="GF185" s="138"/>
      <c r="GG185" s="138"/>
      <c r="GH185" s="138"/>
      <c r="GI185" s="138"/>
      <c r="GJ185" s="138"/>
      <c r="GK185" s="138"/>
      <c r="GL185" s="138"/>
      <c r="GM185" s="138"/>
      <c r="GN185" s="138"/>
      <c r="GO185" s="138"/>
      <c r="GP185" s="138"/>
      <c r="GQ185" s="138"/>
      <c r="GR185" s="138"/>
      <c r="GS185" s="138"/>
      <c r="GT185" s="138"/>
      <c r="GU185" s="138"/>
      <c r="GV185" s="138"/>
      <c r="GW185" s="138"/>
      <c r="GX185" s="138"/>
      <c r="GY185" s="138"/>
      <c r="GZ185" s="138"/>
      <c r="HA185" s="138"/>
      <c r="HB185" s="138"/>
      <c r="HC185" s="138"/>
      <c r="HD185" s="138"/>
      <c r="HE185" s="138"/>
      <c r="HF185" s="138"/>
      <c r="HG185" s="138"/>
      <c r="HH185" s="138"/>
      <c r="HI185" s="138"/>
      <c r="HJ185" s="138"/>
      <c r="HK185" s="138"/>
      <c r="HL185" s="138"/>
      <c r="HM185" s="138"/>
      <c r="HN185" s="138"/>
      <c r="HO185" s="138"/>
      <c r="HP185" s="138"/>
      <c r="HQ185" s="138"/>
      <c r="HR185" s="138"/>
      <c r="HS185" s="138"/>
      <c r="HT185" s="138"/>
      <c r="HU185" s="138"/>
      <c r="HV185" s="138"/>
      <c r="HW185" s="138"/>
      <c r="HX185" s="138"/>
      <c r="HY185" s="138"/>
      <c r="HZ185" s="138"/>
      <c r="IA185" s="138"/>
      <c r="IB185" s="138"/>
      <c r="IC185" s="138"/>
      <c r="ID185" s="138"/>
      <c r="IE185" s="138"/>
      <c r="IF185" s="138"/>
      <c r="IG185" s="138"/>
      <c r="IH185" s="138"/>
      <c r="II185" s="138"/>
      <c r="IJ185" s="138"/>
      <c r="IK185" s="138"/>
      <c r="IL185" s="138"/>
      <c r="IM185" s="138"/>
      <c r="IN185" s="138"/>
      <c r="IO185" s="138"/>
      <c r="IP185" s="138"/>
      <c r="IQ185" s="138"/>
      <c r="IR185" s="138"/>
      <c r="IS185" s="138"/>
      <c r="IT185" s="138"/>
      <c r="IU185" s="138"/>
      <c r="IV185" s="138"/>
      <c r="IW185" s="138"/>
      <c r="IX185" s="138"/>
      <c r="IY185" s="138"/>
      <c r="IZ185" s="138"/>
      <c r="JA185" s="138"/>
      <c r="JB185" s="138"/>
      <c r="JC185" s="138"/>
      <c r="JD185" s="138"/>
      <c r="JE185" s="138"/>
      <c r="JF185" s="138"/>
      <c r="JG185" s="138"/>
      <c r="JH185" s="138"/>
      <c r="JI185" s="138"/>
      <c r="JJ185" s="138"/>
      <c r="JK185" s="138"/>
      <c r="JL185" s="138"/>
      <c r="JM185" s="138"/>
      <c r="JN185" s="138"/>
      <c r="JO185" s="138"/>
      <c r="JP185" s="138"/>
      <c r="JQ185" s="138"/>
      <c r="JR185" s="138"/>
      <c r="JS185" s="138"/>
      <c r="JT185" s="138"/>
      <c r="JU185" s="138"/>
      <c r="JV185" s="138"/>
      <c r="JW185" s="138"/>
      <c r="JX185" s="138"/>
      <c r="JY185" s="138"/>
      <c r="JZ185" s="138"/>
      <c r="KA185" s="138"/>
      <c r="KB185" s="138"/>
      <c r="KC185" s="138"/>
      <c r="KD185" s="138"/>
      <c r="KE185" s="138"/>
      <c r="KF185" s="138"/>
      <c r="KG185" s="138"/>
      <c r="KH185" s="138"/>
      <c r="KI185" s="138"/>
      <c r="KJ185" s="138"/>
      <c r="KK185" s="138"/>
      <c r="KL185" s="138"/>
      <c r="KM185" s="138"/>
      <c r="KN185" s="138"/>
      <c r="KO185" s="138"/>
      <c r="KP185" s="138"/>
      <c r="KQ185" s="138"/>
      <c r="KR185" s="138"/>
      <c r="KS185" s="138"/>
      <c r="KT185" s="138"/>
      <c r="KU185" s="138"/>
      <c r="KV185" s="138"/>
      <c r="KW185" s="138"/>
      <c r="KX185" s="138"/>
      <c r="KY185" s="138"/>
      <c r="KZ185" s="138"/>
      <c r="LA185" s="138"/>
      <c r="LB185" s="138"/>
      <c r="LC185" s="138"/>
      <c r="LD185" s="138"/>
      <c r="LE185" s="138"/>
      <c r="LF185" s="138"/>
      <c r="LG185" s="138"/>
      <c r="LH185" s="138"/>
      <c r="LI185" s="138"/>
      <c r="LJ185" s="138"/>
      <c r="LK185" s="138"/>
      <c r="LL185" s="138"/>
      <c r="LM185" s="138"/>
      <c r="LN185" s="138"/>
      <c r="LO185" s="138"/>
      <c r="LP185" s="138"/>
      <c r="LQ185" s="138"/>
      <c r="LR185" s="138"/>
      <c r="LS185" s="138"/>
      <c r="LT185" s="138"/>
      <c r="LU185" s="138"/>
      <c r="LV185" s="138"/>
      <c r="LW185" s="138"/>
      <c r="LX185" s="138"/>
      <c r="LY185" s="138"/>
      <c r="LZ185" s="138"/>
      <c r="MA185" s="138"/>
      <c r="MB185" s="138"/>
      <c r="MC185" s="138"/>
      <c r="MD185" s="138"/>
      <c r="ME185" s="138"/>
      <c r="MF185" s="138"/>
      <c r="MG185" s="138"/>
      <c r="MH185" s="138"/>
      <c r="MI185" s="138"/>
      <c r="MJ185" s="138"/>
      <c r="MK185" s="138"/>
      <c r="ML185" s="138"/>
      <c r="MM185" s="138"/>
      <c r="MN185" s="138"/>
      <c r="MO185" s="138"/>
      <c r="MP185" s="138"/>
      <c r="MQ185" s="138"/>
      <c r="MR185" s="138"/>
      <c r="MS185" s="138"/>
      <c r="MT185" s="138"/>
      <c r="MU185" s="138"/>
      <c r="MV185" s="138"/>
      <c r="MW185" s="138"/>
      <c r="MX185" s="138"/>
      <c r="MY185" s="138"/>
      <c r="MZ185" s="138"/>
      <c r="NA185" s="138"/>
      <c r="NB185" s="138"/>
      <c r="NC185" s="138"/>
      <c r="ND185" s="138"/>
      <c r="NE185" s="138"/>
      <c r="NF185" s="138"/>
      <c r="NG185" s="138"/>
      <c r="NH185" s="138"/>
      <c r="NI185" s="138"/>
      <c r="NJ185" s="138"/>
      <c r="NK185" s="138"/>
      <c r="NL185" s="138"/>
      <c r="NM185" s="138"/>
      <c r="NN185" s="138"/>
      <c r="NO185" s="138"/>
      <c r="NP185" s="138"/>
      <c r="NQ185" s="138"/>
      <c r="NR185" s="138"/>
      <c r="NS185" s="138"/>
      <c r="NT185" s="138"/>
      <c r="NU185" s="138"/>
      <c r="NV185" s="138"/>
      <c r="NW185" s="138"/>
      <c r="NX185" s="138"/>
      <c r="NY185" s="138"/>
      <c r="NZ185" s="138"/>
      <c r="OA185" s="138"/>
      <c r="OB185" s="138"/>
      <c r="OC185" s="138"/>
      <c r="OD185" s="138"/>
      <c r="OE185" s="138"/>
      <c r="OF185" s="138"/>
      <c r="OG185" s="138"/>
      <c r="OH185" s="138"/>
      <c r="OI185" s="138"/>
      <c r="OJ185" s="138"/>
      <c r="OK185" s="138"/>
      <c r="OL185" s="138"/>
      <c r="OM185" s="138"/>
      <c r="ON185" s="138"/>
      <c r="OO185" s="138"/>
      <c r="OP185" s="138"/>
      <c r="OQ185" s="138"/>
      <c r="OR185" s="138"/>
      <c r="OS185" s="138"/>
      <c r="OT185" s="138"/>
      <c r="OU185" s="138"/>
      <c r="OV185" s="138"/>
      <c r="OW185" s="138"/>
      <c r="OX185" s="138"/>
      <c r="OY185" s="138"/>
      <c r="OZ185" s="138"/>
      <c r="PA185" s="138"/>
      <c r="PB185" s="138"/>
      <c r="PC185" s="138"/>
      <c r="PD185" s="138"/>
      <c r="PE185" s="138"/>
      <c r="PF185" s="138"/>
      <c r="PG185" s="138"/>
      <c r="PH185" s="138"/>
      <c r="PI185" s="138"/>
      <c r="PJ185" s="138"/>
      <c r="PK185" s="138"/>
      <c r="PL185" s="138"/>
      <c r="PM185" s="138"/>
      <c r="PN185" s="138"/>
      <c r="PO185" s="138"/>
      <c r="PP185" s="138"/>
      <c r="PQ185" s="138"/>
      <c r="PR185" s="138"/>
      <c r="PS185" s="138"/>
      <c r="PT185" s="138"/>
      <c r="PU185" s="138"/>
      <c r="PV185" s="138"/>
      <c r="PW185" s="138"/>
      <c r="PX185" s="138"/>
      <c r="PY185" s="138"/>
      <c r="PZ185" s="138"/>
      <c r="QA185" s="138"/>
      <c r="QB185" s="138"/>
      <c r="QC185" s="138"/>
      <c r="QD185" s="138"/>
      <c r="QE185" s="138"/>
      <c r="QF185" s="138"/>
      <c r="QG185" s="138"/>
      <c r="QH185" s="138"/>
      <c r="QI185" s="138"/>
      <c r="QJ185" s="138"/>
      <c r="QK185" s="138"/>
      <c r="QL185" s="138"/>
      <c r="QM185" s="138"/>
      <c r="QN185" s="138"/>
      <c r="QO185" s="138"/>
      <c r="QP185" s="138"/>
      <c r="QQ185" s="138"/>
      <c r="QR185" s="138"/>
      <c r="QS185" s="138"/>
      <c r="QT185" s="138"/>
      <c r="QU185" s="138"/>
      <c r="QV185" s="138"/>
      <c r="QW185" s="138"/>
      <c r="QX185" s="138"/>
      <c r="QY185" s="138"/>
      <c r="QZ185" s="138"/>
      <c r="RA185" s="138"/>
      <c r="RB185" s="138"/>
      <c r="RC185" s="138"/>
      <c r="RD185" s="138"/>
      <c r="RE185" s="138"/>
      <c r="RF185" s="138"/>
      <c r="RG185" s="138"/>
      <c r="RH185" s="138"/>
      <c r="RI185" s="138"/>
      <c r="RJ185" s="138"/>
      <c r="RK185" s="138"/>
      <c r="RL185" s="138"/>
      <c r="RM185" s="138"/>
      <c r="RN185" s="138"/>
    </row>
    <row r="186" spans="1:10248 16384:16384" s="129" customFormat="1" ht="20.149999999999999" customHeight="1">
      <c r="A186" s="204" t="s">
        <v>3724</v>
      </c>
      <c r="B186" s="146" t="s">
        <v>3725</v>
      </c>
      <c r="C186" s="277"/>
      <c r="D186" s="189"/>
      <c r="E186" s="189"/>
      <c r="F186" s="189"/>
      <c r="I186" s="276"/>
      <c r="L186" s="138"/>
      <c r="M186" s="138"/>
      <c r="N186" s="138"/>
      <c r="O186" s="138"/>
      <c r="P186" s="138"/>
      <c r="Q186" s="138"/>
      <c r="R186" s="138"/>
      <c r="S186" s="138"/>
      <c r="T186" s="138"/>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c r="BL186" s="138"/>
      <c r="BM186" s="138"/>
      <c r="BN186" s="138"/>
      <c r="BO186" s="138"/>
      <c r="BP186" s="138"/>
      <c r="BQ186" s="138"/>
      <c r="BR186" s="138"/>
      <c r="BS186" s="138"/>
      <c r="BT186" s="138"/>
      <c r="BU186" s="138"/>
      <c r="BV186" s="138"/>
      <c r="BW186" s="138"/>
      <c r="BX186" s="138"/>
      <c r="BY186" s="138"/>
      <c r="BZ186" s="138"/>
      <c r="CA186" s="138"/>
      <c r="CB186" s="138"/>
      <c r="CC186" s="138"/>
      <c r="CD186" s="138"/>
      <c r="CE186" s="138"/>
      <c r="CF186" s="138"/>
      <c r="CG186" s="138"/>
      <c r="CH186" s="138"/>
      <c r="CI186" s="138"/>
      <c r="CJ186" s="138"/>
      <c r="CK186" s="138"/>
      <c r="CL186" s="138"/>
      <c r="CM186" s="138"/>
      <c r="CN186" s="138"/>
      <c r="CO186" s="138"/>
      <c r="CP186" s="138"/>
      <c r="CQ186" s="138"/>
      <c r="CR186" s="138"/>
      <c r="CS186" s="138"/>
      <c r="CT186" s="138"/>
      <c r="CU186" s="138"/>
      <c r="CV186" s="138"/>
      <c r="CW186" s="138"/>
      <c r="CX186" s="138"/>
      <c r="CY186" s="138"/>
      <c r="CZ186" s="138"/>
      <c r="DA186" s="138"/>
      <c r="DB186" s="138"/>
      <c r="DC186" s="138"/>
      <c r="DD186" s="138"/>
      <c r="DE186" s="138"/>
      <c r="DF186" s="138"/>
      <c r="DG186" s="138"/>
      <c r="DH186" s="138"/>
      <c r="DI186" s="138"/>
      <c r="DJ186" s="138"/>
      <c r="DK186" s="138"/>
      <c r="DL186" s="138"/>
      <c r="DM186" s="138"/>
      <c r="DN186" s="138"/>
      <c r="DO186" s="138"/>
      <c r="DP186" s="138"/>
      <c r="DQ186" s="138"/>
      <c r="DR186" s="138"/>
      <c r="DS186" s="138"/>
      <c r="DT186" s="138"/>
      <c r="DU186" s="138"/>
      <c r="DV186" s="138"/>
      <c r="DW186" s="138"/>
      <c r="DX186" s="138"/>
      <c r="DY186" s="138"/>
      <c r="DZ186" s="138"/>
      <c r="EA186" s="138"/>
      <c r="EB186" s="138"/>
      <c r="EC186" s="138"/>
      <c r="ED186" s="138"/>
      <c r="EE186" s="138"/>
      <c r="EF186" s="138"/>
      <c r="EG186" s="138"/>
      <c r="EH186" s="138"/>
      <c r="EI186" s="138"/>
      <c r="EJ186" s="138"/>
      <c r="EK186" s="138"/>
      <c r="EL186" s="138"/>
      <c r="EM186" s="138"/>
      <c r="EN186" s="138"/>
      <c r="EO186" s="138"/>
      <c r="EP186" s="138"/>
      <c r="EQ186" s="138"/>
      <c r="ER186" s="138"/>
      <c r="ES186" s="138"/>
      <c r="ET186" s="138"/>
      <c r="EU186" s="138"/>
      <c r="EV186" s="138"/>
      <c r="EW186" s="138"/>
      <c r="EX186" s="138"/>
      <c r="EY186" s="138"/>
      <c r="EZ186" s="138"/>
      <c r="FA186" s="138"/>
      <c r="FB186" s="138"/>
      <c r="FC186" s="138"/>
      <c r="FD186" s="138"/>
      <c r="FE186" s="138"/>
      <c r="FF186" s="138"/>
      <c r="FG186" s="138"/>
      <c r="FH186" s="138"/>
      <c r="FI186" s="138"/>
      <c r="FJ186" s="138"/>
      <c r="FK186" s="138"/>
      <c r="FL186" s="138"/>
      <c r="FM186" s="138"/>
      <c r="FN186" s="138"/>
      <c r="FO186" s="138"/>
      <c r="FP186" s="138"/>
      <c r="FQ186" s="138"/>
      <c r="FR186" s="138"/>
      <c r="FS186" s="138"/>
      <c r="FT186" s="138"/>
      <c r="FU186" s="138"/>
      <c r="FV186" s="138"/>
      <c r="FW186" s="138"/>
      <c r="FX186" s="138"/>
      <c r="FY186" s="138"/>
      <c r="FZ186" s="138"/>
      <c r="GA186" s="138"/>
      <c r="GB186" s="138"/>
      <c r="GC186" s="138"/>
      <c r="GD186" s="138"/>
      <c r="GE186" s="138"/>
      <c r="GF186" s="138"/>
      <c r="GG186" s="138"/>
      <c r="GH186" s="138"/>
      <c r="GI186" s="138"/>
      <c r="GJ186" s="138"/>
      <c r="GK186" s="138"/>
      <c r="GL186" s="138"/>
      <c r="GM186" s="138"/>
      <c r="GN186" s="138"/>
      <c r="GO186" s="138"/>
      <c r="GP186" s="138"/>
      <c r="GQ186" s="138"/>
      <c r="GR186" s="138"/>
      <c r="GS186" s="138"/>
      <c r="GT186" s="138"/>
      <c r="GU186" s="138"/>
      <c r="GV186" s="138"/>
      <c r="GW186" s="138"/>
      <c r="GX186" s="138"/>
      <c r="GY186" s="138"/>
      <c r="GZ186" s="138"/>
      <c r="HA186" s="138"/>
      <c r="HB186" s="138"/>
      <c r="HC186" s="138"/>
      <c r="HD186" s="138"/>
      <c r="HE186" s="138"/>
      <c r="HF186" s="138"/>
      <c r="HG186" s="138"/>
      <c r="HH186" s="138"/>
      <c r="HI186" s="138"/>
      <c r="HJ186" s="138"/>
      <c r="HK186" s="138"/>
      <c r="HL186" s="138"/>
      <c r="HM186" s="138"/>
      <c r="HN186" s="138"/>
      <c r="HO186" s="138"/>
      <c r="HP186" s="138"/>
      <c r="HQ186" s="138"/>
      <c r="HR186" s="138"/>
      <c r="HS186" s="138"/>
      <c r="HT186" s="138"/>
      <c r="HU186" s="138"/>
      <c r="HV186" s="138"/>
      <c r="HW186" s="138"/>
      <c r="HX186" s="138"/>
      <c r="HY186" s="138"/>
      <c r="HZ186" s="138"/>
      <c r="IA186" s="138"/>
      <c r="IB186" s="138"/>
      <c r="IC186" s="138"/>
      <c r="ID186" s="138"/>
      <c r="IE186" s="138"/>
      <c r="IF186" s="138"/>
      <c r="IG186" s="138"/>
      <c r="IH186" s="138"/>
      <c r="II186" s="138"/>
      <c r="IJ186" s="138"/>
      <c r="IK186" s="138"/>
      <c r="IL186" s="138"/>
      <c r="IM186" s="138"/>
      <c r="IN186" s="138"/>
      <c r="IO186" s="138"/>
      <c r="IP186" s="138"/>
      <c r="IQ186" s="138"/>
      <c r="IR186" s="138"/>
      <c r="IS186" s="138"/>
      <c r="IT186" s="138"/>
      <c r="IU186" s="138"/>
      <c r="IV186" s="138"/>
      <c r="IW186" s="138"/>
      <c r="IX186" s="138"/>
      <c r="IY186" s="138"/>
      <c r="IZ186" s="138"/>
      <c r="JA186" s="138"/>
      <c r="JB186" s="138"/>
      <c r="JC186" s="138"/>
      <c r="JD186" s="138"/>
      <c r="JE186" s="138"/>
      <c r="JF186" s="138"/>
      <c r="JG186" s="138"/>
      <c r="JH186" s="138"/>
      <c r="JI186" s="138"/>
      <c r="JJ186" s="138"/>
      <c r="JK186" s="138"/>
      <c r="JL186" s="138"/>
      <c r="JM186" s="138"/>
      <c r="JN186" s="138"/>
      <c r="JO186" s="138"/>
      <c r="JP186" s="138"/>
      <c r="JQ186" s="138"/>
      <c r="JR186" s="138"/>
      <c r="JS186" s="138"/>
      <c r="JT186" s="138"/>
      <c r="JU186" s="138"/>
      <c r="JV186" s="138"/>
      <c r="JW186" s="138"/>
      <c r="JX186" s="138"/>
      <c r="JY186" s="138"/>
      <c r="JZ186" s="138"/>
      <c r="KA186" s="138"/>
      <c r="KB186" s="138"/>
      <c r="KC186" s="138"/>
      <c r="KD186" s="138"/>
      <c r="KE186" s="138"/>
      <c r="KF186" s="138"/>
      <c r="KG186" s="138"/>
      <c r="KH186" s="138"/>
      <c r="KI186" s="138"/>
      <c r="KJ186" s="138"/>
      <c r="KK186" s="138"/>
      <c r="KL186" s="138"/>
      <c r="KM186" s="138"/>
      <c r="KN186" s="138"/>
      <c r="KO186" s="138"/>
      <c r="KP186" s="138"/>
      <c r="KQ186" s="138"/>
      <c r="KR186" s="138"/>
      <c r="KS186" s="138"/>
      <c r="KT186" s="138"/>
      <c r="KU186" s="138"/>
      <c r="KV186" s="138"/>
      <c r="KW186" s="138"/>
      <c r="KX186" s="138"/>
      <c r="KY186" s="138"/>
      <c r="KZ186" s="138"/>
      <c r="LA186" s="138"/>
      <c r="LB186" s="138"/>
      <c r="LC186" s="138"/>
      <c r="LD186" s="138"/>
      <c r="LE186" s="138"/>
      <c r="LF186" s="138"/>
      <c r="LG186" s="138"/>
      <c r="LH186" s="138"/>
      <c r="LI186" s="138"/>
      <c r="LJ186" s="138"/>
      <c r="LK186" s="138"/>
      <c r="LL186" s="138"/>
      <c r="LM186" s="138"/>
      <c r="LN186" s="138"/>
      <c r="LO186" s="138"/>
      <c r="LP186" s="138"/>
      <c r="LQ186" s="138"/>
      <c r="LR186" s="138"/>
      <c r="LS186" s="138"/>
      <c r="LT186" s="138"/>
      <c r="LU186" s="138"/>
      <c r="LV186" s="138"/>
      <c r="LW186" s="138"/>
      <c r="LX186" s="138"/>
      <c r="LY186" s="138"/>
      <c r="LZ186" s="138"/>
      <c r="MA186" s="138"/>
      <c r="MB186" s="138"/>
      <c r="MC186" s="138"/>
      <c r="MD186" s="138"/>
      <c r="ME186" s="138"/>
      <c r="MF186" s="138"/>
      <c r="MG186" s="138"/>
      <c r="MH186" s="138"/>
      <c r="MI186" s="138"/>
      <c r="MJ186" s="138"/>
      <c r="MK186" s="138"/>
      <c r="ML186" s="138"/>
      <c r="MM186" s="138"/>
      <c r="MN186" s="138"/>
      <c r="MO186" s="138"/>
      <c r="MP186" s="138"/>
      <c r="MQ186" s="138"/>
      <c r="MR186" s="138"/>
      <c r="MS186" s="138"/>
      <c r="MT186" s="138"/>
      <c r="MU186" s="138"/>
      <c r="MV186" s="138"/>
      <c r="MW186" s="138"/>
      <c r="MX186" s="138"/>
      <c r="MY186" s="138"/>
      <c r="MZ186" s="138"/>
      <c r="NA186" s="138"/>
      <c r="NB186" s="138"/>
      <c r="NC186" s="138"/>
      <c r="ND186" s="138"/>
      <c r="NE186" s="138"/>
      <c r="NF186" s="138"/>
      <c r="NG186" s="138"/>
      <c r="NH186" s="138"/>
      <c r="NI186" s="138"/>
      <c r="NJ186" s="138"/>
      <c r="NK186" s="138"/>
      <c r="NL186" s="138"/>
      <c r="NM186" s="138"/>
      <c r="NN186" s="138"/>
      <c r="NO186" s="138"/>
      <c r="NP186" s="138"/>
      <c r="NQ186" s="138"/>
      <c r="NR186" s="138"/>
      <c r="NS186" s="138"/>
      <c r="NT186" s="138"/>
      <c r="NU186" s="138"/>
      <c r="NV186" s="138"/>
      <c r="NW186" s="138"/>
      <c r="NX186" s="138"/>
      <c r="NY186" s="138"/>
      <c r="NZ186" s="138"/>
      <c r="OA186" s="138"/>
      <c r="OB186" s="138"/>
      <c r="OC186" s="138"/>
      <c r="OD186" s="138"/>
      <c r="OE186" s="138"/>
      <c r="OF186" s="138"/>
      <c r="OG186" s="138"/>
      <c r="OH186" s="138"/>
      <c r="OI186" s="138"/>
      <c r="OJ186" s="138"/>
      <c r="OK186" s="138"/>
      <c r="OL186" s="138"/>
      <c r="OM186" s="138"/>
      <c r="ON186" s="138"/>
      <c r="OO186" s="138"/>
      <c r="OP186" s="138"/>
      <c r="OQ186" s="138"/>
      <c r="OR186" s="138"/>
      <c r="OS186" s="138"/>
      <c r="OT186" s="138"/>
      <c r="OU186" s="138"/>
      <c r="OV186" s="138"/>
      <c r="OW186" s="138"/>
      <c r="OX186" s="138"/>
      <c r="OY186" s="138"/>
      <c r="OZ186" s="138"/>
      <c r="PA186" s="138"/>
      <c r="PB186" s="138"/>
      <c r="PC186" s="138"/>
      <c r="PD186" s="138"/>
      <c r="PE186" s="138"/>
      <c r="PF186" s="138"/>
      <c r="PG186" s="138"/>
      <c r="PH186" s="138"/>
      <c r="PI186" s="138"/>
      <c r="PJ186" s="138"/>
      <c r="PK186" s="138"/>
      <c r="PL186" s="138"/>
      <c r="PM186" s="138"/>
      <c r="PN186" s="138"/>
      <c r="PO186" s="138"/>
      <c r="PP186" s="138"/>
      <c r="PQ186" s="138"/>
      <c r="PR186" s="138"/>
      <c r="PS186" s="138"/>
      <c r="PT186" s="138"/>
      <c r="PU186" s="138"/>
      <c r="PV186" s="138"/>
      <c r="PW186" s="138"/>
      <c r="PX186" s="138"/>
      <c r="PY186" s="138"/>
      <c r="PZ186" s="138"/>
      <c r="QA186" s="138"/>
      <c r="QB186" s="138"/>
      <c r="QC186" s="138"/>
      <c r="QD186" s="138"/>
      <c r="QE186" s="138"/>
      <c r="QF186" s="138"/>
      <c r="QG186" s="138"/>
      <c r="QH186" s="138"/>
      <c r="QI186" s="138"/>
      <c r="QJ186" s="138"/>
      <c r="QK186" s="138"/>
      <c r="QL186" s="138"/>
      <c r="QM186" s="138"/>
      <c r="QN186" s="138"/>
      <c r="QO186" s="138"/>
      <c r="QP186" s="138"/>
      <c r="QQ186" s="138"/>
      <c r="QR186" s="138"/>
      <c r="QS186" s="138"/>
      <c r="QT186" s="138"/>
      <c r="QU186" s="138"/>
      <c r="QV186" s="138"/>
      <c r="QW186" s="138"/>
      <c r="QX186" s="138"/>
      <c r="QY186" s="138"/>
      <c r="QZ186" s="138"/>
      <c r="RA186" s="138"/>
      <c r="RB186" s="138"/>
      <c r="RC186" s="138"/>
      <c r="RD186" s="138"/>
      <c r="RE186" s="138"/>
      <c r="RF186" s="138"/>
      <c r="RG186" s="138"/>
      <c r="RH186" s="138"/>
      <c r="RI186" s="138"/>
      <c r="RJ186" s="138"/>
      <c r="RK186" s="138"/>
      <c r="RL186" s="138"/>
      <c r="RM186" s="138"/>
      <c r="RN186" s="138"/>
    </row>
    <row r="187" spans="1:10248 16384:16384" s="129" customFormat="1" ht="15" customHeight="1">
      <c r="A187" s="152" t="s">
        <v>3774</v>
      </c>
      <c r="B187" s="262" t="s">
        <v>3775</v>
      </c>
      <c r="C187" s="278"/>
      <c r="D187" s="279"/>
      <c r="E187" s="151"/>
      <c r="F187" s="151"/>
      <c r="I187" s="276"/>
      <c r="L187" s="138"/>
      <c r="M187" s="138"/>
      <c r="N187" s="138"/>
      <c r="O187" s="138"/>
      <c r="P187" s="138"/>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c r="BL187" s="138"/>
      <c r="BM187" s="138"/>
      <c r="BN187" s="138"/>
      <c r="BO187" s="138"/>
      <c r="BP187" s="138"/>
      <c r="BQ187" s="138"/>
      <c r="BR187" s="138"/>
      <c r="BS187" s="138"/>
      <c r="BT187" s="138"/>
      <c r="BU187" s="138"/>
      <c r="BV187" s="138"/>
      <c r="BW187" s="138"/>
      <c r="BX187" s="138"/>
      <c r="BY187" s="138"/>
      <c r="BZ187" s="138"/>
      <c r="CA187" s="138"/>
      <c r="CB187" s="138"/>
      <c r="CC187" s="138"/>
      <c r="CD187" s="138"/>
      <c r="CE187" s="138"/>
      <c r="CF187" s="138"/>
      <c r="CG187" s="138"/>
      <c r="CH187" s="138"/>
      <c r="CI187" s="138"/>
      <c r="CJ187" s="138"/>
      <c r="CK187" s="138"/>
      <c r="CL187" s="138"/>
      <c r="CM187" s="138"/>
      <c r="CN187" s="138"/>
      <c r="CO187" s="138"/>
      <c r="CP187" s="138"/>
      <c r="CQ187" s="138"/>
      <c r="CR187" s="138"/>
      <c r="CS187" s="138"/>
      <c r="CT187" s="138"/>
      <c r="CU187" s="138"/>
      <c r="CV187" s="138"/>
      <c r="CW187" s="138"/>
      <c r="CX187" s="138"/>
      <c r="CY187" s="138"/>
      <c r="CZ187" s="138"/>
      <c r="DA187" s="138"/>
      <c r="DB187" s="138"/>
      <c r="DC187" s="138"/>
      <c r="DD187" s="138"/>
      <c r="DE187" s="138"/>
      <c r="DF187" s="138"/>
      <c r="DG187" s="138"/>
      <c r="DH187" s="138"/>
      <c r="DI187" s="138"/>
      <c r="DJ187" s="138"/>
      <c r="DK187" s="138"/>
      <c r="DL187" s="138"/>
      <c r="DM187" s="138"/>
      <c r="DN187" s="138"/>
      <c r="DO187" s="138"/>
      <c r="DP187" s="138"/>
      <c r="DQ187" s="138"/>
      <c r="DR187" s="138"/>
      <c r="DS187" s="138"/>
      <c r="DT187" s="138"/>
      <c r="DU187" s="138"/>
      <c r="DV187" s="138"/>
      <c r="DW187" s="138"/>
      <c r="DX187" s="138"/>
      <c r="DY187" s="138"/>
      <c r="DZ187" s="138"/>
      <c r="EA187" s="138"/>
      <c r="EB187" s="138"/>
      <c r="EC187" s="138"/>
      <c r="ED187" s="138"/>
      <c r="EE187" s="138"/>
      <c r="EF187" s="138"/>
      <c r="EG187" s="138"/>
      <c r="EH187" s="138"/>
      <c r="EI187" s="138"/>
      <c r="EJ187" s="138"/>
      <c r="EK187" s="138"/>
      <c r="EL187" s="138"/>
      <c r="EM187" s="138"/>
      <c r="EN187" s="138"/>
      <c r="EO187" s="138"/>
      <c r="EP187" s="138"/>
      <c r="EQ187" s="138"/>
      <c r="ER187" s="138"/>
      <c r="ES187" s="138"/>
      <c r="ET187" s="138"/>
      <c r="EU187" s="138"/>
      <c r="EV187" s="138"/>
      <c r="EW187" s="138"/>
      <c r="EX187" s="138"/>
      <c r="EY187" s="138"/>
      <c r="EZ187" s="138"/>
      <c r="FA187" s="138"/>
      <c r="FB187" s="138"/>
      <c r="FC187" s="138"/>
      <c r="FD187" s="138"/>
      <c r="FE187" s="138"/>
      <c r="FF187" s="138"/>
      <c r="FG187" s="138"/>
      <c r="FH187" s="138"/>
      <c r="FI187" s="138"/>
      <c r="FJ187" s="138"/>
      <c r="FK187" s="138"/>
      <c r="FL187" s="138"/>
      <c r="FM187" s="138"/>
      <c r="FN187" s="138"/>
      <c r="FO187" s="138"/>
      <c r="FP187" s="138"/>
      <c r="FQ187" s="138"/>
      <c r="FR187" s="138"/>
      <c r="FS187" s="138"/>
      <c r="FT187" s="138"/>
      <c r="FU187" s="138"/>
      <c r="FV187" s="138"/>
      <c r="FW187" s="138"/>
      <c r="FX187" s="138"/>
      <c r="FY187" s="138"/>
      <c r="FZ187" s="138"/>
      <c r="GA187" s="138"/>
      <c r="GB187" s="138"/>
      <c r="GC187" s="138"/>
      <c r="GD187" s="138"/>
      <c r="GE187" s="138"/>
      <c r="GF187" s="138"/>
      <c r="GG187" s="138"/>
      <c r="GH187" s="138"/>
      <c r="GI187" s="138"/>
      <c r="GJ187" s="138"/>
      <c r="GK187" s="138"/>
      <c r="GL187" s="138"/>
      <c r="GM187" s="138"/>
      <c r="GN187" s="138"/>
      <c r="GO187" s="138"/>
      <c r="GP187" s="138"/>
      <c r="GQ187" s="138"/>
      <c r="GR187" s="138"/>
      <c r="GS187" s="138"/>
      <c r="GT187" s="138"/>
      <c r="GU187" s="138"/>
      <c r="GV187" s="138"/>
      <c r="GW187" s="138"/>
      <c r="GX187" s="138"/>
      <c r="GY187" s="138"/>
      <c r="GZ187" s="138"/>
      <c r="HA187" s="138"/>
      <c r="HB187" s="138"/>
      <c r="HC187" s="138"/>
      <c r="HD187" s="138"/>
      <c r="HE187" s="138"/>
      <c r="HF187" s="138"/>
      <c r="HG187" s="138"/>
      <c r="HH187" s="138"/>
      <c r="HI187" s="138"/>
      <c r="HJ187" s="138"/>
      <c r="HK187" s="138"/>
      <c r="HL187" s="138"/>
      <c r="HM187" s="138"/>
      <c r="HN187" s="138"/>
      <c r="HO187" s="138"/>
      <c r="HP187" s="138"/>
      <c r="HQ187" s="138"/>
      <c r="HR187" s="138"/>
      <c r="HS187" s="138"/>
      <c r="HT187" s="138"/>
      <c r="HU187" s="138"/>
      <c r="HV187" s="138"/>
      <c r="HW187" s="138"/>
      <c r="HX187" s="138"/>
      <c r="HY187" s="138"/>
      <c r="HZ187" s="138"/>
      <c r="IA187" s="138"/>
      <c r="IB187" s="138"/>
      <c r="IC187" s="138"/>
      <c r="ID187" s="138"/>
      <c r="IE187" s="138"/>
      <c r="IF187" s="138"/>
      <c r="IG187" s="138"/>
      <c r="IH187" s="138"/>
      <c r="II187" s="138"/>
      <c r="IJ187" s="138"/>
      <c r="IK187" s="138"/>
      <c r="IL187" s="138"/>
      <c r="IM187" s="138"/>
      <c r="IN187" s="138"/>
      <c r="IO187" s="138"/>
      <c r="IP187" s="138"/>
      <c r="IQ187" s="138"/>
      <c r="IR187" s="138"/>
      <c r="IS187" s="138"/>
      <c r="IT187" s="138"/>
      <c r="IU187" s="138"/>
      <c r="IV187" s="138"/>
      <c r="IW187" s="138"/>
      <c r="IX187" s="138"/>
      <c r="IY187" s="138"/>
      <c r="IZ187" s="138"/>
      <c r="JA187" s="138"/>
      <c r="JB187" s="138"/>
      <c r="JC187" s="138"/>
      <c r="JD187" s="138"/>
      <c r="JE187" s="138"/>
      <c r="JF187" s="138"/>
      <c r="JG187" s="138"/>
      <c r="JH187" s="138"/>
      <c r="JI187" s="138"/>
      <c r="JJ187" s="138"/>
      <c r="JK187" s="138"/>
      <c r="JL187" s="138"/>
      <c r="JM187" s="138"/>
      <c r="JN187" s="138"/>
      <c r="JO187" s="138"/>
      <c r="JP187" s="138"/>
      <c r="JQ187" s="138"/>
      <c r="JR187" s="138"/>
      <c r="JS187" s="138"/>
      <c r="JT187" s="138"/>
      <c r="JU187" s="138"/>
      <c r="JV187" s="138"/>
      <c r="JW187" s="138"/>
      <c r="JX187" s="138"/>
      <c r="JY187" s="138"/>
      <c r="JZ187" s="138"/>
      <c r="KA187" s="138"/>
      <c r="KB187" s="138"/>
      <c r="KC187" s="138"/>
      <c r="KD187" s="138"/>
      <c r="KE187" s="138"/>
      <c r="KF187" s="138"/>
      <c r="KG187" s="138"/>
      <c r="KH187" s="138"/>
      <c r="KI187" s="138"/>
      <c r="KJ187" s="138"/>
      <c r="KK187" s="138"/>
      <c r="KL187" s="138"/>
      <c r="KM187" s="138"/>
      <c r="KN187" s="138"/>
      <c r="KO187" s="138"/>
      <c r="KP187" s="138"/>
      <c r="KQ187" s="138"/>
      <c r="KR187" s="138"/>
      <c r="KS187" s="138"/>
      <c r="KT187" s="138"/>
      <c r="KU187" s="138"/>
      <c r="KV187" s="138"/>
      <c r="KW187" s="138"/>
      <c r="KX187" s="138"/>
      <c r="KY187" s="138"/>
      <c r="KZ187" s="138"/>
      <c r="LA187" s="138"/>
      <c r="LB187" s="138"/>
      <c r="LC187" s="138"/>
      <c r="LD187" s="138"/>
      <c r="LE187" s="138"/>
      <c r="LF187" s="138"/>
      <c r="LG187" s="138"/>
      <c r="LH187" s="138"/>
      <c r="LI187" s="138"/>
      <c r="LJ187" s="138"/>
      <c r="LK187" s="138"/>
      <c r="LL187" s="138"/>
      <c r="LM187" s="138"/>
      <c r="LN187" s="138"/>
      <c r="LO187" s="138"/>
      <c r="LP187" s="138"/>
      <c r="LQ187" s="138"/>
      <c r="LR187" s="138"/>
      <c r="LS187" s="138"/>
      <c r="LT187" s="138"/>
      <c r="LU187" s="138"/>
      <c r="LV187" s="138"/>
      <c r="LW187" s="138"/>
      <c r="LX187" s="138"/>
      <c r="LY187" s="138"/>
      <c r="LZ187" s="138"/>
      <c r="MA187" s="138"/>
      <c r="MB187" s="138"/>
      <c r="MC187" s="138"/>
      <c r="MD187" s="138"/>
      <c r="ME187" s="138"/>
      <c r="MF187" s="138"/>
      <c r="MG187" s="138"/>
      <c r="MH187" s="138"/>
      <c r="MI187" s="138"/>
      <c r="MJ187" s="138"/>
      <c r="MK187" s="138"/>
      <c r="ML187" s="138"/>
      <c r="MM187" s="138"/>
      <c r="MN187" s="138"/>
      <c r="MO187" s="138"/>
      <c r="MP187" s="138"/>
      <c r="MQ187" s="138"/>
      <c r="MR187" s="138"/>
      <c r="MS187" s="138"/>
      <c r="MT187" s="138"/>
      <c r="MU187" s="138"/>
      <c r="MV187" s="138"/>
      <c r="MW187" s="138"/>
      <c r="MX187" s="138"/>
      <c r="MY187" s="138"/>
      <c r="MZ187" s="138"/>
      <c r="NA187" s="138"/>
      <c r="NB187" s="138"/>
      <c r="NC187" s="138"/>
      <c r="ND187" s="138"/>
      <c r="NE187" s="138"/>
      <c r="NF187" s="138"/>
      <c r="NG187" s="138"/>
      <c r="NH187" s="138"/>
      <c r="NI187" s="138"/>
      <c r="NJ187" s="138"/>
      <c r="NK187" s="138"/>
      <c r="NL187" s="138"/>
      <c r="NM187" s="138"/>
      <c r="NN187" s="138"/>
      <c r="NO187" s="138"/>
      <c r="NP187" s="138"/>
      <c r="NQ187" s="138"/>
      <c r="NR187" s="138"/>
      <c r="NS187" s="138"/>
      <c r="NT187" s="138"/>
      <c r="NU187" s="138"/>
      <c r="NV187" s="138"/>
      <c r="NW187" s="138"/>
      <c r="NX187" s="138"/>
      <c r="NY187" s="138"/>
      <c r="NZ187" s="138"/>
      <c r="OA187" s="138"/>
      <c r="OB187" s="138"/>
      <c r="OC187" s="138"/>
      <c r="OD187" s="138"/>
      <c r="OE187" s="138"/>
      <c r="OF187" s="138"/>
      <c r="OG187" s="138"/>
      <c r="OH187" s="138"/>
      <c r="OI187" s="138"/>
      <c r="OJ187" s="138"/>
      <c r="OK187" s="138"/>
      <c r="OL187" s="138"/>
      <c r="OM187" s="138"/>
      <c r="ON187" s="138"/>
      <c r="OO187" s="138"/>
      <c r="OP187" s="138"/>
      <c r="OQ187" s="138"/>
      <c r="OR187" s="138"/>
      <c r="OS187" s="138"/>
      <c r="OT187" s="138"/>
      <c r="OU187" s="138"/>
      <c r="OV187" s="138"/>
      <c r="OW187" s="138"/>
      <c r="OX187" s="138"/>
      <c r="OY187" s="138"/>
      <c r="OZ187" s="138"/>
      <c r="PA187" s="138"/>
      <c r="PB187" s="138"/>
      <c r="PC187" s="138"/>
      <c r="PD187" s="138"/>
      <c r="PE187" s="138"/>
      <c r="PF187" s="138"/>
      <c r="PG187" s="138"/>
      <c r="PH187" s="138"/>
      <c r="PI187" s="138"/>
      <c r="PJ187" s="138"/>
      <c r="PK187" s="138"/>
      <c r="PL187" s="138"/>
      <c r="PM187" s="138"/>
      <c r="PN187" s="138"/>
      <c r="PO187" s="138"/>
      <c r="PP187" s="138"/>
      <c r="PQ187" s="138"/>
      <c r="PR187" s="138"/>
      <c r="PS187" s="138"/>
      <c r="PT187" s="138"/>
      <c r="PU187" s="138"/>
      <c r="PV187" s="138"/>
      <c r="PW187" s="138"/>
      <c r="PX187" s="138"/>
      <c r="PY187" s="138"/>
      <c r="PZ187" s="138"/>
      <c r="QA187" s="138"/>
      <c r="QB187" s="138"/>
      <c r="QC187" s="138"/>
      <c r="QD187" s="138"/>
      <c r="QE187" s="138"/>
      <c r="QF187" s="138"/>
      <c r="QG187" s="138"/>
      <c r="QH187" s="138"/>
      <c r="QI187" s="138"/>
      <c r="QJ187" s="138"/>
      <c r="QK187" s="138"/>
      <c r="QL187" s="138"/>
      <c r="QM187" s="138"/>
      <c r="QN187" s="138"/>
      <c r="QO187" s="138"/>
      <c r="QP187" s="138"/>
      <c r="QQ187" s="138"/>
      <c r="QR187" s="138"/>
      <c r="QS187" s="138"/>
      <c r="QT187" s="138"/>
      <c r="QU187" s="138"/>
      <c r="QV187" s="138"/>
      <c r="QW187" s="138"/>
      <c r="QX187" s="138"/>
      <c r="QY187" s="138"/>
      <c r="QZ187" s="138"/>
      <c r="RA187" s="138"/>
      <c r="RB187" s="138"/>
      <c r="RC187" s="138"/>
      <c r="RD187" s="138"/>
      <c r="RE187" s="138"/>
      <c r="RF187" s="138"/>
      <c r="RG187" s="138"/>
      <c r="RH187" s="138"/>
      <c r="RI187" s="138"/>
      <c r="RJ187" s="138"/>
      <c r="RK187" s="138"/>
      <c r="RL187" s="138"/>
      <c r="RM187" s="138"/>
      <c r="RN187" s="138"/>
    </row>
    <row r="188" spans="1:10248 16384:16384" s="129" customFormat="1" ht="15" customHeight="1">
      <c r="A188" s="152"/>
      <c r="B188" s="262" t="s">
        <v>14090</v>
      </c>
      <c r="C188" s="229"/>
      <c r="D188" s="237"/>
      <c r="E188" s="151"/>
      <c r="F188" s="151"/>
      <c r="I188" s="276"/>
      <c r="L188" s="138"/>
      <c r="M188" s="138"/>
      <c r="N188" s="138"/>
      <c r="O188" s="138"/>
      <c r="P188" s="138"/>
      <c r="Q188" s="138"/>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c r="BL188" s="138"/>
      <c r="BM188" s="138"/>
      <c r="BN188" s="138"/>
      <c r="BO188" s="138"/>
      <c r="BP188" s="138"/>
      <c r="BQ188" s="138"/>
      <c r="BR188" s="138"/>
      <c r="BS188" s="138"/>
      <c r="BT188" s="138"/>
      <c r="BU188" s="138"/>
      <c r="BV188" s="138"/>
      <c r="BW188" s="138"/>
      <c r="BX188" s="138"/>
      <c r="BY188" s="138"/>
      <c r="BZ188" s="138"/>
      <c r="CA188" s="138"/>
      <c r="CB188" s="138"/>
      <c r="CC188" s="138"/>
      <c r="CD188" s="138"/>
      <c r="CE188" s="138"/>
      <c r="CF188" s="138"/>
      <c r="CG188" s="138"/>
      <c r="CH188" s="138"/>
      <c r="CI188" s="138"/>
      <c r="CJ188" s="138"/>
      <c r="CK188" s="138"/>
      <c r="CL188" s="138"/>
      <c r="CM188" s="138"/>
      <c r="CN188" s="138"/>
      <c r="CO188" s="138"/>
      <c r="CP188" s="138"/>
      <c r="CQ188" s="138"/>
      <c r="CR188" s="138"/>
      <c r="CS188" s="138"/>
      <c r="CT188" s="138"/>
      <c r="CU188" s="138"/>
      <c r="CV188" s="138"/>
      <c r="CW188" s="138"/>
      <c r="CX188" s="138"/>
      <c r="CY188" s="138"/>
      <c r="CZ188" s="138"/>
      <c r="DA188" s="138"/>
      <c r="DB188" s="138"/>
      <c r="DC188" s="138"/>
      <c r="DD188" s="138"/>
      <c r="DE188" s="138"/>
      <c r="DF188" s="138"/>
      <c r="DG188" s="138"/>
      <c r="DH188" s="138"/>
      <c r="DI188" s="138"/>
      <c r="DJ188" s="138"/>
      <c r="DK188" s="138"/>
      <c r="DL188" s="138"/>
      <c r="DM188" s="138"/>
      <c r="DN188" s="138"/>
      <c r="DO188" s="138"/>
      <c r="DP188" s="138"/>
      <c r="DQ188" s="138"/>
      <c r="DR188" s="138"/>
      <c r="DS188" s="138"/>
      <c r="DT188" s="138"/>
      <c r="DU188" s="138"/>
      <c r="DV188" s="138"/>
      <c r="DW188" s="138"/>
      <c r="DX188" s="138"/>
      <c r="DY188" s="138"/>
      <c r="DZ188" s="138"/>
      <c r="EA188" s="138"/>
      <c r="EB188" s="138"/>
      <c r="EC188" s="138"/>
      <c r="ED188" s="138"/>
      <c r="EE188" s="138"/>
      <c r="EF188" s="138"/>
      <c r="EG188" s="138"/>
      <c r="EH188" s="138"/>
      <c r="EI188" s="138"/>
      <c r="EJ188" s="138"/>
      <c r="EK188" s="138"/>
      <c r="EL188" s="138"/>
      <c r="EM188" s="138"/>
      <c r="EN188" s="138"/>
      <c r="EO188" s="138"/>
      <c r="EP188" s="138"/>
      <c r="EQ188" s="138"/>
      <c r="ER188" s="138"/>
      <c r="ES188" s="138"/>
      <c r="ET188" s="138"/>
      <c r="EU188" s="138"/>
      <c r="EV188" s="138"/>
      <c r="EW188" s="138"/>
      <c r="EX188" s="138"/>
      <c r="EY188" s="138"/>
      <c r="EZ188" s="138"/>
      <c r="FA188" s="138"/>
      <c r="FB188" s="138"/>
      <c r="FC188" s="138"/>
      <c r="FD188" s="138"/>
      <c r="FE188" s="138"/>
      <c r="FF188" s="138"/>
      <c r="FG188" s="138"/>
      <c r="FH188" s="138"/>
      <c r="FI188" s="138"/>
      <c r="FJ188" s="138"/>
      <c r="FK188" s="138"/>
      <c r="FL188" s="138"/>
      <c r="FM188" s="138"/>
      <c r="FN188" s="138"/>
      <c r="FO188" s="138"/>
      <c r="FP188" s="138"/>
      <c r="FQ188" s="138"/>
      <c r="FR188" s="138"/>
      <c r="FS188" s="138"/>
      <c r="FT188" s="138"/>
      <c r="FU188" s="138"/>
      <c r="FV188" s="138"/>
      <c r="FW188" s="138"/>
      <c r="FX188" s="138"/>
      <c r="FY188" s="138"/>
      <c r="FZ188" s="138"/>
      <c r="GA188" s="138"/>
      <c r="GB188" s="138"/>
      <c r="GC188" s="138"/>
      <c r="GD188" s="138"/>
      <c r="GE188" s="138"/>
      <c r="GF188" s="138"/>
      <c r="GG188" s="138"/>
      <c r="GH188" s="138"/>
      <c r="GI188" s="138"/>
      <c r="GJ188" s="138"/>
      <c r="GK188" s="138"/>
      <c r="GL188" s="138"/>
      <c r="GM188" s="138"/>
      <c r="GN188" s="138"/>
      <c r="GO188" s="138"/>
      <c r="GP188" s="138"/>
      <c r="GQ188" s="138"/>
      <c r="GR188" s="138"/>
      <c r="GS188" s="138"/>
      <c r="GT188" s="138"/>
      <c r="GU188" s="138"/>
      <c r="GV188" s="138"/>
      <c r="GW188" s="138"/>
      <c r="GX188" s="138"/>
      <c r="GY188" s="138"/>
      <c r="GZ188" s="138"/>
      <c r="HA188" s="138"/>
      <c r="HB188" s="138"/>
      <c r="HC188" s="138"/>
      <c r="HD188" s="138"/>
      <c r="HE188" s="138"/>
      <c r="HF188" s="138"/>
      <c r="HG188" s="138"/>
      <c r="HH188" s="138"/>
      <c r="HI188" s="138"/>
      <c r="HJ188" s="138"/>
      <c r="HK188" s="138"/>
      <c r="HL188" s="138"/>
      <c r="HM188" s="138"/>
      <c r="HN188" s="138"/>
      <c r="HO188" s="138"/>
      <c r="HP188" s="138"/>
      <c r="HQ188" s="138"/>
      <c r="HR188" s="138"/>
      <c r="HS188" s="138"/>
      <c r="HT188" s="138"/>
      <c r="HU188" s="138"/>
      <c r="HV188" s="138"/>
      <c r="HW188" s="138"/>
      <c r="HX188" s="138"/>
      <c r="HY188" s="138"/>
      <c r="HZ188" s="138"/>
      <c r="IA188" s="138"/>
      <c r="IB188" s="138"/>
      <c r="IC188" s="138"/>
      <c r="ID188" s="138"/>
      <c r="IE188" s="138"/>
      <c r="IF188" s="138"/>
      <c r="IG188" s="138"/>
      <c r="IH188" s="138"/>
      <c r="II188" s="138"/>
      <c r="IJ188" s="138"/>
      <c r="IK188" s="138"/>
      <c r="IL188" s="138"/>
      <c r="IM188" s="138"/>
      <c r="IN188" s="138"/>
      <c r="IO188" s="138"/>
      <c r="IP188" s="138"/>
      <c r="IQ188" s="138"/>
      <c r="IR188" s="138"/>
      <c r="IS188" s="138"/>
      <c r="IT188" s="138"/>
      <c r="IU188" s="138"/>
      <c r="IV188" s="138"/>
      <c r="IW188" s="138"/>
      <c r="IX188" s="138"/>
      <c r="IY188" s="138"/>
      <c r="IZ188" s="138"/>
      <c r="JA188" s="138"/>
      <c r="JB188" s="138"/>
      <c r="JC188" s="138"/>
      <c r="JD188" s="138"/>
      <c r="JE188" s="138"/>
      <c r="JF188" s="138"/>
      <c r="JG188" s="138"/>
      <c r="JH188" s="138"/>
      <c r="JI188" s="138"/>
      <c r="JJ188" s="138"/>
      <c r="JK188" s="138"/>
      <c r="JL188" s="138"/>
      <c r="JM188" s="138"/>
      <c r="JN188" s="138"/>
      <c r="JO188" s="138"/>
      <c r="JP188" s="138"/>
      <c r="JQ188" s="138"/>
      <c r="JR188" s="138"/>
      <c r="JS188" s="138"/>
      <c r="JT188" s="138"/>
      <c r="JU188" s="138"/>
      <c r="JV188" s="138"/>
      <c r="JW188" s="138"/>
      <c r="JX188" s="138"/>
      <c r="JY188" s="138"/>
      <c r="JZ188" s="138"/>
      <c r="KA188" s="138"/>
      <c r="KB188" s="138"/>
      <c r="KC188" s="138"/>
      <c r="KD188" s="138"/>
      <c r="KE188" s="138"/>
      <c r="KF188" s="138"/>
      <c r="KG188" s="138"/>
      <c r="KH188" s="138"/>
      <c r="KI188" s="138"/>
      <c r="KJ188" s="138"/>
      <c r="KK188" s="138"/>
      <c r="KL188" s="138"/>
      <c r="KM188" s="138"/>
      <c r="KN188" s="138"/>
      <c r="KO188" s="138"/>
      <c r="KP188" s="138"/>
      <c r="KQ188" s="138"/>
      <c r="KR188" s="138"/>
      <c r="KS188" s="138"/>
      <c r="KT188" s="138"/>
      <c r="KU188" s="138"/>
      <c r="KV188" s="138"/>
      <c r="KW188" s="138"/>
      <c r="KX188" s="138"/>
      <c r="KY188" s="138"/>
      <c r="KZ188" s="138"/>
      <c r="LA188" s="138"/>
      <c r="LB188" s="138"/>
      <c r="LC188" s="138"/>
      <c r="LD188" s="138"/>
      <c r="LE188" s="138"/>
      <c r="LF188" s="138"/>
      <c r="LG188" s="138"/>
      <c r="LH188" s="138"/>
      <c r="LI188" s="138"/>
      <c r="LJ188" s="138"/>
      <c r="LK188" s="138"/>
      <c r="LL188" s="138"/>
      <c r="LM188" s="138"/>
      <c r="LN188" s="138"/>
      <c r="LO188" s="138"/>
      <c r="LP188" s="138"/>
      <c r="LQ188" s="138"/>
      <c r="LR188" s="138"/>
      <c r="LS188" s="138"/>
      <c r="LT188" s="138"/>
      <c r="LU188" s="138"/>
      <c r="LV188" s="138"/>
      <c r="LW188" s="138"/>
      <c r="LX188" s="138"/>
      <c r="LY188" s="138"/>
      <c r="LZ188" s="138"/>
      <c r="MA188" s="138"/>
      <c r="MB188" s="138"/>
      <c r="MC188" s="138"/>
      <c r="MD188" s="138"/>
      <c r="ME188" s="138"/>
      <c r="MF188" s="138"/>
      <c r="MG188" s="138"/>
      <c r="MH188" s="138"/>
      <c r="MI188" s="138"/>
      <c r="MJ188" s="138"/>
      <c r="MK188" s="138"/>
      <c r="ML188" s="138"/>
      <c r="MM188" s="138"/>
      <c r="MN188" s="138"/>
      <c r="MO188" s="138"/>
      <c r="MP188" s="138"/>
      <c r="MQ188" s="138"/>
      <c r="MR188" s="138"/>
      <c r="MS188" s="138"/>
      <c r="MT188" s="138"/>
      <c r="MU188" s="138"/>
      <c r="MV188" s="138"/>
      <c r="MW188" s="138"/>
      <c r="MX188" s="138"/>
      <c r="MY188" s="138"/>
      <c r="MZ188" s="138"/>
      <c r="NA188" s="138"/>
      <c r="NB188" s="138"/>
      <c r="NC188" s="138"/>
      <c r="ND188" s="138"/>
      <c r="NE188" s="138"/>
      <c r="NF188" s="138"/>
      <c r="NG188" s="138"/>
      <c r="NH188" s="138"/>
      <c r="NI188" s="138"/>
      <c r="NJ188" s="138"/>
      <c r="NK188" s="138"/>
      <c r="NL188" s="138"/>
      <c r="NM188" s="138"/>
      <c r="NN188" s="138"/>
      <c r="NO188" s="138"/>
      <c r="NP188" s="138"/>
      <c r="NQ188" s="138"/>
      <c r="NR188" s="138"/>
      <c r="NS188" s="138"/>
      <c r="NT188" s="138"/>
      <c r="NU188" s="138"/>
      <c r="NV188" s="138"/>
      <c r="NW188" s="138"/>
      <c r="NX188" s="138"/>
      <c r="NY188" s="138"/>
      <c r="NZ188" s="138"/>
      <c r="OA188" s="138"/>
      <c r="OB188" s="138"/>
      <c r="OC188" s="138"/>
      <c r="OD188" s="138"/>
      <c r="OE188" s="138"/>
      <c r="OF188" s="138"/>
      <c r="OG188" s="138"/>
      <c r="OH188" s="138"/>
      <c r="OI188" s="138"/>
      <c r="OJ188" s="138"/>
      <c r="OK188" s="138"/>
      <c r="OL188" s="138"/>
      <c r="OM188" s="138"/>
      <c r="ON188" s="138"/>
      <c r="OO188" s="138"/>
      <c r="OP188" s="138"/>
      <c r="OQ188" s="138"/>
      <c r="OR188" s="138"/>
      <c r="OS188" s="138"/>
      <c r="OT188" s="138"/>
      <c r="OU188" s="138"/>
      <c r="OV188" s="138"/>
      <c r="OW188" s="138"/>
      <c r="OX188" s="138"/>
      <c r="OY188" s="138"/>
      <c r="OZ188" s="138"/>
      <c r="PA188" s="138"/>
      <c r="PB188" s="138"/>
      <c r="PC188" s="138"/>
      <c r="PD188" s="138"/>
      <c r="PE188" s="138"/>
      <c r="PF188" s="138"/>
      <c r="PG188" s="138"/>
      <c r="PH188" s="138"/>
      <c r="PI188" s="138"/>
      <c r="PJ188" s="138"/>
      <c r="PK188" s="138"/>
      <c r="PL188" s="138"/>
      <c r="PM188" s="138"/>
      <c r="PN188" s="138"/>
      <c r="PO188" s="138"/>
      <c r="PP188" s="138"/>
      <c r="PQ188" s="138"/>
      <c r="PR188" s="138"/>
      <c r="PS188" s="138"/>
      <c r="PT188" s="138"/>
      <c r="PU188" s="138"/>
      <c r="PV188" s="138"/>
      <c r="PW188" s="138"/>
      <c r="PX188" s="138"/>
      <c r="PY188" s="138"/>
      <c r="PZ188" s="138"/>
      <c r="QA188" s="138"/>
      <c r="QB188" s="138"/>
      <c r="QC188" s="138"/>
      <c r="QD188" s="138"/>
      <c r="QE188" s="138"/>
      <c r="QF188" s="138"/>
      <c r="QG188" s="138"/>
      <c r="QH188" s="138"/>
      <c r="QI188" s="138"/>
      <c r="QJ188" s="138"/>
      <c r="QK188" s="138"/>
      <c r="QL188" s="138"/>
      <c r="QM188" s="138"/>
      <c r="QN188" s="138"/>
      <c r="QO188" s="138"/>
      <c r="QP188" s="138"/>
      <c r="QQ188" s="138"/>
      <c r="QR188" s="138"/>
      <c r="QS188" s="138"/>
      <c r="QT188" s="138"/>
      <c r="QU188" s="138"/>
      <c r="QV188" s="138"/>
      <c r="QW188" s="138"/>
      <c r="QX188" s="138"/>
      <c r="QY188" s="138"/>
      <c r="QZ188" s="138"/>
      <c r="RA188" s="138"/>
      <c r="RB188" s="138"/>
      <c r="RC188" s="138"/>
      <c r="RD188" s="138"/>
      <c r="RE188" s="138"/>
      <c r="RF188" s="138"/>
      <c r="RG188" s="138"/>
      <c r="RH188" s="138"/>
      <c r="RI188" s="138"/>
      <c r="RJ188" s="138"/>
      <c r="RK188" s="138"/>
      <c r="RL188" s="138"/>
      <c r="RM188" s="138"/>
      <c r="RN188" s="138"/>
    </row>
    <row r="189" spans="1:10248 16384:16384" s="129" customFormat="1" ht="8.15" customHeight="1">
      <c r="A189" s="154"/>
      <c r="B189" s="155"/>
      <c r="C189" s="150"/>
      <c r="D189" s="148"/>
      <c r="E189" s="151"/>
      <c r="F189" s="151"/>
    </row>
    <row r="190" spans="1:10248 16384:16384" s="129" customFormat="1" ht="101.5">
      <c r="A190" s="154"/>
      <c r="B190" s="265" t="s">
        <v>14091</v>
      </c>
      <c r="C190" s="148"/>
      <c r="D190" s="189"/>
      <c r="E190" s="151"/>
      <c r="F190" s="151"/>
      <c r="I190" s="276"/>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c r="BL190" s="138"/>
      <c r="BM190" s="138"/>
      <c r="BN190" s="138"/>
      <c r="BO190" s="138"/>
      <c r="BP190" s="138"/>
      <c r="BQ190" s="138"/>
      <c r="BR190" s="138"/>
      <c r="BS190" s="138"/>
      <c r="BT190" s="138"/>
      <c r="BU190" s="138"/>
      <c r="BV190" s="138"/>
      <c r="BW190" s="138"/>
      <c r="BX190" s="138"/>
      <c r="BY190" s="138"/>
      <c r="BZ190" s="138"/>
      <c r="CA190" s="138"/>
      <c r="CB190" s="138"/>
      <c r="CC190" s="138"/>
      <c r="CD190" s="138"/>
      <c r="CE190" s="138"/>
      <c r="CF190" s="138"/>
      <c r="CG190" s="138"/>
      <c r="CH190" s="138"/>
      <c r="CI190" s="138"/>
      <c r="CJ190" s="138"/>
      <c r="CK190" s="138"/>
      <c r="CL190" s="138"/>
      <c r="CM190" s="138"/>
      <c r="CN190" s="138"/>
      <c r="CO190" s="138"/>
      <c r="CP190" s="138"/>
      <c r="CQ190" s="138"/>
      <c r="CR190" s="138"/>
      <c r="CS190" s="138"/>
      <c r="CT190" s="138"/>
      <c r="CU190" s="138"/>
      <c r="CV190" s="138"/>
      <c r="CW190" s="138"/>
      <c r="CX190" s="138"/>
      <c r="CY190" s="138"/>
      <c r="CZ190" s="138"/>
      <c r="DA190" s="138"/>
      <c r="DB190" s="138"/>
      <c r="DC190" s="138"/>
      <c r="DD190" s="138"/>
      <c r="DE190" s="138"/>
      <c r="DF190" s="138"/>
      <c r="DG190" s="138"/>
      <c r="DH190" s="138"/>
      <c r="DI190" s="138"/>
      <c r="DJ190" s="138"/>
      <c r="DK190" s="138"/>
      <c r="DL190" s="138"/>
      <c r="DM190" s="138"/>
      <c r="DN190" s="138"/>
      <c r="DO190" s="138"/>
      <c r="DP190" s="138"/>
      <c r="DQ190" s="138"/>
      <c r="DR190" s="138"/>
      <c r="DS190" s="138"/>
      <c r="DT190" s="138"/>
      <c r="DU190" s="138"/>
      <c r="DV190" s="138"/>
      <c r="DW190" s="138"/>
      <c r="DX190" s="138"/>
      <c r="DY190" s="138"/>
      <c r="DZ190" s="138"/>
      <c r="EA190" s="138"/>
      <c r="EB190" s="138"/>
      <c r="EC190" s="138"/>
      <c r="ED190" s="138"/>
      <c r="EE190" s="138"/>
      <c r="EF190" s="138"/>
      <c r="EG190" s="138"/>
      <c r="EH190" s="138"/>
      <c r="EI190" s="138"/>
      <c r="EJ190" s="138"/>
      <c r="EK190" s="138"/>
      <c r="EL190" s="138"/>
      <c r="EM190" s="138"/>
      <c r="EN190" s="138"/>
      <c r="EO190" s="138"/>
      <c r="EP190" s="138"/>
      <c r="EQ190" s="138"/>
      <c r="ER190" s="138"/>
      <c r="ES190" s="138"/>
      <c r="ET190" s="138"/>
      <c r="EU190" s="138"/>
      <c r="EV190" s="138"/>
      <c r="EW190" s="138"/>
      <c r="EX190" s="138"/>
      <c r="EY190" s="138"/>
      <c r="EZ190" s="138"/>
      <c r="FA190" s="138"/>
      <c r="FB190" s="138"/>
      <c r="FC190" s="138"/>
      <c r="FD190" s="138"/>
      <c r="FE190" s="138"/>
      <c r="FF190" s="138"/>
      <c r="FG190" s="138"/>
      <c r="FH190" s="138"/>
      <c r="FI190" s="138"/>
      <c r="FJ190" s="138"/>
      <c r="FK190" s="138"/>
      <c r="FL190" s="138"/>
      <c r="FM190" s="138"/>
      <c r="FN190" s="138"/>
      <c r="FO190" s="138"/>
      <c r="FP190" s="138"/>
      <c r="FQ190" s="138"/>
      <c r="FR190" s="138"/>
      <c r="FS190" s="138"/>
      <c r="FT190" s="138"/>
      <c r="FU190" s="138"/>
      <c r="FV190" s="138"/>
      <c r="FW190" s="138"/>
      <c r="FX190" s="138"/>
      <c r="FY190" s="138"/>
      <c r="FZ190" s="138"/>
      <c r="GA190" s="138"/>
      <c r="GB190" s="138"/>
      <c r="GC190" s="138"/>
      <c r="GD190" s="138"/>
      <c r="GE190" s="138"/>
      <c r="GF190" s="138"/>
      <c r="GG190" s="138"/>
      <c r="GH190" s="138"/>
      <c r="GI190" s="138"/>
      <c r="GJ190" s="138"/>
      <c r="GK190" s="138"/>
      <c r="GL190" s="138"/>
      <c r="GM190" s="138"/>
      <c r="GN190" s="138"/>
      <c r="GO190" s="138"/>
      <c r="GP190" s="138"/>
      <c r="GQ190" s="138"/>
      <c r="GR190" s="138"/>
      <c r="GS190" s="138"/>
      <c r="GT190" s="138"/>
      <c r="GU190" s="138"/>
      <c r="GV190" s="138"/>
      <c r="GW190" s="138"/>
      <c r="GX190" s="138"/>
      <c r="GY190" s="138"/>
      <c r="GZ190" s="138"/>
      <c r="HA190" s="138"/>
      <c r="HB190" s="138"/>
      <c r="HC190" s="138"/>
      <c r="HD190" s="138"/>
      <c r="HE190" s="138"/>
      <c r="HF190" s="138"/>
      <c r="HG190" s="138"/>
      <c r="HH190" s="138"/>
      <c r="HI190" s="138"/>
      <c r="HJ190" s="138"/>
      <c r="HK190" s="138"/>
      <c r="HL190" s="138"/>
      <c r="HM190" s="138"/>
      <c r="HN190" s="138"/>
      <c r="HO190" s="138"/>
      <c r="HP190" s="138"/>
      <c r="HQ190" s="138"/>
      <c r="HR190" s="138"/>
      <c r="HS190" s="138"/>
      <c r="HT190" s="138"/>
      <c r="HU190" s="138"/>
      <c r="HV190" s="138"/>
      <c r="HW190" s="138"/>
      <c r="HX190" s="138"/>
      <c r="HY190" s="138"/>
      <c r="HZ190" s="138"/>
      <c r="IA190" s="138"/>
      <c r="IB190" s="138"/>
      <c r="IC190" s="138"/>
      <c r="ID190" s="138"/>
      <c r="IE190" s="138"/>
      <c r="IF190" s="138"/>
      <c r="IG190" s="138"/>
      <c r="IH190" s="138"/>
      <c r="II190" s="138"/>
      <c r="IJ190" s="138"/>
      <c r="IK190" s="138"/>
      <c r="IL190" s="138"/>
      <c r="IM190" s="138"/>
      <c r="IN190" s="138"/>
      <c r="IO190" s="138"/>
      <c r="IP190" s="138"/>
      <c r="IQ190" s="138"/>
      <c r="IR190" s="138"/>
      <c r="IS190" s="138"/>
      <c r="IT190" s="138"/>
      <c r="IU190" s="138"/>
      <c r="IV190" s="138"/>
      <c r="IW190" s="138"/>
      <c r="IX190" s="138"/>
      <c r="IY190" s="138"/>
      <c r="IZ190" s="138"/>
      <c r="JA190" s="138"/>
      <c r="JB190" s="138"/>
      <c r="JC190" s="138"/>
      <c r="JD190" s="138"/>
      <c r="JE190" s="138"/>
      <c r="JF190" s="138"/>
      <c r="JG190" s="138"/>
      <c r="JH190" s="138"/>
      <c r="JI190" s="138"/>
      <c r="JJ190" s="138"/>
      <c r="JK190" s="138"/>
      <c r="JL190" s="138"/>
      <c r="JM190" s="138"/>
      <c r="JN190" s="138"/>
      <c r="JO190" s="138"/>
      <c r="JP190" s="138"/>
      <c r="JQ190" s="138"/>
      <c r="JR190" s="138"/>
      <c r="JS190" s="138"/>
      <c r="JT190" s="138"/>
      <c r="JU190" s="138"/>
      <c r="JV190" s="138"/>
      <c r="JW190" s="138"/>
      <c r="JX190" s="138"/>
      <c r="JY190" s="138"/>
      <c r="JZ190" s="138"/>
      <c r="KA190" s="138"/>
      <c r="KB190" s="138"/>
      <c r="KC190" s="138"/>
      <c r="KD190" s="138"/>
      <c r="KE190" s="138"/>
      <c r="KF190" s="138"/>
      <c r="KG190" s="138"/>
      <c r="KH190" s="138"/>
      <c r="KI190" s="138"/>
      <c r="KJ190" s="138"/>
      <c r="KK190" s="138"/>
      <c r="KL190" s="138"/>
      <c r="KM190" s="138"/>
      <c r="KN190" s="138"/>
      <c r="KO190" s="138"/>
      <c r="KP190" s="138"/>
      <c r="KQ190" s="138"/>
      <c r="KR190" s="138"/>
      <c r="KS190" s="138"/>
      <c r="KT190" s="138"/>
      <c r="KU190" s="138"/>
      <c r="KV190" s="138"/>
      <c r="KW190" s="138"/>
      <c r="KX190" s="138"/>
      <c r="KY190" s="138"/>
      <c r="KZ190" s="138"/>
      <c r="LA190" s="138"/>
      <c r="LB190" s="138"/>
      <c r="LC190" s="138"/>
      <c r="LD190" s="138"/>
      <c r="LE190" s="138"/>
      <c r="LF190" s="138"/>
      <c r="LG190" s="138"/>
      <c r="LH190" s="138"/>
      <c r="LI190" s="138"/>
      <c r="LJ190" s="138"/>
      <c r="LK190" s="138"/>
      <c r="LL190" s="138"/>
      <c r="LM190" s="138"/>
      <c r="LN190" s="138"/>
      <c r="LO190" s="138"/>
      <c r="LP190" s="138"/>
      <c r="LQ190" s="138"/>
      <c r="LR190" s="138"/>
      <c r="LS190" s="138"/>
      <c r="LT190" s="138"/>
      <c r="LU190" s="138"/>
      <c r="LV190" s="138"/>
      <c r="LW190" s="138"/>
      <c r="LX190" s="138"/>
      <c r="LY190" s="138"/>
      <c r="LZ190" s="138"/>
      <c r="MA190" s="138"/>
      <c r="MB190" s="138"/>
      <c r="MC190" s="138"/>
      <c r="MD190" s="138"/>
      <c r="ME190" s="138"/>
      <c r="MF190" s="138"/>
      <c r="MG190" s="138"/>
      <c r="MH190" s="138"/>
      <c r="MI190" s="138"/>
      <c r="MJ190" s="138"/>
      <c r="MK190" s="138"/>
      <c r="ML190" s="138"/>
      <c r="MM190" s="138"/>
      <c r="MN190" s="138"/>
      <c r="MO190" s="138"/>
      <c r="MP190" s="138"/>
      <c r="MQ190" s="138"/>
      <c r="MR190" s="138"/>
      <c r="MS190" s="138"/>
      <c r="MT190" s="138"/>
      <c r="MU190" s="138"/>
      <c r="MV190" s="138"/>
      <c r="MW190" s="138"/>
      <c r="MX190" s="138"/>
      <c r="MY190" s="138"/>
      <c r="MZ190" s="138"/>
      <c r="NA190" s="138"/>
      <c r="NB190" s="138"/>
      <c r="NC190" s="138"/>
      <c r="ND190" s="138"/>
      <c r="NE190" s="138"/>
      <c r="NF190" s="138"/>
      <c r="NG190" s="138"/>
      <c r="NH190" s="138"/>
      <c r="NI190" s="138"/>
      <c r="NJ190" s="138"/>
      <c r="NK190" s="138"/>
      <c r="NL190" s="138"/>
      <c r="NM190" s="138"/>
      <c r="NN190" s="138"/>
      <c r="NO190" s="138"/>
      <c r="NP190" s="138"/>
      <c r="NQ190" s="138"/>
      <c r="NR190" s="138"/>
      <c r="NS190" s="138"/>
      <c r="NT190" s="138"/>
      <c r="NU190" s="138"/>
      <c r="NV190" s="138"/>
      <c r="NW190" s="138"/>
      <c r="NX190" s="138"/>
      <c r="NY190" s="138"/>
      <c r="NZ190" s="138"/>
      <c r="OA190" s="138"/>
      <c r="OB190" s="138"/>
      <c r="OC190" s="138"/>
      <c r="OD190" s="138"/>
      <c r="OE190" s="138"/>
      <c r="OF190" s="138"/>
      <c r="OG190" s="138"/>
      <c r="OH190" s="138"/>
      <c r="OI190" s="138"/>
      <c r="OJ190" s="138"/>
      <c r="OK190" s="138"/>
      <c r="OL190" s="138"/>
      <c r="OM190" s="138"/>
      <c r="ON190" s="138"/>
      <c r="OO190" s="138"/>
      <c r="OP190" s="138"/>
      <c r="OQ190" s="138"/>
      <c r="OR190" s="138"/>
      <c r="OS190" s="138"/>
      <c r="OT190" s="138"/>
      <c r="OU190" s="138"/>
      <c r="OV190" s="138"/>
      <c r="OW190" s="138"/>
      <c r="OX190" s="138"/>
      <c r="OY190" s="138"/>
      <c r="OZ190" s="138"/>
      <c r="PA190" s="138"/>
      <c r="PB190" s="138"/>
      <c r="PC190" s="138"/>
      <c r="PD190" s="138"/>
      <c r="PE190" s="138"/>
      <c r="PF190" s="138"/>
      <c r="PG190" s="138"/>
      <c r="PH190" s="138"/>
      <c r="PI190" s="138"/>
      <c r="PJ190" s="138"/>
      <c r="PK190" s="138"/>
      <c r="PL190" s="138"/>
      <c r="PM190" s="138"/>
      <c r="PN190" s="138"/>
      <c r="PO190" s="138"/>
      <c r="PP190" s="138"/>
      <c r="PQ190" s="138"/>
      <c r="PR190" s="138"/>
      <c r="PS190" s="138"/>
      <c r="PT190" s="138"/>
      <c r="PU190" s="138"/>
      <c r="PV190" s="138"/>
      <c r="PW190" s="138"/>
      <c r="PX190" s="138"/>
      <c r="PY190" s="138"/>
      <c r="PZ190" s="138"/>
      <c r="QA190" s="138"/>
      <c r="QB190" s="138"/>
      <c r="QC190" s="138"/>
      <c r="QD190" s="138"/>
      <c r="QE190" s="138"/>
      <c r="QF190" s="138"/>
      <c r="QG190" s="138"/>
      <c r="QH190" s="138"/>
      <c r="QI190" s="138"/>
      <c r="QJ190" s="138"/>
      <c r="QK190" s="138"/>
      <c r="QL190" s="138"/>
      <c r="QM190" s="138"/>
      <c r="QN190" s="138"/>
      <c r="QO190" s="138"/>
      <c r="QP190" s="138"/>
      <c r="QQ190" s="138"/>
      <c r="QR190" s="138"/>
      <c r="QS190" s="138"/>
      <c r="QT190" s="138"/>
      <c r="QU190" s="138"/>
      <c r="QV190" s="138"/>
      <c r="QW190" s="138"/>
      <c r="QX190" s="138"/>
      <c r="QY190" s="138"/>
      <c r="QZ190" s="138"/>
      <c r="RA190" s="138"/>
      <c r="RB190" s="138"/>
      <c r="RC190" s="138"/>
      <c r="RD190" s="138"/>
      <c r="RE190" s="138"/>
      <c r="RF190" s="138"/>
      <c r="RG190" s="138"/>
      <c r="RH190" s="138"/>
      <c r="RI190" s="138"/>
      <c r="RJ190" s="138"/>
      <c r="RK190" s="138"/>
      <c r="RL190" s="138"/>
      <c r="RM190" s="138"/>
      <c r="RN190" s="138"/>
    </row>
    <row r="191" spans="1:10248 16384:16384" s="129" customFormat="1" ht="8.15" customHeight="1">
      <c r="A191" s="154"/>
      <c r="B191" s="155"/>
      <c r="C191" s="150"/>
      <c r="D191" s="148"/>
      <c r="E191" s="151"/>
      <c r="F191" s="151"/>
    </row>
    <row r="192" spans="1:10248 16384:16384" s="129" customFormat="1" ht="15" customHeight="1">
      <c r="A192" s="154"/>
      <c r="B192" s="272" t="s">
        <v>14092</v>
      </c>
      <c r="C192" s="263" t="s">
        <v>13588</v>
      </c>
      <c r="D192" s="280">
        <f>ROUND((15.8*3)-((2.4*2)+(1*2.1)*2),0)</f>
        <v>38</v>
      </c>
      <c r="E192" s="159">
        <v>14.9</v>
      </c>
      <c r="F192" s="159">
        <f>D192*E192</f>
        <v>566.20000000000005</v>
      </c>
      <c r="I192" s="276"/>
      <c r="L192" s="138"/>
      <c r="M192" s="138"/>
      <c r="N192" s="138"/>
      <c r="O192" s="138"/>
      <c r="P192" s="138"/>
      <c r="Q192" s="138"/>
      <c r="R192" s="138"/>
      <c r="S192" s="138"/>
      <c r="T192" s="138"/>
      <c r="U192" s="138"/>
      <c r="V192" s="138"/>
      <c r="W192" s="138"/>
      <c r="X192" s="138"/>
      <c r="Y192" s="138"/>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c r="BL192" s="138"/>
      <c r="BM192" s="138"/>
      <c r="BN192" s="138"/>
      <c r="BO192" s="138"/>
      <c r="BP192" s="138"/>
      <c r="BQ192" s="138"/>
      <c r="BR192" s="138"/>
      <c r="BS192" s="138"/>
      <c r="BT192" s="138"/>
      <c r="BU192" s="138"/>
      <c r="BV192" s="138"/>
      <c r="BW192" s="138"/>
      <c r="BX192" s="138"/>
      <c r="BY192" s="138"/>
      <c r="BZ192" s="138"/>
      <c r="CA192" s="138"/>
      <c r="CB192" s="138"/>
      <c r="CC192" s="138"/>
      <c r="CD192" s="138"/>
      <c r="CE192" s="138"/>
      <c r="CF192" s="138"/>
      <c r="CG192" s="138"/>
      <c r="CH192" s="138"/>
      <c r="CI192" s="138"/>
      <c r="CJ192" s="138"/>
      <c r="CK192" s="138"/>
      <c r="CL192" s="138"/>
      <c r="CM192" s="138"/>
      <c r="CN192" s="138"/>
      <c r="CO192" s="138"/>
      <c r="CP192" s="138"/>
      <c r="CQ192" s="138"/>
      <c r="CR192" s="138"/>
      <c r="CS192" s="138"/>
      <c r="CT192" s="138"/>
      <c r="CU192" s="138"/>
      <c r="CV192" s="138"/>
      <c r="CW192" s="138"/>
      <c r="CX192" s="138"/>
      <c r="CY192" s="138"/>
      <c r="CZ192" s="138"/>
      <c r="DA192" s="138"/>
      <c r="DB192" s="138"/>
      <c r="DC192" s="138"/>
      <c r="DD192" s="138"/>
      <c r="DE192" s="138"/>
      <c r="DF192" s="138"/>
      <c r="DG192" s="138"/>
      <c r="DH192" s="138"/>
      <c r="DI192" s="138"/>
      <c r="DJ192" s="138"/>
      <c r="DK192" s="138"/>
      <c r="DL192" s="138"/>
      <c r="DM192" s="138"/>
      <c r="DN192" s="138"/>
      <c r="DO192" s="138"/>
      <c r="DP192" s="138"/>
      <c r="DQ192" s="138"/>
      <c r="DR192" s="138"/>
      <c r="DS192" s="138"/>
      <c r="DT192" s="138"/>
      <c r="DU192" s="138"/>
      <c r="DV192" s="138"/>
      <c r="DW192" s="138"/>
      <c r="DX192" s="138"/>
      <c r="DY192" s="138"/>
      <c r="DZ192" s="138"/>
      <c r="EA192" s="138"/>
      <c r="EB192" s="138"/>
      <c r="EC192" s="138"/>
      <c r="ED192" s="138"/>
      <c r="EE192" s="138"/>
      <c r="EF192" s="138"/>
      <c r="EG192" s="138"/>
      <c r="EH192" s="138"/>
      <c r="EI192" s="138"/>
      <c r="EJ192" s="138"/>
      <c r="EK192" s="138"/>
      <c r="EL192" s="138"/>
      <c r="EM192" s="138"/>
      <c r="EN192" s="138"/>
      <c r="EO192" s="138"/>
      <c r="EP192" s="138"/>
      <c r="EQ192" s="138"/>
      <c r="ER192" s="138"/>
      <c r="ES192" s="138"/>
      <c r="ET192" s="138"/>
      <c r="EU192" s="138"/>
      <c r="EV192" s="138"/>
      <c r="EW192" s="138"/>
      <c r="EX192" s="138"/>
      <c r="EY192" s="138"/>
      <c r="EZ192" s="138"/>
      <c r="FA192" s="138"/>
      <c r="FB192" s="138"/>
      <c r="FC192" s="138"/>
      <c r="FD192" s="138"/>
      <c r="FE192" s="138"/>
      <c r="FF192" s="138"/>
      <c r="FG192" s="138"/>
      <c r="FH192" s="138"/>
      <c r="FI192" s="138"/>
      <c r="FJ192" s="138"/>
      <c r="FK192" s="138"/>
      <c r="FL192" s="138"/>
      <c r="FM192" s="138"/>
      <c r="FN192" s="138"/>
      <c r="FO192" s="138"/>
      <c r="FP192" s="138"/>
      <c r="FQ192" s="138"/>
      <c r="FR192" s="138"/>
      <c r="FS192" s="138"/>
      <c r="FT192" s="138"/>
      <c r="FU192" s="138"/>
      <c r="FV192" s="138"/>
      <c r="FW192" s="138"/>
      <c r="FX192" s="138"/>
      <c r="FY192" s="138"/>
      <c r="FZ192" s="138"/>
      <c r="GA192" s="138"/>
      <c r="GB192" s="138"/>
      <c r="GC192" s="138"/>
      <c r="GD192" s="138"/>
      <c r="GE192" s="138"/>
      <c r="GF192" s="138"/>
      <c r="GG192" s="138"/>
      <c r="GH192" s="138"/>
      <c r="GI192" s="138"/>
      <c r="GJ192" s="138"/>
      <c r="GK192" s="138"/>
      <c r="GL192" s="138"/>
      <c r="GM192" s="138"/>
      <c r="GN192" s="138"/>
      <c r="GO192" s="138"/>
      <c r="GP192" s="138"/>
      <c r="GQ192" s="138"/>
      <c r="GR192" s="138"/>
      <c r="GS192" s="138"/>
      <c r="GT192" s="138"/>
      <c r="GU192" s="138"/>
      <c r="GV192" s="138"/>
      <c r="GW192" s="138"/>
      <c r="GX192" s="138"/>
      <c r="GY192" s="138"/>
      <c r="GZ192" s="138"/>
      <c r="HA192" s="138"/>
      <c r="HB192" s="138"/>
      <c r="HC192" s="138"/>
      <c r="HD192" s="138"/>
      <c r="HE192" s="138"/>
      <c r="HF192" s="138"/>
      <c r="HG192" s="138"/>
      <c r="HH192" s="138"/>
      <c r="HI192" s="138"/>
      <c r="HJ192" s="138"/>
      <c r="HK192" s="138"/>
      <c r="HL192" s="138"/>
      <c r="HM192" s="138"/>
      <c r="HN192" s="138"/>
      <c r="HO192" s="138"/>
      <c r="HP192" s="138"/>
      <c r="HQ192" s="138"/>
      <c r="HR192" s="138"/>
      <c r="HS192" s="138"/>
      <c r="HT192" s="138"/>
      <c r="HU192" s="138"/>
      <c r="HV192" s="138"/>
      <c r="HW192" s="138"/>
      <c r="HX192" s="138"/>
      <c r="HY192" s="138"/>
      <c r="HZ192" s="138"/>
      <c r="IA192" s="138"/>
      <c r="IB192" s="138"/>
      <c r="IC192" s="138"/>
      <c r="ID192" s="138"/>
      <c r="IE192" s="138"/>
      <c r="IF192" s="138"/>
      <c r="IG192" s="138"/>
      <c r="IH192" s="138"/>
      <c r="II192" s="138"/>
      <c r="IJ192" s="138"/>
      <c r="IK192" s="138"/>
      <c r="IL192" s="138"/>
      <c r="IM192" s="138"/>
      <c r="IN192" s="138"/>
      <c r="IO192" s="138"/>
      <c r="IP192" s="138"/>
      <c r="IQ192" s="138"/>
      <c r="IR192" s="138"/>
      <c r="IS192" s="138"/>
      <c r="IT192" s="138"/>
      <c r="IU192" s="138"/>
      <c r="IV192" s="138"/>
      <c r="IW192" s="138"/>
      <c r="IX192" s="138"/>
      <c r="IY192" s="138"/>
      <c r="IZ192" s="138"/>
      <c r="JA192" s="138"/>
      <c r="JB192" s="138"/>
      <c r="JC192" s="138"/>
      <c r="JD192" s="138"/>
      <c r="JE192" s="138"/>
      <c r="JF192" s="138"/>
      <c r="JG192" s="138"/>
      <c r="JH192" s="138"/>
      <c r="JI192" s="138"/>
      <c r="JJ192" s="138"/>
      <c r="JK192" s="138"/>
      <c r="JL192" s="138"/>
      <c r="JM192" s="138"/>
      <c r="JN192" s="138"/>
      <c r="JO192" s="138"/>
      <c r="JP192" s="138"/>
      <c r="JQ192" s="138"/>
      <c r="JR192" s="138"/>
      <c r="JS192" s="138"/>
      <c r="JT192" s="138"/>
      <c r="JU192" s="138"/>
      <c r="JV192" s="138"/>
      <c r="JW192" s="138"/>
      <c r="JX192" s="138"/>
      <c r="JY192" s="138"/>
      <c r="JZ192" s="138"/>
      <c r="KA192" s="138"/>
      <c r="KB192" s="138"/>
      <c r="KC192" s="138"/>
      <c r="KD192" s="138"/>
      <c r="KE192" s="138"/>
      <c r="KF192" s="138"/>
      <c r="KG192" s="138"/>
      <c r="KH192" s="138"/>
      <c r="KI192" s="138"/>
      <c r="KJ192" s="138"/>
      <c r="KK192" s="138"/>
      <c r="KL192" s="138"/>
      <c r="KM192" s="138"/>
      <c r="KN192" s="138"/>
      <c r="KO192" s="138"/>
      <c r="KP192" s="138"/>
      <c r="KQ192" s="138"/>
      <c r="KR192" s="138"/>
      <c r="KS192" s="138"/>
      <c r="KT192" s="138"/>
      <c r="KU192" s="138"/>
      <c r="KV192" s="138"/>
      <c r="KW192" s="138"/>
      <c r="KX192" s="138"/>
      <c r="KY192" s="138"/>
      <c r="KZ192" s="138"/>
      <c r="LA192" s="138"/>
      <c r="LB192" s="138"/>
      <c r="LC192" s="138"/>
      <c r="LD192" s="138"/>
      <c r="LE192" s="138"/>
      <c r="LF192" s="138"/>
      <c r="LG192" s="138"/>
      <c r="LH192" s="138"/>
      <c r="LI192" s="138"/>
      <c r="LJ192" s="138"/>
      <c r="LK192" s="138"/>
      <c r="LL192" s="138"/>
      <c r="LM192" s="138"/>
      <c r="LN192" s="138"/>
      <c r="LO192" s="138"/>
      <c r="LP192" s="138"/>
      <c r="LQ192" s="138"/>
      <c r="LR192" s="138"/>
      <c r="LS192" s="138"/>
      <c r="LT192" s="138"/>
      <c r="LU192" s="138"/>
      <c r="LV192" s="138"/>
      <c r="LW192" s="138"/>
      <c r="LX192" s="138"/>
      <c r="LY192" s="138"/>
      <c r="LZ192" s="138"/>
      <c r="MA192" s="138"/>
      <c r="MB192" s="138"/>
      <c r="MC192" s="138"/>
      <c r="MD192" s="138"/>
      <c r="ME192" s="138"/>
      <c r="MF192" s="138"/>
      <c r="MG192" s="138"/>
      <c r="MH192" s="138"/>
      <c r="MI192" s="138"/>
      <c r="MJ192" s="138"/>
      <c r="MK192" s="138"/>
      <c r="ML192" s="138"/>
      <c r="MM192" s="138"/>
      <c r="MN192" s="138"/>
      <c r="MO192" s="138"/>
      <c r="MP192" s="138"/>
      <c r="MQ192" s="138"/>
      <c r="MR192" s="138"/>
      <c r="MS192" s="138"/>
      <c r="MT192" s="138"/>
      <c r="MU192" s="138"/>
      <c r="MV192" s="138"/>
      <c r="MW192" s="138"/>
      <c r="MX192" s="138"/>
      <c r="MY192" s="138"/>
      <c r="MZ192" s="138"/>
      <c r="NA192" s="138"/>
      <c r="NB192" s="138"/>
      <c r="NC192" s="138"/>
      <c r="ND192" s="138"/>
      <c r="NE192" s="138"/>
      <c r="NF192" s="138"/>
      <c r="NG192" s="138"/>
      <c r="NH192" s="138"/>
      <c r="NI192" s="138"/>
      <c r="NJ192" s="138"/>
      <c r="NK192" s="138"/>
      <c r="NL192" s="138"/>
      <c r="NM192" s="138"/>
      <c r="NN192" s="138"/>
      <c r="NO192" s="138"/>
      <c r="NP192" s="138"/>
      <c r="NQ192" s="138"/>
      <c r="NR192" s="138"/>
      <c r="NS192" s="138"/>
      <c r="NT192" s="138"/>
      <c r="NU192" s="138"/>
      <c r="NV192" s="138"/>
      <c r="NW192" s="138"/>
      <c r="NX192" s="138"/>
      <c r="NY192" s="138"/>
      <c r="NZ192" s="138"/>
      <c r="OA192" s="138"/>
      <c r="OB192" s="138"/>
      <c r="OC192" s="138"/>
      <c r="OD192" s="138"/>
      <c r="OE192" s="138"/>
      <c r="OF192" s="138"/>
      <c r="OG192" s="138"/>
      <c r="OH192" s="138"/>
      <c r="OI192" s="138"/>
      <c r="OJ192" s="138"/>
      <c r="OK192" s="138"/>
      <c r="OL192" s="138"/>
      <c r="OM192" s="138"/>
      <c r="ON192" s="138"/>
      <c r="OO192" s="138"/>
      <c r="OP192" s="138"/>
      <c r="OQ192" s="138"/>
      <c r="OR192" s="138"/>
      <c r="OS192" s="138"/>
      <c r="OT192" s="138"/>
      <c r="OU192" s="138"/>
      <c r="OV192" s="138"/>
      <c r="OW192" s="138"/>
      <c r="OX192" s="138"/>
      <c r="OY192" s="138"/>
      <c r="OZ192" s="138"/>
      <c r="PA192" s="138"/>
      <c r="PB192" s="138"/>
      <c r="PC192" s="138"/>
      <c r="PD192" s="138"/>
      <c r="PE192" s="138"/>
      <c r="PF192" s="138"/>
      <c r="PG192" s="138"/>
      <c r="PH192" s="138"/>
      <c r="PI192" s="138"/>
      <c r="PJ192" s="138"/>
      <c r="PK192" s="138"/>
      <c r="PL192" s="138"/>
      <c r="PM192" s="138"/>
      <c r="PN192" s="138"/>
      <c r="PO192" s="138"/>
      <c r="PP192" s="138"/>
      <c r="PQ192" s="138"/>
      <c r="PR192" s="138"/>
      <c r="PS192" s="138"/>
      <c r="PT192" s="138"/>
      <c r="PU192" s="138"/>
      <c r="PV192" s="138"/>
      <c r="PW192" s="138"/>
      <c r="PX192" s="138"/>
      <c r="PY192" s="138"/>
      <c r="PZ192" s="138"/>
      <c r="QA192" s="138"/>
      <c r="QB192" s="138"/>
      <c r="QC192" s="138"/>
      <c r="QD192" s="138"/>
      <c r="QE192" s="138"/>
      <c r="QF192" s="138"/>
      <c r="QG192" s="138"/>
      <c r="QH192" s="138"/>
      <c r="QI192" s="138"/>
      <c r="QJ192" s="138"/>
      <c r="QK192" s="138"/>
      <c r="QL192" s="138"/>
      <c r="QM192" s="138"/>
      <c r="QN192" s="138"/>
      <c r="QO192" s="138"/>
      <c r="QP192" s="138"/>
      <c r="QQ192" s="138"/>
      <c r="QR192" s="138"/>
      <c r="QS192" s="138"/>
      <c r="QT192" s="138"/>
      <c r="QU192" s="138"/>
      <c r="QV192" s="138"/>
      <c r="QW192" s="138"/>
      <c r="QX192" s="138"/>
      <c r="QY192" s="138"/>
      <c r="QZ192" s="138"/>
      <c r="RA192" s="138"/>
      <c r="RB192" s="138"/>
      <c r="RC192" s="138"/>
      <c r="RD192" s="138"/>
      <c r="RE192" s="138"/>
      <c r="RF192" s="138"/>
      <c r="RG192" s="138"/>
      <c r="RH192" s="138"/>
      <c r="RI192" s="138"/>
      <c r="RJ192" s="138"/>
      <c r="RK192" s="138"/>
      <c r="RL192" s="138"/>
      <c r="RM192" s="138"/>
      <c r="RN192" s="138"/>
      <c r="RO192" s="229"/>
      <c r="RP192" s="281"/>
      <c r="RQ192" s="282"/>
      <c r="RR192" s="229"/>
      <c r="RS192" s="281"/>
      <c r="RT192" s="282"/>
      <c r="RU192" s="229"/>
      <c r="RV192" s="281"/>
      <c r="RW192" s="282"/>
      <c r="RX192" s="229"/>
      <c r="RY192" s="281"/>
      <c r="RZ192" s="282"/>
      <c r="SA192" s="229"/>
      <c r="SB192" s="281"/>
      <c r="SC192" s="282"/>
      <c r="SD192" s="229"/>
      <c r="SE192" s="281"/>
      <c r="SF192" s="282"/>
      <c r="SG192" s="229"/>
      <c r="SH192" s="281"/>
      <c r="SI192" s="282"/>
      <c r="SJ192" s="229"/>
      <c r="SK192" s="281"/>
      <c r="SL192" s="282"/>
      <c r="SM192" s="229"/>
      <c r="SN192" s="281"/>
      <c r="SO192" s="282"/>
      <c r="SP192" s="229"/>
      <c r="SQ192" s="281"/>
      <c r="SR192" s="282"/>
      <c r="SS192" s="229"/>
      <c r="ST192" s="281"/>
      <c r="SU192" s="282"/>
      <c r="SV192" s="229"/>
      <c r="SW192" s="281"/>
      <c r="SX192" s="282"/>
      <c r="SY192" s="229"/>
      <c r="SZ192" s="281"/>
      <c r="TA192" s="282"/>
      <c r="TB192" s="229"/>
      <c r="TC192" s="281"/>
      <c r="TD192" s="282"/>
      <c r="TE192" s="229"/>
      <c r="TF192" s="281"/>
      <c r="TG192" s="282"/>
      <c r="TH192" s="229"/>
      <c r="TI192" s="281"/>
      <c r="TJ192" s="282"/>
      <c r="TK192" s="229"/>
      <c r="TL192" s="281"/>
      <c r="TM192" s="282"/>
      <c r="TN192" s="229"/>
      <c r="TO192" s="281"/>
      <c r="TP192" s="282"/>
      <c r="TQ192" s="229"/>
      <c r="TR192" s="281"/>
      <c r="TS192" s="282"/>
      <c r="TT192" s="229"/>
      <c r="TU192" s="281"/>
      <c r="TV192" s="282"/>
      <c r="TW192" s="229"/>
      <c r="TX192" s="281"/>
      <c r="TY192" s="282"/>
      <c r="TZ192" s="229"/>
      <c r="UA192" s="281"/>
      <c r="UB192" s="282"/>
      <c r="UC192" s="229"/>
      <c r="UD192" s="281"/>
      <c r="UE192" s="282"/>
      <c r="UF192" s="229"/>
      <c r="UG192" s="281"/>
      <c r="UH192" s="282"/>
      <c r="UI192" s="229"/>
      <c r="UJ192" s="281"/>
      <c r="UK192" s="282"/>
      <c r="UL192" s="229"/>
      <c r="UM192" s="281"/>
      <c r="UN192" s="282"/>
      <c r="UO192" s="229"/>
      <c r="UP192" s="281"/>
      <c r="UQ192" s="282"/>
      <c r="UR192" s="229"/>
      <c r="US192" s="281"/>
      <c r="UT192" s="282"/>
      <c r="UU192" s="229"/>
      <c r="UV192" s="281"/>
      <c r="UW192" s="282"/>
      <c r="UX192" s="229"/>
      <c r="UY192" s="281"/>
      <c r="UZ192" s="282"/>
      <c r="VA192" s="229"/>
      <c r="VB192" s="281"/>
      <c r="VC192" s="282"/>
      <c r="VD192" s="229"/>
      <c r="VE192" s="281"/>
      <c r="VF192" s="282"/>
      <c r="VG192" s="229"/>
      <c r="VH192" s="281"/>
      <c r="VI192" s="282"/>
      <c r="VJ192" s="229"/>
      <c r="VK192" s="281"/>
      <c r="VL192" s="282"/>
      <c r="VM192" s="229"/>
      <c r="VN192" s="281"/>
      <c r="VO192" s="282"/>
      <c r="VP192" s="229"/>
      <c r="VQ192" s="281"/>
      <c r="VR192" s="282"/>
      <c r="VS192" s="229"/>
      <c r="VT192" s="281"/>
      <c r="VU192" s="282"/>
      <c r="VV192" s="229"/>
      <c r="VW192" s="281"/>
      <c r="VX192" s="282"/>
      <c r="VY192" s="229"/>
      <c r="VZ192" s="281"/>
      <c r="WA192" s="282"/>
      <c r="WB192" s="229"/>
      <c r="WC192" s="281"/>
      <c r="WD192" s="282"/>
      <c r="WE192" s="229"/>
      <c r="WF192" s="281"/>
      <c r="WG192" s="282"/>
      <c r="WH192" s="229"/>
      <c r="WI192" s="281"/>
      <c r="WJ192" s="282"/>
      <c r="WK192" s="229"/>
      <c r="WL192" s="281"/>
      <c r="WM192" s="282"/>
      <c r="WN192" s="229"/>
      <c r="WO192" s="281"/>
      <c r="WP192" s="282"/>
      <c r="WQ192" s="229"/>
      <c r="WR192" s="281"/>
      <c r="WS192" s="282"/>
      <c r="WT192" s="229"/>
      <c r="WU192" s="281"/>
      <c r="WV192" s="282"/>
      <c r="WW192" s="229"/>
      <c r="WX192" s="281"/>
      <c r="WY192" s="282"/>
      <c r="WZ192" s="229"/>
      <c r="XA192" s="281"/>
      <c r="XB192" s="282"/>
      <c r="XC192" s="229"/>
      <c r="XD192" s="281"/>
      <c r="XE192" s="282"/>
      <c r="XF192" s="229"/>
      <c r="XG192" s="281"/>
      <c r="XH192" s="282"/>
      <c r="XI192" s="229"/>
      <c r="XJ192" s="281"/>
      <c r="XK192" s="282"/>
      <c r="XL192" s="229"/>
      <c r="XM192" s="281"/>
      <c r="XN192" s="282"/>
      <c r="XO192" s="229"/>
      <c r="XP192" s="281"/>
      <c r="XQ192" s="282"/>
      <c r="XR192" s="229"/>
      <c r="XS192" s="281"/>
      <c r="XT192" s="282"/>
      <c r="XU192" s="229"/>
      <c r="XV192" s="281"/>
      <c r="XW192" s="282"/>
      <c r="XX192" s="229"/>
      <c r="XY192" s="281"/>
      <c r="XZ192" s="282"/>
      <c r="YA192" s="229"/>
      <c r="YB192" s="281"/>
      <c r="YC192" s="282"/>
      <c r="YD192" s="229"/>
      <c r="YE192" s="281"/>
      <c r="YF192" s="282"/>
      <c r="YG192" s="229"/>
      <c r="YH192" s="281"/>
      <c r="YI192" s="282"/>
      <c r="YJ192" s="229"/>
      <c r="YK192" s="281"/>
      <c r="YL192" s="282"/>
      <c r="YM192" s="229"/>
      <c r="YN192" s="281"/>
      <c r="YO192" s="282"/>
      <c r="YP192" s="229"/>
      <c r="YQ192" s="281"/>
      <c r="YR192" s="282"/>
      <c r="YS192" s="229"/>
      <c r="YT192" s="281"/>
      <c r="YU192" s="282"/>
      <c r="YV192" s="229"/>
      <c r="YW192" s="281"/>
      <c r="YX192" s="282"/>
      <c r="YY192" s="229"/>
      <c r="YZ192" s="281"/>
      <c r="ZA192" s="282"/>
      <c r="ZB192" s="229"/>
      <c r="ZC192" s="281"/>
      <c r="ZD192" s="282"/>
      <c r="ZE192" s="229"/>
      <c r="ZF192" s="281"/>
      <c r="ZG192" s="282"/>
      <c r="ZH192" s="229"/>
      <c r="ZI192" s="281"/>
      <c r="ZJ192" s="282"/>
      <c r="ZK192" s="229"/>
      <c r="ZL192" s="281"/>
      <c r="ZM192" s="282"/>
      <c r="ZN192" s="229"/>
      <c r="ZO192" s="281"/>
      <c r="ZP192" s="282"/>
      <c r="ZQ192" s="229"/>
      <c r="ZR192" s="281"/>
      <c r="ZS192" s="282"/>
      <c r="ZT192" s="229"/>
      <c r="ZU192" s="281"/>
      <c r="ZV192" s="282"/>
      <c r="ZW192" s="229"/>
      <c r="ZX192" s="281"/>
      <c r="ZY192" s="282"/>
      <c r="ZZ192" s="229"/>
      <c r="AAA192" s="281"/>
      <c r="AAB192" s="282"/>
      <c r="AAC192" s="229"/>
      <c r="AAD192" s="281"/>
      <c r="AAE192" s="282"/>
      <c r="AAF192" s="229"/>
      <c r="AAG192" s="281"/>
      <c r="AAH192" s="282"/>
      <c r="AAI192" s="229"/>
      <c r="AAJ192" s="281"/>
      <c r="AAK192" s="282"/>
      <c r="AAL192" s="229"/>
      <c r="AAM192" s="281"/>
      <c r="AAN192" s="282"/>
      <c r="AAO192" s="229"/>
      <c r="AAP192" s="281"/>
      <c r="AAQ192" s="282"/>
      <c r="AAR192" s="229"/>
      <c r="AAS192" s="281"/>
      <c r="AAT192" s="282"/>
      <c r="AAU192" s="229"/>
      <c r="AAV192" s="281"/>
      <c r="AAW192" s="282"/>
      <c r="AAX192" s="229"/>
      <c r="AAY192" s="281"/>
      <c r="AAZ192" s="282"/>
      <c r="ABA192" s="229"/>
      <c r="ABB192" s="281"/>
      <c r="ABC192" s="282"/>
      <c r="ABD192" s="229"/>
      <c r="ABE192" s="281"/>
      <c r="ABF192" s="282"/>
      <c r="ABG192" s="229"/>
      <c r="ABH192" s="281"/>
      <c r="ABI192" s="282"/>
      <c r="ABJ192" s="229"/>
      <c r="ABK192" s="281"/>
      <c r="ABL192" s="282"/>
      <c r="ABM192" s="229"/>
      <c r="ABN192" s="281"/>
      <c r="ABO192" s="282"/>
      <c r="ABP192" s="229"/>
      <c r="ABQ192" s="281"/>
      <c r="ABR192" s="282"/>
      <c r="ABS192" s="229"/>
      <c r="ABT192" s="281"/>
      <c r="ABU192" s="282"/>
      <c r="ABV192" s="229"/>
      <c r="ABW192" s="281"/>
      <c r="ABX192" s="282"/>
      <c r="ABY192" s="229"/>
      <c r="ABZ192" s="281"/>
      <c r="ACA192" s="282"/>
      <c r="ACB192" s="229"/>
      <c r="ACC192" s="281"/>
      <c r="ACD192" s="282"/>
      <c r="ACE192" s="229"/>
      <c r="ACF192" s="281"/>
      <c r="ACG192" s="282"/>
      <c r="ACH192" s="229"/>
      <c r="ACI192" s="281"/>
      <c r="ACJ192" s="282"/>
      <c r="ACK192" s="229"/>
      <c r="ACL192" s="281"/>
      <c r="ACM192" s="282"/>
      <c r="ACN192" s="229"/>
      <c r="ACO192" s="281"/>
      <c r="ACP192" s="282"/>
      <c r="ACQ192" s="229"/>
      <c r="ACR192" s="281"/>
      <c r="ACS192" s="282"/>
      <c r="ACT192" s="229"/>
      <c r="ACU192" s="281"/>
      <c r="ACV192" s="282"/>
      <c r="ACW192" s="229"/>
      <c r="ACX192" s="281"/>
      <c r="ACY192" s="282"/>
      <c r="ACZ192" s="229"/>
      <c r="ADA192" s="281"/>
      <c r="ADB192" s="282"/>
      <c r="ADC192" s="229"/>
      <c r="ADD192" s="281"/>
      <c r="ADE192" s="282"/>
      <c r="ADF192" s="229"/>
      <c r="ADG192" s="281"/>
      <c r="ADH192" s="282"/>
      <c r="ADI192" s="229"/>
      <c r="ADJ192" s="281"/>
      <c r="ADK192" s="282"/>
      <c r="ADL192" s="229"/>
      <c r="ADM192" s="281"/>
      <c r="ADN192" s="282"/>
      <c r="ADO192" s="229"/>
      <c r="ADP192" s="281"/>
      <c r="ADQ192" s="282"/>
      <c r="ADR192" s="229"/>
      <c r="ADS192" s="281"/>
      <c r="ADT192" s="282"/>
      <c r="ADU192" s="229"/>
      <c r="ADV192" s="281"/>
      <c r="ADW192" s="282"/>
      <c r="ADX192" s="229"/>
      <c r="ADY192" s="281"/>
      <c r="ADZ192" s="282"/>
      <c r="AEA192" s="229"/>
      <c r="AEB192" s="281"/>
      <c r="AEC192" s="282"/>
      <c r="AED192" s="229"/>
      <c r="AEE192" s="281"/>
      <c r="AEF192" s="282"/>
      <c r="AEG192" s="229"/>
      <c r="AEH192" s="281"/>
      <c r="AEI192" s="282"/>
      <c r="AEJ192" s="229"/>
      <c r="AEK192" s="281"/>
      <c r="AEL192" s="282"/>
      <c r="AEM192" s="229"/>
      <c r="AEN192" s="281"/>
      <c r="AEO192" s="282"/>
      <c r="AEP192" s="229"/>
      <c r="AEQ192" s="281"/>
      <c r="AER192" s="282"/>
      <c r="AES192" s="229"/>
      <c r="AET192" s="281"/>
      <c r="AEU192" s="282"/>
      <c r="AEV192" s="229"/>
      <c r="AEW192" s="281"/>
      <c r="AEX192" s="282"/>
      <c r="AEY192" s="229"/>
      <c r="AEZ192" s="281"/>
      <c r="AFA192" s="282"/>
      <c r="AFB192" s="229"/>
      <c r="AFC192" s="281"/>
      <c r="AFD192" s="282"/>
      <c r="AFE192" s="229"/>
      <c r="AFF192" s="281"/>
      <c r="AFG192" s="282"/>
      <c r="AFH192" s="229"/>
      <c r="AFI192" s="281"/>
      <c r="AFJ192" s="282"/>
      <c r="AFK192" s="229"/>
      <c r="AFL192" s="281"/>
      <c r="AFM192" s="282"/>
      <c r="AFN192" s="229"/>
      <c r="AFO192" s="281"/>
      <c r="AFP192" s="282"/>
      <c r="AFQ192" s="229"/>
      <c r="AFR192" s="281"/>
      <c r="AFS192" s="282"/>
      <c r="AFT192" s="229"/>
      <c r="AFU192" s="281"/>
      <c r="AFV192" s="282"/>
      <c r="AFW192" s="229"/>
      <c r="AFX192" s="281"/>
      <c r="AFY192" s="282"/>
      <c r="AFZ192" s="229"/>
      <c r="AGA192" s="281"/>
      <c r="AGB192" s="282"/>
      <c r="AGC192" s="229"/>
      <c r="AGD192" s="281"/>
      <c r="AGE192" s="282"/>
      <c r="AGF192" s="229"/>
      <c r="AGG192" s="281"/>
      <c r="AGH192" s="282"/>
      <c r="AGI192" s="229"/>
      <c r="AGJ192" s="281"/>
      <c r="AGK192" s="282"/>
      <c r="AGL192" s="229"/>
      <c r="AGM192" s="281"/>
      <c r="AGN192" s="282"/>
      <c r="AGO192" s="229"/>
      <c r="AGP192" s="281"/>
      <c r="AGQ192" s="282"/>
      <c r="AGR192" s="229"/>
      <c r="AGS192" s="281"/>
      <c r="AGT192" s="282"/>
      <c r="AGU192" s="229"/>
      <c r="AGV192" s="281"/>
      <c r="AGW192" s="282"/>
      <c r="AGX192" s="229"/>
      <c r="AGY192" s="281"/>
      <c r="AGZ192" s="282"/>
      <c r="AHA192" s="229"/>
      <c r="AHB192" s="281"/>
      <c r="AHC192" s="282"/>
      <c r="AHD192" s="229"/>
      <c r="AHE192" s="281"/>
      <c r="AHF192" s="282"/>
      <c r="AHG192" s="229"/>
      <c r="AHH192" s="281"/>
      <c r="AHI192" s="282"/>
      <c r="AHJ192" s="229"/>
      <c r="AHK192" s="281"/>
      <c r="AHL192" s="282"/>
      <c r="AHM192" s="229"/>
      <c r="AHN192" s="281"/>
      <c r="AHO192" s="282"/>
      <c r="AHP192" s="229"/>
      <c r="AHQ192" s="281"/>
      <c r="AHR192" s="282"/>
      <c r="AHS192" s="229"/>
      <c r="AHT192" s="281"/>
      <c r="AHU192" s="282"/>
      <c r="AHV192" s="229"/>
      <c r="AHW192" s="281"/>
      <c r="AHX192" s="282"/>
      <c r="AHY192" s="229"/>
      <c r="AHZ192" s="281"/>
      <c r="AIA192" s="282"/>
      <c r="AIB192" s="229"/>
      <c r="AIC192" s="281"/>
      <c r="AID192" s="282"/>
      <c r="AIE192" s="229"/>
      <c r="AIF192" s="281"/>
      <c r="AIG192" s="282"/>
      <c r="AIH192" s="229"/>
      <c r="AII192" s="281"/>
      <c r="AIJ192" s="282"/>
      <c r="AIK192" s="229"/>
      <c r="AIL192" s="281"/>
      <c r="AIM192" s="282"/>
      <c r="AIN192" s="229"/>
      <c r="AIO192" s="281"/>
      <c r="AIP192" s="282"/>
      <c r="AIQ192" s="229"/>
      <c r="AIR192" s="281"/>
      <c r="AIS192" s="282"/>
      <c r="AIT192" s="229"/>
      <c r="AIU192" s="281"/>
      <c r="AIV192" s="282"/>
      <c r="AIW192" s="229"/>
      <c r="AIX192" s="281"/>
      <c r="AIY192" s="282"/>
      <c r="AIZ192" s="229"/>
      <c r="AJA192" s="281"/>
      <c r="AJB192" s="282"/>
      <c r="AJC192" s="229"/>
      <c r="AJD192" s="281"/>
      <c r="AJE192" s="282"/>
      <c r="AJF192" s="229"/>
      <c r="AJG192" s="281"/>
      <c r="AJH192" s="282"/>
      <c r="AJI192" s="229"/>
      <c r="AJJ192" s="281"/>
      <c r="AJK192" s="282"/>
      <c r="AJL192" s="229"/>
      <c r="AJM192" s="281"/>
      <c r="AJN192" s="282"/>
      <c r="AJO192" s="229"/>
      <c r="AJP192" s="281"/>
      <c r="AJQ192" s="282"/>
      <c r="AJR192" s="229"/>
      <c r="AJS192" s="281"/>
      <c r="AJT192" s="282"/>
      <c r="AJU192" s="229"/>
      <c r="AJV192" s="281"/>
      <c r="AJW192" s="282"/>
      <c r="AJX192" s="229"/>
      <c r="AJY192" s="281"/>
      <c r="AJZ192" s="282"/>
      <c r="AKA192" s="229"/>
      <c r="AKB192" s="281"/>
      <c r="AKC192" s="282"/>
      <c r="AKD192" s="229"/>
      <c r="AKE192" s="281"/>
      <c r="AKF192" s="282"/>
      <c r="AKG192" s="229"/>
      <c r="AKH192" s="281"/>
      <c r="AKI192" s="282"/>
      <c r="AKJ192" s="229"/>
      <c r="AKK192" s="281"/>
      <c r="AKL192" s="282"/>
      <c r="AKM192" s="229"/>
      <c r="AKN192" s="281"/>
      <c r="AKO192" s="282"/>
      <c r="AKP192" s="229"/>
      <c r="AKQ192" s="281"/>
      <c r="AKR192" s="282"/>
      <c r="AKS192" s="229"/>
      <c r="AKT192" s="281"/>
      <c r="AKU192" s="282"/>
      <c r="AKV192" s="229"/>
      <c r="AKW192" s="281"/>
      <c r="AKX192" s="282"/>
      <c r="AKY192" s="229"/>
      <c r="AKZ192" s="281"/>
      <c r="ALA192" s="282"/>
      <c r="ALB192" s="229"/>
      <c r="ALC192" s="281"/>
      <c r="ALD192" s="282"/>
      <c r="ALE192" s="229"/>
      <c r="ALF192" s="281"/>
      <c r="ALG192" s="282"/>
      <c r="ALH192" s="229"/>
      <c r="ALI192" s="281"/>
      <c r="ALJ192" s="282"/>
      <c r="ALK192" s="229"/>
      <c r="ALL192" s="281"/>
      <c r="ALM192" s="282"/>
      <c r="ALN192" s="229"/>
      <c r="ALO192" s="281"/>
      <c r="ALP192" s="282"/>
      <c r="ALQ192" s="229"/>
      <c r="ALR192" s="281"/>
      <c r="ALS192" s="282"/>
      <c r="ALT192" s="229"/>
      <c r="ALU192" s="281"/>
      <c r="ALV192" s="282"/>
      <c r="ALW192" s="229"/>
      <c r="ALX192" s="281"/>
      <c r="ALY192" s="282"/>
      <c r="ALZ192" s="229"/>
      <c r="AMA192" s="281"/>
      <c r="AMB192" s="282"/>
      <c r="AMC192" s="229"/>
      <c r="AMD192" s="281"/>
      <c r="AME192" s="282"/>
      <c r="AMF192" s="229"/>
      <c r="AMG192" s="281"/>
      <c r="AMH192" s="282"/>
      <c r="AMI192" s="229"/>
      <c r="AMJ192" s="281"/>
      <c r="AMK192" s="282"/>
      <c r="AML192" s="229"/>
      <c r="AMM192" s="281"/>
      <c r="AMN192" s="282"/>
      <c r="AMO192" s="229"/>
      <c r="AMP192" s="281"/>
      <c r="AMQ192" s="282"/>
      <c r="AMR192" s="229"/>
      <c r="AMS192" s="281"/>
      <c r="AMT192" s="282"/>
      <c r="AMU192" s="229"/>
      <c r="AMV192" s="281"/>
      <c r="AMW192" s="282"/>
      <c r="AMX192" s="229"/>
      <c r="AMY192" s="281"/>
      <c r="AMZ192" s="282"/>
      <c r="ANA192" s="229"/>
      <c r="ANB192" s="281"/>
      <c r="ANC192" s="282"/>
      <c r="AND192" s="229"/>
      <c r="ANE192" s="281"/>
      <c r="ANF192" s="282"/>
      <c r="ANG192" s="229"/>
      <c r="ANH192" s="281"/>
      <c r="ANI192" s="282"/>
      <c r="ANJ192" s="229"/>
      <c r="ANK192" s="281"/>
      <c r="ANL192" s="282"/>
      <c r="ANM192" s="229"/>
      <c r="ANN192" s="281"/>
      <c r="ANO192" s="282"/>
      <c r="ANP192" s="229"/>
      <c r="ANQ192" s="281"/>
      <c r="ANR192" s="282"/>
      <c r="ANS192" s="229"/>
      <c r="ANT192" s="281"/>
      <c r="ANU192" s="282"/>
      <c r="ANV192" s="229"/>
      <c r="ANW192" s="281"/>
      <c r="ANX192" s="282"/>
      <c r="ANY192" s="229"/>
      <c r="ANZ192" s="281"/>
      <c r="AOA192" s="282"/>
      <c r="AOB192" s="229"/>
      <c r="AOC192" s="281"/>
      <c r="AOD192" s="282"/>
      <c r="AOE192" s="229"/>
      <c r="AOF192" s="281"/>
      <c r="AOG192" s="282"/>
      <c r="AOH192" s="229"/>
      <c r="AOI192" s="281"/>
      <c r="AOJ192" s="282"/>
      <c r="AOK192" s="229"/>
      <c r="AOL192" s="281"/>
      <c r="AOM192" s="282"/>
      <c r="AON192" s="229"/>
      <c r="AOO192" s="281"/>
      <c r="AOP192" s="282"/>
      <c r="AOQ192" s="229"/>
      <c r="AOR192" s="281"/>
      <c r="AOS192" s="282"/>
      <c r="AOT192" s="229"/>
      <c r="AOU192" s="281"/>
      <c r="AOV192" s="282"/>
      <c r="AOW192" s="229"/>
      <c r="AOX192" s="281"/>
      <c r="AOY192" s="282"/>
      <c r="AOZ192" s="229"/>
      <c r="APA192" s="281"/>
      <c r="APB192" s="282"/>
      <c r="APC192" s="229"/>
      <c r="APD192" s="281"/>
      <c r="APE192" s="282"/>
      <c r="APF192" s="229"/>
      <c r="APG192" s="281"/>
      <c r="APH192" s="282"/>
      <c r="API192" s="229"/>
      <c r="APJ192" s="281"/>
      <c r="APK192" s="282"/>
      <c r="APL192" s="229"/>
      <c r="APM192" s="281"/>
      <c r="APN192" s="282"/>
      <c r="APO192" s="229"/>
      <c r="APP192" s="281"/>
      <c r="APQ192" s="282"/>
      <c r="APR192" s="229"/>
      <c r="APS192" s="281"/>
      <c r="APT192" s="282"/>
      <c r="APU192" s="229"/>
      <c r="APV192" s="281"/>
      <c r="APW192" s="282"/>
      <c r="APX192" s="229"/>
      <c r="APY192" s="281"/>
      <c r="APZ192" s="282"/>
      <c r="AQA192" s="229"/>
      <c r="AQB192" s="281"/>
      <c r="AQC192" s="282"/>
      <c r="AQD192" s="229"/>
      <c r="AQE192" s="281"/>
      <c r="AQF192" s="282"/>
      <c r="AQG192" s="229"/>
      <c r="AQH192" s="281"/>
      <c r="AQI192" s="282"/>
      <c r="AQJ192" s="229"/>
      <c r="AQK192" s="281"/>
      <c r="AQL192" s="282"/>
      <c r="AQM192" s="229"/>
      <c r="AQN192" s="281"/>
      <c r="AQO192" s="282"/>
      <c r="AQP192" s="229"/>
      <c r="AQQ192" s="281"/>
      <c r="AQR192" s="282"/>
      <c r="AQS192" s="229"/>
      <c r="AQT192" s="281"/>
      <c r="AQU192" s="282"/>
      <c r="AQV192" s="229"/>
      <c r="AQW192" s="281"/>
      <c r="AQX192" s="282"/>
      <c r="AQY192" s="229"/>
      <c r="AQZ192" s="281"/>
      <c r="ARA192" s="282"/>
      <c r="ARB192" s="229"/>
      <c r="ARC192" s="281"/>
      <c r="ARD192" s="282"/>
      <c r="ARE192" s="229"/>
      <c r="ARF192" s="281"/>
      <c r="ARG192" s="282"/>
      <c r="ARH192" s="229"/>
      <c r="ARI192" s="281"/>
      <c r="ARJ192" s="282"/>
      <c r="ARK192" s="229"/>
      <c r="ARL192" s="281"/>
      <c r="ARM192" s="282"/>
      <c r="ARN192" s="229"/>
      <c r="ARO192" s="281"/>
      <c r="ARP192" s="282"/>
      <c r="ARQ192" s="229"/>
      <c r="ARR192" s="281"/>
      <c r="ARS192" s="282"/>
      <c r="ART192" s="229"/>
      <c r="ARU192" s="281"/>
      <c r="ARV192" s="282"/>
      <c r="ARW192" s="229"/>
      <c r="ARX192" s="281"/>
      <c r="ARY192" s="282"/>
      <c r="ARZ192" s="229"/>
      <c r="ASA192" s="281"/>
      <c r="ASB192" s="282"/>
      <c r="ASC192" s="229"/>
      <c r="ASD192" s="281"/>
      <c r="ASE192" s="282"/>
      <c r="ASF192" s="229"/>
      <c r="ASG192" s="281"/>
      <c r="ASH192" s="282"/>
      <c r="ASI192" s="229"/>
      <c r="ASJ192" s="281"/>
      <c r="ASK192" s="282"/>
      <c r="ASL192" s="229"/>
      <c r="ASM192" s="281"/>
      <c r="ASN192" s="282"/>
      <c r="ASO192" s="229"/>
      <c r="ASP192" s="281"/>
      <c r="ASQ192" s="282"/>
      <c r="ASR192" s="229"/>
      <c r="ASS192" s="281"/>
      <c r="AST192" s="282"/>
      <c r="ASU192" s="229"/>
      <c r="ASV192" s="281"/>
      <c r="ASW192" s="282"/>
      <c r="ASX192" s="229"/>
      <c r="ASY192" s="281"/>
      <c r="ASZ192" s="282"/>
      <c r="ATA192" s="229"/>
      <c r="ATB192" s="281"/>
      <c r="ATC192" s="282"/>
      <c r="ATD192" s="229"/>
      <c r="ATE192" s="281"/>
      <c r="ATF192" s="282"/>
      <c r="ATG192" s="229"/>
      <c r="ATH192" s="281"/>
      <c r="ATI192" s="282"/>
      <c r="ATJ192" s="229"/>
      <c r="ATK192" s="281"/>
      <c r="ATL192" s="282"/>
      <c r="ATM192" s="229"/>
      <c r="ATN192" s="281"/>
      <c r="ATO192" s="282"/>
      <c r="ATP192" s="229"/>
      <c r="ATQ192" s="281"/>
      <c r="ATR192" s="282"/>
      <c r="ATS192" s="229"/>
      <c r="ATT192" s="281"/>
      <c r="ATU192" s="282"/>
      <c r="ATV192" s="229"/>
      <c r="ATW192" s="281"/>
      <c r="ATX192" s="282"/>
      <c r="ATY192" s="229"/>
      <c r="ATZ192" s="281"/>
      <c r="AUA192" s="282"/>
      <c r="AUB192" s="229"/>
      <c r="AUC192" s="281"/>
      <c r="AUD192" s="282"/>
      <c r="AUE192" s="229"/>
      <c r="AUF192" s="281"/>
      <c r="AUG192" s="282"/>
      <c r="AUH192" s="229"/>
      <c r="AUI192" s="281"/>
      <c r="AUJ192" s="282"/>
      <c r="AUK192" s="229"/>
      <c r="AUL192" s="281"/>
      <c r="AUM192" s="282"/>
      <c r="AUN192" s="229"/>
      <c r="AUO192" s="281"/>
      <c r="AUP192" s="282"/>
      <c r="AUQ192" s="229"/>
      <c r="AUR192" s="281"/>
      <c r="AUS192" s="282"/>
      <c r="AUT192" s="229"/>
      <c r="AUU192" s="281"/>
      <c r="AUV192" s="282"/>
      <c r="AUW192" s="229"/>
      <c r="AUX192" s="281"/>
      <c r="AUY192" s="282"/>
      <c r="AUZ192" s="229"/>
      <c r="AVA192" s="281"/>
      <c r="AVB192" s="282"/>
      <c r="AVC192" s="229"/>
      <c r="AVD192" s="281"/>
      <c r="AVE192" s="282"/>
      <c r="AVF192" s="229"/>
      <c r="AVG192" s="281"/>
      <c r="AVH192" s="282"/>
      <c r="AVI192" s="229"/>
      <c r="AVJ192" s="281"/>
      <c r="AVK192" s="282"/>
      <c r="AVL192" s="229"/>
      <c r="AVM192" s="281"/>
      <c r="AVN192" s="282"/>
      <c r="AVO192" s="229"/>
      <c r="AVP192" s="281"/>
      <c r="AVQ192" s="282"/>
      <c r="AVR192" s="229"/>
      <c r="AVS192" s="281"/>
      <c r="AVT192" s="282"/>
      <c r="AVU192" s="229"/>
      <c r="AVV192" s="281"/>
      <c r="AVW192" s="282"/>
      <c r="AVX192" s="229"/>
      <c r="AVY192" s="281"/>
      <c r="AVZ192" s="282"/>
      <c r="AWA192" s="229"/>
      <c r="AWB192" s="281"/>
      <c r="AWC192" s="282"/>
      <c r="AWD192" s="229"/>
      <c r="AWE192" s="281"/>
      <c r="AWF192" s="282"/>
      <c r="AWG192" s="229"/>
      <c r="AWH192" s="281"/>
      <c r="AWI192" s="282"/>
      <c r="AWJ192" s="229"/>
      <c r="AWK192" s="281"/>
      <c r="AWL192" s="282"/>
      <c r="AWM192" s="229"/>
      <c r="AWN192" s="281"/>
      <c r="AWO192" s="282"/>
      <c r="AWP192" s="229"/>
      <c r="AWQ192" s="281"/>
      <c r="AWR192" s="282"/>
      <c r="AWS192" s="229"/>
      <c r="AWT192" s="281"/>
      <c r="AWU192" s="282"/>
      <c r="AWV192" s="229"/>
      <c r="AWW192" s="281"/>
      <c r="AWX192" s="282"/>
      <c r="AWY192" s="229"/>
      <c r="AWZ192" s="281"/>
      <c r="AXA192" s="282"/>
      <c r="AXB192" s="229"/>
      <c r="AXC192" s="281"/>
      <c r="AXD192" s="282"/>
      <c r="AXE192" s="229"/>
      <c r="AXF192" s="281"/>
      <c r="AXG192" s="282"/>
      <c r="AXH192" s="229"/>
      <c r="AXI192" s="281"/>
      <c r="AXJ192" s="282"/>
      <c r="AXK192" s="229"/>
      <c r="AXL192" s="281"/>
      <c r="AXM192" s="282"/>
      <c r="AXN192" s="229"/>
      <c r="AXO192" s="281"/>
      <c r="AXP192" s="282"/>
      <c r="AXQ192" s="229"/>
      <c r="AXR192" s="281"/>
      <c r="AXS192" s="282"/>
      <c r="AXT192" s="229"/>
      <c r="AXU192" s="281"/>
      <c r="AXV192" s="282"/>
      <c r="AXW192" s="229"/>
      <c r="AXX192" s="281"/>
      <c r="AXY192" s="282"/>
      <c r="AXZ192" s="229"/>
      <c r="AYA192" s="281"/>
      <c r="AYB192" s="282"/>
      <c r="AYC192" s="229"/>
      <c r="AYD192" s="281"/>
      <c r="AYE192" s="282"/>
      <c r="AYF192" s="229"/>
      <c r="AYG192" s="281"/>
      <c r="AYH192" s="282"/>
      <c r="AYI192" s="229"/>
      <c r="AYJ192" s="281"/>
      <c r="AYK192" s="282"/>
      <c r="AYL192" s="229"/>
      <c r="AYM192" s="281"/>
      <c r="AYN192" s="282"/>
      <c r="AYO192" s="229"/>
      <c r="AYP192" s="281"/>
      <c r="AYQ192" s="282"/>
      <c r="AYR192" s="229"/>
      <c r="AYS192" s="281"/>
      <c r="AYT192" s="282"/>
      <c r="AYU192" s="229"/>
      <c r="AYV192" s="281"/>
      <c r="AYW192" s="282"/>
      <c r="AYX192" s="229"/>
      <c r="AYY192" s="281"/>
      <c r="AYZ192" s="282"/>
      <c r="AZA192" s="229"/>
      <c r="AZB192" s="281"/>
      <c r="AZC192" s="282"/>
      <c r="AZD192" s="229"/>
      <c r="AZE192" s="281"/>
      <c r="AZF192" s="282"/>
      <c r="AZG192" s="229"/>
      <c r="AZH192" s="281"/>
      <c r="AZI192" s="282"/>
      <c r="AZJ192" s="229"/>
      <c r="AZK192" s="281"/>
      <c r="AZL192" s="282"/>
      <c r="AZM192" s="229"/>
      <c r="AZN192" s="281"/>
      <c r="AZO192" s="282"/>
      <c r="AZP192" s="229"/>
      <c r="AZQ192" s="281"/>
      <c r="AZR192" s="282"/>
      <c r="AZS192" s="229"/>
      <c r="AZT192" s="281"/>
      <c r="AZU192" s="282"/>
      <c r="AZV192" s="229"/>
      <c r="AZW192" s="281"/>
      <c r="AZX192" s="282"/>
      <c r="AZY192" s="229"/>
      <c r="AZZ192" s="281"/>
      <c r="BAA192" s="282"/>
      <c r="BAB192" s="229"/>
      <c r="BAC192" s="281"/>
      <c r="BAD192" s="282"/>
      <c r="BAE192" s="229"/>
      <c r="BAF192" s="281"/>
      <c r="BAG192" s="282"/>
      <c r="BAH192" s="229"/>
      <c r="BAI192" s="281"/>
      <c r="BAJ192" s="282"/>
      <c r="BAK192" s="229"/>
      <c r="BAL192" s="281"/>
      <c r="BAM192" s="282"/>
      <c r="BAN192" s="229"/>
      <c r="BAO192" s="281"/>
      <c r="BAP192" s="282"/>
      <c r="BAQ192" s="229"/>
      <c r="BAR192" s="281"/>
      <c r="BAS192" s="282"/>
      <c r="BAT192" s="229"/>
      <c r="BAU192" s="281"/>
      <c r="BAV192" s="282"/>
      <c r="BAW192" s="229"/>
      <c r="BAX192" s="281"/>
      <c r="BAY192" s="282"/>
      <c r="BAZ192" s="229"/>
      <c r="BBA192" s="281"/>
      <c r="BBB192" s="282"/>
      <c r="BBC192" s="229"/>
      <c r="BBD192" s="281"/>
      <c r="BBE192" s="282"/>
      <c r="BBF192" s="229"/>
      <c r="BBG192" s="281"/>
      <c r="BBH192" s="282"/>
      <c r="BBI192" s="229"/>
      <c r="BBJ192" s="281"/>
      <c r="BBK192" s="282"/>
      <c r="BBL192" s="229"/>
      <c r="BBM192" s="281"/>
      <c r="BBN192" s="282"/>
      <c r="BBO192" s="229"/>
      <c r="BBP192" s="281"/>
      <c r="BBQ192" s="282"/>
      <c r="BBR192" s="229"/>
      <c r="BBS192" s="281"/>
      <c r="BBT192" s="282"/>
      <c r="BBU192" s="229"/>
      <c r="BBV192" s="281"/>
      <c r="BBW192" s="282"/>
      <c r="BBX192" s="229"/>
      <c r="BBY192" s="281"/>
      <c r="BBZ192" s="282"/>
      <c r="BCA192" s="229"/>
      <c r="BCB192" s="281"/>
      <c r="BCC192" s="282"/>
      <c r="BCD192" s="229"/>
      <c r="BCE192" s="281"/>
      <c r="BCF192" s="282"/>
      <c r="BCG192" s="229"/>
      <c r="BCH192" s="281"/>
      <c r="BCI192" s="282"/>
      <c r="BCJ192" s="229"/>
      <c r="BCK192" s="281"/>
      <c r="BCL192" s="282"/>
      <c r="BCM192" s="229"/>
      <c r="BCN192" s="281"/>
      <c r="BCO192" s="282"/>
      <c r="BCP192" s="229"/>
      <c r="BCQ192" s="281"/>
      <c r="BCR192" s="282"/>
      <c r="BCS192" s="229"/>
      <c r="BCT192" s="281"/>
      <c r="BCU192" s="282"/>
      <c r="BCV192" s="229"/>
      <c r="BCW192" s="281"/>
      <c r="BCX192" s="282"/>
      <c r="BCY192" s="229"/>
      <c r="BCZ192" s="281"/>
      <c r="BDA192" s="282"/>
      <c r="BDB192" s="229"/>
      <c r="BDC192" s="281"/>
      <c r="BDD192" s="282"/>
      <c r="BDE192" s="229"/>
      <c r="BDF192" s="281"/>
      <c r="BDG192" s="282"/>
      <c r="BDH192" s="229"/>
      <c r="BDI192" s="281"/>
      <c r="BDJ192" s="282"/>
      <c r="BDK192" s="229"/>
      <c r="BDL192" s="281"/>
      <c r="BDM192" s="282"/>
      <c r="BDN192" s="229"/>
      <c r="BDO192" s="281"/>
      <c r="BDP192" s="282"/>
      <c r="BDQ192" s="229"/>
      <c r="BDR192" s="281"/>
      <c r="BDS192" s="282"/>
      <c r="BDT192" s="229"/>
      <c r="BDU192" s="281"/>
      <c r="BDV192" s="282"/>
      <c r="BDW192" s="229"/>
      <c r="BDX192" s="281"/>
      <c r="BDY192" s="282"/>
      <c r="BDZ192" s="229"/>
      <c r="BEA192" s="281"/>
      <c r="BEB192" s="282"/>
      <c r="BEC192" s="229"/>
      <c r="BED192" s="281"/>
      <c r="BEE192" s="282"/>
      <c r="BEF192" s="229"/>
      <c r="BEG192" s="281"/>
      <c r="BEH192" s="282"/>
      <c r="BEI192" s="229"/>
      <c r="BEJ192" s="281"/>
      <c r="BEK192" s="282"/>
      <c r="BEL192" s="229"/>
      <c r="BEM192" s="281"/>
      <c r="BEN192" s="282"/>
      <c r="BEO192" s="229"/>
      <c r="BEP192" s="281"/>
      <c r="BEQ192" s="282"/>
      <c r="BER192" s="229"/>
      <c r="BES192" s="281"/>
      <c r="BET192" s="282"/>
      <c r="BEU192" s="229"/>
      <c r="BEV192" s="281"/>
      <c r="BEW192" s="282"/>
      <c r="BEX192" s="229"/>
      <c r="BEY192" s="281"/>
      <c r="BEZ192" s="282"/>
      <c r="BFA192" s="229"/>
      <c r="BFB192" s="281"/>
      <c r="BFC192" s="282"/>
      <c r="BFD192" s="229"/>
      <c r="BFE192" s="281"/>
      <c r="BFF192" s="282"/>
      <c r="BFG192" s="229"/>
      <c r="BFH192" s="281"/>
      <c r="BFI192" s="282"/>
      <c r="BFJ192" s="229"/>
      <c r="BFK192" s="281"/>
      <c r="BFL192" s="282"/>
      <c r="BFM192" s="229"/>
      <c r="BFN192" s="281"/>
      <c r="BFO192" s="282"/>
      <c r="BFP192" s="229"/>
      <c r="BFQ192" s="281"/>
      <c r="BFR192" s="282"/>
      <c r="BFS192" s="229"/>
      <c r="BFT192" s="281"/>
      <c r="BFU192" s="282"/>
      <c r="BFV192" s="229"/>
      <c r="BFW192" s="281"/>
      <c r="BFX192" s="282"/>
      <c r="BFY192" s="229"/>
      <c r="BFZ192" s="281"/>
      <c r="BGA192" s="282"/>
      <c r="BGB192" s="229"/>
      <c r="BGC192" s="281"/>
      <c r="BGD192" s="282"/>
      <c r="BGE192" s="229"/>
      <c r="BGF192" s="281"/>
      <c r="BGG192" s="282"/>
      <c r="BGH192" s="229"/>
      <c r="BGI192" s="281"/>
      <c r="BGJ192" s="282"/>
      <c r="BGK192" s="229"/>
      <c r="BGL192" s="281"/>
      <c r="BGM192" s="282"/>
      <c r="BGN192" s="229"/>
      <c r="BGO192" s="281"/>
      <c r="BGP192" s="282"/>
      <c r="BGQ192" s="229"/>
      <c r="BGR192" s="281"/>
      <c r="BGS192" s="282"/>
      <c r="BGT192" s="229"/>
      <c r="BGU192" s="281"/>
      <c r="BGV192" s="282"/>
      <c r="BGW192" s="229"/>
      <c r="BGX192" s="281"/>
      <c r="BGY192" s="282"/>
      <c r="BGZ192" s="229"/>
      <c r="BHA192" s="281"/>
      <c r="BHB192" s="282"/>
      <c r="BHC192" s="229"/>
      <c r="BHD192" s="281"/>
      <c r="BHE192" s="282"/>
      <c r="BHF192" s="229"/>
      <c r="BHG192" s="281"/>
      <c r="BHH192" s="282"/>
      <c r="BHI192" s="229"/>
      <c r="BHJ192" s="281"/>
      <c r="BHK192" s="282"/>
      <c r="BHL192" s="229"/>
      <c r="BHM192" s="281"/>
      <c r="BHN192" s="282"/>
      <c r="BHO192" s="229"/>
      <c r="BHP192" s="281"/>
      <c r="BHQ192" s="282"/>
      <c r="BHR192" s="229"/>
      <c r="BHS192" s="281"/>
      <c r="BHT192" s="282"/>
      <c r="BHU192" s="229"/>
      <c r="BHV192" s="281"/>
      <c r="BHW192" s="282"/>
      <c r="BHX192" s="229"/>
      <c r="BHY192" s="281"/>
      <c r="BHZ192" s="282"/>
      <c r="BIA192" s="229"/>
      <c r="BIB192" s="281"/>
      <c r="BIC192" s="282"/>
      <c r="BID192" s="229"/>
      <c r="BIE192" s="281"/>
      <c r="BIF192" s="282"/>
      <c r="BIG192" s="229"/>
      <c r="BIH192" s="281"/>
      <c r="BII192" s="282"/>
      <c r="BIJ192" s="229"/>
      <c r="BIK192" s="281"/>
      <c r="BIL192" s="282"/>
      <c r="BIM192" s="229"/>
      <c r="BIN192" s="281"/>
      <c r="BIO192" s="282"/>
      <c r="BIP192" s="229"/>
      <c r="BIQ192" s="281"/>
      <c r="BIR192" s="282"/>
      <c r="BIS192" s="229"/>
      <c r="BIT192" s="281"/>
      <c r="BIU192" s="282"/>
      <c r="BIV192" s="229"/>
      <c r="BIW192" s="281"/>
      <c r="BIX192" s="282"/>
      <c r="BIY192" s="229"/>
      <c r="BIZ192" s="281"/>
      <c r="BJA192" s="282"/>
      <c r="BJB192" s="229"/>
      <c r="BJC192" s="281"/>
      <c r="BJD192" s="282"/>
      <c r="BJE192" s="229"/>
      <c r="BJF192" s="281"/>
      <c r="BJG192" s="282"/>
      <c r="BJH192" s="229"/>
      <c r="BJI192" s="281"/>
      <c r="BJJ192" s="282"/>
      <c r="BJK192" s="229"/>
      <c r="BJL192" s="281"/>
      <c r="BJM192" s="282"/>
      <c r="BJN192" s="229"/>
      <c r="BJO192" s="281"/>
      <c r="BJP192" s="282"/>
      <c r="BJQ192" s="229"/>
      <c r="BJR192" s="281"/>
      <c r="BJS192" s="282"/>
      <c r="BJT192" s="229"/>
      <c r="BJU192" s="281"/>
      <c r="BJV192" s="282"/>
      <c r="BJW192" s="229"/>
      <c r="BJX192" s="281"/>
      <c r="BJY192" s="282"/>
      <c r="BJZ192" s="229"/>
      <c r="BKA192" s="281"/>
      <c r="BKB192" s="282"/>
      <c r="BKC192" s="229"/>
      <c r="BKD192" s="281"/>
      <c r="BKE192" s="282"/>
      <c r="BKF192" s="229"/>
      <c r="BKG192" s="281"/>
      <c r="BKH192" s="282"/>
      <c r="BKI192" s="229"/>
      <c r="BKJ192" s="281"/>
      <c r="BKK192" s="282"/>
      <c r="BKL192" s="229"/>
      <c r="BKM192" s="281"/>
      <c r="BKN192" s="282"/>
      <c r="BKO192" s="229"/>
      <c r="BKP192" s="281"/>
      <c r="BKQ192" s="282"/>
      <c r="BKR192" s="229"/>
      <c r="BKS192" s="281"/>
      <c r="BKT192" s="282"/>
      <c r="BKU192" s="229"/>
      <c r="BKV192" s="281"/>
      <c r="BKW192" s="282"/>
      <c r="BKX192" s="229"/>
      <c r="BKY192" s="281"/>
      <c r="BKZ192" s="282"/>
      <c r="BLA192" s="229"/>
      <c r="BLB192" s="281"/>
      <c r="BLC192" s="282"/>
      <c r="BLD192" s="229"/>
      <c r="BLE192" s="281"/>
      <c r="BLF192" s="282"/>
      <c r="BLG192" s="229"/>
      <c r="BLH192" s="281"/>
      <c r="BLI192" s="282"/>
      <c r="BLJ192" s="229"/>
      <c r="BLK192" s="281"/>
      <c r="BLL192" s="282"/>
      <c r="BLM192" s="229"/>
      <c r="BLN192" s="281"/>
      <c r="BLO192" s="282"/>
      <c r="BLP192" s="229"/>
      <c r="BLQ192" s="281"/>
      <c r="BLR192" s="282"/>
      <c r="BLS192" s="229"/>
      <c r="BLT192" s="281"/>
      <c r="BLU192" s="282"/>
      <c r="BLV192" s="229"/>
      <c r="BLW192" s="281"/>
      <c r="BLX192" s="282"/>
      <c r="BLY192" s="229"/>
      <c r="BLZ192" s="281"/>
      <c r="BMA192" s="282"/>
      <c r="BMB192" s="229"/>
      <c r="BMC192" s="281"/>
      <c r="BMD192" s="282"/>
      <c r="BME192" s="229"/>
      <c r="BMF192" s="281"/>
      <c r="BMG192" s="282"/>
      <c r="BMH192" s="229"/>
      <c r="BMI192" s="281"/>
      <c r="BMJ192" s="282"/>
      <c r="BMK192" s="229"/>
      <c r="BML192" s="281"/>
      <c r="BMM192" s="282"/>
      <c r="BMN192" s="229"/>
      <c r="BMO192" s="281"/>
      <c r="BMP192" s="282"/>
      <c r="BMQ192" s="229"/>
      <c r="BMR192" s="281"/>
      <c r="BMS192" s="282"/>
      <c r="BMT192" s="229"/>
      <c r="BMU192" s="281"/>
      <c r="BMV192" s="282"/>
      <c r="BMW192" s="229"/>
      <c r="BMX192" s="281"/>
      <c r="BMY192" s="282"/>
      <c r="BMZ192" s="229"/>
      <c r="BNA192" s="281"/>
      <c r="BNB192" s="282"/>
      <c r="BNC192" s="229"/>
      <c r="BND192" s="281"/>
      <c r="BNE192" s="282"/>
      <c r="BNF192" s="229"/>
      <c r="BNG192" s="281"/>
      <c r="BNH192" s="282"/>
      <c r="BNI192" s="229"/>
      <c r="BNJ192" s="281"/>
      <c r="BNK192" s="282"/>
      <c r="BNL192" s="229"/>
      <c r="BNM192" s="281"/>
      <c r="BNN192" s="282"/>
      <c r="BNO192" s="229"/>
      <c r="BNP192" s="281"/>
      <c r="BNQ192" s="282"/>
      <c r="BNR192" s="229"/>
      <c r="BNS192" s="281"/>
      <c r="BNT192" s="282"/>
      <c r="BNU192" s="229"/>
      <c r="BNV192" s="281"/>
      <c r="BNW192" s="282"/>
      <c r="BNX192" s="229"/>
      <c r="BNY192" s="281"/>
      <c r="BNZ192" s="282"/>
      <c r="BOA192" s="229"/>
      <c r="BOB192" s="281"/>
      <c r="BOC192" s="282"/>
      <c r="BOD192" s="229"/>
      <c r="BOE192" s="281"/>
      <c r="BOF192" s="282"/>
      <c r="BOG192" s="229"/>
      <c r="BOH192" s="281"/>
      <c r="BOI192" s="282"/>
      <c r="BOJ192" s="229"/>
      <c r="BOK192" s="281"/>
      <c r="BOL192" s="282"/>
      <c r="BOM192" s="229"/>
      <c r="BON192" s="281"/>
      <c r="BOO192" s="282"/>
      <c r="BOP192" s="229"/>
      <c r="BOQ192" s="281"/>
      <c r="BOR192" s="282"/>
      <c r="BOS192" s="229"/>
      <c r="BOT192" s="281"/>
      <c r="BOU192" s="282"/>
      <c r="BOV192" s="229"/>
      <c r="BOW192" s="281"/>
      <c r="BOX192" s="282"/>
      <c r="BOY192" s="229"/>
      <c r="BOZ192" s="281"/>
      <c r="BPA192" s="282"/>
      <c r="BPB192" s="229"/>
      <c r="BPC192" s="281"/>
      <c r="BPD192" s="282"/>
      <c r="BPE192" s="229"/>
      <c r="BPF192" s="281"/>
      <c r="BPG192" s="282"/>
      <c r="BPH192" s="229"/>
      <c r="BPI192" s="281"/>
      <c r="BPJ192" s="282"/>
      <c r="BPK192" s="229"/>
      <c r="BPL192" s="281"/>
      <c r="BPM192" s="282"/>
      <c r="BPN192" s="229"/>
      <c r="BPO192" s="281"/>
      <c r="BPP192" s="282"/>
      <c r="BPQ192" s="229"/>
      <c r="BPR192" s="281"/>
      <c r="BPS192" s="282"/>
      <c r="BPT192" s="229"/>
      <c r="BPU192" s="281"/>
      <c r="BPV192" s="282"/>
      <c r="BPW192" s="229"/>
      <c r="BPX192" s="281"/>
      <c r="BPY192" s="282"/>
      <c r="BPZ192" s="229"/>
      <c r="BQA192" s="281"/>
      <c r="BQB192" s="282"/>
      <c r="BQC192" s="229"/>
      <c r="BQD192" s="281"/>
      <c r="BQE192" s="282"/>
      <c r="BQF192" s="229"/>
      <c r="BQG192" s="281"/>
      <c r="BQH192" s="282"/>
      <c r="BQI192" s="229"/>
      <c r="BQJ192" s="281"/>
      <c r="BQK192" s="282"/>
      <c r="BQL192" s="229"/>
      <c r="BQM192" s="281"/>
      <c r="BQN192" s="282"/>
      <c r="BQO192" s="229"/>
      <c r="BQP192" s="281"/>
      <c r="BQQ192" s="282"/>
      <c r="BQR192" s="229"/>
      <c r="BQS192" s="281"/>
      <c r="BQT192" s="282"/>
      <c r="BQU192" s="229"/>
      <c r="BQV192" s="281"/>
      <c r="BQW192" s="282"/>
      <c r="BQX192" s="229"/>
      <c r="BQY192" s="281"/>
      <c r="BQZ192" s="282"/>
      <c r="BRA192" s="229"/>
      <c r="BRB192" s="281"/>
      <c r="BRC192" s="282"/>
      <c r="BRD192" s="229"/>
      <c r="BRE192" s="281"/>
      <c r="BRF192" s="282"/>
      <c r="BRG192" s="229"/>
      <c r="BRH192" s="281"/>
      <c r="BRI192" s="282"/>
      <c r="BRJ192" s="229"/>
      <c r="BRK192" s="281"/>
      <c r="BRL192" s="282"/>
      <c r="BRM192" s="229"/>
      <c r="BRN192" s="281"/>
      <c r="BRO192" s="282"/>
      <c r="BRP192" s="229"/>
      <c r="BRQ192" s="281"/>
      <c r="BRR192" s="282"/>
      <c r="BRS192" s="229"/>
      <c r="BRT192" s="281"/>
      <c r="BRU192" s="282"/>
      <c r="BRV192" s="229"/>
      <c r="BRW192" s="281"/>
      <c r="BRX192" s="282"/>
      <c r="BRY192" s="229"/>
      <c r="BRZ192" s="281"/>
      <c r="BSA192" s="282"/>
      <c r="BSB192" s="229"/>
      <c r="BSC192" s="281"/>
      <c r="BSD192" s="282"/>
      <c r="BSE192" s="229"/>
      <c r="BSF192" s="281"/>
      <c r="BSG192" s="282"/>
      <c r="BSH192" s="229"/>
      <c r="BSI192" s="281"/>
      <c r="BSJ192" s="282"/>
      <c r="BSK192" s="229"/>
      <c r="BSL192" s="281"/>
      <c r="BSM192" s="282"/>
      <c r="BSN192" s="229"/>
      <c r="BSO192" s="281"/>
      <c r="BSP192" s="282"/>
      <c r="BSQ192" s="229"/>
      <c r="BSR192" s="281"/>
      <c r="BSS192" s="282"/>
      <c r="BST192" s="229"/>
      <c r="BSU192" s="281"/>
      <c r="BSV192" s="282"/>
      <c r="BSW192" s="229"/>
      <c r="BSX192" s="281"/>
      <c r="BSY192" s="282"/>
      <c r="BSZ192" s="229"/>
      <c r="BTA192" s="281"/>
      <c r="BTB192" s="282"/>
      <c r="BTC192" s="229"/>
      <c r="BTD192" s="281"/>
      <c r="BTE192" s="282"/>
      <c r="BTF192" s="229"/>
      <c r="BTG192" s="281"/>
      <c r="BTH192" s="282"/>
      <c r="BTI192" s="229"/>
      <c r="BTJ192" s="281"/>
      <c r="BTK192" s="282"/>
      <c r="BTL192" s="229"/>
      <c r="BTM192" s="281"/>
      <c r="BTN192" s="282"/>
      <c r="BTO192" s="229"/>
      <c r="BTP192" s="281"/>
      <c r="BTQ192" s="282"/>
      <c r="BTR192" s="229"/>
      <c r="BTS192" s="281"/>
      <c r="BTT192" s="282"/>
      <c r="BTU192" s="229"/>
      <c r="BTV192" s="281"/>
      <c r="BTW192" s="282"/>
      <c r="BTX192" s="229"/>
      <c r="BTY192" s="281"/>
      <c r="BTZ192" s="282"/>
      <c r="BUA192" s="229"/>
      <c r="BUB192" s="281"/>
      <c r="BUC192" s="282"/>
      <c r="BUD192" s="229"/>
      <c r="BUE192" s="281"/>
      <c r="BUF192" s="282"/>
      <c r="BUG192" s="229"/>
      <c r="BUH192" s="281"/>
      <c r="BUI192" s="282"/>
      <c r="BUJ192" s="229"/>
      <c r="BUK192" s="281"/>
      <c r="BUL192" s="282"/>
      <c r="BUM192" s="229"/>
      <c r="BUN192" s="281"/>
      <c r="BUO192" s="282"/>
      <c r="BUP192" s="229"/>
      <c r="BUQ192" s="281"/>
      <c r="BUR192" s="282"/>
      <c r="BUS192" s="229"/>
      <c r="BUT192" s="281"/>
      <c r="BUU192" s="282"/>
      <c r="BUV192" s="229"/>
      <c r="BUW192" s="281"/>
      <c r="BUX192" s="282"/>
      <c r="BUY192" s="229"/>
      <c r="BUZ192" s="281"/>
      <c r="BVA192" s="282"/>
      <c r="BVB192" s="229"/>
      <c r="BVC192" s="281"/>
      <c r="BVD192" s="282"/>
      <c r="BVE192" s="229"/>
      <c r="BVF192" s="281"/>
      <c r="BVG192" s="282"/>
      <c r="BVH192" s="229"/>
      <c r="BVI192" s="281"/>
      <c r="BVJ192" s="282"/>
      <c r="BVK192" s="229"/>
      <c r="BVL192" s="281"/>
      <c r="BVM192" s="282"/>
      <c r="BVN192" s="229"/>
      <c r="BVO192" s="281"/>
      <c r="BVP192" s="282"/>
      <c r="BVQ192" s="229"/>
      <c r="BVR192" s="281"/>
      <c r="BVS192" s="282"/>
      <c r="BVT192" s="229"/>
      <c r="BVU192" s="281"/>
      <c r="BVV192" s="282"/>
      <c r="BVW192" s="229"/>
      <c r="BVX192" s="281"/>
      <c r="BVY192" s="282"/>
      <c r="BVZ192" s="229"/>
      <c r="BWA192" s="281"/>
      <c r="BWB192" s="282"/>
      <c r="BWC192" s="229"/>
      <c r="BWD192" s="281"/>
      <c r="BWE192" s="282"/>
      <c r="BWF192" s="229"/>
      <c r="BWG192" s="281"/>
      <c r="BWH192" s="282"/>
      <c r="BWI192" s="229"/>
      <c r="BWJ192" s="281"/>
      <c r="BWK192" s="282"/>
      <c r="BWL192" s="229"/>
      <c r="BWM192" s="281"/>
      <c r="BWN192" s="282"/>
      <c r="BWO192" s="229"/>
      <c r="BWP192" s="281"/>
      <c r="BWQ192" s="282"/>
      <c r="BWR192" s="229"/>
      <c r="BWS192" s="281"/>
      <c r="BWT192" s="282"/>
      <c r="BWU192" s="229"/>
      <c r="BWV192" s="281"/>
      <c r="BWW192" s="282"/>
      <c r="BWX192" s="229"/>
      <c r="BWY192" s="281"/>
      <c r="BWZ192" s="282"/>
      <c r="BXA192" s="229"/>
      <c r="BXB192" s="281"/>
      <c r="BXC192" s="282"/>
      <c r="BXD192" s="229"/>
      <c r="BXE192" s="281"/>
      <c r="BXF192" s="282"/>
      <c r="BXG192" s="229"/>
      <c r="BXH192" s="281"/>
      <c r="BXI192" s="282"/>
      <c r="BXJ192" s="229"/>
      <c r="BXK192" s="281"/>
      <c r="BXL192" s="282"/>
      <c r="BXM192" s="229"/>
      <c r="BXN192" s="281"/>
      <c r="BXO192" s="282"/>
      <c r="BXP192" s="229"/>
      <c r="BXQ192" s="281"/>
      <c r="BXR192" s="282"/>
      <c r="BXS192" s="229"/>
      <c r="BXT192" s="281"/>
      <c r="BXU192" s="282"/>
      <c r="BXV192" s="229"/>
      <c r="BXW192" s="281"/>
      <c r="BXX192" s="282"/>
      <c r="BXY192" s="229"/>
      <c r="BXZ192" s="281"/>
      <c r="BYA192" s="282"/>
      <c r="BYB192" s="229"/>
      <c r="BYC192" s="281"/>
      <c r="BYD192" s="282"/>
      <c r="BYE192" s="229"/>
      <c r="BYF192" s="281"/>
      <c r="BYG192" s="282"/>
      <c r="BYH192" s="229"/>
      <c r="BYI192" s="281"/>
      <c r="BYJ192" s="282"/>
      <c r="BYK192" s="229"/>
      <c r="BYL192" s="281"/>
      <c r="BYM192" s="282"/>
      <c r="BYN192" s="229"/>
      <c r="BYO192" s="281"/>
      <c r="BYP192" s="282"/>
      <c r="BYQ192" s="229"/>
      <c r="BYR192" s="281"/>
      <c r="BYS192" s="282"/>
      <c r="BYT192" s="229"/>
      <c r="BYU192" s="281"/>
      <c r="BYV192" s="282"/>
      <c r="BYW192" s="229"/>
      <c r="BYX192" s="281"/>
      <c r="BYY192" s="282"/>
      <c r="BYZ192" s="229"/>
      <c r="BZA192" s="281"/>
      <c r="BZB192" s="282"/>
      <c r="BZC192" s="229"/>
      <c r="BZD192" s="281"/>
      <c r="BZE192" s="282"/>
      <c r="BZF192" s="229"/>
      <c r="BZG192" s="281"/>
      <c r="BZH192" s="282"/>
      <c r="BZI192" s="229"/>
      <c r="BZJ192" s="281"/>
      <c r="BZK192" s="282"/>
      <c r="BZL192" s="229"/>
      <c r="BZM192" s="281"/>
      <c r="BZN192" s="282"/>
      <c r="BZO192" s="229"/>
      <c r="BZP192" s="281"/>
      <c r="BZQ192" s="282"/>
      <c r="BZR192" s="229"/>
      <c r="BZS192" s="281"/>
      <c r="BZT192" s="282"/>
      <c r="BZU192" s="229"/>
      <c r="BZV192" s="281"/>
      <c r="BZW192" s="282"/>
      <c r="BZX192" s="229"/>
      <c r="BZY192" s="281"/>
      <c r="BZZ192" s="282"/>
      <c r="CAA192" s="229"/>
      <c r="CAB192" s="281"/>
      <c r="CAC192" s="282"/>
      <c r="CAD192" s="229"/>
      <c r="CAE192" s="281"/>
      <c r="CAF192" s="282"/>
      <c r="CAG192" s="229"/>
      <c r="CAH192" s="281"/>
      <c r="CAI192" s="282"/>
      <c r="CAJ192" s="229"/>
      <c r="CAK192" s="281"/>
      <c r="CAL192" s="282"/>
      <c r="CAM192" s="229"/>
      <c r="CAN192" s="281"/>
      <c r="CAO192" s="282"/>
      <c r="CAP192" s="229"/>
      <c r="CAQ192" s="281"/>
      <c r="CAR192" s="282"/>
      <c r="CAS192" s="229"/>
      <c r="CAT192" s="281"/>
      <c r="CAU192" s="282"/>
      <c r="CAV192" s="229"/>
      <c r="CAW192" s="281"/>
      <c r="CAX192" s="282"/>
      <c r="CAY192" s="229"/>
      <c r="CAZ192" s="281"/>
      <c r="CBA192" s="282"/>
      <c r="CBB192" s="229"/>
      <c r="CBC192" s="281"/>
      <c r="CBD192" s="282"/>
      <c r="CBE192" s="229"/>
      <c r="CBF192" s="281"/>
      <c r="CBG192" s="282"/>
      <c r="CBH192" s="229"/>
      <c r="CBI192" s="281"/>
      <c r="CBJ192" s="282"/>
      <c r="CBK192" s="229"/>
      <c r="CBL192" s="281"/>
      <c r="CBM192" s="282"/>
      <c r="CBN192" s="229"/>
      <c r="CBO192" s="281"/>
      <c r="CBP192" s="282"/>
      <c r="CBQ192" s="229"/>
      <c r="CBR192" s="281"/>
      <c r="CBS192" s="282"/>
      <c r="CBT192" s="229"/>
      <c r="CBU192" s="281"/>
      <c r="CBV192" s="282"/>
      <c r="CBW192" s="229"/>
      <c r="CBX192" s="281"/>
      <c r="CBY192" s="282"/>
      <c r="CBZ192" s="229"/>
      <c r="CCA192" s="281"/>
      <c r="CCB192" s="282"/>
      <c r="CCC192" s="229"/>
      <c r="CCD192" s="281"/>
      <c r="CCE192" s="282"/>
      <c r="CCF192" s="229"/>
      <c r="CCG192" s="281"/>
      <c r="CCH192" s="282"/>
      <c r="CCI192" s="229"/>
      <c r="CCJ192" s="281"/>
      <c r="CCK192" s="282"/>
      <c r="CCL192" s="229"/>
      <c r="CCM192" s="281"/>
      <c r="CCN192" s="282"/>
      <c r="CCO192" s="229"/>
      <c r="CCP192" s="281"/>
      <c r="CCQ192" s="282"/>
      <c r="CCR192" s="229"/>
      <c r="CCS192" s="281"/>
      <c r="CCT192" s="282"/>
      <c r="CCU192" s="229"/>
      <c r="CCV192" s="281"/>
      <c r="CCW192" s="282"/>
      <c r="CCX192" s="229"/>
      <c r="CCY192" s="281"/>
      <c r="CCZ192" s="282"/>
      <c r="CDA192" s="229"/>
      <c r="CDB192" s="281"/>
      <c r="CDC192" s="282"/>
      <c r="CDD192" s="229"/>
      <c r="CDE192" s="281"/>
      <c r="CDF192" s="282"/>
      <c r="CDG192" s="229"/>
      <c r="CDH192" s="281"/>
      <c r="CDI192" s="282"/>
      <c r="CDJ192" s="229"/>
      <c r="CDK192" s="281"/>
      <c r="CDL192" s="282"/>
      <c r="CDM192" s="229"/>
      <c r="CDN192" s="281"/>
      <c r="CDO192" s="282"/>
      <c r="CDP192" s="229"/>
      <c r="CDQ192" s="281"/>
      <c r="CDR192" s="282"/>
      <c r="CDS192" s="229"/>
      <c r="CDT192" s="281"/>
      <c r="CDU192" s="282"/>
      <c r="CDV192" s="229"/>
      <c r="CDW192" s="281"/>
      <c r="CDX192" s="282"/>
      <c r="CDY192" s="229"/>
      <c r="CDZ192" s="281"/>
      <c r="CEA192" s="282"/>
      <c r="CEB192" s="229"/>
      <c r="CEC192" s="281"/>
      <c r="CED192" s="282"/>
      <c r="CEE192" s="229"/>
      <c r="CEF192" s="281"/>
      <c r="CEG192" s="282"/>
      <c r="CEH192" s="229"/>
      <c r="CEI192" s="281"/>
      <c r="CEJ192" s="282"/>
      <c r="CEK192" s="229"/>
      <c r="CEL192" s="281"/>
      <c r="CEM192" s="282"/>
      <c r="CEN192" s="229"/>
      <c r="CEO192" s="281"/>
      <c r="CEP192" s="282"/>
      <c r="CEQ192" s="229"/>
      <c r="CER192" s="281"/>
      <c r="CES192" s="282"/>
      <c r="CET192" s="229"/>
      <c r="CEU192" s="281"/>
      <c r="CEV192" s="282"/>
      <c r="CEW192" s="229"/>
      <c r="CEX192" s="281"/>
      <c r="CEY192" s="282"/>
      <c r="CEZ192" s="229"/>
      <c r="CFA192" s="281"/>
      <c r="CFB192" s="282"/>
      <c r="CFC192" s="229"/>
      <c r="CFD192" s="281"/>
      <c r="CFE192" s="282"/>
      <c r="CFF192" s="229"/>
      <c r="CFG192" s="281"/>
      <c r="CFH192" s="282"/>
      <c r="CFI192" s="229"/>
      <c r="CFJ192" s="281"/>
      <c r="CFK192" s="282"/>
      <c r="CFL192" s="229"/>
      <c r="CFM192" s="281"/>
      <c r="CFN192" s="282"/>
      <c r="CFO192" s="229"/>
      <c r="CFP192" s="281"/>
      <c r="CFQ192" s="282"/>
      <c r="CFR192" s="229"/>
      <c r="CFS192" s="281"/>
      <c r="CFT192" s="282"/>
      <c r="CFU192" s="229"/>
      <c r="CFV192" s="281"/>
      <c r="CFW192" s="282"/>
      <c r="CFX192" s="229"/>
      <c r="CFY192" s="281"/>
      <c r="CFZ192" s="282"/>
      <c r="CGA192" s="229"/>
      <c r="CGB192" s="281"/>
      <c r="CGC192" s="282"/>
      <c r="CGD192" s="229"/>
      <c r="CGE192" s="281"/>
      <c r="CGF192" s="282"/>
      <c r="CGG192" s="229"/>
      <c r="CGH192" s="281"/>
      <c r="CGI192" s="282"/>
      <c r="CGJ192" s="229"/>
      <c r="CGK192" s="281"/>
      <c r="CGL192" s="282"/>
      <c r="CGM192" s="229"/>
      <c r="CGN192" s="281"/>
      <c r="CGO192" s="282"/>
      <c r="CGP192" s="229"/>
      <c r="CGQ192" s="281"/>
      <c r="CGR192" s="282"/>
      <c r="CGS192" s="229"/>
      <c r="CGT192" s="281"/>
      <c r="CGU192" s="282"/>
      <c r="CGV192" s="229"/>
      <c r="CGW192" s="281"/>
      <c r="CGX192" s="282"/>
      <c r="CGY192" s="229"/>
      <c r="CGZ192" s="281"/>
      <c r="CHA192" s="282"/>
      <c r="CHB192" s="229"/>
      <c r="CHC192" s="281"/>
      <c r="CHD192" s="282"/>
      <c r="CHE192" s="229"/>
      <c r="CHF192" s="281"/>
      <c r="CHG192" s="282"/>
      <c r="CHH192" s="229"/>
      <c r="CHI192" s="281"/>
      <c r="CHJ192" s="282"/>
      <c r="CHK192" s="229"/>
      <c r="CHL192" s="281"/>
      <c r="CHM192" s="282"/>
      <c r="CHN192" s="229"/>
      <c r="CHO192" s="281"/>
      <c r="CHP192" s="282"/>
      <c r="CHQ192" s="229"/>
      <c r="CHR192" s="281"/>
      <c r="CHS192" s="282"/>
      <c r="CHT192" s="229"/>
      <c r="CHU192" s="281"/>
      <c r="CHV192" s="282"/>
      <c r="CHW192" s="229"/>
      <c r="CHX192" s="281"/>
      <c r="CHY192" s="282"/>
      <c r="CHZ192" s="229"/>
      <c r="CIA192" s="281"/>
      <c r="CIB192" s="282"/>
      <c r="CIC192" s="229"/>
      <c r="CID192" s="281"/>
      <c r="CIE192" s="282"/>
      <c r="CIF192" s="229"/>
      <c r="CIG192" s="281"/>
      <c r="CIH192" s="282"/>
      <c r="CII192" s="229"/>
      <c r="CIJ192" s="281"/>
      <c r="CIK192" s="282"/>
      <c r="CIL192" s="229"/>
      <c r="CIM192" s="281"/>
      <c r="CIN192" s="282"/>
      <c r="CIO192" s="229"/>
      <c r="CIP192" s="281"/>
      <c r="CIQ192" s="282"/>
      <c r="CIR192" s="229"/>
      <c r="CIS192" s="281"/>
      <c r="CIT192" s="282"/>
      <c r="CIU192" s="229"/>
      <c r="CIV192" s="281"/>
      <c r="CIW192" s="282"/>
      <c r="CIX192" s="229"/>
      <c r="CIY192" s="281"/>
      <c r="CIZ192" s="282"/>
      <c r="CJA192" s="229"/>
      <c r="CJB192" s="281"/>
      <c r="CJC192" s="282"/>
      <c r="CJD192" s="229"/>
      <c r="CJE192" s="281"/>
      <c r="CJF192" s="282"/>
      <c r="CJG192" s="229"/>
      <c r="CJH192" s="281"/>
      <c r="CJI192" s="282"/>
      <c r="CJJ192" s="229"/>
      <c r="CJK192" s="281"/>
      <c r="CJL192" s="282"/>
      <c r="CJM192" s="229"/>
      <c r="CJN192" s="281"/>
      <c r="CJO192" s="282"/>
      <c r="CJP192" s="229"/>
      <c r="CJQ192" s="281"/>
      <c r="CJR192" s="282"/>
      <c r="CJS192" s="229"/>
      <c r="CJT192" s="281"/>
      <c r="CJU192" s="282"/>
      <c r="CJV192" s="229"/>
      <c r="CJW192" s="281"/>
      <c r="CJX192" s="282"/>
      <c r="CJY192" s="229"/>
      <c r="CJZ192" s="281"/>
      <c r="CKA192" s="282"/>
      <c r="CKB192" s="229"/>
      <c r="CKC192" s="281"/>
      <c r="CKD192" s="282"/>
      <c r="CKE192" s="229"/>
      <c r="CKF192" s="281"/>
      <c r="CKG192" s="282"/>
      <c r="CKH192" s="229"/>
      <c r="CKI192" s="281"/>
      <c r="CKJ192" s="282"/>
      <c r="CKK192" s="229"/>
      <c r="CKL192" s="281"/>
      <c r="CKM192" s="282"/>
      <c r="CKN192" s="229"/>
      <c r="CKO192" s="281"/>
      <c r="CKP192" s="282"/>
      <c r="CKQ192" s="229"/>
      <c r="CKR192" s="281"/>
      <c r="CKS192" s="282"/>
      <c r="CKT192" s="229"/>
      <c r="CKU192" s="281"/>
      <c r="CKV192" s="282"/>
      <c r="CKW192" s="229"/>
      <c r="CKX192" s="281"/>
      <c r="CKY192" s="282"/>
      <c r="CKZ192" s="229"/>
      <c r="CLA192" s="281"/>
      <c r="CLB192" s="282"/>
      <c r="CLC192" s="229"/>
      <c r="CLD192" s="281"/>
      <c r="CLE192" s="282"/>
      <c r="CLF192" s="229"/>
      <c r="CLG192" s="281"/>
      <c r="CLH192" s="282"/>
      <c r="CLI192" s="229"/>
      <c r="CLJ192" s="281"/>
      <c r="CLK192" s="282"/>
      <c r="CLL192" s="229"/>
      <c r="CLM192" s="281"/>
      <c r="CLN192" s="282"/>
      <c r="CLO192" s="229"/>
      <c r="CLP192" s="281"/>
      <c r="CLQ192" s="282"/>
      <c r="CLR192" s="229"/>
      <c r="CLS192" s="281"/>
      <c r="CLT192" s="282"/>
      <c r="CLU192" s="229"/>
      <c r="CLV192" s="281"/>
      <c r="CLW192" s="282"/>
      <c r="CLX192" s="229"/>
      <c r="CLY192" s="281"/>
      <c r="CLZ192" s="282"/>
      <c r="CMA192" s="229"/>
      <c r="CMB192" s="281"/>
      <c r="CMC192" s="282"/>
      <c r="CMD192" s="229"/>
      <c r="CME192" s="281"/>
      <c r="CMF192" s="282"/>
      <c r="CMG192" s="229"/>
      <c r="CMH192" s="281"/>
      <c r="CMI192" s="282"/>
      <c r="CMJ192" s="229"/>
      <c r="CMK192" s="281"/>
      <c r="CML192" s="282"/>
      <c r="CMM192" s="229"/>
      <c r="CMN192" s="281"/>
      <c r="CMO192" s="282"/>
      <c r="CMP192" s="229"/>
      <c r="CMQ192" s="281"/>
      <c r="CMR192" s="282"/>
      <c r="CMS192" s="229"/>
      <c r="CMT192" s="281"/>
      <c r="CMU192" s="282"/>
      <c r="CMV192" s="229"/>
      <c r="CMW192" s="281"/>
      <c r="CMX192" s="282"/>
      <c r="CMY192" s="229"/>
      <c r="CMZ192" s="281"/>
      <c r="CNA192" s="282"/>
      <c r="CNB192" s="229"/>
      <c r="CNC192" s="281"/>
      <c r="CND192" s="282"/>
      <c r="CNE192" s="229"/>
      <c r="CNF192" s="281"/>
      <c r="CNG192" s="282"/>
      <c r="CNH192" s="229"/>
      <c r="CNI192" s="281"/>
      <c r="CNJ192" s="282"/>
      <c r="CNK192" s="229"/>
      <c r="CNL192" s="281"/>
      <c r="CNM192" s="282"/>
      <c r="CNN192" s="229"/>
      <c r="CNO192" s="281"/>
      <c r="CNP192" s="282"/>
      <c r="CNQ192" s="229"/>
      <c r="CNR192" s="281"/>
      <c r="CNS192" s="282"/>
      <c r="CNT192" s="229"/>
      <c r="CNU192" s="281"/>
      <c r="CNV192" s="282"/>
      <c r="CNW192" s="229"/>
      <c r="CNX192" s="281"/>
      <c r="CNY192" s="282"/>
      <c r="CNZ192" s="229"/>
      <c r="COA192" s="281"/>
      <c r="COB192" s="282"/>
      <c r="COC192" s="229"/>
      <c r="COD192" s="281"/>
      <c r="COE192" s="282"/>
      <c r="COF192" s="229"/>
      <c r="COG192" s="281"/>
      <c r="COH192" s="282"/>
      <c r="COI192" s="229"/>
      <c r="COJ192" s="281"/>
      <c r="COK192" s="282"/>
      <c r="COL192" s="229"/>
      <c r="COM192" s="281"/>
      <c r="CON192" s="282"/>
      <c r="COO192" s="229"/>
      <c r="COP192" s="281"/>
      <c r="COQ192" s="282"/>
      <c r="COR192" s="229"/>
      <c r="COS192" s="281"/>
      <c r="COT192" s="282"/>
      <c r="COU192" s="229"/>
      <c r="COV192" s="281"/>
      <c r="COW192" s="282"/>
      <c r="COX192" s="229"/>
      <c r="COY192" s="281"/>
      <c r="COZ192" s="282"/>
      <c r="CPA192" s="229"/>
      <c r="CPB192" s="281"/>
      <c r="CPC192" s="282"/>
      <c r="CPD192" s="229"/>
      <c r="CPE192" s="281"/>
      <c r="CPF192" s="282"/>
      <c r="CPG192" s="229"/>
      <c r="CPH192" s="281"/>
      <c r="CPI192" s="282"/>
      <c r="CPJ192" s="229"/>
      <c r="CPK192" s="281"/>
      <c r="CPL192" s="282"/>
      <c r="CPM192" s="229"/>
      <c r="CPN192" s="281"/>
      <c r="CPO192" s="282"/>
      <c r="CPP192" s="229"/>
      <c r="CPQ192" s="281"/>
      <c r="CPR192" s="282"/>
      <c r="CPS192" s="229"/>
      <c r="CPT192" s="281"/>
      <c r="CPU192" s="282"/>
      <c r="CPV192" s="229"/>
      <c r="CPW192" s="281"/>
      <c r="CPX192" s="282"/>
      <c r="CPY192" s="229"/>
      <c r="CPZ192" s="281"/>
      <c r="CQA192" s="282"/>
      <c r="CQB192" s="229"/>
      <c r="CQC192" s="281"/>
      <c r="CQD192" s="282"/>
      <c r="CQE192" s="229"/>
      <c r="CQF192" s="281"/>
      <c r="CQG192" s="282"/>
      <c r="CQH192" s="229"/>
      <c r="CQI192" s="281"/>
      <c r="CQJ192" s="282"/>
      <c r="CQK192" s="229"/>
      <c r="CQL192" s="281"/>
      <c r="CQM192" s="282"/>
      <c r="CQN192" s="229"/>
      <c r="CQO192" s="281"/>
      <c r="CQP192" s="282"/>
      <c r="CQQ192" s="229"/>
      <c r="CQR192" s="281"/>
      <c r="CQS192" s="282"/>
      <c r="CQT192" s="229"/>
      <c r="CQU192" s="281"/>
      <c r="CQV192" s="282"/>
      <c r="CQW192" s="229"/>
      <c r="CQX192" s="281"/>
      <c r="CQY192" s="282"/>
      <c r="CQZ192" s="229"/>
      <c r="CRA192" s="281"/>
      <c r="CRB192" s="282"/>
      <c r="CRC192" s="229"/>
      <c r="CRD192" s="281"/>
      <c r="CRE192" s="282"/>
      <c r="CRF192" s="229"/>
      <c r="CRG192" s="281"/>
      <c r="CRH192" s="282"/>
      <c r="CRI192" s="229"/>
      <c r="CRJ192" s="281"/>
      <c r="CRK192" s="282"/>
      <c r="CRL192" s="229"/>
      <c r="CRM192" s="281"/>
      <c r="CRN192" s="282"/>
      <c r="CRO192" s="229"/>
      <c r="CRP192" s="281"/>
      <c r="CRQ192" s="282"/>
      <c r="CRR192" s="229"/>
      <c r="CRS192" s="281"/>
      <c r="CRT192" s="282"/>
      <c r="CRU192" s="229"/>
      <c r="CRV192" s="281"/>
      <c r="CRW192" s="282"/>
      <c r="CRX192" s="229"/>
      <c r="CRY192" s="281"/>
      <c r="CRZ192" s="282"/>
      <c r="CSA192" s="229"/>
      <c r="CSB192" s="281"/>
      <c r="CSC192" s="282"/>
      <c r="CSD192" s="229"/>
      <c r="CSE192" s="281"/>
      <c r="CSF192" s="282"/>
      <c r="CSG192" s="229"/>
      <c r="CSH192" s="281"/>
      <c r="CSI192" s="282"/>
      <c r="CSJ192" s="229"/>
      <c r="CSK192" s="281"/>
      <c r="CSL192" s="282"/>
      <c r="CSM192" s="229"/>
      <c r="CSN192" s="281"/>
      <c r="CSO192" s="282"/>
      <c r="CSP192" s="229"/>
      <c r="CSQ192" s="281"/>
      <c r="CSR192" s="282"/>
      <c r="CSS192" s="229"/>
      <c r="CST192" s="281"/>
      <c r="CSU192" s="282"/>
      <c r="CSV192" s="229"/>
      <c r="CSW192" s="281"/>
      <c r="CSX192" s="282"/>
      <c r="CSY192" s="229"/>
      <c r="CSZ192" s="281"/>
      <c r="CTA192" s="282"/>
      <c r="CTB192" s="229"/>
      <c r="CTC192" s="281"/>
      <c r="CTD192" s="282"/>
      <c r="CTE192" s="229"/>
      <c r="CTF192" s="281"/>
      <c r="CTG192" s="282"/>
      <c r="CTH192" s="229"/>
      <c r="CTI192" s="281"/>
      <c r="CTJ192" s="282"/>
      <c r="CTK192" s="229"/>
      <c r="CTL192" s="281"/>
      <c r="CTM192" s="282"/>
      <c r="CTN192" s="229"/>
      <c r="CTO192" s="281"/>
      <c r="CTP192" s="282"/>
      <c r="CTQ192" s="229"/>
      <c r="CTR192" s="281"/>
      <c r="CTS192" s="282"/>
      <c r="CTT192" s="229"/>
      <c r="CTU192" s="281"/>
      <c r="CTV192" s="282"/>
      <c r="CTW192" s="229"/>
      <c r="CTX192" s="281"/>
      <c r="CTY192" s="282"/>
      <c r="CTZ192" s="229"/>
      <c r="CUA192" s="281"/>
      <c r="CUB192" s="282"/>
      <c r="CUC192" s="229"/>
      <c r="CUD192" s="281"/>
      <c r="CUE192" s="282"/>
      <c r="CUF192" s="229"/>
      <c r="CUG192" s="281"/>
      <c r="CUH192" s="282"/>
      <c r="CUI192" s="229"/>
      <c r="CUJ192" s="281"/>
      <c r="CUK192" s="282"/>
      <c r="CUL192" s="229"/>
      <c r="CUM192" s="281"/>
      <c r="CUN192" s="282"/>
      <c r="CUO192" s="229"/>
      <c r="CUP192" s="281"/>
      <c r="CUQ192" s="282"/>
      <c r="CUR192" s="229"/>
      <c r="CUS192" s="281"/>
      <c r="CUT192" s="282"/>
      <c r="CUU192" s="229"/>
      <c r="CUV192" s="281"/>
      <c r="CUW192" s="282"/>
      <c r="CUX192" s="229"/>
      <c r="CUY192" s="281"/>
      <c r="CUZ192" s="282"/>
      <c r="CVA192" s="229"/>
      <c r="CVB192" s="281"/>
      <c r="CVC192" s="282"/>
      <c r="CVD192" s="229"/>
      <c r="CVE192" s="281"/>
      <c r="CVF192" s="282"/>
      <c r="CVG192" s="229"/>
      <c r="CVH192" s="281"/>
      <c r="CVI192" s="282"/>
      <c r="CVJ192" s="229"/>
      <c r="CVK192" s="281"/>
      <c r="CVL192" s="282"/>
      <c r="CVM192" s="229"/>
      <c r="CVN192" s="281"/>
      <c r="CVO192" s="282"/>
      <c r="CVP192" s="229"/>
      <c r="CVQ192" s="281"/>
      <c r="CVR192" s="282"/>
      <c r="CVS192" s="229"/>
      <c r="CVT192" s="281"/>
      <c r="CVU192" s="282"/>
      <c r="CVV192" s="229"/>
      <c r="CVW192" s="281"/>
      <c r="CVX192" s="282"/>
      <c r="CVY192" s="229"/>
      <c r="CVZ192" s="281"/>
      <c r="CWA192" s="282"/>
      <c r="CWB192" s="229"/>
      <c r="CWC192" s="281"/>
      <c r="CWD192" s="282"/>
      <c r="CWE192" s="229"/>
      <c r="CWF192" s="281"/>
      <c r="CWG192" s="282"/>
      <c r="CWH192" s="229"/>
      <c r="CWI192" s="281"/>
      <c r="CWJ192" s="282"/>
      <c r="CWK192" s="229"/>
      <c r="CWL192" s="281"/>
      <c r="CWM192" s="282"/>
      <c r="CWN192" s="229"/>
      <c r="CWO192" s="281"/>
      <c r="CWP192" s="282"/>
      <c r="CWQ192" s="229"/>
      <c r="CWR192" s="281"/>
      <c r="CWS192" s="282"/>
      <c r="CWT192" s="229"/>
      <c r="CWU192" s="281"/>
      <c r="CWV192" s="282"/>
      <c r="CWW192" s="229"/>
      <c r="CWX192" s="281"/>
      <c r="CWY192" s="282"/>
      <c r="CWZ192" s="229"/>
      <c r="CXA192" s="281"/>
      <c r="CXB192" s="282"/>
      <c r="CXC192" s="229"/>
      <c r="CXD192" s="281"/>
      <c r="CXE192" s="282"/>
      <c r="CXF192" s="229"/>
      <c r="CXG192" s="281"/>
      <c r="CXH192" s="282"/>
      <c r="CXI192" s="229"/>
      <c r="CXJ192" s="281"/>
      <c r="CXK192" s="282"/>
      <c r="CXL192" s="229"/>
      <c r="CXM192" s="281"/>
      <c r="CXN192" s="282"/>
      <c r="CXO192" s="229"/>
      <c r="CXP192" s="281"/>
      <c r="CXQ192" s="282"/>
      <c r="CXR192" s="229"/>
      <c r="CXS192" s="281"/>
      <c r="CXT192" s="282"/>
      <c r="CXU192" s="229"/>
      <c r="CXV192" s="281"/>
      <c r="CXW192" s="282"/>
      <c r="CXX192" s="229"/>
      <c r="CXY192" s="281"/>
      <c r="CXZ192" s="282"/>
      <c r="CYA192" s="229"/>
      <c r="CYB192" s="281"/>
      <c r="CYC192" s="282"/>
      <c r="CYD192" s="229"/>
      <c r="CYE192" s="281"/>
      <c r="CYF192" s="282"/>
      <c r="CYG192" s="229"/>
      <c r="CYH192" s="281"/>
      <c r="CYI192" s="282"/>
      <c r="CYJ192" s="229"/>
      <c r="CYK192" s="281"/>
      <c r="CYL192" s="282"/>
      <c r="CYM192" s="229"/>
      <c r="CYN192" s="281"/>
      <c r="CYO192" s="282"/>
      <c r="CYP192" s="229"/>
      <c r="CYQ192" s="281"/>
      <c r="CYR192" s="282"/>
      <c r="CYS192" s="229"/>
      <c r="CYT192" s="281"/>
      <c r="CYU192" s="282"/>
      <c r="CYV192" s="229"/>
      <c r="CYW192" s="281"/>
      <c r="CYX192" s="282"/>
      <c r="CYY192" s="229"/>
      <c r="CYZ192" s="281"/>
      <c r="CZA192" s="282"/>
      <c r="CZB192" s="229"/>
      <c r="CZC192" s="281"/>
      <c r="CZD192" s="282"/>
      <c r="CZE192" s="229"/>
      <c r="CZF192" s="281"/>
      <c r="CZG192" s="282"/>
      <c r="CZH192" s="229"/>
      <c r="CZI192" s="281"/>
      <c r="CZJ192" s="282"/>
      <c r="CZK192" s="229"/>
      <c r="CZL192" s="281"/>
      <c r="CZM192" s="282"/>
      <c r="CZN192" s="229"/>
      <c r="CZO192" s="281"/>
      <c r="CZP192" s="282"/>
      <c r="CZQ192" s="229"/>
      <c r="CZR192" s="281"/>
      <c r="CZS192" s="282"/>
      <c r="CZT192" s="229"/>
      <c r="CZU192" s="281"/>
      <c r="CZV192" s="282"/>
      <c r="CZW192" s="229"/>
      <c r="CZX192" s="281"/>
      <c r="CZY192" s="282"/>
      <c r="CZZ192" s="229"/>
      <c r="DAA192" s="281"/>
      <c r="DAB192" s="282"/>
      <c r="DAC192" s="229"/>
      <c r="DAD192" s="281"/>
      <c r="DAE192" s="282"/>
      <c r="DAF192" s="229"/>
      <c r="DAG192" s="281"/>
      <c r="DAH192" s="282"/>
      <c r="DAI192" s="229"/>
      <c r="DAJ192" s="281"/>
      <c r="DAK192" s="282"/>
      <c r="DAL192" s="229"/>
      <c r="DAM192" s="281"/>
      <c r="DAN192" s="282"/>
      <c r="DAO192" s="229"/>
      <c r="DAP192" s="281"/>
      <c r="DAQ192" s="282"/>
      <c r="DAR192" s="229"/>
      <c r="DAS192" s="281"/>
      <c r="DAT192" s="282"/>
      <c r="DAU192" s="229"/>
      <c r="DAV192" s="281"/>
      <c r="DAW192" s="282"/>
      <c r="DAX192" s="229"/>
      <c r="DAY192" s="281"/>
      <c r="DAZ192" s="282"/>
      <c r="DBA192" s="229"/>
      <c r="DBB192" s="281"/>
      <c r="DBC192" s="282"/>
      <c r="DBD192" s="229"/>
      <c r="DBE192" s="281"/>
      <c r="DBF192" s="282"/>
      <c r="DBG192" s="229"/>
      <c r="DBH192" s="281"/>
      <c r="DBI192" s="282"/>
      <c r="DBJ192" s="229"/>
      <c r="DBK192" s="281"/>
      <c r="DBL192" s="282"/>
      <c r="DBM192" s="229"/>
      <c r="DBN192" s="281"/>
      <c r="DBO192" s="282"/>
      <c r="DBP192" s="229"/>
      <c r="DBQ192" s="281"/>
      <c r="DBR192" s="282"/>
      <c r="DBS192" s="229"/>
      <c r="DBT192" s="281"/>
      <c r="DBU192" s="282"/>
      <c r="DBV192" s="229"/>
      <c r="DBW192" s="281"/>
      <c r="DBX192" s="282"/>
      <c r="DBY192" s="229"/>
      <c r="DBZ192" s="281"/>
      <c r="DCA192" s="282"/>
      <c r="DCB192" s="229"/>
      <c r="DCC192" s="281"/>
      <c r="DCD192" s="282"/>
      <c r="DCE192" s="229"/>
      <c r="DCF192" s="281"/>
      <c r="DCG192" s="282"/>
      <c r="DCH192" s="229"/>
      <c r="DCI192" s="281"/>
      <c r="DCJ192" s="282"/>
      <c r="DCK192" s="229"/>
      <c r="DCL192" s="281"/>
      <c r="DCM192" s="282"/>
      <c r="DCN192" s="229"/>
      <c r="DCO192" s="281"/>
      <c r="DCP192" s="282"/>
      <c r="DCQ192" s="229"/>
      <c r="DCR192" s="281"/>
      <c r="DCS192" s="282"/>
      <c r="DCT192" s="229"/>
      <c r="DCU192" s="281"/>
      <c r="DCV192" s="282"/>
      <c r="DCW192" s="229"/>
      <c r="DCX192" s="281"/>
      <c r="DCY192" s="282"/>
      <c r="DCZ192" s="229"/>
      <c r="DDA192" s="281"/>
      <c r="DDB192" s="282"/>
      <c r="DDC192" s="229"/>
      <c r="DDD192" s="281"/>
      <c r="DDE192" s="282"/>
      <c r="DDF192" s="229"/>
      <c r="DDG192" s="281"/>
      <c r="DDH192" s="282"/>
      <c r="DDI192" s="229"/>
      <c r="DDJ192" s="281"/>
      <c r="DDK192" s="282"/>
      <c r="DDL192" s="229"/>
      <c r="DDM192" s="281"/>
      <c r="DDN192" s="282"/>
      <c r="DDO192" s="229"/>
      <c r="DDP192" s="281"/>
      <c r="DDQ192" s="282"/>
      <c r="DDR192" s="229"/>
      <c r="DDS192" s="281"/>
      <c r="DDT192" s="282"/>
      <c r="DDU192" s="229"/>
      <c r="DDV192" s="281"/>
      <c r="DDW192" s="282"/>
      <c r="DDX192" s="229"/>
      <c r="DDY192" s="281"/>
      <c r="DDZ192" s="282"/>
      <c r="DEA192" s="229"/>
      <c r="DEB192" s="281"/>
      <c r="DEC192" s="282"/>
      <c r="DED192" s="229"/>
      <c r="DEE192" s="281"/>
      <c r="DEF192" s="282"/>
      <c r="DEG192" s="229"/>
      <c r="DEH192" s="281"/>
      <c r="DEI192" s="282"/>
      <c r="DEJ192" s="229"/>
      <c r="DEK192" s="281"/>
      <c r="DEL192" s="282"/>
      <c r="DEM192" s="229"/>
      <c r="DEN192" s="281"/>
      <c r="DEO192" s="282"/>
      <c r="DEP192" s="229"/>
      <c r="DEQ192" s="281"/>
      <c r="DER192" s="282"/>
      <c r="DES192" s="229"/>
      <c r="DET192" s="281"/>
      <c r="DEU192" s="282"/>
      <c r="DEV192" s="229"/>
      <c r="DEW192" s="281"/>
      <c r="DEX192" s="282"/>
      <c r="DEY192" s="229"/>
      <c r="DEZ192" s="281"/>
      <c r="DFA192" s="282"/>
      <c r="DFB192" s="229"/>
      <c r="DFC192" s="281"/>
      <c r="DFD192" s="282"/>
      <c r="DFE192" s="229"/>
      <c r="DFF192" s="281"/>
      <c r="DFG192" s="282"/>
      <c r="DFH192" s="229"/>
      <c r="DFI192" s="281"/>
      <c r="DFJ192" s="282"/>
      <c r="DFK192" s="229"/>
      <c r="DFL192" s="281"/>
      <c r="DFM192" s="282"/>
      <c r="DFN192" s="229"/>
      <c r="DFO192" s="281"/>
      <c r="DFP192" s="282"/>
      <c r="DFQ192" s="229"/>
      <c r="DFR192" s="281"/>
      <c r="DFS192" s="282"/>
      <c r="DFT192" s="229"/>
      <c r="DFU192" s="281"/>
      <c r="DFV192" s="282"/>
      <c r="DFW192" s="229"/>
      <c r="DFX192" s="281"/>
      <c r="DFY192" s="282"/>
      <c r="DFZ192" s="229"/>
      <c r="DGA192" s="281"/>
      <c r="DGB192" s="282"/>
      <c r="DGC192" s="229"/>
      <c r="DGD192" s="281"/>
      <c r="DGE192" s="282"/>
      <c r="DGF192" s="229"/>
      <c r="DGG192" s="281"/>
      <c r="DGH192" s="282"/>
      <c r="DGI192" s="229"/>
      <c r="DGJ192" s="281"/>
      <c r="DGK192" s="282"/>
      <c r="DGL192" s="229"/>
      <c r="DGM192" s="281"/>
      <c r="DGN192" s="282"/>
      <c r="DGO192" s="229"/>
      <c r="DGP192" s="281"/>
      <c r="DGQ192" s="282"/>
      <c r="DGR192" s="229"/>
      <c r="DGS192" s="281"/>
      <c r="DGT192" s="282"/>
      <c r="DGU192" s="229"/>
      <c r="DGV192" s="281"/>
      <c r="DGW192" s="282"/>
      <c r="DGX192" s="229"/>
      <c r="DGY192" s="281"/>
      <c r="DGZ192" s="282"/>
      <c r="DHA192" s="229"/>
      <c r="DHB192" s="281"/>
      <c r="DHC192" s="282"/>
      <c r="DHD192" s="229"/>
      <c r="DHE192" s="281"/>
      <c r="DHF192" s="282"/>
      <c r="DHG192" s="229"/>
      <c r="DHH192" s="281"/>
      <c r="DHI192" s="282"/>
      <c r="DHJ192" s="229"/>
      <c r="DHK192" s="281"/>
      <c r="DHL192" s="282"/>
      <c r="DHM192" s="229"/>
      <c r="DHN192" s="281"/>
      <c r="DHO192" s="282"/>
      <c r="DHP192" s="229"/>
      <c r="DHQ192" s="281"/>
      <c r="DHR192" s="282"/>
      <c r="DHS192" s="229"/>
      <c r="DHT192" s="281"/>
      <c r="DHU192" s="282"/>
      <c r="DHV192" s="229"/>
      <c r="DHW192" s="281"/>
      <c r="DHX192" s="282"/>
      <c r="DHY192" s="229"/>
      <c r="DHZ192" s="281"/>
      <c r="DIA192" s="282"/>
      <c r="DIB192" s="229"/>
      <c r="DIC192" s="281"/>
      <c r="DID192" s="282"/>
      <c r="DIE192" s="229"/>
      <c r="DIF192" s="281"/>
      <c r="DIG192" s="282"/>
      <c r="DIH192" s="229"/>
      <c r="DII192" s="281"/>
      <c r="DIJ192" s="282"/>
      <c r="DIK192" s="229"/>
      <c r="DIL192" s="281"/>
      <c r="DIM192" s="282"/>
      <c r="DIN192" s="229"/>
      <c r="DIO192" s="281"/>
      <c r="DIP192" s="282"/>
      <c r="DIQ192" s="229"/>
      <c r="DIR192" s="281"/>
      <c r="DIS192" s="282"/>
      <c r="DIT192" s="229"/>
      <c r="DIU192" s="281"/>
      <c r="DIV192" s="282"/>
      <c r="DIW192" s="229"/>
      <c r="DIX192" s="281"/>
      <c r="DIY192" s="282"/>
      <c r="DIZ192" s="229"/>
      <c r="DJA192" s="281"/>
      <c r="DJB192" s="282"/>
      <c r="DJC192" s="229"/>
      <c r="DJD192" s="281"/>
      <c r="DJE192" s="282"/>
      <c r="DJF192" s="229"/>
      <c r="DJG192" s="281"/>
      <c r="DJH192" s="282"/>
      <c r="DJI192" s="229"/>
      <c r="DJJ192" s="281"/>
      <c r="DJK192" s="282"/>
      <c r="DJL192" s="229"/>
      <c r="DJM192" s="281"/>
      <c r="DJN192" s="282"/>
      <c r="DJO192" s="229"/>
      <c r="DJP192" s="281"/>
      <c r="DJQ192" s="282"/>
      <c r="DJR192" s="229"/>
      <c r="DJS192" s="281"/>
      <c r="DJT192" s="282"/>
      <c r="DJU192" s="229"/>
      <c r="DJV192" s="281"/>
      <c r="DJW192" s="282"/>
      <c r="DJX192" s="229"/>
      <c r="DJY192" s="281"/>
      <c r="DJZ192" s="282"/>
      <c r="DKA192" s="229"/>
      <c r="DKB192" s="281"/>
      <c r="DKC192" s="282"/>
      <c r="DKD192" s="229"/>
      <c r="DKE192" s="281"/>
      <c r="DKF192" s="282"/>
      <c r="DKG192" s="229"/>
      <c r="DKH192" s="281"/>
      <c r="DKI192" s="282"/>
      <c r="DKJ192" s="229"/>
      <c r="DKK192" s="281"/>
      <c r="DKL192" s="282"/>
      <c r="DKM192" s="229"/>
      <c r="DKN192" s="281"/>
      <c r="DKO192" s="282"/>
      <c r="DKP192" s="229"/>
      <c r="DKQ192" s="281"/>
      <c r="DKR192" s="282"/>
      <c r="DKS192" s="229"/>
      <c r="DKT192" s="281"/>
      <c r="DKU192" s="282"/>
      <c r="DKV192" s="229"/>
      <c r="DKW192" s="281"/>
      <c r="DKX192" s="282"/>
      <c r="DKY192" s="229"/>
      <c r="DKZ192" s="281"/>
      <c r="DLA192" s="282"/>
      <c r="DLB192" s="229"/>
      <c r="DLC192" s="281"/>
      <c r="DLD192" s="282"/>
      <c r="DLE192" s="229"/>
      <c r="DLF192" s="281"/>
      <c r="DLG192" s="282"/>
      <c r="DLH192" s="229"/>
      <c r="DLI192" s="281"/>
      <c r="DLJ192" s="282"/>
      <c r="DLK192" s="229"/>
      <c r="DLL192" s="281"/>
      <c r="DLM192" s="282"/>
      <c r="DLN192" s="229"/>
      <c r="DLO192" s="281"/>
      <c r="DLP192" s="282"/>
      <c r="DLQ192" s="229"/>
      <c r="DLR192" s="281"/>
      <c r="DLS192" s="282"/>
      <c r="DLT192" s="229"/>
      <c r="DLU192" s="281"/>
      <c r="DLV192" s="282"/>
      <c r="DLW192" s="229"/>
      <c r="DLX192" s="281"/>
      <c r="DLY192" s="282"/>
      <c r="DLZ192" s="229"/>
      <c r="DMA192" s="281"/>
      <c r="DMB192" s="282"/>
      <c r="DMC192" s="229"/>
      <c r="DMD192" s="281"/>
      <c r="DME192" s="282"/>
      <c r="DMF192" s="229"/>
      <c r="DMG192" s="281"/>
      <c r="DMH192" s="282"/>
      <c r="DMI192" s="229"/>
      <c r="DMJ192" s="281"/>
      <c r="DMK192" s="282"/>
      <c r="DML192" s="229"/>
      <c r="DMM192" s="281"/>
      <c r="DMN192" s="282"/>
      <c r="DMO192" s="229"/>
      <c r="DMP192" s="281"/>
      <c r="DMQ192" s="282"/>
      <c r="DMR192" s="229"/>
      <c r="DMS192" s="281"/>
      <c r="DMT192" s="282"/>
      <c r="DMU192" s="229"/>
      <c r="DMV192" s="281"/>
      <c r="DMW192" s="282"/>
      <c r="DMX192" s="229"/>
      <c r="DMY192" s="281"/>
      <c r="DMZ192" s="282"/>
      <c r="DNA192" s="229"/>
      <c r="DNB192" s="281"/>
      <c r="DNC192" s="282"/>
      <c r="DND192" s="229"/>
      <c r="DNE192" s="281"/>
      <c r="DNF192" s="282"/>
      <c r="DNG192" s="229"/>
      <c r="DNH192" s="281"/>
      <c r="DNI192" s="282"/>
      <c r="DNJ192" s="229"/>
      <c r="DNK192" s="281"/>
      <c r="DNL192" s="282"/>
      <c r="DNM192" s="229"/>
      <c r="DNN192" s="281"/>
      <c r="DNO192" s="282"/>
      <c r="DNP192" s="229"/>
      <c r="DNQ192" s="281"/>
      <c r="DNR192" s="282"/>
      <c r="DNS192" s="229"/>
      <c r="DNT192" s="281"/>
      <c r="DNU192" s="282"/>
      <c r="DNV192" s="229"/>
      <c r="DNW192" s="281"/>
      <c r="DNX192" s="282"/>
      <c r="DNY192" s="229"/>
      <c r="DNZ192" s="281"/>
      <c r="DOA192" s="282"/>
      <c r="DOB192" s="229"/>
      <c r="DOC192" s="281"/>
      <c r="DOD192" s="282"/>
      <c r="DOE192" s="229"/>
      <c r="DOF192" s="281"/>
      <c r="DOG192" s="282"/>
      <c r="DOH192" s="229"/>
      <c r="DOI192" s="281"/>
      <c r="DOJ192" s="282"/>
      <c r="DOK192" s="229"/>
      <c r="DOL192" s="281"/>
      <c r="DOM192" s="282"/>
      <c r="DON192" s="229"/>
      <c r="DOO192" s="281"/>
      <c r="DOP192" s="282"/>
      <c r="DOQ192" s="229"/>
      <c r="DOR192" s="281"/>
      <c r="DOS192" s="282"/>
      <c r="DOT192" s="229"/>
      <c r="DOU192" s="281"/>
      <c r="DOV192" s="282"/>
      <c r="DOW192" s="229"/>
      <c r="DOX192" s="281"/>
      <c r="DOY192" s="282"/>
      <c r="DOZ192" s="229"/>
      <c r="DPA192" s="281"/>
      <c r="DPB192" s="282"/>
      <c r="DPC192" s="229"/>
      <c r="DPD192" s="281"/>
      <c r="DPE192" s="282"/>
      <c r="DPF192" s="229"/>
      <c r="DPG192" s="281"/>
      <c r="DPH192" s="282"/>
      <c r="DPI192" s="229"/>
      <c r="DPJ192" s="281"/>
      <c r="DPK192" s="282"/>
      <c r="DPL192" s="229"/>
      <c r="DPM192" s="281"/>
      <c r="DPN192" s="282"/>
      <c r="DPO192" s="229"/>
      <c r="DPP192" s="281"/>
      <c r="DPQ192" s="282"/>
      <c r="DPR192" s="229"/>
      <c r="DPS192" s="281"/>
      <c r="DPT192" s="282"/>
      <c r="DPU192" s="229"/>
      <c r="DPV192" s="281"/>
      <c r="DPW192" s="282"/>
      <c r="DPX192" s="229"/>
      <c r="DPY192" s="281"/>
      <c r="DPZ192" s="282"/>
      <c r="DQA192" s="229"/>
      <c r="DQB192" s="281"/>
      <c r="DQC192" s="282"/>
      <c r="DQD192" s="229"/>
      <c r="DQE192" s="281"/>
      <c r="DQF192" s="282"/>
      <c r="DQG192" s="229"/>
      <c r="DQH192" s="281"/>
      <c r="DQI192" s="282"/>
      <c r="DQJ192" s="229"/>
      <c r="DQK192" s="281"/>
      <c r="DQL192" s="282"/>
      <c r="DQM192" s="229"/>
      <c r="DQN192" s="281"/>
      <c r="DQO192" s="282"/>
      <c r="DQP192" s="229"/>
      <c r="DQQ192" s="281"/>
      <c r="DQR192" s="282"/>
      <c r="DQS192" s="229"/>
      <c r="DQT192" s="281"/>
      <c r="DQU192" s="282"/>
      <c r="DQV192" s="229"/>
      <c r="DQW192" s="281"/>
      <c r="DQX192" s="282"/>
      <c r="DQY192" s="229"/>
      <c r="DQZ192" s="281"/>
      <c r="DRA192" s="282"/>
      <c r="DRB192" s="229"/>
      <c r="DRC192" s="281"/>
      <c r="DRD192" s="282"/>
      <c r="DRE192" s="229"/>
      <c r="DRF192" s="281"/>
      <c r="DRG192" s="282"/>
      <c r="DRH192" s="229"/>
      <c r="DRI192" s="281"/>
      <c r="DRJ192" s="282"/>
      <c r="DRK192" s="229"/>
      <c r="DRL192" s="281"/>
      <c r="DRM192" s="282"/>
      <c r="DRN192" s="229"/>
      <c r="DRO192" s="281"/>
      <c r="DRP192" s="282"/>
      <c r="DRQ192" s="229"/>
      <c r="DRR192" s="281"/>
      <c r="DRS192" s="282"/>
      <c r="DRT192" s="229"/>
      <c r="DRU192" s="281"/>
      <c r="DRV192" s="282"/>
      <c r="DRW192" s="229"/>
      <c r="DRX192" s="281"/>
      <c r="DRY192" s="282"/>
      <c r="DRZ192" s="229"/>
      <c r="DSA192" s="281"/>
      <c r="DSB192" s="282"/>
      <c r="DSC192" s="229"/>
      <c r="DSD192" s="281"/>
      <c r="DSE192" s="282"/>
      <c r="DSF192" s="229"/>
      <c r="DSG192" s="281"/>
      <c r="DSH192" s="282"/>
      <c r="DSI192" s="229"/>
      <c r="DSJ192" s="281"/>
      <c r="DSK192" s="282"/>
      <c r="DSL192" s="229"/>
      <c r="DSM192" s="281"/>
      <c r="DSN192" s="282"/>
      <c r="DSO192" s="229"/>
      <c r="DSP192" s="281"/>
      <c r="DSQ192" s="282"/>
      <c r="DSR192" s="229"/>
      <c r="DSS192" s="281"/>
      <c r="DST192" s="282"/>
      <c r="DSU192" s="229"/>
      <c r="DSV192" s="281"/>
      <c r="DSW192" s="282"/>
      <c r="DSX192" s="229"/>
      <c r="DSY192" s="281"/>
      <c r="DSZ192" s="282"/>
      <c r="DTA192" s="229"/>
      <c r="DTB192" s="281"/>
      <c r="DTC192" s="282"/>
      <c r="DTD192" s="229"/>
      <c r="DTE192" s="281"/>
      <c r="DTF192" s="282"/>
      <c r="DTG192" s="229"/>
      <c r="DTH192" s="281"/>
      <c r="DTI192" s="282"/>
      <c r="DTJ192" s="229"/>
      <c r="DTK192" s="281"/>
      <c r="DTL192" s="282"/>
      <c r="DTM192" s="229"/>
      <c r="DTN192" s="281"/>
      <c r="DTO192" s="282"/>
      <c r="DTP192" s="229"/>
      <c r="DTQ192" s="281"/>
      <c r="DTR192" s="282"/>
      <c r="DTS192" s="229"/>
      <c r="DTT192" s="281"/>
      <c r="DTU192" s="282"/>
      <c r="DTV192" s="229"/>
      <c r="DTW192" s="281"/>
      <c r="DTX192" s="282"/>
      <c r="DTY192" s="229"/>
      <c r="DTZ192" s="281"/>
      <c r="DUA192" s="282"/>
      <c r="DUB192" s="229"/>
      <c r="DUC192" s="281"/>
      <c r="DUD192" s="282"/>
      <c r="DUE192" s="229"/>
      <c r="DUF192" s="281"/>
      <c r="DUG192" s="282"/>
      <c r="DUH192" s="229"/>
      <c r="DUI192" s="281"/>
      <c r="DUJ192" s="282"/>
      <c r="DUK192" s="229"/>
      <c r="DUL192" s="281"/>
      <c r="DUM192" s="282"/>
      <c r="DUN192" s="229"/>
      <c r="DUO192" s="281"/>
      <c r="DUP192" s="282"/>
      <c r="DUQ192" s="229"/>
      <c r="DUR192" s="281"/>
      <c r="DUS192" s="282"/>
      <c r="DUT192" s="229"/>
      <c r="DUU192" s="281"/>
      <c r="DUV192" s="282"/>
      <c r="DUW192" s="229"/>
      <c r="DUX192" s="281"/>
      <c r="DUY192" s="282"/>
      <c r="DUZ192" s="229"/>
      <c r="DVA192" s="281"/>
      <c r="DVB192" s="282"/>
      <c r="DVC192" s="229"/>
      <c r="DVD192" s="281"/>
      <c r="DVE192" s="282"/>
      <c r="DVF192" s="229"/>
      <c r="DVG192" s="281"/>
      <c r="DVH192" s="282"/>
      <c r="DVI192" s="229"/>
      <c r="DVJ192" s="281"/>
      <c r="DVK192" s="282"/>
      <c r="DVL192" s="229"/>
      <c r="DVM192" s="281"/>
      <c r="DVN192" s="282"/>
      <c r="DVO192" s="229"/>
      <c r="DVP192" s="281"/>
      <c r="DVQ192" s="282"/>
      <c r="DVR192" s="229"/>
      <c r="DVS192" s="281"/>
      <c r="DVT192" s="282"/>
      <c r="DVU192" s="229"/>
      <c r="DVV192" s="281"/>
      <c r="DVW192" s="282"/>
      <c r="DVX192" s="229"/>
      <c r="DVY192" s="281"/>
      <c r="DVZ192" s="282"/>
      <c r="DWA192" s="229"/>
      <c r="DWB192" s="281"/>
      <c r="DWC192" s="282"/>
      <c r="DWD192" s="229"/>
      <c r="DWE192" s="281"/>
      <c r="DWF192" s="282"/>
      <c r="DWG192" s="229"/>
      <c r="DWH192" s="281"/>
      <c r="DWI192" s="282"/>
      <c r="DWJ192" s="229"/>
      <c r="DWK192" s="281"/>
      <c r="DWL192" s="282"/>
      <c r="DWM192" s="229"/>
      <c r="DWN192" s="281"/>
      <c r="DWO192" s="282"/>
      <c r="DWP192" s="229"/>
      <c r="DWQ192" s="281"/>
      <c r="DWR192" s="282"/>
      <c r="DWS192" s="229"/>
      <c r="DWT192" s="281"/>
      <c r="DWU192" s="282"/>
      <c r="DWV192" s="229"/>
      <c r="DWW192" s="281"/>
      <c r="DWX192" s="282"/>
      <c r="DWY192" s="229"/>
      <c r="DWZ192" s="281"/>
      <c r="DXA192" s="282"/>
      <c r="DXB192" s="229"/>
      <c r="DXC192" s="281"/>
      <c r="DXD192" s="282"/>
      <c r="DXE192" s="229"/>
      <c r="DXF192" s="281"/>
      <c r="DXG192" s="282"/>
      <c r="DXH192" s="229"/>
      <c r="DXI192" s="281"/>
      <c r="DXJ192" s="282"/>
      <c r="DXK192" s="229"/>
      <c r="DXL192" s="281"/>
      <c r="DXM192" s="282"/>
      <c r="DXN192" s="229"/>
      <c r="DXO192" s="281"/>
      <c r="DXP192" s="282"/>
      <c r="DXQ192" s="229"/>
      <c r="DXR192" s="281"/>
      <c r="DXS192" s="282"/>
      <c r="DXT192" s="229"/>
      <c r="DXU192" s="281"/>
      <c r="DXV192" s="282"/>
      <c r="DXW192" s="229"/>
      <c r="DXX192" s="281"/>
      <c r="DXY192" s="282"/>
      <c r="DXZ192" s="229"/>
      <c r="DYA192" s="281"/>
      <c r="DYB192" s="282"/>
      <c r="DYC192" s="229"/>
      <c r="DYD192" s="281"/>
      <c r="DYE192" s="282"/>
      <c r="DYF192" s="229"/>
      <c r="DYG192" s="281"/>
      <c r="DYH192" s="282"/>
      <c r="DYI192" s="229"/>
      <c r="DYJ192" s="281"/>
      <c r="DYK192" s="282"/>
      <c r="DYL192" s="229"/>
      <c r="DYM192" s="281"/>
      <c r="DYN192" s="282"/>
      <c r="DYO192" s="229"/>
      <c r="DYP192" s="281"/>
      <c r="DYQ192" s="282"/>
      <c r="DYR192" s="229"/>
      <c r="DYS192" s="281"/>
      <c r="DYT192" s="282"/>
      <c r="DYU192" s="229"/>
      <c r="DYV192" s="281"/>
      <c r="DYW192" s="282"/>
      <c r="DYX192" s="229"/>
      <c r="DYY192" s="281"/>
      <c r="DYZ192" s="282"/>
      <c r="DZA192" s="229"/>
      <c r="DZB192" s="281"/>
      <c r="DZC192" s="282"/>
      <c r="DZD192" s="229"/>
      <c r="DZE192" s="281"/>
      <c r="DZF192" s="282"/>
      <c r="DZG192" s="229"/>
      <c r="DZH192" s="281"/>
      <c r="DZI192" s="282"/>
      <c r="DZJ192" s="229"/>
      <c r="DZK192" s="281"/>
      <c r="DZL192" s="282"/>
      <c r="DZM192" s="229"/>
      <c r="DZN192" s="281"/>
      <c r="DZO192" s="282"/>
      <c r="DZP192" s="229"/>
      <c r="DZQ192" s="281"/>
      <c r="DZR192" s="282"/>
      <c r="DZS192" s="229"/>
      <c r="DZT192" s="281"/>
      <c r="DZU192" s="282"/>
      <c r="DZV192" s="229"/>
      <c r="DZW192" s="281"/>
      <c r="DZX192" s="282"/>
      <c r="DZY192" s="229"/>
      <c r="DZZ192" s="281"/>
      <c r="EAA192" s="282"/>
      <c r="EAB192" s="229"/>
      <c r="EAC192" s="281"/>
      <c r="EAD192" s="282"/>
      <c r="EAE192" s="229"/>
      <c r="EAF192" s="281"/>
      <c r="EAG192" s="282"/>
      <c r="EAH192" s="229"/>
      <c r="EAI192" s="281"/>
      <c r="EAJ192" s="282"/>
      <c r="EAK192" s="229"/>
      <c r="EAL192" s="281"/>
      <c r="EAM192" s="282"/>
      <c r="EAN192" s="229"/>
      <c r="EAO192" s="281"/>
      <c r="EAP192" s="282"/>
      <c r="EAQ192" s="229"/>
      <c r="EAR192" s="281"/>
      <c r="EAS192" s="282"/>
      <c r="EAT192" s="229"/>
      <c r="EAU192" s="281"/>
      <c r="EAV192" s="282"/>
      <c r="EAW192" s="229"/>
      <c r="EAX192" s="281"/>
      <c r="EAY192" s="282"/>
      <c r="EAZ192" s="229"/>
      <c r="EBA192" s="281"/>
      <c r="EBB192" s="282"/>
      <c r="EBC192" s="229"/>
      <c r="EBD192" s="281"/>
      <c r="EBE192" s="282"/>
      <c r="EBF192" s="229"/>
      <c r="EBG192" s="281"/>
      <c r="EBH192" s="282"/>
      <c r="EBI192" s="229"/>
      <c r="EBJ192" s="281"/>
      <c r="EBK192" s="282"/>
      <c r="EBL192" s="229"/>
      <c r="EBM192" s="281"/>
      <c r="EBN192" s="282"/>
      <c r="EBO192" s="229"/>
      <c r="EBP192" s="281"/>
      <c r="EBQ192" s="282"/>
      <c r="EBR192" s="229"/>
      <c r="EBS192" s="281"/>
      <c r="EBT192" s="282"/>
      <c r="EBU192" s="229"/>
      <c r="EBV192" s="281"/>
      <c r="EBW192" s="282"/>
      <c r="EBX192" s="229"/>
      <c r="EBY192" s="281"/>
      <c r="EBZ192" s="282"/>
      <c r="ECA192" s="229"/>
      <c r="ECB192" s="281"/>
      <c r="ECC192" s="282"/>
      <c r="ECD192" s="229"/>
      <c r="ECE192" s="281"/>
      <c r="ECF192" s="282"/>
      <c r="ECG192" s="229"/>
      <c r="ECH192" s="281"/>
      <c r="ECI192" s="282"/>
      <c r="ECJ192" s="229"/>
      <c r="ECK192" s="281"/>
      <c r="ECL192" s="282"/>
      <c r="ECM192" s="229"/>
      <c r="ECN192" s="281"/>
      <c r="ECO192" s="282"/>
      <c r="ECP192" s="229"/>
      <c r="ECQ192" s="281"/>
      <c r="ECR192" s="282"/>
      <c r="ECS192" s="229"/>
      <c r="ECT192" s="281"/>
      <c r="ECU192" s="282"/>
      <c r="ECV192" s="229"/>
      <c r="ECW192" s="281"/>
      <c r="ECX192" s="282"/>
      <c r="ECY192" s="229"/>
      <c r="ECZ192" s="281"/>
      <c r="EDA192" s="282"/>
      <c r="EDB192" s="229"/>
      <c r="EDC192" s="281"/>
      <c r="EDD192" s="282"/>
      <c r="EDE192" s="229"/>
      <c r="EDF192" s="281"/>
      <c r="EDG192" s="282"/>
      <c r="EDH192" s="229"/>
      <c r="EDI192" s="281"/>
      <c r="EDJ192" s="282"/>
      <c r="EDK192" s="229"/>
      <c r="EDL192" s="281"/>
      <c r="EDM192" s="282"/>
      <c r="EDN192" s="229"/>
      <c r="EDO192" s="281"/>
      <c r="EDP192" s="282"/>
      <c r="EDQ192" s="229"/>
      <c r="EDR192" s="281"/>
      <c r="EDS192" s="282"/>
      <c r="EDT192" s="229"/>
      <c r="EDU192" s="281"/>
      <c r="EDV192" s="282"/>
      <c r="EDW192" s="229"/>
      <c r="EDX192" s="281"/>
      <c r="EDY192" s="282"/>
      <c r="EDZ192" s="229"/>
      <c r="EEA192" s="281"/>
      <c r="EEB192" s="282"/>
      <c r="EEC192" s="229"/>
      <c r="EED192" s="281"/>
      <c r="EEE192" s="282"/>
      <c r="EEF192" s="229"/>
      <c r="EEG192" s="281"/>
      <c r="EEH192" s="282"/>
      <c r="EEI192" s="229"/>
      <c r="EEJ192" s="281"/>
      <c r="EEK192" s="282"/>
      <c r="EEL192" s="229"/>
      <c r="EEM192" s="281"/>
      <c r="EEN192" s="282"/>
      <c r="EEO192" s="229"/>
      <c r="EEP192" s="281"/>
      <c r="EEQ192" s="282"/>
      <c r="EER192" s="229"/>
      <c r="EES192" s="281"/>
      <c r="EET192" s="282"/>
      <c r="EEU192" s="229"/>
      <c r="EEV192" s="281"/>
      <c r="EEW192" s="282"/>
      <c r="EEX192" s="229"/>
      <c r="EEY192" s="281"/>
      <c r="EEZ192" s="282"/>
      <c r="EFA192" s="229"/>
      <c r="EFB192" s="281"/>
      <c r="EFC192" s="282"/>
      <c r="EFD192" s="229"/>
      <c r="EFE192" s="281"/>
      <c r="EFF192" s="282"/>
      <c r="EFG192" s="229"/>
      <c r="EFH192" s="281"/>
      <c r="EFI192" s="282"/>
      <c r="EFJ192" s="229"/>
      <c r="EFK192" s="281"/>
      <c r="EFL192" s="282"/>
      <c r="EFM192" s="229"/>
      <c r="EFN192" s="281"/>
      <c r="EFO192" s="282"/>
      <c r="EFP192" s="229"/>
      <c r="EFQ192" s="281"/>
      <c r="EFR192" s="282"/>
      <c r="EFS192" s="229"/>
      <c r="EFT192" s="281"/>
      <c r="EFU192" s="282"/>
      <c r="EFV192" s="229"/>
      <c r="EFW192" s="281"/>
      <c r="EFX192" s="282"/>
      <c r="EFY192" s="229"/>
      <c r="EFZ192" s="281"/>
      <c r="EGA192" s="282"/>
      <c r="EGB192" s="229"/>
      <c r="EGC192" s="281"/>
      <c r="EGD192" s="282"/>
      <c r="EGE192" s="229"/>
      <c r="EGF192" s="281"/>
      <c r="EGG192" s="282"/>
      <c r="EGH192" s="229"/>
      <c r="EGI192" s="281"/>
      <c r="EGJ192" s="282"/>
      <c r="EGK192" s="229"/>
      <c r="EGL192" s="281"/>
      <c r="EGM192" s="282"/>
      <c r="EGN192" s="229"/>
      <c r="EGO192" s="281"/>
      <c r="EGP192" s="282"/>
      <c r="EGQ192" s="229"/>
      <c r="EGR192" s="281"/>
      <c r="EGS192" s="282"/>
      <c r="EGT192" s="229"/>
      <c r="EGU192" s="281"/>
      <c r="EGV192" s="282"/>
      <c r="EGW192" s="229"/>
      <c r="EGX192" s="281"/>
      <c r="EGY192" s="282"/>
      <c r="EGZ192" s="229"/>
      <c r="EHA192" s="281"/>
      <c r="EHB192" s="282"/>
      <c r="EHC192" s="229"/>
      <c r="EHD192" s="281"/>
      <c r="EHE192" s="282"/>
      <c r="EHF192" s="229"/>
      <c r="EHG192" s="281"/>
      <c r="EHH192" s="282"/>
      <c r="EHI192" s="229"/>
      <c r="EHJ192" s="281"/>
      <c r="EHK192" s="282"/>
      <c r="EHL192" s="229"/>
      <c r="EHM192" s="281"/>
      <c r="EHN192" s="282"/>
      <c r="EHO192" s="229"/>
      <c r="EHP192" s="281"/>
      <c r="EHQ192" s="282"/>
      <c r="EHR192" s="229"/>
      <c r="EHS192" s="281"/>
      <c r="EHT192" s="282"/>
      <c r="EHU192" s="229"/>
      <c r="EHV192" s="281"/>
      <c r="EHW192" s="282"/>
      <c r="EHX192" s="229"/>
      <c r="EHY192" s="281"/>
      <c r="EHZ192" s="282"/>
      <c r="EIA192" s="229"/>
      <c r="EIB192" s="281"/>
      <c r="EIC192" s="282"/>
      <c r="EID192" s="229"/>
      <c r="EIE192" s="281"/>
      <c r="EIF192" s="282"/>
      <c r="EIG192" s="229"/>
      <c r="EIH192" s="281"/>
      <c r="EII192" s="282"/>
      <c r="EIJ192" s="229"/>
      <c r="EIK192" s="281"/>
      <c r="EIL192" s="282"/>
      <c r="EIM192" s="229"/>
      <c r="EIN192" s="281"/>
      <c r="EIO192" s="282"/>
      <c r="EIP192" s="229"/>
      <c r="EIQ192" s="281"/>
      <c r="EIR192" s="282"/>
      <c r="EIS192" s="229"/>
      <c r="EIT192" s="281"/>
      <c r="EIU192" s="282"/>
      <c r="EIV192" s="229"/>
      <c r="EIW192" s="281"/>
      <c r="EIX192" s="282"/>
      <c r="EIY192" s="229"/>
      <c r="EIZ192" s="281"/>
      <c r="EJA192" s="282"/>
      <c r="EJB192" s="229"/>
      <c r="EJC192" s="281"/>
      <c r="EJD192" s="282"/>
      <c r="EJE192" s="229"/>
      <c r="EJF192" s="281"/>
      <c r="EJG192" s="282"/>
      <c r="EJH192" s="229"/>
      <c r="EJI192" s="281"/>
      <c r="EJJ192" s="282"/>
      <c r="EJK192" s="229"/>
      <c r="EJL192" s="281"/>
      <c r="EJM192" s="282"/>
      <c r="EJN192" s="229"/>
      <c r="EJO192" s="281"/>
      <c r="EJP192" s="282"/>
      <c r="EJQ192" s="229"/>
      <c r="EJR192" s="281"/>
      <c r="EJS192" s="282"/>
      <c r="EJT192" s="229"/>
      <c r="EJU192" s="281"/>
      <c r="EJV192" s="282"/>
      <c r="EJW192" s="229"/>
      <c r="EJX192" s="281"/>
      <c r="EJY192" s="282"/>
      <c r="EJZ192" s="229"/>
      <c r="EKA192" s="281"/>
      <c r="EKB192" s="282"/>
      <c r="EKC192" s="229"/>
      <c r="EKD192" s="281"/>
      <c r="EKE192" s="282"/>
      <c r="EKF192" s="229"/>
      <c r="EKG192" s="281"/>
      <c r="EKH192" s="282"/>
      <c r="EKI192" s="229"/>
      <c r="EKJ192" s="281"/>
      <c r="EKK192" s="282"/>
      <c r="EKL192" s="229"/>
      <c r="EKM192" s="281"/>
      <c r="EKN192" s="282"/>
      <c r="EKO192" s="229"/>
      <c r="EKP192" s="281"/>
      <c r="EKQ192" s="282"/>
      <c r="EKR192" s="229"/>
      <c r="EKS192" s="281"/>
      <c r="EKT192" s="282"/>
      <c r="EKU192" s="229"/>
      <c r="EKV192" s="281"/>
      <c r="EKW192" s="282"/>
      <c r="EKX192" s="229"/>
      <c r="EKY192" s="281"/>
      <c r="EKZ192" s="282"/>
      <c r="ELA192" s="229"/>
      <c r="ELB192" s="281"/>
      <c r="ELC192" s="282"/>
      <c r="ELD192" s="229"/>
      <c r="ELE192" s="281"/>
      <c r="ELF192" s="282"/>
      <c r="ELG192" s="229"/>
      <c r="ELH192" s="281"/>
      <c r="ELI192" s="282"/>
      <c r="ELJ192" s="229"/>
      <c r="ELK192" s="281"/>
      <c r="ELL192" s="282"/>
      <c r="ELM192" s="229"/>
      <c r="ELN192" s="281"/>
      <c r="ELO192" s="282"/>
      <c r="ELP192" s="229"/>
      <c r="ELQ192" s="281"/>
      <c r="ELR192" s="282"/>
      <c r="ELS192" s="229"/>
      <c r="ELT192" s="281"/>
      <c r="ELU192" s="282"/>
      <c r="ELV192" s="229"/>
      <c r="ELW192" s="281"/>
      <c r="ELX192" s="282"/>
      <c r="ELY192" s="229"/>
      <c r="ELZ192" s="281"/>
      <c r="EMA192" s="282"/>
      <c r="EMB192" s="229"/>
      <c r="EMC192" s="281"/>
      <c r="EMD192" s="282"/>
      <c r="EME192" s="229"/>
      <c r="EMF192" s="281"/>
      <c r="EMG192" s="282"/>
      <c r="EMH192" s="229"/>
      <c r="EMI192" s="281"/>
      <c r="EMJ192" s="282"/>
      <c r="EMK192" s="229"/>
      <c r="EML192" s="281"/>
      <c r="EMM192" s="282"/>
      <c r="EMN192" s="229"/>
      <c r="EMO192" s="281"/>
      <c r="EMP192" s="282"/>
      <c r="EMQ192" s="229"/>
      <c r="EMR192" s="281"/>
      <c r="EMS192" s="282"/>
      <c r="EMT192" s="229"/>
      <c r="EMU192" s="281"/>
      <c r="EMV192" s="282"/>
      <c r="EMW192" s="229"/>
      <c r="EMX192" s="281"/>
      <c r="EMY192" s="282"/>
      <c r="EMZ192" s="229"/>
      <c r="ENA192" s="281"/>
      <c r="ENB192" s="282"/>
      <c r="ENC192" s="229"/>
      <c r="END192" s="281"/>
      <c r="ENE192" s="282"/>
      <c r="ENF192" s="229"/>
      <c r="ENG192" s="281"/>
      <c r="ENH192" s="282"/>
      <c r="ENI192" s="229"/>
      <c r="ENJ192" s="281"/>
      <c r="ENK192" s="282"/>
      <c r="ENL192" s="229"/>
      <c r="ENM192" s="281"/>
      <c r="ENN192" s="282"/>
      <c r="ENO192" s="229"/>
      <c r="ENP192" s="281"/>
      <c r="ENQ192" s="282"/>
      <c r="ENR192" s="229"/>
      <c r="ENS192" s="281"/>
      <c r="ENT192" s="282"/>
      <c r="ENU192" s="229"/>
      <c r="ENV192" s="281"/>
      <c r="ENW192" s="282"/>
      <c r="ENX192" s="229"/>
      <c r="ENY192" s="281"/>
      <c r="ENZ192" s="282"/>
      <c r="EOA192" s="229"/>
      <c r="EOB192" s="281"/>
      <c r="EOC192" s="282"/>
      <c r="EOD192" s="229"/>
      <c r="EOE192" s="281"/>
      <c r="EOF192" s="282"/>
      <c r="EOG192" s="229"/>
      <c r="EOH192" s="281"/>
      <c r="EOI192" s="282"/>
      <c r="EOJ192" s="229"/>
      <c r="EOK192" s="281"/>
      <c r="EOL192" s="282"/>
      <c r="EOM192" s="229"/>
      <c r="EON192" s="281"/>
      <c r="EOO192" s="282"/>
      <c r="EOP192" s="229"/>
      <c r="EOQ192" s="281"/>
      <c r="EOR192" s="282"/>
      <c r="EOS192" s="229"/>
      <c r="EOT192" s="281"/>
      <c r="EOU192" s="282"/>
      <c r="EOV192" s="229"/>
      <c r="EOW192" s="281"/>
      <c r="EOX192" s="282"/>
      <c r="EOY192" s="229"/>
      <c r="EOZ192" s="281"/>
      <c r="EPA192" s="282"/>
      <c r="EPB192" s="229"/>
      <c r="EPC192" s="281"/>
      <c r="EPD192" s="282"/>
      <c r="EPE192" s="229"/>
      <c r="EPF192" s="281"/>
      <c r="EPG192" s="282"/>
      <c r="EPH192" s="229"/>
      <c r="EPI192" s="281"/>
      <c r="EPJ192" s="282"/>
      <c r="EPK192" s="229"/>
      <c r="EPL192" s="281"/>
      <c r="EPM192" s="282"/>
      <c r="EPN192" s="229"/>
      <c r="EPO192" s="281"/>
      <c r="EPP192" s="282"/>
      <c r="EPQ192" s="229"/>
      <c r="EPR192" s="281"/>
      <c r="EPS192" s="282"/>
      <c r="EPT192" s="229"/>
      <c r="EPU192" s="281"/>
      <c r="EPV192" s="282"/>
      <c r="EPW192" s="229"/>
      <c r="EPX192" s="281"/>
      <c r="EPY192" s="282"/>
      <c r="EPZ192" s="229"/>
      <c r="EQA192" s="281"/>
      <c r="EQB192" s="282"/>
      <c r="EQC192" s="229"/>
      <c r="EQD192" s="281"/>
      <c r="EQE192" s="282"/>
      <c r="EQF192" s="229"/>
      <c r="EQG192" s="281"/>
      <c r="EQH192" s="282"/>
      <c r="EQI192" s="229"/>
      <c r="EQJ192" s="281"/>
      <c r="EQK192" s="282"/>
      <c r="EQL192" s="229"/>
      <c r="EQM192" s="281"/>
      <c r="EQN192" s="282"/>
      <c r="EQO192" s="229"/>
      <c r="EQP192" s="281"/>
      <c r="EQQ192" s="282"/>
      <c r="EQR192" s="229"/>
      <c r="EQS192" s="281"/>
      <c r="EQT192" s="282"/>
      <c r="EQU192" s="229"/>
      <c r="EQV192" s="281"/>
      <c r="EQW192" s="282"/>
      <c r="EQX192" s="229"/>
      <c r="EQY192" s="281"/>
      <c r="EQZ192" s="282"/>
      <c r="ERA192" s="229"/>
      <c r="ERB192" s="281"/>
      <c r="ERC192" s="282"/>
      <c r="ERD192" s="229"/>
      <c r="ERE192" s="281"/>
      <c r="ERF192" s="282"/>
      <c r="ERG192" s="229"/>
      <c r="ERH192" s="281"/>
      <c r="ERI192" s="282"/>
      <c r="ERJ192" s="229"/>
      <c r="ERK192" s="281"/>
      <c r="ERL192" s="282"/>
      <c r="ERM192" s="229"/>
      <c r="ERN192" s="281"/>
      <c r="ERO192" s="282"/>
      <c r="ERP192" s="229"/>
      <c r="ERQ192" s="281"/>
      <c r="ERR192" s="282"/>
      <c r="ERS192" s="229"/>
      <c r="ERT192" s="281"/>
      <c r="ERU192" s="282"/>
      <c r="ERV192" s="229"/>
      <c r="ERW192" s="281"/>
      <c r="ERX192" s="282"/>
      <c r="ERY192" s="229"/>
      <c r="ERZ192" s="281"/>
      <c r="ESA192" s="282"/>
      <c r="ESB192" s="229"/>
      <c r="ESC192" s="281"/>
      <c r="ESD192" s="282"/>
      <c r="ESE192" s="229"/>
      <c r="ESF192" s="281"/>
      <c r="ESG192" s="282"/>
      <c r="ESH192" s="229"/>
      <c r="ESI192" s="281"/>
      <c r="ESJ192" s="282"/>
      <c r="ESK192" s="229"/>
      <c r="ESL192" s="281"/>
      <c r="ESM192" s="282"/>
      <c r="ESN192" s="229"/>
      <c r="ESO192" s="281"/>
      <c r="ESP192" s="282"/>
      <c r="ESQ192" s="229"/>
      <c r="ESR192" s="281"/>
      <c r="ESS192" s="282"/>
      <c r="EST192" s="229"/>
      <c r="ESU192" s="281"/>
      <c r="ESV192" s="282"/>
      <c r="ESW192" s="229"/>
      <c r="ESX192" s="281"/>
      <c r="ESY192" s="282"/>
      <c r="ESZ192" s="229"/>
      <c r="ETA192" s="281"/>
      <c r="ETB192" s="282"/>
      <c r="ETC192" s="229"/>
      <c r="ETD192" s="281"/>
      <c r="ETE192" s="282"/>
      <c r="ETF192" s="229"/>
      <c r="ETG192" s="281"/>
      <c r="ETH192" s="282"/>
      <c r="ETI192" s="229"/>
      <c r="ETJ192" s="281"/>
      <c r="ETK192" s="282"/>
      <c r="ETL192" s="229"/>
      <c r="ETM192" s="281"/>
      <c r="ETN192" s="282"/>
      <c r="ETO192" s="229"/>
      <c r="ETP192" s="281"/>
      <c r="ETQ192" s="282"/>
      <c r="ETR192" s="229"/>
      <c r="ETS192" s="281"/>
      <c r="ETT192" s="282"/>
      <c r="ETU192" s="229"/>
      <c r="ETV192" s="281"/>
      <c r="ETW192" s="282"/>
      <c r="ETX192" s="229"/>
      <c r="ETY192" s="281"/>
      <c r="ETZ192" s="282"/>
      <c r="EUA192" s="229"/>
      <c r="EUB192" s="281"/>
      <c r="EUC192" s="282"/>
      <c r="EUD192" s="229"/>
      <c r="EUE192" s="281"/>
      <c r="EUF192" s="282"/>
      <c r="EUG192" s="229"/>
      <c r="EUH192" s="281"/>
      <c r="EUI192" s="282"/>
      <c r="EUJ192" s="229"/>
      <c r="EUK192" s="281"/>
      <c r="EUL192" s="282"/>
      <c r="EUM192" s="229"/>
      <c r="EUN192" s="281"/>
      <c r="EUO192" s="282"/>
      <c r="EUP192" s="229"/>
      <c r="EUQ192" s="281"/>
      <c r="EUR192" s="282"/>
      <c r="EUS192" s="229"/>
      <c r="EUT192" s="281"/>
      <c r="EUU192" s="282"/>
      <c r="EUV192" s="229"/>
      <c r="EUW192" s="281"/>
      <c r="EUX192" s="282"/>
      <c r="EUY192" s="229"/>
      <c r="EUZ192" s="281"/>
      <c r="EVA192" s="282"/>
      <c r="EVB192" s="229"/>
      <c r="EVC192" s="281"/>
      <c r="EVD192" s="282"/>
      <c r="EVE192" s="229"/>
      <c r="EVF192" s="281"/>
      <c r="EVG192" s="282"/>
      <c r="EVH192" s="229"/>
      <c r="EVI192" s="281"/>
      <c r="EVJ192" s="282"/>
      <c r="EVK192" s="229"/>
      <c r="EVL192" s="281"/>
      <c r="EVM192" s="282"/>
      <c r="EVN192" s="229"/>
      <c r="EVO192" s="281"/>
      <c r="EVP192" s="282"/>
      <c r="EVQ192" s="229"/>
      <c r="EVR192" s="281"/>
      <c r="EVS192" s="282"/>
      <c r="EVT192" s="229"/>
      <c r="EVU192" s="281"/>
      <c r="EVV192" s="282"/>
      <c r="EVW192" s="229"/>
      <c r="EVX192" s="281"/>
      <c r="EVY192" s="282"/>
      <c r="EVZ192" s="229"/>
      <c r="EWA192" s="281"/>
      <c r="EWB192" s="282"/>
      <c r="EWC192" s="229"/>
      <c r="EWD192" s="281"/>
      <c r="EWE192" s="282"/>
      <c r="EWF192" s="229"/>
      <c r="EWG192" s="281"/>
      <c r="EWH192" s="282"/>
      <c r="EWI192" s="229"/>
      <c r="EWJ192" s="281"/>
      <c r="EWK192" s="282"/>
      <c r="EWL192" s="229"/>
      <c r="EWM192" s="281"/>
      <c r="EWN192" s="282"/>
      <c r="EWO192" s="229"/>
      <c r="EWP192" s="281"/>
      <c r="EWQ192" s="282"/>
      <c r="EWR192" s="229"/>
      <c r="EWS192" s="281"/>
      <c r="EWT192" s="282"/>
      <c r="EWU192" s="229"/>
      <c r="EWV192" s="281"/>
      <c r="EWW192" s="282"/>
      <c r="EWX192" s="229"/>
      <c r="EWY192" s="281"/>
      <c r="EWZ192" s="282"/>
      <c r="EXA192" s="229"/>
      <c r="EXB192" s="281"/>
      <c r="EXC192" s="282"/>
      <c r="EXD192" s="229"/>
      <c r="EXE192" s="281"/>
      <c r="EXF192" s="282"/>
      <c r="EXG192" s="229"/>
      <c r="EXH192" s="281"/>
      <c r="EXI192" s="282"/>
      <c r="EXJ192" s="229"/>
      <c r="EXK192" s="281"/>
      <c r="EXL192" s="282"/>
      <c r="EXM192" s="229"/>
      <c r="EXN192" s="281"/>
      <c r="EXO192" s="282"/>
      <c r="EXP192" s="229"/>
      <c r="EXQ192" s="281"/>
      <c r="EXR192" s="282"/>
      <c r="EXS192" s="229"/>
      <c r="EXT192" s="281"/>
      <c r="EXU192" s="282"/>
      <c r="EXV192" s="229"/>
      <c r="EXW192" s="281"/>
      <c r="EXX192" s="282"/>
      <c r="EXY192" s="229"/>
      <c r="EXZ192" s="281"/>
      <c r="EYA192" s="282"/>
      <c r="EYB192" s="229"/>
      <c r="EYC192" s="281"/>
      <c r="EYD192" s="282"/>
      <c r="EYE192" s="229"/>
      <c r="EYF192" s="281"/>
      <c r="EYG192" s="282"/>
      <c r="EYH192" s="229"/>
      <c r="EYI192" s="281"/>
      <c r="EYJ192" s="282"/>
      <c r="EYK192" s="229"/>
      <c r="EYL192" s="281"/>
      <c r="EYM192" s="282"/>
      <c r="EYN192" s="229"/>
      <c r="EYO192" s="281"/>
      <c r="EYP192" s="282"/>
      <c r="EYQ192" s="229"/>
      <c r="EYR192" s="281"/>
      <c r="EYS192" s="282"/>
      <c r="EYT192" s="229"/>
      <c r="EYU192" s="281"/>
      <c r="EYV192" s="282"/>
      <c r="EYW192" s="229"/>
      <c r="EYX192" s="281"/>
      <c r="EYY192" s="282"/>
      <c r="EYZ192" s="229"/>
      <c r="EZA192" s="281"/>
      <c r="EZB192" s="282"/>
      <c r="EZC192" s="229"/>
      <c r="EZD192" s="281"/>
      <c r="EZE192" s="282"/>
      <c r="EZF192" s="229"/>
      <c r="EZG192" s="281"/>
      <c r="EZH192" s="282"/>
      <c r="EZI192" s="229"/>
      <c r="EZJ192" s="281"/>
      <c r="EZK192" s="282"/>
      <c r="EZL192" s="229"/>
      <c r="EZM192" s="281"/>
      <c r="EZN192" s="282"/>
      <c r="EZO192" s="229"/>
      <c r="EZP192" s="281"/>
      <c r="EZQ192" s="282"/>
      <c r="EZR192" s="229"/>
      <c r="EZS192" s="281"/>
      <c r="EZT192" s="282"/>
      <c r="EZU192" s="229"/>
      <c r="EZV192" s="281"/>
      <c r="EZW192" s="282"/>
      <c r="EZX192" s="229"/>
      <c r="EZY192" s="281"/>
      <c r="EZZ192" s="282"/>
      <c r="FAA192" s="229"/>
      <c r="FAB192" s="281"/>
      <c r="FAC192" s="282"/>
      <c r="FAD192" s="229"/>
      <c r="FAE192" s="281"/>
      <c r="FAF192" s="282"/>
      <c r="FAG192" s="229"/>
      <c r="FAH192" s="281"/>
      <c r="FAI192" s="282"/>
      <c r="FAJ192" s="229"/>
      <c r="FAK192" s="281"/>
      <c r="FAL192" s="282"/>
      <c r="FAM192" s="229"/>
      <c r="FAN192" s="281"/>
      <c r="FAO192" s="282"/>
      <c r="FAP192" s="229"/>
      <c r="FAQ192" s="281"/>
      <c r="FAR192" s="282"/>
      <c r="FAS192" s="229"/>
      <c r="FAT192" s="281"/>
      <c r="FAU192" s="282"/>
      <c r="FAV192" s="229"/>
      <c r="FAW192" s="281"/>
      <c r="FAX192" s="282"/>
      <c r="FAY192" s="229"/>
      <c r="FAZ192" s="281"/>
      <c r="FBA192" s="282"/>
      <c r="FBB192" s="229"/>
      <c r="FBC192" s="281"/>
      <c r="FBD192" s="282"/>
      <c r="FBE192" s="229"/>
      <c r="FBF192" s="281"/>
      <c r="FBG192" s="282"/>
      <c r="FBH192" s="229"/>
      <c r="FBI192" s="281"/>
      <c r="FBJ192" s="282"/>
      <c r="FBK192" s="229"/>
      <c r="FBL192" s="281"/>
      <c r="FBM192" s="282"/>
      <c r="FBN192" s="229"/>
      <c r="FBO192" s="281"/>
      <c r="FBP192" s="282"/>
      <c r="FBQ192" s="229"/>
      <c r="FBR192" s="281"/>
      <c r="FBS192" s="282"/>
      <c r="FBT192" s="229"/>
      <c r="FBU192" s="281"/>
      <c r="FBV192" s="282"/>
      <c r="FBW192" s="229"/>
      <c r="FBX192" s="281"/>
      <c r="FBY192" s="282"/>
      <c r="FBZ192" s="229"/>
      <c r="FCA192" s="281"/>
      <c r="FCB192" s="282"/>
      <c r="FCC192" s="229"/>
      <c r="FCD192" s="281"/>
      <c r="FCE192" s="282"/>
      <c r="FCF192" s="229"/>
      <c r="FCG192" s="281"/>
      <c r="FCH192" s="282"/>
      <c r="FCI192" s="229"/>
      <c r="FCJ192" s="281"/>
      <c r="FCK192" s="282"/>
      <c r="FCL192" s="229"/>
      <c r="FCM192" s="281"/>
      <c r="FCN192" s="282"/>
      <c r="FCO192" s="229"/>
      <c r="FCP192" s="281"/>
      <c r="FCQ192" s="282"/>
      <c r="FCR192" s="229"/>
      <c r="FCS192" s="281"/>
      <c r="FCT192" s="282"/>
      <c r="FCU192" s="229"/>
      <c r="FCV192" s="281"/>
      <c r="FCW192" s="282"/>
      <c r="FCX192" s="229"/>
      <c r="FCY192" s="281"/>
      <c r="FCZ192" s="282"/>
      <c r="FDA192" s="229"/>
      <c r="FDB192" s="281"/>
      <c r="FDC192" s="282"/>
      <c r="FDD192" s="229"/>
      <c r="FDE192" s="281"/>
      <c r="FDF192" s="282"/>
      <c r="FDG192" s="229"/>
      <c r="FDH192" s="281"/>
      <c r="FDI192" s="282"/>
      <c r="FDJ192" s="229"/>
      <c r="FDK192" s="281"/>
      <c r="FDL192" s="282"/>
      <c r="FDM192" s="229"/>
      <c r="FDN192" s="281"/>
      <c r="FDO192" s="282"/>
      <c r="FDP192" s="229"/>
      <c r="FDQ192" s="281"/>
      <c r="FDR192" s="282"/>
      <c r="FDS192" s="229"/>
      <c r="FDT192" s="281"/>
      <c r="FDU192" s="282"/>
      <c r="FDV192" s="229"/>
      <c r="FDW192" s="281"/>
      <c r="FDX192" s="282"/>
      <c r="FDY192" s="229"/>
      <c r="FDZ192" s="281"/>
      <c r="FEA192" s="282"/>
      <c r="FEB192" s="229"/>
      <c r="FEC192" s="281"/>
      <c r="FED192" s="282"/>
      <c r="FEE192" s="229"/>
      <c r="FEF192" s="281"/>
      <c r="FEG192" s="282"/>
      <c r="FEH192" s="229"/>
      <c r="FEI192" s="281"/>
      <c r="FEJ192" s="282"/>
      <c r="FEK192" s="229"/>
      <c r="FEL192" s="281"/>
      <c r="FEM192" s="282"/>
      <c r="FEN192" s="229"/>
      <c r="FEO192" s="281"/>
      <c r="FEP192" s="282"/>
      <c r="FEQ192" s="229"/>
      <c r="FER192" s="281"/>
      <c r="FES192" s="282"/>
      <c r="FET192" s="229"/>
      <c r="FEU192" s="281"/>
      <c r="FEV192" s="282"/>
      <c r="FEW192" s="229"/>
      <c r="FEX192" s="281"/>
      <c r="FEY192" s="282"/>
      <c r="FEZ192" s="229"/>
      <c r="FFA192" s="281"/>
      <c r="FFB192" s="282"/>
      <c r="FFC192" s="229"/>
      <c r="FFD192" s="281"/>
      <c r="FFE192" s="282"/>
      <c r="FFF192" s="229"/>
      <c r="FFG192" s="281"/>
      <c r="FFH192" s="282"/>
      <c r="FFI192" s="229"/>
      <c r="FFJ192" s="281"/>
      <c r="FFK192" s="282"/>
      <c r="FFL192" s="229"/>
      <c r="FFM192" s="281"/>
      <c r="FFN192" s="282"/>
      <c r="FFO192" s="229"/>
      <c r="FFP192" s="281"/>
      <c r="FFQ192" s="282"/>
      <c r="FFR192" s="229"/>
      <c r="FFS192" s="281"/>
      <c r="FFT192" s="282"/>
      <c r="FFU192" s="229"/>
      <c r="FFV192" s="281"/>
      <c r="FFW192" s="282"/>
      <c r="FFX192" s="229"/>
      <c r="FFY192" s="281"/>
      <c r="FFZ192" s="282"/>
      <c r="FGA192" s="229"/>
      <c r="FGB192" s="281"/>
      <c r="FGC192" s="282"/>
      <c r="FGD192" s="229"/>
      <c r="FGE192" s="281"/>
      <c r="FGF192" s="282"/>
      <c r="FGG192" s="229"/>
      <c r="FGH192" s="281"/>
      <c r="FGI192" s="282"/>
      <c r="FGJ192" s="229"/>
      <c r="FGK192" s="281"/>
      <c r="FGL192" s="282"/>
      <c r="FGM192" s="229"/>
      <c r="FGN192" s="281"/>
      <c r="FGO192" s="282"/>
      <c r="FGP192" s="229"/>
      <c r="FGQ192" s="281"/>
      <c r="FGR192" s="282"/>
      <c r="FGS192" s="229"/>
      <c r="FGT192" s="281"/>
      <c r="FGU192" s="282"/>
      <c r="FGV192" s="229"/>
      <c r="FGW192" s="281"/>
      <c r="FGX192" s="282"/>
      <c r="FGY192" s="229"/>
      <c r="FGZ192" s="281"/>
      <c r="FHA192" s="282"/>
      <c r="FHB192" s="229"/>
      <c r="FHC192" s="281"/>
      <c r="FHD192" s="282"/>
      <c r="FHE192" s="229"/>
      <c r="FHF192" s="281"/>
      <c r="FHG192" s="282"/>
      <c r="FHH192" s="229"/>
      <c r="FHI192" s="281"/>
      <c r="FHJ192" s="282"/>
      <c r="FHK192" s="229"/>
      <c r="FHL192" s="281"/>
      <c r="FHM192" s="282"/>
      <c r="FHN192" s="229"/>
      <c r="FHO192" s="281"/>
      <c r="FHP192" s="282"/>
      <c r="FHQ192" s="229"/>
      <c r="FHR192" s="281"/>
      <c r="FHS192" s="282"/>
      <c r="FHT192" s="229"/>
      <c r="FHU192" s="281"/>
      <c r="FHV192" s="282"/>
      <c r="FHW192" s="229"/>
      <c r="FHX192" s="281"/>
      <c r="FHY192" s="282"/>
      <c r="FHZ192" s="229"/>
      <c r="FIA192" s="281"/>
      <c r="FIB192" s="282"/>
      <c r="FIC192" s="229"/>
      <c r="FID192" s="281"/>
      <c r="FIE192" s="282"/>
      <c r="FIF192" s="229"/>
      <c r="FIG192" s="281"/>
      <c r="FIH192" s="282"/>
      <c r="FII192" s="229"/>
      <c r="FIJ192" s="281"/>
      <c r="FIK192" s="282"/>
      <c r="FIL192" s="229"/>
      <c r="FIM192" s="281"/>
      <c r="FIN192" s="282"/>
      <c r="FIO192" s="229"/>
      <c r="FIP192" s="281"/>
      <c r="FIQ192" s="282"/>
      <c r="FIR192" s="229"/>
      <c r="FIS192" s="281"/>
      <c r="FIT192" s="282"/>
      <c r="FIU192" s="229"/>
      <c r="FIV192" s="281"/>
      <c r="FIW192" s="282"/>
      <c r="FIX192" s="229"/>
      <c r="FIY192" s="281"/>
      <c r="FIZ192" s="282"/>
      <c r="FJA192" s="229"/>
      <c r="FJB192" s="281"/>
      <c r="FJC192" s="282"/>
      <c r="FJD192" s="229"/>
      <c r="FJE192" s="281"/>
      <c r="FJF192" s="282"/>
      <c r="FJG192" s="229"/>
      <c r="FJH192" s="281"/>
      <c r="FJI192" s="282"/>
      <c r="FJJ192" s="229"/>
      <c r="FJK192" s="281"/>
      <c r="FJL192" s="282"/>
      <c r="FJM192" s="229"/>
      <c r="FJN192" s="281"/>
      <c r="FJO192" s="282"/>
      <c r="FJP192" s="229"/>
      <c r="FJQ192" s="281"/>
      <c r="FJR192" s="282"/>
      <c r="FJS192" s="229"/>
      <c r="FJT192" s="281"/>
      <c r="FJU192" s="282"/>
      <c r="FJV192" s="229"/>
      <c r="FJW192" s="281"/>
      <c r="FJX192" s="282"/>
      <c r="FJY192" s="229"/>
      <c r="FJZ192" s="281"/>
      <c r="FKA192" s="282"/>
      <c r="FKB192" s="229"/>
      <c r="FKC192" s="281"/>
      <c r="FKD192" s="282"/>
      <c r="FKE192" s="229"/>
      <c r="FKF192" s="281"/>
      <c r="FKG192" s="282"/>
      <c r="FKH192" s="229"/>
      <c r="FKI192" s="281"/>
      <c r="FKJ192" s="282"/>
      <c r="FKK192" s="229"/>
      <c r="FKL192" s="281"/>
      <c r="FKM192" s="282"/>
      <c r="FKN192" s="229"/>
      <c r="FKO192" s="281"/>
      <c r="FKP192" s="282"/>
      <c r="FKQ192" s="229"/>
      <c r="FKR192" s="281"/>
      <c r="FKS192" s="282"/>
      <c r="FKT192" s="229"/>
      <c r="FKU192" s="281"/>
      <c r="FKV192" s="282"/>
      <c r="FKW192" s="229"/>
      <c r="FKX192" s="281"/>
      <c r="FKY192" s="282"/>
      <c r="FKZ192" s="229"/>
      <c r="FLA192" s="281"/>
      <c r="FLB192" s="282"/>
      <c r="FLC192" s="229"/>
      <c r="FLD192" s="281"/>
      <c r="FLE192" s="282"/>
      <c r="FLF192" s="229"/>
      <c r="FLG192" s="281"/>
      <c r="FLH192" s="282"/>
      <c r="FLI192" s="229"/>
      <c r="FLJ192" s="281"/>
      <c r="FLK192" s="282"/>
      <c r="FLL192" s="229"/>
      <c r="FLM192" s="281"/>
      <c r="FLN192" s="282"/>
      <c r="FLO192" s="229"/>
      <c r="FLP192" s="281"/>
      <c r="FLQ192" s="282"/>
      <c r="FLR192" s="229"/>
      <c r="FLS192" s="281"/>
      <c r="FLT192" s="282"/>
      <c r="FLU192" s="229"/>
      <c r="FLV192" s="281"/>
      <c r="FLW192" s="282"/>
      <c r="FLX192" s="229"/>
      <c r="FLY192" s="281"/>
      <c r="FLZ192" s="282"/>
      <c r="FMA192" s="229"/>
      <c r="FMB192" s="281"/>
      <c r="FMC192" s="282"/>
      <c r="FMD192" s="229"/>
      <c r="FME192" s="281"/>
      <c r="FMF192" s="282"/>
      <c r="FMG192" s="229"/>
      <c r="FMH192" s="281"/>
      <c r="FMI192" s="282"/>
      <c r="FMJ192" s="229"/>
      <c r="FMK192" s="281"/>
      <c r="FML192" s="282"/>
      <c r="FMM192" s="229"/>
      <c r="FMN192" s="281"/>
      <c r="FMO192" s="282"/>
      <c r="FMP192" s="229"/>
      <c r="FMQ192" s="281"/>
      <c r="FMR192" s="282"/>
      <c r="FMS192" s="229"/>
      <c r="FMT192" s="281"/>
      <c r="FMU192" s="282"/>
      <c r="FMV192" s="229"/>
      <c r="FMW192" s="281"/>
      <c r="FMX192" s="282"/>
      <c r="FMY192" s="229"/>
      <c r="FMZ192" s="281"/>
      <c r="FNA192" s="282"/>
      <c r="FNB192" s="229"/>
      <c r="FNC192" s="281"/>
      <c r="FND192" s="282"/>
      <c r="FNE192" s="229"/>
      <c r="FNF192" s="281"/>
      <c r="FNG192" s="282"/>
      <c r="FNH192" s="229"/>
      <c r="FNI192" s="281"/>
      <c r="FNJ192" s="282"/>
      <c r="FNK192" s="229"/>
      <c r="FNL192" s="281"/>
      <c r="FNM192" s="282"/>
      <c r="FNN192" s="229"/>
      <c r="FNO192" s="281"/>
      <c r="FNP192" s="282"/>
      <c r="FNQ192" s="229"/>
      <c r="FNR192" s="281"/>
      <c r="FNS192" s="282"/>
      <c r="FNT192" s="229"/>
      <c r="FNU192" s="281"/>
      <c r="FNV192" s="282"/>
      <c r="FNW192" s="229"/>
      <c r="FNX192" s="281"/>
      <c r="FNY192" s="282"/>
      <c r="FNZ192" s="229"/>
      <c r="FOA192" s="281"/>
      <c r="FOB192" s="282"/>
      <c r="FOC192" s="229"/>
      <c r="FOD192" s="281"/>
      <c r="FOE192" s="282"/>
      <c r="FOF192" s="229"/>
      <c r="FOG192" s="281"/>
      <c r="FOH192" s="282"/>
      <c r="FOI192" s="229"/>
      <c r="FOJ192" s="281"/>
      <c r="FOK192" s="282"/>
      <c r="FOL192" s="229"/>
      <c r="FOM192" s="281"/>
      <c r="FON192" s="282"/>
      <c r="FOO192" s="229"/>
      <c r="FOP192" s="281"/>
      <c r="FOQ192" s="282"/>
      <c r="FOR192" s="229"/>
      <c r="FOS192" s="281"/>
      <c r="FOT192" s="282"/>
      <c r="FOU192" s="229"/>
      <c r="FOV192" s="281"/>
      <c r="FOW192" s="282"/>
      <c r="FOX192" s="229"/>
      <c r="FOY192" s="281"/>
      <c r="FOZ192" s="282"/>
      <c r="FPA192" s="229"/>
      <c r="FPB192" s="281"/>
      <c r="FPC192" s="282"/>
      <c r="FPD192" s="229"/>
      <c r="FPE192" s="281"/>
      <c r="FPF192" s="282"/>
      <c r="FPG192" s="229"/>
      <c r="FPH192" s="281"/>
      <c r="FPI192" s="282"/>
      <c r="FPJ192" s="229"/>
      <c r="FPK192" s="281"/>
      <c r="FPL192" s="282"/>
      <c r="FPM192" s="229"/>
      <c r="FPN192" s="281"/>
      <c r="FPO192" s="282"/>
      <c r="FPP192" s="229"/>
      <c r="FPQ192" s="281"/>
      <c r="FPR192" s="282"/>
      <c r="FPS192" s="229"/>
      <c r="FPT192" s="281"/>
      <c r="FPU192" s="282"/>
      <c r="FPV192" s="229"/>
      <c r="FPW192" s="281"/>
      <c r="FPX192" s="282"/>
      <c r="FPY192" s="229"/>
      <c r="FPZ192" s="281"/>
      <c r="FQA192" s="282"/>
      <c r="FQB192" s="229"/>
      <c r="FQC192" s="281"/>
      <c r="FQD192" s="282"/>
      <c r="FQE192" s="229"/>
      <c r="FQF192" s="281"/>
      <c r="FQG192" s="282"/>
      <c r="FQH192" s="229"/>
      <c r="FQI192" s="281"/>
      <c r="FQJ192" s="282"/>
      <c r="FQK192" s="229"/>
      <c r="FQL192" s="281"/>
      <c r="FQM192" s="282"/>
      <c r="FQN192" s="229"/>
      <c r="FQO192" s="281"/>
      <c r="FQP192" s="282"/>
      <c r="FQQ192" s="229"/>
      <c r="FQR192" s="281"/>
      <c r="FQS192" s="282"/>
      <c r="FQT192" s="229"/>
      <c r="FQU192" s="281"/>
      <c r="FQV192" s="282"/>
      <c r="FQW192" s="229"/>
      <c r="FQX192" s="281"/>
      <c r="FQY192" s="282"/>
      <c r="FQZ192" s="229"/>
      <c r="FRA192" s="281"/>
      <c r="FRB192" s="282"/>
      <c r="FRC192" s="229"/>
      <c r="FRD192" s="281"/>
      <c r="FRE192" s="282"/>
      <c r="FRF192" s="229"/>
      <c r="FRG192" s="281"/>
      <c r="FRH192" s="282"/>
      <c r="FRI192" s="229"/>
      <c r="FRJ192" s="281"/>
      <c r="FRK192" s="282"/>
      <c r="FRL192" s="229"/>
      <c r="FRM192" s="281"/>
      <c r="FRN192" s="282"/>
      <c r="FRO192" s="229"/>
      <c r="FRP192" s="281"/>
      <c r="FRQ192" s="282"/>
      <c r="FRR192" s="229"/>
      <c r="FRS192" s="281"/>
      <c r="FRT192" s="282"/>
      <c r="FRU192" s="229"/>
      <c r="FRV192" s="281"/>
      <c r="FRW192" s="282"/>
      <c r="FRX192" s="229"/>
      <c r="FRY192" s="281"/>
      <c r="FRZ192" s="282"/>
      <c r="FSA192" s="229"/>
      <c r="FSB192" s="281"/>
      <c r="FSC192" s="282"/>
      <c r="FSD192" s="229"/>
      <c r="FSE192" s="281"/>
      <c r="FSF192" s="282"/>
      <c r="FSG192" s="229"/>
      <c r="FSH192" s="281"/>
      <c r="FSI192" s="282"/>
      <c r="FSJ192" s="229"/>
      <c r="FSK192" s="281"/>
      <c r="FSL192" s="282"/>
      <c r="FSM192" s="229"/>
      <c r="FSN192" s="281"/>
      <c r="FSO192" s="282"/>
      <c r="FSP192" s="229"/>
      <c r="FSQ192" s="281"/>
      <c r="FSR192" s="282"/>
      <c r="FSS192" s="229"/>
      <c r="FST192" s="281"/>
      <c r="FSU192" s="282"/>
      <c r="FSV192" s="229"/>
      <c r="FSW192" s="281"/>
      <c r="FSX192" s="282"/>
      <c r="FSY192" s="229"/>
      <c r="FSZ192" s="281"/>
      <c r="FTA192" s="282"/>
      <c r="FTB192" s="229"/>
      <c r="FTC192" s="281"/>
      <c r="FTD192" s="282"/>
      <c r="FTE192" s="229"/>
      <c r="FTF192" s="281"/>
      <c r="FTG192" s="282"/>
      <c r="FTH192" s="229"/>
      <c r="FTI192" s="281"/>
      <c r="FTJ192" s="282"/>
      <c r="FTK192" s="229"/>
      <c r="FTL192" s="281"/>
      <c r="FTM192" s="282"/>
      <c r="FTN192" s="229"/>
      <c r="FTO192" s="281"/>
      <c r="FTP192" s="282"/>
      <c r="FTQ192" s="229"/>
      <c r="FTR192" s="281"/>
      <c r="FTS192" s="282"/>
      <c r="FTT192" s="229"/>
      <c r="FTU192" s="281"/>
      <c r="FTV192" s="282"/>
      <c r="FTW192" s="229"/>
      <c r="FTX192" s="281"/>
      <c r="FTY192" s="282"/>
      <c r="FTZ192" s="229"/>
      <c r="FUA192" s="281"/>
      <c r="FUB192" s="282"/>
      <c r="FUC192" s="229"/>
      <c r="FUD192" s="281"/>
      <c r="FUE192" s="282"/>
      <c r="FUF192" s="229"/>
      <c r="FUG192" s="281"/>
      <c r="FUH192" s="282"/>
      <c r="FUI192" s="229"/>
      <c r="FUJ192" s="281"/>
      <c r="FUK192" s="282"/>
      <c r="FUL192" s="229"/>
      <c r="FUM192" s="281"/>
      <c r="FUN192" s="282"/>
      <c r="FUO192" s="229"/>
      <c r="FUP192" s="281"/>
      <c r="FUQ192" s="282"/>
      <c r="FUR192" s="229"/>
      <c r="FUS192" s="281"/>
      <c r="FUT192" s="282"/>
      <c r="FUU192" s="229"/>
      <c r="FUV192" s="281"/>
      <c r="FUW192" s="282"/>
      <c r="FUX192" s="229"/>
      <c r="FUY192" s="281"/>
      <c r="FUZ192" s="282"/>
      <c r="FVA192" s="229"/>
      <c r="FVB192" s="281"/>
      <c r="FVC192" s="282"/>
      <c r="FVD192" s="229"/>
      <c r="FVE192" s="281"/>
      <c r="FVF192" s="282"/>
      <c r="FVG192" s="229"/>
      <c r="FVH192" s="281"/>
      <c r="FVI192" s="282"/>
      <c r="FVJ192" s="229"/>
      <c r="FVK192" s="281"/>
      <c r="FVL192" s="282"/>
      <c r="FVM192" s="229"/>
      <c r="FVN192" s="281"/>
      <c r="FVO192" s="282"/>
      <c r="FVP192" s="229"/>
      <c r="FVQ192" s="281"/>
      <c r="FVR192" s="282"/>
      <c r="FVS192" s="229"/>
      <c r="FVT192" s="281"/>
      <c r="FVU192" s="282"/>
      <c r="FVV192" s="229"/>
      <c r="FVW192" s="281"/>
      <c r="FVX192" s="282"/>
      <c r="FVY192" s="229"/>
      <c r="FVZ192" s="281"/>
      <c r="FWA192" s="282"/>
      <c r="FWB192" s="229"/>
      <c r="FWC192" s="281"/>
      <c r="FWD192" s="282"/>
      <c r="FWE192" s="229"/>
      <c r="FWF192" s="281"/>
      <c r="FWG192" s="282"/>
      <c r="FWH192" s="229"/>
      <c r="FWI192" s="281"/>
      <c r="FWJ192" s="282"/>
      <c r="FWK192" s="229"/>
      <c r="FWL192" s="281"/>
      <c r="FWM192" s="282"/>
      <c r="FWN192" s="229"/>
      <c r="FWO192" s="281"/>
      <c r="FWP192" s="282"/>
      <c r="FWQ192" s="229"/>
      <c r="FWR192" s="281"/>
      <c r="FWS192" s="282"/>
      <c r="FWT192" s="229"/>
      <c r="FWU192" s="281"/>
      <c r="FWV192" s="282"/>
      <c r="FWW192" s="229"/>
      <c r="FWX192" s="281"/>
      <c r="FWY192" s="282"/>
      <c r="FWZ192" s="229"/>
      <c r="FXA192" s="281"/>
      <c r="FXB192" s="282"/>
      <c r="FXC192" s="229"/>
      <c r="FXD192" s="281"/>
      <c r="FXE192" s="282"/>
      <c r="FXF192" s="229"/>
      <c r="FXG192" s="281"/>
      <c r="FXH192" s="282"/>
      <c r="FXI192" s="229"/>
      <c r="FXJ192" s="281"/>
      <c r="FXK192" s="282"/>
      <c r="FXL192" s="229"/>
      <c r="FXM192" s="281"/>
      <c r="FXN192" s="282"/>
      <c r="FXO192" s="229"/>
      <c r="FXP192" s="281"/>
      <c r="FXQ192" s="282"/>
      <c r="FXR192" s="229"/>
      <c r="FXS192" s="281"/>
      <c r="FXT192" s="282"/>
      <c r="FXU192" s="229"/>
      <c r="FXV192" s="281"/>
      <c r="FXW192" s="282"/>
      <c r="FXX192" s="229"/>
      <c r="FXY192" s="281"/>
      <c r="FXZ192" s="282"/>
      <c r="FYA192" s="229"/>
      <c r="FYB192" s="281"/>
      <c r="FYC192" s="282"/>
      <c r="FYD192" s="229"/>
      <c r="FYE192" s="281"/>
      <c r="FYF192" s="282"/>
      <c r="FYG192" s="229"/>
      <c r="FYH192" s="281"/>
      <c r="FYI192" s="282"/>
      <c r="FYJ192" s="229"/>
      <c r="FYK192" s="281"/>
      <c r="FYL192" s="282"/>
      <c r="FYM192" s="229"/>
      <c r="FYN192" s="281"/>
      <c r="FYO192" s="282"/>
      <c r="FYP192" s="229"/>
      <c r="FYQ192" s="281"/>
      <c r="FYR192" s="282"/>
      <c r="FYS192" s="229"/>
      <c r="FYT192" s="281"/>
      <c r="FYU192" s="282"/>
      <c r="FYV192" s="229"/>
      <c r="FYW192" s="281"/>
      <c r="FYX192" s="282"/>
      <c r="FYY192" s="229"/>
      <c r="FYZ192" s="281"/>
      <c r="FZA192" s="282"/>
      <c r="FZB192" s="229"/>
      <c r="FZC192" s="281"/>
      <c r="FZD192" s="282"/>
      <c r="FZE192" s="229"/>
      <c r="FZF192" s="281"/>
      <c r="FZG192" s="282"/>
      <c r="FZH192" s="229"/>
      <c r="FZI192" s="281"/>
      <c r="FZJ192" s="282"/>
      <c r="FZK192" s="229"/>
      <c r="FZL192" s="281"/>
      <c r="FZM192" s="282"/>
      <c r="FZN192" s="229"/>
      <c r="FZO192" s="281"/>
      <c r="FZP192" s="282"/>
      <c r="FZQ192" s="229"/>
      <c r="FZR192" s="281"/>
      <c r="FZS192" s="282"/>
      <c r="FZT192" s="229"/>
      <c r="FZU192" s="281"/>
      <c r="FZV192" s="282"/>
      <c r="FZW192" s="229"/>
      <c r="FZX192" s="281"/>
      <c r="FZY192" s="282"/>
      <c r="FZZ192" s="229"/>
      <c r="GAA192" s="281"/>
      <c r="GAB192" s="282"/>
      <c r="GAC192" s="229"/>
      <c r="GAD192" s="281"/>
      <c r="GAE192" s="282"/>
      <c r="GAF192" s="229"/>
      <c r="GAG192" s="281"/>
      <c r="GAH192" s="282"/>
      <c r="GAI192" s="229"/>
      <c r="GAJ192" s="281"/>
      <c r="GAK192" s="282"/>
      <c r="GAL192" s="229"/>
      <c r="GAM192" s="281"/>
      <c r="GAN192" s="282"/>
      <c r="GAO192" s="229"/>
      <c r="GAP192" s="281"/>
      <c r="GAQ192" s="282"/>
      <c r="GAR192" s="229"/>
      <c r="GAS192" s="281"/>
      <c r="GAT192" s="282"/>
      <c r="GAU192" s="229"/>
      <c r="GAV192" s="281"/>
      <c r="GAW192" s="282"/>
      <c r="GAX192" s="229"/>
      <c r="GAY192" s="281"/>
      <c r="GAZ192" s="282"/>
      <c r="GBA192" s="229"/>
      <c r="GBB192" s="281"/>
      <c r="GBC192" s="282"/>
      <c r="GBD192" s="229"/>
      <c r="GBE192" s="281"/>
      <c r="GBF192" s="282"/>
      <c r="GBG192" s="229"/>
      <c r="GBH192" s="281"/>
      <c r="GBI192" s="282"/>
      <c r="GBJ192" s="229"/>
      <c r="GBK192" s="281"/>
      <c r="GBL192" s="282"/>
      <c r="GBM192" s="229"/>
      <c r="GBN192" s="281"/>
      <c r="GBO192" s="282"/>
      <c r="GBP192" s="229"/>
      <c r="GBQ192" s="281"/>
      <c r="GBR192" s="282"/>
      <c r="GBS192" s="229"/>
      <c r="GBT192" s="281"/>
      <c r="GBU192" s="282"/>
      <c r="GBV192" s="229"/>
      <c r="GBW192" s="281"/>
      <c r="GBX192" s="282"/>
      <c r="GBY192" s="229"/>
      <c r="GBZ192" s="281"/>
      <c r="GCA192" s="282"/>
      <c r="GCB192" s="229"/>
      <c r="GCC192" s="281"/>
      <c r="GCD192" s="282"/>
      <c r="GCE192" s="229"/>
      <c r="GCF192" s="281"/>
      <c r="GCG192" s="282"/>
      <c r="GCH192" s="229"/>
      <c r="GCI192" s="281"/>
      <c r="GCJ192" s="282"/>
      <c r="GCK192" s="229"/>
      <c r="GCL192" s="281"/>
      <c r="GCM192" s="282"/>
      <c r="GCN192" s="229"/>
      <c r="GCO192" s="281"/>
      <c r="GCP192" s="282"/>
      <c r="GCQ192" s="229"/>
      <c r="GCR192" s="281"/>
      <c r="GCS192" s="282"/>
      <c r="GCT192" s="229"/>
      <c r="GCU192" s="281"/>
      <c r="GCV192" s="282"/>
      <c r="GCW192" s="229"/>
      <c r="GCX192" s="281"/>
      <c r="GCY192" s="282"/>
      <c r="GCZ192" s="229"/>
      <c r="GDA192" s="281"/>
      <c r="GDB192" s="282"/>
      <c r="GDC192" s="229"/>
      <c r="GDD192" s="281"/>
      <c r="GDE192" s="282"/>
      <c r="GDF192" s="229"/>
      <c r="GDG192" s="281"/>
      <c r="GDH192" s="282"/>
      <c r="GDI192" s="229"/>
      <c r="GDJ192" s="281"/>
      <c r="GDK192" s="282"/>
      <c r="GDL192" s="229"/>
      <c r="GDM192" s="281"/>
      <c r="GDN192" s="282"/>
      <c r="GDO192" s="229"/>
      <c r="GDP192" s="281"/>
      <c r="GDQ192" s="282"/>
      <c r="GDR192" s="229"/>
      <c r="GDS192" s="281"/>
      <c r="GDT192" s="282"/>
      <c r="GDU192" s="229"/>
      <c r="GDV192" s="281"/>
      <c r="GDW192" s="282"/>
      <c r="GDX192" s="229"/>
      <c r="GDY192" s="281"/>
      <c r="GDZ192" s="282"/>
      <c r="GEA192" s="229"/>
      <c r="GEB192" s="281"/>
      <c r="GEC192" s="282"/>
      <c r="GED192" s="229"/>
      <c r="GEE192" s="281"/>
      <c r="GEF192" s="282"/>
      <c r="GEG192" s="229"/>
      <c r="GEH192" s="281"/>
      <c r="GEI192" s="282"/>
      <c r="GEJ192" s="229"/>
      <c r="GEK192" s="281"/>
      <c r="GEL192" s="282"/>
      <c r="GEM192" s="229"/>
      <c r="GEN192" s="281"/>
      <c r="GEO192" s="282"/>
      <c r="GEP192" s="229"/>
      <c r="GEQ192" s="281"/>
      <c r="GER192" s="282"/>
      <c r="GES192" s="229"/>
      <c r="GET192" s="281"/>
      <c r="GEU192" s="282"/>
      <c r="GEV192" s="229"/>
      <c r="GEW192" s="281"/>
      <c r="GEX192" s="282"/>
      <c r="GEY192" s="229"/>
      <c r="GEZ192" s="281"/>
      <c r="GFA192" s="282"/>
      <c r="GFB192" s="229"/>
      <c r="GFC192" s="281"/>
      <c r="GFD192" s="282"/>
      <c r="GFE192" s="229"/>
      <c r="GFF192" s="281"/>
      <c r="GFG192" s="282"/>
      <c r="GFH192" s="229"/>
      <c r="GFI192" s="281"/>
      <c r="GFJ192" s="282"/>
      <c r="GFK192" s="229"/>
      <c r="GFL192" s="281"/>
      <c r="GFM192" s="282"/>
      <c r="GFN192" s="229"/>
      <c r="GFO192" s="281"/>
      <c r="GFP192" s="282"/>
      <c r="GFQ192" s="229"/>
      <c r="GFR192" s="281"/>
      <c r="GFS192" s="282"/>
      <c r="GFT192" s="229"/>
      <c r="GFU192" s="281"/>
      <c r="GFV192" s="282"/>
      <c r="GFW192" s="229"/>
      <c r="GFX192" s="281"/>
      <c r="GFY192" s="282"/>
      <c r="GFZ192" s="229"/>
      <c r="GGA192" s="281"/>
      <c r="GGB192" s="282"/>
      <c r="GGC192" s="229"/>
      <c r="GGD192" s="281"/>
      <c r="GGE192" s="282"/>
      <c r="GGF192" s="229"/>
      <c r="GGG192" s="281"/>
      <c r="GGH192" s="282"/>
      <c r="GGI192" s="229"/>
      <c r="GGJ192" s="281"/>
      <c r="GGK192" s="282"/>
      <c r="GGL192" s="229"/>
      <c r="GGM192" s="281"/>
      <c r="GGN192" s="282"/>
      <c r="GGO192" s="229"/>
      <c r="GGP192" s="281"/>
      <c r="GGQ192" s="282"/>
      <c r="GGR192" s="229"/>
      <c r="GGS192" s="281"/>
      <c r="GGT192" s="282"/>
      <c r="GGU192" s="229"/>
      <c r="GGV192" s="281"/>
      <c r="GGW192" s="282"/>
      <c r="GGX192" s="229"/>
      <c r="GGY192" s="281"/>
      <c r="GGZ192" s="282"/>
      <c r="GHA192" s="229"/>
      <c r="GHB192" s="281"/>
      <c r="GHC192" s="282"/>
      <c r="GHD192" s="229"/>
      <c r="GHE192" s="281"/>
      <c r="GHF192" s="282"/>
      <c r="GHG192" s="229"/>
      <c r="GHH192" s="281"/>
      <c r="GHI192" s="282"/>
      <c r="GHJ192" s="229"/>
      <c r="GHK192" s="281"/>
      <c r="GHL192" s="282"/>
      <c r="GHM192" s="229"/>
      <c r="GHN192" s="281"/>
      <c r="GHO192" s="282"/>
      <c r="GHP192" s="229"/>
      <c r="GHQ192" s="281"/>
      <c r="GHR192" s="282"/>
      <c r="GHS192" s="229"/>
      <c r="GHT192" s="281"/>
      <c r="GHU192" s="282"/>
      <c r="GHV192" s="229"/>
      <c r="GHW192" s="281"/>
      <c r="GHX192" s="282"/>
      <c r="GHY192" s="229"/>
      <c r="GHZ192" s="281"/>
      <c r="GIA192" s="282"/>
      <c r="GIB192" s="229"/>
      <c r="GIC192" s="281"/>
      <c r="GID192" s="282"/>
      <c r="GIE192" s="229"/>
      <c r="GIF192" s="281"/>
      <c r="GIG192" s="282"/>
      <c r="GIH192" s="229"/>
      <c r="GII192" s="281"/>
      <c r="GIJ192" s="282"/>
      <c r="GIK192" s="229"/>
      <c r="GIL192" s="281"/>
      <c r="GIM192" s="282"/>
      <c r="GIN192" s="229"/>
      <c r="GIO192" s="281"/>
      <c r="GIP192" s="282"/>
      <c r="GIQ192" s="229"/>
      <c r="GIR192" s="281"/>
      <c r="GIS192" s="282"/>
      <c r="GIT192" s="229"/>
      <c r="GIU192" s="281"/>
      <c r="GIV192" s="282"/>
      <c r="GIW192" s="229"/>
      <c r="GIX192" s="281"/>
      <c r="GIY192" s="282"/>
      <c r="GIZ192" s="229"/>
      <c r="GJA192" s="281"/>
      <c r="GJB192" s="282"/>
      <c r="GJC192" s="229"/>
      <c r="GJD192" s="281"/>
      <c r="GJE192" s="282"/>
      <c r="GJF192" s="229"/>
      <c r="GJG192" s="281"/>
      <c r="GJH192" s="282"/>
      <c r="GJI192" s="229"/>
      <c r="GJJ192" s="281"/>
      <c r="GJK192" s="282"/>
      <c r="GJL192" s="229"/>
      <c r="GJM192" s="281"/>
      <c r="GJN192" s="282"/>
      <c r="GJO192" s="229"/>
      <c r="GJP192" s="281"/>
      <c r="GJQ192" s="282"/>
      <c r="GJR192" s="229"/>
      <c r="GJS192" s="281"/>
      <c r="GJT192" s="282"/>
      <c r="GJU192" s="229"/>
      <c r="GJV192" s="281"/>
      <c r="GJW192" s="282"/>
      <c r="GJX192" s="229"/>
      <c r="GJY192" s="281"/>
      <c r="GJZ192" s="282"/>
      <c r="GKA192" s="229"/>
      <c r="GKB192" s="281"/>
      <c r="GKC192" s="282"/>
      <c r="GKD192" s="229"/>
      <c r="GKE192" s="281"/>
      <c r="GKF192" s="282"/>
      <c r="GKG192" s="229"/>
      <c r="GKH192" s="281"/>
      <c r="GKI192" s="282"/>
      <c r="GKJ192" s="229"/>
      <c r="GKK192" s="281"/>
      <c r="GKL192" s="282"/>
      <c r="GKM192" s="229"/>
      <c r="GKN192" s="281"/>
      <c r="GKO192" s="282"/>
      <c r="GKP192" s="229"/>
      <c r="GKQ192" s="281"/>
      <c r="GKR192" s="282"/>
      <c r="GKS192" s="229"/>
      <c r="GKT192" s="281"/>
      <c r="GKU192" s="282"/>
      <c r="GKV192" s="229"/>
      <c r="GKW192" s="281"/>
      <c r="GKX192" s="282"/>
      <c r="GKY192" s="229"/>
      <c r="GKZ192" s="281"/>
      <c r="GLA192" s="282"/>
      <c r="GLB192" s="229"/>
      <c r="GLC192" s="281"/>
      <c r="GLD192" s="282"/>
      <c r="GLE192" s="229"/>
      <c r="GLF192" s="281"/>
      <c r="GLG192" s="282"/>
      <c r="GLH192" s="229"/>
      <c r="GLI192" s="281"/>
      <c r="GLJ192" s="282"/>
      <c r="GLK192" s="229"/>
      <c r="GLL192" s="281"/>
      <c r="GLM192" s="282"/>
      <c r="GLN192" s="229"/>
      <c r="GLO192" s="281"/>
      <c r="GLP192" s="282"/>
      <c r="GLQ192" s="229"/>
      <c r="GLR192" s="281"/>
      <c r="GLS192" s="282"/>
      <c r="GLT192" s="229"/>
      <c r="GLU192" s="281"/>
      <c r="GLV192" s="282"/>
      <c r="GLW192" s="229"/>
      <c r="GLX192" s="281"/>
      <c r="GLY192" s="282"/>
      <c r="GLZ192" s="229"/>
      <c r="GMA192" s="281"/>
      <c r="GMB192" s="282"/>
      <c r="GMC192" s="229"/>
      <c r="GMD192" s="281"/>
      <c r="GME192" s="282"/>
      <c r="GMF192" s="229"/>
      <c r="GMG192" s="281"/>
      <c r="GMH192" s="282"/>
      <c r="GMI192" s="229"/>
      <c r="GMJ192" s="281"/>
      <c r="GMK192" s="282"/>
      <c r="GML192" s="229"/>
      <c r="GMM192" s="281"/>
      <c r="GMN192" s="282"/>
      <c r="GMO192" s="229"/>
      <c r="GMP192" s="281"/>
      <c r="GMQ192" s="282"/>
      <c r="GMR192" s="229"/>
      <c r="GMS192" s="281"/>
      <c r="GMT192" s="282"/>
      <c r="GMU192" s="229"/>
      <c r="GMV192" s="281"/>
      <c r="GMW192" s="282"/>
      <c r="GMX192" s="229"/>
      <c r="GMY192" s="281"/>
      <c r="GMZ192" s="282"/>
      <c r="GNA192" s="229"/>
      <c r="GNB192" s="281"/>
      <c r="GNC192" s="282"/>
      <c r="GND192" s="229"/>
      <c r="GNE192" s="281"/>
      <c r="GNF192" s="282"/>
      <c r="GNG192" s="229"/>
      <c r="GNH192" s="281"/>
      <c r="GNI192" s="282"/>
      <c r="GNJ192" s="229"/>
      <c r="GNK192" s="281"/>
      <c r="GNL192" s="282"/>
      <c r="GNM192" s="229"/>
      <c r="GNN192" s="281"/>
      <c r="GNO192" s="282"/>
      <c r="GNP192" s="229"/>
      <c r="GNQ192" s="281"/>
      <c r="GNR192" s="282"/>
      <c r="GNS192" s="229"/>
      <c r="GNT192" s="281"/>
      <c r="GNU192" s="282"/>
      <c r="GNV192" s="229"/>
      <c r="GNW192" s="281"/>
      <c r="GNX192" s="282"/>
      <c r="GNY192" s="229"/>
      <c r="GNZ192" s="281"/>
      <c r="GOA192" s="282"/>
      <c r="GOB192" s="229"/>
      <c r="GOC192" s="281"/>
      <c r="GOD192" s="282"/>
      <c r="GOE192" s="229"/>
      <c r="GOF192" s="281"/>
      <c r="GOG192" s="282"/>
      <c r="GOH192" s="229"/>
      <c r="GOI192" s="281"/>
      <c r="GOJ192" s="282"/>
      <c r="GOK192" s="229"/>
      <c r="GOL192" s="281"/>
      <c r="GOM192" s="282"/>
      <c r="GON192" s="229"/>
      <c r="GOO192" s="281"/>
      <c r="GOP192" s="282"/>
      <c r="GOQ192" s="229"/>
      <c r="GOR192" s="281"/>
      <c r="GOS192" s="282"/>
      <c r="GOT192" s="229"/>
      <c r="GOU192" s="281"/>
      <c r="GOV192" s="282"/>
      <c r="GOW192" s="229"/>
      <c r="GOX192" s="281"/>
      <c r="GOY192" s="282"/>
      <c r="GOZ192" s="229"/>
      <c r="GPA192" s="281"/>
      <c r="GPB192" s="282"/>
      <c r="GPC192" s="229"/>
      <c r="GPD192" s="281"/>
      <c r="GPE192" s="282"/>
      <c r="GPF192" s="229"/>
      <c r="GPG192" s="281"/>
      <c r="GPH192" s="282"/>
      <c r="GPI192" s="229"/>
      <c r="GPJ192" s="281"/>
      <c r="GPK192" s="282"/>
      <c r="GPL192" s="229"/>
      <c r="GPM192" s="281"/>
      <c r="GPN192" s="282"/>
      <c r="GPO192" s="229"/>
      <c r="GPP192" s="281"/>
      <c r="GPQ192" s="282"/>
      <c r="GPR192" s="229"/>
      <c r="GPS192" s="281"/>
      <c r="GPT192" s="282"/>
      <c r="GPU192" s="229"/>
      <c r="GPV192" s="281"/>
      <c r="GPW192" s="282"/>
      <c r="GPX192" s="229"/>
      <c r="GPY192" s="281"/>
      <c r="GPZ192" s="282"/>
      <c r="GQA192" s="229"/>
      <c r="GQB192" s="281"/>
      <c r="GQC192" s="282"/>
      <c r="GQD192" s="229"/>
      <c r="GQE192" s="281"/>
      <c r="GQF192" s="282"/>
      <c r="GQG192" s="229"/>
      <c r="GQH192" s="281"/>
      <c r="GQI192" s="282"/>
      <c r="GQJ192" s="229"/>
      <c r="GQK192" s="281"/>
      <c r="GQL192" s="282"/>
      <c r="GQM192" s="229"/>
      <c r="GQN192" s="281"/>
      <c r="GQO192" s="282"/>
      <c r="GQP192" s="229"/>
      <c r="GQQ192" s="281"/>
      <c r="GQR192" s="282"/>
      <c r="GQS192" s="229"/>
      <c r="GQT192" s="281"/>
      <c r="GQU192" s="282"/>
      <c r="GQV192" s="229"/>
      <c r="GQW192" s="281"/>
      <c r="GQX192" s="282"/>
      <c r="GQY192" s="229"/>
      <c r="GQZ192" s="281"/>
      <c r="GRA192" s="282"/>
      <c r="GRB192" s="229"/>
      <c r="GRC192" s="281"/>
      <c r="GRD192" s="282"/>
      <c r="GRE192" s="229"/>
      <c r="GRF192" s="281"/>
      <c r="GRG192" s="282"/>
      <c r="GRH192" s="229"/>
      <c r="GRI192" s="281"/>
      <c r="GRJ192" s="282"/>
      <c r="GRK192" s="229"/>
      <c r="GRL192" s="281"/>
      <c r="GRM192" s="282"/>
      <c r="GRN192" s="229"/>
      <c r="GRO192" s="281"/>
      <c r="GRP192" s="282"/>
      <c r="GRQ192" s="229"/>
      <c r="GRR192" s="281"/>
      <c r="GRS192" s="282"/>
      <c r="GRT192" s="229"/>
      <c r="GRU192" s="281"/>
      <c r="GRV192" s="282"/>
      <c r="GRW192" s="229"/>
      <c r="GRX192" s="281"/>
      <c r="GRY192" s="282"/>
      <c r="GRZ192" s="229"/>
      <c r="GSA192" s="281"/>
      <c r="GSB192" s="282"/>
      <c r="GSC192" s="229"/>
      <c r="GSD192" s="281"/>
      <c r="GSE192" s="282"/>
      <c r="GSF192" s="229"/>
      <c r="GSG192" s="281"/>
      <c r="GSH192" s="282"/>
      <c r="GSI192" s="229"/>
      <c r="GSJ192" s="281"/>
      <c r="GSK192" s="282"/>
      <c r="GSL192" s="229"/>
      <c r="GSM192" s="281"/>
      <c r="GSN192" s="282"/>
      <c r="GSO192" s="229"/>
      <c r="GSP192" s="281"/>
      <c r="GSQ192" s="282"/>
      <c r="GSR192" s="229"/>
      <c r="GSS192" s="281"/>
      <c r="GST192" s="282"/>
      <c r="GSU192" s="229"/>
      <c r="GSV192" s="281"/>
      <c r="GSW192" s="282"/>
      <c r="GSX192" s="229"/>
      <c r="GSY192" s="281"/>
      <c r="GSZ192" s="282"/>
      <c r="GTA192" s="229"/>
      <c r="GTB192" s="281"/>
      <c r="GTC192" s="282"/>
      <c r="GTD192" s="229"/>
      <c r="GTE192" s="281"/>
      <c r="GTF192" s="282"/>
      <c r="GTG192" s="229"/>
      <c r="GTH192" s="281"/>
      <c r="GTI192" s="282"/>
      <c r="GTJ192" s="229"/>
      <c r="GTK192" s="281"/>
      <c r="GTL192" s="282"/>
      <c r="GTM192" s="229"/>
      <c r="GTN192" s="281"/>
      <c r="GTO192" s="282"/>
      <c r="GTP192" s="229"/>
      <c r="GTQ192" s="281"/>
      <c r="GTR192" s="282"/>
      <c r="GTS192" s="229"/>
      <c r="GTT192" s="281"/>
      <c r="GTU192" s="282"/>
      <c r="GTV192" s="229"/>
      <c r="GTW192" s="281"/>
      <c r="GTX192" s="282"/>
      <c r="GTY192" s="229"/>
      <c r="GTZ192" s="281"/>
      <c r="GUA192" s="282"/>
      <c r="GUB192" s="229"/>
      <c r="GUC192" s="281"/>
      <c r="GUD192" s="282"/>
      <c r="GUE192" s="229"/>
      <c r="GUF192" s="281"/>
      <c r="GUG192" s="282"/>
      <c r="GUH192" s="229"/>
      <c r="GUI192" s="281"/>
      <c r="GUJ192" s="282"/>
      <c r="GUK192" s="229"/>
      <c r="GUL192" s="281"/>
      <c r="GUM192" s="282"/>
      <c r="GUN192" s="229"/>
      <c r="GUO192" s="281"/>
      <c r="GUP192" s="282"/>
      <c r="GUQ192" s="229"/>
      <c r="GUR192" s="281"/>
      <c r="GUS192" s="282"/>
      <c r="GUT192" s="229"/>
      <c r="GUU192" s="281"/>
      <c r="GUV192" s="282"/>
      <c r="GUW192" s="229"/>
      <c r="GUX192" s="281"/>
      <c r="GUY192" s="282"/>
      <c r="GUZ192" s="229"/>
      <c r="GVA192" s="281"/>
      <c r="GVB192" s="282"/>
      <c r="GVC192" s="229"/>
      <c r="GVD192" s="281"/>
      <c r="GVE192" s="282"/>
      <c r="GVF192" s="229"/>
      <c r="GVG192" s="281"/>
      <c r="GVH192" s="282"/>
      <c r="GVI192" s="229"/>
      <c r="GVJ192" s="281"/>
      <c r="GVK192" s="282"/>
      <c r="GVL192" s="229"/>
      <c r="GVM192" s="281"/>
      <c r="GVN192" s="282"/>
      <c r="GVO192" s="229"/>
      <c r="GVP192" s="281"/>
      <c r="GVQ192" s="282"/>
      <c r="GVR192" s="229"/>
      <c r="GVS192" s="281"/>
      <c r="GVT192" s="282"/>
      <c r="GVU192" s="229"/>
      <c r="GVV192" s="281"/>
      <c r="GVW192" s="282"/>
      <c r="GVX192" s="229"/>
      <c r="GVY192" s="281"/>
      <c r="GVZ192" s="282"/>
      <c r="GWA192" s="229"/>
      <c r="GWB192" s="281"/>
      <c r="GWC192" s="282"/>
      <c r="GWD192" s="229"/>
      <c r="GWE192" s="281"/>
      <c r="GWF192" s="282"/>
      <c r="GWG192" s="229"/>
      <c r="GWH192" s="281"/>
      <c r="GWI192" s="282"/>
      <c r="GWJ192" s="229"/>
      <c r="GWK192" s="281"/>
      <c r="GWL192" s="282"/>
      <c r="GWM192" s="229"/>
      <c r="GWN192" s="281"/>
      <c r="GWO192" s="282"/>
      <c r="GWP192" s="229"/>
      <c r="GWQ192" s="281"/>
      <c r="GWR192" s="282"/>
      <c r="GWS192" s="229"/>
      <c r="GWT192" s="281"/>
      <c r="GWU192" s="282"/>
      <c r="GWV192" s="229"/>
      <c r="GWW192" s="281"/>
      <c r="GWX192" s="282"/>
      <c r="GWY192" s="229"/>
      <c r="GWZ192" s="281"/>
      <c r="GXA192" s="282"/>
      <c r="GXB192" s="229"/>
      <c r="GXC192" s="281"/>
      <c r="GXD192" s="282"/>
      <c r="GXE192" s="229"/>
      <c r="GXF192" s="281"/>
      <c r="GXG192" s="282"/>
      <c r="GXH192" s="229"/>
      <c r="GXI192" s="281"/>
      <c r="GXJ192" s="282"/>
      <c r="GXK192" s="229"/>
      <c r="GXL192" s="281"/>
      <c r="GXM192" s="282"/>
      <c r="GXN192" s="229"/>
      <c r="GXO192" s="281"/>
      <c r="GXP192" s="282"/>
      <c r="GXQ192" s="229"/>
      <c r="GXR192" s="281"/>
      <c r="GXS192" s="282"/>
      <c r="GXT192" s="229"/>
      <c r="GXU192" s="281"/>
      <c r="GXV192" s="282"/>
      <c r="GXW192" s="229"/>
      <c r="GXX192" s="281"/>
      <c r="GXY192" s="282"/>
      <c r="GXZ192" s="229"/>
      <c r="GYA192" s="281"/>
      <c r="GYB192" s="282"/>
      <c r="GYC192" s="229"/>
      <c r="GYD192" s="281"/>
      <c r="GYE192" s="282"/>
      <c r="GYF192" s="229"/>
      <c r="GYG192" s="281"/>
      <c r="GYH192" s="282"/>
      <c r="GYI192" s="229"/>
      <c r="GYJ192" s="281"/>
      <c r="GYK192" s="282"/>
      <c r="GYL192" s="229"/>
      <c r="GYM192" s="281"/>
      <c r="GYN192" s="282"/>
      <c r="GYO192" s="229"/>
      <c r="GYP192" s="281"/>
      <c r="GYQ192" s="282"/>
      <c r="GYR192" s="229"/>
      <c r="GYS192" s="281"/>
      <c r="GYT192" s="282"/>
      <c r="GYU192" s="229"/>
      <c r="GYV192" s="281"/>
      <c r="GYW192" s="282"/>
      <c r="GYX192" s="229"/>
      <c r="GYY192" s="281"/>
      <c r="GYZ192" s="282"/>
      <c r="GZA192" s="229"/>
      <c r="GZB192" s="281"/>
      <c r="GZC192" s="282"/>
      <c r="GZD192" s="229"/>
      <c r="GZE192" s="281"/>
      <c r="GZF192" s="282"/>
      <c r="GZG192" s="229"/>
      <c r="GZH192" s="281"/>
      <c r="GZI192" s="282"/>
      <c r="GZJ192" s="229"/>
      <c r="GZK192" s="281"/>
      <c r="GZL192" s="282"/>
      <c r="GZM192" s="229"/>
      <c r="GZN192" s="281"/>
      <c r="GZO192" s="282"/>
      <c r="GZP192" s="229"/>
      <c r="GZQ192" s="281"/>
      <c r="GZR192" s="282"/>
      <c r="GZS192" s="229"/>
      <c r="GZT192" s="281"/>
      <c r="GZU192" s="282"/>
      <c r="GZV192" s="229"/>
      <c r="GZW192" s="281"/>
      <c r="GZX192" s="282"/>
      <c r="GZY192" s="229"/>
      <c r="GZZ192" s="281"/>
      <c r="HAA192" s="282"/>
      <c r="HAB192" s="229"/>
      <c r="HAC192" s="281"/>
      <c r="HAD192" s="282"/>
      <c r="HAE192" s="229"/>
      <c r="HAF192" s="281"/>
      <c r="HAG192" s="282"/>
      <c r="HAH192" s="229"/>
      <c r="HAI192" s="281"/>
      <c r="HAJ192" s="282"/>
      <c r="HAK192" s="229"/>
      <c r="HAL192" s="281"/>
      <c r="HAM192" s="282"/>
      <c r="HAN192" s="229"/>
      <c r="HAO192" s="281"/>
      <c r="HAP192" s="282"/>
      <c r="HAQ192" s="229"/>
      <c r="HAR192" s="281"/>
      <c r="HAS192" s="282"/>
      <c r="HAT192" s="229"/>
      <c r="HAU192" s="281"/>
      <c r="HAV192" s="282"/>
      <c r="HAW192" s="229"/>
      <c r="HAX192" s="281"/>
      <c r="HAY192" s="282"/>
      <c r="HAZ192" s="229"/>
      <c r="HBA192" s="281"/>
      <c r="HBB192" s="282"/>
      <c r="HBC192" s="229"/>
      <c r="HBD192" s="281"/>
      <c r="HBE192" s="282"/>
      <c r="HBF192" s="229"/>
      <c r="HBG192" s="281"/>
      <c r="HBH192" s="282"/>
      <c r="HBI192" s="229"/>
      <c r="HBJ192" s="281"/>
      <c r="HBK192" s="282"/>
      <c r="HBL192" s="229"/>
      <c r="HBM192" s="281"/>
      <c r="HBN192" s="282"/>
      <c r="HBO192" s="229"/>
      <c r="HBP192" s="281"/>
      <c r="HBQ192" s="282"/>
      <c r="HBR192" s="229"/>
      <c r="HBS192" s="281"/>
      <c r="HBT192" s="282"/>
      <c r="HBU192" s="229"/>
      <c r="HBV192" s="281"/>
      <c r="HBW192" s="282"/>
      <c r="HBX192" s="229"/>
      <c r="HBY192" s="281"/>
      <c r="HBZ192" s="282"/>
      <c r="HCA192" s="229"/>
      <c r="HCB192" s="281"/>
      <c r="HCC192" s="282"/>
      <c r="HCD192" s="229"/>
      <c r="HCE192" s="281"/>
      <c r="HCF192" s="282"/>
      <c r="HCG192" s="229"/>
      <c r="HCH192" s="281"/>
      <c r="HCI192" s="282"/>
      <c r="HCJ192" s="229"/>
      <c r="HCK192" s="281"/>
      <c r="HCL192" s="282"/>
      <c r="HCM192" s="229"/>
      <c r="HCN192" s="281"/>
      <c r="HCO192" s="282"/>
      <c r="HCP192" s="229"/>
      <c r="HCQ192" s="281"/>
      <c r="HCR192" s="282"/>
      <c r="HCS192" s="229"/>
      <c r="HCT192" s="281"/>
      <c r="HCU192" s="282"/>
      <c r="HCV192" s="229"/>
      <c r="HCW192" s="281"/>
      <c r="HCX192" s="282"/>
      <c r="HCY192" s="229"/>
      <c r="HCZ192" s="281"/>
      <c r="HDA192" s="282"/>
      <c r="HDB192" s="229"/>
      <c r="HDC192" s="281"/>
      <c r="HDD192" s="282"/>
      <c r="HDE192" s="229"/>
      <c r="HDF192" s="281"/>
      <c r="HDG192" s="282"/>
      <c r="HDH192" s="229"/>
      <c r="HDI192" s="281"/>
      <c r="HDJ192" s="282"/>
      <c r="HDK192" s="229"/>
      <c r="HDL192" s="281"/>
      <c r="HDM192" s="282"/>
      <c r="HDN192" s="229"/>
      <c r="HDO192" s="281"/>
      <c r="HDP192" s="282"/>
      <c r="HDQ192" s="229"/>
      <c r="HDR192" s="281"/>
      <c r="HDS192" s="282"/>
      <c r="HDT192" s="229"/>
      <c r="HDU192" s="281"/>
      <c r="HDV192" s="282"/>
      <c r="HDW192" s="229"/>
      <c r="HDX192" s="281"/>
      <c r="HDY192" s="282"/>
      <c r="HDZ192" s="229"/>
      <c r="HEA192" s="281"/>
      <c r="HEB192" s="282"/>
      <c r="HEC192" s="229"/>
      <c r="HED192" s="281"/>
      <c r="HEE192" s="282"/>
      <c r="HEF192" s="229"/>
      <c r="HEG192" s="281"/>
      <c r="HEH192" s="282"/>
      <c r="HEI192" s="229"/>
      <c r="HEJ192" s="281"/>
      <c r="HEK192" s="282"/>
      <c r="HEL192" s="229"/>
      <c r="HEM192" s="281"/>
      <c r="HEN192" s="282"/>
      <c r="HEO192" s="229"/>
      <c r="HEP192" s="281"/>
      <c r="HEQ192" s="282"/>
      <c r="HER192" s="229"/>
      <c r="HES192" s="281"/>
      <c r="HET192" s="282"/>
      <c r="HEU192" s="229"/>
      <c r="HEV192" s="281"/>
      <c r="HEW192" s="282"/>
      <c r="HEX192" s="229"/>
      <c r="HEY192" s="281"/>
      <c r="HEZ192" s="282"/>
      <c r="HFA192" s="229"/>
      <c r="HFB192" s="281"/>
      <c r="HFC192" s="282"/>
      <c r="HFD192" s="229"/>
      <c r="HFE192" s="281"/>
      <c r="HFF192" s="282"/>
      <c r="HFG192" s="229"/>
      <c r="HFH192" s="281"/>
      <c r="HFI192" s="282"/>
      <c r="HFJ192" s="229"/>
      <c r="HFK192" s="281"/>
      <c r="HFL192" s="282"/>
      <c r="HFM192" s="229"/>
      <c r="HFN192" s="281"/>
      <c r="HFO192" s="282"/>
      <c r="HFP192" s="229"/>
      <c r="HFQ192" s="281"/>
      <c r="HFR192" s="282"/>
      <c r="HFS192" s="229"/>
      <c r="HFT192" s="281"/>
      <c r="HFU192" s="282"/>
      <c r="HFV192" s="229"/>
      <c r="HFW192" s="281"/>
      <c r="HFX192" s="282"/>
      <c r="HFY192" s="229"/>
      <c r="HFZ192" s="281"/>
      <c r="HGA192" s="282"/>
      <c r="HGB192" s="229"/>
      <c r="HGC192" s="281"/>
      <c r="HGD192" s="282"/>
      <c r="HGE192" s="229"/>
      <c r="HGF192" s="281"/>
      <c r="HGG192" s="282"/>
      <c r="HGH192" s="229"/>
      <c r="HGI192" s="281"/>
      <c r="HGJ192" s="282"/>
      <c r="HGK192" s="229"/>
      <c r="HGL192" s="281"/>
      <c r="HGM192" s="282"/>
      <c r="HGN192" s="229"/>
      <c r="HGO192" s="281"/>
      <c r="HGP192" s="282"/>
      <c r="HGQ192" s="229"/>
      <c r="HGR192" s="281"/>
      <c r="HGS192" s="282"/>
      <c r="HGT192" s="229"/>
      <c r="HGU192" s="281"/>
      <c r="HGV192" s="282"/>
      <c r="HGW192" s="229"/>
      <c r="HGX192" s="281"/>
      <c r="HGY192" s="282"/>
      <c r="HGZ192" s="229"/>
      <c r="HHA192" s="281"/>
      <c r="HHB192" s="282"/>
      <c r="HHC192" s="229"/>
      <c r="HHD192" s="281"/>
      <c r="HHE192" s="282"/>
      <c r="HHF192" s="229"/>
      <c r="HHG192" s="281"/>
      <c r="HHH192" s="282"/>
      <c r="HHI192" s="229"/>
      <c r="HHJ192" s="281"/>
      <c r="HHK192" s="282"/>
      <c r="HHL192" s="229"/>
      <c r="HHM192" s="281"/>
      <c r="HHN192" s="282"/>
      <c r="HHO192" s="229"/>
      <c r="HHP192" s="281"/>
      <c r="HHQ192" s="282"/>
      <c r="HHR192" s="229"/>
      <c r="HHS192" s="281"/>
      <c r="HHT192" s="282"/>
      <c r="HHU192" s="229"/>
      <c r="HHV192" s="281"/>
      <c r="HHW192" s="282"/>
      <c r="HHX192" s="229"/>
      <c r="HHY192" s="281"/>
      <c r="HHZ192" s="282"/>
      <c r="HIA192" s="229"/>
      <c r="HIB192" s="281"/>
      <c r="HIC192" s="282"/>
      <c r="HID192" s="229"/>
      <c r="HIE192" s="281"/>
      <c r="HIF192" s="282"/>
      <c r="HIG192" s="229"/>
      <c r="HIH192" s="281"/>
      <c r="HII192" s="282"/>
      <c r="HIJ192" s="229"/>
      <c r="HIK192" s="281"/>
      <c r="HIL192" s="282"/>
      <c r="HIM192" s="229"/>
      <c r="HIN192" s="281"/>
      <c r="HIO192" s="282"/>
      <c r="HIP192" s="229"/>
      <c r="HIQ192" s="281"/>
      <c r="HIR192" s="282"/>
      <c r="HIS192" s="229"/>
      <c r="HIT192" s="281"/>
      <c r="HIU192" s="282"/>
      <c r="HIV192" s="229"/>
      <c r="HIW192" s="281"/>
      <c r="HIX192" s="282"/>
      <c r="HIY192" s="229"/>
      <c r="HIZ192" s="281"/>
      <c r="HJA192" s="282"/>
      <c r="HJB192" s="229"/>
      <c r="HJC192" s="281"/>
      <c r="HJD192" s="282"/>
      <c r="HJE192" s="229"/>
      <c r="HJF192" s="281"/>
      <c r="HJG192" s="282"/>
      <c r="HJH192" s="229"/>
      <c r="HJI192" s="281"/>
      <c r="HJJ192" s="282"/>
      <c r="HJK192" s="229"/>
      <c r="HJL192" s="281"/>
      <c r="HJM192" s="282"/>
      <c r="HJN192" s="229"/>
      <c r="HJO192" s="281"/>
      <c r="HJP192" s="282"/>
      <c r="HJQ192" s="229"/>
      <c r="HJR192" s="281"/>
      <c r="HJS192" s="282"/>
      <c r="HJT192" s="229"/>
      <c r="HJU192" s="281"/>
      <c r="HJV192" s="282"/>
      <c r="HJW192" s="229"/>
      <c r="HJX192" s="281"/>
      <c r="HJY192" s="282"/>
      <c r="HJZ192" s="229"/>
      <c r="HKA192" s="281"/>
      <c r="HKB192" s="282"/>
      <c r="HKC192" s="229"/>
      <c r="HKD192" s="281"/>
      <c r="HKE192" s="282"/>
      <c r="HKF192" s="229"/>
      <c r="HKG192" s="281"/>
      <c r="HKH192" s="282"/>
      <c r="HKI192" s="229"/>
      <c r="HKJ192" s="281"/>
      <c r="HKK192" s="282"/>
      <c r="HKL192" s="229"/>
      <c r="HKM192" s="281"/>
      <c r="HKN192" s="282"/>
      <c r="HKO192" s="229"/>
      <c r="HKP192" s="281"/>
      <c r="HKQ192" s="282"/>
      <c r="HKR192" s="229"/>
      <c r="HKS192" s="281"/>
      <c r="HKT192" s="282"/>
      <c r="HKU192" s="229"/>
      <c r="HKV192" s="281"/>
      <c r="HKW192" s="282"/>
      <c r="HKX192" s="229"/>
      <c r="HKY192" s="281"/>
      <c r="HKZ192" s="282"/>
      <c r="HLA192" s="229"/>
      <c r="HLB192" s="281"/>
      <c r="HLC192" s="282"/>
      <c r="HLD192" s="229"/>
      <c r="HLE192" s="281"/>
      <c r="HLF192" s="282"/>
      <c r="HLG192" s="229"/>
      <c r="HLH192" s="281"/>
      <c r="HLI192" s="282"/>
      <c r="HLJ192" s="229"/>
      <c r="HLK192" s="281"/>
      <c r="HLL192" s="282"/>
      <c r="HLM192" s="229"/>
      <c r="HLN192" s="281"/>
      <c r="HLO192" s="282"/>
      <c r="HLP192" s="229"/>
      <c r="HLQ192" s="281"/>
      <c r="HLR192" s="282"/>
      <c r="HLS192" s="229"/>
      <c r="HLT192" s="281"/>
      <c r="HLU192" s="282"/>
      <c r="HLV192" s="229"/>
      <c r="HLW192" s="281"/>
      <c r="HLX192" s="282"/>
      <c r="HLY192" s="229"/>
      <c r="HLZ192" s="281"/>
      <c r="HMA192" s="282"/>
      <c r="HMB192" s="229"/>
      <c r="HMC192" s="281"/>
      <c r="HMD192" s="282"/>
      <c r="HME192" s="229"/>
      <c r="HMF192" s="281"/>
      <c r="HMG192" s="282"/>
      <c r="HMH192" s="229"/>
      <c r="HMI192" s="281"/>
      <c r="HMJ192" s="282"/>
      <c r="HMK192" s="229"/>
      <c r="HML192" s="281"/>
      <c r="HMM192" s="282"/>
      <c r="HMN192" s="229"/>
      <c r="HMO192" s="281"/>
      <c r="HMP192" s="282"/>
      <c r="HMQ192" s="229"/>
      <c r="HMR192" s="281"/>
      <c r="HMS192" s="282"/>
      <c r="HMT192" s="229"/>
      <c r="HMU192" s="281"/>
      <c r="HMV192" s="282"/>
      <c r="HMW192" s="229"/>
      <c r="HMX192" s="281"/>
      <c r="HMY192" s="282"/>
      <c r="HMZ192" s="229"/>
      <c r="HNA192" s="281"/>
      <c r="HNB192" s="282"/>
      <c r="HNC192" s="229"/>
      <c r="HND192" s="281"/>
      <c r="HNE192" s="282"/>
      <c r="HNF192" s="229"/>
      <c r="HNG192" s="281"/>
      <c r="HNH192" s="282"/>
      <c r="HNI192" s="229"/>
      <c r="HNJ192" s="281"/>
      <c r="HNK192" s="282"/>
      <c r="HNL192" s="229"/>
      <c r="HNM192" s="281"/>
      <c r="HNN192" s="282"/>
      <c r="HNO192" s="229"/>
      <c r="HNP192" s="281"/>
      <c r="HNQ192" s="282"/>
      <c r="HNR192" s="229"/>
      <c r="HNS192" s="281"/>
      <c r="HNT192" s="282"/>
      <c r="HNU192" s="229"/>
      <c r="HNV192" s="281"/>
      <c r="HNW192" s="282"/>
      <c r="HNX192" s="229"/>
      <c r="HNY192" s="281"/>
      <c r="HNZ192" s="282"/>
      <c r="HOA192" s="229"/>
      <c r="HOB192" s="281"/>
      <c r="HOC192" s="282"/>
      <c r="HOD192" s="229"/>
      <c r="HOE192" s="281"/>
      <c r="HOF192" s="282"/>
      <c r="HOG192" s="229"/>
      <c r="HOH192" s="281"/>
      <c r="HOI192" s="282"/>
      <c r="HOJ192" s="229"/>
      <c r="HOK192" s="281"/>
      <c r="HOL192" s="282"/>
      <c r="HOM192" s="229"/>
      <c r="HON192" s="281"/>
      <c r="HOO192" s="282"/>
      <c r="HOP192" s="229"/>
      <c r="HOQ192" s="281"/>
      <c r="HOR192" s="282"/>
      <c r="HOS192" s="229"/>
      <c r="HOT192" s="281"/>
      <c r="HOU192" s="282"/>
      <c r="HOV192" s="229"/>
      <c r="HOW192" s="281"/>
      <c r="HOX192" s="282"/>
      <c r="HOY192" s="229"/>
      <c r="HOZ192" s="281"/>
      <c r="HPA192" s="282"/>
      <c r="HPB192" s="229"/>
      <c r="HPC192" s="281"/>
      <c r="HPD192" s="282"/>
      <c r="HPE192" s="229"/>
      <c r="HPF192" s="281"/>
      <c r="HPG192" s="282"/>
      <c r="HPH192" s="229"/>
      <c r="HPI192" s="281"/>
      <c r="HPJ192" s="282"/>
      <c r="HPK192" s="229"/>
      <c r="HPL192" s="281"/>
      <c r="HPM192" s="282"/>
      <c r="HPN192" s="229"/>
      <c r="HPO192" s="281"/>
      <c r="HPP192" s="282"/>
      <c r="HPQ192" s="229"/>
      <c r="HPR192" s="281"/>
      <c r="HPS192" s="282"/>
      <c r="HPT192" s="229"/>
      <c r="HPU192" s="281"/>
      <c r="HPV192" s="282"/>
      <c r="HPW192" s="229"/>
      <c r="HPX192" s="281"/>
      <c r="HPY192" s="282"/>
      <c r="HPZ192" s="229"/>
      <c r="HQA192" s="281"/>
      <c r="HQB192" s="282"/>
      <c r="HQC192" s="229"/>
      <c r="HQD192" s="281"/>
      <c r="HQE192" s="282"/>
      <c r="HQF192" s="229"/>
      <c r="HQG192" s="281"/>
      <c r="HQH192" s="282"/>
      <c r="HQI192" s="229"/>
      <c r="HQJ192" s="281"/>
      <c r="HQK192" s="282"/>
      <c r="HQL192" s="229"/>
      <c r="HQM192" s="281"/>
      <c r="HQN192" s="282"/>
      <c r="HQO192" s="229"/>
      <c r="HQP192" s="281"/>
      <c r="HQQ192" s="282"/>
      <c r="HQR192" s="229"/>
      <c r="HQS192" s="281"/>
      <c r="HQT192" s="282"/>
      <c r="HQU192" s="229"/>
      <c r="HQV192" s="281"/>
      <c r="HQW192" s="282"/>
      <c r="HQX192" s="229"/>
      <c r="HQY192" s="281"/>
      <c r="HQZ192" s="282"/>
      <c r="HRA192" s="229"/>
      <c r="HRB192" s="281"/>
      <c r="HRC192" s="282"/>
      <c r="HRD192" s="229"/>
      <c r="HRE192" s="281"/>
      <c r="HRF192" s="282"/>
      <c r="HRG192" s="229"/>
      <c r="HRH192" s="281"/>
      <c r="HRI192" s="282"/>
      <c r="HRJ192" s="229"/>
      <c r="HRK192" s="281"/>
      <c r="HRL192" s="282"/>
      <c r="HRM192" s="229"/>
      <c r="HRN192" s="281"/>
      <c r="HRO192" s="282"/>
      <c r="HRP192" s="229"/>
      <c r="HRQ192" s="281"/>
      <c r="HRR192" s="282"/>
      <c r="HRS192" s="229"/>
      <c r="HRT192" s="281"/>
      <c r="HRU192" s="282"/>
      <c r="HRV192" s="229"/>
      <c r="HRW192" s="281"/>
      <c r="HRX192" s="282"/>
      <c r="HRY192" s="229"/>
      <c r="HRZ192" s="281"/>
      <c r="HSA192" s="282"/>
      <c r="HSB192" s="229"/>
      <c r="HSC192" s="281"/>
      <c r="HSD192" s="282"/>
      <c r="HSE192" s="229"/>
      <c r="HSF192" s="281"/>
      <c r="HSG192" s="282"/>
      <c r="HSH192" s="229"/>
      <c r="HSI192" s="281"/>
      <c r="HSJ192" s="282"/>
      <c r="HSK192" s="229"/>
      <c r="HSL192" s="281"/>
      <c r="HSM192" s="282"/>
      <c r="HSN192" s="229"/>
      <c r="HSO192" s="281"/>
      <c r="HSP192" s="282"/>
      <c r="HSQ192" s="229"/>
      <c r="HSR192" s="281"/>
      <c r="HSS192" s="282"/>
      <c r="HST192" s="229"/>
      <c r="HSU192" s="281"/>
      <c r="HSV192" s="282"/>
      <c r="HSW192" s="229"/>
      <c r="HSX192" s="281"/>
      <c r="HSY192" s="282"/>
      <c r="HSZ192" s="229"/>
      <c r="HTA192" s="281"/>
      <c r="HTB192" s="282"/>
      <c r="HTC192" s="229"/>
      <c r="HTD192" s="281"/>
      <c r="HTE192" s="282"/>
      <c r="HTF192" s="229"/>
      <c r="HTG192" s="281"/>
      <c r="HTH192" s="282"/>
      <c r="HTI192" s="229"/>
      <c r="HTJ192" s="281"/>
      <c r="HTK192" s="282"/>
      <c r="HTL192" s="229"/>
      <c r="HTM192" s="281"/>
      <c r="HTN192" s="282"/>
      <c r="HTO192" s="229"/>
      <c r="HTP192" s="281"/>
      <c r="HTQ192" s="282"/>
      <c r="HTR192" s="229"/>
      <c r="HTS192" s="281"/>
      <c r="HTT192" s="282"/>
      <c r="HTU192" s="229"/>
      <c r="HTV192" s="281"/>
      <c r="HTW192" s="282"/>
      <c r="HTX192" s="229"/>
      <c r="HTY192" s="281"/>
      <c r="HTZ192" s="282"/>
      <c r="HUA192" s="229"/>
      <c r="HUB192" s="281"/>
      <c r="HUC192" s="282"/>
      <c r="HUD192" s="229"/>
      <c r="HUE192" s="281"/>
      <c r="HUF192" s="282"/>
      <c r="HUG192" s="229"/>
      <c r="HUH192" s="281"/>
      <c r="HUI192" s="282"/>
      <c r="HUJ192" s="229"/>
      <c r="HUK192" s="281"/>
      <c r="HUL192" s="282"/>
      <c r="HUM192" s="229"/>
      <c r="HUN192" s="281"/>
      <c r="HUO192" s="282"/>
      <c r="HUP192" s="229"/>
      <c r="HUQ192" s="281"/>
      <c r="HUR192" s="282"/>
      <c r="HUS192" s="229"/>
      <c r="HUT192" s="281"/>
      <c r="HUU192" s="282"/>
      <c r="HUV192" s="229"/>
      <c r="HUW192" s="281"/>
      <c r="HUX192" s="282"/>
      <c r="HUY192" s="229"/>
      <c r="HUZ192" s="281"/>
      <c r="HVA192" s="282"/>
      <c r="HVB192" s="229"/>
      <c r="HVC192" s="281"/>
      <c r="HVD192" s="282"/>
      <c r="HVE192" s="229"/>
      <c r="HVF192" s="281"/>
      <c r="HVG192" s="282"/>
      <c r="HVH192" s="229"/>
      <c r="HVI192" s="281"/>
      <c r="HVJ192" s="282"/>
      <c r="HVK192" s="229"/>
      <c r="HVL192" s="281"/>
      <c r="HVM192" s="282"/>
      <c r="HVN192" s="229"/>
      <c r="HVO192" s="281"/>
      <c r="HVP192" s="282"/>
      <c r="HVQ192" s="229"/>
      <c r="HVR192" s="281"/>
      <c r="HVS192" s="282"/>
      <c r="HVT192" s="229"/>
      <c r="HVU192" s="281"/>
      <c r="HVV192" s="282"/>
      <c r="HVW192" s="229"/>
      <c r="HVX192" s="281"/>
      <c r="HVY192" s="282"/>
      <c r="HVZ192" s="229"/>
      <c r="HWA192" s="281"/>
      <c r="HWB192" s="282"/>
      <c r="HWC192" s="229"/>
      <c r="HWD192" s="281"/>
      <c r="HWE192" s="282"/>
      <c r="HWF192" s="229"/>
      <c r="HWG192" s="281"/>
      <c r="HWH192" s="282"/>
      <c r="HWI192" s="229"/>
      <c r="HWJ192" s="281"/>
      <c r="HWK192" s="282"/>
      <c r="HWL192" s="229"/>
      <c r="HWM192" s="281"/>
      <c r="HWN192" s="282"/>
      <c r="HWO192" s="229"/>
      <c r="HWP192" s="281"/>
      <c r="HWQ192" s="282"/>
      <c r="HWR192" s="229"/>
      <c r="HWS192" s="281"/>
      <c r="HWT192" s="282"/>
      <c r="HWU192" s="229"/>
      <c r="HWV192" s="281"/>
      <c r="HWW192" s="282"/>
      <c r="HWX192" s="229"/>
      <c r="HWY192" s="281"/>
      <c r="HWZ192" s="282"/>
      <c r="HXA192" s="229"/>
      <c r="HXB192" s="281"/>
      <c r="HXC192" s="282"/>
      <c r="HXD192" s="229"/>
      <c r="HXE192" s="281"/>
      <c r="HXF192" s="282"/>
      <c r="HXG192" s="229"/>
      <c r="HXH192" s="281"/>
      <c r="HXI192" s="282"/>
      <c r="HXJ192" s="229"/>
      <c r="HXK192" s="281"/>
      <c r="HXL192" s="282"/>
      <c r="HXM192" s="229"/>
      <c r="HXN192" s="281"/>
      <c r="HXO192" s="282"/>
      <c r="HXP192" s="229"/>
      <c r="HXQ192" s="281"/>
      <c r="HXR192" s="282"/>
      <c r="HXS192" s="229"/>
      <c r="HXT192" s="281"/>
      <c r="HXU192" s="282"/>
      <c r="HXV192" s="229"/>
      <c r="HXW192" s="281"/>
      <c r="HXX192" s="282"/>
      <c r="HXY192" s="229"/>
      <c r="HXZ192" s="281"/>
      <c r="HYA192" s="282"/>
      <c r="HYB192" s="229"/>
      <c r="HYC192" s="281"/>
      <c r="HYD192" s="282"/>
      <c r="HYE192" s="229"/>
      <c r="HYF192" s="281"/>
      <c r="HYG192" s="282"/>
      <c r="HYH192" s="229"/>
      <c r="HYI192" s="281"/>
      <c r="HYJ192" s="282"/>
      <c r="HYK192" s="229"/>
      <c r="HYL192" s="281"/>
      <c r="HYM192" s="282"/>
      <c r="HYN192" s="229"/>
      <c r="HYO192" s="281"/>
      <c r="HYP192" s="282"/>
      <c r="HYQ192" s="229"/>
      <c r="HYR192" s="281"/>
      <c r="HYS192" s="282"/>
      <c r="HYT192" s="229"/>
      <c r="HYU192" s="281"/>
      <c r="HYV192" s="282"/>
      <c r="HYW192" s="229"/>
      <c r="HYX192" s="281"/>
      <c r="HYY192" s="282"/>
      <c r="HYZ192" s="229"/>
      <c r="HZA192" s="281"/>
      <c r="HZB192" s="282"/>
      <c r="HZC192" s="229"/>
      <c r="HZD192" s="281"/>
      <c r="HZE192" s="282"/>
      <c r="HZF192" s="229"/>
      <c r="HZG192" s="281"/>
      <c r="HZH192" s="282"/>
      <c r="HZI192" s="229"/>
      <c r="HZJ192" s="281"/>
      <c r="HZK192" s="282"/>
      <c r="HZL192" s="229"/>
      <c r="HZM192" s="281"/>
      <c r="HZN192" s="282"/>
      <c r="HZO192" s="229"/>
      <c r="HZP192" s="281"/>
      <c r="HZQ192" s="282"/>
      <c r="HZR192" s="229"/>
      <c r="HZS192" s="281"/>
      <c r="HZT192" s="282"/>
      <c r="HZU192" s="229"/>
      <c r="HZV192" s="281"/>
      <c r="HZW192" s="282"/>
      <c r="HZX192" s="229"/>
      <c r="HZY192" s="281"/>
      <c r="HZZ192" s="282"/>
      <c r="IAA192" s="229"/>
      <c r="IAB192" s="281"/>
      <c r="IAC192" s="282"/>
      <c r="IAD192" s="229"/>
      <c r="IAE192" s="281"/>
      <c r="IAF192" s="282"/>
      <c r="IAG192" s="229"/>
      <c r="IAH192" s="281"/>
      <c r="IAI192" s="282"/>
      <c r="IAJ192" s="229"/>
      <c r="IAK192" s="281"/>
      <c r="IAL192" s="282"/>
      <c r="IAM192" s="229"/>
      <c r="IAN192" s="281"/>
      <c r="IAO192" s="282"/>
      <c r="IAP192" s="229"/>
      <c r="IAQ192" s="281"/>
      <c r="IAR192" s="282"/>
      <c r="IAS192" s="229"/>
      <c r="IAT192" s="281"/>
      <c r="IAU192" s="282"/>
      <c r="IAV192" s="229"/>
      <c r="IAW192" s="281"/>
      <c r="IAX192" s="282"/>
      <c r="IAY192" s="229"/>
      <c r="IAZ192" s="281"/>
      <c r="IBA192" s="282"/>
      <c r="IBB192" s="229"/>
      <c r="IBC192" s="281"/>
      <c r="IBD192" s="282"/>
      <c r="IBE192" s="229"/>
      <c r="IBF192" s="281"/>
      <c r="IBG192" s="282"/>
      <c r="IBH192" s="229"/>
      <c r="IBI192" s="281"/>
      <c r="IBJ192" s="282"/>
      <c r="IBK192" s="229"/>
      <c r="IBL192" s="281"/>
      <c r="IBM192" s="282"/>
      <c r="IBN192" s="229"/>
      <c r="IBO192" s="281"/>
      <c r="IBP192" s="282"/>
      <c r="IBQ192" s="229"/>
      <c r="IBR192" s="281"/>
      <c r="IBS192" s="282"/>
      <c r="IBT192" s="229"/>
      <c r="IBU192" s="281"/>
      <c r="IBV192" s="282"/>
      <c r="IBW192" s="229"/>
      <c r="IBX192" s="281"/>
      <c r="IBY192" s="282"/>
      <c r="IBZ192" s="229"/>
      <c r="ICA192" s="281"/>
      <c r="ICB192" s="282"/>
      <c r="ICC192" s="229"/>
      <c r="ICD192" s="281"/>
      <c r="ICE192" s="282"/>
      <c r="ICF192" s="229"/>
      <c r="ICG192" s="281"/>
      <c r="ICH192" s="282"/>
      <c r="ICI192" s="229"/>
      <c r="ICJ192" s="281"/>
      <c r="ICK192" s="282"/>
      <c r="ICL192" s="229"/>
      <c r="ICM192" s="281"/>
      <c r="ICN192" s="282"/>
      <c r="ICO192" s="229"/>
      <c r="ICP192" s="281"/>
      <c r="ICQ192" s="282"/>
      <c r="ICR192" s="229"/>
      <c r="ICS192" s="281"/>
      <c r="ICT192" s="282"/>
      <c r="ICU192" s="229"/>
      <c r="ICV192" s="281"/>
      <c r="ICW192" s="282"/>
      <c r="ICX192" s="229"/>
      <c r="ICY192" s="281"/>
      <c r="ICZ192" s="282"/>
      <c r="IDA192" s="229"/>
      <c r="IDB192" s="281"/>
      <c r="IDC192" s="282"/>
      <c r="IDD192" s="229"/>
      <c r="IDE192" s="281"/>
      <c r="IDF192" s="282"/>
      <c r="IDG192" s="229"/>
      <c r="IDH192" s="281"/>
      <c r="IDI192" s="282"/>
      <c r="IDJ192" s="229"/>
      <c r="IDK192" s="281"/>
      <c r="IDL192" s="282"/>
      <c r="IDM192" s="229"/>
      <c r="IDN192" s="281"/>
      <c r="IDO192" s="282"/>
      <c r="IDP192" s="229"/>
      <c r="IDQ192" s="281"/>
      <c r="IDR192" s="282"/>
      <c r="IDS192" s="229"/>
      <c r="IDT192" s="281"/>
      <c r="IDU192" s="282"/>
      <c r="IDV192" s="229"/>
      <c r="IDW192" s="281"/>
      <c r="IDX192" s="282"/>
      <c r="IDY192" s="229"/>
      <c r="IDZ192" s="281"/>
      <c r="IEA192" s="282"/>
      <c r="IEB192" s="229"/>
      <c r="IEC192" s="281"/>
      <c r="IED192" s="282"/>
      <c r="IEE192" s="229"/>
      <c r="IEF192" s="281"/>
      <c r="IEG192" s="282"/>
      <c r="IEH192" s="229"/>
      <c r="IEI192" s="281"/>
      <c r="IEJ192" s="282"/>
      <c r="IEK192" s="229"/>
      <c r="IEL192" s="281"/>
      <c r="IEM192" s="282"/>
      <c r="IEN192" s="229"/>
      <c r="IEO192" s="281"/>
      <c r="IEP192" s="282"/>
      <c r="IEQ192" s="229"/>
      <c r="IER192" s="281"/>
      <c r="IES192" s="282"/>
      <c r="IET192" s="229"/>
      <c r="IEU192" s="281"/>
      <c r="IEV192" s="282"/>
      <c r="IEW192" s="229"/>
      <c r="IEX192" s="281"/>
      <c r="IEY192" s="282"/>
      <c r="IEZ192" s="229"/>
      <c r="IFA192" s="281"/>
      <c r="IFB192" s="282"/>
      <c r="IFC192" s="229"/>
      <c r="IFD192" s="281"/>
      <c r="IFE192" s="282"/>
      <c r="IFF192" s="229"/>
      <c r="IFG192" s="281"/>
      <c r="IFH192" s="282"/>
      <c r="IFI192" s="229"/>
      <c r="IFJ192" s="281"/>
      <c r="IFK192" s="282"/>
      <c r="IFL192" s="229"/>
      <c r="IFM192" s="281"/>
      <c r="IFN192" s="282"/>
      <c r="IFO192" s="229"/>
      <c r="IFP192" s="281"/>
      <c r="IFQ192" s="282"/>
      <c r="IFR192" s="229"/>
      <c r="IFS192" s="281"/>
      <c r="IFT192" s="282"/>
      <c r="IFU192" s="229"/>
      <c r="IFV192" s="281"/>
      <c r="IFW192" s="282"/>
      <c r="IFX192" s="229"/>
      <c r="IFY192" s="281"/>
      <c r="IFZ192" s="282"/>
      <c r="IGA192" s="229"/>
      <c r="IGB192" s="281"/>
      <c r="IGC192" s="282"/>
      <c r="IGD192" s="229"/>
      <c r="IGE192" s="281"/>
      <c r="IGF192" s="282"/>
      <c r="IGG192" s="229"/>
      <c r="IGH192" s="281"/>
      <c r="IGI192" s="282"/>
      <c r="IGJ192" s="229"/>
      <c r="IGK192" s="281"/>
      <c r="IGL192" s="282"/>
      <c r="IGM192" s="229"/>
      <c r="IGN192" s="281"/>
      <c r="IGO192" s="282"/>
      <c r="IGP192" s="229"/>
      <c r="IGQ192" s="281"/>
      <c r="IGR192" s="282"/>
      <c r="IGS192" s="229"/>
      <c r="IGT192" s="281"/>
      <c r="IGU192" s="282"/>
      <c r="IGV192" s="229"/>
      <c r="IGW192" s="281"/>
      <c r="IGX192" s="282"/>
      <c r="IGY192" s="229"/>
      <c r="IGZ192" s="281"/>
      <c r="IHA192" s="282"/>
      <c r="IHB192" s="229"/>
      <c r="IHC192" s="281"/>
      <c r="IHD192" s="282"/>
      <c r="IHE192" s="229"/>
      <c r="IHF192" s="281"/>
      <c r="IHG192" s="282"/>
      <c r="IHH192" s="229"/>
      <c r="IHI192" s="281"/>
      <c r="IHJ192" s="282"/>
      <c r="IHK192" s="229"/>
      <c r="IHL192" s="281"/>
      <c r="IHM192" s="282"/>
      <c r="IHN192" s="229"/>
      <c r="IHO192" s="281"/>
      <c r="IHP192" s="282"/>
      <c r="IHQ192" s="229"/>
      <c r="IHR192" s="281"/>
      <c r="IHS192" s="282"/>
      <c r="IHT192" s="229"/>
      <c r="IHU192" s="281"/>
      <c r="IHV192" s="282"/>
      <c r="IHW192" s="229"/>
      <c r="IHX192" s="281"/>
      <c r="IHY192" s="282"/>
      <c r="IHZ192" s="229"/>
      <c r="IIA192" s="281"/>
      <c r="IIB192" s="282"/>
      <c r="IIC192" s="229"/>
      <c r="IID192" s="281"/>
      <c r="IIE192" s="282"/>
      <c r="IIF192" s="229"/>
      <c r="IIG192" s="281"/>
      <c r="IIH192" s="282"/>
      <c r="III192" s="229"/>
      <c r="IIJ192" s="281"/>
      <c r="IIK192" s="282"/>
      <c r="IIL192" s="229"/>
      <c r="IIM192" s="281"/>
      <c r="IIN192" s="282"/>
      <c r="IIO192" s="229"/>
      <c r="IIP192" s="281"/>
      <c r="IIQ192" s="282"/>
      <c r="IIR192" s="229"/>
      <c r="IIS192" s="281"/>
      <c r="IIT192" s="282"/>
      <c r="IIU192" s="229"/>
      <c r="IIV192" s="281"/>
      <c r="IIW192" s="282"/>
      <c r="IIX192" s="229"/>
      <c r="IIY192" s="281"/>
      <c r="IIZ192" s="282"/>
      <c r="IJA192" s="229"/>
      <c r="IJB192" s="281"/>
      <c r="IJC192" s="282"/>
      <c r="IJD192" s="229"/>
      <c r="IJE192" s="281"/>
      <c r="IJF192" s="282"/>
      <c r="IJG192" s="229"/>
      <c r="IJH192" s="281"/>
      <c r="IJI192" s="282"/>
      <c r="IJJ192" s="229"/>
      <c r="IJK192" s="281"/>
      <c r="IJL192" s="282"/>
      <c r="IJM192" s="229"/>
      <c r="IJN192" s="281"/>
      <c r="IJO192" s="282"/>
      <c r="IJP192" s="229"/>
      <c r="IJQ192" s="281"/>
      <c r="IJR192" s="282"/>
      <c r="IJS192" s="229"/>
      <c r="IJT192" s="281"/>
      <c r="IJU192" s="282"/>
      <c r="IJV192" s="229"/>
      <c r="IJW192" s="281"/>
      <c r="IJX192" s="282"/>
      <c r="IJY192" s="229"/>
      <c r="IJZ192" s="281"/>
      <c r="IKA192" s="282"/>
      <c r="IKB192" s="229"/>
      <c r="IKC192" s="281"/>
      <c r="IKD192" s="282"/>
      <c r="IKE192" s="229"/>
      <c r="IKF192" s="281"/>
      <c r="IKG192" s="282"/>
      <c r="IKH192" s="229"/>
      <c r="IKI192" s="281"/>
      <c r="IKJ192" s="282"/>
      <c r="IKK192" s="229"/>
      <c r="IKL192" s="281"/>
      <c r="IKM192" s="282"/>
      <c r="IKN192" s="229"/>
      <c r="IKO192" s="281"/>
      <c r="IKP192" s="282"/>
      <c r="IKQ192" s="229"/>
      <c r="IKR192" s="281"/>
      <c r="IKS192" s="282"/>
      <c r="IKT192" s="229"/>
      <c r="IKU192" s="281"/>
      <c r="IKV192" s="282"/>
      <c r="IKW192" s="229"/>
      <c r="IKX192" s="281"/>
      <c r="IKY192" s="282"/>
      <c r="IKZ192" s="229"/>
      <c r="ILA192" s="281"/>
      <c r="ILB192" s="282"/>
      <c r="ILC192" s="229"/>
      <c r="ILD192" s="281"/>
      <c r="ILE192" s="282"/>
      <c r="ILF192" s="229"/>
      <c r="ILG192" s="281"/>
      <c r="ILH192" s="282"/>
      <c r="ILI192" s="229"/>
      <c r="ILJ192" s="281"/>
      <c r="ILK192" s="282"/>
      <c r="ILL192" s="229"/>
      <c r="ILM192" s="281"/>
      <c r="ILN192" s="282"/>
      <c r="ILO192" s="229"/>
      <c r="ILP192" s="281"/>
      <c r="ILQ192" s="282"/>
      <c r="ILR192" s="229"/>
      <c r="ILS192" s="281"/>
      <c r="ILT192" s="282"/>
      <c r="ILU192" s="229"/>
      <c r="ILV192" s="281"/>
      <c r="ILW192" s="282"/>
      <c r="ILX192" s="229"/>
      <c r="ILY192" s="281"/>
      <c r="ILZ192" s="282"/>
      <c r="IMA192" s="229"/>
      <c r="IMB192" s="281"/>
      <c r="IMC192" s="282"/>
      <c r="IMD192" s="229"/>
      <c r="IME192" s="281"/>
      <c r="IMF192" s="282"/>
      <c r="IMG192" s="229"/>
      <c r="IMH192" s="281"/>
      <c r="IMI192" s="282"/>
      <c r="IMJ192" s="229"/>
      <c r="IMK192" s="281"/>
      <c r="IML192" s="282"/>
      <c r="IMM192" s="229"/>
      <c r="IMN192" s="281"/>
      <c r="IMO192" s="282"/>
      <c r="IMP192" s="229"/>
      <c r="IMQ192" s="281"/>
      <c r="IMR192" s="282"/>
      <c r="IMS192" s="229"/>
      <c r="IMT192" s="281"/>
      <c r="IMU192" s="282"/>
      <c r="IMV192" s="229"/>
      <c r="IMW192" s="281"/>
      <c r="IMX192" s="282"/>
      <c r="IMY192" s="229"/>
      <c r="IMZ192" s="281"/>
      <c r="INA192" s="282"/>
      <c r="INB192" s="229"/>
      <c r="INC192" s="281"/>
      <c r="IND192" s="282"/>
      <c r="INE192" s="229"/>
      <c r="INF192" s="281"/>
      <c r="ING192" s="282"/>
      <c r="INH192" s="229"/>
      <c r="INI192" s="281"/>
      <c r="INJ192" s="282"/>
      <c r="INK192" s="229"/>
      <c r="INL192" s="281"/>
      <c r="INM192" s="282"/>
      <c r="INN192" s="229"/>
      <c r="INO192" s="281"/>
      <c r="INP192" s="282"/>
      <c r="INQ192" s="229"/>
      <c r="INR192" s="281"/>
      <c r="INS192" s="282"/>
      <c r="INT192" s="229"/>
      <c r="INU192" s="281"/>
      <c r="INV192" s="282"/>
      <c r="INW192" s="229"/>
      <c r="INX192" s="281"/>
      <c r="INY192" s="282"/>
      <c r="INZ192" s="229"/>
      <c r="IOA192" s="281"/>
      <c r="IOB192" s="282"/>
      <c r="IOC192" s="229"/>
      <c r="IOD192" s="281"/>
      <c r="IOE192" s="282"/>
      <c r="IOF192" s="229"/>
      <c r="IOG192" s="281"/>
      <c r="IOH192" s="282"/>
      <c r="IOI192" s="229"/>
      <c r="IOJ192" s="281"/>
      <c r="IOK192" s="282"/>
      <c r="IOL192" s="229"/>
      <c r="IOM192" s="281"/>
      <c r="ION192" s="282"/>
      <c r="IOO192" s="229"/>
      <c r="IOP192" s="281"/>
      <c r="IOQ192" s="282"/>
      <c r="IOR192" s="229"/>
      <c r="IOS192" s="281"/>
      <c r="IOT192" s="282"/>
      <c r="IOU192" s="229"/>
      <c r="IOV192" s="281"/>
      <c r="IOW192" s="282"/>
      <c r="IOX192" s="229"/>
      <c r="IOY192" s="281"/>
      <c r="IOZ192" s="282"/>
      <c r="IPA192" s="229"/>
      <c r="IPB192" s="281"/>
      <c r="IPC192" s="282"/>
      <c r="IPD192" s="229"/>
      <c r="IPE192" s="281"/>
      <c r="IPF192" s="282"/>
      <c r="IPG192" s="229"/>
      <c r="IPH192" s="281"/>
      <c r="IPI192" s="282"/>
      <c r="IPJ192" s="229"/>
      <c r="IPK192" s="281"/>
      <c r="IPL192" s="282"/>
      <c r="IPM192" s="229"/>
      <c r="IPN192" s="281"/>
      <c r="IPO192" s="282"/>
      <c r="IPP192" s="229"/>
      <c r="IPQ192" s="281"/>
      <c r="IPR192" s="282"/>
      <c r="IPS192" s="229"/>
      <c r="IPT192" s="281"/>
      <c r="IPU192" s="282"/>
      <c r="IPV192" s="229"/>
      <c r="IPW192" s="281"/>
      <c r="IPX192" s="282"/>
      <c r="IPY192" s="229"/>
      <c r="IPZ192" s="281"/>
      <c r="IQA192" s="282"/>
      <c r="IQB192" s="229"/>
      <c r="IQC192" s="281"/>
      <c r="IQD192" s="282"/>
      <c r="IQE192" s="229"/>
      <c r="IQF192" s="281"/>
      <c r="IQG192" s="282"/>
      <c r="IQH192" s="229"/>
      <c r="IQI192" s="281"/>
      <c r="IQJ192" s="282"/>
      <c r="IQK192" s="229"/>
      <c r="IQL192" s="281"/>
      <c r="IQM192" s="282"/>
      <c r="IQN192" s="229"/>
      <c r="IQO192" s="281"/>
      <c r="IQP192" s="282"/>
      <c r="IQQ192" s="229"/>
      <c r="IQR192" s="281"/>
      <c r="IQS192" s="282"/>
      <c r="IQT192" s="229"/>
      <c r="IQU192" s="281"/>
      <c r="IQV192" s="282"/>
      <c r="IQW192" s="229"/>
      <c r="IQX192" s="281"/>
      <c r="IQY192" s="282"/>
      <c r="IQZ192" s="229"/>
      <c r="IRA192" s="281"/>
      <c r="IRB192" s="282"/>
      <c r="IRC192" s="229"/>
      <c r="IRD192" s="281"/>
      <c r="IRE192" s="282"/>
      <c r="IRF192" s="229"/>
      <c r="IRG192" s="281"/>
      <c r="IRH192" s="282"/>
      <c r="IRI192" s="229"/>
      <c r="IRJ192" s="281"/>
      <c r="IRK192" s="282"/>
      <c r="IRL192" s="229"/>
      <c r="IRM192" s="281"/>
      <c r="IRN192" s="282"/>
      <c r="IRO192" s="229"/>
      <c r="IRP192" s="281"/>
      <c r="IRQ192" s="282"/>
      <c r="IRR192" s="229"/>
      <c r="IRS192" s="281"/>
      <c r="IRT192" s="282"/>
      <c r="IRU192" s="229"/>
      <c r="IRV192" s="281"/>
      <c r="IRW192" s="282"/>
      <c r="IRX192" s="229"/>
      <c r="IRY192" s="281"/>
      <c r="IRZ192" s="282"/>
      <c r="ISA192" s="229"/>
      <c r="ISB192" s="281"/>
      <c r="ISC192" s="282"/>
      <c r="ISD192" s="229"/>
      <c r="ISE192" s="281"/>
      <c r="ISF192" s="282"/>
      <c r="ISG192" s="229"/>
      <c r="ISH192" s="281"/>
      <c r="ISI192" s="282"/>
      <c r="ISJ192" s="229"/>
      <c r="ISK192" s="281"/>
      <c r="ISL192" s="282"/>
      <c r="ISM192" s="229"/>
      <c r="ISN192" s="281"/>
      <c r="ISO192" s="282"/>
      <c r="ISP192" s="229"/>
      <c r="ISQ192" s="281"/>
      <c r="ISR192" s="282"/>
      <c r="ISS192" s="229"/>
      <c r="IST192" s="281"/>
      <c r="ISU192" s="282"/>
      <c r="ISV192" s="229"/>
      <c r="ISW192" s="281"/>
      <c r="ISX192" s="282"/>
      <c r="ISY192" s="229"/>
      <c r="ISZ192" s="281"/>
      <c r="ITA192" s="282"/>
      <c r="ITB192" s="229"/>
      <c r="ITC192" s="281"/>
      <c r="ITD192" s="282"/>
      <c r="ITE192" s="229"/>
      <c r="ITF192" s="281"/>
      <c r="ITG192" s="282"/>
      <c r="ITH192" s="229"/>
      <c r="ITI192" s="281"/>
      <c r="ITJ192" s="282"/>
      <c r="ITK192" s="229"/>
      <c r="ITL192" s="281"/>
      <c r="ITM192" s="282"/>
      <c r="ITN192" s="229"/>
      <c r="ITO192" s="281"/>
      <c r="ITP192" s="282"/>
      <c r="ITQ192" s="229"/>
      <c r="ITR192" s="281"/>
      <c r="ITS192" s="282"/>
      <c r="ITT192" s="229"/>
      <c r="ITU192" s="281"/>
      <c r="ITV192" s="282"/>
      <c r="ITW192" s="229"/>
      <c r="ITX192" s="281"/>
      <c r="ITY192" s="282"/>
      <c r="ITZ192" s="229"/>
      <c r="IUA192" s="281"/>
      <c r="IUB192" s="282"/>
      <c r="IUC192" s="229"/>
      <c r="IUD192" s="281"/>
      <c r="IUE192" s="282"/>
      <c r="IUF192" s="229"/>
      <c r="IUG192" s="281"/>
      <c r="IUH192" s="282"/>
      <c r="IUI192" s="229"/>
      <c r="IUJ192" s="281"/>
      <c r="IUK192" s="282"/>
      <c r="IUL192" s="229"/>
      <c r="IUM192" s="281"/>
      <c r="IUN192" s="282"/>
      <c r="IUO192" s="229"/>
      <c r="IUP192" s="281"/>
      <c r="IUQ192" s="282"/>
      <c r="IUR192" s="229"/>
      <c r="IUS192" s="281"/>
      <c r="IUT192" s="282"/>
      <c r="IUU192" s="229"/>
      <c r="IUV192" s="281"/>
      <c r="IUW192" s="282"/>
      <c r="IUX192" s="229"/>
      <c r="IUY192" s="281"/>
      <c r="IUZ192" s="282"/>
      <c r="IVA192" s="229"/>
      <c r="IVB192" s="281"/>
      <c r="IVC192" s="282"/>
      <c r="IVD192" s="229"/>
      <c r="IVE192" s="281"/>
      <c r="IVF192" s="282"/>
      <c r="IVG192" s="229"/>
      <c r="IVH192" s="281"/>
      <c r="IVI192" s="282"/>
      <c r="IVJ192" s="229"/>
      <c r="IVK192" s="281"/>
      <c r="IVL192" s="282"/>
      <c r="IVM192" s="229"/>
      <c r="IVN192" s="281"/>
      <c r="IVO192" s="282"/>
      <c r="IVP192" s="229"/>
      <c r="IVQ192" s="281"/>
      <c r="IVR192" s="282"/>
      <c r="IVS192" s="229"/>
      <c r="IVT192" s="281"/>
      <c r="IVU192" s="282"/>
      <c r="IVV192" s="229"/>
      <c r="IVW192" s="281"/>
      <c r="IVX192" s="282"/>
      <c r="IVY192" s="229"/>
      <c r="IVZ192" s="281"/>
      <c r="IWA192" s="282"/>
      <c r="IWB192" s="229"/>
      <c r="IWC192" s="281"/>
      <c r="IWD192" s="282"/>
      <c r="IWE192" s="229"/>
      <c r="IWF192" s="281"/>
      <c r="IWG192" s="282"/>
      <c r="IWH192" s="229"/>
      <c r="IWI192" s="281"/>
      <c r="IWJ192" s="282"/>
      <c r="IWK192" s="229"/>
      <c r="IWL192" s="281"/>
      <c r="IWM192" s="282"/>
      <c r="IWN192" s="229"/>
      <c r="IWO192" s="281"/>
      <c r="IWP192" s="282"/>
      <c r="IWQ192" s="229"/>
      <c r="IWR192" s="281"/>
      <c r="IWS192" s="282"/>
      <c r="IWT192" s="229"/>
      <c r="IWU192" s="281"/>
      <c r="IWV192" s="282"/>
      <c r="IWW192" s="229"/>
      <c r="IWX192" s="281"/>
      <c r="IWY192" s="282"/>
      <c r="IWZ192" s="229"/>
      <c r="IXA192" s="281"/>
      <c r="IXB192" s="282"/>
      <c r="IXC192" s="229"/>
      <c r="IXD192" s="281"/>
      <c r="IXE192" s="282"/>
      <c r="IXF192" s="229"/>
      <c r="IXG192" s="281"/>
      <c r="IXH192" s="282"/>
      <c r="IXI192" s="229"/>
      <c r="IXJ192" s="281"/>
      <c r="IXK192" s="282"/>
      <c r="IXL192" s="229"/>
      <c r="IXM192" s="281"/>
      <c r="IXN192" s="282"/>
      <c r="IXO192" s="229"/>
      <c r="IXP192" s="281"/>
      <c r="IXQ192" s="282"/>
      <c r="IXR192" s="229"/>
      <c r="IXS192" s="281"/>
      <c r="IXT192" s="282"/>
      <c r="IXU192" s="229"/>
      <c r="IXV192" s="281"/>
      <c r="IXW192" s="282"/>
      <c r="IXX192" s="229"/>
      <c r="IXY192" s="281"/>
      <c r="IXZ192" s="282"/>
      <c r="IYA192" s="229"/>
      <c r="IYB192" s="281"/>
      <c r="IYC192" s="282"/>
      <c r="IYD192" s="229"/>
      <c r="IYE192" s="281"/>
      <c r="IYF192" s="282"/>
      <c r="IYG192" s="229"/>
      <c r="IYH192" s="281"/>
      <c r="IYI192" s="282"/>
      <c r="IYJ192" s="229"/>
      <c r="IYK192" s="281"/>
      <c r="IYL192" s="282"/>
      <c r="IYM192" s="229"/>
      <c r="IYN192" s="281"/>
      <c r="IYO192" s="282"/>
      <c r="IYP192" s="229"/>
      <c r="IYQ192" s="281"/>
      <c r="IYR192" s="282"/>
      <c r="IYS192" s="229"/>
      <c r="IYT192" s="281"/>
      <c r="IYU192" s="282"/>
      <c r="IYV192" s="229"/>
      <c r="IYW192" s="281"/>
      <c r="IYX192" s="282"/>
      <c r="IYY192" s="229"/>
      <c r="IYZ192" s="281"/>
      <c r="IZA192" s="282"/>
      <c r="IZB192" s="229"/>
      <c r="IZC192" s="281"/>
      <c r="IZD192" s="282"/>
      <c r="IZE192" s="229"/>
      <c r="IZF192" s="281"/>
      <c r="IZG192" s="282"/>
      <c r="IZH192" s="229"/>
      <c r="IZI192" s="281"/>
      <c r="IZJ192" s="282"/>
      <c r="IZK192" s="229"/>
      <c r="IZL192" s="281"/>
      <c r="IZM192" s="282"/>
      <c r="IZN192" s="229"/>
      <c r="IZO192" s="281"/>
      <c r="IZP192" s="282"/>
      <c r="IZQ192" s="229"/>
      <c r="IZR192" s="281"/>
      <c r="IZS192" s="282"/>
      <c r="IZT192" s="229"/>
      <c r="IZU192" s="281"/>
      <c r="IZV192" s="282"/>
      <c r="IZW192" s="229"/>
      <c r="IZX192" s="281"/>
      <c r="IZY192" s="282"/>
      <c r="IZZ192" s="229"/>
      <c r="JAA192" s="281"/>
      <c r="JAB192" s="282"/>
      <c r="JAC192" s="229"/>
      <c r="JAD192" s="281"/>
      <c r="JAE192" s="282"/>
      <c r="JAF192" s="229"/>
      <c r="JAG192" s="281"/>
      <c r="JAH192" s="282"/>
      <c r="JAI192" s="229"/>
      <c r="JAJ192" s="281"/>
      <c r="JAK192" s="282"/>
      <c r="JAL192" s="229"/>
      <c r="JAM192" s="281"/>
      <c r="JAN192" s="282"/>
      <c r="JAO192" s="229"/>
      <c r="JAP192" s="281"/>
      <c r="JAQ192" s="282"/>
      <c r="JAR192" s="229"/>
      <c r="JAS192" s="281"/>
      <c r="JAT192" s="282"/>
      <c r="JAU192" s="229"/>
      <c r="JAV192" s="281"/>
      <c r="JAW192" s="282"/>
      <c r="JAX192" s="229"/>
      <c r="JAY192" s="281"/>
      <c r="JAZ192" s="282"/>
      <c r="JBA192" s="229"/>
      <c r="JBB192" s="281"/>
      <c r="JBC192" s="282"/>
      <c r="JBD192" s="229"/>
      <c r="JBE192" s="281"/>
      <c r="JBF192" s="282"/>
      <c r="JBG192" s="229"/>
      <c r="JBH192" s="281"/>
      <c r="JBI192" s="282"/>
      <c r="JBJ192" s="229"/>
      <c r="JBK192" s="281"/>
      <c r="JBL192" s="282"/>
      <c r="JBM192" s="229"/>
      <c r="JBN192" s="281"/>
      <c r="JBO192" s="282"/>
      <c r="JBP192" s="229"/>
      <c r="JBQ192" s="281"/>
      <c r="JBR192" s="282"/>
      <c r="JBS192" s="229"/>
      <c r="JBT192" s="281"/>
      <c r="JBU192" s="282"/>
      <c r="JBV192" s="229"/>
      <c r="JBW192" s="281"/>
      <c r="JBX192" s="282"/>
      <c r="JBY192" s="229"/>
      <c r="JBZ192" s="281"/>
      <c r="JCA192" s="282"/>
      <c r="JCB192" s="229"/>
      <c r="JCC192" s="281"/>
      <c r="JCD192" s="282"/>
      <c r="JCE192" s="229"/>
      <c r="JCF192" s="281"/>
      <c r="JCG192" s="282"/>
      <c r="JCH192" s="229"/>
      <c r="JCI192" s="281"/>
      <c r="JCJ192" s="282"/>
      <c r="JCK192" s="229"/>
      <c r="JCL192" s="281"/>
      <c r="JCM192" s="282"/>
      <c r="JCN192" s="229"/>
      <c r="JCO192" s="281"/>
      <c r="JCP192" s="282"/>
      <c r="JCQ192" s="229"/>
      <c r="JCR192" s="281"/>
      <c r="JCS192" s="282"/>
      <c r="JCT192" s="229"/>
      <c r="JCU192" s="281"/>
      <c r="JCV192" s="282"/>
      <c r="JCW192" s="229"/>
      <c r="JCX192" s="281"/>
      <c r="JCY192" s="282"/>
      <c r="JCZ192" s="229"/>
      <c r="JDA192" s="281"/>
      <c r="JDB192" s="282"/>
      <c r="JDC192" s="229"/>
      <c r="JDD192" s="281"/>
      <c r="JDE192" s="282"/>
      <c r="JDF192" s="229"/>
      <c r="JDG192" s="281"/>
      <c r="JDH192" s="282"/>
      <c r="JDI192" s="229"/>
      <c r="JDJ192" s="281"/>
      <c r="JDK192" s="282"/>
      <c r="JDL192" s="229"/>
      <c r="JDM192" s="281"/>
      <c r="JDN192" s="282"/>
      <c r="JDO192" s="229"/>
      <c r="JDP192" s="281"/>
      <c r="JDQ192" s="282"/>
      <c r="JDR192" s="229"/>
      <c r="JDS192" s="281"/>
      <c r="JDT192" s="282"/>
      <c r="JDU192" s="229"/>
      <c r="JDV192" s="281"/>
      <c r="JDW192" s="282"/>
      <c r="JDX192" s="229"/>
      <c r="JDY192" s="281"/>
      <c r="JDZ192" s="282"/>
      <c r="JEA192" s="229"/>
      <c r="JEB192" s="281"/>
      <c r="JEC192" s="282"/>
      <c r="JED192" s="229"/>
      <c r="JEE192" s="281"/>
      <c r="JEF192" s="282"/>
      <c r="JEG192" s="229"/>
      <c r="JEH192" s="281"/>
      <c r="JEI192" s="282"/>
      <c r="JEJ192" s="229"/>
      <c r="JEK192" s="281"/>
      <c r="JEL192" s="282"/>
      <c r="JEM192" s="229"/>
      <c r="JEN192" s="281"/>
      <c r="JEO192" s="282"/>
      <c r="JEP192" s="229"/>
      <c r="JEQ192" s="281"/>
      <c r="JER192" s="282"/>
      <c r="JES192" s="229"/>
      <c r="JET192" s="281"/>
      <c r="JEU192" s="282"/>
      <c r="JEV192" s="229"/>
      <c r="JEW192" s="281"/>
      <c r="JEX192" s="282"/>
      <c r="JEY192" s="229"/>
      <c r="JEZ192" s="281"/>
      <c r="JFA192" s="282"/>
      <c r="JFB192" s="229"/>
      <c r="JFC192" s="281"/>
      <c r="JFD192" s="282"/>
      <c r="JFE192" s="229"/>
      <c r="JFF192" s="281"/>
      <c r="JFG192" s="282"/>
      <c r="JFH192" s="229"/>
      <c r="JFI192" s="281"/>
      <c r="JFJ192" s="282"/>
      <c r="JFK192" s="229"/>
      <c r="JFL192" s="281"/>
      <c r="JFM192" s="282"/>
      <c r="JFN192" s="229"/>
      <c r="JFO192" s="281"/>
      <c r="JFP192" s="282"/>
      <c r="JFQ192" s="229"/>
      <c r="JFR192" s="281"/>
      <c r="JFS192" s="282"/>
      <c r="JFT192" s="229"/>
      <c r="JFU192" s="281"/>
      <c r="JFV192" s="282"/>
      <c r="JFW192" s="229"/>
      <c r="JFX192" s="281"/>
      <c r="JFY192" s="282"/>
      <c r="JFZ192" s="229"/>
      <c r="JGA192" s="281"/>
      <c r="JGB192" s="282"/>
      <c r="JGC192" s="229"/>
      <c r="JGD192" s="281"/>
      <c r="JGE192" s="282"/>
      <c r="JGF192" s="229"/>
      <c r="JGG192" s="281"/>
      <c r="JGH192" s="282"/>
      <c r="JGI192" s="229"/>
      <c r="JGJ192" s="281"/>
      <c r="JGK192" s="282"/>
      <c r="JGL192" s="229"/>
      <c r="JGM192" s="281"/>
      <c r="JGN192" s="282"/>
      <c r="JGO192" s="229"/>
      <c r="JGP192" s="281"/>
      <c r="JGQ192" s="282"/>
      <c r="JGR192" s="229"/>
      <c r="JGS192" s="281"/>
      <c r="JGT192" s="282"/>
      <c r="JGU192" s="229"/>
      <c r="JGV192" s="281"/>
      <c r="JGW192" s="282"/>
      <c r="JGX192" s="229"/>
      <c r="JGY192" s="281"/>
      <c r="JGZ192" s="282"/>
      <c r="JHA192" s="229"/>
      <c r="JHB192" s="281"/>
      <c r="JHC192" s="282"/>
      <c r="JHD192" s="229"/>
      <c r="JHE192" s="281"/>
      <c r="JHF192" s="282"/>
      <c r="JHG192" s="229"/>
      <c r="JHH192" s="281"/>
      <c r="JHI192" s="282"/>
      <c r="JHJ192" s="229"/>
      <c r="JHK192" s="281"/>
      <c r="JHL192" s="282"/>
      <c r="JHM192" s="229"/>
      <c r="JHN192" s="281"/>
      <c r="JHO192" s="282"/>
      <c r="JHP192" s="229"/>
      <c r="JHQ192" s="281"/>
      <c r="JHR192" s="282"/>
      <c r="JHS192" s="229"/>
      <c r="JHT192" s="281"/>
      <c r="JHU192" s="282"/>
      <c r="JHV192" s="229"/>
      <c r="JHW192" s="281"/>
      <c r="JHX192" s="282"/>
      <c r="JHY192" s="229"/>
      <c r="JHZ192" s="281"/>
      <c r="JIA192" s="282"/>
      <c r="JIB192" s="229"/>
      <c r="JIC192" s="281"/>
      <c r="JID192" s="282"/>
      <c r="JIE192" s="229"/>
      <c r="JIF192" s="281"/>
      <c r="JIG192" s="282"/>
      <c r="JIH192" s="229"/>
      <c r="JII192" s="281"/>
      <c r="JIJ192" s="282"/>
      <c r="JIK192" s="229"/>
      <c r="JIL192" s="281"/>
      <c r="JIM192" s="282"/>
      <c r="JIN192" s="229"/>
      <c r="JIO192" s="281"/>
      <c r="JIP192" s="282"/>
      <c r="JIQ192" s="229"/>
      <c r="JIR192" s="281"/>
      <c r="JIS192" s="282"/>
      <c r="JIT192" s="229"/>
      <c r="JIU192" s="281"/>
      <c r="JIV192" s="282"/>
      <c r="JIW192" s="229"/>
      <c r="JIX192" s="281"/>
      <c r="JIY192" s="282"/>
      <c r="JIZ192" s="229"/>
      <c r="JJA192" s="281"/>
      <c r="JJB192" s="282"/>
      <c r="JJC192" s="229"/>
      <c r="JJD192" s="281"/>
      <c r="JJE192" s="282"/>
      <c r="JJF192" s="229"/>
      <c r="JJG192" s="281"/>
      <c r="JJH192" s="282"/>
      <c r="JJI192" s="229"/>
      <c r="JJJ192" s="281"/>
      <c r="JJK192" s="282"/>
      <c r="JJL192" s="229"/>
      <c r="JJM192" s="281"/>
      <c r="JJN192" s="282"/>
      <c r="JJO192" s="229"/>
      <c r="JJP192" s="281"/>
      <c r="JJQ192" s="282"/>
      <c r="JJR192" s="229"/>
      <c r="JJS192" s="281"/>
      <c r="JJT192" s="282"/>
      <c r="JJU192" s="229"/>
      <c r="JJV192" s="281"/>
      <c r="JJW192" s="282"/>
      <c r="JJX192" s="229"/>
      <c r="JJY192" s="281"/>
      <c r="JJZ192" s="282"/>
      <c r="JKA192" s="229"/>
      <c r="JKB192" s="281"/>
      <c r="JKC192" s="282"/>
      <c r="JKD192" s="229"/>
      <c r="JKE192" s="281"/>
      <c r="JKF192" s="282"/>
      <c r="JKG192" s="229"/>
      <c r="JKH192" s="281"/>
      <c r="JKI192" s="282"/>
      <c r="JKJ192" s="229"/>
      <c r="JKK192" s="281"/>
      <c r="JKL192" s="282"/>
      <c r="JKM192" s="229"/>
      <c r="JKN192" s="281"/>
      <c r="JKO192" s="282"/>
      <c r="JKP192" s="229"/>
      <c r="JKQ192" s="281"/>
      <c r="JKR192" s="282"/>
      <c r="JKS192" s="229"/>
      <c r="JKT192" s="281"/>
      <c r="JKU192" s="282"/>
      <c r="JKV192" s="229"/>
      <c r="JKW192" s="281"/>
      <c r="JKX192" s="282"/>
      <c r="JKY192" s="229"/>
      <c r="JKZ192" s="281"/>
      <c r="JLA192" s="282"/>
      <c r="JLB192" s="229"/>
      <c r="JLC192" s="281"/>
      <c r="JLD192" s="282"/>
      <c r="JLE192" s="229"/>
      <c r="JLF192" s="281"/>
      <c r="JLG192" s="282"/>
      <c r="JLH192" s="229"/>
      <c r="JLI192" s="281"/>
      <c r="JLJ192" s="282"/>
      <c r="JLK192" s="229"/>
      <c r="JLL192" s="281"/>
      <c r="JLM192" s="282"/>
      <c r="JLN192" s="229"/>
      <c r="JLO192" s="281"/>
      <c r="JLP192" s="282"/>
      <c r="JLQ192" s="229"/>
      <c r="JLR192" s="281"/>
      <c r="JLS192" s="282"/>
      <c r="JLT192" s="229"/>
      <c r="JLU192" s="281"/>
      <c r="JLV192" s="282"/>
      <c r="JLW192" s="229"/>
      <c r="JLX192" s="281"/>
      <c r="JLY192" s="282"/>
      <c r="JLZ192" s="229"/>
      <c r="JMA192" s="281"/>
      <c r="JMB192" s="282"/>
      <c r="JMC192" s="229"/>
      <c r="JMD192" s="281"/>
      <c r="JME192" s="282"/>
      <c r="JMF192" s="229"/>
      <c r="JMG192" s="281"/>
      <c r="JMH192" s="282"/>
      <c r="JMI192" s="229"/>
      <c r="JMJ192" s="281"/>
      <c r="JMK192" s="282"/>
      <c r="JML192" s="229"/>
      <c r="JMM192" s="281"/>
      <c r="JMN192" s="282"/>
      <c r="JMO192" s="229"/>
      <c r="JMP192" s="281"/>
      <c r="JMQ192" s="282"/>
      <c r="JMR192" s="229"/>
      <c r="JMS192" s="281"/>
      <c r="JMT192" s="282"/>
      <c r="JMU192" s="229"/>
      <c r="JMV192" s="281"/>
      <c r="JMW192" s="282"/>
      <c r="JMX192" s="229"/>
      <c r="JMY192" s="281"/>
      <c r="JMZ192" s="282"/>
      <c r="JNA192" s="229"/>
      <c r="JNB192" s="281"/>
      <c r="JNC192" s="282"/>
      <c r="JND192" s="229"/>
      <c r="JNE192" s="281"/>
      <c r="JNF192" s="282"/>
      <c r="JNG192" s="229"/>
      <c r="JNH192" s="281"/>
      <c r="JNI192" s="282"/>
      <c r="JNJ192" s="229"/>
      <c r="JNK192" s="281"/>
      <c r="JNL192" s="282"/>
      <c r="JNM192" s="229"/>
      <c r="JNN192" s="281"/>
      <c r="JNO192" s="282"/>
      <c r="JNP192" s="229"/>
      <c r="JNQ192" s="281"/>
      <c r="JNR192" s="282"/>
      <c r="JNS192" s="229"/>
      <c r="JNT192" s="281"/>
      <c r="JNU192" s="282"/>
      <c r="JNV192" s="229"/>
      <c r="JNW192" s="281"/>
      <c r="JNX192" s="282"/>
      <c r="JNY192" s="229"/>
      <c r="JNZ192" s="281"/>
      <c r="JOA192" s="282"/>
      <c r="JOB192" s="229"/>
      <c r="JOC192" s="281"/>
      <c r="JOD192" s="282"/>
      <c r="JOE192" s="229"/>
      <c r="JOF192" s="281"/>
      <c r="JOG192" s="282"/>
      <c r="JOH192" s="229"/>
      <c r="JOI192" s="281"/>
      <c r="JOJ192" s="282"/>
      <c r="JOK192" s="229"/>
      <c r="JOL192" s="281"/>
      <c r="JOM192" s="282"/>
      <c r="JON192" s="229"/>
      <c r="JOO192" s="281"/>
      <c r="JOP192" s="282"/>
      <c r="JOQ192" s="229"/>
      <c r="JOR192" s="281"/>
      <c r="JOS192" s="282"/>
      <c r="JOT192" s="229"/>
      <c r="JOU192" s="281"/>
      <c r="JOV192" s="282"/>
      <c r="JOW192" s="229"/>
      <c r="JOX192" s="281"/>
      <c r="JOY192" s="282"/>
      <c r="JOZ192" s="229"/>
      <c r="JPA192" s="281"/>
      <c r="JPB192" s="282"/>
      <c r="JPC192" s="229"/>
      <c r="JPD192" s="281"/>
      <c r="JPE192" s="282"/>
      <c r="JPF192" s="229"/>
      <c r="JPG192" s="281"/>
      <c r="JPH192" s="282"/>
      <c r="JPI192" s="229"/>
      <c r="JPJ192" s="281"/>
      <c r="JPK192" s="282"/>
      <c r="JPL192" s="229"/>
      <c r="JPM192" s="281"/>
      <c r="JPN192" s="282"/>
      <c r="JPO192" s="229"/>
      <c r="JPP192" s="281"/>
      <c r="JPQ192" s="282"/>
      <c r="JPR192" s="229"/>
      <c r="JPS192" s="281"/>
      <c r="JPT192" s="282"/>
      <c r="JPU192" s="229"/>
      <c r="JPV192" s="281"/>
      <c r="JPW192" s="282"/>
      <c r="JPX192" s="229"/>
      <c r="JPY192" s="281"/>
      <c r="JPZ192" s="282"/>
      <c r="JQA192" s="229"/>
      <c r="JQB192" s="281"/>
      <c r="JQC192" s="282"/>
      <c r="JQD192" s="229"/>
      <c r="JQE192" s="281"/>
      <c r="JQF192" s="282"/>
      <c r="JQG192" s="229"/>
      <c r="JQH192" s="281"/>
      <c r="JQI192" s="282"/>
      <c r="JQJ192" s="229"/>
      <c r="JQK192" s="281"/>
      <c r="JQL192" s="282"/>
      <c r="JQM192" s="229"/>
      <c r="JQN192" s="281"/>
      <c r="JQO192" s="282"/>
      <c r="JQP192" s="229"/>
      <c r="JQQ192" s="281"/>
      <c r="JQR192" s="282"/>
      <c r="JQS192" s="229"/>
      <c r="JQT192" s="281"/>
      <c r="JQU192" s="282"/>
      <c r="JQV192" s="229"/>
      <c r="JQW192" s="281"/>
      <c r="JQX192" s="282"/>
      <c r="JQY192" s="229"/>
      <c r="JQZ192" s="281"/>
      <c r="JRA192" s="282"/>
      <c r="JRB192" s="229"/>
      <c r="JRC192" s="281"/>
      <c r="JRD192" s="282"/>
      <c r="JRE192" s="229"/>
      <c r="JRF192" s="281"/>
      <c r="JRG192" s="282"/>
      <c r="JRH192" s="229"/>
      <c r="JRI192" s="281"/>
      <c r="JRJ192" s="282"/>
      <c r="JRK192" s="229"/>
      <c r="JRL192" s="281"/>
      <c r="JRM192" s="282"/>
      <c r="JRN192" s="229"/>
      <c r="JRO192" s="281"/>
      <c r="JRP192" s="282"/>
      <c r="JRQ192" s="229"/>
      <c r="JRR192" s="281"/>
      <c r="JRS192" s="282"/>
      <c r="JRT192" s="229"/>
      <c r="JRU192" s="281"/>
      <c r="JRV192" s="282"/>
      <c r="JRW192" s="229"/>
      <c r="JRX192" s="281"/>
      <c r="JRY192" s="282"/>
      <c r="JRZ192" s="229"/>
      <c r="JSA192" s="281"/>
      <c r="JSB192" s="282"/>
      <c r="JSC192" s="229"/>
      <c r="JSD192" s="281"/>
      <c r="JSE192" s="282"/>
      <c r="JSF192" s="229"/>
      <c r="JSG192" s="281"/>
      <c r="JSH192" s="282"/>
      <c r="JSI192" s="229"/>
      <c r="JSJ192" s="281"/>
      <c r="JSK192" s="282"/>
      <c r="JSL192" s="229"/>
      <c r="JSM192" s="281"/>
      <c r="JSN192" s="282"/>
      <c r="JSO192" s="229"/>
      <c r="JSP192" s="281"/>
      <c r="JSQ192" s="282"/>
      <c r="JSR192" s="229"/>
      <c r="JSS192" s="281"/>
      <c r="JST192" s="282"/>
      <c r="JSU192" s="229"/>
      <c r="JSV192" s="281"/>
      <c r="JSW192" s="282"/>
      <c r="JSX192" s="229"/>
      <c r="JSY192" s="281"/>
      <c r="JSZ192" s="282"/>
      <c r="JTA192" s="229"/>
      <c r="JTB192" s="281"/>
      <c r="JTC192" s="282"/>
      <c r="JTD192" s="229"/>
      <c r="JTE192" s="281"/>
      <c r="JTF192" s="282"/>
      <c r="JTG192" s="229"/>
      <c r="JTH192" s="281"/>
      <c r="JTI192" s="282"/>
      <c r="JTJ192" s="229"/>
      <c r="JTK192" s="281"/>
      <c r="JTL192" s="282"/>
      <c r="JTM192" s="229"/>
      <c r="JTN192" s="281"/>
      <c r="JTO192" s="282"/>
      <c r="JTP192" s="229"/>
      <c r="JTQ192" s="281"/>
      <c r="JTR192" s="282"/>
      <c r="JTS192" s="229"/>
      <c r="JTT192" s="281"/>
      <c r="JTU192" s="282"/>
      <c r="JTV192" s="229"/>
      <c r="JTW192" s="281"/>
      <c r="JTX192" s="282"/>
      <c r="JTY192" s="229"/>
      <c r="JTZ192" s="281"/>
      <c r="JUA192" s="282"/>
      <c r="JUB192" s="229"/>
      <c r="JUC192" s="281"/>
      <c r="JUD192" s="282"/>
      <c r="JUE192" s="229"/>
      <c r="JUF192" s="281"/>
      <c r="JUG192" s="282"/>
      <c r="JUH192" s="229"/>
      <c r="JUI192" s="281"/>
      <c r="JUJ192" s="282"/>
      <c r="JUK192" s="229"/>
      <c r="JUL192" s="281"/>
      <c r="JUM192" s="282"/>
      <c r="JUN192" s="229"/>
      <c r="JUO192" s="281"/>
      <c r="JUP192" s="282"/>
      <c r="JUQ192" s="229"/>
      <c r="JUR192" s="281"/>
      <c r="JUS192" s="282"/>
      <c r="JUT192" s="229"/>
      <c r="JUU192" s="281"/>
      <c r="JUV192" s="282"/>
      <c r="JUW192" s="229"/>
      <c r="JUX192" s="281"/>
      <c r="JUY192" s="282"/>
      <c r="JUZ192" s="229"/>
      <c r="JVA192" s="281"/>
      <c r="JVB192" s="282"/>
      <c r="JVC192" s="229"/>
      <c r="JVD192" s="281"/>
      <c r="JVE192" s="282"/>
      <c r="JVF192" s="229"/>
      <c r="JVG192" s="281"/>
      <c r="JVH192" s="282"/>
      <c r="JVI192" s="229"/>
      <c r="JVJ192" s="281"/>
      <c r="JVK192" s="282"/>
      <c r="JVL192" s="229"/>
      <c r="JVM192" s="281"/>
      <c r="JVN192" s="282"/>
      <c r="JVO192" s="229"/>
      <c r="JVP192" s="281"/>
      <c r="JVQ192" s="282"/>
      <c r="JVR192" s="229"/>
      <c r="JVS192" s="281"/>
      <c r="JVT192" s="282"/>
      <c r="JVU192" s="229"/>
      <c r="JVV192" s="281"/>
      <c r="JVW192" s="282"/>
      <c r="JVX192" s="229"/>
      <c r="JVY192" s="281"/>
      <c r="JVZ192" s="282"/>
      <c r="JWA192" s="229"/>
      <c r="JWB192" s="281"/>
      <c r="JWC192" s="282"/>
      <c r="JWD192" s="229"/>
      <c r="JWE192" s="281"/>
      <c r="JWF192" s="282"/>
      <c r="JWG192" s="229"/>
      <c r="JWH192" s="281"/>
      <c r="JWI192" s="282"/>
      <c r="JWJ192" s="229"/>
      <c r="JWK192" s="281"/>
      <c r="JWL192" s="282"/>
      <c r="JWM192" s="229"/>
      <c r="JWN192" s="281"/>
      <c r="JWO192" s="282"/>
      <c r="JWP192" s="229"/>
      <c r="JWQ192" s="281"/>
      <c r="JWR192" s="282"/>
      <c r="JWS192" s="229"/>
      <c r="JWT192" s="281"/>
      <c r="JWU192" s="282"/>
      <c r="JWV192" s="229"/>
      <c r="JWW192" s="281"/>
      <c r="JWX192" s="282"/>
      <c r="JWY192" s="229"/>
      <c r="JWZ192" s="281"/>
      <c r="JXA192" s="282"/>
      <c r="JXB192" s="229"/>
      <c r="JXC192" s="281"/>
      <c r="JXD192" s="282"/>
      <c r="JXE192" s="229"/>
      <c r="JXF192" s="281"/>
      <c r="JXG192" s="282"/>
      <c r="JXH192" s="229"/>
      <c r="JXI192" s="281"/>
      <c r="JXJ192" s="282"/>
      <c r="JXK192" s="229"/>
      <c r="JXL192" s="281"/>
      <c r="JXM192" s="282"/>
      <c r="JXN192" s="229"/>
      <c r="JXO192" s="281"/>
      <c r="JXP192" s="282"/>
      <c r="JXQ192" s="229"/>
      <c r="JXR192" s="281"/>
      <c r="JXS192" s="282"/>
      <c r="JXT192" s="229"/>
      <c r="JXU192" s="281"/>
      <c r="JXV192" s="282"/>
      <c r="JXW192" s="229"/>
      <c r="JXX192" s="281"/>
      <c r="JXY192" s="282"/>
      <c r="JXZ192" s="229"/>
      <c r="JYA192" s="281"/>
      <c r="JYB192" s="282"/>
      <c r="JYC192" s="229"/>
      <c r="JYD192" s="281"/>
      <c r="JYE192" s="282"/>
      <c r="JYF192" s="229"/>
      <c r="JYG192" s="281"/>
      <c r="JYH192" s="282"/>
      <c r="JYI192" s="229"/>
      <c r="JYJ192" s="281"/>
      <c r="JYK192" s="282"/>
      <c r="JYL192" s="229"/>
      <c r="JYM192" s="281"/>
      <c r="JYN192" s="282"/>
      <c r="JYO192" s="229"/>
      <c r="JYP192" s="281"/>
      <c r="JYQ192" s="282"/>
      <c r="JYR192" s="229"/>
      <c r="JYS192" s="281"/>
      <c r="JYT192" s="282"/>
      <c r="JYU192" s="229"/>
      <c r="JYV192" s="281"/>
      <c r="JYW192" s="282"/>
      <c r="JYX192" s="229"/>
      <c r="JYY192" s="281"/>
      <c r="JYZ192" s="282"/>
      <c r="JZA192" s="229"/>
      <c r="JZB192" s="281"/>
      <c r="JZC192" s="282"/>
      <c r="JZD192" s="229"/>
      <c r="JZE192" s="281"/>
      <c r="JZF192" s="282"/>
      <c r="JZG192" s="229"/>
      <c r="JZH192" s="281"/>
      <c r="JZI192" s="282"/>
      <c r="JZJ192" s="229"/>
      <c r="JZK192" s="281"/>
      <c r="JZL192" s="282"/>
      <c r="JZM192" s="229"/>
      <c r="JZN192" s="281"/>
      <c r="JZO192" s="282"/>
      <c r="JZP192" s="229"/>
      <c r="JZQ192" s="281"/>
      <c r="JZR192" s="282"/>
      <c r="JZS192" s="229"/>
      <c r="JZT192" s="281"/>
      <c r="JZU192" s="282"/>
      <c r="JZV192" s="229"/>
      <c r="JZW192" s="281"/>
      <c r="JZX192" s="282"/>
      <c r="JZY192" s="229"/>
      <c r="JZZ192" s="281"/>
      <c r="KAA192" s="282"/>
      <c r="KAB192" s="229"/>
      <c r="KAC192" s="281"/>
      <c r="KAD192" s="282"/>
      <c r="KAE192" s="229"/>
      <c r="KAF192" s="281"/>
      <c r="KAG192" s="282"/>
      <c r="KAH192" s="229"/>
      <c r="KAI192" s="281"/>
      <c r="KAJ192" s="282"/>
      <c r="KAK192" s="229"/>
      <c r="KAL192" s="281"/>
      <c r="KAM192" s="282"/>
      <c r="KAN192" s="229"/>
      <c r="KAO192" s="281"/>
      <c r="KAP192" s="282"/>
      <c r="KAQ192" s="229"/>
      <c r="KAR192" s="281"/>
      <c r="KAS192" s="282"/>
      <c r="KAT192" s="229"/>
      <c r="KAU192" s="281"/>
      <c r="KAV192" s="282"/>
      <c r="KAW192" s="229"/>
      <c r="KAX192" s="281"/>
      <c r="KAY192" s="282"/>
      <c r="KAZ192" s="229"/>
      <c r="KBA192" s="281"/>
      <c r="KBB192" s="282"/>
      <c r="KBC192" s="229"/>
      <c r="KBD192" s="281"/>
      <c r="KBE192" s="282"/>
      <c r="KBF192" s="229"/>
      <c r="KBG192" s="281"/>
      <c r="KBH192" s="282"/>
      <c r="KBI192" s="229"/>
      <c r="KBJ192" s="281"/>
      <c r="KBK192" s="282"/>
      <c r="KBL192" s="229"/>
      <c r="KBM192" s="281"/>
      <c r="KBN192" s="282"/>
      <c r="KBO192" s="229"/>
      <c r="KBP192" s="281"/>
      <c r="KBQ192" s="282"/>
      <c r="KBR192" s="229"/>
      <c r="KBS192" s="281"/>
      <c r="KBT192" s="282"/>
      <c r="KBU192" s="229"/>
      <c r="KBV192" s="281"/>
      <c r="KBW192" s="282"/>
      <c r="KBX192" s="229"/>
      <c r="KBY192" s="281"/>
      <c r="KBZ192" s="282"/>
      <c r="KCA192" s="229"/>
      <c r="KCB192" s="281"/>
      <c r="KCC192" s="282"/>
      <c r="KCD192" s="229"/>
      <c r="KCE192" s="281"/>
      <c r="KCF192" s="282"/>
      <c r="KCG192" s="229"/>
      <c r="KCH192" s="281"/>
      <c r="KCI192" s="282"/>
      <c r="KCJ192" s="229"/>
      <c r="KCK192" s="281"/>
      <c r="KCL192" s="282"/>
      <c r="KCM192" s="229"/>
      <c r="KCN192" s="281"/>
      <c r="KCO192" s="282"/>
      <c r="KCP192" s="229"/>
      <c r="KCQ192" s="281"/>
      <c r="KCR192" s="282"/>
      <c r="KCS192" s="229"/>
      <c r="KCT192" s="281"/>
      <c r="KCU192" s="282"/>
      <c r="KCV192" s="229"/>
      <c r="KCW192" s="281"/>
      <c r="KCX192" s="282"/>
      <c r="KCY192" s="229"/>
      <c r="KCZ192" s="281"/>
      <c r="KDA192" s="282"/>
      <c r="KDB192" s="229"/>
      <c r="KDC192" s="281"/>
      <c r="KDD192" s="282"/>
      <c r="KDE192" s="229"/>
      <c r="KDF192" s="281"/>
      <c r="KDG192" s="282"/>
      <c r="KDH192" s="229"/>
      <c r="KDI192" s="281"/>
      <c r="KDJ192" s="282"/>
      <c r="KDK192" s="229"/>
      <c r="KDL192" s="281"/>
      <c r="KDM192" s="282"/>
      <c r="KDN192" s="229"/>
      <c r="KDO192" s="281"/>
      <c r="KDP192" s="282"/>
      <c r="KDQ192" s="229"/>
      <c r="KDR192" s="281"/>
      <c r="KDS192" s="282"/>
      <c r="KDT192" s="229"/>
      <c r="KDU192" s="281"/>
      <c r="KDV192" s="282"/>
      <c r="KDW192" s="229"/>
      <c r="KDX192" s="281"/>
      <c r="KDY192" s="282"/>
      <c r="KDZ192" s="229"/>
      <c r="KEA192" s="281"/>
      <c r="KEB192" s="282"/>
      <c r="KEC192" s="229"/>
      <c r="KED192" s="281"/>
      <c r="KEE192" s="282"/>
      <c r="KEF192" s="229"/>
      <c r="KEG192" s="281"/>
      <c r="KEH192" s="282"/>
      <c r="KEI192" s="229"/>
      <c r="KEJ192" s="281"/>
      <c r="KEK192" s="282"/>
      <c r="KEL192" s="229"/>
      <c r="KEM192" s="281"/>
      <c r="KEN192" s="282"/>
      <c r="KEO192" s="229"/>
      <c r="KEP192" s="281"/>
      <c r="KEQ192" s="282"/>
      <c r="KER192" s="229"/>
      <c r="KES192" s="281"/>
      <c r="KET192" s="282"/>
      <c r="KEU192" s="229"/>
      <c r="KEV192" s="281"/>
      <c r="KEW192" s="282"/>
      <c r="KEX192" s="229"/>
      <c r="KEY192" s="281"/>
      <c r="KEZ192" s="282"/>
      <c r="KFA192" s="229"/>
      <c r="KFB192" s="281"/>
      <c r="KFC192" s="282"/>
      <c r="KFD192" s="229"/>
      <c r="KFE192" s="281"/>
      <c r="KFF192" s="282"/>
      <c r="KFG192" s="229"/>
      <c r="KFH192" s="281"/>
      <c r="KFI192" s="282"/>
      <c r="KFJ192" s="229"/>
      <c r="KFK192" s="281"/>
      <c r="KFL192" s="282"/>
      <c r="KFM192" s="229"/>
      <c r="KFN192" s="281"/>
      <c r="KFO192" s="282"/>
      <c r="KFP192" s="229"/>
      <c r="KFQ192" s="281"/>
      <c r="KFR192" s="282"/>
      <c r="KFS192" s="229"/>
      <c r="KFT192" s="281"/>
      <c r="KFU192" s="282"/>
      <c r="KFV192" s="229"/>
      <c r="KFW192" s="281"/>
      <c r="KFX192" s="282"/>
      <c r="KFY192" s="229"/>
      <c r="KFZ192" s="281"/>
      <c r="KGA192" s="282"/>
      <c r="KGB192" s="229"/>
      <c r="KGC192" s="281"/>
      <c r="KGD192" s="282"/>
      <c r="KGE192" s="229"/>
      <c r="KGF192" s="281"/>
      <c r="KGG192" s="282"/>
      <c r="KGH192" s="229"/>
      <c r="KGI192" s="281"/>
      <c r="KGJ192" s="282"/>
      <c r="KGK192" s="229"/>
      <c r="KGL192" s="281"/>
      <c r="KGM192" s="282"/>
      <c r="KGN192" s="229"/>
      <c r="KGO192" s="281"/>
      <c r="KGP192" s="282"/>
      <c r="KGQ192" s="229"/>
      <c r="KGR192" s="281"/>
      <c r="KGS192" s="282"/>
      <c r="KGT192" s="229"/>
      <c r="KGU192" s="281"/>
      <c r="KGV192" s="282"/>
      <c r="KGW192" s="229"/>
      <c r="KGX192" s="281"/>
      <c r="KGY192" s="282"/>
      <c r="KGZ192" s="229"/>
      <c r="KHA192" s="281"/>
      <c r="KHB192" s="282"/>
      <c r="KHC192" s="229"/>
      <c r="KHD192" s="281"/>
      <c r="KHE192" s="282"/>
      <c r="KHF192" s="229"/>
      <c r="KHG192" s="281"/>
      <c r="KHH192" s="282"/>
      <c r="KHI192" s="229"/>
      <c r="KHJ192" s="281"/>
      <c r="KHK192" s="282"/>
      <c r="KHL192" s="229"/>
      <c r="KHM192" s="281"/>
      <c r="KHN192" s="282"/>
      <c r="KHO192" s="229"/>
      <c r="KHP192" s="281"/>
      <c r="KHQ192" s="282"/>
      <c r="KHR192" s="229"/>
      <c r="KHS192" s="281"/>
      <c r="KHT192" s="282"/>
      <c r="KHU192" s="229"/>
      <c r="KHV192" s="281"/>
      <c r="KHW192" s="282"/>
      <c r="KHX192" s="229"/>
      <c r="KHY192" s="281"/>
      <c r="KHZ192" s="282"/>
      <c r="KIA192" s="229"/>
      <c r="KIB192" s="281"/>
      <c r="KIC192" s="282"/>
      <c r="KID192" s="229"/>
      <c r="KIE192" s="281"/>
      <c r="KIF192" s="282"/>
      <c r="KIG192" s="229"/>
      <c r="KIH192" s="281"/>
      <c r="KII192" s="282"/>
      <c r="KIJ192" s="229"/>
      <c r="KIK192" s="281"/>
      <c r="KIL192" s="282"/>
      <c r="KIM192" s="229"/>
      <c r="KIN192" s="281"/>
      <c r="KIO192" s="282"/>
      <c r="KIP192" s="229"/>
      <c r="KIQ192" s="281"/>
      <c r="KIR192" s="282"/>
      <c r="KIS192" s="229"/>
      <c r="KIT192" s="281"/>
      <c r="KIU192" s="282"/>
      <c r="KIV192" s="229"/>
      <c r="KIW192" s="281"/>
      <c r="KIX192" s="282"/>
      <c r="KIY192" s="229"/>
      <c r="KIZ192" s="281"/>
      <c r="KJA192" s="282"/>
      <c r="KJB192" s="229"/>
      <c r="KJC192" s="281"/>
      <c r="KJD192" s="282"/>
      <c r="KJE192" s="229"/>
      <c r="KJF192" s="281"/>
      <c r="KJG192" s="282"/>
      <c r="KJH192" s="229"/>
      <c r="KJI192" s="281"/>
      <c r="KJJ192" s="282"/>
      <c r="KJK192" s="229"/>
      <c r="KJL192" s="281"/>
      <c r="KJM192" s="282"/>
      <c r="KJN192" s="229"/>
      <c r="KJO192" s="281"/>
      <c r="KJP192" s="282"/>
      <c r="KJQ192" s="229"/>
      <c r="KJR192" s="281"/>
      <c r="KJS192" s="282"/>
      <c r="KJT192" s="229"/>
      <c r="KJU192" s="281"/>
      <c r="KJV192" s="282"/>
      <c r="KJW192" s="229"/>
      <c r="KJX192" s="281"/>
      <c r="KJY192" s="282"/>
      <c r="KJZ192" s="229"/>
      <c r="KKA192" s="281"/>
      <c r="KKB192" s="282"/>
      <c r="KKC192" s="229"/>
      <c r="KKD192" s="281"/>
      <c r="KKE192" s="282"/>
      <c r="KKF192" s="229"/>
      <c r="KKG192" s="281"/>
      <c r="KKH192" s="282"/>
      <c r="KKI192" s="229"/>
      <c r="KKJ192" s="281"/>
      <c r="KKK192" s="282"/>
      <c r="KKL192" s="229"/>
      <c r="KKM192" s="281"/>
      <c r="KKN192" s="282"/>
      <c r="KKO192" s="229"/>
      <c r="KKP192" s="281"/>
      <c r="KKQ192" s="282"/>
      <c r="KKR192" s="229"/>
      <c r="KKS192" s="281"/>
      <c r="KKT192" s="282"/>
      <c r="KKU192" s="229"/>
      <c r="KKV192" s="281"/>
      <c r="KKW192" s="282"/>
      <c r="KKX192" s="229"/>
      <c r="KKY192" s="281"/>
      <c r="KKZ192" s="282"/>
      <c r="KLA192" s="229"/>
      <c r="KLB192" s="281"/>
      <c r="KLC192" s="282"/>
      <c r="KLD192" s="229"/>
      <c r="KLE192" s="281"/>
      <c r="KLF192" s="282"/>
      <c r="KLG192" s="229"/>
      <c r="KLH192" s="281"/>
      <c r="KLI192" s="282"/>
      <c r="KLJ192" s="229"/>
      <c r="KLK192" s="281"/>
      <c r="KLL192" s="282"/>
      <c r="KLM192" s="229"/>
      <c r="KLN192" s="281"/>
      <c r="KLO192" s="282"/>
      <c r="KLP192" s="229"/>
      <c r="KLQ192" s="281"/>
      <c r="KLR192" s="282"/>
      <c r="KLS192" s="229"/>
      <c r="KLT192" s="281"/>
      <c r="KLU192" s="282"/>
      <c r="KLV192" s="229"/>
      <c r="KLW192" s="281"/>
      <c r="KLX192" s="282"/>
      <c r="KLY192" s="229"/>
      <c r="KLZ192" s="281"/>
      <c r="KMA192" s="282"/>
      <c r="KMB192" s="229"/>
      <c r="KMC192" s="281"/>
      <c r="KMD192" s="282"/>
      <c r="KME192" s="229"/>
      <c r="KMF192" s="281"/>
      <c r="KMG192" s="282"/>
      <c r="KMH192" s="229"/>
      <c r="KMI192" s="281"/>
      <c r="KMJ192" s="282"/>
      <c r="KMK192" s="229"/>
      <c r="KML192" s="281"/>
      <c r="KMM192" s="282"/>
      <c r="KMN192" s="229"/>
      <c r="KMO192" s="281"/>
      <c r="KMP192" s="282"/>
      <c r="KMQ192" s="229"/>
      <c r="KMR192" s="281"/>
      <c r="KMS192" s="282"/>
      <c r="KMT192" s="229"/>
      <c r="KMU192" s="281"/>
      <c r="KMV192" s="282"/>
      <c r="KMW192" s="229"/>
      <c r="KMX192" s="281"/>
      <c r="KMY192" s="282"/>
      <c r="KMZ192" s="229"/>
      <c r="KNA192" s="281"/>
      <c r="KNB192" s="282"/>
      <c r="KNC192" s="229"/>
      <c r="KND192" s="281"/>
      <c r="KNE192" s="282"/>
      <c r="KNF192" s="229"/>
      <c r="KNG192" s="281"/>
      <c r="KNH192" s="282"/>
      <c r="KNI192" s="229"/>
      <c r="KNJ192" s="281"/>
      <c r="KNK192" s="282"/>
      <c r="KNL192" s="229"/>
      <c r="KNM192" s="281"/>
      <c r="KNN192" s="282"/>
      <c r="KNO192" s="229"/>
      <c r="KNP192" s="281"/>
      <c r="KNQ192" s="282"/>
      <c r="KNR192" s="229"/>
      <c r="KNS192" s="281"/>
      <c r="KNT192" s="282"/>
      <c r="KNU192" s="229"/>
      <c r="KNV192" s="281"/>
      <c r="KNW192" s="282"/>
      <c r="KNX192" s="229"/>
      <c r="KNY192" s="281"/>
      <c r="KNZ192" s="282"/>
      <c r="KOA192" s="229"/>
      <c r="KOB192" s="281"/>
      <c r="KOC192" s="282"/>
      <c r="KOD192" s="229"/>
      <c r="KOE192" s="281"/>
      <c r="KOF192" s="282"/>
      <c r="KOG192" s="229"/>
      <c r="KOH192" s="281"/>
      <c r="KOI192" s="282"/>
      <c r="KOJ192" s="229"/>
      <c r="KOK192" s="281"/>
      <c r="KOL192" s="282"/>
      <c r="KOM192" s="229"/>
      <c r="KON192" s="281"/>
      <c r="KOO192" s="282"/>
      <c r="KOP192" s="229"/>
      <c r="KOQ192" s="281"/>
      <c r="KOR192" s="282"/>
      <c r="KOS192" s="229"/>
      <c r="KOT192" s="281"/>
      <c r="KOU192" s="282"/>
      <c r="KOV192" s="229"/>
      <c r="KOW192" s="281"/>
      <c r="KOX192" s="282"/>
      <c r="KOY192" s="229"/>
      <c r="KOZ192" s="281"/>
      <c r="KPA192" s="282"/>
      <c r="KPB192" s="229"/>
      <c r="KPC192" s="281"/>
      <c r="KPD192" s="282"/>
      <c r="KPE192" s="229"/>
      <c r="KPF192" s="281"/>
      <c r="KPG192" s="282"/>
      <c r="KPH192" s="229"/>
      <c r="KPI192" s="281"/>
      <c r="KPJ192" s="282"/>
      <c r="KPK192" s="229"/>
      <c r="KPL192" s="281"/>
      <c r="KPM192" s="282"/>
      <c r="KPN192" s="229"/>
      <c r="KPO192" s="281"/>
      <c r="KPP192" s="282"/>
      <c r="KPQ192" s="229"/>
      <c r="KPR192" s="281"/>
      <c r="KPS192" s="282"/>
      <c r="KPT192" s="229"/>
      <c r="KPU192" s="281"/>
      <c r="KPV192" s="282"/>
      <c r="KPW192" s="229"/>
      <c r="KPX192" s="281"/>
      <c r="KPY192" s="282"/>
      <c r="KPZ192" s="229"/>
      <c r="KQA192" s="281"/>
      <c r="KQB192" s="282"/>
      <c r="KQC192" s="229"/>
      <c r="KQD192" s="281"/>
      <c r="KQE192" s="282"/>
      <c r="KQF192" s="229"/>
      <c r="KQG192" s="281"/>
      <c r="KQH192" s="282"/>
      <c r="KQI192" s="229"/>
      <c r="KQJ192" s="281"/>
      <c r="KQK192" s="282"/>
      <c r="KQL192" s="229"/>
      <c r="KQM192" s="281"/>
      <c r="KQN192" s="282"/>
      <c r="KQO192" s="229"/>
      <c r="KQP192" s="281"/>
      <c r="KQQ192" s="282"/>
      <c r="KQR192" s="229"/>
      <c r="KQS192" s="281"/>
      <c r="KQT192" s="282"/>
      <c r="KQU192" s="229"/>
      <c r="KQV192" s="281"/>
      <c r="KQW192" s="282"/>
      <c r="KQX192" s="229"/>
      <c r="KQY192" s="281"/>
      <c r="KQZ192" s="282"/>
      <c r="KRA192" s="229"/>
      <c r="KRB192" s="281"/>
      <c r="KRC192" s="282"/>
      <c r="KRD192" s="229"/>
      <c r="KRE192" s="281"/>
      <c r="KRF192" s="282"/>
      <c r="KRG192" s="229"/>
      <c r="KRH192" s="281"/>
      <c r="KRI192" s="282"/>
      <c r="KRJ192" s="229"/>
      <c r="KRK192" s="281"/>
      <c r="KRL192" s="282"/>
      <c r="KRM192" s="229"/>
      <c r="KRN192" s="281"/>
      <c r="KRO192" s="282"/>
      <c r="KRP192" s="229"/>
      <c r="KRQ192" s="281"/>
      <c r="KRR192" s="282"/>
      <c r="KRS192" s="229"/>
      <c r="KRT192" s="281"/>
      <c r="KRU192" s="282"/>
      <c r="KRV192" s="229"/>
      <c r="KRW192" s="281"/>
      <c r="KRX192" s="282"/>
      <c r="KRY192" s="229"/>
      <c r="KRZ192" s="281"/>
      <c r="KSA192" s="282"/>
      <c r="KSB192" s="229"/>
      <c r="KSC192" s="281"/>
      <c r="KSD192" s="282"/>
      <c r="KSE192" s="229"/>
      <c r="KSF192" s="281"/>
      <c r="KSG192" s="282"/>
      <c r="KSH192" s="229"/>
      <c r="KSI192" s="281"/>
      <c r="KSJ192" s="282"/>
      <c r="KSK192" s="229"/>
      <c r="KSL192" s="281"/>
      <c r="KSM192" s="282"/>
      <c r="KSN192" s="229"/>
      <c r="KSO192" s="281"/>
      <c r="KSP192" s="282"/>
      <c r="KSQ192" s="229"/>
      <c r="KSR192" s="281"/>
      <c r="KSS192" s="282"/>
      <c r="KST192" s="229"/>
      <c r="KSU192" s="281"/>
      <c r="KSV192" s="282"/>
      <c r="KSW192" s="229"/>
      <c r="KSX192" s="281"/>
      <c r="KSY192" s="282"/>
      <c r="KSZ192" s="229"/>
      <c r="KTA192" s="281"/>
      <c r="KTB192" s="282"/>
      <c r="KTC192" s="229"/>
      <c r="KTD192" s="281"/>
      <c r="KTE192" s="282"/>
      <c r="KTF192" s="229"/>
      <c r="KTG192" s="281"/>
      <c r="KTH192" s="282"/>
      <c r="KTI192" s="229"/>
      <c r="KTJ192" s="281"/>
      <c r="KTK192" s="282"/>
      <c r="KTL192" s="229"/>
      <c r="KTM192" s="281"/>
      <c r="KTN192" s="282"/>
      <c r="KTO192" s="229"/>
      <c r="KTP192" s="281"/>
      <c r="KTQ192" s="282"/>
      <c r="KTR192" s="229"/>
      <c r="KTS192" s="281"/>
      <c r="KTT192" s="282"/>
      <c r="KTU192" s="229"/>
      <c r="KTV192" s="281"/>
      <c r="KTW192" s="282"/>
      <c r="KTX192" s="229"/>
      <c r="KTY192" s="281"/>
      <c r="KTZ192" s="282"/>
      <c r="KUA192" s="229"/>
      <c r="KUB192" s="281"/>
      <c r="KUC192" s="282"/>
      <c r="KUD192" s="229"/>
      <c r="KUE192" s="281"/>
      <c r="KUF192" s="282"/>
      <c r="KUG192" s="229"/>
      <c r="KUH192" s="281"/>
      <c r="KUI192" s="282"/>
      <c r="KUJ192" s="229"/>
      <c r="KUK192" s="281"/>
      <c r="KUL192" s="282"/>
      <c r="KUM192" s="229"/>
      <c r="KUN192" s="281"/>
      <c r="KUO192" s="282"/>
      <c r="KUP192" s="229"/>
      <c r="KUQ192" s="281"/>
      <c r="KUR192" s="282"/>
      <c r="KUS192" s="229"/>
      <c r="KUT192" s="281"/>
      <c r="KUU192" s="282"/>
      <c r="KUV192" s="229"/>
      <c r="KUW192" s="281"/>
      <c r="KUX192" s="282"/>
      <c r="KUY192" s="229"/>
      <c r="KUZ192" s="281"/>
      <c r="KVA192" s="282"/>
      <c r="KVB192" s="229"/>
      <c r="KVC192" s="281"/>
      <c r="KVD192" s="282"/>
      <c r="KVE192" s="229"/>
      <c r="KVF192" s="281"/>
      <c r="KVG192" s="282"/>
      <c r="KVH192" s="229"/>
      <c r="KVI192" s="281"/>
      <c r="KVJ192" s="282"/>
      <c r="KVK192" s="229"/>
      <c r="KVL192" s="281"/>
      <c r="KVM192" s="282"/>
      <c r="KVN192" s="229"/>
      <c r="KVO192" s="281"/>
      <c r="KVP192" s="282"/>
      <c r="KVQ192" s="229"/>
      <c r="KVR192" s="281"/>
      <c r="KVS192" s="282"/>
      <c r="KVT192" s="229"/>
      <c r="KVU192" s="281"/>
      <c r="KVV192" s="282"/>
      <c r="KVW192" s="229"/>
      <c r="KVX192" s="281"/>
      <c r="KVY192" s="282"/>
      <c r="KVZ192" s="229"/>
      <c r="KWA192" s="281"/>
      <c r="KWB192" s="282"/>
      <c r="KWC192" s="229"/>
      <c r="KWD192" s="281"/>
      <c r="KWE192" s="282"/>
      <c r="KWF192" s="229"/>
      <c r="KWG192" s="281"/>
      <c r="KWH192" s="282"/>
      <c r="KWI192" s="229"/>
      <c r="KWJ192" s="281"/>
      <c r="KWK192" s="282"/>
      <c r="KWL192" s="229"/>
      <c r="KWM192" s="281"/>
      <c r="KWN192" s="282"/>
      <c r="KWO192" s="229"/>
      <c r="KWP192" s="281"/>
      <c r="KWQ192" s="282"/>
      <c r="KWR192" s="229"/>
      <c r="KWS192" s="281"/>
      <c r="KWT192" s="282"/>
      <c r="KWU192" s="229"/>
      <c r="KWV192" s="281"/>
      <c r="KWW192" s="282"/>
      <c r="KWX192" s="229"/>
      <c r="KWY192" s="281"/>
      <c r="KWZ192" s="282"/>
      <c r="KXA192" s="229"/>
      <c r="KXB192" s="281"/>
      <c r="KXC192" s="282"/>
      <c r="KXD192" s="229"/>
      <c r="KXE192" s="281"/>
      <c r="KXF192" s="282"/>
      <c r="KXG192" s="229"/>
      <c r="KXH192" s="281"/>
      <c r="KXI192" s="282"/>
      <c r="KXJ192" s="229"/>
      <c r="KXK192" s="281"/>
      <c r="KXL192" s="282"/>
      <c r="KXM192" s="229"/>
      <c r="KXN192" s="281"/>
      <c r="KXO192" s="282"/>
      <c r="KXP192" s="229"/>
      <c r="KXQ192" s="281"/>
      <c r="KXR192" s="282"/>
      <c r="KXS192" s="229"/>
      <c r="KXT192" s="281"/>
      <c r="KXU192" s="282"/>
      <c r="KXV192" s="229"/>
      <c r="KXW192" s="281"/>
      <c r="KXX192" s="282"/>
      <c r="KXY192" s="229"/>
      <c r="KXZ192" s="281"/>
      <c r="KYA192" s="282"/>
      <c r="KYB192" s="229"/>
      <c r="KYC192" s="281"/>
      <c r="KYD192" s="282"/>
      <c r="KYE192" s="229"/>
      <c r="KYF192" s="281"/>
      <c r="KYG192" s="282"/>
      <c r="KYH192" s="229"/>
      <c r="KYI192" s="281"/>
      <c r="KYJ192" s="282"/>
      <c r="KYK192" s="229"/>
      <c r="KYL192" s="281"/>
      <c r="KYM192" s="282"/>
      <c r="KYN192" s="229"/>
      <c r="KYO192" s="281"/>
      <c r="KYP192" s="282"/>
      <c r="KYQ192" s="229"/>
      <c r="KYR192" s="281"/>
      <c r="KYS192" s="282"/>
      <c r="KYT192" s="229"/>
      <c r="KYU192" s="281"/>
      <c r="KYV192" s="282"/>
      <c r="KYW192" s="229"/>
      <c r="KYX192" s="281"/>
      <c r="KYY192" s="282"/>
      <c r="KYZ192" s="229"/>
      <c r="KZA192" s="281"/>
      <c r="KZB192" s="282"/>
      <c r="KZC192" s="229"/>
      <c r="KZD192" s="281"/>
      <c r="KZE192" s="282"/>
      <c r="KZF192" s="229"/>
      <c r="KZG192" s="281"/>
      <c r="KZH192" s="282"/>
      <c r="KZI192" s="229"/>
      <c r="KZJ192" s="281"/>
      <c r="KZK192" s="282"/>
      <c r="KZL192" s="229"/>
      <c r="KZM192" s="281"/>
      <c r="KZN192" s="282"/>
      <c r="KZO192" s="229"/>
      <c r="KZP192" s="281"/>
      <c r="KZQ192" s="282"/>
      <c r="KZR192" s="229"/>
      <c r="KZS192" s="281"/>
      <c r="KZT192" s="282"/>
      <c r="KZU192" s="229"/>
      <c r="KZV192" s="281"/>
      <c r="KZW192" s="282"/>
      <c r="KZX192" s="229"/>
      <c r="KZY192" s="281"/>
      <c r="KZZ192" s="282"/>
      <c r="LAA192" s="229"/>
      <c r="LAB192" s="281"/>
      <c r="LAC192" s="282"/>
      <c r="LAD192" s="229"/>
      <c r="LAE192" s="281"/>
      <c r="LAF192" s="282"/>
      <c r="LAG192" s="229"/>
      <c r="LAH192" s="281"/>
      <c r="LAI192" s="282"/>
      <c r="LAJ192" s="229"/>
      <c r="LAK192" s="281"/>
      <c r="LAL192" s="282"/>
      <c r="LAM192" s="229"/>
      <c r="LAN192" s="281"/>
      <c r="LAO192" s="282"/>
      <c r="LAP192" s="229"/>
      <c r="LAQ192" s="281"/>
      <c r="LAR192" s="282"/>
      <c r="LAS192" s="229"/>
      <c r="LAT192" s="281"/>
      <c r="LAU192" s="282"/>
      <c r="LAV192" s="229"/>
      <c r="LAW192" s="281"/>
      <c r="LAX192" s="282"/>
      <c r="LAY192" s="229"/>
      <c r="LAZ192" s="281"/>
      <c r="LBA192" s="282"/>
      <c r="LBB192" s="229"/>
      <c r="LBC192" s="281"/>
      <c r="LBD192" s="282"/>
      <c r="LBE192" s="229"/>
      <c r="LBF192" s="281"/>
      <c r="LBG192" s="282"/>
      <c r="LBH192" s="229"/>
      <c r="LBI192" s="281"/>
      <c r="LBJ192" s="282"/>
      <c r="LBK192" s="229"/>
      <c r="LBL192" s="281"/>
      <c r="LBM192" s="282"/>
      <c r="LBN192" s="229"/>
      <c r="LBO192" s="281"/>
      <c r="LBP192" s="282"/>
      <c r="LBQ192" s="229"/>
      <c r="LBR192" s="281"/>
      <c r="LBS192" s="282"/>
      <c r="LBT192" s="229"/>
      <c r="LBU192" s="281"/>
      <c r="LBV192" s="282"/>
      <c r="LBW192" s="229"/>
      <c r="LBX192" s="281"/>
      <c r="LBY192" s="282"/>
      <c r="LBZ192" s="229"/>
      <c r="LCA192" s="281"/>
      <c r="LCB192" s="282"/>
      <c r="LCC192" s="229"/>
      <c r="LCD192" s="281"/>
      <c r="LCE192" s="282"/>
      <c r="LCF192" s="229"/>
      <c r="LCG192" s="281"/>
      <c r="LCH192" s="282"/>
      <c r="LCI192" s="229"/>
      <c r="LCJ192" s="281"/>
      <c r="LCK192" s="282"/>
      <c r="LCL192" s="229"/>
      <c r="LCM192" s="281"/>
      <c r="LCN192" s="282"/>
      <c r="LCO192" s="229"/>
      <c r="LCP192" s="281"/>
      <c r="LCQ192" s="282"/>
      <c r="LCR192" s="229"/>
      <c r="LCS192" s="281"/>
      <c r="LCT192" s="282"/>
      <c r="LCU192" s="229"/>
      <c r="LCV192" s="281"/>
      <c r="LCW192" s="282"/>
      <c r="LCX192" s="229"/>
      <c r="LCY192" s="281"/>
      <c r="LCZ192" s="282"/>
      <c r="LDA192" s="229"/>
      <c r="LDB192" s="281"/>
      <c r="LDC192" s="282"/>
      <c r="LDD192" s="229"/>
      <c r="LDE192" s="281"/>
      <c r="LDF192" s="282"/>
      <c r="LDG192" s="229"/>
      <c r="LDH192" s="281"/>
      <c r="LDI192" s="282"/>
      <c r="LDJ192" s="229"/>
      <c r="LDK192" s="281"/>
      <c r="LDL192" s="282"/>
      <c r="LDM192" s="229"/>
      <c r="LDN192" s="281"/>
      <c r="LDO192" s="282"/>
      <c r="LDP192" s="229"/>
      <c r="LDQ192" s="281"/>
      <c r="LDR192" s="282"/>
      <c r="LDS192" s="229"/>
      <c r="LDT192" s="281"/>
      <c r="LDU192" s="282"/>
      <c r="LDV192" s="229"/>
      <c r="LDW192" s="281"/>
      <c r="LDX192" s="282"/>
      <c r="LDY192" s="229"/>
      <c r="LDZ192" s="281"/>
      <c r="LEA192" s="282"/>
      <c r="LEB192" s="229"/>
      <c r="LEC192" s="281"/>
      <c r="LED192" s="282"/>
      <c r="LEE192" s="229"/>
      <c r="LEF192" s="281"/>
      <c r="LEG192" s="282"/>
      <c r="LEH192" s="229"/>
      <c r="LEI192" s="281"/>
      <c r="LEJ192" s="282"/>
      <c r="LEK192" s="229"/>
      <c r="LEL192" s="281"/>
      <c r="LEM192" s="282"/>
      <c r="LEN192" s="229"/>
      <c r="LEO192" s="281"/>
      <c r="LEP192" s="282"/>
      <c r="LEQ192" s="229"/>
      <c r="LER192" s="281"/>
      <c r="LES192" s="282"/>
      <c r="LET192" s="229"/>
      <c r="LEU192" s="281"/>
      <c r="LEV192" s="282"/>
      <c r="LEW192" s="229"/>
      <c r="LEX192" s="281"/>
      <c r="LEY192" s="282"/>
      <c r="LEZ192" s="229"/>
      <c r="LFA192" s="281"/>
      <c r="LFB192" s="282"/>
      <c r="LFC192" s="229"/>
      <c r="LFD192" s="281"/>
      <c r="LFE192" s="282"/>
      <c r="LFF192" s="229"/>
      <c r="LFG192" s="281"/>
      <c r="LFH192" s="282"/>
      <c r="LFI192" s="229"/>
      <c r="LFJ192" s="281"/>
      <c r="LFK192" s="282"/>
      <c r="LFL192" s="229"/>
      <c r="LFM192" s="281"/>
      <c r="LFN192" s="282"/>
      <c r="LFO192" s="229"/>
      <c r="LFP192" s="281"/>
      <c r="LFQ192" s="282"/>
      <c r="LFR192" s="229"/>
      <c r="LFS192" s="281"/>
      <c r="LFT192" s="282"/>
      <c r="LFU192" s="229"/>
      <c r="LFV192" s="281"/>
      <c r="LFW192" s="282"/>
      <c r="LFX192" s="229"/>
      <c r="LFY192" s="281"/>
      <c r="LFZ192" s="282"/>
      <c r="LGA192" s="229"/>
      <c r="LGB192" s="281"/>
      <c r="LGC192" s="282"/>
      <c r="LGD192" s="229"/>
      <c r="LGE192" s="281"/>
      <c r="LGF192" s="282"/>
      <c r="LGG192" s="229"/>
      <c r="LGH192" s="281"/>
      <c r="LGI192" s="282"/>
      <c r="LGJ192" s="229"/>
      <c r="LGK192" s="281"/>
      <c r="LGL192" s="282"/>
      <c r="LGM192" s="229"/>
      <c r="LGN192" s="281"/>
      <c r="LGO192" s="282"/>
      <c r="LGP192" s="229"/>
      <c r="LGQ192" s="281"/>
      <c r="LGR192" s="282"/>
      <c r="LGS192" s="229"/>
      <c r="LGT192" s="281"/>
      <c r="LGU192" s="282"/>
      <c r="LGV192" s="229"/>
      <c r="LGW192" s="281"/>
      <c r="LGX192" s="282"/>
      <c r="LGY192" s="229"/>
      <c r="LGZ192" s="281"/>
      <c r="LHA192" s="282"/>
      <c r="LHB192" s="229"/>
      <c r="LHC192" s="281"/>
      <c r="LHD192" s="282"/>
      <c r="LHE192" s="229"/>
      <c r="LHF192" s="281"/>
      <c r="LHG192" s="282"/>
      <c r="LHH192" s="229"/>
      <c r="LHI192" s="281"/>
      <c r="LHJ192" s="282"/>
      <c r="LHK192" s="229"/>
      <c r="LHL192" s="281"/>
      <c r="LHM192" s="282"/>
      <c r="LHN192" s="229"/>
      <c r="LHO192" s="281"/>
      <c r="LHP192" s="282"/>
      <c r="LHQ192" s="229"/>
      <c r="LHR192" s="281"/>
      <c r="LHS192" s="282"/>
      <c r="LHT192" s="229"/>
      <c r="LHU192" s="281"/>
      <c r="LHV192" s="282"/>
      <c r="LHW192" s="229"/>
      <c r="LHX192" s="281"/>
      <c r="LHY192" s="282"/>
      <c r="LHZ192" s="229"/>
      <c r="LIA192" s="281"/>
      <c r="LIB192" s="282"/>
      <c r="LIC192" s="229"/>
      <c r="LID192" s="281"/>
      <c r="LIE192" s="282"/>
      <c r="LIF192" s="229"/>
      <c r="LIG192" s="281"/>
      <c r="LIH192" s="282"/>
      <c r="LII192" s="229"/>
      <c r="LIJ192" s="281"/>
      <c r="LIK192" s="282"/>
      <c r="LIL192" s="229"/>
      <c r="LIM192" s="281"/>
      <c r="LIN192" s="282"/>
      <c r="LIO192" s="229"/>
      <c r="LIP192" s="281"/>
      <c r="LIQ192" s="282"/>
      <c r="LIR192" s="229"/>
      <c r="LIS192" s="281"/>
      <c r="LIT192" s="282"/>
      <c r="LIU192" s="229"/>
      <c r="LIV192" s="281"/>
      <c r="LIW192" s="282"/>
      <c r="LIX192" s="229"/>
      <c r="LIY192" s="281"/>
      <c r="LIZ192" s="282"/>
      <c r="LJA192" s="229"/>
      <c r="LJB192" s="281"/>
      <c r="LJC192" s="282"/>
      <c r="LJD192" s="229"/>
      <c r="LJE192" s="281"/>
      <c r="LJF192" s="282"/>
      <c r="LJG192" s="229"/>
      <c r="LJH192" s="281"/>
      <c r="LJI192" s="282"/>
      <c r="LJJ192" s="229"/>
      <c r="LJK192" s="281"/>
      <c r="LJL192" s="282"/>
      <c r="LJM192" s="229"/>
      <c r="LJN192" s="281"/>
      <c r="LJO192" s="282"/>
      <c r="LJP192" s="229"/>
      <c r="LJQ192" s="281"/>
      <c r="LJR192" s="282"/>
      <c r="LJS192" s="229"/>
      <c r="LJT192" s="281"/>
      <c r="LJU192" s="282"/>
      <c r="LJV192" s="229"/>
      <c r="LJW192" s="281"/>
      <c r="LJX192" s="282"/>
      <c r="LJY192" s="229"/>
      <c r="LJZ192" s="281"/>
      <c r="LKA192" s="282"/>
      <c r="LKB192" s="229"/>
      <c r="LKC192" s="281"/>
      <c r="LKD192" s="282"/>
      <c r="LKE192" s="229"/>
      <c r="LKF192" s="281"/>
      <c r="LKG192" s="282"/>
      <c r="LKH192" s="229"/>
      <c r="LKI192" s="281"/>
      <c r="LKJ192" s="282"/>
      <c r="LKK192" s="229"/>
      <c r="LKL192" s="281"/>
      <c r="LKM192" s="282"/>
      <c r="LKN192" s="229"/>
      <c r="LKO192" s="281"/>
      <c r="LKP192" s="282"/>
      <c r="LKQ192" s="229"/>
      <c r="LKR192" s="281"/>
      <c r="LKS192" s="282"/>
      <c r="LKT192" s="229"/>
      <c r="LKU192" s="281"/>
      <c r="LKV192" s="282"/>
      <c r="LKW192" s="229"/>
      <c r="LKX192" s="281"/>
      <c r="LKY192" s="282"/>
      <c r="LKZ192" s="229"/>
      <c r="LLA192" s="281"/>
      <c r="LLB192" s="282"/>
      <c r="LLC192" s="229"/>
      <c r="LLD192" s="281"/>
      <c r="LLE192" s="282"/>
      <c r="LLF192" s="229"/>
      <c r="LLG192" s="281"/>
      <c r="LLH192" s="282"/>
      <c r="LLI192" s="229"/>
      <c r="LLJ192" s="281"/>
      <c r="LLK192" s="282"/>
      <c r="LLL192" s="229"/>
      <c r="LLM192" s="281"/>
      <c r="LLN192" s="282"/>
      <c r="LLO192" s="229"/>
      <c r="LLP192" s="281"/>
      <c r="LLQ192" s="282"/>
      <c r="LLR192" s="229"/>
      <c r="LLS192" s="281"/>
      <c r="LLT192" s="282"/>
      <c r="LLU192" s="229"/>
      <c r="LLV192" s="281"/>
      <c r="LLW192" s="282"/>
      <c r="LLX192" s="229"/>
      <c r="LLY192" s="281"/>
      <c r="LLZ192" s="282"/>
      <c r="LMA192" s="229"/>
      <c r="LMB192" s="281"/>
      <c r="LMC192" s="282"/>
      <c r="LMD192" s="229"/>
      <c r="LME192" s="281"/>
      <c r="LMF192" s="282"/>
      <c r="LMG192" s="229"/>
      <c r="LMH192" s="281"/>
      <c r="LMI192" s="282"/>
      <c r="LMJ192" s="229"/>
      <c r="LMK192" s="281"/>
      <c r="LML192" s="282"/>
      <c r="LMM192" s="229"/>
      <c r="LMN192" s="281"/>
      <c r="LMO192" s="282"/>
      <c r="LMP192" s="229"/>
      <c r="LMQ192" s="281"/>
      <c r="LMR192" s="282"/>
      <c r="LMS192" s="229"/>
      <c r="LMT192" s="281"/>
      <c r="LMU192" s="282"/>
      <c r="LMV192" s="229"/>
      <c r="LMW192" s="281"/>
      <c r="LMX192" s="282"/>
      <c r="LMY192" s="229"/>
      <c r="LMZ192" s="281"/>
      <c r="LNA192" s="282"/>
      <c r="LNB192" s="229"/>
      <c r="LNC192" s="281"/>
      <c r="LND192" s="282"/>
      <c r="LNE192" s="229"/>
      <c r="LNF192" s="281"/>
      <c r="LNG192" s="282"/>
      <c r="LNH192" s="229"/>
      <c r="LNI192" s="281"/>
      <c r="LNJ192" s="282"/>
      <c r="LNK192" s="229"/>
      <c r="LNL192" s="281"/>
      <c r="LNM192" s="282"/>
      <c r="LNN192" s="229"/>
      <c r="LNO192" s="281"/>
      <c r="LNP192" s="282"/>
      <c r="LNQ192" s="229"/>
      <c r="LNR192" s="281"/>
      <c r="LNS192" s="282"/>
      <c r="LNT192" s="229"/>
      <c r="LNU192" s="281"/>
      <c r="LNV192" s="282"/>
      <c r="LNW192" s="229"/>
      <c r="LNX192" s="281"/>
      <c r="LNY192" s="282"/>
      <c r="LNZ192" s="229"/>
      <c r="LOA192" s="281"/>
      <c r="LOB192" s="282"/>
      <c r="LOC192" s="229"/>
      <c r="LOD192" s="281"/>
      <c r="LOE192" s="282"/>
      <c r="LOF192" s="229"/>
      <c r="LOG192" s="281"/>
      <c r="LOH192" s="282"/>
      <c r="LOI192" s="229"/>
      <c r="LOJ192" s="281"/>
      <c r="LOK192" s="282"/>
      <c r="LOL192" s="229"/>
      <c r="LOM192" s="281"/>
      <c r="LON192" s="282"/>
      <c r="LOO192" s="229"/>
      <c r="LOP192" s="281"/>
      <c r="LOQ192" s="282"/>
      <c r="LOR192" s="229"/>
      <c r="LOS192" s="281"/>
      <c r="LOT192" s="282"/>
      <c r="LOU192" s="229"/>
      <c r="LOV192" s="281"/>
      <c r="LOW192" s="282"/>
      <c r="LOX192" s="229"/>
      <c r="LOY192" s="281"/>
      <c r="LOZ192" s="282"/>
      <c r="LPA192" s="229"/>
      <c r="LPB192" s="281"/>
      <c r="LPC192" s="282"/>
      <c r="LPD192" s="229"/>
      <c r="LPE192" s="281"/>
      <c r="LPF192" s="282"/>
      <c r="LPG192" s="229"/>
      <c r="LPH192" s="281"/>
      <c r="LPI192" s="282"/>
      <c r="LPJ192" s="229"/>
      <c r="LPK192" s="281"/>
      <c r="LPL192" s="282"/>
      <c r="LPM192" s="229"/>
      <c r="LPN192" s="281"/>
      <c r="LPO192" s="282"/>
      <c r="LPP192" s="229"/>
      <c r="LPQ192" s="281"/>
      <c r="LPR192" s="282"/>
      <c r="LPS192" s="229"/>
      <c r="LPT192" s="281"/>
      <c r="LPU192" s="282"/>
      <c r="LPV192" s="229"/>
      <c r="LPW192" s="281"/>
      <c r="LPX192" s="282"/>
      <c r="LPY192" s="229"/>
      <c r="LPZ192" s="281"/>
      <c r="LQA192" s="282"/>
      <c r="LQB192" s="229"/>
      <c r="LQC192" s="281"/>
      <c r="LQD192" s="282"/>
      <c r="LQE192" s="229"/>
      <c r="LQF192" s="281"/>
      <c r="LQG192" s="282"/>
      <c r="LQH192" s="229"/>
      <c r="LQI192" s="281"/>
      <c r="LQJ192" s="282"/>
      <c r="LQK192" s="229"/>
      <c r="LQL192" s="281"/>
      <c r="LQM192" s="282"/>
      <c r="LQN192" s="229"/>
      <c r="LQO192" s="281"/>
      <c r="LQP192" s="282"/>
      <c r="LQQ192" s="229"/>
      <c r="LQR192" s="281"/>
      <c r="LQS192" s="282"/>
      <c r="LQT192" s="229"/>
      <c r="LQU192" s="281"/>
      <c r="LQV192" s="282"/>
      <c r="LQW192" s="229"/>
      <c r="LQX192" s="281"/>
      <c r="LQY192" s="282"/>
      <c r="LQZ192" s="229"/>
      <c r="LRA192" s="281"/>
      <c r="LRB192" s="282"/>
      <c r="LRC192" s="229"/>
      <c r="LRD192" s="281"/>
      <c r="LRE192" s="282"/>
      <c r="LRF192" s="229"/>
      <c r="LRG192" s="281"/>
      <c r="LRH192" s="282"/>
      <c r="LRI192" s="229"/>
      <c r="LRJ192" s="281"/>
      <c r="LRK192" s="282"/>
      <c r="LRL192" s="229"/>
      <c r="LRM192" s="281"/>
      <c r="LRN192" s="282"/>
      <c r="LRO192" s="229"/>
      <c r="LRP192" s="281"/>
      <c r="LRQ192" s="282"/>
      <c r="LRR192" s="229"/>
      <c r="LRS192" s="281"/>
      <c r="LRT192" s="282"/>
      <c r="LRU192" s="229"/>
      <c r="LRV192" s="281"/>
      <c r="LRW192" s="282"/>
      <c r="LRX192" s="229"/>
      <c r="LRY192" s="281"/>
      <c r="LRZ192" s="282"/>
      <c r="LSA192" s="229"/>
      <c r="LSB192" s="281"/>
      <c r="LSC192" s="282"/>
      <c r="LSD192" s="229"/>
      <c r="LSE192" s="281"/>
      <c r="LSF192" s="282"/>
      <c r="LSG192" s="229"/>
      <c r="LSH192" s="281"/>
      <c r="LSI192" s="282"/>
      <c r="LSJ192" s="229"/>
      <c r="LSK192" s="281"/>
      <c r="LSL192" s="282"/>
      <c r="LSM192" s="229"/>
      <c r="LSN192" s="281"/>
      <c r="LSO192" s="282"/>
      <c r="LSP192" s="229"/>
      <c r="LSQ192" s="281"/>
      <c r="LSR192" s="282"/>
      <c r="LSS192" s="229"/>
      <c r="LST192" s="281"/>
      <c r="LSU192" s="282"/>
      <c r="LSV192" s="229"/>
      <c r="LSW192" s="281"/>
      <c r="LSX192" s="282"/>
      <c r="LSY192" s="229"/>
      <c r="LSZ192" s="281"/>
      <c r="LTA192" s="282"/>
      <c r="LTB192" s="229"/>
      <c r="LTC192" s="281"/>
      <c r="LTD192" s="282"/>
      <c r="LTE192" s="229"/>
      <c r="LTF192" s="281"/>
      <c r="LTG192" s="282"/>
      <c r="LTH192" s="229"/>
      <c r="LTI192" s="281"/>
      <c r="LTJ192" s="282"/>
      <c r="LTK192" s="229"/>
      <c r="LTL192" s="281"/>
      <c r="LTM192" s="282"/>
      <c r="LTN192" s="229"/>
      <c r="LTO192" s="281"/>
      <c r="LTP192" s="282"/>
      <c r="LTQ192" s="229"/>
      <c r="LTR192" s="281"/>
      <c r="LTS192" s="282"/>
      <c r="LTT192" s="229"/>
      <c r="LTU192" s="281"/>
      <c r="LTV192" s="282"/>
      <c r="LTW192" s="229"/>
      <c r="LTX192" s="281"/>
      <c r="LTY192" s="282"/>
      <c r="LTZ192" s="229"/>
      <c r="LUA192" s="281"/>
      <c r="LUB192" s="282"/>
      <c r="LUC192" s="229"/>
      <c r="LUD192" s="281"/>
      <c r="LUE192" s="282"/>
      <c r="LUF192" s="229"/>
      <c r="LUG192" s="281"/>
      <c r="LUH192" s="282"/>
      <c r="LUI192" s="229"/>
      <c r="LUJ192" s="281"/>
      <c r="LUK192" s="282"/>
      <c r="LUL192" s="229"/>
      <c r="LUM192" s="281"/>
      <c r="LUN192" s="282"/>
      <c r="LUO192" s="229"/>
      <c r="LUP192" s="281"/>
      <c r="LUQ192" s="282"/>
      <c r="LUR192" s="229"/>
      <c r="LUS192" s="281"/>
      <c r="LUT192" s="282"/>
      <c r="LUU192" s="229"/>
      <c r="LUV192" s="281"/>
      <c r="LUW192" s="282"/>
      <c r="LUX192" s="229"/>
      <c r="LUY192" s="281"/>
      <c r="LUZ192" s="282"/>
      <c r="LVA192" s="229"/>
      <c r="LVB192" s="281"/>
      <c r="LVC192" s="282"/>
      <c r="LVD192" s="229"/>
      <c r="LVE192" s="281"/>
      <c r="LVF192" s="282"/>
      <c r="LVG192" s="229"/>
      <c r="LVH192" s="281"/>
      <c r="LVI192" s="282"/>
      <c r="LVJ192" s="229"/>
      <c r="LVK192" s="281"/>
      <c r="LVL192" s="282"/>
      <c r="LVM192" s="229"/>
      <c r="LVN192" s="281"/>
      <c r="LVO192" s="282"/>
      <c r="LVP192" s="229"/>
      <c r="LVQ192" s="281"/>
      <c r="LVR192" s="282"/>
      <c r="LVS192" s="229"/>
      <c r="LVT192" s="281"/>
      <c r="LVU192" s="282"/>
      <c r="LVV192" s="229"/>
      <c r="LVW192" s="281"/>
      <c r="LVX192" s="282"/>
      <c r="LVY192" s="229"/>
      <c r="LVZ192" s="281"/>
      <c r="LWA192" s="282"/>
      <c r="LWB192" s="229"/>
      <c r="LWC192" s="281"/>
      <c r="LWD192" s="282"/>
      <c r="LWE192" s="229"/>
      <c r="LWF192" s="281"/>
      <c r="LWG192" s="282"/>
      <c r="LWH192" s="229"/>
      <c r="LWI192" s="281"/>
      <c r="LWJ192" s="282"/>
      <c r="LWK192" s="229"/>
      <c r="LWL192" s="281"/>
      <c r="LWM192" s="282"/>
      <c r="LWN192" s="229"/>
      <c r="LWO192" s="281"/>
      <c r="LWP192" s="282"/>
      <c r="LWQ192" s="229"/>
      <c r="LWR192" s="281"/>
      <c r="LWS192" s="282"/>
      <c r="LWT192" s="229"/>
      <c r="LWU192" s="281"/>
      <c r="LWV192" s="282"/>
      <c r="LWW192" s="229"/>
      <c r="LWX192" s="281"/>
      <c r="LWY192" s="282"/>
      <c r="LWZ192" s="229"/>
      <c r="LXA192" s="281"/>
      <c r="LXB192" s="282"/>
      <c r="LXC192" s="229"/>
      <c r="LXD192" s="281"/>
      <c r="LXE192" s="282"/>
      <c r="LXF192" s="229"/>
      <c r="LXG192" s="281"/>
      <c r="LXH192" s="282"/>
      <c r="LXI192" s="229"/>
      <c r="LXJ192" s="281"/>
      <c r="LXK192" s="282"/>
      <c r="LXL192" s="229"/>
      <c r="LXM192" s="281"/>
      <c r="LXN192" s="282"/>
      <c r="LXO192" s="229"/>
      <c r="LXP192" s="281"/>
      <c r="LXQ192" s="282"/>
      <c r="LXR192" s="229"/>
      <c r="LXS192" s="281"/>
      <c r="LXT192" s="282"/>
      <c r="LXU192" s="229"/>
      <c r="LXV192" s="281"/>
      <c r="LXW192" s="282"/>
      <c r="LXX192" s="229"/>
      <c r="LXY192" s="281"/>
      <c r="LXZ192" s="282"/>
      <c r="LYA192" s="229"/>
      <c r="LYB192" s="281"/>
      <c r="LYC192" s="282"/>
      <c r="LYD192" s="229"/>
      <c r="LYE192" s="281"/>
      <c r="LYF192" s="282"/>
      <c r="LYG192" s="229"/>
      <c r="LYH192" s="281"/>
      <c r="LYI192" s="282"/>
      <c r="LYJ192" s="229"/>
      <c r="LYK192" s="281"/>
      <c r="LYL192" s="282"/>
      <c r="LYM192" s="229"/>
      <c r="LYN192" s="281"/>
      <c r="LYO192" s="282"/>
      <c r="LYP192" s="229"/>
      <c r="LYQ192" s="281"/>
      <c r="LYR192" s="282"/>
      <c r="LYS192" s="229"/>
      <c r="LYT192" s="281"/>
      <c r="LYU192" s="282"/>
      <c r="LYV192" s="229"/>
      <c r="LYW192" s="281"/>
      <c r="LYX192" s="282"/>
      <c r="LYY192" s="229"/>
      <c r="LYZ192" s="281"/>
      <c r="LZA192" s="282"/>
      <c r="LZB192" s="229"/>
      <c r="LZC192" s="281"/>
      <c r="LZD192" s="282"/>
      <c r="LZE192" s="229"/>
      <c r="LZF192" s="281"/>
      <c r="LZG192" s="282"/>
      <c r="LZH192" s="229"/>
      <c r="LZI192" s="281"/>
      <c r="LZJ192" s="282"/>
      <c r="LZK192" s="229"/>
      <c r="LZL192" s="281"/>
      <c r="LZM192" s="282"/>
      <c r="LZN192" s="229"/>
      <c r="LZO192" s="281"/>
      <c r="LZP192" s="282"/>
      <c r="LZQ192" s="229"/>
      <c r="LZR192" s="281"/>
      <c r="LZS192" s="282"/>
      <c r="LZT192" s="229"/>
      <c r="LZU192" s="281"/>
      <c r="LZV192" s="282"/>
      <c r="LZW192" s="229"/>
      <c r="LZX192" s="281"/>
      <c r="LZY192" s="282"/>
      <c r="LZZ192" s="229"/>
      <c r="MAA192" s="281"/>
      <c r="MAB192" s="282"/>
      <c r="MAC192" s="229"/>
      <c r="MAD192" s="281"/>
      <c r="MAE192" s="282"/>
      <c r="MAF192" s="229"/>
      <c r="MAG192" s="281"/>
      <c r="MAH192" s="282"/>
      <c r="MAI192" s="229"/>
      <c r="MAJ192" s="281"/>
      <c r="MAK192" s="282"/>
      <c r="MAL192" s="229"/>
      <c r="MAM192" s="281"/>
      <c r="MAN192" s="282"/>
      <c r="MAO192" s="229"/>
      <c r="MAP192" s="281"/>
      <c r="MAQ192" s="282"/>
      <c r="MAR192" s="229"/>
      <c r="MAS192" s="281"/>
      <c r="MAT192" s="282"/>
      <c r="MAU192" s="229"/>
      <c r="MAV192" s="281"/>
      <c r="MAW192" s="282"/>
      <c r="MAX192" s="229"/>
      <c r="MAY192" s="281"/>
      <c r="MAZ192" s="282"/>
      <c r="MBA192" s="229"/>
      <c r="MBB192" s="281"/>
      <c r="MBC192" s="282"/>
      <c r="MBD192" s="229"/>
      <c r="MBE192" s="281"/>
      <c r="MBF192" s="282"/>
      <c r="MBG192" s="229"/>
      <c r="MBH192" s="281"/>
      <c r="MBI192" s="282"/>
      <c r="MBJ192" s="229"/>
      <c r="MBK192" s="281"/>
      <c r="MBL192" s="282"/>
      <c r="MBM192" s="229"/>
      <c r="MBN192" s="281"/>
      <c r="MBO192" s="282"/>
      <c r="MBP192" s="229"/>
      <c r="MBQ192" s="281"/>
      <c r="MBR192" s="282"/>
      <c r="MBS192" s="229"/>
      <c r="MBT192" s="281"/>
      <c r="MBU192" s="282"/>
      <c r="MBV192" s="229"/>
      <c r="MBW192" s="281"/>
      <c r="MBX192" s="282"/>
      <c r="MBY192" s="229"/>
      <c r="MBZ192" s="281"/>
      <c r="MCA192" s="282"/>
      <c r="MCB192" s="229"/>
      <c r="MCC192" s="281"/>
      <c r="MCD192" s="282"/>
      <c r="MCE192" s="229"/>
      <c r="MCF192" s="281"/>
      <c r="MCG192" s="282"/>
      <c r="MCH192" s="229"/>
      <c r="MCI192" s="281"/>
      <c r="MCJ192" s="282"/>
      <c r="MCK192" s="229"/>
      <c r="MCL192" s="281"/>
      <c r="MCM192" s="282"/>
      <c r="MCN192" s="229"/>
      <c r="MCO192" s="281"/>
      <c r="MCP192" s="282"/>
      <c r="MCQ192" s="229"/>
      <c r="MCR192" s="281"/>
      <c r="MCS192" s="282"/>
      <c r="MCT192" s="229"/>
      <c r="MCU192" s="281"/>
      <c r="MCV192" s="282"/>
      <c r="MCW192" s="229"/>
      <c r="MCX192" s="281"/>
      <c r="MCY192" s="282"/>
      <c r="MCZ192" s="229"/>
      <c r="MDA192" s="281"/>
      <c r="MDB192" s="282"/>
      <c r="MDC192" s="229"/>
      <c r="MDD192" s="281"/>
      <c r="MDE192" s="282"/>
      <c r="MDF192" s="229"/>
      <c r="MDG192" s="281"/>
      <c r="MDH192" s="282"/>
      <c r="MDI192" s="229"/>
      <c r="MDJ192" s="281"/>
      <c r="MDK192" s="282"/>
      <c r="MDL192" s="229"/>
      <c r="MDM192" s="281"/>
      <c r="MDN192" s="282"/>
      <c r="MDO192" s="229"/>
      <c r="MDP192" s="281"/>
      <c r="MDQ192" s="282"/>
      <c r="MDR192" s="229"/>
      <c r="MDS192" s="281"/>
      <c r="MDT192" s="282"/>
      <c r="MDU192" s="229"/>
      <c r="MDV192" s="281"/>
      <c r="MDW192" s="282"/>
      <c r="MDX192" s="229"/>
      <c r="MDY192" s="281"/>
      <c r="MDZ192" s="282"/>
      <c r="MEA192" s="229"/>
      <c r="MEB192" s="281"/>
      <c r="MEC192" s="282"/>
      <c r="MED192" s="229"/>
      <c r="MEE192" s="281"/>
      <c r="MEF192" s="282"/>
      <c r="MEG192" s="229"/>
      <c r="MEH192" s="281"/>
      <c r="MEI192" s="282"/>
      <c r="MEJ192" s="229"/>
      <c r="MEK192" s="281"/>
      <c r="MEL192" s="282"/>
      <c r="MEM192" s="229"/>
      <c r="MEN192" s="281"/>
      <c r="MEO192" s="282"/>
      <c r="MEP192" s="229"/>
      <c r="MEQ192" s="281"/>
      <c r="MER192" s="282"/>
      <c r="MES192" s="229"/>
      <c r="MET192" s="281"/>
      <c r="MEU192" s="282"/>
      <c r="MEV192" s="229"/>
      <c r="MEW192" s="281"/>
      <c r="MEX192" s="282"/>
      <c r="MEY192" s="229"/>
      <c r="MEZ192" s="281"/>
      <c r="MFA192" s="282"/>
      <c r="MFB192" s="229"/>
      <c r="MFC192" s="281"/>
      <c r="MFD192" s="282"/>
      <c r="MFE192" s="229"/>
      <c r="MFF192" s="281"/>
      <c r="MFG192" s="282"/>
      <c r="MFH192" s="229"/>
      <c r="MFI192" s="281"/>
      <c r="MFJ192" s="282"/>
      <c r="MFK192" s="229"/>
      <c r="MFL192" s="281"/>
      <c r="MFM192" s="282"/>
      <c r="MFN192" s="229"/>
      <c r="MFO192" s="281"/>
      <c r="MFP192" s="282"/>
      <c r="MFQ192" s="229"/>
      <c r="MFR192" s="281"/>
      <c r="MFS192" s="282"/>
      <c r="MFT192" s="229"/>
      <c r="MFU192" s="281"/>
      <c r="MFV192" s="282"/>
      <c r="MFW192" s="229"/>
      <c r="MFX192" s="281"/>
      <c r="MFY192" s="282"/>
      <c r="MFZ192" s="229"/>
      <c r="MGA192" s="281"/>
      <c r="MGB192" s="282"/>
      <c r="MGC192" s="229"/>
      <c r="MGD192" s="281"/>
      <c r="MGE192" s="282"/>
      <c r="MGF192" s="229"/>
      <c r="MGG192" s="281"/>
      <c r="MGH192" s="282"/>
      <c r="MGI192" s="229"/>
      <c r="MGJ192" s="281"/>
      <c r="MGK192" s="282"/>
      <c r="MGL192" s="229"/>
      <c r="MGM192" s="281"/>
      <c r="MGN192" s="282"/>
      <c r="MGO192" s="229"/>
      <c r="MGP192" s="281"/>
      <c r="MGQ192" s="282"/>
      <c r="MGR192" s="229"/>
      <c r="MGS192" s="281"/>
      <c r="MGT192" s="282"/>
      <c r="MGU192" s="229"/>
      <c r="MGV192" s="281"/>
      <c r="MGW192" s="282"/>
      <c r="MGX192" s="229"/>
      <c r="MGY192" s="281"/>
      <c r="MGZ192" s="282"/>
      <c r="MHA192" s="229"/>
      <c r="MHB192" s="281"/>
      <c r="MHC192" s="282"/>
      <c r="MHD192" s="229"/>
      <c r="MHE192" s="281"/>
      <c r="MHF192" s="282"/>
      <c r="MHG192" s="229"/>
      <c r="MHH192" s="281"/>
      <c r="MHI192" s="282"/>
      <c r="MHJ192" s="229"/>
      <c r="MHK192" s="281"/>
      <c r="MHL192" s="282"/>
      <c r="MHM192" s="229"/>
      <c r="MHN192" s="281"/>
      <c r="MHO192" s="282"/>
      <c r="MHP192" s="229"/>
      <c r="MHQ192" s="281"/>
      <c r="MHR192" s="282"/>
      <c r="MHS192" s="229"/>
      <c r="MHT192" s="281"/>
      <c r="MHU192" s="282"/>
      <c r="MHV192" s="229"/>
      <c r="MHW192" s="281"/>
      <c r="MHX192" s="282"/>
      <c r="MHY192" s="229"/>
      <c r="MHZ192" s="281"/>
      <c r="MIA192" s="282"/>
      <c r="MIB192" s="229"/>
      <c r="MIC192" s="281"/>
      <c r="MID192" s="282"/>
      <c r="MIE192" s="229"/>
      <c r="MIF192" s="281"/>
      <c r="MIG192" s="282"/>
      <c r="MIH192" s="229"/>
      <c r="MII192" s="281"/>
      <c r="MIJ192" s="282"/>
      <c r="MIK192" s="229"/>
      <c r="MIL192" s="281"/>
      <c r="MIM192" s="282"/>
      <c r="MIN192" s="229"/>
      <c r="MIO192" s="281"/>
      <c r="MIP192" s="282"/>
      <c r="MIQ192" s="229"/>
      <c r="MIR192" s="281"/>
      <c r="MIS192" s="282"/>
      <c r="MIT192" s="229"/>
      <c r="MIU192" s="281"/>
      <c r="MIV192" s="282"/>
      <c r="MIW192" s="229"/>
      <c r="MIX192" s="281"/>
      <c r="MIY192" s="282"/>
      <c r="MIZ192" s="229"/>
      <c r="MJA192" s="281"/>
      <c r="MJB192" s="282"/>
      <c r="MJC192" s="229"/>
      <c r="MJD192" s="281"/>
      <c r="MJE192" s="282"/>
      <c r="MJF192" s="229"/>
      <c r="MJG192" s="281"/>
      <c r="MJH192" s="282"/>
      <c r="MJI192" s="229"/>
      <c r="MJJ192" s="281"/>
      <c r="MJK192" s="282"/>
      <c r="MJL192" s="229"/>
      <c r="MJM192" s="281"/>
      <c r="MJN192" s="282"/>
      <c r="MJO192" s="229"/>
      <c r="MJP192" s="281"/>
      <c r="MJQ192" s="282"/>
      <c r="MJR192" s="229"/>
      <c r="MJS192" s="281"/>
      <c r="MJT192" s="282"/>
      <c r="MJU192" s="229"/>
      <c r="MJV192" s="281"/>
      <c r="MJW192" s="282"/>
      <c r="MJX192" s="229"/>
      <c r="MJY192" s="281"/>
      <c r="MJZ192" s="282"/>
      <c r="MKA192" s="229"/>
      <c r="MKB192" s="281"/>
      <c r="MKC192" s="282"/>
      <c r="MKD192" s="229"/>
      <c r="MKE192" s="281"/>
      <c r="MKF192" s="282"/>
      <c r="MKG192" s="229"/>
      <c r="MKH192" s="281"/>
      <c r="MKI192" s="282"/>
      <c r="MKJ192" s="229"/>
      <c r="MKK192" s="281"/>
      <c r="MKL192" s="282"/>
      <c r="MKM192" s="229"/>
      <c r="MKN192" s="281"/>
      <c r="MKO192" s="282"/>
      <c r="MKP192" s="229"/>
      <c r="MKQ192" s="281"/>
      <c r="MKR192" s="282"/>
      <c r="MKS192" s="229"/>
      <c r="MKT192" s="281"/>
      <c r="MKU192" s="282"/>
      <c r="MKV192" s="229"/>
      <c r="MKW192" s="281"/>
      <c r="MKX192" s="282"/>
      <c r="MKY192" s="229"/>
      <c r="MKZ192" s="281"/>
      <c r="MLA192" s="282"/>
      <c r="MLB192" s="229"/>
      <c r="MLC192" s="281"/>
      <c r="MLD192" s="282"/>
      <c r="MLE192" s="229"/>
      <c r="MLF192" s="281"/>
      <c r="MLG192" s="282"/>
      <c r="MLH192" s="229"/>
      <c r="MLI192" s="281"/>
      <c r="MLJ192" s="282"/>
      <c r="MLK192" s="229"/>
      <c r="MLL192" s="281"/>
      <c r="MLM192" s="282"/>
      <c r="MLN192" s="229"/>
      <c r="MLO192" s="281"/>
      <c r="MLP192" s="282"/>
      <c r="MLQ192" s="229"/>
      <c r="MLR192" s="281"/>
      <c r="MLS192" s="282"/>
      <c r="MLT192" s="229"/>
      <c r="MLU192" s="281"/>
      <c r="MLV192" s="282"/>
      <c r="MLW192" s="229"/>
      <c r="MLX192" s="281"/>
      <c r="MLY192" s="282"/>
      <c r="MLZ192" s="229"/>
      <c r="MMA192" s="281"/>
      <c r="MMB192" s="282"/>
      <c r="MMC192" s="229"/>
      <c r="MMD192" s="281"/>
      <c r="MME192" s="282"/>
      <c r="MMF192" s="229"/>
      <c r="MMG192" s="281"/>
      <c r="MMH192" s="282"/>
      <c r="MMI192" s="229"/>
      <c r="MMJ192" s="281"/>
      <c r="MMK192" s="282"/>
      <c r="MML192" s="229"/>
      <c r="MMM192" s="281"/>
      <c r="MMN192" s="282"/>
      <c r="MMO192" s="229"/>
      <c r="MMP192" s="281"/>
      <c r="MMQ192" s="282"/>
      <c r="MMR192" s="229"/>
      <c r="MMS192" s="281"/>
      <c r="MMT192" s="282"/>
      <c r="MMU192" s="229"/>
      <c r="MMV192" s="281"/>
      <c r="MMW192" s="282"/>
      <c r="MMX192" s="229"/>
      <c r="MMY192" s="281"/>
      <c r="MMZ192" s="282"/>
      <c r="MNA192" s="229"/>
      <c r="MNB192" s="281"/>
      <c r="MNC192" s="282"/>
      <c r="MND192" s="229"/>
      <c r="MNE192" s="281"/>
      <c r="MNF192" s="282"/>
      <c r="MNG192" s="229"/>
      <c r="MNH192" s="281"/>
      <c r="MNI192" s="282"/>
      <c r="MNJ192" s="229"/>
      <c r="MNK192" s="281"/>
      <c r="MNL192" s="282"/>
      <c r="MNM192" s="229"/>
      <c r="MNN192" s="281"/>
      <c r="MNO192" s="282"/>
      <c r="MNP192" s="229"/>
      <c r="MNQ192" s="281"/>
      <c r="MNR192" s="282"/>
      <c r="MNS192" s="229"/>
      <c r="MNT192" s="281"/>
      <c r="MNU192" s="282"/>
      <c r="MNV192" s="229"/>
      <c r="MNW192" s="281"/>
      <c r="MNX192" s="282"/>
      <c r="MNY192" s="229"/>
      <c r="MNZ192" s="281"/>
      <c r="MOA192" s="282"/>
      <c r="MOB192" s="229"/>
      <c r="MOC192" s="281"/>
      <c r="MOD192" s="282"/>
      <c r="MOE192" s="229"/>
      <c r="MOF192" s="281"/>
      <c r="MOG192" s="282"/>
      <c r="MOH192" s="229"/>
      <c r="MOI192" s="281"/>
      <c r="MOJ192" s="282"/>
      <c r="MOK192" s="229"/>
      <c r="MOL192" s="281"/>
      <c r="MOM192" s="282"/>
      <c r="MON192" s="229"/>
      <c r="MOO192" s="281"/>
      <c r="MOP192" s="282"/>
      <c r="MOQ192" s="229"/>
      <c r="MOR192" s="281"/>
      <c r="MOS192" s="282"/>
      <c r="MOT192" s="229"/>
      <c r="MOU192" s="281"/>
      <c r="MOV192" s="282"/>
      <c r="MOW192" s="229"/>
      <c r="MOX192" s="281"/>
      <c r="MOY192" s="282"/>
      <c r="MOZ192" s="229"/>
      <c r="MPA192" s="281"/>
      <c r="MPB192" s="282"/>
      <c r="MPC192" s="229"/>
      <c r="MPD192" s="281"/>
      <c r="MPE192" s="282"/>
      <c r="MPF192" s="229"/>
      <c r="MPG192" s="281"/>
      <c r="MPH192" s="282"/>
      <c r="MPI192" s="229"/>
      <c r="MPJ192" s="281"/>
      <c r="MPK192" s="282"/>
      <c r="MPL192" s="229"/>
      <c r="MPM192" s="281"/>
      <c r="MPN192" s="282"/>
      <c r="MPO192" s="229"/>
      <c r="MPP192" s="281"/>
      <c r="MPQ192" s="282"/>
      <c r="MPR192" s="229"/>
      <c r="MPS192" s="281"/>
      <c r="MPT192" s="282"/>
      <c r="MPU192" s="229"/>
      <c r="MPV192" s="281"/>
      <c r="MPW192" s="282"/>
      <c r="MPX192" s="229"/>
      <c r="MPY192" s="281"/>
      <c r="MPZ192" s="282"/>
      <c r="MQA192" s="229"/>
      <c r="MQB192" s="281"/>
      <c r="MQC192" s="282"/>
      <c r="MQD192" s="229"/>
      <c r="MQE192" s="281"/>
      <c r="MQF192" s="282"/>
      <c r="MQG192" s="229"/>
      <c r="MQH192" s="281"/>
      <c r="MQI192" s="282"/>
      <c r="MQJ192" s="229"/>
      <c r="MQK192" s="281"/>
      <c r="MQL192" s="282"/>
      <c r="MQM192" s="229"/>
      <c r="MQN192" s="281"/>
      <c r="MQO192" s="282"/>
      <c r="MQP192" s="229"/>
      <c r="MQQ192" s="281"/>
      <c r="MQR192" s="282"/>
      <c r="MQS192" s="229"/>
      <c r="MQT192" s="281"/>
      <c r="MQU192" s="282"/>
      <c r="MQV192" s="229"/>
      <c r="MQW192" s="281"/>
      <c r="MQX192" s="282"/>
      <c r="MQY192" s="229"/>
      <c r="MQZ192" s="281"/>
      <c r="MRA192" s="282"/>
      <c r="MRB192" s="229"/>
      <c r="MRC192" s="281"/>
      <c r="MRD192" s="282"/>
      <c r="MRE192" s="229"/>
      <c r="MRF192" s="281"/>
      <c r="MRG192" s="282"/>
      <c r="MRH192" s="229"/>
      <c r="MRI192" s="281"/>
      <c r="MRJ192" s="282"/>
      <c r="MRK192" s="229"/>
      <c r="MRL192" s="281"/>
      <c r="MRM192" s="282"/>
      <c r="MRN192" s="229"/>
      <c r="MRO192" s="281"/>
      <c r="MRP192" s="282"/>
      <c r="MRQ192" s="229"/>
      <c r="MRR192" s="281"/>
      <c r="MRS192" s="282"/>
      <c r="MRT192" s="229"/>
      <c r="MRU192" s="281"/>
      <c r="MRV192" s="282"/>
      <c r="MRW192" s="229"/>
      <c r="MRX192" s="281"/>
      <c r="MRY192" s="282"/>
      <c r="MRZ192" s="229"/>
      <c r="MSA192" s="281"/>
      <c r="MSB192" s="282"/>
      <c r="MSC192" s="229"/>
      <c r="MSD192" s="281"/>
      <c r="MSE192" s="282"/>
      <c r="MSF192" s="229"/>
      <c r="MSG192" s="281"/>
      <c r="MSH192" s="282"/>
      <c r="MSI192" s="229"/>
      <c r="MSJ192" s="281"/>
      <c r="MSK192" s="282"/>
      <c r="MSL192" s="229"/>
      <c r="MSM192" s="281"/>
      <c r="MSN192" s="282"/>
      <c r="MSO192" s="229"/>
      <c r="MSP192" s="281"/>
      <c r="MSQ192" s="282"/>
      <c r="MSR192" s="229"/>
      <c r="MSS192" s="281"/>
      <c r="MST192" s="282"/>
      <c r="MSU192" s="229"/>
      <c r="MSV192" s="281"/>
      <c r="MSW192" s="282"/>
      <c r="MSX192" s="229"/>
      <c r="MSY192" s="281"/>
      <c r="MSZ192" s="282"/>
      <c r="MTA192" s="229"/>
      <c r="MTB192" s="281"/>
      <c r="MTC192" s="282"/>
      <c r="MTD192" s="229"/>
      <c r="MTE192" s="281"/>
      <c r="MTF192" s="282"/>
      <c r="MTG192" s="229"/>
      <c r="MTH192" s="281"/>
      <c r="MTI192" s="282"/>
      <c r="MTJ192" s="229"/>
      <c r="MTK192" s="281"/>
      <c r="MTL192" s="282"/>
      <c r="MTM192" s="229"/>
      <c r="MTN192" s="281"/>
      <c r="MTO192" s="282"/>
      <c r="MTP192" s="229"/>
      <c r="MTQ192" s="281"/>
      <c r="MTR192" s="282"/>
      <c r="MTS192" s="229"/>
      <c r="MTT192" s="281"/>
      <c r="MTU192" s="282"/>
      <c r="MTV192" s="229"/>
      <c r="MTW192" s="281"/>
      <c r="MTX192" s="282"/>
      <c r="MTY192" s="229"/>
      <c r="MTZ192" s="281"/>
      <c r="MUA192" s="282"/>
      <c r="MUB192" s="229"/>
      <c r="MUC192" s="281"/>
      <c r="MUD192" s="282"/>
      <c r="MUE192" s="229"/>
      <c r="MUF192" s="281"/>
      <c r="MUG192" s="282"/>
      <c r="MUH192" s="229"/>
      <c r="MUI192" s="281"/>
      <c r="MUJ192" s="282"/>
      <c r="MUK192" s="229"/>
      <c r="MUL192" s="281"/>
      <c r="MUM192" s="282"/>
      <c r="MUN192" s="229"/>
      <c r="MUO192" s="281"/>
      <c r="MUP192" s="282"/>
      <c r="MUQ192" s="229"/>
      <c r="MUR192" s="281"/>
      <c r="MUS192" s="282"/>
      <c r="MUT192" s="229"/>
      <c r="MUU192" s="281"/>
      <c r="MUV192" s="282"/>
      <c r="MUW192" s="229"/>
      <c r="MUX192" s="281"/>
      <c r="MUY192" s="282"/>
      <c r="MUZ192" s="229"/>
      <c r="MVA192" s="281"/>
      <c r="MVB192" s="282"/>
      <c r="MVC192" s="229"/>
      <c r="MVD192" s="281"/>
      <c r="MVE192" s="282"/>
      <c r="MVF192" s="229"/>
      <c r="MVG192" s="281"/>
      <c r="MVH192" s="282"/>
      <c r="MVI192" s="229"/>
      <c r="MVJ192" s="281"/>
      <c r="MVK192" s="282"/>
      <c r="MVL192" s="229"/>
      <c r="MVM192" s="281"/>
      <c r="MVN192" s="282"/>
      <c r="MVO192" s="229"/>
      <c r="MVP192" s="281"/>
      <c r="MVQ192" s="282"/>
      <c r="MVR192" s="229"/>
      <c r="MVS192" s="281"/>
      <c r="MVT192" s="282"/>
      <c r="MVU192" s="229"/>
      <c r="MVV192" s="281"/>
      <c r="MVW192" s="282"/>
      <c r="MVX192" s="229"/>
      <c r="MVY192" s="281"/>
      <c r="MVZ192" s="282"/>
      <c r="MWA192" s="229"/>
      <c r="MWB192" s="281"/>
      <c r="MWC192" s="282"/>
      <c r="MWD192" s="229"/>
      <c r="MWE192" s="281"/>
      <c r="MWF192" s="282"/>
      <c r="MWG192" s="229"/>
      <c r="MWH192" s="281"/>
      <c r="MWI192" s="282"/>
      <c r="MWJ192" s="229"/>
      <c r="MWK192" s="281"/>
      <c r="MWL192" s="282"/>
      <c r="MWM192" s="229"/>
      <c r="MWN192" s="281"/>
      <c r="MWO192" s="282"/>
      <c r="MWP192" s="229"/>
      <c r="MWQ192" s="281"/>
      <c r="MWR192" s="282"/>
      <c r="MWS192" s="229"/>
      <c r="MWT192" s="281"/>
      <c r="MWU192" s="282"/>
      <c r="MWV192" s="229"/>
      <c r="MWW192" s="281"/>
      <c r="MWX192" s="282"/>
      <c r="MWY192" s="229"/>
      <c r="MWZ192" s="281"/>
      <c r="MXA192" s="282"/>
      <c r="MXB192" s="229"/>
      <c r="MXC192" s="281"/>
      <c r="MXD192" s="282"/>
      <c r="MXE192" s="229"/>
      <c r="MXF192" s="281"/>
      <c r="MXG192" s="282"/>
      <c r="MXH192" s="229"/>
      <c r="MXI192" s="281"/>
      <c r="MXJ192" s="282"/>
      <c r="MXK192" s="229"/>
      <c r="MXL192" s="281"/>
      <c r="MXM192" s="282"/>
      <c r="MXN192" s="229"/>
      <c r="MXO192" s="281"/>
      <c r="MXP192" s="282"/>
      <c r="MXQ192" s="229"/>
      <c r="MXR192" s="281"/>
      <c r="MXS192" s="282"/>
      <c r="MXT192" s="229"/>
      <c r="MXU192" s="281"/>
      <c r="MXV192" s="282"/>
      <c r="MXW192" s="229"/>
      <c r="MXX192" s="281"/>
      <c r="MXY192" s="282"/>
      <c r="MXZ192" s="229"/>
      <c r="MYA192" s="281"/>
      <c r="MYB192" s="282"/>
      <c r="MYC192" s="229"/>
      <c r="MYD192" s="281"/>
      <c r="MYE192" s="282"/>
      <c r="MYF192" s="229"/>
      <c r="MYG192" s="281"/>
      <c r="MYH192" s="282"/>
      <c r="MYI192" s="229"/>
      <c r="MYJ192" s="281"/>
      <c r="MYK192" s="282"/>
      <c r="MYL192" s="229"/>
      <c r="MYM192" s="281"/>
      <c r="MYN192" s="282"/>
      <c r="MYO192" s="229"/>
      <c r="MYP192" s="281"/>
      <c r="MYQ192" s="282"/>
      <c r="MYR192" s="229"/>
      <c r="MYS192" s="281"/>
      <c r="MYT192" s="282"/>
      <c r="MYU192" s="229"/>
      <c r="MYV192" s="281"/>
      <c r="MYW192" s="282"/>
      <c r="MYX192" s="229"/>
      <c r="MYY192" s="281"/>
      <c r="MYZ192" s="282"/>
      <c r="MZA192" s="229"/>
      <c r="MZB192" s="281"/>
      <c r="MZC192" s="282"/>
      <c r="MZD192" s="229"/>
      <c r="MZE192" s="281"/>
      <c r="MZF192" s="282"/>
      <c r="MZG192" s="229"/>
      <c r="MZH192" s="281"/>
      <c r="MZI192" s="282"/>
      <c r="MZJ192" s="229"/>
      <c r="MZK192" s="281"/>
      <c r="MZL192" s="282"/>
      <c r="MZM192" s="229"/>
      <c r="MZN192" s="281"/>
      <c r="MZO192" s="282"/>
      <c r="MZP192" s="229"/>
      <c r="MZQ192" s="281"/>
      <c r="MZR192" s="282"/>
      <c r="MZS192" s="229"/>
      <c r="MZT192" s="281"/>
      <c r="MZU192" s="282"/>
      <c r="MZV192" s="229"/>
      <c r="MZW192" s="281"/>
      <c r="MZX192" s="282"/>
      <c r="MZY192" s="229"/>
      <c r="MZZ192" s="281"/>
      <c r="NAA192" s="282"/>
      <c r="NAB192" s="229"/>
      <c r="NAC192" s="281"/>
      <c r="NAD192" s="282"/>
      <c r="NAE192" s="229"/>
      <c r="NAF192" s="281"/>
      <c r="NAG192" s="282"/>
      <c r="NAH192" s="229"/>
      <c r="NAI192" s="281"/>
      <c r="NAJ192" s="282"/>
      <c r="NAK192" s="229"/>
      <c r="NAL192" s="281"/>
      <c r="NAM192" s="282"/>
      <c r="NAN192" s="229"/>
      <c r="NAO192" s="281"/>
      <c r="NAP192" s="282"/>
      <c r="NAQ192" s="229"/>
      <c r="NAR192" s="281"/>
      <c r="NAS192" s="282"/>
      <c r="NAT192" s="229"/>
      <c r="NAU192" s="281"/>
      <c r="NAV192" s="282"/>
      <c r="NAW192" s="229"/>
      <c r="NAX192" s="281"/>
      <c r="NAY192" s="282"/>
      <c r="NAZ192" s="229"/>
      <c r="NBA192" s="281"/>
      <c r="NBB192" s="282"/>
      <c r="NBC192" s="229"/>
      <c r="NBD192" s="281"/>
      <c r="NBE192" s="282"/>
      <c r="NBF192" s="229"/>
      <c r="NBG192" s="281"/>
      <c r="NBH192" s="282"/>
      <c r="NBI192" s="229"/>
      <c r="NBJ192" s="281"/>
      <c r="NBK192" s="282"/>
      <c r="NBL192" s="229"/>
      <c r="NBM192" s="281"/>
      <c r="NBN192" s="282"/>
      <c r="NBO192" s="229"/>
      <c r="NBP192" s="281"/>
      <c r="NBQ192" s="282"/>
      <c r="NBR192" s="229"/>
      <c r="NBS192" s="281"/>
      <c r="NBT192" s="282"/>
      <c r="NBU192" s="229"/>
      <c r="NBV192" s="281"/>
      <c r="NBW192" s="282"/>
      <c r="NBX192" s="229"/>
      <c r="NBY192" s="281"/>
      <c r="NBZ192" s="282"/>
      <c r="NCA192" s="229"/>
      <c r="NCB192" s="281"/>
      <c r="NCC192" s="282"/>
      <c r="NCD192" s="229"/>
      <c r="NCE192" s="281"/>
      <c r="NCF192" s="282"/>
      <c r="NCG192" s="229"/>
      <c r="NCH192" s="281"/>
      <c r="NCI192" s="282"/>
      <c r="NCJ192" s="229"/>
      <c r="NCK192" s="281"/>
      <c r="NCL192" s="282"/>
      <c r="NCM192" s="229"/>
      <c r="NCN192" s="281"/>
      <c r="NCO192" s="282"/>
      <c r="NCP192" s="229"/>
      <c r="NCQ192" s="281"/>
      <c r="NCR192" s="282"/>
      <c r="NCS192" s="229"/>
      <c r="NCT192" s="281"/>
      <c r="NCU192" s="282"/>
      <c r="NCV192" s="229"/>
      <c r="NCW192" s="281"/>
      <c r="NCX192" s="282"/>
      <c r="NCY192" s="229"/>
      <c r="NCZ192" s="281"/>
      <c r="NDA192" s="282"/>
      <c r="NDB192" s="229"/>
      <c r="NDC192" s="281"/>
      <c r="NDD192" s="282"/>
      <c r="NDE192" s="229"/>
      <c r="NDF192" s="281"/>
      <c r="NDG192" s="282"/>
      <c r="NDH192" s="229"/>
      <c r="NDI192" s="281"/>
      <c r="NDJ192" s="282"/>
      <c r="NDK192" s="229"/>
      <c r="NDL192" s="281"/>
      <c r="NDM192" s="282"/>
      <c r="NDN192" s="229"/>
      <c r="NDO192" s="281"/>
      <c r="NDP192" s="282"/>
      <c r="NDQ192" s="229"/>
      <c r="NDR192" s="281"/>
      <c r="NDS192" s="282"/>
      <c r="NDT192" s="229"/>
      <c r="NDU192" s="281"/>
      <c r="NDV192" s="282"/>
      <c r="NDW192" s="229"/>
      <c r="NDX192" s="281"/>
      <c r="NDY192" s="282"/>
      <c r="NDZ192" s="229"/>
      <c r="NEA192" s="281"/>
      <c r="NEB192" s="282"/>
      <c r="NEC192" s="229"/>
      <c r="NED192" s="281"/>
      <c r="NEE192" s="282"/>
      <c r="NEF192" s="229"/>
      <c r="NEG192" s="281"/>
      <c r="NEH192" s="282"/>
      <c r="NEI192" s="229"/>
      <c r="NEJ192" s="281"/>
      <c r="NEK192" s="282"/>
      <c r="NEL192" s="229"/>
      <c r="NEM192" s="281"/>
      <c r="NEN192" s="282"/>
      <c r="NEO192" s="229"/>
      <c r="NEP192" s="281"/>
      <c r="NEQ192" s="282"/>
      <c r="NER192" s="229"/>
      <c r="NES192" s="281"/>
      <c r="NET192" s="282"/>
      <c r="NEU192" s="229"/>
      <c r="NEV192" s="281"/>
      <c r="NEW192" s="282"/>
      <c r="NEX192" s="229"/>
      <c r="NEY192" s="281"/>
      <c r="NEZ192" s="282"/>
      <c r="NFA192" s="229"/>
      <c r="NFB192" s="281"/>
      <c r="NFC192" s="282"/>
      <c r="NFD192" s="229"/>
      <c r="NFE192" s="281"/>
      <c r="NFF192" s="282"/>
      <c r="NFG192" s="229"/>
      <c r="NFH192" s="281"/>
      <c r="NFI192" s="282"/>
      <c r="NFJ192" s="229"/>
      <c r="NFK192" s="281"/>
      <c r="NFL192" s="282"/>
      <c r="NFM192" s="229"/>
      <c r="NFN192" s="281"/>
      <c r="NFO192" s="282"/>
      <c r="NFP192" s="229"/>
      <c r="NFQ192" s="281"/>
      <c r="NFR192" s="282"/>
      <c r="NFS192" s="229"/>
      <c r="NFT192" s="281"/>
      <c r="NFU192" s="282"/>
      <c r="NFV192" s="229"/>
      <c r="NFW192" s="281"/>
      <c r="NFX192" s="282"/>
      <c r="NFY192" s="229"/>
      <c r="NFZ192" s="281"/>
      <c r="NGA192" s="282"/>
      <c r="NGB192" s="229"/>
      <c r="NGC192" s="281"/>
      <c r="NGD192" s="282"/>
      <c r="NGE192" s="229"/>
      <c r="NGF192" s="281"/>
      <c r="NGG192" s="282"/>
      <c r="NGH192" s="229"/>
      <c r="NGI192" s="281"/>
      <c r="NGJ192" s="282"/>
      <c r="NGK192" s="229"/>
      <c r="NGL192" s="281"/>
      <c r="NGM192" s="282"/>
      <c r="NGN192" s="229"/>
      <c r="NGO192" s="281"/>
      <c r="NGP192" s="282"/>
      <c r="NGQ192" s="229"/>
      <c r="NGR192" s="281"/>
      <c r="NGS192" s="282"/>
      <c r="NGT192" s="229"/>
      <c r="NGU192" s="281"/>
      <c r="NGV192" s="282"/>
      <c r="NGW192" s="229"/>
      <c r="NGX192" s="281"/>
      <c r="NGY192" s="282"/>
      <c r="NGZ192" s="229"/>
      <c r="NHA192" s="281"/>
      <c r="NHB192" s="282"/>
      <c r="NHC192" s="229"/>
      <c r="NHD192" s="281"/>
      <c r="NHE192" s="282"/>
      <c r="NHF192" s="229"/>
      <c r="NHG192" s="281"/>
      <c r="NHH192" s="282"/>
      <c r="NHI192" s="229"/>
      <c r="NHJ192" s="281"/>
      <c r="NHK192" s="282"/>
      <c r="NHL192" s="229"/>
      <c r="NHM192" s="281"/>
      <c r="NHN192" s="282"/>
      <c r="NHO192" s="229"/>
      <c r="NHP192" s="281"/>
      <c r="NHQ192" s="282"/>
      <c r="NHR192" s="229"/>
      <c r="NHS192" s="281"/>
      <c r="NHT192" s="282"/>
      <c r="NHU192" s="229"/>
      <c r="NHV192" s="281"/>
      <c r="NHW192" s="282"/>
      <c r="NHX192" s="229"/>
      <c r="NHY192" s="281"/>
      <c r="NHZ192" s="282"/>
      <c r="NIA192" s="229"/>
      <c r="NIB192" s="281"/>
      <c r="NIC192" s="282"/>
      <c r="NID192" s="229"/>
      <c r="NIE192" s="281"/>
      <c r="NIF192" s="282"/>
      <c r="NIG192" s="229"/>
      <c r="NIH192" s="281"/>
      <c r="NII192" s="282"/>
      <c r="NIJ192" s="229"/>
      <c r="NIK192" s="281"/>
      <c r="NIL192" s="282"/>
      <c r="NIM192" s="229"/>
      <c r="NIN192" s="281"/>
      <c r="NIO192" s="282"/>
      <c r="NIP192" s="229"/>
      <c r="NIQ192" s="281"/>
      <c r="NIR192" s="282"/>
      <c r="NIS192" s="229"/>
      <c r="NIT192" s="281"/>
      <c r="NIU192" s="282"/>
      <c r="NIV192" s="229"/>
      <c r="NIW192" s="281"/>
      <c r="NIX192" s="282"/>
      <c r="NIY192" s="229"/>
      <c r="NIZ192" s="281"/>
      <c r="NJA192" s="282"/>
      <c r="NJB192" s="229"/>
      <c r="NJC192" s="281"/>
      <c r="NJD192" s="282"/>
      <c r="NJE192" s="229"/>
      <c r="NJF192" s="281"/>
      <c r="NJG192" s="282"/>
      <c r="NJH192" s="229"/>
      <c r="NJI192" s="281"/>
      <c r="NJJ192" s="282"/>
      <c r="NJK192" s="229"/>
      <c r="NJL192" s="281"/>
      <c r="NJM192" s="282"/>
      <c r="NJN192" s="229"/>
      <c r="NJO192" s="281"/>
      <c r="NJP192" s="282"/>
      <c r="NJQ192" s="229"/>
      <c r="NJR192" s="281"/>
      <c r="NJS192" s="282"/>
      <c r="NJT192" s="229"/>
      <c r="NJU192" s="281"/>
      <c r="NJV192" s="282"/>
      <c r="NJW192" s="229"/>
      <c r="NJX192" s="281"/>
      <c r="NJY192" s="282"/>
      <c r="NJZ192" s="229"/>
      <c r="NKA192" s="281"/>
      <c r="NKB192" s="282"/>
      <c r="NKC192" s="229"/>
      <c r="NKD192" s="281"/>
      <c r="NKE192" s="282"/>
      <c r="NKF192" s="229"/>
      <c r="NKG192" s="281"/>
      <c r="NKH192" s="282"/>
      <c r="NKI192" s="229"/>
      <c r="NKJ192" s="281"/>
      <c r="NKK192" s="282"/>
      <c r="NKL192" s="229"/>
      <c r="NKM192" s="281"/>
      <c r="NKN192" s="282"/>
      <c r="NKO192" s="229"/>
      <c r="NKP192" s="281"/>
      <c r="NKQ192" s="282"/>
      <c r="NKR192" s="229"/>
      <c r="NKS192" s="281"/>
      <c r="NKT192" s="282"/>
      <c r="NKU192" s="229"/>
      <c r="NKV192" s="281"/>
      <c r="NKW192" s="282"/>
      <c r="NKX192" s="229"/>
      <c r="NKY192" s="281"/>
      <c r="NKZ192" s="282"/>
      <c r="NLA192" s="229"/>
      <c r="NLB192" s="281"/>
      <c r="NLC192" s="282"/>
      <c r="NLD192" s="229"/>
      <c r="NLE192" s="281"/>
      <c r="NLF192" s="282"/>
      <c r="NLG192" s="229"/>
      <c r="NLH192" s="281"/>
      <c r="NLI192" s="282"/>
      <c r="NLJ192" s="229"/>
      <c r="NLK192" s="281"/>
      <c r="NLL192" s="282"/>
      <c r="NLM192" s="229"/>
      <c r="NLN192" s="281"/>
      <c r="NLO192" s="282"/>
      <c r="NLP192" s="229"/>
      <c r="NLQ192" s="281"/>
      <c r="NLR192" s="282"/>
      <c r="NLS192" s="229"/>
      <c r="NLT192" s="281"/>
      <c r="NLU192" s="282"/>
      <c r="NLV192" s="229"/>
      <c r="NLW192" s="281"/>
      <c r="NLX192" s="282"/>
      <c r="NLY192" s="229"/>
      <c r="NLZ192" s="281"/>
      <c r="NMA192" s="282"/>
      <c r="NMB192" s="229"/>
      <c r="NMC192" s="281"/>
      <c r="NMD192" s="282"/>
      <c r="NME192" s="229"/>
      <c r="NMF192" s="281"/>
      <c r="NMG192" s="282"/>
      <c r="NMH192" s="229"/>
      <c r="NMI192" s="281"/>
      <c r="NMJ192" s="282"/>
      <c r="NMK192" s="229"/>
      <c r="NML192" s="281"/>
      <c r="NMM192" s="282"/>
      <c r="NMN192" s="229"/>
      <c r="NMO192" s="281"/>
      <c r="NMP192" s="282"/>
      <c r="NMQ192" s="229"/>
      <c r="NMR192" s="281"/>
      <c r="NMS192" s="282"/>
      <c r="NMT192" s="229"/>
      <c r="NMU192" s="281"/>
      <c r="NMV192" s="282"/>
      <c r="NMW192" s="229"/>
      <c r="NMX192" s="281"/>
      <c r="NMY192" s="282"/>
      <c r="NMZ192" s="229"/>
      <c r="NNA192" s="281"/>
      <c r="NNB192" s="282"/>
      <c r="NNC192" s="229"/>
      <c r="NND192" s="281"/>
      <c r="NNE192" s="282"/>
      <c r="NNF192" s="229"/>
      <c r="NNG192" s="281"/>
      <c r="NNH192" s="282"/>
      <c r="NNI192" s="229"/>
      <c r="NNJ192" s="281"/>
      <c r="NNK192" s="282"/>
      <c r="NNL192" s="229"/>
      <c r="NNM192" s="281"/>
      <c r="NNN192" s="282"/>
      <c r="NNO192" s="229"/>
      <c r="NNP192" s="281"/>
      <c r="NNQ192" s="282"/>
      <c r="NNR192" s="229"/>
      <c r="NNS192" s="281"/>
      <c r="NNT192" s="282"/>
      <c r="NNU192" s="229"/>
      <c r="NNV192" s="281"/>
      <c r="NNW192" s="282"/>
      <c r="NNX192" s="229"/>
      <c r="NNY192" s="281"/>
      <c r="NNZ192" s="282"/>
      <c r="NOA192" s="229"/>
      <c r="NOB192" s="281"/>
      <c r="NOC192" s="282"/>
      <c r="NOD192" s="229"/>
      <c r="NOE192" s="281"/>
      <c r="NOF192" s="282"/>
      <c r="NOG192" s="229"/>
      <c r="NOH192" s="281"/>
      <c r="NOI192" s="282"/>
      <c r="NOJ192" s="229"/>
      <c r="NOK192" s="281"/>
      <c r="NOL192" s="282"/>
      <c r="NOM192" s="229"/>
      <c r="NON192" s="281"/>
      <c r="NOO192" s="282"/>
      <c r="NOP192" s="229"/>
      <c r="NOQ192" s="281"/>
      <c r="NOR192" s="282"/>
      <c r="NOS192" s="229"/>
      <c r="NOT192" s="281"/>
      <c r="NOU192" s="282"/>
      <c r="NOV192" s="229"/>
      <c r="NOW192" s="281"/>
      <c r="NOX192" s="282"/>
      <c r="NOY192" s="229"/>
      <c r="NOZ192" s="281"/>
      <c r="NPA192" s="282"/>
      <c r="NPB192" s="229"/>
      <c r="NPC192" s="281"/>
      <c r="NPD192" s="282"/>
      <c r="NPE192" s="229"/>
      <c r="NPF192" s="281"/>
      <c r="NPG192" s="282"/>
      <c r="NPH192" s="229"/>
      <c r="NPI192" s="281"/>
      <c r="NPJ192" s="282"/>
      <c r="NPK192" s="229"/>
      <c r="NPL192" s="281"/>
      <c r="NPM192" s="282"/>
      <c r="NPN192" s="229"/>
      <c r="NPO192" s="281"/>
      <c r="NPP192" s="282"/>
      <c r="NPQ192" s="229"/>
      <c r="NPR192" s="281"/>
      <c r="NPS192" s="282"/>
      <c r="NPT192" s="229"/>
      <c r="NPU192" s="281"/>
      <c r="NPV192" s="282"/>
      <c r="NPW192" s="229"/>
      <c r="NPX192" s="281"/>
      <c r="NPY192" s="282"/>
      <c r="NPZ192" s="229"/>
      <c r="NQA192" s="281"/>
      <c r="NQB192" s="282"/>
      <c r="NQC192" s="229"/>
      <c r="NQD192" s="281"/>
      <c r="NQE192" s="282"/>
      <c r="NQF192" s="229"/>
      <c r="NQG192" s="281"/>
      <c r="NQH192" s="282"/>
      <c r="NQI192" s="229"/>
      <c r="NQJ192" s="281"/>
      <c r="NQK192" s="282"/>
      <c r="NQL192" s="229"/>
      <c r="NQM192" s="281"/>
      <c r="NQN192" s="282"/>
      <c r="NQO192" s="229"/>
      <c r="NQP192" s="281"/>
      <c r="NQQ192" s="282"/>
      <c r="NQR192" s="229"/>
      <c r="NQS192" s="281"/>
      <c r="NQT192" s="282"/>
      <c r="NQU192" s="229"/>
      <c r="NQV192" s="281"/>
      <c r="NQW192" s="282"/>
      <c r="NQX192" s="229"/>
      <c r="NQY192" s="281"/>
      <c r="NQZ192" s="282"/>
      <c r="NRA192" s="229"/>
      <c r="NRB192" s="281"/>
      <c r="NRC192" s="282"/>
      <c r="NRD192" s="229"/>
      <c r="NRE192" s="281"/>
      <c r="NRF192" s="282"/>
      <c r="NRG192" s="229"/>
      <c r="NRH192" s="281"/>
      <c r="NRI192" s="282"/>
      <c r="NRJ192" s="229"/>
      <c r="NRK192" s="281"/>
      <c r="NRL192" s="282"/>
      <c r="NRM192" s="229"/>
      <c r="NRN192" s="281"/>
      <c r="NRO192" s="282"/>
      <c r="NRP192" s="229"/>
      <c r="NRQ192" s="281"/>
      <c r="NRR192" s="282"/>
      <c r="NRS192" s="229"/>
      <c r="NRT192" s="281"/>
      <c r="NRU192" s="282"/>
      <c r="NRV192" s="229"/>
      <c r="NRW192" s="281"/>
      <c r="NRX192" s="282"/>
      <c r="NRY192" s="229"/>
      <c r="NRZ192" s="281"/>
      <c r="NSA192" s="282"/>
      <c r="NSB192" s="229"/>
      <c r="NSC192" s="281"/>
      <c r="NSD192" s="282"/>
      <c r="NSE192" s="229"/>
      <c r="NSF192" s="281"/>
      <c r="NSG192" s="282"/>
      <c r="NSH192" s="229"/>
      <c r="NSI192" s="281"/>
      <c r="NSJ192" s="282"/>
      <c r="NSK192" s="229"/>
      <c r="NSL192" s="281"/>
      <c r="NSM192" s="282"/>
      <c r="NSN192" s="229"/>
      <c r="NSO192" s="281"/>
      <c r="NSP192" s="282"/>
      <c r="NSQ192" s="229"/>
      <c r="NSR192" s="281"/>
      <c r="NSS192" s="282"/>
      <c r="NST192" s="229"/>
      <c r="NSU192" s="281"/>
      <c r="NSV192" s="282"/>
      <c r="NSW192" s="229"/>
      <c r="NSX192" s="281"/>
      <c r="NSY192" s="282"/>
      <c r="NSZ192" s="229"/>
      <c r="NTA192" s="281"/>
      <c r="NTB192" s="282"/>
      <c r="NTC192" s="229"/>
      <c r="NTD192" s="281"/>
      <c r="NTE192" s="282"/>
      <c r="NTF192" s="229"/>
      <c r="NTG192" s="281"/>
      <c r="NTH192" s="282"/>
      <c r="NTI192" s="229"/>
      <c r="NTJ192" s="281"/>
      <c r="NTK192" s="282"/>
      <c r="NTL192" s="229"/>
      <c r="NTM192" s="281"/>
      <c r="NTN192" s="282"/>
      <c r="NTO192" s="229"/>
      <c r="NTP192" s="281"/>
      <c r="NTQ192" s="282"/>
      <c r="NTR192" s="229"/>
      <c r="NTS192" s="281"/>
      <c r="NTT192" s="282"/>
      <c r="NTU192" s="229"/>
      <c r="NTV192" s="281"/>
      <c r="NTW192" s="282"/>
      <c r="NTX192" s="229"/>
      <c r="NTY192" s="281"/>
      <c r="NTZ192" s="282"/>
      <c r="NUA192" s="229"/>
      <c r="NUB192" s="281"/>
      <c r="NUC192" s="282"/>
      <c r="NUD192" s="229"/>
      <c r="NUE192" s="281"/>
      <c r="NUF192" s="282"/>
      <c r="NUG192" s="229"/>
      <c r="NUH192" s="281"/>
      <c r="NUI192" s="282"/>
      <c r="NUJ192" s="229"/>
      <c r="NUK192" s="281"/>
      <c r="NUL192" s="282"/>
      <c r="NUM192" s="229"/>
      <c r="NUN192" s="281"/>
      <c r="NUO192" s="282"/>
      <c r="NUP192" s="229"/>
      <c r="NUQ192" s="281"/>
      <c r="NUR192" s="282"/>
      <c r="NUS192" s="229"/>
      <c r="NUT192" s="281"/>
      <c r="NUU192" s="282"/>
      <c r="NUV192" s="229"/>
      <c r="NUW192" s="281"/>
      <c r="NUX192" s="282"/>
      <c r="NUY192" s="229"/>
      <c r="NUZ192" s="281"/>
      <c r="NVA192" s="282"/>
      <c r="NVB192" s="229"/>
      <c r="NVC192" s="281"/>
      <c r="NVD192" s="282"/>
      <c r="NVE192" s="229"/>
      <c r="NVF192" s="281"/>
      <c r="NVG192" s="282"/>
      <c r="NVH192" s="229"/>
      <c r="NVI192" s="281"/>
      <c r="NVJ192" s="282"/>
      <c r="NVK192" s="229"/>
      <c r="NVL192" s="281"/>
      <c r="NVM192" s="282"/>
      <c r="NVN192" s="229"/>
      <c r="NVO192" s="281"/>
      <c r="NVP192" s="282"/>
      <c r="NVQ192" s="229"/>
      <c r="NVR192" s="281"/>
      <c r="NVS192" s="282"/>
      <c r="NVT192" s="229"/>
      <c r="NVU192" s="281"/>
      <c r="NVV192" s="282"/>
      <c r="NVW192" s="229"/>
      <c r="NVX192" s="281"/>
      <c r="NVY192" s="282"/>
      <c r="NVZ192" s="229"/>
      <c r="NWA192" s="281"/>
      <c r="NWB192" s="282"/>
      <c r="NWC192" s="229"/>
      <c r="NWD192" s="281"/>
      <c r="NWE192" s="282"/>
      <c r="NWF192" s="229"/>
      <c r="NWG192" s="281"/>
      <c r="NWH192" s="282"/>
      <c r="NWI192" s="229"/>
      <c r="NWJ192" s="281"/>
      <c r="NWK192" s="282"/>
      <c r="NWL192" s="229"/>
      <c r="NWM192" s="281"/>
      <c r="NWN192" s="282"/>
      <c r="NWO192" s="229"/>
      <c r="NWP192" s="281"/>
      <c r="NWQ192" s="282"/>
      <c r="NWR192" s="229"/>
      <c r="NWS192" s="281"/>
      <c r="NWT192" s="282"/>
      <c r="NWU192" s="229"/>
      <c r="NWV192" s="281"/>
      <c r="NWW192" s="282"/>
      <c r="NWX192" s="229"/>
      <c r="NWY192" s="281"/>
      <c r="NWZ192" s="282"/>
      <c r="NXA192" s="229"/>
      <c r="NXB192" s="281"/>
      <c r="NXC192" s="282"/>
      <c r="NXD192" s="229"/>
      <c r="NXE192" s="281"/>
      <c r="NXF192" s="282"/>
      <c r="NXG192" s="229"/>
      <c r="NXH192" s="281"/>
      <c r="NXI192" s="282"/>
      <c r="NXJ192" s="229"/>
      <c r="NXK192" s="281"/>
      <c r="NXL192" s="282"/>
      <c r="NXM192" s="229"/>
      <c r="NXN192" s="281"/>
      <c r="NXO192" s="282"/>
      <c r="NXP192" s="229"/>
      <c r="NXQ192" s="281"/>
      <c r="NXR192" s="282"/>
      <c r="NXS192" s="229"/>
      <c r="NXT192" s="281"/>
      <c r="NXU192" s="282"/>
      <c r="NXV192" s="229"/>
      <c r="NXW192" s="281"/>
      <c r="NXX192" s="282"/>
      <c r="NXY192" s="229"/>
      <c r="NXZ192" s="281"/>
      <c r="NYA192" s="282"/>
      <c r="NYB192" s="229"/>
      <c r="NYC192" s="281"/>
      <c r="NYD192" s="282"/>
      <c r="NYE192" s="229"/>
      <c r="NYF192" s="281"/>
      <c r="NYG192" s="282"/>
      <c r="NYH192" s="229"/>
      <c r="NYI192" s="281"/>
      <c r="NYJ192" s="282"/>
      <c r="NYK192" s="229"/>
      <c r="NYL192" s="281"/>
      <c r="NYM192" s="282"/>
      <c r="NYN192" s="229"/>
      <c r="NYO192" s="281"/>
      <c r="NYP192" s="282"/>
      <c r="NYQ192" s="229"/>
      <c r="NYR192" s="281"/>
      <c r="NYS192" s="282"/>
      <c r="NYT192" s="229"/>
      <c r="NYU192" s="281"/>
      <c r="NYV192" s="282"/>
      <c r="NYW192" s="229"/>
      <c r="NYX192" s="281"/>
      <c r="NYY192" s="282"/>
      <c r="NYZ192" s="229"/>
      <c r="NZA192" s="281"/>
      <c r="NZB192" s="282"/>
      <c r="NZC192" s="229"/>
      <c r="NZD192" s="281"/>
      <c r="NZE192" s="282"/>
      <c r="NZF192" s="229"/>
      <c r="NZG192" s="281"/>
      <c r="NZH192" s="282"/>
      <c r="NZI192" s="229"/>
      <c r="NZJ192" s="281"/>
      <c r="NZK192" s="282"/>
      <c r="NZL192" s="229"/>
      <c r="NZM192" s="281"/>
      <c r="NZN192" s="282"/>
      <c r="NZO192" s="229"/>
      <c r="NZP192" s="281"/>
      <c r="NZQ192" s="282"/>
      <c r="NZR192" s="229"/>
      <c r="NZS192" s="281"/>
      <c r="NZT192" s="282"/>
      <c r="NZU192" s="229"/>
      <c r="NZV192" s="281"/>
      <c r="NZW192" s="282"/>
      <c r="NZX192" s="229"/>
      <c r="NZY192" s="281"/>
      <c r="NZZ192" s="282"/>
      <c r="OAA192" s="229"/>
      <c r="OAB192" s="281"/>
      <c r="OAC192" s="282"/>
      <c r="OAD192" s="229"/>
      <c r="OAE192" s="281"/>
      <c r="OAF192" s="282"/>
      <c r="OAG192" s="229"/>
      <c r="OAH192" s="281"/>
      <c r="OAI192" s="282"/>
      <c r="OAJ192" s="229"/>
      <c r="OAK192" s="281"/>
      <c r="OAL192" s="282"/>
      <c r="OAM192" s="229"/>
      <c r="OAN192" s="281"/>
      <c r="OAO192" s="282"/>
      <c r="OAP192" s="229"/>
      <c r="OAQ192" s="281"/>
      <c r="OAR192" s="282"/>
      <c r="OAS192" s="229"/>
      <c r="OAT192" s="281"/>
      <c r="OAU192" s="282"/>
      <c r="OAV192" s="229"/>
      <c r="OAW192" s="281"/>
      <c r="OAX192" s="282"/>
      <c r="OAY192" s="229"/>
      <c r="OAZ192" s="281"/>
      <c r="OBA192" s="282"/>
      <c r="OBB192" s="229"/>
      <c r="OBC192" s="281"/>
      <c r="OBD192" s="282"/>
      <c r="OBE192" s="229"/>
      <c r="OBF192" s="281"/>
      <c r="OBG192" s="282"/>
      <c r="OBH192" s="229"/>
      <c r="OBI192" s="281"/>
      <c r="OBJ192" s="282"/>
      <c r="OBK192" s="229"/>
      <c r="OBL192" s="281"/>
      <c r="OBM192" s="282"/>
      <c r="OBN192" s="229"/>
      <c r="OBO192" s="281"/>
      <c r="OBP192" s="282"/>
      <c r="OBQ192" s="229"/>
      <c r="OBR192" s="281"/>
      <c r="OBS192" s="282"/>
      <c r="OBT192" s="229"/>
      <c r="OBU192" s="281"/>
      <c r="OBV192" s="282"/>
      <c r="OBW192" s="229"/>
      <c r="OBX192" s="281"/>
      <c r="OBY192" s="282"/>
      <c r="OBZ192" s="229"/>
      <c r="OCA192" s="281"/>
      <c r="OCB192" s="282"/>
      <c r="OCC192" s="229"/>
      <c r="OCD192" s="281"/>
      <c r="OCE192" s="282"/>
      <c r="OCF192" s="229"/>
      <c r="OCG192" s="281"/>
      <c r="OCH192" s="282"/>
      <c r="OCI192" s="229"/>
      <c r="OCJ192" s="281"/>
      <c r="OCK192" s="282"/>
      <c r="OCL192" s="229"/>
      <c r="OCM192" s="281"/>
      <c r="OCN192" s="282"/>
      <c r="OCO192" s="229"/>
      <c r="OCP192" s="281"/>
      <c r="OCQ192" s="282"/>
      <c r="OCR192" s="229"/>
      <c r="OCS192" s="281"/>
      <c r="OCT192" s="282"/>
      <c r="OCU192" s="229"/>
      <c r="OCV192" s="281"/>
      <c r="OCW192" s="282"/>
      <c r="OCX192" s="229"/>
      <c r="OCY192" s="281"/>
      <c r="OCZ192" s="282"/>
      <c r="ODA192" s="229"/>
      <c r="ODB192" s="281"/>
      <c r="ODC192" s="282"/>
      <c r="ODD192" s="229"/>
    </row>
    <row r="193" spans="1:10248" s="129" customFormat="1" ht="8.15" customHeight="1">
      <c r="A193" s="154"/>
      <c r="B193" s="155"/>
      <c r="C193" s="150"/>
      <c r="D193" s="148"/>
      <c r="E193" s="151"/>
      <c r="F193" s="151"/>
    </row>
    <row r="194" spans="1:10248" s="129" customFormat="1" ht="15" customHeight="1">
      <c r="A194" s="154"/>
      <c r="B194" s="272" t="s">
        <v>14093</v>
      </c>
      <c r="C194" s="263" t="s">
        <v>13588</v>
      </c>
      <c r="D194" s="280">
        <f>ROUND((86.7*4.1)+(19.3*4.7)+(32.5*1.4)+(0.5*4.9)*16-((1*2.1)+6.1+(1.1*2)*8+(2.2*2.8)*4+(0.6*2)*16),0)</f>
        <v>461</v>
      </c>
      <c r="E194" s="159">
        <v>14.9</v>
      </c>
      <c r="F194" s="159">
        <f>D194*E194</f>
        <v>6868.9</v>
      </c>
      <c r="I194" s="276"/>
      <c r="L194" s="138"/>
      <c r="M194" s="138"/>
      <c r="N194" s="138"/>
      <c r="O194" s="138"/>
      <c r="P194" s="138"/>
      <c r="Q194" s="138"/>
      <c r="R194" s="138"/>
      <c r="S194" s="138"/>
      <c r="T194" s="138"/>
      <c r="U194" s="138"/>
      <c r="V194" s="138"/>
      <c r="W194" s="138"/>
      <c r="X194" s="138"/>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c r="BL194" s="138"/>
      <c r="BM194" s="138"/>
      <c r="BN194" s="138"/>
      <c r="BO194" s="138"/>
      <c r="BP194" s="138"/>
      <c r="BQ194" s="138"/>
      <c r="BR194" s="138"/>
      <c r="BS194" s="138"/>
      <c r="BT194" s="138"/>
      <c r="BU194" s="138"/>
      <c r="BV194" s="138"/>
      <c r="BW194" s="138"/>
      <c r="BX194" s="138"/>
      <c r="BY194" s="138"/>
      <c r="BZ194" s="138"/>
      <c r="CA194" s="138"/>
      <c r="CB194" s="138"/>
      <c r="CC194" s="138"/>
      <c r="CD194" s="138"/>
      <c r="CE194" s="138"/>
      <c r="CF194" s="138"/>
      <c r="CG194" s="138"/>
      <c r="CH194" s="138"/>
      <c r="CI194" s="138"/>
      <c r="CJ194" s="138"/>
      <c r="CK194" s="138"/>
      <c r="CL194" s="138"/>
      <c r="CM194" s="138"/>
      <c r="CN194" s="138"/>
      <c r="CO194" s="138"/>
      <c r="CP194" s="138"/>
      <c r="CQ194" s="138"/>
      <c r="CR194" s="138"/>
      <c r="CS194" s="138"/>
      <c r="CT194" s="138"/>
      <c r="CU194" s="138"/>
      <c r="CV194" s="138"/>
      <c r="CW194" s="138"/>
      <c r="CX194" s="138"/>
      <c r="CY194" s="138"/>
      <c r="CZ194" s="138"/>
      <c r="DA194" s="138"/>
      <c r="DB194" s="138"/>
      <c r="DC194" s="138"/>
      <c r="DD194" s="138"/>
      <c r="DE194" s="138"/>
      <c r="DF194" s="138"/>
      <c r="DG194" s="138"/>
      <c r="DH194" s="138"/>
      <c r="DI194" s="138"/>
      <c r="DJ194" s="138"/>
      <c r="DK194" s="138"/>
      <c r="DL194" s="138"/>
      <c r="DM194" s="138"/>
      <c r="DN194" s="138"/>
      <c r="DO194" s="138"/>
      <c r="DP194" s="138"/>
      <c r="DQ194" s="138"/>
      <c r="DR194" s="138"/>
      <c r="DS194" s="138"/>
      <c r="DT194" s="138"/>
      <c r="DU194" s="138"/>
      <c r="DV194" s="138"/>
      <c r="DW194" s="138"/>
      <c r="DX194" s="138"/>
      <c r="DY194" s="138"/>
      <c r="DZ194" s="138"/>
      <c r="EA194" s="138"/>
      <c r="EB194" s="138"/>
      <c r="EC194" s="138"/>
      <c r="ED194" s="138"/>
      <c r="EE194" s="138"/>
      <c r="EF194" s="138"/>
      <c r="EG194" s="138"/>
      <c r="EH194" s="138"/>
      <c r="EI194" s="138"/>
      <c r="EJ194" s="138"/>
      <c r="EK194" s="138"/>
      <c r="EL194" s="138"/>
      <c r="EM194" s="138"/>
      <c r="EN194" s="138"/>
      <c r="EO194" s="138"/>
      <c r="EP194" s="138"/>
      <c r="EQ194" s="138"/>
      <c r="ER194" s="138"/>
      <c r="ES194" s="138"/>
      <c r="ET194" s="138"/>
      <c r="EU194" s="138"/>
      <c r="EV194" s="138"/>
      <c r="EW194" s="138"/>
      <c r="EX194" s="138"/>
      <c r="EY194" s="138"/>
      <c r="EZ194" s="138"/>
      <c r="FA194" s="138"/>
      <c r="FB194" s="138"/>
      <c r="FC194" s="138"/>
      <c r="FD194" s="138"/>
      <c r="FE194" s="138"/>
      <c r="FF194" s="138"/>
      <c r="FG194" s="138"/>
      <c r="FH194" s="138"/>
      <c r="FI194" s="138"/>
      <c r="FJ194" s="138"/>
      <c r="FK194" s="138"/>
      <c r="FL194" s="138"/>
      <c r="FM194" s="138"/>
      <c r="FN194" s="138"/>
      <c r="FO194" s="138"/>
      <c r="FP194" s="138"/>
      <c r="FQ194" s="138"/>
      <c r="FR194" s="138"/>
      <c r="FS194" s="138"/>
      <c r="FT194" s="138"/>
      <c r="FU194" s="138"/>
      <c r="FV194" s="138"/>
      <c r="FW194" s="138"/>
      <c r="FX194" s="138"/>
      <c r="FY194" s="138"/>
      <c r="FZ194" s="138"/>
      <c r="GA194" s="138"/>
      <c r="GB194" s="138"/>
      <c r="GC194" s="138"/>
      <c r="GD194" s="138"/>
      <c r="GE194" s="138"/>
      <c r="GF194" s="138"/>
      <c r="GG194" s="138"/>
      <c r="GH194" s="138"/>
      <c r="GI194" s="138"/>
      <c r="GJ194" s="138"/>
      <c r="GK194" s="138"/>
      <c r="GL194" s="138"/>
      <c r="GM194" s="138"/>
      <c r="GN194" s="138"/>
      <c r="GO194" s="138"/>
      <c r="GP194" s="138"/>
      <c r="GQ194" s="138"/>
      <c r="GR194" s="138"/>
      <c r="GS194" s="138"/>
      <c r="GT194" s="138"/>
      <c r="GU194" s="138"/>
      <c r="GV194" s="138"/>
      <c r="GW194" s="138"/>
      <c r="GX194" s="138"/>
      <c r="GY194" s="138"/>
      <c r="GZ194" s="138"/>
      <c r="HA194" s="138"/>
      <c r="HB194" s="138"/>
      <c r="HC194" s="138"/>
      <c r="HD194" s="138"/>
      <c r="HE194" s="138"/>
      <c r="HF194" s="138"/>
      <c r="HG194" s="138"/>
      <c r="HH194" s="138"/>
      <c r="HI194" s="138"/>
      <c r="HJ194" s="138"/>
      <c r="HK194" s="138"/>
      <c r="HL194" s="138"/>
      <c r="HM194" s="138"/>
      <c r="HN194" s="138"/>
      <c r="HO194" s="138"/>
      <c r="HP194" s="138"/>
      <c r="HQ194" s="138"/>
      <c r="HR194" s="138"/>
      <c r="HS194" s="138"/>
      <c r="HT194" s="138"/>
      <c r="HU194" s="138"/>
      <c r="HV194" s="138"/>
      <c r="HW194" s="138"/>
      <c r="HX194" s="138"/>
      <c r="HY194" s="138"/>
      <c r="HZ194" s="138"/>
      <c r="IA194" s="138"/>
      <c r="IB194" s="138"/>
      <c r="IC194" s="138"/>
      <c r="ID194" s="138"/>
      <c r="IE194" s="138"/>
      <c r="IF194" s="138"/>
      <c r="IG194" s="138"/>
      <c r="IH194" s="138"/>
      <c r="II194" s="138"/>
      <c r="IJ194" s="138"/>
      <c r="IK194" s="138"/>
      <c r="IL194" s="138"/>
      <c r="IM194" s="138"/>
      <c r="IN194" s="138"/>
      <c r="IO194" s="138"/>
      <c r="IP194" s="138"/>
      <c r="IQ194" s="138"/>
      <c r="IR194" s="138"/>
      <c r="IS194" s="138"/>
      <c r="IT194" s="138"/>
      <c r="IU194" s="138"/>
      <c r="IV194" s="138"/>
      <c r="IW194" s="138"/>
      <c r="IX194" s="138"/>
      <c r="IY194" s="138"/>
      <c r="IZ194" s="138"/>
      <c r="JA194" s="138"/>
      <c r="JB194" s="138"/>
      <c r="JC194" s="138"/>
      <c r="JD194" s="138"/>
      <c r="JE194" s="138"/>
      <c r="JF194" s="138"/>
      <c r="JG194" s="138"/>
      <c r="JH194" s="138"/>
      <c r="JI194" s="138"/>
      <c r="JJ194" s="138"/>
      <c r="JK194" s="138"/>
      <c r="JL194" s="138"/>
      <c r="JM194" s="138"/>
      <c r="JN194" s="138"/>
      <c r="JO194" s="138"/>
      <c r="JP194" s="138"/>
      <c r="JQ194" s="138"/>
      <c r="JR194" s="138"/>
      <c r="JS194" s="138"/>
      <c r="JT194" s="138"/>
      <c r="JU194" s="138"/>
      <c r="JV194" s="138"/>
      <c r="JW194" s="138"/>
      <c r="JX194" s="138"/>
      <c r="JY194" s="138"/>
      <c r="JZ194" s="138"/>
      <c r="KA194" s="138"/>
      <c r="KB194" s="138"/>
      <c r="KC194" s="138"/>
      <c r="KD194" s="138"/>
      <c r="KE194" s="138"/>
      <c r="KF194" s="138"/>
      <c r="KG194" s="138"/>
      <c r="KH194" s="138"/>
      <c r="KI194" s="138"/>
      <c r="KJ194" s="138"/>
      <c r="KK194" s="138"/>
      <c r="KL194" s="138"/>
      <c r="KM194" s="138"/>
      <c r="KN194" s="138"/>
      <c r="KO194" s="138"/>
      <c r="KP194" s="138"/>
      <c r="KQ194" s="138"/>
      <c r="KR194" s="138"/>
      <c r="KS194" s="138"/>
      <c r="KT194" s="138"/>
      <c r="KU194" s="138"/>
      <c r="KV194" s="138"/>
      <c r="KW194" s="138"/>
      <c r="KX194" s="138"/>
      <c r="KY194" s="138"/>
      <c r="KZ194" s="138"/>
      <c r="LA194" s="138"/>
      <c r="LB194" s="138"/>
      <c r="LC194" s="138"/>
      <c r="LD194" s="138"/>
      <c r="LE194" s="138"/>
      <c r="LF194" s="138"/>
      <c r="LG194" s="138"/>
      <c r="LH194" s="138"/>
      <c r="LI194" s="138"/>
      <c r="LJ194" s="138"/>
      <c r="LK194" s="138"/>
      <c r="LL194" s="138"/>
      <c r="LM194" s="138"/>
      <c r="LN194" s="138"/>
      <c r="LO194" s="138"/>
      <c r="LP194" s="138"/>
      <c r="LQ194" s="138"/>
      <c r="LR194" s="138"/>
      <c r="LS194" s="138"/>
      <c r="LT194" s="138"/>
      <c r="LU194" s="138"/>
      <c r="LV194" s="138"/>
      <c r="LW194" s="138"/>
      <c r="LX194" s="138"/>
      <c r="LY194" s="138"/>
      <c r="LZ194" s="138"/>
      <c r="MA194" s="138"/>
      <c r="MB194" s="138"/>
      <c r="MC194" s="138"/>
      <c r="MD194" s="138"/>
      <c r="ME194" s="138"/>
      <c r="MF194" s="138"/>
      <c r="MG194" s="138"/>
      <c r="MH194" s="138"/>
      <c r="MI194" s="138"/>
      <c r="MJ194" s="138"/>
      <c r="MK194" s="138"/>
      <c r="ML194" s="138"/>
      <c r="MM194" s="138"/>
      <c r="MN194" s="138"/>
      <c r="MO194" s="138"/>
      <c r="MP194" s="138"/>
      <c r="MQ194" s="138"/>
      <c r="MR194" s="138"/>
      <c r="MS194" s="138"/>
      <c r="MT194" s="138"/>
      <c r="MU194" s="138"/>
      <c r="MV194" s="138"/>
      <c r="MW194" s="138"/>
      <c r="MX194" s="138"/>
      <c r="MY194" s="138"/>
      <c r="MZ194" s="138"/>
      <c r="NA194" s="138"/>
      <c r="NB194" s="138"/>
      <c r="NC194" s="138"/>
      <c r="ND194" s="138"/>
      <c r="NE194" s="138"/>
      <c r="NF194" s="138"/>
      <c r="NG194" s="138"/>
      <c r="NH194" s="138"/>
      <c r="NI194" s="138"/>
      <c r="NJ194" s="138"/>
      <c r="NK194" s="138"/>
      <c r="NL194" s="138"/>
      <c r="NM194" s="138"/>
      <c r="NN194" s="138"/>
      <c r="NO194" s="138"/>
      <c r="NP194" s="138"/>
      <c r="NQ194" s="138"/>
      <c r="NR194" s="138"/>
      <c r="NS194" s="138"/>
      <c r="NT194" s="138"/>
      <c r="NU194" s="138"/>
      <c r="NV194" s="138"/>
      <c r="NW194" s="138"/>
      <c r="NX194" s="138"/>
      <c r="NY194" s="138"/>
      <c r="NZ194" s="138"/>
      <c r="OA194" s="138"/>
      <c r="OB194" s="138"/>
      <c r="OC194" s="138"/>
      <c r="OD194" s="138"/>
      <c r="OE194" s="138"/>
      <c r="OF194" s="138"/>
      <c r="OG194" s="138"/>
      <c r="OH194" s="138"/>
      <c r="OI194" s="138"/>
      <c r="OJ194" s="138"/>
      <c r="OK194" s="138"/>
      <c r="OL194" s="138"/>
      <c r="OM194" s="138"/>
      <c r="ON194" s="138"/>
      <c r="OO194" s="138"/>
      <c r="OP194" s="138"/>
      <c r="OQ194" s="138"/>
      <c r="OR194" s="138"/>
      <c r="OS194" s="138"/>
      <c r="OT194" s="138"/>
      <c r="OU194" s="138"/>
      <c r="OV194" s="138"/>
      <c r="OW194" s="138"/>
      <c r="OX194" s="138"/>
      <c r="OY194" s="138"/>
      <c r="OZ194" s="138"/>
      <c r="PA194" s="138"/>
      <c r="PB194" s="138"/>
      <c r="PC194" s="138"/>
      <c r="PD194" s="138"/>
      <c r="PE194" s="138"/>
      <c r="PF194" s="138"/>
      <c r="PG194" s="138"/>
      <c r="PH194" s="138"/>
      <c r="PI194" s="138"/>
      <c r="PJ194" s="138"/>
      <c r="PK194" s="138"/>
      <c r="PL194" s="138"/>
      <c r="PM194" s="138"/>
      <c r="PN194" s="138"/>
      <c r="PO194" s="138"/>
      <c r="PP194" s="138"/>
      <c r="PQ194" s="138"/>
      <c r="PR194" s="138"/>
      <c r="PS194" s="138"/>
      <c r="PT194" s="138"/>
      <c r="PU194" s="138"/>
      <c r="PV194" s="138"/>
      <c r="PW194" s="138"/>
      <c r="PX194" s="138"/>
      <c r="PY194" s="138"/>
      <c r="PZ194" s="138"/>
      <c r="QA194" s="138"/>
      <c r="QB194" s="138"/>
      <c r="QC194" s="138"/>
      <c r="QD194" s="138"/>
      <c r="QE194" s="138"/>
      <c r="QF194" s="138"/>
      <c r="QG194" s="138"/>
      <c r="QH194" s="138"/>
      <c r="QI194" s="138"/>
      <c r="QJ194" s="138"/>
      <c r="QK194" s="138"/>
      <c r="QL194" s="138"/>
      <c r="QM194" s="138"/>
      <c r="QN194" s="138"/>
      <c r="QO194" s="138"/>
      <c r="QP194" s="138"/>
      <c r="QQ194" s="138"/>
      <c r="QR194" s="138"/>
      <c r="QS194" s="138"/>
      <c r="QT194" s="138"/>
      <c r="QU194" s="138"/>
      <c r="QV194" s="138"/>
      <c r="QW194" s="138"/>
      <c r="QX194" s="138"/>
      <c r="QY194" s="138"/>
      <c r="QZ194" s="138"/>
      <c r="RA194" s="138"/>
      <c r="RB194" s="138"/>
      <c r="RC194" s="138"/>
      <c r="RD194" s="138"/>
      <c r="RE194" s="138"/>
      <c r="RF194" s="138"/>
      <c r="RG194" s="138"/>
      <c r="RH194" s="138"/>
      <c r="RI194" s="138"/>
      <c r="RJ194" s="138"/>
      <c r="RK194" s="138"/>
      <c r="RL194" s="138"/>
      <c r="RM194" s="138"/>
      <c r="RN194" s="138"/>
      <c r="RO194" s="229"/>
      <c r="RP194" s="281"/>
      <c r="RQ194" s="282"/>
      <c r="RR194" s="229"/>
      <c r="RS194" s="281"/>
      <c r="RT194" s="282"/>
      <c r="RU194" s="229"/>
      <c r="RV194" s="281"/>
      <c r="RW194" s="282"/>
      <c r="RX194" s="229"/>
      <c r="RY194" s="281"/>
      <c r="RZ194" s="282"/>
      <c r="SA194" s="229"/>
      <c r="SB194" s="281"/>
      <c r="SC194" s="282"/>
      <c r="SD194" s="229"/>
      <c r="SE194" s="281"/>
      <c r="SF194" s="282"/>
      <c r="SG194" s="229"/>
      <c r="SH194" s="281"/>
      <c r="SI194" s="282"/>
      <c r="SJ194" s="229"/>
      <c r="SK194" s="281"/>
      <c r="SL194" s="282"/>
      <c r="SM194" s="229"/>
      <c r="SN194" s="281"/>
      <c r="SO194" s="282"/>
      <c r="SP194" s="229"/>
      <c r="SQ194" s="281"/>
      <c r="SR194" s="282"/>
      <c r="SS194" s="229"/>
      <c r="ST194" s="281"/>
      <c r="SU194" s="282"/>
      <c r="SV194" s="229"/>
      <c r="SW194" s="281"/>
      <c r="SX194" s="282"/>
      <c r="SY194" s="229"/>
      <c r="SZ194" s="281"/>
      <c r="TA194" s="282"/>
      <c r="TB194" s="229"/>
      <c r="TC194" s="281"/>
      <c r="TD194" s="282"/>
      <c r="TE194" s="229"/>
      <c r="TF194" s="281"/>
      <c r="TG194" s="282"/>
      <c r="TH194" s="229"/>
      <c r="TI194" s="281"/>
      <c r="TJ194" s="282"/>
      <c r="TK194" s="229"/>
      <c r="TL194" s="281"/>
      <c r="TM194" s="282"/>
      <c r="TN194" s="229"/>
      <c r="TO194" s="281"/>
      <c r="TP194" s="282"/>
      <c r="TQ194" s="229"/>
      <c r="TR194" s="281"/>
      <c r="TS194" s="282"/>
      <c r="TT194" s="229"/>
      <c r="TU194" s="281"/>
      <c r="TV194" s="282"/>
      <c r="TW194" s="229"/>
      <c r="TX194" s="281"/>
      <c r="TY194" s="282"/>
      <c r="TZ194" s="229"/>
      <c r="UA194" s="281"/>
      <c r="UB194" s="282"/>
      <c r="UC194" s="229"/>
      <c r="UD194" s="281"/>
      <c r="UE194" s="282"/>
      <c r="UF194" s="229"/>
      <c r="UG194" s="281"/>
      <c r="UH194" s="282"/>
      <c r="UI194" s="229"/>
      <c r="UJ194" s="281"/>
      <c r="UK194" s="282"/>
      <c r="UL194" s="229"/>
      <c r="UM194" s="281"/>
      <c r="UN194" s="282"/>
      <c r="UO194" s="229"/>
      <c r="UP194" s="281"/>
      <c r="UQ194" s="282"/>
      <c r="UR194" s="229"/>
      <c r="US194" s="281"/>
      <c r="UT194" s="282"/>
      <c r="UU194" s="229"/>
      <c r="UV194" s="281"/>
      <c r="UW194" s="282"/>
      <c r="UX194" s="229"/>
      <c r="UY194" s="281"/>
      <c r="UZ194" s="282"/>
      <c r="VA194" s="229"/>
      <c r="VB194" s="281"/>
      <c r="VC194" s="282"/>
      <c r="VD194" s="229"/>
      <c r="VE194" s="281"/>
      <c r="VF194" s="282"/>
      <c r="VG194" s="229"/>
      <c r="VH194" s="281"/>
      <c r="VI194" s="282"/>
      <c r="VJ194" s="229"/>
      <c r="VK194" s="281"/>
      <c r="VL194" s="282"/>
      <c r="VM194" s="229"/>
      <c r="VN194" s="281"/>
      <c r="VO194" s="282"/>
      <c r="VP194" s="229"/>
      <c r="VQ194" s="281"/>
      <c r="VR194" s="282"/>
      <c r="VS194" s="229"/>
      <c r="VT194" s="281"/>
      <c r="VU194" s="282"/>
      <c r="VV194" s="229"/>
      <c r="VW194" s="281"/>
      <c r="VX194" s="282"/>
      <c r="VY194" s="229"/>
      <c r="VZ194" s="281"/>
      <c r="WA194" s="282"/>
      <c r="WB194" s="229"/>
      <c r="WC194" s="281"/>
      <c r="WD194" s="282"/>
      <c r="WE194" s="229"/>
      <c r="WF194" s="281"/>
      <c r="WG194" s="282"/>
      <c r="WH194" s="229"/>
      <c r="WI194" s="281"/>
      <c r="WJ194" s="282"/>
      <c r="WK194" s="229"/>
      <c r="WL194" s="281"/>
      <c r="WM194" s="282"/>
      <c r="WN194" s="229"/>
      <c r="WO194" s="281"/>
      <c r="WP194" s="282"/>
      <c r="WQ194" s="229"/>
      <c r="WR194" s="281"/>
      <c r="WS194" s="282"/>
      <c r="WT194" s="229"/>
      <c r="WU194" s="281"/>
      <c r="WV194" s="282"/>
      <c r="WW194" s="229"/>
      <c r="WX194" s="281"/>
      <c r="WY194" s="282"/>
      <c r="WZ194" s="229"/>
      <c r="XA194" s="281"/>
      <c r="XB194" s="282"/>
      <c r="XC194" s="229"/>
      <c r="XD194" s="281"/>
      <c r="XE194" s="282"/>
      <c r="XF194" s="229"/>
      <c r="XG194" s="281"/>
      <c r="XH194" s="282"/>
      <c r="XI194" s="229"/>
      <c r="XJ194" s="281"/>
      <c r="XK194" s="282"/>
      <c r="XL194" s="229"/>
      <c r="XM194" s="281"/>
      <c r="XN194" s="282"/>
      <c r="XO194" s="229"/>
      <c r="XP194" s="281"/>
      <c r="XQ194" s="282"/>
      <c r="XR194" s="229"/>
      <c r="XS194" s="281"/>
      <c r="XT194" s="282"/>
      <c r="XU194" s="229"/>
      <c r="XV194" s="281"/>
      <c r="XW194" s="282"/>
      <c r="XX194" s="229"/>
      <c r="XY194" s="281"/>
      <c r="XZ194" s="282"/>
      <c r="YA194" s="229"/>
      <c r="YB194" s="281"/>
      <c r="YC194" s="282"/>
      <c r="YD194" s="229"/>
      <c r="YE194" s="281"/>
      <c r="YF194" s="282"/>
      <c r="YG194" s="229"/>
      <c r="YH194" s="281"/>
      <c r="YI194" s="282"/>
      <c r="YJ194" s="229"/>
      <c r="YK194" s="281"/>
      <c r="YL194" s="282"/>
      <c r="YM194" s="229"/>
      <c r="YN194" s="281"/>
      <c r="YO194" s="282"/>
      <c r="YP194" s="229"/>
      <c r="YQ194" s="281"/>
      <c r="YR194" s="282"/>
      <c r="YS194" s="229"/>
      <c r="YT194" s="281"/>
      <c r="YU194" s="282"/>
      <c r="YV194" s="229"/>
      <c r="YW194" s="281"/>
      <c r="YX194" s="282"/>
      <c r="YY194" s="229"/>
      <c r="YZ194" s="281"/>
      <c r="ZA194" s="282"/>
      <c r="ZB194" s="229"/>
      <c r="ZC194" s="281"/>
      <c r="ZD194" s="282"/>
      <c r="ZE194" s="229"/>
      <c r="ZF194" s="281"/>
      <c r="ZG194" s="282"/>
      <c r="ZH194" s="229"/>
      <c r="ZI194" s="281"/>
      <c r="ZJ194" s="282"/>
      <c r="ZK194" s="229"/>
      <c r="ZL194" s="281"/>
      <c r="ZM194" s="282"/>
      <c r="ZN194" s="229"/>
      <c r="ZO194" s="281"/>
      <c r="ZP194" s="282"/>
      <c r="ZQ194" s="229"/>
      <c r="ZR194" s="281"/>
      <c r="ZS194" s="282"/>
      <c r="ZT194" s="229"/>
      <c r="ZU194" s="281"/>
      <c r="ZV194" s="282"/>
      <c r="ZW194" s="229"/>
      <c r="ZX194" s="281"/>
      <c r="ZY194" s="282"/>
      <c r="ZZ194" s="229"/>
      <c r="AAA194" s="281"/>
      <c r="AAB194" s="282"/>
      <c r="AAC194" s="229"/>
      <c r="AAD194" s="281"/>
      <c r="AAE194" s="282"/>
      <c r="AAF194" s="229"/>
      <c r="AAG194" s="281"/>
      <c r="AAH194" s="282"/>
      <c r="AAI194" s="229"/>
      <c r="AAJ194" s="281"/>
      <c r="AAK194" s="282"/>
      <c r="AAL194" s="229"/>
      <c r="AAM194" s="281"/>
      <c r="AAN194" s="282"/>
      <c r="AAO194" s="229"/>
      <c r="AAP194" s="281"/>
      <c r="AAQ194" s="282"/>
      <c r="AAR194" s="229"/>
      <c r="AAS194" s="281"/>
      <c r="AAT194" s="282"/>
      <c r="AAU194" s="229"/>
      <c r="AAV194" s="281"/>
      <c r="AAW194" s="282"/>
      <c r="AAX194" s="229"/>
      <c r="AAY194" s="281"/>
      <c r="AAZ194" s="282"/>
      <c r="ABA194" s="229"/>
      <c r="ABB194" s="281"/>
      <c r="ABC194" s="282"/>
      <c r="ABD194" s="229"/>
      <c r="ABE194" s="281"/>
      <c r="ABF194" s="282"/>
      <c r="ABG194" s="229"/>
      <c r="ABH194" s="281"/>
      <c r="ABI194" s="282"/>
      <c r="ABJ194" s="229"/>
      <c r="ABK194" s="281"/>
      <c r="ABL194" s="282"/>
      <c r="ABM194" s="229"/>
      <c r="ABN194" s="281"/>
      <c r="ABO194" s="282"/>
      <c r="ABP194" s="229"/>
      <c r="ABQ194" s="281"/>
      <c r="ABR194" s="282"/>
      <c r="ABS194" s="229"/>
      <c r="ABT194" s="281"/>
      <c r="ABU194" s="282"/>
      <c r="ABV194" s="229"/>
      <c r="ABW194" s="281"/>
      <c r="ABX194" s="282"/>
      <c r="ABY194" s="229"/>
      <c r="ABZ194" s="281"/>
      <c r="ACA194" s="282"/>
      <c r="ACB194" s="229"/>
      <c r="ACC194" s="281"/>
      <c r="ACD194" s="282"/>
      <c r="ACE194" s="229"/>
      <c r="ACF194" s="281"/>
      <c r="ACG194" s="282"/>
      <c r="ACH194" s="229"/>
      <c r="ACI194" s="281"/>
      <c r="ACJ194" s="282"/>
      <c r="ACK194" s="229"/>
      <c r="ACL194" s="281"/>
      <c r="ACM194" s="282"/>
      <c r="ACN194" s="229"/>
      <c r="ACO194" s="281"/>
      <c r="ACP194" s="282"/>
      <c r="ACQ194" s="229"/>
      <c r="ACR194" s="281"/>
      <c r="ACS194" s="282"/>
      <c r="ACT194" s="229"/>
      <c r="ACU194" s="281"/>
      <c r="ACV194" s="282"/>
      <c r="ACW194" s="229"/>
      <c r="ACX194" s="281"/>
      <c r="ACY194" s="282"/>
      <c r="ACZ194" s="229"/>
      <c r="ADA194" s="281"/>
      <c r="ADB194" s="282"/>
      <c r="ADC194" s="229"/>
      <c r="ADD194" s="281"/>
      <c r="ADE194" s="282"/>
      <c r="ADF194" s="229"/>
      <c r="ADG194" s="281"/>
      <c r="ADH194" s="282"/>
      <c r="ADI194" s="229"/>
      <c r="ADJ194" s="281"/>
      <c r="ADK194" s="282"/>
      <c r="ADL194" s="229"/>
      <c r="ADM194" s="281"/>
      <c r="ADN194" s="282"/>
      <c r="ADO194" s="229"/>
      <c r="ADP194" s="281"/>
      <c r="ADQ194" s="282"/>
      <c r="ADR194" s="229"/>
      <c r="ADS194" s="281"/>
      <c r="ADT194" s="282"/>
      <c r="ADU194" s="229"/>
      <c r="ADV194" s="281"/>
      <c r="ADW194" s="282"/>
      <c r="ADX194" s="229"/>
      <c r="ADY194" s="281"/>
      <c r="ADZ194" s="282"/>
      <c r="AEA194" s="229"/>
      <c r="AEB194" s="281"/>
      <c r="AEC194" s="282"/>
      <c r="AED194" s="229"/>
      <c r="AEE194" s="281"/>
      <c r="AEF194" s="282"/>
      <c r="AEG194" s="229"/>
      <c r="AEH194" s="281"/>
      <c r="AEI194" s="282"/>
      <c r="AEJ194" s="229"/>
      <c r="AEK194" s="281"/>
      <c r="AEL194" s="282"/>
      <c r="AEM194" s="229"/>
      <c r="AEN194" s="281"/>
      <c r="AEO194" s="282"/>
      <c r="AEP194" s="229"/>
      <c r="AEQ194" s="281"/>
      <c r="AER194" s="282"/>
      <c r="AES194" s="229"/>
      <c r="AET194" s="281"/>
      <c r="AEU194" s="282"/>
      <c r="AEV194" s="229"/>
      <c r="AEW194" s="281"/>
      <c r="AEX194" s="282"/>
      <c r="AEY194" s="229"/>
      <c r="AEZ194" s="281"/>
      <c r="AFA194" s="282"/>
      <c r="AFB194" s="229"/>
      <c r="AFC194" s="281"/>
      <c r="AFD194" s="282"/>
      <c r="AFE194" s="229"/>
      <c r="AFF194" s="281"/>
      <c r="AFG194" s="282"/>
      <c r="AFH194" s="229"/>
      <c r="AFI194" s="281"/>
      <c r="AFJ194" s="282"/>
      <c r="AFK194" s="229"/>
      <c r="AFL194" s="281"/>
      <c r="AFM194" s="282"/>
      <c r="AFN194" s="229"/>
      <c r="AFO194" s="281"/>
      <c r="AFP194" s="282"/>
      <c r="AFQ194" s="229"/>
      <c r="AFR194" s="281"/>
      <c r="AFS194" s="282"/>
      <c r="AFT194" s="229"/>
      <c r="AFU194" s="281"/>
      <c r="AFV194" s="282"/>
      <c r="AFW194" s="229"/>
      <c r="AFX194" s="281"/>
      <c r="AFY194" s="282"/>
      <c r="AFZ194" s="229"/>
      <c r="AGA194" s="281"/>
      <c r="AGB194" s="282"/>
      <c r="AGC194" s="229"/>
      <c r="AGD194" s="281"/>
      <c r="AGE194" s="282"/>
      <c r="AGF194" s="229"/>
      <c r="AGG194" s="281"/>
      <c r="AGH194" s="282"/>
      <c r="AGI194" s="229"/>
      <c r="AGJ194" s="281"/>
      <c r="AGK194" s="282"/>
      <c r="AGL194" s="229"/>
      <c r="AGM194" s="281"/>
      <c r="AGN194" s="282"/>
      <c r="AGO194" s="229"/>
      <c r="AGP194" s="281"/>
      <c r="AGQ194" s="282"/>
      <c r="AGR194" s="229"/>
      <c r="AGS194" s="281"/>
      <c r="AGT194" s="282"/>
      <c r="AGU194" s="229"/>
      <c r="AGV194" s="281"/>
      <c r="AGW194" s="282"/>
      <c r="AGX194" s="229"/>
      <c r="AGY194" s="281"/>
      <c r="AGZ194" s="282"/>
      <c r="AHA194" s="229"/>
      <c r="AHB194" s="281"/>
      <c r="AHC194" s="282"/>
      <c r="AHD194" s="229"/>
      <c r="AHE194" s="281"/>
      <c r="AHF194" s="282"/>
      <c r="AHG194" s="229"/>
      <c r="AHH194" s="281"/>
      <c r="AHI194" s="282"/>
      <c r="AHJ194" s="229"/>
      <c r="AHK194" s="281"/>
      <c r="AHL194" s="282"/>
      <c r="AHM194" s="229"/>
      <c r="AHN194" s="281"/>
      <c r="AHO194" s="282"/>
      <c r="AHP194" s="229"/>
      <c r="AHQ194" s="281"/>
      <c r="AHR194" s="282"/>
      <c r="AHS194" s="229"/>
      <c r="AHT194" s="281"/>
      <c r="AHU194" s="282"/>
      <c r="AHV194" s="229"/>
      <c r="AHW194" s="281"/>
      <c r="AHX194" s="282"/>
      <c r="AHY194" s="229"/>
      <c r="AHZ194" s="281"/>
      <c r="AIA194" s="282"/>
      <c r="AIB194" s="229"/>
      <c r="AIC194" s="281"/>
      <c r="AID194" s="282"/>
      <c r="AIE194" s="229"/>
      <c r="AIF194" s="281"/>
      <c r="AIG194" s="282"/>
      <c r="AIH194" s="229"/>
      <c r="AII194" s="281"/>
      <c r="AIJ194" s="282"/>
      <c r="AIK194" s="229"/>
      <c r="AIL194" s="281"/>
      <c r="AIM194" s="282"/>
      <c r="AIN194" s="229"/>
      <c r="AIO194" s="281"/>
      <c r="AIP194" s="282"/>
      <c r="AIQ194" s="229"/>
      <c r="AIR194" s="281"/>
      <c r="AIS194" s="282"/>
      <c r="AIT194" s="229"/>
      <c r="AIU194" s="281"/>
      <c r="AIV194" s="282"/>
      <c r="AIW194" s="229"/>
      <c r="AIX194" s="281"/>
      <c r="AIY194" s="282"/>
      <c r="AIZ194" s="229"/>
      <c r="AJA194" s="281"/>
      <c r="AJB194" s="282"/>
      <c r="AJC194" s="229"/>
      <c r="AJD194" s="281"/>
      <c r="AJE194" s="282"/>
      <c r="AJF194" s="229"/>
      <c r="AJG194" s="281"/>
      <c r="AJH194" s="282"/>
      <c r="AJI194" s="229"/>
      <c r="AJJ194" s="281"/>
      <c r="AJK194" s="282"/>
      <c r="AJL194" s="229"/>
      <c r="AJM194" s="281"/>
      <c r="AJN194" s="282"/>
      <c r="AJO194" s="229"/>
      <c r="AJP194" s="281"/>
      <c r="AJQ194" s="282"/>
      <c r="AJR194" s="229"/>
      <c r="AJS194" s="281"/>
      <c r="AJT194" s="282"/>
      <c r="AJU194" s="229"/>
      <c r="AJV194" s="281"/>
      <c r="AJW194" s="282"/>
      <c r="AJX194" s="229"/>
      <c r="AJY194" s="281"/>
      <c r="AJZ194" s="282"/>
      <c r="AKA194" s="229"/>
      <c r="AKB194" s="281"/>
      <c r="AKC194" s="282"/>
      <c r="AKD194" s="229"/>
      <c r="AKE194" s="281"/>
      <c r="AKF194" s="282"/>
      <c r="AKG194" s="229"/>
      <c r="AKH194" s="281"/>
      <c r="AKI194" s="282"/>
      <c r="AKJ194" s="229"/>
      <c r="AKK194" s="281"/>
      <c r="AKL194" s="282"/>
      <c r="AKM194" s="229"/>
      <c r="AKN194" s="281"/>
      <c r="AKO194" s="282"/>
      <c r="AKP194" s="229"/>
      <c r="AKQ194" s="281"/>
      <c r="AKR194" s="282"/>
      <c r="AKS194" s="229"/>
      <c r="AKT194" s="281"/>
      <c r="AKU194" s="282"/>
      <c r="AKV194" s="229"/>
      <c r="AKW194" s="281"/>
      <c r="AKX194" s="282"/>
      <c r="AKY194" s="229"/>
      <c r="AKZ194" s="281"/>
      <c r="ALA194" s="282"/>
      <c r="ALB194" s="229"/>
      <c r="ALC194" s="281"/>
      <c r="ALD194" s="282"/>
      <c r="ALE194" s="229"/>
      <c r="ALF194" s="281"/>
      <c r="ALG194" s="282"/>
      <c r="ALH194" s="229"/>
      <c r="ALI194" s="281"/>
      <c r="ALJ194" s="282"/>
      <c r="ALK194" s="229"/>
      <c r="ALL194" s="281"/>
      <c r="ALM194" s="282"/>
      <c r="ALN194" s="229"/>
      <c r="ALO194" s="281"/>
      <c r="ALP194" s="282"/>
      <c r="ALQ194" s="229"/>
      <c r="ALR194" s="281"/>
      <c r="ALS194" s="282"/>
      <c r="ALT194" s="229"/>
      <c r="ALU194" s="281"/>
      <c r="ALV194" s="282"/>
      <c r="ALW194" s="229"/>
      <c r="ALX194" s="281"/>
      <c r="ALY194" s="282"/>
      <c r="ALZ194" s="229"/>
      <c r="AMA194" s="281"/>
      <c r="AMB194" s="282"/>
      <c r="AMC194" s="229"/>
      <c r="AMD194" s="281"/>
      <c r="AME194" s="282"/>
      <c r="AMF194" s="229"/>
      <c r="AMG194" s="281"/>
      <c r="AMH194" s="282"/>
      <c r="AMI194" s="229"/>
      <c r="AMJ194" s="281"/>
      <c r="AMK194" s="282"/>
      <c r="AML194" s="229"/>
      <c r="AMM194" s="281"/>
      <c r="AMN194" s="282"/>
      <c r="AMO194" s="229"/>
      <c r="AMP194" s="281"/>
      <c r="AMQ194" s="282"/>
      <c r="AMR194" s="229"/>
      <c r="AMS194" s="281"/>
      <c r="AMT194" s="282"/>
      <c r="AMU194" s="229"/>
      <c r="AMV194" s="281"/>
      <c r="AMW194" s="282"/>
      <c r="AMX194" s="229"/>
      <c r="AMY194" s="281"/>
      <c r="AMZ194" s="282"/>
      <c r="ANA194" s="229"/>
      <c r="ANB194" s="281"/>
      <c r="ANC194" s="282"/>
      <c r="AND194" s="229"/>
      <c r="ANE194" s="281"/>
      <c r="ANF194" s="282"/>
      <c r="ANG194" s="229"/>
      <c r="ANH194" s="281"/>
      <c r="ANI194" s="282"/>
      <c r="ANJ194" s="229"/>
      <c r="ANK194" s="281"/>
      <c r="ANL194" s="282"/>
      <c r="ANM194" s="229"/>
      <c r="ANN194" s="281"/>
      <c r="ANO194" s="282"/>
      <c r="ANP194" s="229"/>
      <c r="ANQ194" s="281"/>
      <c r="ANR194" s="282"/>
      <c r="ANS194" s="229"/>
      <c r="ANT194" s="281"/>
      <c r="ANU194" s="282"/>
      <c r="ANV194" s="229"/>
      <c r="ANW194" s="281"/>
      <c r="ANX194" s="282"/>
      <c r="ANY194" s="229"/>
      <c r="ANZ194" s="281"/>
      <c r="AOA194" s="282"/>
      <c r="AOB194" s="229"/>
      <c r="AOC194" s="281"/>
      <c r="AOD194" s="282"/>
      <c r="AOE194" s="229"/>
      <c r="AOF194" s="281"/>
      <c r="AOG194" s="282"/>
      <c r="AOH194" s="229"/>
      <c r="AOI194" s="281"/>
      <c r="AOJ194" s="282"/>
      <c r="AOK194" s="229"/>
      <c r="AOL194" s="281"/>
      <c r="AOM194" s="282"/>
      <c r="AON194" s="229"/>
      <c r="AOO194" s="281"/>
      <c r="AOP194" s="282"/>
      <c r="AOQ194" s="229"/>
      <c r="AOR194" s="281"/>
      <c r="AOS194" s="282"/>
      <c r="AOT194" s="229"/>
      <c r="AOU194" s="281"/>
      <c r="AOV194" s="282"/>
      <c r="AOW194" s="229"/>
      <c r="AOX194" s="281"/>
      <c r="AOY194" s="282"/>
      <c r="AOZ194" s="229"/>
      <c r="APA194" s="281"/>
      <c r="APB194" s="282"/>
      <c r="APC194" s="229"/>
      <c r="APD194" s="281"/>
      <c r="APE194" s="282"/>
      <c r="APF194" s="229"/>
      <c r="APG194" s="281"/>
      <c r="APH194" s="282"/>
      <c r="API194" s="229"/>
      <c r="APJ194" s="281"/>
      <c r="APK194" s="282"/>
      <c r="APL194" s="229"/>
      <c r="APM194" s="281"/>
      <c r="APN194" s="282"/>
      <c r="APO194" s="229"/>
      <c r="APP194" s="281"/>
      <c r="APQ194" s="282"/>
      <c r="APR194" s="229"/>
      <c r="APS194" s="281"/>
      <c r="APT194" s="282"/>
      <c r="APU194" s="229"/>
      <c r="APV194" s="281"/>
      <c r="APW194" s="282"/>
      <c r="APX194" s="229"/>
      <c r="APY194" s="281"/>
      <c r="APZ194" s="282"/>
      <c r="AQA194" s="229"/>
      <c r="AQB194" s="281"/>
      <c r="AQC194" s="282"/>
      <c r="AQD194" s="229"/>
      <c r="AQE194" s="281"/>
      <c r="AQF194" s="282"/>
      <c r="AQG194" s="229"/>
      <c r="AQH194" s="281"/>
      <c r="AQI194" s="282"/>
      <c r="AQJ194" s="229"/>
      <c r="AQK194" s="281"/>
      <c r="AQL194" s="282"/>
      <c r="AQM194" s="229"/>
      <c r="AQN194" s="281"/>
      <c r="AQO194" s="282"/>
      <c r="AQP194" s="229"/>
      <c r="AQQ194" s="281"/>
      <c r="AQR194" s="282"/>
      <c r="AQS194" s="229"/>
      <c r="AQT194" s="281"/>
      <c r="AQU194" s="282"/>
      <c r="AQV194" s="229"/>
      <c r="AQW194" s="281"/>
      <c r="AQX194" s="282"/>
      <c r="AQY194" s="229"/>
      <c r="AQZ194" s="281"/>
      <c r="ARA194" s="282"/>
      <c r="ARB194" s="229"/>
      <c r="ARC194" s="281"/>
      <c r="ARD194" s="282"/>
      <c r="ARE194" s="229"/>
      <c r="ARF194" s="281"/>
      <c r="ARG194" s="282"/>
      <c r="ARH194" s="229"/>
      <c r="ARI194" s="281"/>
      <c r="ARJ194" s="282"/>
      <c r="ARK194" s="229"/>
      <c r="ARL194" s="281"/>
      <c r="ARM194" s="282"/>
      <c r="ARN194" s="229"/>
      <c r="ARO194" s="281"/>
      <c r="ARP194" s="282"/>
      <c r="ARQ194" s="229"/>
      <c r="ARR194" s="281"/>
      <c r="ARS194" s="282"/>
      <c r="ART194" s="229"/>
      <c r="ARU194" s="281"/>
      <c r="ARV194" s="282"/>
      <c r="ARW194" s="229"/>
      <c r="ARX194" s="281"/>
      <c r="ARY194" s="282"/>
      <c r="ARZ194" s="229"/>
      <c r="ASA194" s="281"/>
      <c r="ASB194" s="282"/>
      <c r="ASC194" s="229"/>
      <c r="ASD194" s="281"/>
      <c r="ASE194" s="282"/>
      <c r="ASF194" s="229"/>
      <c r="ASG194" s="281"/>
      <c r="ASH194" s="282"/>
      <c r="ASI194" s="229"/>
      <c r="ASJ194" s="281"/>
      <c r="ASK194" s="282"/>
      <c r="ASL194" s="229"/>
      <c r="ASM194" s="281"/>
      <c r="ASN194" s="282"/>
      <c r="ASO194" s="229"/>
      <c r="ASP194" s="281"/>
      <c r="ASQ194" s="282"/>
      <c r="ASR194" s="229"/>
      <c r="ASS194" s="281"/>
      <c r="AST194" s="282"/>
      <c r="ASU194" s="229"/>
      <c r="ASV194" s="281"/>
      <c r="ASW194" s="282"/>
      <c r="ASX194" s="229"/>
      <c r="ASY194" s="281"/>
      <c r="ASZ194" s="282"/>
      <c r="ATA194" s="229"/>
      <c r="ATB194" s="281"/>
      <c r="ATC194" s="282"/>
      <c r="ATD194" s="229"/>
      <c r="ATE194" s="281"/>
      <c r="ATF194" s="282"/>
      <c r="ATG194" s="229"/>
      <c r="ATH194" s="281"/>
      <c r="ATI194" s="282"/>
      <c r="ATJ194" s="229"/>
      <c r="ATK194" s="281"/>
      <c r="ATL194" s="282"/>
      <c r="ATM194" s="229"/>
      <c r="ATN194" s="281"/>
      <c r="ATO194" s="282"/>
      <c r="ATP194" s="229"/>
      <c r="ATQ194" s="281"/>
      <c r="ATR194" s="282"/>
      <c r="ATS194" s="229"/>
      <c r="ATT194" s="281"/>
      <c r="ATU194" s="282"/>
      <c r="ATV194" s="229"/>
      <c r="ATW194" s="281"/>
      <c r="ATX194" s="282"/>
      <c r="ATY194" s="229"/>
      <c r="ATZ194" s="281"/>
      <c r="AUA194" s="282"/>
      <c r="AUB194" s="229"/>
      <c r="AUC194" s="281"/>
      <c r="AUD194" s="282"/>
      <c r="AUE194" s="229"/>
      <c r="AUF194" s="281"/>
      <c r="AUG194" s="282"/>
      <c r="AUH194" s="229"/>
      <c r="AUI194" s="281"/>
      <c r="AUJ194" s="282"/>
      <c r="AUK194" s="229"/>
      <c r="AUL194" s="281"/>
      <c r="AUM194" s="282"/>
      <c r="AUN194" s="229"/>
      <c r="AUO194" s="281"/>
      <c r="AUP194" s="282"/>
      <c r="AUQ194" s="229"/>
      <c r="AUR194" s="281"/>
      <c r="AUS194" s="282"/>
      <c r="AUT194" s="229"/>
      <c r="AUU194" s="281"/>
      <c r="AUV194" s="282"/>
      <c r="AUW194" s="229"/>
      <c r="AUX194" s="281"/>
      <c r="AUY194" s="282"/>
      <c r="AUZ194" s="229"/>
      <c r="AVA194" s="281"/>
      <c r="AVB194" s="282"/>
      <c r="AVC194" s="229"/>
      <c r="AVD194" s="281"/>
      <c r="AVE194" s="282"/>
      <c r="AVF194" s="229"/>
      <c r="AVG194" s="281"/>
      <c r="AVH194" s="282"/>
      <c r="AVI194" s="229"/>
      <c r="AVJ194" s="281"/>
      <c r="AVK194" s="282"/>
      <c r="AVL194" s="229"/>
      <c r="AVM194" s="281"/>
      <c r="AVN194" s="282"/>
      <c r="AVO194" s="229"/>
      <c r="AVP194" s="281"/>
      <c r="AVQ194" s="282"/>
      <c r="AVR194" s="229"/>
      <c r="AVS194" s="281"/>
      <c r="AVT194" s="282"/>
      <c r="AVU194" s="229"/>
      <c r="AVV194" s="281"/>
      <c r="AVW194" s="282"/>
      <c r="AVX194" s="229"/>
      <c r="AVY194" s="281"/>
      <c r="AVZ194" s="282"/>
      <c r="AWA194" s="229"/>
      <c r="AWB194" s="281"/>
      <c r="AWC194" s="282"/>
      <c r="AWD194" s="229"/>
      <c r="AWE194" s="281"/>
      <c r="AWF194" s="282"/>
      <c r="AWG194" s="229"/>
      <c r="AWH194" s="281"/>
      <c r="AWI194" s="282"/>
      <c r="AWJ194" s="229"/>
      <c r="AWK194" s="281"/>
      <c r="AWL194" s="282"/>
      <c r="AWM194" s="229"/>
      <c r="AWN194" s="281"/>
      <c r="AWO194" s="282"/>
      <c r="AWP194" s="229"/>
      <c r="AWQ194" s="281"/>
      <c r="AWR194" s="282"/>
      <c r="AWS194" s="229"/>
      <c r="AWT194" s="281"/>
      <c r="AWU194" s="282"/>
      <c r="AWV194" s="229"/>
      <c r="AWW194" s="281"/>
      <c r="AWX194" s="282"/>
      <c r="AWY194" s="229"/>
      <c r="AWZ194" s="281"/>
      <c r="AXA194" s="282"/>
      <c r="AXB194" s="229"/>
      <c r="AXC194" s="281"/>
      <c r="AXD194" s="282"/>
      <c r="AXE194" s="229"/>
      <c r="AXF194" s="281"/>
      <c r="AXG194" s="282"/>
      <c r="AXH194" s="229"/>
      <c r="AXI194" s="281"/>
      <c r="AXJ194" s="282"/>
      <c r="AXK194" s="229"/>
      <c r="AXL194" s="281"/>
      <c r="AXM194" s="282"/>
      <c r="AXN194" s="229"/>
      <c r="AXO194" s="281"/>
      <c r="AXP194" s="282"/>
      <c r="AXQ194" s="229"/>
      <c r="AXR194" s="281"/>
      <c r="AXS194" s="282"/>
      <c r="AXT194" s="229"/>
      <c r="AXU194" s="281"/>
      <c r="AXV194" s="282"/>
      <c r="AXW194" s="229"/>
      <c r="AXX194" s="281"/>
      <c r="AXY194" s="282"/>
      <c r="AXZ194" s="229"/>
      <c r="AYA194" s="281"/>
      <c r="AYB194" s="282"/>
      <c r="AYC194" s="229"/>
      <c r="AYD194" s="281"/>
      <c r="AYE194" s="282"/>
      <c r="AYF194" s="229"/>
      <c r="AYG194" s="281"/>
      <c r="AYH194" s="282"/>
      <c r="AYI194" s="229"/>
      <c r="AYJ194" s="281"/>
      <c r="AYK194" s="282"/>
      <c r="AYL194" s="229"/>
      <c r="AYM194" s="281"/>
      <c r="AYN194" s="282"/>
      <c r="AYO194" s="229"/>
      <c r="AYP194" s="281"/>
      <c r="AYQ194" s="282"/>
      <c r="AYR194" s="229"/>
      <c r="AYS194" s="281"/>
      <c r="AYT194" s="282"/>
      <c r="AYU194" s="229"/>
      <c r="AYV194" s="281"/>
      <c r="AYW194" s="282"/>
      <c r="AYX194" s="229"/>
      <c r="AYY194" s="281"/>
      <c r="AYZ194" s="282"/>
      <c r="AZA194" s="229"/>
      <c r="AZB194" s="281"/>
      <c r="AZC194" s="282"/>
      <c r="AZD194" s="229"/>
      <c r="AZE194" s="281"/>
      <c r="AZF194" s="282"/>
      <c r="AZG194" s="229"/>
      <c r="AZH194" s="281"/>
      <c r="AZI194" s="282"/>
      <c r="AZJ194" s="229"/>
      <c r="AZK194" s="281"/>
      <c r="AZL194" s="282"/>
      <c r="AZM194" s="229"/>
      <c r="AZN194" s="281"/>
      <c r="AZO194" s="282"/>
      <c r="AZP194" s="229"/>
      <c r="AZQ194" s="281"/>
      <c r="AZR194" s="282"/>
      <c r="AZS194" s="229"/>
      <c r="AZT194" s="281"/>
      <c r="AZU194" s="282"/>
      <c r="AZV194" s="229"/>
      <c r="AZW194" s="281"/>
      <c r="AZX194" s="282"/>
      <c r="AZY194" s="229"/>
      <c r="AZZ194" s="281"/>
      <c r="BAA194" s="282"/>
      <c r="BAB194" s="229"/>
      <c r="BAC194" s="281"/>
      <c r="BAD194" s="282"/>
      <c r="BAE194" s="229"/>
      <c r="BAF194" s="281"/>
      <c r="BAG194" s="282"/>
      <c r="BAH194" s="229"/>
      <c r="BAI194" s="281"/>
      <c r="BAJ194" s="282"/>
      <c r="BAK194" s="229"/>
      <c r="BAL194" s="281"/>
      <c r="BAM194" s="282"/>
      <c r="BAN194" s="229"/>
      <c r="BAO194" s="281"/>
      <c r="BAP194" s="282"/>
      <c r="BAQ194" s="229"/>
      <c r="BAR194" s="281"/>
      <c r="BAS194" s="282"/>
      <c r="BAT194" s="229"/>
      <c r="BAU194" s="281"/>
      <c r="BAV194" s="282"/>
      <c r="BAW194" s="229"/>
      <c r="BAX194" s="281"/>
      <c r="BAY194" s="282"/>
      <c r="BAZ194" s="229"/>
      <c r="BBA194" s="281"/>
      <c r="BBB194" s="282"/>
      <c r="BBC194" s="229"/>
      <c r="BBD194" s="281"/>
      <c r="BBE194" s="282"/>
      <c r="BBF194" s="229"/>
      <c r="BBG194" s="281"/>
      <c r="BBH194" s="282"/>
      <c r="BBI194" s="229"/>
      <c r="BBJ194" s="281"/>
      <c r="BBK194" s="282"/>
      <c r="BBL194" s="229"/>
      <c r="BBM194" s="281"/>
      <c r="BBN194" s="282"/>
      <c r="BBO194" s="229"/>
      <c r="BBP194" s="281"/>
      <c r="BBQ194" s="282"/>
      <c r="BBR194" s="229"/>
      <c r="BBS194" s="281"/>
      <c r="BBT194" s="282"/>
      <c r="BBU194" s="229"/>
      <c r="BBV194" s="281"/>
      <c r="BBW194" s="282"/>
      <c r="BBX194" s="229"/>
      <c r="BBY194" s="281"/>
      <c r="BBZ194" s="282"/>
      <c r="BCA194" s="229"/>
      <c r="BCB194" s="281"/>
      <c r="BCC194" s="282"/>
      <c r="BCD194" s="229"/>
      <c r="BCE194" s="281"/>
      <c r="BCF194" s="282"/>
      <c r="BCG194" s="229"/>
      <c r="BCH194" s="281"/>
      <c r="BCI194" s="282"/>
      <c r="BCJ194" s="229"/>
      <c r="BCK194" s="281"/>
      <c r="BCL194" s="282"/>
      <c r="BCM194" s="229"/>
      <c r="BCN194" s="281"/>
      <c r="BCO194" s="282"/>
      <c r="BCP194" s="229"/>
      <c r="BCQ194" s="281"/>
      <c r="BCR194" s="282"/>
      <c r="BCS194" s="229"/>
      <c r="BCT194" s="281"/>
      <c r="BCU194" s="282"/>
      <c r="BCV194" s="229"/>
      <c r="BCW194" s="281"/>
      <c r="BCX194" s="282"/>
      <c r="BCY194" s="229"/>
      <c r="BCZ194" s="281"/>
      <c r="BDA194" s="282"/>
      <c r="BDB194" s="229"/>
      <c r="BDC194" s="281"/>
      <c r="BDD194" s="282"/>
      <c r="BDE194" s="229"/>
      <c r="BDF194" s="281"/>
      <c r="BDG194" s="282"/>
      <c r="BDH194" s="229"/>
      <c r="BDI194" s="281"/>
      <c r="BDJ194" s="282"/>
      <c r="BDK194" s="229"/>
      <c r="BDL194" s="281"/>
      <c r="BDM194" s="282"/>
      <c r="BDN194" s="229"/>
      <c r="BDO194" s="281"/>
      <c r="BDP194" s="282"/>
      <c r="BDQ194" s="229"/>
      <c r="BDR194" s="281"/>
      <c r="BDS194" s="282"/>
      <c r="BDT194" s="229"/>
      <c r="BDU194" s="281"/>
      <c r="BDV194" s="282"/>
      <c r="BDW194" s="229"/>
      <c r="BDX194" s="281"/>
      <c r="BDY194" s="282"/>
      <c r="BDZ194" s="229"/>
      <c r="BEA194" s="281"/>
      <c r="BEB194" s="282"/>
      <c r="BEC194" s="229"/>
      <c r="BED194" s="281"/>
      <c r="BEE194" s="282"/>
      <c r="BEF194" s="229"/>
      <c r="BEG194" s="281"/>
      <c r="BEH194" s="282"/>
      <c r="BEI194" s="229"/>
      <c r="BEJ194" s="281"/>
      <c r="BEK194" s="282"/>
      <c r="BEL194" s="229"/>
      <c r="BEM194" s="281"/>
      <c r="BEN194" s="282"/>
      <c r="BEO194" s="229"/>
      <c r="BEP194" s="281"/>
      <c r="BEQ194" s="282"/>
      <c r="BER194" s="229"/>
      <c r="BES194" s="281"/>
      <c r="BET194" s="282"/>
      <c r="BEU194" s="229"/>
      <c r="BEV194" s="281"/>
      <c r="BEW194" s="282"/>
      <c r="BEX194" s="229"/>
      <c r="BEY194" s="281"/>
      <c r="BEZ194" s="282"/>
      <c r="BFA194" s="229"/>
      <c r="BFB194" s="281"/>
      <c r="BFC194" s="282"/>
      <c r="BFD194" s="229"/>
      <c r="BFE194" s="281"/>
      <c r="BFF194" s="282"/>
      <c r="BFG194" s="229"/>
      <c r="BFH194" s="281"/>
      <c r="BFI194" s="282"/>
      <c r="BFJ194" s="229"/>
      <c r="BFK194" s="281"/>
      <c r="BFL194" s="282"/>
      <c r="BFM194" s="229"/>
      <c r="BFN194" s="281"/>
      <c r="BFO194" s="282"/>
      <c r="BFP194" s="229"/>
      <c r="BFQ194" s="281"/>
      <c r="BFR194" s="282"/>
      <c r="BFS194" s="229"/>
      <c r="BFT194" s="281"/>
      <c r="BFU194" s="282"/>
      <c r="BFV194" s="229"/>
      <c r="BFW194" s="281"/>
      <c r="BFX194" s="282"/>
      <c r="BFY194" s="229"/>
      <c r="BFZ194" s="281"/>
      <c r="BGA194" s="282"/>
      <c r="BGB194" s="229"/>
      <c r="BGC194" s="281"/>
      <c r="BGD194" s="282"/>
      <c r="BGE194" s="229"/>
      <c r="BGF194" s="281"/>
      <c r="BGG194" s="282"/>
      <c r="BGH194" s="229"/>
      <c r="BGI194" s="281"/>
      <c r="BGJ194" s="282"/>
      <c r="BGK194" s="229"/>
      <c r="BGL194" s="281"/>
      <c r="BGM194" s="282"/>
      <c r="BGN194" s="229"/>
      <c r="BGO194" s="281"/>
      <c r="BGP194" s="282"/>
      <c r="BGQ194" s="229"/>
      <c r="BGR194" s="281"/>
      <c r="BGS194" s="282"/>
      <c r="BGT194" s="229"/>
      <c r="BGU194" s="281"/>
      <c r="BGV194" s="282"/>
      <c r="BGW194" s="229"/>
      <c r="BGX194" s="281"/>
      <c r="BGY194" s="282"/>
      <c r="BGZ194" s="229"/>
      <c r="BHA194" s="281"/>
      <c r="BHB194" s="282"/>
      <c r="BHC194" s="229"/>
      <c r="BHD194" s="281"/>
      <c r="BHE194" s="282"/>
      <c r="BHF194" s="229"/>
      <c r="BHG194" s="281"/>
      <c r="BHH194" s="282"/>
      <c r="BHI194" s="229"/>
      <c r="BHJ194" s="281"/>
      <c r="BHK194" s="282"/>
      <c r="BHL194" s="229"/>
      <c r="BHM194" s="281"/>
      <c r="BHN194" s="282"/>
      <c r="BHO194" s="229"/>
      <c r="BHP194" s="281"/>
      <c r="BHQ194" s="282"/>
      <c r="BHR194" s="229"/>
      <c r="BHS194" s="281"/>
      <c r="BHT194" s="282"/>
      <c r="BHU194" s="229"/>
      <c r="BHV194" s="281"/>
      <c r="BHW194" s="282"/>
      <c r="BHX194" s="229"/>
      <c r="BHY194" s="281"/>
      <c r="BHZ194" s="282"/>
      <c r="BIA194" s="229"/>
      <c r="BIB194" s="281"/>
      <c r="BIC194" s="282"/>
      <c r="BID194" s="229"/>
      <c r="BIE194" s="281"/>
      <c r="BIF194" s="282"/>
      <c r="BIG194" s="229"/>
      <c r="BIH194" s="281"/>
      <c r="BII194" s="282"/>
      <c r="BIJ194" s="229"/>
      <c r="BIK194" s="281"/>
      <c r="BIL194" s="282"/>
      <c r="BIM194" s="229"/>
      <c r="BIN194" s="281"/>
      <c r="BIO194" s="282"/>
      <c r="BIP194" s="229"/>
      <c r="BIQ194" s="281"/>
      <c r="BIR194" s="282"/>
      <c r="BIS194" s="229"/>
      <c r="BIT194" s="281"/>
      <c r="BIU194" s="282"/>
      <c r="BIV194" s="229"/>
      <c r="BIW194" s="281"/>
      <c r="BIX194" s="282"/>
      <c r="BIY194" s="229"/>
      <c r="BIZ194" s="281"/>
      <c r="BJA194" s="282"/>
      <c r="BJB194" s="229"/>
      <c r="BJC194" s="281"/>
      <c r="BJD194" s="282"/>
      <c r="BJE194" s="229"/>
      <c r="BJF194" s="281"/>
      <c r="BJG194" s="282"/>
      <c r="BJH194" s="229"/>
      <c r="BJI194" s="281"/>
      <c r="BJJ194" s="282"/>
      <c r="BJK194" s="229"/>
      <c r="BJL194" s="281"/>
      <c r="BJM194" s="282"/>
      <c r="BJN194" s="229"/>
      <c r="BJO194" s="281"/>
      <c r="BJP194" s="282"/>
      <c r="BJQ194" s="229"/>
      <c r="BJR194" s="281"/>
      <c r="BJS194" s="282"/>
      <c r="BJT194" s="229"/>
      <c r="BJU194" s="281"/>
      <c r="BJV194" s="282"/>
      <c r="BJW194" s="229"/>
      <c r="BJX194" s="281"/>
      <c r="BJY194" s="282"/>
      <c r="BJZ194" s="229"/>
      <c r="BKA194" s="281"/>
      <c r="BKB194" s="282"/>
      <c r="BKC194" s="229"/>
      <c r="BKD194" s="281"/>
      <c r="BKE194" s="282"/>
      <c r="BKF194" s="229"/>
      <c r="BKG194" s="281"/>
      <c r="BKH194" s="282"/>
      <c r="BKI194" s="229"/>
      <c r="BKJ194" s="281"/>
      <c r="BKK194" s="282"/>
      <c r="BKL194" s="229"/>
      <c r="BKM194" s="281"/>
      <c r="BKN194" s="282"/>
      <c r="BKO194" s="229"/>
      <c r="BKP194" s="281"/>
      <c r="BKQ194" s="282"/>
      <c r="BKR194" s="229"/>
      <c r="BKS194" s="281"/>
      <c r="BKT194" s="282"/>
      <c r="BKU194" s="229"/>
      <c r="BKV194" s="281"/>
      <c r="BKW194" s="282"/>
      <c r="BKX194" s="229"/>
      <c r="BKY194" s="281"/>
      <c r="BKZ194" s="282"/>
      <c r="BLA194" s="229"/>
      <c r="BLB194" s="281"/>
      <c r="BLC194" s="282"/>
      <c r="BLD194" s="229"/>
      <c r="BLE194" s="281"/>
      <c r="BLF194" s="282"/>
      <c r="BLG194" s="229"/>
      <c r="BLH194" s="281"/>
      <c r="BLI194" s="282"/>
      <c r="BLJ194" s="229"/>
      <c r="BLK194" s="281"/>
      <c r="BLL194" s="282"/>
      <c r="BLM194" s="229"/>
      <c r="BLN194" s="281"/>
      <c r="BLO194" s="282"/>
      <c r="BLP194" s="229"/>
      <c r="BLQ194" s="281"/>
      <c r="BLR194" s="282"/>
      <c r="BLS194" s="229"/>
      <c r="BLT194" s="281"/>
      <c r="BLU194" s="282"/>
      <c r="BLV194" s="229"/>
      <c r="BLW194" s="281"/>
      <c r="BLX194" s="282"/>
      <c r="BLY194" s="229"/>
      <c r="BLZ194" s="281"/>
      <c r="BMA194" s="282"/>
      <c r="BMB194" s="229"/>
      <c r="BMC194" s="281"/>
      <c r="BMD194" s="282"/>
      <c r="BME194" s="229"/>
      <c r="BMF194" s="281"/>
      <c r="BMG194" s="282"/>
      <c r="BMH194" s="229"/>
      <c r="BMI194" s="281"/>
      <c r="BMJ194" s="282"/>
      <c r="BMK194" s="229"/>
      <c r="BML194" s="281"/>
      <c r="BMM194" s="282"/>
      <c r="BMN194" s="229"/>
      <c r="BMO194" s="281"/>
      <c r="BMP194" s="282"/>
      <c r="BMQ194" s="229"/>
      <c r="BMR194" s="281"/>
      <c r="BMS194" s="282"/>
      <c r="BMT194" s="229"/>
      <c r="BMU194" s="281"/>
      <c r="BMV194" s="282"/>
      <c r="BMW194" s="229"/>
      <c r="BMX194" s="281"/>
      <c r="BMY194" s="282"/>
      <c r="BMZ194" s="229"/>
      <c r="BNA194" s="281"/>
      <c r="BNB194" s="282"/>
      <c r="BNC194" s="229"/>
      <c r="BND194" s="281"/>
      <c r="BNE194" s="282"/>
      <c r="BNF194" s="229"/>
      <c r="BNG194" s="281"/>
      <c r="BNH194" s="282"/>
      <c r="BNI194" s="229"/>
      <c r="BNJ194" s="281"/>
      <c r="BNK194" s="282"/>
      <c r="BNL194" s="229"/>
      <c r="BNM194" s="281"/>
      <c r="BNN194" s="282"/>
      <c r="BNO194" s="229"/>
      <c r="BNP194" s="281"/>
      <c r="BNQ194" s="282"/>
      <c r="BNR194" s="229"/>
      <c r="BNS194" s="281"/>
      <c r="BNT194" s="282"/>
      <c r="BNU194" s="229"/>
      <c r="BNV194" s="281"/>
      <c r="BNW194" s="282"/>
      <c r="BNX194" s="229"/>
      <c r="BNY194" s="281"/>
      <c r="BNZ194" s="282"/>
      <c r="BOA194" s="229"/>
      <c r="BOB194" s="281"/>
      <c r="BOC194" s="282"/>
      <c r="BOD194" s="229"/>
      <c r="BOE194" s="281"/>
      <c r="BOF194" s="282"/>
      <c r="BOG194" s="229"/>
      <c r="BOH194" s="281"/>
      <c r="BOI194" s="282"/>
      <c r="BOJ194" s="229"/>
      <c r="BOK194" s="281"/>
      <c r="BOL194" s="282"/>
      <c r="BOM194" s="229"/>
      <c r="BON194" s="281"/>
      <c r="BOO194" s="282"/>
      <c r="BOP194" s="229"/>
      <c r="BOQ194" s="281"/>
      <c r="BOR194" s="282"/>
      <c r="BOS194" s="229"/>
      <c r="BOT194" s="281"/>
      <c r="BOU194" s="282"/>
      <c r="BOV194" s="229"/>
      <c r="BOW194" s="281"/>
      <c r="BOX194" s="282"/>
      <c r="BOY194" s="229"/>
      <c r="BOZ194" s="281"/>
      <c r="BPA194" s="282"/>
      <c r="BPB194" s="229"/>
      <c r="BPC194" s="281"/>
      <c r="BPD194" s="282"/>
      <c r="BPE194" s="229"/>
      <c r="BPF194" s="281"/>
      <c r="BPG194" s="282"/>
      <c r="BPH194" s="229"/>
      <c r="BPI194" s="281"/>
      <c r="BPJ194" s="282"/>
      <c r="BPK194" s="229"/>
      <c r="BPL194" s="281"/>
      <c r="BPM194" s="282"/>
      <c r="BPN194" s="229"/>
      <c r="BPO194" s="281"/>
      <c r="BPP194" s="282"/>
      <c r="BPQ194" s="229"/>
      <c r="BPR194" s="281"/>
      <c r="BPS194" s="282"/>
      <c r="BPT194" s="229"/>
      <c r="BPU194" s="281"/>
      <c r="BPV194" s="282"/>
      <c r="BPW194" s="229"/>
      <c r="BPX194" s="281"/>
      <c r="BPY194" s="282"/>
      <c r="BPZ194" s="229"/>
      <c r="BQA194" s="281"/>
      <c r="BQB194" s="282"/>
      <c r="BQC194" s="229"/>
      <c r="BQD194" s="281"/>
      <c r="BQE194" s="282"/>
      <c r="BQF194" s="229"/>
      <c r="BQG194" s="281"/>
      <c r="BQH194" s="282"/>
      <c r="BQI194" s="229"/>
      <c r="BQJ194" s="281"/>
      <c r="BQK194" s="282"/>
      <c r="BQL194" s="229"/>
      <c r="BQM194" s="281"/>
      <c r="BQN194" s="282"/>
      <c r="BQO194" s="229"/>
      <c r="BQP194" s="281"/>
      <c r="BQQ194" s="282"/>
      <c r="BQR194" s="229"/>
      <c r="BQS194" s="281"/>
      <c r="BQT194" s="282"/>
      <c r="BQU194" s="229"/>
      <c r="BQV194" s="281"/>
      <c r="BQW194" s="282"/>
      <c r="BQX194" s="229"/>
      <c r="BQY194" s="281"/>
      <c r="BQZ194" s="282"/>
      <c r="BRA194" s="229"/>
      <c r="BRB194" s="281"/>
      <c r="BRC194" s="282"/>
      <c r="BRD194" s="229"/>
      <c r="BRE194" s="281"/>
      <c r="BRF194" s="282"/>
      <c r="BRG194" s="229"/>
      <c r="BRH194" s="281"/>
      <c r="BRI194" s="282"/>
      <c r="BRJ194" s="229"/>
      <c r="BRK194" s="281"/>
      <c r="BRL194" s="282"/>
      <c r="BRM194" s="229"/>
      <c r="BRN194" s="281"/>
      <c r="BRO194" s="282"/>
      <c r="BRP194" s="229"/>
      <c r="BRQ194" s="281"/>
      <c r="BRR194" s="282"/>
      <c r="BRS194" s="229"/>
      <c r="BRT194" s="281"/>
      <c r="BRU194" s="282"/>
      <c r="BRV194" s="229"/>
      <c r="BRW194" s="281"/>
      <c r="BRX194" s="282"/>
      <c r="BRY194" s="229"/>
      <c r="BRZ194" s="281"/>
      <c r="BSA194" s="282"/>
      <c r="BSB194" s="229"/>
      <c r="BSC194" s="281"/>
      <c r="BSD194" s="282"/>
      <c r="BSE194" s="229"/>
      <c r="BSF194" s="281"/>
      <c r="BSG194" s="282"/>
      <c r="BSH194" s="229"/>
      <c r="BSI194" s="281"/>
      <c r="BSJ194" s="282"/>
      <c r="BSK194" s="229"/>
      <c r="BSL194" s="281"/>
      <c r="BSM194" s="282"/>
      <c r="BSN194" s="229"/>
      <c r="BSO194" s="281"/>
      <c r="BSP194" s="282"/>
      <c r="BSQ194" s="229"/>
      <c r="BSR194" s="281"/>
      <c r="BSS194" s="282"/>
      <c r="BST194" s="229"/>
      <c r="BSU194" s="281"/>
      <c r="BSV194" s="282"/>
      <c r="BSW194" s="229"/>
      <c r="BSX194" s="281"/>
      <c r="BSY194" s="282"/>
      <c r="BSZ194" s="229"/>
      <c r="BTA194" s="281"/>
      <c r="BTB194" s="282"/>
      <c r="BTC194" s="229"/>
      <c r="BTD194" s="281"/>
      <c r="BTE194" s="282"/>
      <c r="BTF194" s="229"/>
      <c r="BTG194" s="281"/>
      <c r="BTH194" s="282"/>
      <c r="BTI194" s="229"/>
      <c r="BTJ194" s="281"/>
      <c r="BTK194" s="282"/>
      <c r="BTL194" s="229"/>
      <c r="BTM194" s="281"/>
      <c r="BTN194" s="282"/>
      <c r="BTO194" s="229"/>
      <c r="BTP194" s="281"/>
      <c r="BTQ194" s="282"/>
      <c r="BTR194" s="229"/>
      <c r="BTS194" s="281"/>
      <c r="BTT194" s="282"/>
      <c r="BTU194" s="229"/>
      <c r="BTV194" s="281"/>
      <c r="BTW194" s="282"/>
      <c r="BTX194" s="229"/>
      <c r="BTY194" s="281"/>
      <c r="BTZ194" s="282"/>
      <c r="BUA194" s="229"/>
      <c r="BUB194" s="281"/>
      <c r="BUC194" s="282"/>
      <c r="BUD194" s="229"/>
      <c r="BUE194" s="281"/>
      <c r="BUF194" s="282"/>
      <c r="BUG194" s="229"/>
      <c r="BUH194" s="281"/>
      <c r="BUI194" s="282"/>
      <c r="BUJ194" s="229"/>
      <c r="BUK194" s="281"/>
      <c r="BUL194" s="282"/>
      <c r="BUM194" s="229"/>
      <c r="BUN194" s="281"/>
      <c r="BUO194" s="282"/>
      <c r="BUP194" s="229"/>
      <c r="BUQ194" s="281"/>
      <c r="BUR194" s="282"/>
      <c r="BUS194" s="229"/>
      <c r="BUT194" s="281"/>
      <c r="BUU194" s="282"/>
      <c r="BUV194" s="229"/>
      <c r="BUW194" s="281"/>
      <c r="BUX194" s="282"/>
      <c r="BUY194" s="229"/>
      <c r="BUZ194" s="281"/>
      <c r="BVA194" s="282"/>
      <c r="BVB194" s="229"/>
      <c r="BVC194" s="281"/>
      <c r="BVD194" s="282"/>
      <c r="BVE194" s="229"/>
      <c r="BVF194" s="281"/>
      <c r="BVG194" s="282"/>
      <c r="BVH194" s="229"/>
      <c r="BVI194" s="281"/>
      <c r="BVJ194" s="282"/>
      <c r="BVK194" s="229"/>
      <c r="BVL194" s="281"/>
      <c r="BVM194" s="282"/>
      <c r="BVN194" s="229"/>
      <c r="BVO194" s="281"/>
      <c r="BVP194" s="282"/>
      <c r="BVQ194" s="229"/>
      <c r="BVR194" s="281"/>
      <c r="BVS194" s="282"/>
      <c r="BVT194" s="229"/>
      <c r="BVU194" s="281"/>
      <c r="BVV194" s="282"/>
      <c r="BVW194" s="229"/>
      <c r="BVX194" s="281"/>
      <c r="BVY194" s="282"/>
      <c r="BVZ194" s="229"/>
      <c r="BWA194" s="281"/>
      <c r="BWB194" s="282"/>
      <c r="BWC194" s="229"/>
      <c r="BWD194" s="281"/>
      <c r="BWE194" s="282"/>
      <c r="BWF194" s="229"/>
      <c r="BWG194" s="281"/>
      <c r="BWH194" s="282"/>
      <c r="BWI194" s="229"/>
      <c r="BWJ194" s="281"/>
      <c r="BWK194" s="282"/>
      <c r="BWL194" s="229"/>
      <c r="BWM194" s="281"/>
      <c r="BWN194" s="282"/>
      <c r="BWO194" s="229"/>
      <c r="BWP194" s="281"/>
      <c r="BWQ194" s="282"/>
      <c r="BWR194" s="229"/>
      <c r="BWS194" s="281"/>
      <c r="BWT194" s="282"/>
      <c r="BWU194" s="229"/>
      <c r="BWV194" s="281"/>
      <c r="BWW194" s="282"/>
      <c r="BWX194" s="229"/>
      <c r="BWY194" s="281"/>
      <c r="BWZ194" s="282"/>
      <c r="BXA194" s="229"/>
      <c r="BXB194" s="281"/>
      <c r="BXC194" s="282"/>
      <c r="BXD194" s="229"/>
      <c r="BXE194" s="281"/>
      <c r="BXF194" s="282"/>
      <c r="BXG194" s="229"/>
      <c r="BXH194" s="281"/>
      <c r="BXI194" s="282"/>
      <c r="BXJ194" s="229"/>
      <c r="BXK194" s="281"/>
      <c r="BXL194" s="282"/>
      <c r="BXM194" s="229"/>
      <c r="BXN194" s="281"/>
      <c r="BXO194" s="282"/>
      <c r="BXP194" s="229"/>
      <c r="BXQ194" s="281"/>
      <c r="BXR194" s="282"/>
      <c r="BXS194" s="229"/>
      <c r="BXT194" s="281"/>
      <c r="BXU194" s="282"/>
      <c r="BXV194" s="229"/>
      <c r="BXW194" s="281"/>
      <c r="BXX194" s="282"/>
      <c r="BXY194" s="229"/>
      <c r="BXZ194" s="281"/>
      <c r="BYA194" s="282"/>
      <c r="BYB194" s="229"/>
      <c r="BYC194" s="281"/>
      <c r="BYD194" s="282"/>
      <c r="BYE194" s="229"/>
      <c r="BYF194" s="281"/>
      <c r="BYG194" s="282"/>
      <c r="BYH194" s="229"/>
      <c r="BYI194" s="281"/>
      <c r="BYJ194" s="282"/>
      <c r="BYK194" s="229"/>
      <c r="BYL194" s="281"/>
      <c r="BYM194" s="282"/>
      <c r="BYN194" s="229"/>
      <c r="BYO194" s="281"/>
      <c r="BYP194" s="282"/>
      <c r="BYQ194" s="229"/>
      <c r="BYR194" s="281"/>
      <c r="BYS194" s="282"/>
      <c r="BYT194" s="229"/>
      <c r="BYU194" s="281"/>
      <c r="BYV194" s="282"/>
      <c r="BYW194" s="229"/>
      <c r="BYX194" s="281"/>
      <c r="BYY194" s="282"/>
      <c r="BYZ194" s="229"/>
      <c r="BZA194" s="281"/>
      <c r="BZB194" s="282"/>
      <c r="BZC194" s="229"/>
      <c r="BZD194" s="281"/>
      <c r="BZE194" s="282"/>
      <c r="BZF194" s="229"/>
      <c r="BZG194" s="281"/>
      <c r="BZH194" s="282"/>
      <c r="BZI194" s="229"/>
      <c r="BZJ194" s="281"/>
      <c r="BZK194" s="282"/>
      <c r="BZL194" s="229"/>
      <c r="BZM194" s="281"/>
      <c r="BZN194" s="282"/>
      <c r="BZO194" s="229"/>
      <c r="BZP194" s="281"/>
      <c r="BZQ194" s="282"/>
      <c r="BZR194" s="229"/>
      <c r="BZS194" s="281"/>
      <c r="BZT194" s="282"/>
      <c r="BZU194" s="229"/>
      <c r="BZV194" s="281"/>
      <c r="BZW194" s="282"/>
      <c r="BZX194" s="229"/>
      <c r="BZY194" s="281"/>
      <c r="BZZ194" s="282"/>
      <c r="CAA194" s="229"/>
      <c r="CAB194" s="281"/>
      <c r="CAC194" s="282"/>
      <c r="CAD194" s="229"/>
      <c r="CAE194" s="281"/>
      <c r="CAF194" s="282"/>
      <c r="CAG194" s="229"/>
      <c r="CAH194" s="281"/>
      <c r="CAI194" s="282"/>
      <c r="CAJ194" s="229"/>
      <c r="CAK194" s="281"/>
      <c r="CAL194" s="282"/>
      <c r="CAM194" s="229"/>
      <c r="CAN194" s="281"/>
      <c r="CAO194" s="282"/>
      <c r="CAP194" s="229"/>
      <c r="CAQ194" s="281"/>
      <c r="CAR194" s="282"/>
      <c r="CAS194" s="229"/>
      <c r="CAT194" s="281"/>
      <c r="CAU194" s="282"/>
      <c r="CAV194" s="229"/>
      <c r="CAW194" s="281"/>
      <c r="CAX194" s="282"/>
      <c r="CAY194" s="229"/>
      <c r="CAZ194" s="281"/>
      <c r="CBA194" s="282"/>
      <c r="CBB194" s="229"/>
      <c r="CBC194" s="281"/>
      <c r="CBD194" s="282"/>
      <c r="CBE194" s="229"/>
      <c r="CBF194" s="281"/>
      <c r="CBG194" s="282"/>
      <c r="CBH194" s="229"/>
      <c r="CBI194" s="281"/>
      <c r="CBJ194" s="282"/>
      <c r="CBK194" s="229"/>
      <c r="CBL194" s="281"/>
      <c r="CBM194" s="282"/>
      <c r="CBN194" s="229"/>
      <c r="CBO194" s="281"/>
      <c r="CBP194" s="282"/>
      <c r="CBQ194" s="229"/>
      <c r="CBR194" s="281"/>
      <c r="CBS194" s="282"/>
      <c r="CBT194" s="229"/>
      <c r="CBU194" s="281"/>
      <c r="CBV194" s="282"/>
      <c r="CBW194" s="229"/>
      <c r="CBX194" s="281"/>
      <c r="CBY194" s="282"/>
      <c r="CBZ194" s="229"/>
      <c r="CCA194" s="281"/>
      <c r="CCB194" s="282"/>
      <c r="CCC194" s="229"/>
      <c r="CCD194" s="281"/>
      <c r="CCE194" s="282"/>
      <c r="CCF194" s="229"/>
      <c r="CCG194" s="281"/>
      <c r="CCH194" s="282"/>
      <c r="CCI194" s="229"/>
      <c r="CCJ194" s="281"/>
      <c r="CCK194" s="282"/>
      <c r="CCL194" s="229"/>
      <c r="CCM194" s="281"/>
      <c r="CCN194" s="282"/>
      <c r="CCO194" s="229"/>
      <c r="CCP194" s="281"/>
      <c r="CCQ194" s="282"/>
      <c r="CCR194" s="229"/>
      <c r="CCS194" s="281"/>
      <c r="CCT194" s="282"/>
      <c r="CCU194" s="229"/>
      <c r="CCV194" s="281"/>
      <c r="CCW194" s="282"/>
      <c r="CCX194" s="229"/>
      <c r="CCY194" s="281"/>
      <c r="CCZ194" s="282"/>
      <c r="CDA194" s="229"/>
      <c r="CDB194" s="281"/>
      <c r="CDC194" s="282"/>
      <c r="CDD194" s="229"/>
      <c r="CDE194" s="281"/>
      <c r="CDF194" s="282"/>
      <c r="CDG194" s="229"/>
      <c r="CDH194" s="281"/>
      <c r="CDI194" s="282"/>
      <c r="CDJ194" s="229"/>
      <c r="CDK194" s="281"/>
      <c r="CDL194" s="282"/>
      <c r="CDM194" s="229"/>
      <c r="CDN194" s="281"/>
      <c r="CDO194" s="282"/>
      <c r="CDP194" s="229"/>
      <c r="CDQ194" s="281"/>
      <c r="CDR194" s="282"/>
      <c r="CDS194" s="229"/>
      <c r="CDT194" s="281"/>
      <c r="CDU194" s="282"/>
      <c r="CDV194" s="229"/>
      <c r="CDW194" s="281"/>
      <c r="CDX194" s="282"/>
      <c r="CDY194" s="229"/>
      <c r="CDZ194" s="281"/>
      <c r="CEA194" s="282"/>
      <c r="CEB194" s="229"/>
      <c r="CEC194" s="281"/>
      <c r="CED194" s="282"/>
      <c r="CEE194" s="229"/>
      <c r="CEF194" s="281"/>
      <c r="CEG194" s="282"/>
      <c r="CEH194" s="229"/>
      <c r="CEI194" s="281"/>
      <c r="CEJ194" s="282"/>
      <c r="CEK194" s="229"/>
      <c r="CEL194" s="281"/>
      <c r="CEM194" s="282"/>
      <c r="CEN194" s="229"/>
      <c r="CEO194" s="281"/>
      <c r="CEP194" s="282"/>
      <c r="CEQ194" s="229"/>
      <c r="CER194" s="281"/>
      <c r="CES194" s="282"/>
      <c r="CET194" s="229"/>
      <c r="CEU194" s="281"/>
      <c r="CEV194" s="282"/>
      <c r="CEW194" s="229"/>
      <c r="CEX194" s="281"/>
      <c r="CEY194" s="282"/>
      <c r="CEZ194" s="229"/>
      <c r="CFA194" s="281"/>
      <c r="CFB194" s="282"/>
      <c r="CFC194" s="229"/>
      <c r="CFD194" s="281"/>
      <c r="CFE194" s="282"/>
      <c r="CFF194" s="229"/>
      <c r="CFG194" s="281"/>
      <c r="CFH194" s="282"/>
      <c r="CFI194" s="229"/>
      <c r="CFJ194" s="281"/>
      <c r="CFK194" s="282"/>
      <c r="CFL194" s="229"/>
      <c r="CFM194" s="281"/>
      <c r="CFN194" s="282"/>
      <c r="CFO194" s="229"/>
      <c r="CFP194" s="281"/>
      <c r="CFQ194" s="282"/>
      <c r="CFR194" s="229"/>
      <c r="CFS194" s="281"/>
      <c r="CFT194" s="282"/>
      <c r="CFU194" s="229"/>
      <c r="CFV194" s="281"/>
      <c r="CFW194" s="282"/>
      <c r="CFX194" s="229"/>
      <c r="CFY194" s="281"/>
      <c r="CFZ194" s="282"/>
      <c r="CGA194" s="229"/>
      <c r="CGB194" s="281"/>
      <c r="CGC194" s="282"/>
      <c r="CGD194" s="229"/>
      <c r="CGE194" s="281"/>
      <c r="CGF194" s="282"/>
      <c r="CGG194" s="229"/>
      <c r="CGH194" s="281"/>
      <c r="CGI194" s="282"/>
      <c r="CGJ194" s="229"/>
      <c r="CGK194" s="281"/>
      <c r="CGL194" s="282"/>
      <c r="CGM194" s="229"/>
      <c r="CGN194" s="281"/>
      <c r="CGO194" s="282"/>
      <c r="CGP194" s="229"/>
      <c r="CGQ194" s="281"/>
      <c r="CGR194" s="282"/>
      <c r="CGS194" s="229"/>
      <c r="CGT194" s="281"/>
      <c r="CGU194" s="282"/>
      <c r="CGV194" s="229"/>
      <c r="CGW194" s="281"/>
      <c r="CGX194" s="282"/>
      <c r="CGY194" s="229"/>
      <c r="CGZ194" s="281"/>
      <c r="CHA194" s="282"/>
      <c r="CHB194" s="229"/>
      <c r="CHC194" s="281"/>
      <c r="CHD194" s="282"/>
      <c r="CHE194" s="229"/>
      <c r="CHF194" s="281"/>
      <c r="CHG194" s="282"/>
      <c r="CHH194" s="229"/>
      <c r="CHI194" s="281"/>
      <c r="CHJ194" s="282"/>
      <c r="CHK194" s="229"/>
      <c r="CHL194" s="281"/>
      <c r="CHM194" s="282"/>
      <c r="CHN194" s="229"/>
      <c r="CHO194" s="281"/>
      <c r="CHP194" s="282"/>
      <c r="CHQ194" s="229"/>
      <c r="CHR194" s="281"/>
      <c r="CHS194" s="282"/>
      <c r="CHT194" s="229"/>
      <c r="CHU194" s="281"/>
      <c r="CHV194" s="282"/>
      <c r="CHW194" s="229"/>
      <c r="CHX194" s="281"/>
      <c r="CHY194" s="282"/>
      <c r="CHZ194" s="229"/>
      <c r="CIA194" s="281"/>
      <c r="CIB194" s="282"/>
      <c r="CIC194" s="229"/>
      <c r="CID194" s="281"/>
      <c r="CIE194" s="282"/>
      <c r="CIF194" s="229"/>
      <c r="CIG194" s="281"/>
      <c r="CIH194" s="282"/>
      <c r="CII194" s="229"/>
      <c r="CIJ194" s="281"/>
      <c r="CIK194" s="282"/>
      <c r="CIL194" s="229"/>
      <c r="CIM194" s="281"/>
      <c r="CIN194" s="282"/>
      <c r="CIO194" s="229"/>
      <c r="CIP194" s="281"/>
      <c r="CIQ194" s="282"/>
      <c r="CIR194" s="229"/>
      <c r="CIS194" s="281"/>
      <c r="CIT194" s="282"/>
      <c r="CIU194" s="229"/>
      <c r="CIV194" s="281"/>
      <c r="CIW194" s="282"/>
      <c r="CIX194" s="229"/>
      <c r="CIY194" s="281"/>
      <c r="CIZ194" s="282"/>
      <c r="CJA194" s="229"/>
      <c r="CJB194" s="281"/>
      <c r="CJC194" s="282"/>
      <c r="CJD194" s="229"/>
      <c r="CJE194" s="281"/>
      <c r="CJF194" s="282"/>
      <c r="CJG194" s="229"/>
      <c r="CJH194" s="281"/>
      <c r="CJI194" s="282"/>
      <c r="CJJ194" s="229"/>
      <c r="CJK194" s="281"/>
      <c r="CJL194" s="282"/>
      <c r="CJM194" s="229"/>
      <c r="CJN194" s="281"/>
      <c r="CJO194" s="282"/>
      <c r="CJP194" s="229"/>
      <c r="CJQ194" s="281"/>
      <c r="CJR194" s="282"/>
      <c r="CJS194" s="229"/>
      <c r="CJT194" s="281"/>
      <c r="CJU194" s="282"/>
      <c r="CJV194" s="229"/>
      <c r="CJW194" s="281"/>
      <c r="CJX194" s="282"/>
      <c r="CJY194" s="229"/>
      <c r="CJZ194" s="281"/>
      <c r="CKA194" s="282"/>
      <c r="CKB194" s="229"/>
      <c r="CKC194" s="281"/>
      <c r="CKD194" s="282"/>
      <c r="CKE194" s="229"/>
      <c r="CKF194" s="281"/>
      <c r="CKG194" s="282"/>
      <c r="CKH194" s="229"/>
      <c r="CKI194" s="281"/>
      <c r="CKJ194" s="282"/>
      <c r="CKK194" s="229"/>
      <c r="CKL194" s="281"/>
      <c r="CKM194" s="282"/>
      <c r="CKN194" s="229"/>
      <c r="CKO194" s="281"/>
      <c r="CKP194" s="282"/>
      <c r="CKQ194" s="229"/>
      <c r="CKR194" s="281"/>
      <c r="CKS194" s="282"/>
      <c r="CKT194" s="229"/>
      <c r="CKU194" s="281"/>
      <c r="CKV194" s="282"/>
      <c r="CKW194" s="229"/>
      <c r="CKX194" s="281"/>
      <c r="CKY194" s="282"/>
      <c r="CKZ194" s="229"/>
      <c r="CLA194" s="281"/>
      <c r="CLB194" s="282"/>
      <c r="CLC194" s="229"/>
      <c r="CLD194" s="281"/>
      <c r="CLE194" s="282"/>
      <c r="CLF194" s="229"/>
      <c r="CLG194" s="281"/>
      <c r="CLH194" s="282"/>
      <c r="CLI194" s="229"/>
      <c r="CLJ194" s="281"/>
      <c r="CLK194" s="282"/>
      <c r="CLL194" s="229"/>
      <c r="CLM194" s="281"/>
      <c r="CLN194" s="282"/>
      <c r="CLO194" s="229"/>
      <c r="CLP194" s="281"/>
      <c r="CLQ194" s="282"/>
      <c r="CLR194" s="229"/>
      <c r="CLS194" s="281"/>
      <c r="CLT194" s="282"/>
      <c r="CLU194" s="229"/>
      <c r="CLV194" s="281"/>
      <c r="CLW194" s="282"/>
      <c r="CLX194" s="229"/>
      <c r="CLY194" s="281"/>
      <c r="CLZ194" s="282"/>
      <c r="CMA194" s="229"/>
      <c r="CMB194" s="281"/>
      <c r="CMC194" s="282"/>
      <c r="CMD194" s="229"/>
      <c r="CME194" s="281"/>
      <c r="CMF194" s="282"/>
      <c r="CMG194" s="229"/>
      <c r="CMH194" s="281"/>
      <c r="CMI194" s="282"/>
      <c r="CMJ194" s="229"/>
      <c r="CMK194" s="281"/>
      <c r="CML194" s="282"/>
      <c r="CMM194" s="229"/>
      <c r="CMN194" s="281"/>
      <c r="CMO194" s="282"/>
      <c r="CMP194" s="229"/>
      <c r="CMQ194" s="281"/>
      <c r="CMR194" s="282"/>
      <c r="CMS194" s="229"/>
      <c r="CMT194" s="281"/>
      <c r="CMU194" s="282"/>
      <c r="CMV194" s="229"/>
      <c r="CMW194" s="281"/>
      <c r="CMX194" s="282"/>
      <c r="CMY194" s="229"/>
      <c r="CMZ194" s="281"/>
      <c r="CNA194" s="282"/>
      <c r="CNB194" s="229"/>
      <c r="CNC194" s="281"/>
      <c r="CND194" s="282"/>
      <c r="CNE194" s="229"/>
      <c r="CNF194" s="281"/>
      <c r="CNG194" s="282"/>
      <c r="CNH194" s="229"/>
      <c r="CNI194" s="281"/>
      <c r="CNJ194" s="282"/>
      <c r="CNK194" s="229"/>
      <c r="CNL194" s="281"/>
      <c r="CNM194" s="282"/>
      <c r="CNN194" s="229"/>
      <c r="CNO194" s="281"/>
      <c r="CNP194" s="282"/>
      <c r="CNQ194" s="229"/>
      <c r="CNR194" s="281"/>
      <c r="CNS194" s="282"/>
      <c r="CNT194" s="229"/>
      <c r="CNU194" s="281"/>
      <c r="CNV194" s="282"/>
      <c r="CNW194" s="229"/>
      <c r="CNX194" s="281"/>
      <c r="CNY194" s="282"/>
      <c r="CNZ194" s="229"/>
      <c r="COA194" s="281"/>
      <c r="COB194" s="282"/>
      <c r="COC194" s="229"/>
      <c r="COD194" s="281"/>
      <c r="COE194" s="282"/>
      <c r="COF194" s="229"/>
      <c r="COG194" s="281"/>
      <c r="COH194" s="282"/>
      <c r="COI194" s="229"/>
      <c r="COJ194" s="281"/>
      <c r="COK194" s="282"/>
      <c r="COL194" s="229"/>
      <c r="COM194" s="281"/>
      <c r="CON194" s="282"/>
      <c r="COO194" s="229"/>
      <c r="COP194" s="281"/>
      <c r="COQ194" s="282"/>
      <c r="COR194" s="229"/>
      <c r="COS194" s="281"/>
      <c r="COT194" s="282"/>
      <c r="COU194" s="229"/>
      <c r="COV194" s="281"/>
      <c r="COW194" s="282"/>
      <c r="COX194" s="229"/>
      <c r="COY194" s="281"/>
      <c r="COZ194" s="282"/>
      <c r="CPA194" s="229"/>
      <c r="CPB194" s="281"/>
      <c r="CPC194" s="282"/>
      <c r="CPD194" s="229"/>
      <c r="CPE194" s="281"/>
      <c r="CPF194" s="282"/>
      <c r="CPG194" s="229"/>
      <c r="CPH194" s="281"/>
      <c r="CPI194" s="282"/>
      <c r="CPJ194" s="229"/>
      <c r="CPK194" s="281"/>
      <c r="CPL194" s="282"/>
      <c r="CPM194" s="229"/>
      <c r="CPN194" s="281"/>
      <c r="CPO194" s="282"/>
      <c r="CPP194" s="229"/>
      <c r="CPQ194" s="281"/>
      <c r="CPR194" s="282"/>
      <c r="CPS194" s="229"/>
      <c r="CPT194" s="281"/>
      <c r="CPU194" s="282"/>
      <c r="CPV194" s="229"/>
      <c r="CPW194" s="281"/>
      <c r="CPX194" s="282"/>
      <c r="CPY194" s="229"/>
      <c r="CPZ194" s="281"/>
      <c r="CQA194" s="282"/>
      <c r="CQB194" s="229"/>
      <c r="CQC194" s="281"/>
      <c r="CQD194" s="282"/>
      <c r="CQE194" s="229"/>
      <c r="CQF194" s="281"/>
      <c r="CQG194" s="282"/>
      <c r="CQH194" s="229"/>
      <c r="CQI194" s="281"/>
      <c r="CQJ194" s="282"/>
      <c r="CQK194" s="229"/>
      <c r="CQL194" s="281"/>
      <c r="CQM194" s="282"/>
      <c r="CQN194" s="229"/>
      <c r="CQO194" s="281"/>
      <c r="CQP194" s="282"/>
      <c r="CQQ194" s="229"/>
      <c r="CQR194" s="281"/>
      <c r="CQS194" s="282"/>
      <c r="CQT194" s="229"/>
      <c r="CQU194" s="281"/>
      <c r="CQV194" s="282"/>
      <c r="CQW194" s="229"/>
      <c r="CQX194" s="281"/>
      <c r="CQY194" s="282"/>
      <c r="CQZ194" s="229"/>
      <c r="CRA194" s="281"/>
      <c r="CRB194" s="282"/>
      <c r="CRC194" s="229"/>
      <c r="CRD194" s="281"/>
      <c r="CRE194" s="282"/>
      <c r="CRF194" s="229"/>
      <c r="CRG194" s="281"/>
      <c r="CRH194" s="282"/>
      <c r="CRI194" s="229"/>
      <c r="CRJ194" s="281"/>
      <c r="CRK194" s="282"/>
      <c r="CRL194" s="229"/>
      <c r="CRM194" s="281"/>
      <c r="CRN194" s="282"/>
      <c r="CRO194" s="229"/>
      <c r="CRP194" s="281"/>
      <c r="CRQ194" s="282"/>
      <c r="CRR194" s="229"/>
      <c r="CRS194" s="281"/>
      <c r="CRT194" s="282"/>
      <c r="CRU194" s="229"/>
      <c r="CRV194" s="281"/>
      <c r="CRW194" s="282"/>
      <c r="CRX194" s="229"/>
      <c r="CRY194" s="281"/>
      <c r="CRZ194" s="282"/>
      <c r="CSA194" s="229"/>
      <c r="CSB194" s="281"/>
      <c r="CSC194" s="282"/>
      <c r="CSD194" s="229"/>
      <c r="CSE194" s="281"/>
      <c r="CSF194" s="282"/>
      <c r="CSG194" s="229"/>
      <c r="CSH194" s="281"/>
      <c r="CSI194" s="282"/>
      <c r="CSJ194" s="229"/>
      <c r="CSK194" s="281"/>
      <c r="CSL194" s="282"/>
      <c r="CSM194" s="229"/>
      <c r="CSN194" s="281"/>
      <c r="CSO194" s="282"/>
      <c r="CSP194" s="229"/>
      <c r="CSQ194" s="281"/>
      <c r="CSR194" s="282"/>
      <c r="CSS194" s="229"/>
      <c r="CST194" s="281"/>
      <c r="CSU194" s="282"/>
      <c r="CSV194" s="229"/>
      <c r="CSW194" s="281"/>
      <c r="CSX194" s="282"/>
      <c r="CSY194" s="229"/>
      <c r="CSZ194" s="281"/>
      <c r="CTA194" s="282"/>
      <c r="CTB194" s="229"/>
      <c r="CTC194" s="281"/>
      <c r="CTD194" s="282"/>
      <c r="CTE194" s="229"/>
      <c r="CTF194" s="281"/>
      <c r="CTG194" s="282"/>
      <c r="CTH194" s="229"/>
      <c r="CTI194" s="281"/>
      <c r="CTJ194" s="282"/>
      <c r="CTK194" s="229"/>
      <c r="CTL194" s="281"/>
      <c r="CTM194" s="282"/>
      <c r="CTN194" s="229"/>
      <c r="CTO194" s="281"/>
      <c r="CTP194" s="282"/>
      <c r="CTQ194" s="229"/>
      <c r="CTR194" s="281"/>
      <c r="CTS194" s="282"/>
      <c r="CTT194" s="229"/>
      <c r="CTU194" s="281"/>
      <c r="CTV194" s="282"/>
      <c r="CTW194" s="229"/>
      <c r="CTX194" s="281"/>
      <c r="CTY194" s="282"/>
      <c r="CTZ194" s="229"/>
      <c r="CUA194" s="281"/>
      <c r="CUB194" s="282"/>
      <c r="CUC194" s="229"/>
      <c r="CUD194" s="281"/>
      <c r="CUE194" s="282"/>
      <c r="CUF194" s="229"/>
      <c r="CUG194" s="281"/>
      <c r="CUH194" s="282"/>
      <c r="CUI194" s="229"/>
      <c r="CUJ194" s="281"/>
      <c r="CUK194" s="282"/>
      <c r="CUL194" s="229"/>
      <c r="CUM194" s="281"/>
      <c r="CUN194" s="282"/>
      <c r="CUO194" s="229"/>
      <c r="CUP194" s="281"/>
      <c r="CUQ194" s="282"/>
      <c r="CUR194" s="229"/>
      <c r="CUS194" s="281"/>
      <c r="CUT194" s="282"/>
      <c r="CUU194" s="229"/>
      <c r="CUV194" s="281"/>
      <c r="CUW194" s="282"/>
      <c r="CUX194" s="229"/>
      <c r="CUY194" s="281"/>
      <c r="CUZ194" s="282"/>
      <c r="CVA194" s="229"/>
      <c r="CVB194" s="281"/>
      <c r="CVC194" s="282"/>
      <c r="CVD194" s="229"/>
      <c r="CVE194" s="281"/>
      <c r="CVF194" s="282"/>
      <c r="CVG194" s="229"/>
      <c r="CVH194" s="281"/>
      <c r="CVI194" s="282"/>
      <c r="CVJ194" s="229"/>
      <c r="CVK194" s="281"/>
      <c r="CVL194" s="282"/>
      <c r="CVM194" s="229"/>
      <c r="CVN194" s="281"/>
      <c r="CVO194" s="282"/>
      <c r="CVP194" s="229"/>
      <c r="CVQ194" s="281"/>
      <c r="CVR194" s="282"/>
      <c r="CVS194" s="229"/>
      <c r="CVT194" s="281"/>
      <c r="CVU194" s="282"/>
      <c r="CVV194" s="229"/>
      <c r="CVW194" s="281"/>
      <c r="CVX194" s="282"/>
      <c r="CVY194" s="229"/>
      <c r="CVZ194" s="281"/>
      <c r="CWA194" s="282"/>
      <c r="CWB194" s="229"/>
      <c r="CWC194" s="281"/>
      <c r="CWD194" s="282"/>
      <c r="CWE194" s="229"/>
      <c r="CWF194" s="281"/>
      <c r="CWG194" s="282"/>
      <c r="CWH194" s="229"/>
      <c r="CWI194" s="281"/>
      <c r="CWJ194" s="282"/>
      <c r="CWK194" s="229"/>
      <c r="CWL194" s="281"/>
      <c r="CWM194" s="282"/>
      <c r="CWN194" s="229"/>
      <c r="CWO194" s="281"/>
      <c r="CWP194" s="282"/>
      <c r="CWQ194" s="229"/>
      <c r="CWR194" s="281"/>
      <c r="CWS194" s="282"/>
      <c r="CWT194" s="229"/>
      <c r="CWU194" s="281"/>
      <c r="CWV194" s="282"/>
      <c r="CWW194" s="229"/>
      <c r="CWX194" s="281"/>
      <c r="CWY194" s="282"/>
      <c r="CWZ194" s="229"/>
      <c r="CXA194" s="281"/>
      <c r="CXB194" s="282"/>
      <c r="CXC194" s="229"/>
      <c r="CXD194" s="281"/>
      <c r="CXE194" s="282"/>
      <c r="CXF194" s="229"/>
      <c r="CXG194" s="281"/>
      <c r="CXH194" s="282"/>
      <c r="CXI194" s="229"/>
      <c r="CXJ194" s="281"/>
      <c r="CXK194" s="282"/>
      <c r="CXL194" s="229"/>
      <c r="CXM194" s="281"/>
      <c r="CXN194" s="282"/>
      <c r="CXO194" s="229"/>
      <c r="CXP194" s="281"/>
      <c r="CXQ194" s="282"/>
      <c r="CXR194" s="229"/>
      <c r="CXS194" s="281"/>
      <c r="CXT194" s="282"/>
      <c r="CXU194" s="229"/>
      <c r="CXV194" s="281"/>
      <c r="CXW194" s="282"/>
      <c r="CXX194" s="229"/>
      <c r="CXY194" s="281"/>
      <c r="CXZ194" s="282"/>
      <c r="CYA194" s="229"/>
      <c r="CYB194" s="281"/>
      <c r="CYC194" s="282"/>
      <c r="CYD194" s="229"/>
      <c r="CYE194" s="281"/>
      <c r="CYF194" s="282"/>
      <c r="CYG194" s="229"/>
      <c r="CYH194" s="281"/>
      <c r="CYI194" s="282"/>
      <c r="CYJ194" s="229"/>
      <c r="CYK194" s="281"/>
      <c r="CYL194" s="282"/>
      <c r="CYM194" s="229"/>
      <c r="CYN194" s="281"/>
      <c r="CYO194" s="282"/>
      <c r="CYP194" s="229"/>
      <c r="CYQ194" s="281"/>
      <c r="CYR194" s="282"/>
      <c r="CYS194" s="229"/>
      <c r="CYT194" s="281"/>
      <c r="CYU194" s="282"/>
      <c r="CYV194" s="229"/>
      <c r="CYW194" s="281"/>
      <c r="CYX194" s="282"/>
      <c r="CYY194" s="229"/>
      <c r="CYZ194" s="281"/>
      <c r="CZA194" s="282"/>
      <c r="CZB194" s="229"/>
      <c r="CZC194" s="281"/>
      <c r="CZD194" s="282"/>
      <c r="CZE194" s="229"/>
      <c r="CZF194" s="281"/>
      <c r="CZG194" s="282"/>
      <c r="CZH194" s="229"/>
      <c r="CZI194" s="281"/>
      <c r="CZJ194" s="282"/>
      <c r="CZK194" s="229"/>
      <c r="CZL194" s="281"/>
      <c r="CZM194" s="282"/>
      <c r="CZN194" s="229"/>
      <c r="CZO194" s="281"/>
      <c r="CZP194" s="282"/>
      <c r="CZQ194" s="229"/>
      <c r="CZR194" s="281"/>
      <c r="CZS194" s="282"/>
      <c r="CZT194" s="229"/>
      <c r="CZU194" s="281"/>
      <c r="CZV194" s="282"/>
      <c r="CZW194" s="229"/>
      <c r="CZX194" s="281"/>
      <c r="CZY194" s="282"/>
      <c r="CZZ194" s="229"/>
      <c r="DAA194" s="281"/>
      <c r="DAB194" s="282"/>
      <c r="DAC194" s="229"/>
      <c r="DAD194" s="281"/>
      <c r="DAE194" s="282"/>
      <c r="DAF194" s="229"/>
      <c r="DAG194" s="281"/>
      <c r="DAH194" s="282"/>
      <c r="DAI194" s="229"/>
      <c r="DAJ194" s="281"/>
      <c r="DAK194" s="282"/>
      <c r="DAL194" s="229"/>
      <c r="DAM194" s="281"/>
      <c r="DAN194" s="282"/>
      <c r="DAO194" s="229"/>
      <c r="DAP194" s="281"/>
      <c r="DAQ194" s="282"/>
      <c r="DAR194" s="229"/>
      <c r="DAS194" s="281"/>
      <c r="DAT194" s="282"/>
      <c r="DAU194" s="229"/>
      <c r="DAV194" s="281"/>
      <c r="DAW194" s="282"/>
      <c r="DAX194" s="229"/>
      <c r="DAY194" s="281"/>
      <c r="DAZ194" s="282"/>
      <c r="DBA194" s="229"/>
      <c r="DBB194" s="281"/>
      <c r="DBC194" s="282"/>
      <c r="DBD194" s="229"/>
      <c r="DBE194" s="281"/>
      <c r="DBF194" s="282"/>
      <c r="DBG194" s="229"/>
      <c r="DBH194" s="281"/>
      <c r="DBI194" s="282"/>
      <c r="DBJ194" s="229"/>
      <c r="DBK194" s="281"/>
      <c r="DBL194" s="282"/>
      <c r="DBM194" s="229"/>
      <c r="DBN194" s="281"/>
      <c r="DBO194" s="282"/>
      <c r="DBP194" s="229"/>
      <c r="DBQ194" s="281"/>
      <c r="DBR194" s="282"/>
      <c r="DBS194" s="229"/>
      <c r="DBT194" s="281"/>
      <c r="DBU194" s="282"/>
      <c r="DBV194" s="229"/>
      <c r="DBW194" s="281"/>
      <c r="DBX194" s="282"/>
      <c r="DBY194" s="229"/>
      <c r="DBZ194" s="281"/>
      <c r="DCA194" s="282"/>
      <c r="DCB194" s="229"/>
      <c r="DCC194" s="281"/>
      <c r="DCD194" s="282"/>
      <c r="DCE194" s="229"/>
      <c r="DCF194" s="281"/>
      <c r="DCG194" s="282"/>
      <c r="DCH194" s="229"/>
      <c r="DCI194" s="281"/>
      <c r="DCJ194" s="282"/>
      <c r="DCK194" s="229"/>
      <c r="DCL194" s="281"/>
      <c r="DCM194" s="282"/>
      <c r="DCN194" s="229"/>
      <c r="DCO194" s="281"/>
      <c r="DCP194" s="282"/>
      <c r="DCQ194" s="229"/>
      <c r="DCR194" s="281"/>
      <c r="DCS194" s="282"/>
      <c r="DCT194" s="229"/>
      <c r="DCU194" s="281"/>
      <c r="DCV194" s="282"/>
      <c r="DCW194" s="229"/>
      <c r="DCX194" s="281"/>
      <c r="DCY194" s="282"/>
      <c r="DCZ194" s="229"/>
      <c r="DDA194" s="281"/>
      <c r="DDB194" s="282"/>
      <c r="DDC194" s="229"/>
      <c r="DDD194" s="281"/>
      <c r="DDE194" s="282"/>
      <c r="DDF194" s="229"/>
      <c r="DDG194" s="281"/>
      <c r="DDH194" s="282"/>
      <c r="DDI194" s="229"/>
      <c r="DDJ194" s="281"/>
      <c r="DDK194" s="282"/>
      <c r="DDL194" s="229"/>
      <c r="DDM194" s="281"/>
      <c r="DDN194" s="282"/>
      <c r="DDO194" s="229"/>
      <c r="DDP194" s="281"/>
      <c r="DDQ194" s="282"/>
      <c r="DDR194" s="229"/>
      <c r="DDS194" s="281"/>
      <c r="DDT194" s="282"/>
      <c r="DDU194" s="229"/>
      <c r="DDV194" s="281"/>
      <c r="DDW194" s="282"/>
      <c r="DDX194" s="229"/>
      <c r="DDY194" s="281"/>
      <c r="DDZ194" s="282"/>
      <c r="DEA194" s="229"/>
      <c r="DEB194" s="281"/>
      <c r="DEC194" s="282"/>
      <c r="DED194" s="229"/>
      <c r="DEE194" s="281"/>
      <c r="DEF194" s="282"/>
      <c r="DEG194" s="229"/>
      <c r="DEH194" s="281"/>
      <c r="DEI194" s="282"/>
      <c r="DEJ194" s="229"/>
      <c r="DEK194" s="281"/>
      <c r="DEL194" s="282"/>
      <c r="DEM194" s="229"/>
      <c r="DEN194" s="281"/>
      <c r="DEO194" s="282"/>
      <c r="DEP194" s="229"/>
      <c r="DEQ194" s="281"/>
      <c r="DER194" s="282"/>
      <c r="DES194" s="229"/>
      <c r="DET194" s="281"/>
      <c r="DEU194" s="282"/>
      <c r="DEV194" s="229"/>
      <c r="DEW194" s="281"/>
      <c r="DEX194" s="282"/>
      <c r="DEY194" s="229"/>
      <c r="DEZ194" s="281"/>
      <c r="DFA194" s="282"/>
      <c r="DFB194" s="229"/>
      <c r="DFC194" s="281"/>
      <c r="DFD194" s="282"/>
      <c r="DFE194" s="229"/>
      <c r="DFF194" s="281"/>
      <c r="DFG194" s="282"/>
      <c r="DFH194" s="229"/>
      <c r="DFI194" s="281"/>
      <c r="DFJ194" s="282"/>
      <c r="DFK194" s="229"/>
      <c r="DFL194" s="281"/>
      <c r="DFM194" s="282"/>
      <c r="DFN194" s="229"/>
      <c r="DFO194" s="281"/>
      <c r="DFP194" s="282"/>
      <c r="DFQ194" s="229"/>
      <c r="DFR194" s="281"/>
      <c r="DFS194" s="282"/>
      <c r="DFT194" s="229"/>
      <c r="DFU194" s="281"/>
      <c r="DFV194" s="282"/>
      <c r="DFW194" s="229"/>
      <c r="DFX194" s="281"/>
      <c r="DFY194" s="282"/>
      <c r="DFZ194" s="229"/>
      <c r="DGA194" s="281"/>
      <c r="DGB194" s="282"/>
      <c r="DGC194" s="229"/>
      <c r="DGD194" s="281"/>
      <c r="DGE194" s="282"/>
      <c r="DGF194" s="229"/>
      <c r="DGG194" s="281"/>
      <c r="DGH194" s="282"/>
      <c r="DGI194" s="229"/>
      <c r="DGJ194" s="281"/>
      <c r="DGK194" s="282"/>
      <c r="DGL194" s="229"/>
      <c r="DGM194" s="281"/>
      <c r="DGN194" s="282"/>
      <c r="DGO194" s="229"/>
      <c r="DGP194" s="281"/>
      <c r="DGQ194" s="282"/>
      <c r="DGR194" s="229"/>
      <c r="DGS194" s="281"/>
      <c r="DGT194" s="282"/>
      <c r="DGU194" s="229"/>
      <c r="DGV194" s="281"/>
      <c r="DGW194" s="282"/>
      <c r="DGX194" s="229"/>
      <c r="DGY194" s="281"/>
      <c r="DGZ194" s="282"/>
      <c r="DHA194" s="229"/>
      <c r="DHB194" s="281"/>
      <c r="DHC194" s="282"/>
      <c r="DHD194" s="229"/>
      <c r="DHE194" s="281"/>
      <c r="DHF194" s="282"/>
      <c r="DHG194" s="229"/>
      <c r="DHH194" s="281"/>
      <c r="DHI194" s="282"/>
      <c r="DHJ194" s="229"/>
      <c r="DHK194" s="281"/>
      <c r="DHL194" s="282"/>
      <c r="DHM194" s="229"/>
      <c r="DHN194" s="281"/>
      <c r="DHO194" s="282"/>
      <c r="DHP194" s="229"/>
      <c r="DHQ194" s="281"/>
      <c r="DHR194" s="282"/>
      <c r="DHS194" s="229"/>
      <c r="DHT194" s="281"/>
      <c r="DHU194" s="282"/>
      <c r="DHV194" s="229"/>
      <c r="DHW194" s="281"/>
      <c r="DHX194" s="282"/>
      <c r="DHY194" s="229"/>
      <c r="DHZ194" s="281"/>
      <c r="DIA194" s="282"/>
      <c r="DIB194" s="229"/>
      <c r="DIC194" s="281"/>
      <c r="DID194" s="282"/>
      <c r="DIE194" s="229"/>
      <c r="DIF194" s="281"/>
      <c r="DIG194" s="282"/>
      <c r="DIH194" s="229"/>
      <c r="DII194" s="281"/>
      <c r="DIJ194" s="282"/>
      <c r="DIK194" s="229"/>
      <c r="DIL194" s="281"/>
      <c r="DIM194" s="282"/>
      <c r="DIN194" s="229"/>
      <c r="DIO194" s="281"/>
      <c r="DIP194" s="282"/>
      <c r="DIQ194" s="229"/>
      <c r="DIR194" s="281"/>
      <c r="DIS194" s="282"/>
      <c r="DIT194" s="229"/>
      <c r="DIU194" s="281"/>
      <c r="DIV194" s="282"/>
      <c r="DIW194" s="229"/>
      <c r="DIX194" s="281"/>
      <c r="DIY194" s="282"/>
      <c r="DIZ194" s="229"/>
      <c r="DJA194" s="281"/>
      <c r="DJB194" s="282"/>
      <c r="DJC194" s="229"/>
      <c r="DJD194" s="281"/>
      <c r="DJE194" s="282"/>
      <c r="DJF194" s="229"/>
      <c r="DJG194" s="281"/>
      <c r="DJH194" s="282"/>
      <c r="DJI194" s="229"/>
      <c r="DJJ194" s="281"/>
      <c r="DJK194" s="282"/>
      <c r="DJL194" s="229"/>
      <c r="DJM194" s="281"/>
      <c r="DJN194" s="282"/>
      <c r="DJO194" s="229"/>
      <c r="DJP194" s="281"/>
      <c r="DJQ194" s="282"/>
      <c r="DJR194" s="229"/>
      <c r="DJS194" s="281"/>
      <c r="DJT194" s="282"/>
      <c r="DJU194" s="229"/>
      <c r="DJV194" s="281"/>
      <c r="DJW194" s="282"/>
      <c r="DJX194" s="229"/>
      <c r="DJY194" s="281"/>
      <c r="DJZ194" s="282"/>
      <c r="DKA194" s="229"/>
      <c r="DKB194" s="281"/>
      <c r="DKC194" s="282"/>
      <c r="DKD194" s="229"/>
      <c r="DKE194" s="281"/>
      <c r="DKF194" s="282"/>
      <c r="DKG194" s="229"/>
      <c r="DKH194" s="281"/>
      <c r="DKI194" s="282"/>
      <c r="DKJ194" s="229"/>
      <c r="DKK194" s="281"/>
      <c r="DKL194" s="282"/>
      <c r="DKM194" s="229"/>
      <c r="DKN194" s="281"/>
      <c r="DKO194" s="282"/>
      <c r="DKP194" s="229"/>
      <c r="DKQ194" s="281"/>
      <c r="DKR194" s="282"/>
      <c r="DKS194" s="229"/>
      <c r="DKT194" s="281"/>
      <c r="DKU194" s="282"/>
      <c r="DKV194" s="229"/>
      <c r="DKW194" s="281"/>
      <c r="DKX194" s="282"/>
      <c r="DKY194" s="229"/>
      <c r="DKZ194" s="281"/>
      <c r="DLA194" s="282"/>
      <c r="DLB194" s="229"/>
      <c r="DLC194" s="281"/>
      <c r="DLD194" s="282"/>
      <c r="DLE194" s="229"/>
      <c r="DLF194" s="281"/>
      <c r="DLG194" s="282"/>
      <c r="DLH194" s="229"/>
      <c r="DLI194" s="281"/>
      <c r="DLJ194" s="282"/>
      <c r="DLK194" s="229"/>
      <c r="DLL194" s="281"/>
      <c r="DLM194" s="282"/>
      <c r="DLN194" s="229"/>
      <c r="DLO194" s="281"/>
      <c r="DLP194" s="282"/>
      <c r="DLQ194" s="229"/>
      <c r="DLR194" s="281"/>
      <c r="DLS194" s="282"/>
      <c r="DLT194" s="229"/>
      <c r="DLU194" s="281"/>
      <c r="DLV194" s="282"/>
      <c r="DLW194" s="229"/>
      <c r="DLX194" s="281"/>
      <c r="DLY194" s="282"/>
      <c r="DLZ194" s="229"/>
      <c r="DMA194" s="281"/>
      <c r="DMB194" s="282"/>
      <c r="DMC194" s="229"/>
      <c r="DMD194" s="281"/>
      <c r="DME194" s="282"/>
      <c r="DMF194" s="229"/>
      <c r="DMG194" s="281"/>
      <c r="DMH194" s="282"/>
      <c r="DMI194" s="229"/>
      <c r="DMJ194" s="281"/>
      <c r="DMK194" s="282"/>
      <c r="DML194" s="229"/>
      <c r="DMM194" s="281"/>
      <c r="DMN194" s="282"/>
      <c r="DMO194" s="229"/>
      <c r="DMP194" s="281"/>
      <c r="DMQ194" s="282"/>
      <c r="DMR194" s="229"/>
      <c r="DMS194" s="281"/>
      <c r="DMT194" s="282"/>
      <c r="DMU194" s="229"/>
      <c r="DMV194" s="281"/>
      <c r="DMW194" s="282"/>
      <c r="DMX194" s="229"/>
      <c r="DMY194" s="281"/>
      <c r="DMZ194" s="282"/>
      <c r="DNA194" s="229"/>
      <c r="DNB194" s="281"/>
      <c r="DNC194" s="282"/>
      <c r="DND194" s="229"/>
      <c r="DNE194" s="281"/>
      <c r="DNF194" s="282"/>
      <c r="DNG194" s="229"/>
      <c r="DNH194" s="281"/>
      <c r="DNI194" s="282"/>
      <c r="DNJ194" s="229"/>
      <c r="DNK194" s="281"/>
      <c r="DNL194" s="282"/>
      <c r="DNM194" s="229"/>
      <c r="DNN194" s="281"/>
      <c r="DNO194" s="282"/>
      <c r="DNP194" s="229"/>
      <c r="DNQ194" s="281"/>
      <c r="DNR194" s="282"/>
      <c r="DNS194" s="229"/>
      <c r="DNT194" s="281"/>
      <c r="DNU194" s="282"/>
      <c r="DNV194" s="229"/>
      <c r="DNW194" s="281"/>
      <c r="DNX194" s="282"/>
      <c r="DNY194" s="229"/>
      <c r="DNZ194" s="281"/>
      <c r="DOA194" s="282"/>
      <c r="DOB194" s="229"/>
      <c r="DOC194" s="281"/>
      <c r="DOD194" s="282"/>
      <c r="DOE194" s="229"/>
      <c r="DOF194" s="281"/>
      <c r="DOG194" s="282"/>
      <c r="DOH194" s="229"/>
      <c r="DOI194" s="281"/>
      <c r="DOJ194" s="282"/>
      <c r="DOK194" s="229"/>
      <c r="DOL194" s="281"/>
      <c r="DOM194" s="282"/>
      <c r="DON194" s="229"/>
      <c r="DOO194" s="281"/>
      <c r="DOP194" s="282"/>
      <c r="DOQ194" s="229"/>
      <c r="DOR194" s="281"/>
      <c r="DOS194" s="282"/>
      <c r="DOT194" s="229"/>
      <c r="DOU194" s="281"/>
      <c r="DOV194" s="282"/>
      <c r="DOW194" s="229"/>
      <c r="DOX194" s="281"/>
      <c r="DOY194" s="282"/>
      <c r="DOZ194" s="229"/>
      <c r="DPA194" s="281"/>
      <c r="DPB194" s="282"/>
      <c r="DPC194" s="229"/>
      <c r="DPD194" s="281"/>
      <c r="DPE194" s="282"/>
      <c r="DPF194" s="229"/>
      <c r="DPG194" s="281"/>
      <c r="DPH194" s="282"/>
      <c r="DPI194" s="229"/>
      <c r="DPJ194" s="281"/>
      <c r="DPK194" s="282"/>
      <c r="DPL194" s="229"/>
      <c r="DPM194" s="281"/>
      <c r="DPN194" s="282"/>
      <c r="DPO194" s="229"/>
      <c r="DPP194" s="281"/>
      <c r="DPQ194" s="282"/>
      <c r="DPR194" s="229"/>
      <c r="DPS194" s="281"/>
      <c r="DPT194" s="282"/>
      <c r="DPU194" s="229"/>
      <c r="DPV194" s="281"/>
      <c r="DPW194" s="282"/>
      <c r="DPX194" s="229"/>
      <c r="DPY194" s="281"/>
      <c r="DPZ194" s="282"/>
      <c r="DQA194" s="229"/>
      <c r="DQB194" s="281"/>
      <c r="DQC194" s="282"/>
      <c r="DQD194" s="229"/>
      <c r="DQE194" s="281"/>
      <c r="DQF194" s="282"/>
      <c r="DQG194" s="229"/>
      <c r="DQH194" s="281"/>
      <c r="DQI194" s="282"/>
      <c r="DQJ194" s="229"/>
      <c r="DQK194" s="281"/>
      <c r="DQL194" s="282"/>
      <c r="DQM194" s="229"/>
      <c r="DQN194" s="281"/>
      <c r="DQO194" s="282"/>
      <c r="DQP194" s="229"/>
      <c r="DQQ194" s="281"/>
      <c r="DQR194" s="282"/>
      <c r="DQS194" s="229"/>
      <c r="DQT194" s="281"/>
      <c r="DQU194" s="282"/>
      <c r="DQV194" s="229"/>
      <c r="DQW194" s="281"/>
      <c r="DQX194" s="282"/>
      <c r="DQY194" s="229"/>
      <c r="DQZ194" s="281"/>
      <c r="DRA194" s="282"/>
      <c r="DRB194" s="229"/>
      <c r="DRC194" s="281"/>
      <c r="DRD194" s="282"/>
      <c r="DRE194" s="229"/>
      <c r="DRF194" s="281"/>
      <c r="DRG194" s="282"/>
      <c r="DRH194" s="229"/>
      <c r="DRI194" s="281"/>
      <c r="DRJ194" s="282"/>
      <c r="DRK194" s="229"/>
      <c r="DRL194" s="281"/>
      <c r="DRM194" s="282"/>
      <c r="DRN194" s="229"/>
      <c r="DRO194" s="281"/>
      <c r="DRP194" s="282"/>
      <c r="DRQ194" s="229"/>
      <c r="DRR194" s="281"/>
      <c r="DRS194" s="282"/>
      <c r="DRT194" s="229"/>
      <c r="DRU194" s="281"/>
      <c r="DRV194" s="282"/>
      <c r="DRW194" s="229"/>
      <c r="DRX194" s="281"/>
      <c r="DRY194" s="282"/>
      <c r="DRZ194" s="229"/>
      <c r="DSA194" s="281"/>
      <c r="DSB194" s="282"/>
      <c r="DSC194" s="229"/>
      <c r="DSD194" s="281"/>
      <c r="DSE194" s="282"/>
      <c r="DSF194" s="229"/>
      <c r="DSG194" s="281"/>
      <c r="DSH194" s="282"/>
      <c r="DSI194" s="229"/>
      <c r="DSJ194" s="281"/>
      <c r="DSK194" s="282"/>
      <c r="DSL194" s="229"/>
      <c r="DSM194" s="281"/>
      <c r="DSN194" s="282"/>
      <c r="DSO194" s="229"/>
      <c r="DSP194" s="281"/>
      <c r="DSQ194" s="282"/>
      <c r="DSR194" s="229"/>
      <c r="DSS194" s="281"/>
      <c r="DST194" s="282"/>
      <c r="DSU194" s="229"/>
      <c r="DSV194" s="281"/>
      <c r="DSW194" s="282"/>
      <c r="DSX194" s="229"/>
      <c r="DSY194" s="281"/>
      <c r="DSZ194" s="282"/>
      <c r="DTA194" s="229"/>
      <c r="DTB194" s="281"/>
      <c r="DTC194" s="282"/>
      <c r="DTD194" s="229"/>
      <c r="DTE194" s="281"/>
      <c r="DTF194" s="282"/>
      <c r="DTG194" s="229"/>
      <c r="DTH194" s="281"/>
      <c r="DTI194" s="282"/>
      <c r="DTJ194" s="229"/>
      <c r="DTK194" s="281"/>
      <c r="DTL194" s="282"/>
      <c r="DTM194" s="229"/>
      <c r="DTN194" s="281"/>
      <c r="DTO194" s="282"/>
      <c r="DTP194" s="229"/>
      <c r="DTQ194" s="281"/>
      <c r="DTR194" s="282"/>
      <c r="DTS194" s="229"/>
      <c r="DTT194" s="281"/>
      <c r="DTU194" s="282"/>
      <c r="DTV194" s="229"/>
      <c r="DTW194" s="281"/>
      <c r="DTX194" s="282"/>
      <c r="DTY194" s="229"/>
      <c r="DTZ194" s="281"/>
      <c r="DUA194" s="282"/>
      <c r="DUB194" s="229"/>
      <c r="DUC194" s="281"/>
      <c r="DUD194" s="282"/>
      <c r="DUE194" s="229"/>
      <c r="DUF194" s="281"/>
      <c r="DUG194" s="282"/>
      <c r="DUH194" s="229"/>
      <c r="DUI194" s="281"/>
      <c r="DUJ194" s="282"/>
      <c r="DUK194" s="229"/>
      <c r="DUL194" s="281"/>
      <c r="DUM194" s="282"/>
      <c r="DUN194" s="229"/>
      <c r="DUO194" s="281"/>
      <c r="DUP194" s="282"/>
      <c r="DUQ194" s="229"/>
      <c r="DUR194" s="281"/>
      <c r="DUS194" s="282"/>
      <c r="DUT194" s="229"/>
      <c r="DUU194" s="281"/>
      <c r="DUV194" s="282"/>
      <c r="DUW194" s="229"/>
      <c r="DUX194" s="281"/>
      <c r="DUY194" s="282"/>
      <c r="DUZ194" s="229"/>
      <c r="DVA194" s="281"/>
      <c r="DVB194" s="282"/>
      <c r="DVC194" s="229"/>
      <c r="DVD194" s="281"/>
      <c r="DVE194" s="282"/>
      <c r="DVF194" s="229"/>
      <c r="DVG194" s="281"/>
      <c r="DVH194" s="282"/>
      <c r="DVI194" s="229"/>
      <c r="DVJ194" s="281"/>
      <c r="DVK194" s="282"/>
      <c r="DVL194" s="229"/>
      <c r="DVM194" s="281"/>
      <c r="DVN194" s="282"/>
      <c r="DVO194" s="229"/>
      <c r="DVP194" s="281"/>
      <c r="DVQ194" s="282"/>
      <c r="DVR194" s="229"/>
      <c r="DVS194" s="281"/>
      <c r="DVT194" s="282"/>
      <c r="DVU194" s="229"/>
      <c r="DVV194" s="281"/>
      <c r="DVW194" s="282"/>
      <c r="DVX194" s="229"/>
      <c r="DVY194" s="281"/>
      <c r="DVZ194" s="282"/>
      <c r="DWA194" s="229"/>
      <c r="DWB194" s="281"/>
      <c r="DWC194" s="282"/>
      <c r="DWD194" s="229"/>
      <c r="DWE194" s="281"/>
      <c r="DWF194" s="282"/>
      <c r="DWG194" s="229"/>
      <c r="DWH194" s="281"/>
      <c r="DWI194" s="282"/>
      <c r="DWJ194" s="229"/>
      <c r="DWK194" s="281"/>
      <c r="DWL194" s="282"/>
      <c r="DWM194" s="229"/>
      <c r="DWN194" s="281"/>
      <c r="DWO194" s="282"/>
      <c r="DWP194" s="229"/>
      <c r="DWQ194" s="281"/>
      <c r="DWR194" s="282"/>
      <c r="DWS194" s="229"/>
      <c r="DWT194" s="281"/>
      <c r="DWU194" s="282"/>
      <c r="DWV194" s="229"/>
      <c r="DWW194" s="281"/>
      <c r="DWX194" s="282"/>
      <c r="DWY194" s="229"/>
      <c r="DWZ194" s="281"/>
      <c r="DXA194" s="282"/>
      <c r="DXB194" s="229"/>
      <c r="DXC194" s="281"/>
      <c r="DXD194" s="282"/>
      <c r="DXE194" s="229"/>
      <c r="DXF194" s="281"/>
      <c r="DXG194" s="282"/>
      <c r="DXH194" s="229"/>
      <c r="DXI194" s="281"/>
      <c r="DXJ194" s="282"/>
      <c r="DXK194" s="229"/>
      <c r="DXL194" s="281"/>
      <c r="DXM194" s="282"/>
      <c r="DXN194" s="229"/>
      <c r="DXO194" s="281"/>
      <c r="DXP194" s="282"/>
      <c r="DXQ194" s="229"/>
      <c r="DXR194" s="281"/>
      <c r="DXS194" s="282"/>
      <c r="DXT194" s="229"/>
      <c r="DXU194" s="281"/>
      <c r="DXV194" s="282"/>
      <c r="DXW194" s="229"/>
      <c r="DXX194" s="281"/>
      <c r="DXY194" s="282"/>
      <c r="DXZ194" s="229"/>
      <c r="DYA194" s="281"/>
      <c r="DYB194" s="282"/>
      <c r="DYC194" s="229"/>
      <c r="DYD194" s="281"/>
      <c r="DYE194" s="282"/>
      <c r="DYF194" s="229"/>
      <c r="DYG194" s="281"/>
      <c r="DYH194" s="282"/>
      <c r="DYI194" s="229"/>
      <c r="DYJ194" s="281"/>
      <c r="DYK194" s="282"/>
      <c r="DYL194" s="229"/>
      <c r="DYM194" s="281"/>
      <c r="DYN194" s="282"/>
      <c r="DYO194" s="229"/>
      <c r="DYP194" s="281"/>
      <c r="DYQ194" s="282"/>
      <c r="DYR194" s="229"/>
      <c r="DYS194" s="281"/>
      <c r="DYT194" s="282"/>
      <c r="DYU194" s="229"/>
      <c r="DYV194" s="281"/>
      <c r="DYW194" s="282"/>
      <c r="DYX194" s="229"/>
      <c r="DYY194" s="281"/>
      <c r="DYZ194" s="282"/>
      <c r="DZA194" s="229"/>
      <c r="DZB194" s="281"/>
      <c r="DZC194" s="282"/>
      <c r="DZD194" s="229"/>
      <c r="DZE194" s="281"/>
      <c r="DZF194" s="282"/>
      <c r="DZG194" s="229"/>
      <c r="DZH194" s="281"/>
      <c r="DZI194" s="282"/>
      <c r="DZJ194" s="229"/>
      <c r="DZK194" s="281"/>
      <c r="DZL194" s="282"/>
      <c r="DZM194" s="229"/>
      <c r="DZN194" s="281"/>
      <c r="DZO194" s="282"/>
      <c r="DZP194" s="229"/>
      <c r="DZQ194" s="281"/>
      <c r="DZR194" s="282"/>
      <c r="DZS194" s="229"/>
      <c r="DZT194" s="281"/>
      <c r="DZU194" s="282"/>
      <c r="DZV194" s="229"/>
      <c r="DZW194" s="281"/>
      <c r="DZX194" s="282"/>
      <c r="DZY194" s="229"/>
      <c r="DZZ194" s="281"/>
      <c r="EAA194" s="282"/>
      <c r="EAB194" s="229"/>
      <c r="EAC194" s="281"/>
      <c r="EAD194" s="282"/>
      <c r="EAE194" s="229"/>
      <c r="EAF194" s="281"/>
      <c r="EAG194" s="282"/>
      <c r="EAH194" s="229"/>
      <c r="EAI194" s="281"/>
      <c r="EAJ194" s="282"/>
      <c r="EAK194" s="229"/>
      <c r="EAL194" s="281"/>
      <c r="EAM194" s="282"/>
      <c r="EAN194" s="229"/>
      <c r="EAO194" s="281"/>
      <c r="EAP194" s="282"/>
      <c r="EAQ194" s="229"/>
      <c r="EAR194" s="281"/>
      <c r="EAS194" s="282"/>
      <c r="EAT194" s="229"/>
      <c r="EAU194" s="281"/>
      <c r="EAV194" s="282"/>
      <c r="EAW194" s="229"/>
      <c r="EAX194" s="281"/>
      <c r="EAY194" s="282"/>
      <c r="EAZ194" s="229"/>
      <c r="EBA194" s="281"/>
      <c r="EBB194" s="282"/>
      <c r="EBC194" s="229"/>
      <c r="EBD194" s="281"/>
      <c r="EBE194" s="282"/>
      <c r="EBF194" s="229"/>
      <c r="EBG194" s="281"/>
      <c r="EBH194" s="282"/>
      <c r="EBI194" s="229"/>
      <c r="EBJ194" s="281"/>
      <c r="EBK194" s="282"/>
      <c r="EBL194" s="229"/>
      <c r="EBM194" s="281"/>
      <c r="EBN194" s="282"/>
      <c r="EBO194" s="229"/>
      <c r="EBP194" s="281"/>
      <c r="EBQ194" s="282"/>
      <c r="EBR194" s="229"/>
      <c r="EBS194" s="281"/>
      <c r="EBT194" s="282"/>
      <c r="EBU194" s="229"/>
      <c r="EBV194" s="281"/>
      <c r="EBW194" s="282"/>
      <c r="EBX194" s="229"/>
      <c r="EBY194" s="281"/>
      <c r="EBZ194" s="282"/>
      <c r="ECA194" s="229"/>
      <c r="ECB194" s="281"/>
      <c r="ECC194" s="282"/>
      <c r="ECD194" s="229"/>
      <c r="ECE194" s="281"/>
      <c r="ECF194" s="282"/>
      <c r="ECG194" s="229"/>
      <c r="ECH194" s="281"/>
      <c r="ECI194" s="282"/>
      <c r="ECJ194" s="229"/>
      <c r="ECK194" s="281"/>
      <c r="ECL194" s="282"/>
      <c r="ECM194" s="229"/>
      <c r="ECN194" s="281"/>
      <c r="ECO194" s="282"/>
      <c r="ECP194" s="229"/>
      <c r="ECQ194" s="281"/>
      <c r="ECR194" s="282"/>
      <c r="ECS194" s="229"/>
      <c r="ECT194" s="281"/>
      <c r="ECU194" s="282"/>
      <c r="ECV194" s="229"/>
      <c r="ECW194" s="281"/>
      <c r="ECX194" s="282"/>
      <c r="ECY194" s="229"/>
      <c r="ECZ194" s="281"/>
      <c r="EDA194" s="282"/>
      <c r="EDB194" s="229"/>
      <c r="EDC194" s="281"/>
      <c r="EDD194" s="282"/>
      <c r="EDE194" s="229"/>
      <c r="EDF194" s="281"/>
      <c r="EDG194" s="282"/>
      <c r="EDH194" s="229"/>
      <c r="EDI194" s="281"/>
      <c r="EDJ194" s="282"/>
      <c r="EDK194" s="229"/>
      <c r="EDL194" s="281"/>
      <c r="EDM194" s="282"/>
      <c r="EDN194" s="229"/>
      <c r="EDO194" s="281"/>
      <c r="EDP194" s="282"/>
      <c r="EDQ194" s="229"/>
      <c r="EDR194" s="281"/>
      <c r="EDS194" s="282"/>
      <c r="EDT194" s="229"/>
      <c r="EDU194" s="281"/>
      <c r="EDV194" s="282"/>
      <c r="EDW194" s="229"/>
      <c r="EDX194" s="281"/>
      <c r="EDY194" s="282"/>
      <c r="EDZ194" s="229"/>
      <c r="EEA194" s="281"/>
      <c r="EEB194" s="282"/>
      <c r="EEC194" s="229"/>
      <c r="EED194" s="281"/>
      <c r="EEE194" s="282"/>
      <c r="EEF194" s="229"/>
      <c r="EEG194" s="281"/>
      <c r="EEH194" s="282"/>
      <c r="EEI194" s="229"/>
      <c r="EEJ194" s="281"/>
      <c r="EEK194" s="282"/>
      <c r="EEL194" s="229"/>
      <c r="EEM194" s="281"/>
      <c r="EEN194" s="282"/>
      <c r="EEO194" s="229"/>
      <c r="EEP194" s="281"/>
      <c r="EEQ194" s="282"/>
      <c r="EER194" s="229"/>
      <c r="EES194" s="281"/>
      <c r="EET194" s="282"/>
      <c r="EEU194" s="229"/>
      <c r="EEV194" s="281"/>
      <c r="EEW194" s="282"/>
      <c r="EEX194" s="229"/>
      <c r="EEY194" s="281"/>
      <c r="EEZ194" s="282"/>
      <c r="EFA194" s="229"/>
      <c r="EFB194" s="281"/>
      <c r="EFC194" s="282"/>
      <c r="EFD194" s="229"/>
      <c r="EFE194" s="281"/>
      <c r="EFF194" s="282"/>
      <c r="EFG194" s="229"/>
      <c r="EFH194" s="281"/>
      <c r="EFI194" s="282"/>
      <c r="EFJ194" s="229"/>
      <c r="EFK194" s="281"/>
      <c r="EFL194" s="282"/>
      <c r="EFM194" s="229"/>
      <c r="EFN194" s="281"/>
      <c r="EFO194" s="282"/>
      <c r="EFP194" s="229"/>
      <c r="EFQ194" s="281"/>
      <c r="EFR194" s="282"/>
      <c r="EFS194" s="229"/>
      <c r="EFT194" s="281"/>
      <c r="EFU194" s="282"/>
      <c r="EFV194" s="229"/>
      <c r="EFW194" s="281"/>
      <c r="EFX194" s="282"/>
      <c r="EFY194" s="229"/>
      <c r="EFZ194" s="281"/>
      <c r="EGA194" s="282"/>
      <c r="EGB194" s="229"/>
      <c r="EGC194" s="281"/>
      <c r="EGD194" s="282"/>
      <c r="EGE194" s="229"/>
      <c r="EGF194" s="281"/>
      <c r="EGG194" s="282"/>
      <c r="EGH194" s="229"/>
      <c r="EGI194" s="281"/>
      <c r="EGJ194" s="282"/>
      <c r="EGK194" s="229"/>
      <c r="EGL194" s="281"/>
      <c r="EGM194" s="282"/>
      <c r="EGN194" s="229"/>
      <c r="EGO194" s="281"/>
      <c r="EGP194" s="282"/>
      <c r="EGQ194" s="229"/>
      <c r="EGR194" s="281"/>
      <c r="EGS194" s="282"/>
      <c r="EGT194" s="229"/>
      <c r="EGU194" s="281"/>
      <c r="EGV194" s="282"/>
      <c r="EGW194" s="229"/>
      <c r="EGX194" s="281"/>
      <c r="EGY194" s="282"/>
      <c r="EGZ194" s="229"/>
      <c r="EHA194" s="281"/>
      <c r="EHB194" s="282"/>
      <c r="EHC194" s="229"/>
      <c r="EHD194" s="281"/>
      <c r="EHE194" s="282"/>
      <c r="EHF194" s="229"/>
      <c r="EHG194" s="281"/>
      <c r="EHH194" s="282"/>
      <c r="EHI194" s="229"/>
      <c r="EHJ194" s="281"/>
      <c r="EHK194" s="282"/>
      <c r="EHL194" s="229"/>
      <c r="EHM194" s="281"/>
      <c r="EHN194" s="282"/>
      <c r="EHO194" s="229"/>
      <c r="EHP194" s="281"/>
      <c r="EHQ194" s="282"/>
      <c r="EHR194" s="229"/>
      <c r="EHS194" s="281"/>
      <c r="EHT194" s="282"/>
      <c r="EHU194" s="229"/>
      <c r="EHV194" s="281"/>
      <c r="EHW194" s="282"/>
      <c r="EHX194" s="229"/>
      <c r="EHY194" s="281"/>
      <c r="EHZ194" s="282"/>
      <c r="EIA194" s="229"/>
      <c r="EIB194" s="281"/>
      <c r="EIC194" s="282"/>
      <c r="EID194" s="229"/>
      <c r="EIE194" s="281"/>
      <c r="EIF194" s="282"/>
      <c r="EIG194" s="229"/>
      <c r="EIH194" s="281"/>
      <c r="EII194" s="282"/>
      <c r="EIJ194" s="229"/>
      <c r="EIK194" s="281"/>
      <c r="EIL194" s="282"/>
      <c r="EIM194" s="229"/>
      <c r="EIN194" s="281"/>
      <c r="EIO194" s="282"/>
      <c r="EIP194" s="229"/>
      <c r="EIQ194" s="281"/>
      <c r="EIR194" s="282"/>
      <c r="EIS194" s="229"/>
      <c r="EIT194" s="281"/>
      <c r="EIU194" s="282"/>
      <c r="EIV194" s="229"/>
      <c r="EIW194" s="281"/>
      <c r="EIX194" s="282"/>
      <c r="EIY194" s="229"/>
      <c r="EIZ194" s="281"/>
      <c r="EJA194" s="282"/>
      <c r="EJB194" s="229"/>
      <c r="EJC194" s="281"/>
      <c r="EJD194" s="282"/>
      <c r="EJE194" s="229"/>
      <c r="EJF194" s="281"/>
      <c r="EJG194" s="282"/>
      <c r="EJH194" s="229"/>
      <c r="EJI194" s="281"/>
      <c r="EJJ194" s="282"/>
      <c r="EJK194" s="229"/>
      <c r="EJL194" s="281"/>
      <c r="EJM194" s="282"/>
      <c r="EJN194" s="229"/>
      <c r="EJO194" s="281"/>
      <c r="EJP194" s="282"/>
      <c r="EJQ194" s="229"/>
      <c r="EJR194" s="281"/>
      <c r="EJS194" s="282"/>
      <c r="EJT194" s="229"/>
      <c r="EJU194" s="281"/>
      <c r="EJV194" s="282"/>
      <c r="EJW194" s="229"/>
      <c r="EJX194" s="281"/>
      <c r="EJY194" s="282"/>
      <c r="EJZ194" s="229"/>
      <c r="EKA194" s="281"/>
      <c r="EKB194" s="282"/>
      <c r="EKC194" s="229"/>
      <c r="EKD194" s="281"/>
      <c r="EKE194" s="282"/>
      <c r="EKF194" s="229"/>
      <c r="EKG194" s="281"/>
      <c r="EKH194" s="282"/>
      <c r="EKI194" s="229"/>
      <c r="EKJ194" s="281"/>
      <c r="EKK194" s="282"/>
      <c r="EKL194" s="229"/>
      <c r="EKM194" s="281"/>
      <c r="EKN194" s="282"/>
      <c r="EKO194" s="229"/>
      <c r="EKP194" s="281"/>
      <c r="EKQ194" s="282"/>
      <c r="EKR194" s="229"/>
      <c r="EKS194" s="281"/>
      <c r="EKT194" s="282"/>
      <c r="EKU194" s="229"/>
      <c r="EKV194" s="281"/>
      <c r="EKW194" s="282"/>
      <c r="EKX194" s="229"/>
      <c r="EKY194" s="281"/>
      <c r="EKZ194" s="282"/>
      <c r="ELA194" s="229"/>
      <c r="ELB194" s="281"/>
      <c r="ELC194" s="282"/>
      <c r="ELD194" s="229"/>
      <c r="ELE194" s="281"/>
      <c r="ELF194" s="282"/>
      <c r="ELG194" s="229"/>
      <c r="ELH194" s="281"/>
      <c r="ELI194" s="282"/>
      <c r="ELJ194" s="229"/>
      <c r="ELK194" s="281"/>
      <c r="ELL194" s="282"/>
      <c r="ELM194" s="229"/>
      <c r="ELN194" s="281"/>
      <c r="ELO194" s="282"/>
      <c r="ELP194" s="229"/>
      <c r="ELQ194" s="281"/>
      <c r="ELR194" s="282"/>
      <c r="ELS194" s="229"/>
      <c r="ELT194" s="281"/>
      <c r="ELU194" s="282"/>
      <c r="ELV194" s="229"/>
      <c r="ELW194" s="281"/>
      <c r="ELX194" s="282"/>
      <c r="ELY194" s="229"/>
      <c r="ELZ194" s="281"/>
      <c r="EMA194" s="282"/>
      <c r="EMB194" s="229"/>
      <c r="EMC194" s="281"/>
      <c r="EMD194" s="282"/>
      <c r="EME194" s="229"/>
      <c r="EMF194" s="281"/>
      <c r="EMG194" s="282"/>
      <c r="EMH194" s="229"/>
      <c r="EMI194" s="281"/>
      <c r="EMJ194" s="282"/>
      <c r="EMK194" s="229"/>
      <c r="EML194" s="281"/>
      <c r="EMM194" s="282"/>
      <c r="EMN194" s="229"/>
      <c r="EMO194" s="281"/>
      <c r="EMP194" s="282"/>
      <c r="EMQ194" s="229"/>
      <c r="EMR194" s="281"/>
      <c r="EMS194" s="282"/>
      <c r="EMT194" s="229"/>
      <c r="EMU194" s="281"/>
      <c r="EMV194" s="282"/>
      <c r="EMW194" s="229"/>
      <c r="EMX194" s="281"/>
      <c r="EMY194" s="282"/>
      <c r="EMZ194" s="229"/>
      <c r="ENA194" s="281"/>
      <c r="ENB194" s="282"/>
      <c r="ENC194" s="229"/>
      <c r="END194" s="281"/>
      <c r="ENE194" s="282"/>
      <c r="ENF194" s="229"/>
      <c r="ENG194" s="281"/>
      <c r="ENH194" s="282"/>
      <c r="ENI194" s="229"/>
      <c r="ENJ194" s="281"/>
      <c r="ENK194" s="282"/>
      <c r="ENL194" s="229"/>
      <c r="ENM194" s="281"/>
      <c r="ENN194" s="282"/>
      <c r="ENO194" s="229"/>
      <c r="ENP194" s="281"/>
      <c r="ENQ194" s="282"/>
      <c r="ENR194" s="229"/>
      <c r="ENS194" s="281"/>
      <c r="ENT194" s="282"/>
      <c r="ENU194" s="229"/>
      <c r="ENV194" s="281"/>
      <c r="ENW194" s="282"/>
      <c r="ENX194" s="229"/>
      <c r="ENY194" s="281"/>
      <c r="ENZ194" s="282"/>
      <c r="EOA194" s="229"/>
      <c r="EOB194" s="281"/>
      <c r="EOC194" s="282"/>
      <c r="EOD194" s="229"/>
      <c r="EOE194" s="281"/>
      <c r="EOF194" s="282"/>
      <c r="EOG194" s="229"/>
      <c r="EOH194" s="281"/>
      <c r="EOI194" s="282"/>
      <c r="EOJ194" s="229"/>
      <c r="EOK194" s="281"/>
      <c r="EOL194" s="282"/>
      <c r="EOM194" s="229"/>
      <c r="EON194" s="281"/>
      <c r="EOO194" s="282"/>
      <c r="EOP194" s="229"/>
      <c r="EOQ194" s="281"/>
      <c r="EOR194" s="282"/>
      <c r="EOS194" s="229"/>
      <c r="EOT194" s="281"/>
      <c r="EOU194" s="282"/>
      <c r="EOV194" s="229"/>
      <c r="EOW194" s="281"/>
      <c r="EOX194" s="282"/>
      <c r="EOY194" s="229"/>
      <c r="EOZ194" s="281"/>
      <c r="EPA194" s="282"/>
      <c r="EPB194" s="229"/>
      <c r="EPC194" s="281"/>
      <c r="EPD194" s="282"/>
      <c r="EPE194" s="229"/>
      <c r="EPF194" s="281"/>
      <c r="EPG194" s="282"/>
      <c r="EPH194" s="229"/>
      <c r="EPI194" s="281"/>
      <c r="EPJ194" s="282"/>
      <c r="EPK194" s="229"/>
      <c r="EPL194" s="281"/>
      <c r="EPM194" s="282"/>
      <c r="EPN194" s="229"/>
      <c r="EPO194" s="281"/>
      <c r="EPP194" s="282"/>
      <c r="EPQ194" s="229"/>
      <c r="EPR194" s="281"/>
      <c r="EPS194" s="282"/>
      <c r="EPT194" s="229"/>
      <c r="EPU194" s="281"/>
      <c r="EPV194" s="282"/>
      <c r="EPW194" s="229"/>
      <c r="EPX194" s="281"/>
      <c r="EPY194" s="282"/>
      <c r="EPZ194" s="229"/>
      <c r="EQA194" s="281"/>
      <c r="EQB194" s="282"/>
      <c r="EQC194" s="229"/>
      <c r="EQD194" s="281"/>
      <c r="EQE194" s="282"/>
      <c r="EQF194" s="229"/>
      <c r="EQG194" s="281"/>
      <c r="EQH194" s="282"/>
      <c r="EQI194" s="229"/>
      <c r="EQJ194" s="281"/>
      <c r="EQK194" s="282"/>
      <c r="EQL194" s="229"/>
      <c r="EQM194" s="281"/>
      <c r="EQN194" s="282"/>
      <c r="EQO194" s="229"/>
      <c r="EQP194" s="281"/>
      <c r="EQQ194" s="282"/>
      <c r="EQR194" s="229"/>
      <c r="EQS194" s="281"/>
      <c r="EQT194" s="282"/>
      <c r="EQU194" s="229"/>
      <c r="EQV194" s="281"/>
      <c r="EQW194" s="282"/>
      <c r="EQX194" s="229"/>
      <c r="EQY194" s="281"/>
      <c r="EQZ194" s="282"/>
      <c r="ERA194" s="229"/>
      <c r="ERB194" s="281"/>
      <c r="ERC194" s="282"/>
      <c r="ERD194" s="229"/>
      <c r="ERE194" s="281"/>
      <c r="ERF194" s="282"/>
      <c r="ERG194" s="229"/>
      <c r="ERH194" s="281"/>
      <c r="ERI194" s="282"/>
      <c r="ERJ194" s="229"/>
      <c r="ERK194" s="281"/>
      <c r="ERL194" s="282"/>
      <c r="ERM194" s="229"/>
      <c r="ERN194" s="281"/>
      <c r="ERO194" s="282"/>
      <c r="ERP194" s="229"/>
      <c r="ERQ194" s="281"/>
      <c r="ERR194" s="282"/>
      <c r="ERS194" s="229"/>
      <c r="ERT194" s="281"/>
      <c r="ERU194" s="282"/>
      <c r="ERV194" s="229"/>
      <c r="ERW194" s="281"/>
      <c r="ERX194" s="282"/>
      <c r="ERY194" s="229"/>
      <c r="ERZ194" s="281"/>
      <c r="ESA194" s="282"/>
      <c r="ESB194" s="229"/>
      <c r="ESC194" s="281"/>
      <c r="ESD194" s="282"/>
      <c r="ESE194" s="229"/>
      <c r="ESF194" s="281"/>
      <c r="ESG194" s="282"/>
      <c r="ESH194" s="229"/>
      <c r="ESI194" s="281"/>
      <c r="ESJ194" s="282"/>
      <c r="ESK194" s="229"/>
      <c r="ESL194" s="281"/>
      <c r="ESM194" s="282"/>
      <c r="ESN194" s="229"/>
      <c r="ESO194" s="281"/>
      <c r="ESP194" s="282"/>
      <c r="ESQ194" s="229"/>
      <c r="ESR194" s="281"/>
      <c r="ESS194" s="282"/>
      <c r="EST194" s="229"/>
      <c r="ESU194" s="281"/>
      <c r="ESV194" s="282"/>
      <c r="ESW194" s="229"/>
      <c r="ESX194" s="281"/>
      <c r="ESY194" s="282"/>
      <c r="ESZ194" s="229"/>
      <c r="ETA194" s="281"/>
      <c r="ETB194" s="282"/>
      <c r="ETC194" s="229"/>
      <c r="ETD194" s="281"/>
      <c r="ETE194" s="282"/>
      <c r="ETF194" s="229"/>
      <c r="ETG194" s="281"/>
      <c r="ETH194" s="282"/>
      <c r="ETI194" s="229"/>
      <c r="ETJ194" s="281"/>
      <c r="ETK194" s="282"/>
      <c r="ETL194" s="229"/>
      <c r="ETM194" s="281"/>
      <c r="ETN194" s="282"/>
      <c r="ETO194" s="229"/>
      <c r="ETP194" s="281"/>
      <c r="ETQ194" s="282"/>
      <c r="ETR194" s="229"/>
      <c r="ETS194" s="281"/>
      <c r="ETT194" s="282"/>
      <c r="ETU194" s="229"/>
      <c r="ETV194" s="281"/>
      <c r="ETW194" s="282"/>
      <c r="ETX194" s="229"/>
      <c r="ETY194" s="281"/>
      <c r="ETZ194" s="282"/>
      <c r="EUA194" s="229"/>
      <c r="EUB194" s="281"/>
      <c r="EUC194" s="282"/>
      <c r="EUD194" s="229"/>
      <c r="EUE194" s="281"/>
      <c r="EUF194" s="282"/>
      <c r="EUG194" s="229"/>
      <c r="EUH194" s="281"/>
      <c r="EUI194" s="282"/>
      <c r="EUJ194" s="229"/>
      <c r="EUK194" s="281"/>
      <c r="EUL194" s="282"/>
      <c r="EUM194" s="229"/>
      <c r="EUN194" s="281"/>
      <c r="EUO194" s="282"/>
      <c r="EUP194" s="229"/>
      <c r="EUQ194" s="281"/>
      <c r="EUR194" s="282"/>
      <c r="EUS194" s="229"/>
      <c r="EUT194" s="281"/>
      <c r="EUU194" s="282"/>
      <c r="EUV194" s="229"/>
      <c r="EUW194" s="281"/>
      <c r="EUX194" s="282"/>
      <c r="EUY194" s="229"/>
      <c r="EUZ194" s="281"/>
      <c r="EVA194" s="282"/>
      <c r="EVB194" s="229"/>
      <c r="EVC194" s="281"/>
      <c r="EVD194" s="282"/>
      <c r="EVE194" s="229"/>
      <c r="EVF194" s="281"/>
      <c r="EVG194" s="282"/>
      <c r="EVH194" s="229"/>
      <c r="EVI194" s="281"/>
      <c r="EVJ194" s="282"/>
      <c r="EVK194" s="229"/>
      <c r="EVL194" s="281"/>
      <c r="EVM194" s="282"/>
      <c r="EVN194" s="229"/>
      <c r="EVO194" s="281"/>
      <c r="EVP194" s="282"/>
      <c r="EVQ194" s="229"/>
      <c r="EVR194" s="281"/>
      <c r="EVS194" s="282"/>
      <c r="EVT194" s="229"/>
      <c r="EVU194" s="281"/>
      <c r="EVV194" s="282"/>
      <c r="EVW194" s="229"/>
      <c r="EVX194" s="281"/>
      <c r="EVY194" s="282"/>
      <c r="EVZ194" s="229"/>
      <c r="EWA194" s="281"/>
      <c r="EWB194" s="282"/>
      <c r="EWC194" s="229"/>
      <c r="EWD194" s="281"/>
      <c r="EWE194" s="282"/>
      <c r="EWF194" s="229"/>
      <c r="EWG194" s="281"/>
      <c r="EWH194" s="282"/>
      <c r="EWI194" s="229"/>
      <c r="EWJ194" s="281"/>
      <c r="EWK194" s="282"/>
      <c r="EWL194" s="229"/>
      <c r="EWM194" s="281"/>
      <c r="EWN194" s="282"/>
      <c r="EWO194" s="229"/>
      <c r="EWP194" s="281"/>
      <c r="EWQ194" s="282"/>
      <c r="EWR194" s="229"/>
      <c r="EWS194" s="281"/>
      <c r="EWT194" s="282"/>
      <c r="EWU194" s="229"/>
      <c r="EWV194" s="281"/>
      <c r="EWW194" s="282"/>
      <c r="EWX194" s="229"/>
      <c r="EWY194" s="281"/>
      <c r="EWZ194" s="282"/>
      <c r="EXA194" s="229"/>
      <c r="EXB194" s="281"/>
      <c r="EXC194" s="282"/>
      <c r="EXD194" s="229"/>
      <c r="EXE194" s="281"/>
      <c r="EXF194" s="282"/>
      <c r="EXG194" s="229"/>
      <c r="EXH194" s="281"/>
      <c r="EXI194" s="282"/>
      <c r="EXJ194" s="229"/>
      <c r="EXK194" s="281"/>
      <c r="EXL194" s="282"/>
      <c r="EXM194" s="229"/>
      <c r="EXN194" s="281"/>
      <c r="EXO194" s="282"/>
      <c r="EXP194" s="229"/>
      <c r="EXQ194" s="281"/>
      <c r="EXR194" s="282"/>
      <c r="EXS194" s="229"/>
      <c r="EXT194" s="281"/>
      <c r="EXU194" s="282"/>
      <c r="EXV194" s="229"/>
      <c r="EXW194" s="281"/>
      <c r="EXX194" s="282"/>
      <c r="EXY194" s="229"/>
      <c r="EXZ194" s="281"/>
      <c r="EYA194" s="282"/>
      <c r="EYB194" s="229"/>
      <c r="EYC194" s="281"/>
      <c r="EYD194" s="282"/>
      <c r="EYE194" s="229"/>
      <c r="EYF194" s="281"/>
      <c r="EYG194" s="282"/>
      <c r="EYH194" s="229"/>
      <c r="EYI194" s="281"/>
      <c r="EYJ194" s="282"/>
      <c r="EYK194" s="229"/>
      <c r="EYL194" s="281"/>
      <c r="EYM194" s="282"/>
      <c r="EYN194" s="229"/>
      <c r="EYO194" s="281"/>
      <c r="EYP194" s="282"/>
      <c r="EYQ194" s="229"/>
      <c r="EYR194" s="281"/>
      <c r="EYS194" s="282"/>
      <c r="EYT194" s="229"/>
      <c r="EYU194" s="281"/>
      <c r="EYV194" s="282"/>
      <c r="EYW194" s="229"/>
      <c r="EYX194" s="281"/>
      <c r="EYY194" s="282"/>
      <c r="EYZ194" s="229"/>
      <c r="EZA194" s="281"/>
      <c r="EZB194" s="282"/>
      <c r="EZC194" s="229"/>
      <c r="EZD194" s="281"/>
      <c r="EZE194" s="282"/>
      <c r="EZF194" s="229"/>
      <c r="EZG194" s="281"/>
      <c r="EZH194" s="282"/>
      <c r="EZI194" s="229"/>
      <c r="EZJ194" s="281"/>
      <c r="EZK194" s="282"/>
      <c r="EZL194" s="229"/>
      <c r="EZM194" s="281"/>
      <c r="EZN194" s="282"/>
      <c r="EZO194" s="229"/>
      <c r="EZP194" s="281"/>
      <c r="EZQ194" s="282"/>
      <c r="EZR194" s="229"/>
      <c r="EZS194" s="281"/>
      <c r="EZT194" s="282"/>
      <c r="EZU194" s="229"/>
      <c r="EZV194" s="281"/>
      <c r="EZW194" s="282"/>
      <c r="EZX194" s="229"/>
      <c r="EZY194" s="281"/>
      <c r="EZZ194" s="282"/>
      <c r="FAA194" s="229"/>
      <c r="FAB194" s="281"/>
      <c r="FAC194" s="282"/>
      <c r="FAD194" s="229"/>
      <c r="FAE194" s="281"/>
      <c r="FAF194" s="282"/>
      <c r="FAG194" s="229"/>
      <c r="FAH194" s="281"/>
      <c r="FAI194" s="282"/>
      <c r="FAJ194" s="229"/>
      <c r="FAK194" s="281"/>
      <c r="FAL194" s="282"/>
      <c r="FAM194" s="229"/>
      <c r="FAN194" s="281"/>
      <c r="FAO194" s="282"/>
      <c r="FAP194" s="229"/>
      <c r="FAQ194" s="281"/>
      <c r="FAR194" s="282"/>
      <c r="FAS194" s="229"/>
      <c r="FAT194" s="281"/>
      <c r="FAU194" s="282"/>
      <c r="FAV194" s="229"/>
      <c r="FAW194" s="281"/>
      <c r="FAX194" s="282"/>
      <c r="FAY194" s="229"/>
      <c r="FAZ194" s="281"/>
      <c r="FBA194" s="282"/>
      <c r="FBB194" s="229"/>
      <c r="FBC194" s="281"/>
      <c r="FBD194" s="282"/>
      <c r="FBE194" s="229"/>
      <c r="FBF194" s="281"/>
      <c r="FBG194" s="282"/>
      <c r="FBH194" s="229"/>
      <c r="FBI194" s="281"/>
      <c r="FBJ194" s="282"/>
      <c r="FBK194" s="229"/>
      <c r="FBL194" s="281"/>
      <c r="FBM194" s="282"/>
      <c r="FBN194" s="229"/>
      <c r="FBO194" s="281"/>
      <c r="FBP194" s="282"/>
      <c r="FBQ194" s="229"/>
      <c r="FBR194" s="281"/>
      <c r="FBS194" s="282"/>
      <c r="FBT194" s="229"/>
      <c r="FBU194" s="281"/>
      <c r="FBV194" s="282"/>
      <c r="FBW194" s="229"/>
      <c r="FBX194" s="281"/>
      <c r="FBY194" s="282"/>
      <c r="FBZ194" s="229"/>
      <c r="FCA194" s="281"/>
      <c r="FCB194" s="282"/>
      <c r="FCC194" s="229"/>
      <c r="FCD194" s="281"/>
      <c r="FCE194" s="282"/>
      <c r="FCF194" s="229"/>
      <c r="FCG194" s="281"/>
      <c r="FCH194" s="282"/>
      <c r="FCI194" s="229"/>
      <c r="FCJ194" s="281"/>
      <c r="FCK194" s="282"/>
      <c r="FCL194" s="229"/>
      <c r="FCM194" s="281"/>
      <c r="FCN194" s="282"/>
      <c r="FCO194" s="229"/>
      <c r="FCP194" s="281"/>
      <c r="FCQ194" s="282"/>
      <c r="FCR194" s="229"/>
      <c r="FCS194" s="281"/>
      <c r="FCT194" s="282"/>
      <c r="FCU194" s="229"/>
      <c r="FCV194" s="281"/>
      <c r="FCW194" s="282"/>
      <c r="FCX194" s="229"/>
      <c r="FCY194" s="281"/>
      <c r="FCZ194" s="282"/>
      <c r="FDA194" s="229"/>
      <c r="FDB194" s="281"/>
      <c r="FDC194" s="282"/>
      <c r="FDD194" s="229"/>
      <c r="FDE194" s="281"/>
      <c r="FDF194" s="282"/>
      <c r="FDG194" s="229"/>
      <c r="FDH194" s="281"/>
      <c r="FDI194" s="282"/>
      <c r="FDJ194" s="229"/>
      <c r="FDK194" s="281"/>
      <c r="FDL194" s="282"/>
      <c r="FDM194" s="229"/>
      <c r="FDN194" s="281"/>
      <c r="FDO194" s="282"/>
      <c r="FDP194" s="229"/>
      <c r="FDQ194" s="281"/>
      <c r="FDR194" s="282"/>
      <c r="FDS194" s="229"/>
      <c r="FDT194" s="281"/>
      <c r="FDU194" s="282"/>
      <c r="FDV194" s="229"/>
      <c r="FDW194" s="281"/>
      <c r="FDX194" s="282"/>
      <c r="FDY194" s="229"/>
      <c r="FDZ194" s="281"/>
      <c r="FEA194" s="282"/>
      <c r="FEB194" s="229"/>
      <c r="FEC194" s="281"/>
      <c r="FED194" s="282"/>
      <c r="FEE194" s="229"/>
      <c r="FEF194" s="281"/>
      <c r="FEG194" s="282"/>
      <c r="FEH194" s="229"/>
      <c r="FEI194" s="281"/>
      <c r="FEJ194" s="282"/>
      <c r="FEK194" s="229"/>
      <c r="FEL194" s="281"/>
      <c r="FEM194" s="282"/>
      <c r="FEN194" s="229"/>
      <c r="FEO194" s="281"/>
      <c r="FEP194" s="282"/>
      <c r="FEQ194" s="229"/>
      <c r="FER194" s="281"/>
      <c r="FES194" s="282"/>
      <c r="FET194" s="229"/>
      <c r="FEU194" s="281"/>
      <c r="FEV194" s="282"/>
      <c r="FEW194" s="229"/>
      <c r="FEX194" s="281"/>
      <c r="FEY194" s="282"/>
      <c r="FEZ194" s="229"/>
      <c r="FFA194" s="281"/>
      <c r="FFB194" s="282"/>
      <c r="FFC194" s="229"/>
      <c r="FFD194" s="281"/>
      <c r="FFE194" s="282"/>
      <c r="FFF194" s="229"/>
      <c r="FFG194" s="281"/>
      <c r="FFH194" s="282"/>
      <c r="FFI194" s="229"/>
      <c r="FFJ194" s="281"/>
      <c r="FFK194" s="282"/>
      <c r="FFL194" s="229"/>
      <c r="FFM194" s="281"/>
      <c r="FFN194" s="282"/>
      <c r="FFO194" s="229"/>
      <c r="FFP194" s="281"/>
      <c r="FFQ194" s="282"/>
      <c r="FFR194" s="229"/>
      <c r="FFS194" s="281"/>
      <c r="FFT194" s="282"/>
      <c r="FFU194" s="229"/>
      <c r="FFV194" s="281"/>
      <c r="FFW194" s="282"/>
      <c r="FFX194" s="229"/>
      <c r="FFY194" s="281"/>
      <c r="FFZ194" s="282"/>
      <c r="FGA194" s="229"/>
      <c r="FGB194" s="281"/>
      <c r="FGC194" s="282"/>
      <c r="FGD194" s="229"/>
      <c r="FGE194" s="281"/>
      <c r="FGF194" s="282"/>
      <c r="FGG194" s="229"/>
      <c r="FGH194" s="281"/>
      <c r="FGI194" s="282"/>
      <c r="FGJ194" s="229"/>
      <c r="FGK194" s="281"/>
      <c r="FGL194" s="282"/>
      <c r="FGM194" s="229"/>
      <c r="FGN194" s="281"/>
      <c r="FGO194" s="282"/>
      <c r="FGP194" s="229"/>
      <c r="FGQ194" s="281"/>
      <c r="FGR194" s="282"/>
      <c r="FGS194" s="229"/>
      <c r="FGT194" s="281"/>
      <c r="FGU194" s="282"/>
      <c r="FGV194" s="229"/>
      <c r="FGW194" s="281"/>
      <c r="FGX194" s="282"/>
      <c r="FGY194" s="229"/>
      <c r="FGZ194" s="281"/>
      <c r="FHA194" s="282"/>
      <c r="FHB194" s="229"/>
      <c r="FHC194" s="281"/>
      <c r="FHD194" s="282"/>
      <c r="FHE194" s="229"/>
      <c r="FHF194" s="281"/>
      <c r="FHG194" s="282"/>
      <c r="FHH194" s="229"/>
      <c r="FHI194" s="281"/>
      <c r="FHJ194" s="282"/>
      <c r="FHK194" s="229"/>
      <c r="FHL194" s="281"/>
      <c r="FHM194" s="282"/>
      <c r="FHN194" s="229"/>
      <c r="FHO194" s="281"/>
      <c r="FHP194" s="282"/>
      <c r="FHQ194" s="229"/>
      <c r="FHR194" s="281"/>
      <c r="FHS194" s="282"/>
      <c r="FHT194" s="229"/>
      <c r="FHU194" s="281"/>
      <c r="FHV194" s="282"/>
      <c r="FHW194" s="229"/>
      <c r="FHX194" s="281"/>
      <c r="FHY194" s="282"/>
      <c r="FHZ194" s="229"/>
      <c r="FIA194" s="281"/>
      <c r="FIB194" s="282"/>
      <c r="FIC194" s="229"/>
      <c r="FID194" s="281"/>
      <c r="FIE194" s="282"/>
      <c r="FIF194" s="229"/>
      <c r="FIG194" s="281"/>
      <c r="FIH194" s="282"/>
      <c r="FII194" s="229"/>
      <c r="FIJ194" s="281"/>
      <c r="FIK194" s="282"/>
      <c r="FIL194" s="229"/>
      <c r="FIM194" s="281"/>
      <c r="FIN194" s="282"/>
      <c r="FIO194" s="229"/>
      <c r="FIP194" s="281"/>
      <c r="FIQ194" s="282"/>
      <c r="FIR194" s="229"/>
      <c r="FIS194" s="281"/>
      <c r="FIT194" s="282"/>
      <c r="FIU194" s="229"/>
      <c r="FIV194" s="281"/>
      <c r="FIW194" s="282"/>
      <c r="FIX194" s="229"/>
      <c r="FIY194" s="281"/>
      <c r="FIZ194" s="282"/>
      <c r="FJA194" s="229"/>
      <c r="FJB194" s="281"/>
      <c r="FJC194" s="282"/>
      <c r="FJD194" s="229"/>
      <c r="FJE194" s="281"/>
      <c r="FJF194" s="282"/>
      <c r="FJG194" s="229"/>
      <c r="FJH194" s="281"/>
      <c r="FJI194" s="282"/>
      <c r="FJJ194" s="229"/>
      <c r="FJK194" s="281"/>
      <c r="FJL194" s="282"/>
      <c r="FJM194" s="229"/>
      <c r="FJN194" s="281"/>
      <c r="FJO194" s="282"/>
      <c r="FJP194" s="229"/>
      <c r="FJQ194" s="281"/>
      <c r="FJR194" s="282"/>
      <c r="FJS194" s="229"/>
      <c r="FJT194" s="281"/>
      <c r="FJU194" s="282"/>
      <c r="FJV194" s="229"/>
      <c r="FJW194" s="281"/>
      <c r="FJX194" s="282"/>
      <c r="FJY194" s="229"/>
      <c r="FJZ194" s="281"/>
      <c r="FKA194" s="282"/>
      <c r="FKB194" s="229"/>
      <c r="FKC194" s="281"/>
      <c r="FKD194" s="282"/>
      <c r="FKE194" s="229"/>
      <c r="FKF194" s="281"/>
      <c r="FKG194" s="282"/>
      <c r="FKH194" s="229"/>
      <c r="FKI194" s="281"/>
      <c r="FKJ194" s="282"/>
      <c r="FKK194" s="229"/>
      <c r="FKL194" s="281"/>
      <c r="FKM194" s="282"/>
      <c r="FKN194" s="229"/>
      <c r="FKO194" s="281"/>
      <c r="FKP194" s="282"/>
      <c r="FKQ194" s="229"/>
      <c r="FKR194" s="281"/>
      <c r="FKS194" s="282"/>
      <c r="FKT194" s="229"/>
      <c r="FKU194" s="281"/>
      <c r="FKV194" s="282"/>
      <c r="FKW194" s="229"/>
      <c r="FKX194" s="281"/>
      <c r="FKY194" s="282"/>
      <c r="FKZ194" s="229"/>
      <c r="FLA194" s="281"/>
      <c r="FLB194" s="282"/>
      <c r="FLC194" s="229"/>
      <c r="FLD194" s="281"/>
      <c r="FLE194" s="282"/>
      <c r="FLF194" s="229"/>
      <c r="FLG194" s="281"/>
      <c r="FLH194" s="282"/>
      <c r="FLI194" s="229"/>
      <c r="FLJ194" s="281"/>
      <c r="FLK194" s="282"/>
      <c r="FLL194" s="229"/>
      <c r="FLM194" s="281"/>
      <c r="FLN194" s="282"/>
      <c r="FLO194" s="229"/>
      <c r="FLP194" s="281"/>
      <c r="FLQ194" s="282"/>
      <c r="FLR194" s="229"/>
      <c r="FLS194" s="281"/>
      <c r="FLT194" s="282"/>
      <c r="FLU194" s="229"/>
      <c r="FLV194" s="281"/>
      <c r="FLW194" s="282"/>
      <c r="FLX194" s="229"/>
      <c r="FLY194" s="281"/>
      <c r="FLZ194" s="282"/>
      <c r="FMA194" s="229"/>
      <c r="FMB194" s="281"/>
      <c r="FMC194" s="282"/>
      <c r="FMD194" s="229"/>
      <c r="FME194" s="281"/>
      <c r="FMF194" s="282"/>
      <c r="FMG194" s="229"/>
      <c r="FMH194" s="281"/>
      <c r="FMI194" s="282"/>
      <c r="FMJ194" s="229"/>
      <c r="FMK194" s="281"/>
      <c r="FML194" s="282"/>
      <c r="FMM194" s="229"/>
      <c r="FMN194" s="281"/>
      <c r="FMO194" s="282"/>
      <c r="FMP194" s="229"/>
      <c r="FMQ194" s="281"/>
      <c r="FMR194" s="282"/>
      <c r="FMS194" s="229"/>
      <c r="FMT194" s="281"/>
      <c r="FMU194" s="282"/>
      <c r="FMV194" s="229"/>
      <c r="FMW194" s="281"/>
      <c r="FMX194" s="282"/>
      <c r="FMY194" s="229"/>
      <c r="FMZ194" s="281"/>
      <c r="FNA194" s="282"/>
      <c r="FNB194" s="229"/>
      <c r="FNC194" s="281"/>
      <c r="FND194" s="282"/>
      <c r="FNE194" s="229"/>
      <c r="FNF194" s="281"/>
      <c r="FNG194" s="282"/>
      <c r="FNH194" s="229"/>
      <c r="FNI194" s="281"/>
      <c r="FNJ194" s="282"/>
      <c r="FNK194" s="229"/>
      <c r="FNL194" s="281"/>
      <c r="FNM194" s="282"/>
      <c r="FNN194" s="229"/>
      <c r="FNO194" s="281"/>
      <c r="FNP194" s="282"/>
      <c r="FNQ194" s="229"/>
      <c r="FNR194" s="281"/>
      <c r="FNS194" s="282"/>
      <c r="FNT194" s="229"/>
      <c r="FNU194" s="281"/>
      <c r="FNV194" s="282"/>
      <c r="FNW194" s="229"/>
      <c r="FNX194" s="281"/>
      <c r="FNY194" s="282"/>
      <c r="FNZ194" s="229"/>
      <c r="FOA194" s="281"/>
      <c r="FOB194" s="282"/>
      <c r="FOC194" s="229"/>
      <c r="FOD194" s="281"/>
      <c r="FOE194" s="282"/>
      <c r="FOF194" s="229"/>
      <c r="FOG194" s="281"/>
      <c r="FOH194" s="282"/>
      <c r="FOI194" s="229"/>
      <c r="FOJ194" s="281"/>
      <c r="FOK194" s="282"/>
      <c r="FOL194" s="229"/>
      <c r="FOM194" s="281"/>
      <c r="FON194" s="282"/>
      <c r="FOO194" s="229"/>
      <c r="FOP194" s="281"/>
      <c r="FOQ194" s="282"/>
      <c r="FOR194" s="229"/>
      <c r="FOS194" s="281"/>
      <c r="FOT194" s="282"/>
      <c r="FOU194" s="229"/>
      <c r="FOV194" s="281"/>
      <c r="FOW194" s="282"/>
      <c r="FOX194" s="229"/>
      <c r="FOY194" s="281"/>
      <c r="FOZ194" s="282"/>
      <c r="FPA194" s="229"/>
      <c r="FPB194" s="281"/>
      <c r="FPC194" s="282"/>
      <c r="FPD194" s="229"/>
      <c r="FPE194" s="281"/>
      <c r="FPF194" s="282"/>
      <c r="FPG194" s="229"/>
      <c r="FPH194" s="281"/>
      <c r="FPI194" s="282"/>
      <c r="FPJ194" s="229"/>
      <c r="FPK194" s="281"/>
      <c r="FPL194" s="282"/>
      <c r="FPM194" s="229"/>
      <c r="FPN194" s="281"/>
      <c r="FPO194" s="282"/>
      <c r="FPP194" s="229"/>
      <c r="FPQ194" s="281"/>
      <c r="FPR194" s="282"/>
      <c r="FPS194" s="229"/>
      <c r="FPT194" s="281"/>
      <c r="FPU194" s="282"/>
      <c r="FPV194" s="229"/>
      <c r="FPW194" s="281"/>
      <c r="FPX194" s="282"/>
      <c r="FPY194" s="229"/>
      <c r="FPZ194" s="281"/>
      <c r="FQA194" s="282"/>
      <c r="FQB194" s="229"/>
      <c r="FQC194" s="281"/>
      <c r="FQD194" s="282"/>
      <c r="FQE194" s="229"/>
      <c r="FQF194" s="281"/>
      <c r="FQG194" s="282"/>
      <c r="FQH194" s="229"/>
      <c r="FQI194" s="281"/>
      <c r="FQJ194" s="282"/>
      <c r="FQK194" s="229"/>
      <c r="FQL194" s="281"/>
      <c r="FQM194" s="282"/>
      <c r="FQN194" s="229"/>
      <c r="FQO194" s="281"/>
      <c r="FQP194" s="282"/>
      <c r="FQQ194" s="229"/>
      <c r="FQR194" s="281"/>
      <c r="FQS194" s="282"/>
      <c r="FQT194" s="229"/>
      <c r="FQU194" s="281"/>
      <c r="FQV194" s="282"/>
      <c r="FQW194" s="229"/>
      <c r="FQX194" s="281"/>
      <c r="FQY194" s="282"/>
      <c r="FQZ194" s="229"/>
      <c r="FRA194" s="281"/>
      <c r="FRB194" s="282"/>
      <c r="FRC194" s="229"/>
      <c r="FRD194" s="281"/>
      <c r="FRE194" s="282"/>
      <c r="FRF194" s="229"/>
      <c r="FRG194" s="281"/>
      <c r="FRH194" s="282"/>
      <c r="FRI194" s="229"/>
      <c r="FRJ194" s="281"/>
      <c r="FRK194" s="282"/>
      <c r="FRL194" s="229"/>
      <c r="FRM194" s="281"/>
      <c r="FRN194" s="282"/>
      <c r="FRO194" s="229"/>
      <c r="FRP194" s="281"/>
      <c r="FRQ194" s="282"/>
      <c r="FRR194" s="229"/>
      <c r="FRS194" s="281"/>
      <c r="FRT194" s="282"/>
      <c r="FRU194" s="229"/>
      <c r="FRV194" s="281"/>
      <c r="FRW194" s="282"/>
      <c r="FRX194" s="229"/>
      <c r="FRY194" s="281"/>
      <c r="FRZ194" s="282"/>
      <c r="FSA194" s="229"/>
      <c r="FSB194" s="281"/>
      <c r="FSC194" s="282"/>
      <c r="FSD194" s="229"/>
      <c r="FSE194" s="281"/>
      <c r="FSF194" s="282"/>
      <c r="FSG194" s="229"/>
      <c r="FSH194" s="281"/>
      <c r="FSI194" s="282"/>
      <c r="FSJ194" s="229"/>
      <c r="FSK194" s="281"/>
      <c r="FSL194" s="282"/>
      <c r="FSM194" s="229"/>
      <c r="FSN194" s="281"/>
      <c r="FSO194" s="282"/>
      <c r="FSP194" s="229"/>
      <c r="FSQ194" s="281"/>
      <c r="FSR194" s="282"/>
      <c r="FSS194" s="229"/>
      <c r="FST194" s="281"/>
      <c r="FSU194" s="282"/>
      <c r="FSV194" s="229"/>
      <c r="FSW194" s="281"/>
      <c r="FSX194" s="282"/>
      <c r="FSY194" s="229"/>
      <c r="FSZ194" s="281"/>
      <c r="FTA194" s="282"/>
      <c r="FTB194" s="229"/>
      <c r="FTC194" s="281"/>
      <c r="FTD194" s="282"/>
      <c r="FTE194" s="229"/>
      <c r="FTF194" s="281"/>
      <c r="FTG194" s="282"/>
      <c r="FTH194" s="229"/>
      <c r="FTI194" s="281"/>
      <c r="FTJ194" s="282"/>
      <c r="FTK194" s="229"/>
      <c r="FTL194" s="281"/>
      <c r="FTM194" s="282"/>
      <c r="FTN194" s="229"/>
      <c r="FTO194" s="281"/>
      <c r="FTP194" s="282"/>
      <c r="FTQ194" s="229"/>
      <c r="FTR194" s="281"/>
      <c r="FTS194" s="282"/>
      <c r="FTT194" s="229"/>
      <c r="FTU194" s="281"/>
      <c r="FTV194" s="282"/>
      <c r="FTW194" s="229"/>
      <c r="FTX194" s="281"/>
      <c r="FTY194" s="282"/>
      <c r="FTZ194" s="229"/>
      <c r="FUA194" s="281"/>
      <c r="FUB194" s="282"/>
      <c r="FUC194" s="229"/>
      <c r="FUD194" s="281"/>
      <c r="FUE194" s="282"/>
      <c r="FUF194" s="229"/>
      <c r="FUG194" s="281"/>
      <c r="FUH194" s="282"/>
      <c r="FUI194" s="229"/>
      <c r="FUJ194" s="281"/>
      <c r="FUK194" s="282"/>
      <c r="FUL194" s="229"/>
      <c r="FUM194" s="281"/>
      <c r="FUN194" s="282"/>
      <c r="FUO194" s="229"/>
      <c r="FUP194" s="281"/>
      <c r="FUQ194" s="282"/>
      <c r="FUR194" s="229"/>
      <c r="FUS194" s="281"/>
      <c r="FUT194" s="282"/>
      <c r="FUU194" s="229"/>
      <c r="FUV194" s="281"/>
      <c r="FUW194" s="282"/>
      <c r="FUX194" s="229"/>
      <c r="FUY194" s="281"/>
      <c r="FUZ194" s="282"/>
      <c r="FVA194" s="229"/>
      <c r="FVB194" s="281"/>
      <c r="FVC194" s="282"/>
      <c r="FVD194" s="229"/>
      <c r="FVE194" s="281"/>
      <c r="FVF194" s="282"/>
      <c r="FVG194" s="229"/>
      <c r="FVH194" s="281"/>
      <c r="FVI194" s="282"/>
      <c r="FVJ194" s="229"/>
      <c r="FVK194" s="281"/>
      <c r="FVL194" s="282"/>
      <c r="FVM194" s="229"/>
      <c r="FVN194" s="281"/>
      <c r="FVO194" s="282"/>
      <c r="FVP194" s="229"/>
      <c r="FVQ194" s="281"/>
      <c r="FVR194" s="282"/>
      <c r="FVS194" s="229"/>
      <c r="FVT194" s="281"/>
      <c r="FVU194" s="282"/>
      <c r="FVV194" s="229"/>
      <c r="FVW194" s="281"/>
      <c r="FVX194" s="282"/>
      <c r="FVY194" s="229"/>
      <c r="FVZ194" s="281"/>
      <c r="FWA194" s="282"/>
      <c r="FWB194" s="229"/>
      <c r="FWC194" s="281"/>
      <c r="FWD194" s="282"/>
      <c r="FWE194" s="229"/>
      <c r="FWF194" s="281"/>
      <c r="FWG194" s="282"/>
      <c r="FWH194" s="229"/>
      <c r="FWI194" s="281"/>
      <c r="FWJ194" s="282"/>
      <c r="FWK194" s="229"/>
      <c r="FWL194" s="281"/>
      <c r="FWM194" s="282"/>
      <c r="FWN194" s="229"/>
      <c r="FWO194" s="281"/>
      <c r="FWP194" s="282"/>
      <c r="FWQ194" s="229"/>
      <c r="FWR194" s="281"/>
      <c r="FWS194" s="282"/>
      <c r="FWT194" s="229"/>
      <c r="FWU194" s="281"/>
      <c r="FWV194" s="282"/>
      <c r="FWW194" s="229"/>
      <c r="FWX194" s="281"/>
      <c r="FWY194" s="282"/>
      <c r="FWZ194" s="229"/>
      <c r="FXA194" s="281"/>
      <c r="FXB194" s="282"/>
      <c r="FXC194" s="229"/>
      <c r="FXD194" s="281"/>
      <c r="FXE194" s="282"/>
      <c r="FXF194" s="229"/>
      <c r="FXG194" s="281"/>
      <c r="FXH194" s="282"/>
      <c r="FXI194" s="229"/>
      <c r="FXJ194" s="281"/>
      <c r="FXK194" s="282"/>
      <c r="FXL194" s="229"/>
      <c r="FXM194" s="281"/>
      <c r="FXN194" s="282"/>
      <c r="FXO194" s="229"/>
      <c r="FXP194" s="281"/>
      <c r="FXQ194" s="282"/>
      <c r="FXR194" s="229"/>
      <c r="FXS194" s="281"/>
      <c r="FXT194" s="282"/>
      <c r="FXU194" s="229"/>
      <c r="FXV194" s="281"/>
      <c r="FXW194" s="282"/>
      <c r="FXX194" s="229"/>
      <c r="FXY194" s="281"/>
      <c r="FXZ194" s="282"/>
      <c r="FYA194" s="229"/>
      <c r="FYB194" s="281"/>
      <c r="FYC194" s="282"/>
      <c r="FYD194" s="229"/>
      <c r="FYE194" s="281"/>
      <c r="FYF194" s="282"/>
      <c r="FYG194" s="229"/>
      <c r="FYH194" s="281"/>
      <c r="FYI194" s="282"/>
      <c r="FYJ194" s="229"/>
      <c r="FYK194" s="281"/>
      <c r="FYL194" s="282"/>
      <c r="FYM194" s="229"/>
      <c r="FYN194" s="281"/>
      <c r="FYO194" s="282"/>
      <c r="FYP194" s="229"/>
      <c r="FYQ194" s="281"/>
      <c r="FYR194" s="282"/>
      <c r="FYS194" s="229"/>
      <c r="FYT194" s="281"/>
      <c r="FYU194" s="282"/>
      <c r="FYV194" s="229"/>
      <c r="FYW194" s="281"/>
      <c r="FYX194" s="282"/>
      <c r="FYY194" s="229"/>
      <c r="FYZ194" s="281"/>
      <c r="FZA194" s="282"/>
      <c r="FZB194" s="229"/>
      <c r="FZC194" s="281"/>
      <c r="FZD194" s="282"/>
      <c r="FZE194" s="229"/>
      <c r="FZF194" s="281"/>
      <c r="FZG194" s="282"/>
      <c r="FZH194" s="229"/>
      <c r="FZI194" s="281"/>
      <c r="FZJ194" s="282"/>
      <c r="FZK194" s="229"/>
      <c r="FZL194" s="281"/>
      <c r="FZM194" s="282"/>
      <c r="FZN194" s="229"/>
      <c r="FZO194" s="281"/>
      <c r="FZP194" s="282"/>
      <c r="FZQ194" s="229"/>
      <c r="FZR194" s="281"/>
      <c r="FZS194" s="282"/>
      <c r="FZT194" s="229"/>
      <c r="FZU194" s="281"/>
      <c r="FZV194" s="282"/>
      <c r="FZW194" s="229"/>
      <c r="FZX194" s="281"/>
      <c r="FZY194" s="282"/>
      <c r="FZZ194" s="229"/>
      <c r="GAA194" s="281"/>
      <c r="GAB194" s="282"/>
      <c r="GAC194" s="229"/>
      <c r="GAD194" s="281"/>
      <c r="GAE194" s="282"/>
      <c r="GAF194" s="229"/>
      <c r="GAG194" s="281"/>
      <c r="GAH194" s="282"/>
      <c r="GAI194" s="229"/>
      <c r="GAJ194" s="281"/>
      <c r="GAK194" s="282"/>
      <c r="GAL194" s="229"/>
      <c r="GAM194" s="281"/>
      <c r="GAN194" s="282"/>
      <c r="GAO194" s="229"/>
      <c r="GAP194" s="281"/>
      <c r="GAQ194" s="282"/>
      <c r="GAR194" s="229"/>
      <c r="GAS194" s="281"/>
      <c r="GAT194" s="282"/>
      <c r="GAU194" s="229"/>
      <c r="GAV194" s="281"/>
      <c r="GAW194" s="282"/>
      <c r="GAX194" s="229"/>
      <c r="GAY194" s="281"/>
      <c r="GAZ194" s="282"/>
      <c r="GBA194" s="229"/>
      <c r="GBB194" s="281"/>
      <c r="GBC194" s="282"/>
      <c r="GBD194" s="229"/>
      <c r="GBE194" s="281"/>
      <c r="GBF194" s="282"/>
      <c r="GBG194" s="229"/>
      <c r="GBH194" s="281"/>
      <c r="GBI194" s="282"/>
      <c r="GBJ194" s="229"/>
      <c r="GBK194" s="281"/>
      <c r="GBL194" s="282"/>
      <c r="GBM194" s="229"/>
      <c r="GBN194" s="281"/>
      <c r="GBO194" s="282"/>
      <c r="GBP194" s="229"/>
      <c r="GBQ194" s="281"/>
      <c r="GBR194" s="282"/>
      <c r="GBS194" s="229"/>
      <c r="GBT194" s="281"/>
      <c r="GBU194" s="282"/>
      <c r="GBV194" s="229"/>
      <c r="GBW194" s="281"/>
      <c r="GBX194" s="282"/>
      <c r="GBY194" s="229"/>
      <c r="GBZ194" s="281"/>
      <c r="GCA194" s="282"/>
      <c r="GCB194" s="229"/>
      <c r="GCC194" s="281"/>
      <c r="GCD194" s="282"/>
      <c r="GCE194" s="229"/>
      <c r="GCF194" s="281"/>
      <c r="GCG194" s="282"/>
      <c r="GCH194" s="229"/>
      <c r="GCI194" s="281"/>
      <c r="GCJ194" s="282"/>
      <c r="GCK194" s="229"/>
      <c r="GCL194" s="281"/>
      <c r="GCM194" s="282"/>
      <c r="GCN194" s="229"/>
      <c r="GCO194" s="281"/>
      <c r="GCP194" s="282"/>
      <c r="GCQ194" s="229"/>
      <c r="GCR194" s="281"/>
      <c r="GCS194" s="282"/>
      <c r="GCT194" s="229"/>
      <c r="GCU194" s="281"/>
      <c r="GCV194" s="282"/>
      <c r="GCW194" s="229"/>
      <c r="GCX194" s="281"/>
      <c r="GCY194" s="282"/>
      <c r="GCZ194" s="229"/>
      <c r="GDA194" s="281"/>
      <c r="GDB194" s="282"/>
      <c r="GDC194" s="229"/>
      <c r="GDD194" s="281"/>
      <c r="GDE194" s="282"/>
      <c r="GDF194" s="229"/>
      <c r="GDG194" s="281"/>
      <c r="GDH194" s="282"/>
      <c r="GDI194" s="229"/>
      <c r="GDJ194" s="281"/>
      <c r="GDK194" s="282"/>
      <c r="GDL194" s="229"/>
      <c r="GDM194" s="281"/>
      <c r="GDN194" s="282"/>
      <c r="GDO194" s="229"/>
      <c r="GDP194" s="281"/>
      <c r="GDQ194" s="282"/>
      <c r="GDR194" s="229"/>
      <c r="GDS194" s="281"/>
      <c r="GDT194" s="282"/>
      <c r="GDU194" s="229"/>
      <c r="GDV194" s="281"/>
      <c r="GDW194" s="282"/>
      <c r="GDX194" s="229"/>
      <c r="GDY194" s="281"/>
      <c r="GDZ194" s="282"/>
      <c r="GEA194" s="229"/>
      <c r="GEB194" s="281"/>
      <c r="GEC194" s="282"/>
      <c r="GED194" s="229"/>
      <c r="GEE194" s="281"/>
      <c r="GEF194" s="282"/>
      <c r="GEG194" s="229"/>
      <c r="GEH194" s="281"/>
      <c r="GEI194" s="282"/>
      <c r="GEJ194" s="229"/>
      <c r="GEK194" s="281"/>
      <c r="GEL194" s="282"/>
      <c r="GEM194" s="229"/>
      <c r="GEN194" s="281"/>
      <c r="GEO194" s="282"/>
      <c r="GEP194" s="229"/>
      <c r="GEQ194" s="281"/>
      <c r="GER194" s="282"/>
      <c r="GES194" s="229"/>
      <c r="GET194" s="281"/>
      <c r="GEU194" s="282"/>
      <c r="GEV194" s="229"/>
      <c r="GEW194" s="281"/>
      <c r="GEX194" s="282"/>
      <c r="GEY194" s="229"/>
      <c r="GEZ194" s="281"/>
      <c r="GFA194" s="282"/>
      <c r="GFB194" s="229"/>
      <c r="GFC194" s="281"/>
      <c r="GFD194" s="282"/>
      <c r="GFE194" s="229"/>
      <c r="GFF194" s="281"/>
      <c r="GFG194" s="282"/>
      <c r="GFH194" s="229"/>
      <c r="GFI194" s="281"/>
      <c r="GFJ194" s="282"/>
      <c r="GFK194" s="229"/>
      <c r="GFL194" s="281"/>
      <c r="GFM194" s="282"/>
      <c r="GFN194" s="229"/>
      <c r="GFO194" s="281"/>
      <c r="GFP194" s="282"/>
      <c r="GFQ194" s="229"/>
      <c r="GFR194" s="281"/>
      <c r="GFS194" s="282"/>
      <c r="GFT194" s="229"/>
      <c r="GFU194" s="281"/>
      <c r="GFV194" s="282"/>
      <c r="GFW194" s="229"/>
      <c r="GFX194" s="281"/>
      <c r="GFY194" s="282"/>
      <c r="GFZ194" s="229"/>
      <c r="GGA194" s="281"/>
      <c r="GGB194" s="282"/>
      <c r="GGC194" s="229"/>
      <c r="GGD194" s="281"/>
      <c r="GGE194" s="282"/>
      <c r="GGF194" s="229"/>
      <c r="GGG194" s="281"/>
      <c r="GGH194" s="282"/>
      <c r="GGI194" s="229"/>
      <c r="GGJ194" s="281"/>
      <c r="GGK194" s="282"/>
      <c r="GGL194" s="229"/>
      <c r="GGM194" s="281"/>
      <c r="GGN194" s="282"/>
      <c r="GGO194" s="229"/>
      <c r="GGP194" s="281"/>
      <c r="GGQ194" s="282"/>
      <c r="GGR194" s="229"/>
      <c r="GGS194" s="281"/>
      <c r="GGT194" s="282"/>
      <c r="GGU194" s="229"/>
      <c r="GGV194" s="281"/>
      <c r="GGW194" s="282"/>
      <c r="GGX194" s="229"/>
      <c r="GGY194" s="281"/>
      <c r="GGZ194" s="282"/>
      <c r="GHA194" s="229"/>
      <c r="GHB194" s="281"/>
      <c r="GHC194" s="282"/>
      <c r="GHD194" s="229"/>
      <c r="GHE194" s="281"/>
      <c r="GHF194" s="282"/>
      <c r="GHG194" s="229"/>
      <c r="GHH194" s="281"/>
      <c r="GHI194" s="282"/>
      <c r="GHJ194" s="229"/>
      <c r="GHK194" s="281"/>
      <c r="GHL194" s="282"/>
      <c r="GHM194" s="229"/>
      <c r="GHN194" s="281"/>
      <c r="GHO194" s="282"/>
      <c r="GHP194" s="229"/>
      <c r="GHQ194" s="281"/>
      <c r="GHR194" s="282"/>
      <c r="GHS194" s="229"/>
      <c r="GHT194" s="281"/>
      <c r="GHU194" s="282"/>
      <c r="GHV194" s="229"/>
      <c r="GHW194" s="281"/>
      <c r="GHX194" s="282"/>
      <c r="GHY194" s="229"/>
      <c r="GHZ194" s="281"/>
      <c r="GIA194" s="282"/>
      <c r="GIB194" s="229"/>
      <c r="GIC194" s="281"/>
      <c r="GID194" s="282"/>
      <c r="GIE194" s="229"/>
      <c r="GIF194" s="281"/>
      <c r="GIG194" s="282"/>
      <c r="GIH194" s="229"/>
      <c r="GII194" s="281"/>
      <c r="GIJ194" s="282"/>
      <c r="GIK194" s="229"/>
      <c r="GIL194" s="281"/>
      <c r="GIM194" s="282"/>
      <c r="GIN194" s="229"/>
      <c r="GIO194" s="281"/>
      <c r="GIP194" s="282"/>
      <c r="GIQ194" s="229"/>
      <c r="GIR194" s="281"/>
      <c r="GIS194" s="282"/>
      <c r="GIT194" s="229"/>
      <c r="GIU194" s="281"/>
      <c r="GIV194" s="282"/>
      <c r="GIW194" s="229"/>
      <c r="GIX194" s="281"/>
      <c r="GIY194" s="282"/>
      <c r="GIZ194" s="229"/>
      <c r="GJA194" s="281"/>
      <c r="GJB194" s="282"/>
      <c r="GJC194" s="229"/>
      <c r="GJD194" s="281"/>
      <c r="GJE194" s="282"/>
      <c r="GJF194" s="229"/>
      <c r="GJG194" s="281"/>
      <c r="GJH194" s="282"/>
      <c r="GJI194" s="229"/>
      <c r="GJJ194" s="281"/>
      <c r="GJK194" s="282"/>
      <c r="GJL194" s="229"/>
      <c r="GJM194" s="281"/>
      <c r="GJN194" s="282"/>
      <c r="GJO194" s="229"/>
      <c r="GJP194" s="281"/>
      <c r="GJQ194" s="282"/>
      <c r="GJR194" s="229"/>
      <c r="GJS194" s="281"/>
      <c r="GJT194" s="282"/>
      <c r="GJU194" s="229"/>
      <c r="GJV194" s="281"/>
      <c r="GJW194" s="282"/>
      <c r="GJX194" s="229"/>
      <c r="GJY194" s="281"/>
      <c r="GJZ194" s="282"/>
      <c r="GKA194" s="229"/>
      <c r="GKB194" s="281"/>
      <c r="GKC194" s="282"/>
      <c r="GKD194" s="229"/>
      <c r="GKE194" s="281"/>
      <c r="GKF194" s="282"/>
      <c r="GKG194" s="229"/>
      <c r="GKH194" s="281"/>
      <c r="GKI194" s="282"/>
      <c r="GKJ194" s="229"/>
      <c r="GKK194" s="281"/>
      <c r="GKL194" s="282"/>
      <c r="GKM194" s="229"/>
      <c r="GKN194" s="281"/>
      <c r="GKO194" s="282"/>
      <c r="GKP194" s="229"/>
      <c r="GKQ194" s="281"/>
      <c r="GKR194" s="282"/>
      <c r="GKS194" s="229"/>
      <c r="GKT194" s="281"/>
      <c r="GKU194" s="282"/>
      <c r="GKV194" s="229"/>
      <c r="GKW194" s="281"/>
      <c r="GKX194" s="282"/>
      <c r="GKY194" s="229"/>
      <c r="GKZ194" s="281"/>
      <c r="GLA194" s="282"/>
      <c r="GLB194" s="229"/>
      <c r="GLC194" s="281"/>
      <c r="GLD194" s="282"/>
      <c r="GLE194" s="229"/>
      <c r="GLF194" s="281"/>
      <c r="GLG194" s="282"/>
      <c r="GLH194" s="229"/>
      <c r="GLI194" s="281"/>
      <c r="GLJ194" s="282"/>
      <c r="GLK194" s="229"/>
      <c r="GLL194" s="281"/>
      <c r="GLM194" s="282"/>
      <c r="GLN194" s="229"/>
      <c r="GLO194" s="281"/>
      <c r="GLP194" s="282"/>
      <c r="GLQ194" s="229"/>
      <c r="GLR194" s="281"/>
      <c r="GLS194" s="282"/>
      <c r="GLT194" s="229"/>
      <c r="GLU194" s="281"/>
      <c r="GLV194" s="282"/>
      <c r="GLW194" s="229"/>
      <c r="GLX194" s="281"/>
      <c r="GLY194" s="282"/>
      <c r="GLZ194" s="229"/>
      <c r="GMA194" s="281"/>
      <c r="GMB194" s="282"/>
      <c r="GMC194" s="229"/>
      <c r="GMD194" s="281"/>
      <c r="GME194" s="282"/>
      <c r="GMF194" s="229"/>
      <c r="GMG194" s="281"/>
      <c r="GMH194" s="282"/>
      <c r="GMI194" s="229"/>
      <c r="GMJ194" s="281"/>
      <c r="GMK194" s="282"/>
      <c r="GML194" s="229"/>
      <c r="GMM194" s="281"/>
      <c r="GMN194" s="282"/>
      <c r="GMO194" s="229"/>
      <c r="GMP194" s="281"/>
      <c r="GMQ194" s="282"/>
      <c r="GMR194" s="229"/>
      <c r="GMS194" s="281"/>
      <c r="GMT194" s="282"/>
      <c r="GMU194" s="229"/>
      <c r="GMV194" s="281"/>
      <c r="GMW194" s="282"/>
      <c r="GMX194" s="229"/>
      <c r="GMY194" s="281"/>
      <c r="GMZ194" s="282"/>
      <c r="GNA194" s="229"/>
      <c r="GNB194" s="281"/>
      <c r="GNC194" s="282"/>
      <c r="GND194" s="229"/>
      <c r="GNE194" s="281"/>
      <c r="GNF194" s="282"/>
      <c r="GNG194" s="229"/>
      <c r="GNH194" s="281"/>
      <c r="GNI194" s="282"/>
      <c r="GNJ194" s="229"/>
      <c r="GNK194" s="281"/>
      <c r="GNL194" s="282"/>
      <c r="GNM194" s="229"/>
      <c r="GNN194" s="281"/>
      <c r="GNO194" s="282"/>
      <c r="GNP194" s="229"/>
      <c r="GNQ194" s="281"/>
      <c r="GNR194" s="282"/>
      <c r="GNS194" s="229"/>
      <c r="GNT194" s="281"/>
      <c r="GNU194" s="282"/>
      <c r="GNV194" s="229"/>
      <c r="GNW194" s="281"/>
      <c r="GNX194" s="282"/>
      <c r="GNY194" s="229"/>
      <c r="GNZ194" s="281"/>
      <c r="GOA194" s="282"/>
      <c r="GOB194" s="229"/>
      <c r="GOC194" s="281"/>
      <c r="GOD194" s="282"/>
      <c r="GOE194" s="229"/>
      <c r="GOF194" s="281"/>
      <c r="GOG194" s="282"/>
      <c r="GOH194" s="229"/>
      <c r="GOI194" s="281"/>
      <c r="GOJ194" s="282"/>
      <c r="GOK194" s="229"/>
      <c r="GOL194" s="281"/>
      <c r="GOM194" s="282"/>
      <c r="GON194" s="229"/>
      <c r="GOO194" s="281"/>
      <c r="GOP194" s="282"/>
      <c r="GOQ194" s="229"/>
      <c r="GOR194" s="281"/>
      <c r="GOS194" s="282"/>
      <c r="GOT194" s="229"/>
      <c r="GOU194" s="281"/>
      <c r="GOV194" s="282"/>
      <c r="GOW194" s="229"/>
      <c r="GOX194" s="281"/>
      <c r="GOY194" s="282"/>
      <c r="GOZ194" s="229"/>
      <c r="GPA194" s="281"/>
      <c r="GPB194" s="282"/>
      <c r="GPC194" s="229"/>
      <c r="GPD194" s="281"/>
      <c r="GPE194" s="282"/>
      <c r="GPF194" s="229"/>
      <c r="GPG194" s="281"/>
      <c r="GPH194" s="282"/>
      <c r="GPI194" s="229"/>
      <c r="GPJ194" s="281"/>
      <c r="GPK194" s="282"/>
      <c r="GPL194" s="229"/>
      <c r="GPM194" s="281"/>
      <c r="GPN194" s="282"/>
      <c r="GPO194" s="229"/>
      <c r="GPP194" s="281"/>
      <c r="GPQ194" s="282"/>
      <c r="GPR194" s="229"/>
      <c r="GPS194" s="281"/>
      <c r="GPT194" s="282"/>
      <c r="GPU194" s="229"/>
      <c r="GPV194" s="281"/>
      <c r="GPW194" s="282"/>
      <c r="GPX194" s="229"/>
      <c r="GPY194" s="281"/>
      <c r="GPZ194" s="282"/>
      <c r="GQA194" s="229"/>
      <c r="GQB194" s="281"/>
      <c r="GQC194" s="282"/>
      <c r="GQD194" s="229"/>
      <c r="GQE194" s="281"/>
      <c r="GQF194" s="282"/>
      <c r="GQG194" s="229"/>
      <c r="GQH194" s="281"/>
      <c r="GQI194" s="282"/>
      <c r="GQJ194" s="229"/>
      <c r="GQK194" s="281"/>
      <c r="GQL194" s="282"/>
      <c r="GQM194" s="229"/>
      <c r="GQN194" s="281"/>
      <c r="GQO194" s="282"/>
      <c r="GQP194" s="229"/>
      <c r="GQQ194" s="281"/>
      <c r="GQR194" s="282"/>
      <c r="GQS194" s="229"/>
      <c r="GQT194" s="281"/>
      <c r="GQU194" s="282"/>
      <c r="GQV194" s="229"/>
      <c r="GQW194" s="281"/>
      <c r="GQX194" s="282"/>
      <c r="GQY194" s="229"/>
      <c r="GQZ194" s="281"/>
      <c r="GRA194" s="282"/>
      <c r="GRB194" s="229"/>
      <c r="GRC194" s="281"/>
      <c r="GRD194" s="282"/>
      <c r="GRE194" s="229"/>
      <c r="GRF194" s="281"/>
      <c r="GRG194" s="282"/>
      <c r="GRH194" s="229"/>
      <c r="GRI194" s="281"/>
      <c r="GRJ194" s="282"/>
      <c r="GRK194" s="229"/>
      <c r="GRL194" s="281"/>
      <c r="GRM194" s="282"/>
      <c r="GRN194" s="229"/>
      <c r="GRO194" s="281"/>
      <c r="GRP194" s="282"/>
      <c r="GRQ194" s="229"/>
      <c r="GRR194" s="281"/>
      <c r="GRS194" s="282"/>
      <c r="GRT194" s="229"/>
      <c r="GRU194" s="281"/>
      <c r="GRV194" s="282"/>
      <c r="GRW194" s="229"/>
      <c r="GRX194" s="281"/>
      <c r="GRY194" s="282"/>
      <c r="GRZ194" s="229"/>
      <c r="GSA194" s="281"/>
      <c r="GSB194" s="282"/>
      <c r="GSC194" s="229"/>
      <c r="GSD194" s="281"/>
      <c r="GSE194" s="282"/>
      <c r="GSF194" s="229"/>
      <c r="GSG194" s="281"/>
      <c r="GSH194" s="282"/>
      <c r="GSI194" s="229"/>
      <c r="GSJ194" s="281"/>
      <c r="GSK194" s="282"/>
      <c r="GSL194" s="229"/>
      <c r="GSM194" s="281"/>
      <c r="GSN194" s="282"/>
      <c r="GSO194" s="229"/>
      <c r="GSP194" s="281"/>
      <c r="GSQ194" s="282"/>
      <c r="GSR194" s="229"/>
      <c r="GSS194" s="281"/>
      <c r="GST194" s="282"/>
      <c r="GSU194" s="229"/>
      <c r="GSV194" s="281"/>
      <c r="GSW194" s="282"/>
      <c r="GSX194" s="229"/>
      <c r="GSY194" s="281"/>
      <c r="GSZ194" s="282"/>
      <c r="GTA194" s="229"/>
      <c r="GTB194" s="281"/>
      <c r="GTC194" s="282"/>
      <c r="GTD194" s="229"/>
      <c r="GTE194" s="281"/>
      <c r="GTF194" s="282"/>
      <c r="GTG194" s="229"/>
      <c r="GTH194" s="281"/>
      <c r="GTI194" s="282"/>
      <c r="GTJ194" s="229"/>
      <c r="GTK194" s="281"/>
      <c r="GTL194" s="282"/>
      <c r="GTM194" s="229"/>
      <c r="GTN194" s="281"/>
      <c r="GTO194" s="282"/>
      <c r="GTP194" s="229"/>
      <c r="GTQ194" s="281"/>
      <c r="GTR194" s="282"/>
      <c r="GTS194" s="229"/>
      <c r="GTT194" s="281"/>
      <c r="GTU194" s="282"/>
      <c r="GTV194" s="229"/>
      <c r="GTW194" s="281"/>
      <c r="GTX194" s="282"/>
      <c r="GTY194" s="229"/>
      <c r="GTZ194" s="281"/>
      <c r="GUA194" s="282"/>
      <c r="GUB194" s="229"/>
      <c r="GUC194" s="281"/>
      <c r="GUD194" s="282"/>
      <c r="GUE194" s="229"/>
      <c r="GUF194" s="281"/>
      <c r="GUG194" s="282"/>
      <c r="GUH194" s="229"/>
      <c r="GUI194" s="281"/>
      <c r="GUJ194" s="282"/>
      <c r="GUK194" s="229"/>
      <c r="GUL194" s="281"/>
      <c r="GUM194" s="282"/>
      <c r="GUN194" s="229"/>
      <c r="GUO194" s="281"/>
      <c r="GUP194" s="282"/>
      <c r="GUQ194" s="229"/>
      <c r="GUR194" s="281"/>
      <c r="GUS194" s="282"/>
      <c r="GUT194" s="229"/>
      <c r="GUU194" s="281"/>
      <c r="GUV194" s="282"/>
      <c r="GUW194" s="229"/>
      <c r="GUX194" s="281"/>
      <c r="GUY194" s="282"/>
      <c r="GUZ194" s="229"/>
      <c r="GVA194" s="281"/>
      <c r="GVB194" s="282"/>
      <c r="GVC194" s="229"/>
      <c r="GVD194" s="281"/>
      <c r="GVE194" s="282"/>
      <c r="GVF194" s="229"/>
      <c r="GVG194" s="281"/>
      <c r="GVH194" s="282"/>
      <c r="GVI194" s="229"/>
      <c r="GVJ194" s="281"/>
      <c r="GVK194" s="282"/>
      <c r="GVL194" s="229"/>
      <c r="GVM194" s="281"/>
      <c r="GVN194" s="282"/>
      <c r="GVO194" s="229"/>
      <c r="GVP194" s="281"/>
      <c r="GVQ194" s="282"/>
      <c r="GVR194" s="229"/>
      <c r="GVS194" s="281"/>
      <c r="GVT194" s="282"/>
      <c r="GVU194" s="229"/>
      <c r="GVV194" s="281"/>
      <c r="GVW194" s="282"/>
      <c r="GVX194" s="229"/>
      <c r="GVY194" s="281"/>
      <c r="GVZ194" s="282"/>
      <c r="GWA194" s="229"/>
      <c r="GWB194" s="281"/>
      <c r="GWC194" s="282"/>
      <c r="GWD194" s="229"/>
      <c r="GWE194" s="281"/>
      <c r="GWF194" s="282"/>
      <c r="GWG194" s="229"/>
      <c r="GWH194" s="281"/>
      <c r="GWI194" s="282"/>
      <c r="GWJ194" s="229"/>
      <c r="GWK194" s="281"/>
      <c r="GWL194" s="282"/>
      <c r="GWM194" s="229"/>
      <c r="GWN194" s="281"/>
      <c r="GWO194" s="282"/>
      <c r="GWP194" s="229"/>
      <c r="GWQ194" s="281"/>
      <c r="GWR194" s="282"/>
      <c r="GWS194" s="229"/>
      <c r="GWT194" s="281"/>
      <c r="GWU194" s="282"/>
      <c r="GWV194" s="229"/>
      <c r="GWW194" s="281"/>
      <c r="GWX194" s="282"/>
      <c r="GWY194" s="229"/>
      <c r="GWZ194" s="281"/>
      <c r="GXA194" s="282"/>
      <c r="GXB194" s="229"/>
      <c r="GXC194" s="281"/>
      <c r="GXD194" s="282"/>
      <c r="GXE194" s="229"/>
      <c r="GXF194" s="281"/>
      <c r="GXG194" s="282"/>
      <c r="GXH194" s="229"/>
      <c r="GXI194" s="281"/>
      <c r="GXJ194" s="282"/>
      <c r="GXK194" s="229"/>
      <c r="GXL194" s="281"/>
      <c r="GXM194" s="282"/>
      <c r="GXN194" s="229"/>
      <c r="GXO194" s="281"/>
      <c r="GXP194" s="282"/>
      <c r="GXQ194" s="229"/>
      <c r="GXR194" s="281"/>
      <c r="GXS194" s="282"/>
      <c r="GXT194" s="229"/>
      <c r="GXU194" s="281"/>
      <c r="GXV194" s="282"/>
      <c r="GXW194" s="229"/>
      <c r="GXX194" s="281"/>
      <c r="GXY194" s="282"/>
      <c r="GXZ194" s="229"/>
      <c r="GYA194" s="281"/>
      <c r="GYB194" s="282"/>
      <c r="GYC194" s="229"/>
      <c r="GYD194" s="281"/>
      <c r="GYE194" s="282"/>
      <c r="GYF194" s="229"/>
      <c r="GYG194" s="281"/>
      <c r="GYH194" s="282"/>
      <c r="GYI194" s="229"/>
      <c r="GYJ194" s="281"/>
      <c r="GYK194" s="282"/>
      <c r="GYL194" s="229"/>
      <c r="GYM194" s="281"/>
      <c r="GYN194" s="282"/>
      <c r="GYO194" s="229"/>
      <c r="GYP194" s="281"/>
      <c r="GYQ194" s="282"/>
      <c r="GYR194" s="229"/>
      <c r="GYS194" s="281"/>
      <c r="GYT194" s="282"/>
      <c r="GYU194" s="229"/>
      <c r="GYV194" s="281"/>
      <c r="GYW194" s="282"/>
      <c r="GYX194" s="229"/>
      <c r="GYY194" s="281"/>
      <c r="GYZ194" s="282"/>
      <c r="GZA194" s="229"/>
      <c r="GZB194" s="281"/>
      <c r="GZC194" s="282"/>
      <c r="GZD194" s="229"/>
      <c r="GZE194" s="281"/>
      <c r="GZF194" s="282"/>
      <c r="GZG194" s="229"/>
      <c r="GZH194" s="281"/>
      <c r="GZI194" s="282"/>
      <c r="GZJ194" s="229"/>
      <c r="GZK194" s="281"/>
      <c r="GZL194" s="282"/>
      <c r="GZM194" s="229"/>
      <c r="GZN194" s="281"/>
      <c r="GZO194" s="282"/>
      <c r="GZP194" s="229"/>
      <c r="GZQ194" s="281"/>
      <c r="GZR194" s="282"/>
      <c r="GZS194" s="229"/>
      <c r="GZT194" s="281"/>
      <c r="GZU194" s="282"/>
      <c r="GZV194" s="229"/>
      <c r="GZW194" s="281"/>
      <c r="GZX194" s="282"/>
      <c r="GZY194" s="229"/>
      <c r="GZZ194" s="281"/>
      <c r="HAA194" s="282"/>
      <c r="HAB194" s="229"/>
      <c r="HAC194" s="281"/>
      <c r="HAD194" s="282"/>
      <c r="HAE194" s="229"/>
      <c r="HAF194" s="281"/>
      <c r="HAG194" s="282"/>
      <c r="HAH194" s="229"/>
      <c r="HAI194" s="281"/>
      <c r="HAJ194" s="282"/>
      <c r="HAK194" s="229"/>
      <c r="HAL194" s="281"/>
      <c r="HAM194" s="282"/>
      <c r="HAN194" s="229"/>
      <c r="HAO194" s="281"/>
      <c r="HAP194" s="282"/>
      <c r="HAQ194" s="229"/>
      <c r="HAR194" s="281"/>
      <c r="HAS194" s="282"/>
      <c r="HAT194" s="229"/>
      <c r="HAU194" s="281"/>
      <c r="HAV194" s="282"/>
      <c r="HAW194" s="229"/>
      <c r="HAX194" s="281"/>
      <c r="HAY194" s="282"/>
      <c r="HAZ194" s="229"/>
      <c r="HBA194" s="281"/>
      <c r="HBB194" s="282"/>
      <c r="HBC194" s="229"/>
      <c r="HBD194" s="281"/>
      <c r="HBE194" s="282"/>
      <c r="HBF194" s="229"/>
      <c r="HBG194" s="281"/>
      <c r="HBH194" s="282"/>
      <c r="HBI194" s="229"/>
      <c r="HBJ194" s="281"/>
      <c r="HBK194" s="282"/>
      <c r="HBL194" s="229"/>
      <c r="HBM194" s="281"/>
      <c r="HBN194" s="282"/>
      <c r="HBO194" s="229"/>
      <c r="HBP194" s="281"/>
      <c r="HBQ194" s="282"/>
      <c r="HBR194" s="229"/>
      <c r="HBS194" s="281"/>
      <c r="HBT194" s="282"/>
      <c r="HBU194" s="229"/>
      <c r="HBV194" s="281"/>
      <c r="HBW194" s="282"/>
      <c r="HBX194" s="229"/>
      <c r="HBY194" s="281"/>
      <c r="HBZ194" s="282"/>
      <c r="HCA194" s="229"/>
      <c r="HCB194" s="281"/>
      <c r="HCC194" s="282"/>
      <c r="HCD194" s="229"/>
      <c r="HCE194" s="281"/>
      <c r="HCF194" s="282"/>
      <c r="HCG194" s="229"/>
      <c r="HCH194" s="281"/>
      <c r="HCI194" s="282"/>
      <c r="HCJ194" s="229"/>
      <c r="HCK194" s="281"/>
      <c r="HCL194" s="282"/>
      <c r="HCM194" s="229"/>
      <c r="HCN194" s="281"/>
      <c r="HCO194" s="282"/>
      <c r="HCP194" s="229"/>
      <c r="HCQ194" s="281"/>
      <c r="HCR194" s="282"/>
      <c r="HCS194" s="229"/>
      <c r="HCT194" s="281"/>
      <c r="HCU194" s="282"/>
      <c r="HCV194" s="229"/>
      <c r="HCW194" s="281"/>
      <c r="HCX194" s="282"/>
      <c r="HCY194" s="229"/>
      <c r="HCZ194" s="281"/>
      <c r="HDA194" s="282"/>
      <c r="HDB194" s="229"/>
      <c r="HDC194" s="281"/>
      <c r="HDD194" s="282"/>
      <c r="HDE194" s="229"/>
      <c r="HDF194" s="281"/>
      <c r="HDG194" s="282"/>
      <c r="HDH194" s="229"/>
      <c r="HDI194" s="281"/>
      <c r="HDJ194" s="282"/>
      <c r="HDK194" s="229"/>
      <c r="HDL194" s="281"/>
      <c r="HDM194" s="282"/>
      <c r="HDN194" s="229"/>
      <c r="HDO194" s="281"/>
      <c r="HDP194" s="282"/>
      <c r="HDQ194" s="229"/>
      <c r="HDR194" s="281"/>
      <c r="HDS194" s="282"/>
      <c r="HDT194" s="229"/>
      <c r="HDU194" s="281"/>
      <c r="HDV194" s="282"/>
      <c r="HDW194" s="229"/>
      <c r="HDX194" s="281"/>
      <c r="HDY194" s="282"/>
      <c r="HDZ194" s="229"/>
      <c r="HEA194" s="281"/>
      <c r="HEB194" s="282"/>
      <c r="HEC194" s="229"/>
      <c r="HED194" s="281"/>
      <c r="HEE194" s="282"/>
      <c r="HEF194" s="229"/>
      <c r="HEG194" s="281"/>
      <c r="HEH194" s="282"/>
      <c r="HEI194" s="229"/>
      <c r="HEJ194" s="281"/>
      <c r="HEK194" s="282"/>
      <c r="HEL194" s="229"/>
      <c r="HEM194" s="281"/>
      <c r="HEN194" s="282"/>
      <c r="HEO194" s="229"/>
      <c r="HEP194" s="281"/>
      <c r="HEQ194" s="282"/>
      <c r="HER194" s="229"/>
      <c r="HES194" s="281"/>
      <c r="HET194" s="282"/>
      <c r="HEU194" s="229"/>
      <c r="HEV194" s="281"/>
      <c r="HEW194" s="282"/>
      <c r="HEX194" s="229"/>
      <c r="HEY194" s="281"/>
      <c r="HEZ194" s="282"/>
      <c r="HFA194" s="229"/>
      <c r="HFB194" s="281"/>
      <c r="HFC194" s="282"/>
      <c r="HFD194" s="229"/>
      <c r="HFE194" s="281"/>
      <c r="HFF194" s="282"/>
      <c r="HFG194" s="229"/>
      <c r="HFH194" s="281"/>
      <c r="HFI194" s="282"/>
      <c r="HFJ194" s="229"/>
      <c r="HFK194" s="281"/>
      <c r="HFL194" s="282"/>
      <c r="HFM194" s="229"/>
      <c r="HFN194" s="281"/>
      <c r="HFO194" s="282"/>
      <c r="HFP194" s="229"/>
      <c r="HFQ194" s="281"/>
      <c r="HFR194" s="282"/>
      <c r="HFS194" s="229"/>
      <c r="HFT194" s="281"/>
      <c r="HFU194" s="282"/>
      <c r="HFV194" s="229"/>
      <c r="HFW194" s="281"/>
      <c r="HFX194" s="282"/>
      <c r="HFY194" s="229"/>
      <c r="HFZ194" s="281"/>
      <c r="HGA194" s="282"/>
      <c r="HGB194" s="229"/>
      <c r="HGC194" s="281"/>
      <c r="HGD194" s="282"/>
      <c r="HGE194" s="229"/>
      <c r="HGF194" s="281"/>
      <c r="HGG194" s="282"/>
      <c r="HGH194" s="229"/>
      <c r="HGI194" s="281"/>
      <c r="HGJ194" s="282"/>
      <c r="HGK194" s="229"/>
      <c r="HGL194" s="281"/>
      <c r="HGM194" s="282"/>
      <c r="HGN194" s="229"/>
      <c r="HGO194" s="281"/>
      <c r="HGP194" s="282"/>
      <c r="HGQ194" s="229"/>
      <c r="HGR194" s="281"/>
      <c r="HGS194" s="282"/>
      <c r="HGT194" s="229"/>
      <c r="HGU194" s="281"/>
      <c r="HGV194" s="282"/>
      <c r="HGW194" s="229"/>
      <c r="HGX194" s="281"/>
      <c r="HGY194" s="282"/>
      <c r="HGZ194" s="229"/>
      <c r="HHA194" s="281"/>
      <c r="HHB194" s="282"/>
      <c r="HHC194" s="229"/>
      <c r="HHD194" s="281"/>
      <c r="HHE194" s="282"/>
      <c r="HHF194" s="229"/>
      <c r="HHG194" s="281"/>
      <c r="HHH194" s="282"/>
      <c r="HHI194" s="229"/>
      <c r="HHJ194" s="281"/>
      <c r="HHK194" s="282"/>
      <c r="HHL194" s="229"/>
      <c r="HHM194" s="281"/>
      <c r="HHN194" s="282"/>
      <c r="HHO194" s="229"/>
      <c r="HHP194" s="281"/>
      <c r="HHQ194" s="282"/>
      <c r="HHR194" s="229"/>
      <c r="HHS194" s="281"/>
      <c r="HHT194" s="282"/>
      <c r="HHU194" s="229"/>
      <c r="HHV194" s="281"/>
      <c r="HHW194" s="282"/>
      <c r="HHX194" s="229"/>
      <c r="HHY194" s="281"/>
      <c r="HHZ194" s="282"/>
      <c r="HIA194" s="229"/>
      <c r="HIB194" s="281"/>
      <c r="HIC194" s="282"/>
      <c r="HID194" s="229"/>
      <c r="HIE194" s="281"/>
      <c r="HIF194" s="282"/>
      <c r="HIG194" s="229"/>
      <c r="HIH194" s="281"/>
      <c r="HII194" s="282"/>
      <c r="HIJ194" s="229"/>
      <c r="HIK194" s="281"/>
      <c r="HIL194" s="282"/>
      <c r="HIM194" s="229"/>
      <c r="HIN194" s="281"/>
      <c r="HIO194" s="282"/>
      <c r="HIP194" s="229"/>
      <c r="HIQ194" s="281"/>
      <c r="HIR194" s="282"/>
      <c r="HIS194" s="229"/>
      <c r="HIT194" s="281"/>
      <c r="HIU194" s="282"/>
      <c r="HIV194" s="229"/>
      <c r="HIW194" s="281"/>
      <c r="HIX194" s="282"/>
      <c r="HIY194" s="229"/>
      <c r="HIZ194" s="281"/>
      <c r="HJA194" s="282"/>
      <c r="HJB194" s="229"/>
      <c r="HJC194" s="281"/>
      <c r="HJD194" s="282"/>
      <c r="HJE194" s="229"/>
      <c r="HJF194" s="281"/>
      <c r="HJG194" s="282"/>
      <c r="HJH194" s="229"/>
      <c r="HJI194" s="281"/>
      <c r="HJJ194" s="282"/>
      <c r="HJK194" s="229"/>
      <c r="HJL194" s="281"/>
      <c r="HJM194" s="282"/>
      <c r="HJN194" s="229"/>
      <c r="HJO194" s="281"/>
      <c r="HJP194" s="282"/>
      <c r="HJQ194" s="229"/>
      <c r="HJR194" s="281"/>
      <c r="HJS194" s="282"/>
      <c r="HJT194" s="229"/>
      <c r="HJU194" s="281"/>
      <c r="HJV194" s="282"/>
      <c r="HJW194" s="229"/>
      <c r="HJX194" s="281"/>
      <c r="HJY194" s="282"/>
      <c r="HJZ194" s="229"/>
      <c r="HKA194" s="281"/>
      <c r="HKB194" s="282"/>
      <c r="HKC194" s="229"/>
      <c r="HKD194" s="281"/>
      <c r="HKE194" s="282"/>
      <c r="HKF194" s="229"/>
      <c r="HKG194" s="281"/>
      <c r="HKH194" s="282"/>
      <c r="HKI194" s="229"/>
      <c r="HKJ194" s="281"/>
      <c r="HKK194" s="282"/>
      <c r="HKL194" s="229"/>
      <c r="HKM194" s="281"/>
      <c r="HKN194" s="282"/>
      <c r="HKO194" s="229"/>
      <c r="HKP194" s="281"/>
      <c r="HKQ194" s="282"/>
      <c r="HKR194" s="229"/>
      <c r="HKS194" s="281"/>
      <c r="HKT194" s="282"/>
      <c r="HKU194" s="229"/>
      <c r="HKV194" s="281"/>
      <c r="HKW194" s="282"/>
      <c r="HKX194" s="229"/>
      <c r="HKY194" s="281"/>
      <c r="HKZ194" s="282"/>
      <c r="HLA194" s="229"/>
      <c r="HLB194" s="281"/>
      <c r="HLC194" s="282"/>
      <c r="HLD194" s="229"/>
      <c r="HLE194" s="281"/>
      <c r="HLF194" s="282"/>
      <c r="HLG194" s="229"/>
      <c r="HLH194" s="281"/>
      <c r="HLI194" s="282"/>
      <c r="HLJ194" s="229"/>
      <c r="HLK194" s="281"/>
      <c r="HLL194" s="282"/>
      <c r="HLM194" s="229"/>
      <c r="HLN194" s="281"/>
      <c r="HLO194" s="282"/>
      <c r="HLP194" s="229"/>
      <c r="HLQ194" s="281"/>
      <c r="HLR194" s="282"/>
      <c r="HLS194" s="229"/>
      <c r="HLT194" s="281"/>
      <c r="HLU194" s="282"/>
      <c r="HLV194" s="229"/>
      <c r="HLW194" s="281"/>
      <c r="HLX194" s="282"/>
      <c r="HLY194" s="229"/>
      <c r="HLZ194" s="281"/>
      <c r="HMA194" s="282"/>
      <c r="HMB194" s="229"/>
      <c r="HMC194" s="281"/>
      <c r="HMD194" s="282"/>
      <c r="HME194" s="229"/>
      <c r="HMF194" s="281"/>
      <c r="HMG194" s="282"/>
      <c r="HMH194" s="229"/>
      <c r="HMI194" s="281"/>
      <c r="HMJ194" s="282"/>
      <c r="HMK194" s="229"/>
      <c r="HML194" s="281"/>
      <c r="HMM194" s="282"/>
      <c r="HMN194" s="229"/>
      <c r="HMO194" s="281"/>
      <c r="HMP194" s="282"/>
      <c r="HMQ194" s="229"/>
      <c r="HMR194" s="281"/>
      <c r="HMS194" s="282"/>
      <c r="HMT194" s="229"/>
      <c r="HMU194" s="281"/>
      <c r="HMV194" s="282"/>
      <c r="HMW194" s="229"/>
      <c r="HMX194" s="281"/>
      <c r="HMY194" s="282"/>
      <c r="HMZ194" s="229"/>
      <c r="HNA194" s="281"/>
      <c r="HNB194" s="282"/>
      <c r="HNC194" s="229"/>
      <c r="HND194" s="281"/>
      <c r="HNE194" s="282"/>
      <c r="HNF194" s="229"/>
      <c r="HNG194" s="281"/>
      <c r="HNH194" s="282"/>
      <c r="HNI194" s="229"/>
      <c r="HNJ194" s="281"/>
      <c r="HNK194" s="282"/>
      <c r="HNL194" s="229"/>
      <c r="HNM194" s="281"/>
      <c r="HNN194" s="282"/>
      <c r="HNO194" s="229"/>
      <c r="HNP194" s="281"/>
      <c r="HNQ194" s="282"/>
      <c r="HNR194" s="229"/>
      <c r="HNS194" s="281"/>
      <c r="HNT194" s="282"/>
      <c r="HNU194" s="229"/>
      <c r="HNV194" s="281"/>
      <c r="HNW194" s="282"/>
      <c r="HNX194" s="229"/>
      <c r="HNY194" s="281"/>
      <c r="HNZ194" s="282"/>
      <c r="HOA194" s="229"/>
      <c r="HOB194" s="281"/>
      <c r="HOC194" s="282"/>
      <c r="HOD194" s="229"/>
      <c r="HOE194" s="281"/>
      <c r="HOF194" s="282"/>
      <c r="HOG194" s="229"/>
      <c r="HOH194" s="281"/>
      <c r="HOI194" s="282"/>
      <c r="HOJ194" s="229"/>
      <c r="HOK194" s="281"/>
      <c r="HOL194" s="282"/>
      <c r="HOM194" s="229"/>
      <c r="HON194" s="281"/>
      <c r="HOO194" s="282"/>
      <c r="HOP194" s="229"/>
      <c r="HOQ194" s="281"/>
      <c r="HOR194" s="282"/>
      <c r="HOS194" s="229"/>
      <c r="HOT194" s="281"/>
      <c r="HOU194" s="282"/>
      <c r="HOV194" s="229"/>
      <c r="HOW194" s="281"/>
      <c r="HOX194" s="282"/>
      <c r="HOY194" s="229"/>
      <c r="HOZ194" s="281"/>
      <c r="HPA194" s="282"/>
      <c r="HPB194" s="229"/>
      <c r="HPC194" s="281"/>
      <c r="HPD194" s="282"/>
      <c r="HPE194" s="229"/>
      <c r="HPF194" s="281"/>
      <c r="HPG194" s="282"/>
      <c r="HPH194" s="229"/>
      <c r="HPI194" s="281"/>
      <c r="HPJ194" s="282"/>
      <c r="HPK194" s="229"/>
      <c r="HPL194" s="281"/>
      <c r="HPM194" s="282"/>
      <c r="HPN194" s="229"/>
      <c r="HPO194" s="281"/>
      <c r="HPP194" s="282"/>
      <c r="HPQ194" s="229"/>
      <c r="HPR194" s="281"/>
      <c r="HPS194" s="282"/>
      <c r="HPT194" s="229"/>
      <c r="HPU194" s="281"/>
      <c r="HPV194" s="282"/>
      <c r="HPW194" s="229"/>
      <c r="HPX194" s="281"/>
      <c r="HPY194" s="282"/>
      <c r="HPZ194" s="229"/>
      <c r="HQA194" s="281"/>
      <c r="HQB194" s="282"/>
      <c r="HQC194" s="229"/>
      <c r="HQD194" s="281"/>
      <c r="HQE194" s="282"/>
      <c r="HQF194" s="229"/>
      <c r="HQG194" s="281"/>
      <c r="HQH194" s="282"/>
      <c r="HQI194" s="229"/>
      <c r="HQJ194" s="281"/>
      <c r="HQK194" s="282"/>
      <c r="HQL194" s="229"/>
      <c r="HQM194" s="281"/>
      <c r="HQN194" s="282"/>
      <c r="HQO194" s="229"/>
      <c r="HQP194" s="281"/>
      <c r="HQQ194" s="282"/>
      <c r="HQR194" s="229"/>
      <c r="HQS194" s="281"/>
      <c r="HQT194" s="282"/>
      <c r="HQU194" s="229"/>
      <c r="HQV194" s="281"/>
      <c r="HQW194" s="282"/>
      <c r="HQX194" s="229"/>
      <c r="HQY194" s="281"/>
      <c r="HQZ194" s="282"/>
      <c r="HRA194" s="229"/>
      <c r="HRB194" s="281"/>
      <c r="HRC194" s="282"/>
      <c r="HRD194" s="229"/>
      <c r="HRE194" s="281"/>
      <c r="HRF194" s="282"/>
      <c r="HRG194" s="229"/>
      <c r="HRH194" s="281"/>
      <c r="HRI194" s="282"/>
      <c r="HRJ194" s="229"/>
      <c r="HRK194" s="281"/>
      <c r="HRL194" s="282"/>
      <c r="HRM194" s="229"/>
      <c r="HRN194" s="281"/>
      <c r="HRO194" s="282"/>
      <c r="HRP194" s="229"/>
      <c r="HRQ194" s="281"/>
      <c r="HRR194" s="282"/>
      <c r="HRS194" s="229"/>
      <c r="HRT194" s="281"/>
      <c r="HRU194" s="282"/>
      <c r="HRV194" s="229"/>
      <c r="HRW194" s="281"/>
      <c r="HRX194" s="282"/>
      <c r="HRY194" s="229"/>
      <c r="HRZ194" s="281"/>
      <c r="HSA194" s="282"/>
      <c r="HSB194" s="229"/>
      <c r="HSC194" s="281"/>
      <c r="HSD194" s="282"/>
      <c r="HSE194" s="229"/>
      <c r="HSF194" s="281"/>
      <c r="HSG194" s="282"/>
      <c r="HSH194" s="229"/>
      <c r="HSI194" s="281"/>
      <c r="HSJ194" s="282"/>
      <c r="HSK194" s="229"/>
      <c r="HSL194" s="281"/>
      <c r="HSM194" s="282"/>
      <c r="HSN194" s="229"/>
      <c r="HSO194" s="281"/>
      <c r="HSP194" s="282"/>
      <c r="HSQ194" s="229"/>
      <c r="HSR194" s="281"/>
      <c r="HSS194" s="282"/>
      <c r="HST194" s="229"/>
      <c r="HSU194" s="281"/>
      <c r="HSV194" s="282"/>
      <c r="HSW194" s="229"/>
      <c r="HSX194" s="281"/>
      <c r="HSY194" s="282"/>
      <c r="HSZ194" s="229"/>
      <c r="HTA194" s="281"/>
      <c r="HTB194" s="282"/>
      <c r="HTC194" s="229"/>
      <c r="HTD194" s="281"/>
      <c r="HTE194" s="282"/>
      <c r="HTF194" s="229"/>
      <c r="HTG194" s="281"/>
      <c r="HTH194" s="282"/>
      <c r="HTI194" s="229"/>
      <c r="HTJ194" s="281"/>
      <c r="HTK194" s="282"/>
      <c r="HTL194" s="229"/>
      <c r="HTM194" s="281"/>
      <c r="HTN194" s="282"/>
      <c r="HTO194" s="229"/>
      <c r="HTP194" s="281"/>
      <c r="HTQ194" s="282"/>
      <c r="HTR194" s="229"/>
      <c r="HTS194" s="281"/>
      <c r="HTT194" s="282"/>
      <c r="HTU194" s="229"/>
      <c r="HTV194" s="281"/>
      <c r="HTW194" s="282"/>
      <c r="HTX194" s="229"/>
      <c r="HTY194" s="281"/>
      <c r="HTZ194" s="282"/>
      <c r="HUA194" s="229"/>
      <c r="HUB194" s="281"/>
      <c r="HUC194" s="282"/>
      <c r="HUD194" s="229"/>
      <c r="HUE194" s="281"/>
      <c r="HUF194" s="282"/>
      <c r="HUG194" s="229"/>
      <c r="HUH194" s="281"/>
      <c r="HUI194" s="282"/>
      <c r="HUJ194" s="229"/>
      <c r="HUK194" s="281"/>
      <c r="HUL194" s="282"/>
      <c r="HUM194" s="229"/>
      <c r="HUN194" s="281"/>
      <c r="HUO194" s="282"/>
      <c r="HUP194" s="229"/>
      <c r="HUQ194" s="281"/>
      <c r="HUR194" s="282"/>
      <c r="HUS194" s="229"/>
      <c r="HUT194" s="281"/>
      <c r="HUU194" s="282"/>
      <c r="HUV194" s="229"/>
      <c r="HUW194" s="281"/>
      <c r="HUX194" s="282"/>
      <c r="HUY194" s="229"/>
      <c r="HUZ194" s="281"/>
      <c r="HVA194" s="282"/>
      <c r="HVB194" s="229"/>
      <c r="HVC194" s="281"/>
      <c r="HVD194" s="282"/>
      <c r="HVE194" s="229"/>
      <c r="HVF194" s="281"/>
      <c r="HVG194" s="282"/>
      <c r="HVH194" s="229"/>
      <c r="HVI194" s="281"/>
      <c r="HVJ194" s="282"/>
      <c r="HVK194" s="229"/>
      <c r="HVL194" s="281"/>
      <c r="HVM194" s="282"/>
      <c r="HVN194" s="229"/>
      <c r="HVO194" s="281"/>
      <c r="HVP194" s="282"/>
      <c r="HVQ194" s="229"/>
      <c r="HVR194" s="281"/>
      <c r="HVS194" s="282"/>
      <c r="HVT194" s="229"/>
      <c r="HVU194" s="281"/>
      <c r="HVV194" s="282"/>
      <c r="HVW194" s="229"/>
      <c r="HVX194" s="281"/>
      <c r="HVY194" s="282"/>
      <c r="HVZ194" s="229"/>
      <c r="HWA194" s="281"/>
      <c r="HWB194" s="282"/>
      <c r="HWC194" s="229"/>
      <c r="HWD194" s="281"/>
      <c r="HWE194" s="282"/>
      <c r="HWF194" s="229"/>
      <c r="HWG194" s="281"/>
      <c r="HWH194" s="282"/>
      <c r="HWI194" s="229"/>
      <c r="HWJ194" s="281"/>
      <c r="HWK194" s="282"/>
      <c r="HWL194" s="229"/>
      <c r="HWM194" s="281"/>
      <c r="HWN194" s="282"/>
      <c r="HWO194" s="229"/>
      <c r="HWP194" s="281"/>
      <c r="HWQ194" s="282"/>
      <c r="HWR194" s="229"/>
      <c r="HWS194" s="281"/>
      <c r="HWT194" s="282"/>
      <c r="HWU194" s="229"/>
      <c r="HWV194" s="281"/>
      <c r="HWW194" s="282"/>
      <c r="HWX194" s="229"/>
      <c r="HWY194" s="281"/>
      <c r="HWZ194" s="282"/>
      <c r="HXA194" s="229"/>
      <c r="HXB194" s="281"/>
      <c r="HXC194" s="282"/>
      <c r="HXD194" s="229"/>
      <c r="HXE194" s="281"/>
      <c r="HXF194" s="282"/>
      <c r="HXG194" s="229"/>
      <c r="HXH194" s="281"/>
      <c r="HXI194" s="282"/>
      <c r="HXJ194" s="229"/>
      <c r="HXK194" s="281"/>
      <c r="HXL194" s="282"/>
      <c r="HXM194" s="229"/>
      <c r="HXN194" s="281"/>
      <c r="HXO194" s="282"/>
      <c r="HXP194" s="229"/>
      <c r="HXQ194" s="281"/>
      <c r="HXR194" s="282"/>
      <c r="HXS194" s="229"/>
      <c r="HXT194" s="281"/>
      <c r="HXU194" s="282"/>
      <c r="HXV194" s="229"/>
      <c r="HXW194" s="281"/>
      <c r="HXX194" s="282"/>
      <c r="HXY194" s="229"/>
      <c r="HXZ194" s="281"/>
      <c r="HYA194" s="282"/>
      <c r="HYB194" s="229"/>
      <c r="HYC194" s="281"/>
      <c r="HYD194" s="282"/>
      <c r="HYE194" s="229"/>
      <c r="HYF194" s="281"/>
      <c r="HYG194" s="282"/>
      <c r="HYH194" s="229"/>
      <c r="HYI194" s="281"/>
      <c r="HYJ194" s="282"/>
      <c r="HYK194" s="229"/>
      <c r="HYL194" s="281"/>
      <c r="HYM194" s="282"/>
      <c r="HYN194" s="229"/>
      <c r="HYO194" s="281"/>
      <c r="HYP194" s="282"/>
      <c r="HYQ194" s="229"/>
      <c r="HYR194" s="281"/>
      <c r="HYS194" s="282"/>
      <c r="HYT194" s="229"/>
      <c r="HYU194" s="281"/>
      <c r="HYV194" s="282"/>
      <c r="HYW194" s="229"/>
      <c r="HYX194" s="281"/>
      <c r="HYY194" s="282"/>
      <c r="HYZ194" s="229"/>
      <c r="HZA194" s="281"/>
      <c r="HZB194" s="282"/>
      <c r="HZC194" s="229"/>
      <c r="HZD194" s="281"/>
      <c r="HZE194" s="282"/>
      <c r="HZF194" s="229"/>
      <c r="HZG194" s="281"/>
      <c r="HZH194" s="282"/>
      <c r="HZI194" s="229"/>
      <c r="HZJ194" s="281"/>
      <c r="HZK194" s="282"/>
      <c r="HZL194" s="229"/>
      <c r="HZM194" s="281"/>
      <c r="HZN194" s="282"/>
      <c r="HZO194" s="229"/>
      <c r="HZP194" s="281"/>
      <c r="HZQ194" s="282"/>
      <c r="HZR194" s="229"/>
      <c r="HZS194" s="281"/>
      <c r="HZT194" s="282"/>
      <c r="HZU194" s="229"/>
      <c r="HZV194" s="281"/>
      <c r="HZW194" s="282"/>
      <c r="HZX194" s="229"/>
      <c r="HZY194" s="281"/>
      <c r="HZZ194" s="282"/>
      <c r="IAA194" s="229"/>
      <c r="IAB194" s="281"/>
      <c r="IAC194" s="282"/>
      <c r="IAD194" s="229"/>
      <c r="IAE194" s="281"/>
      <c r="IAF194" s="282"/>
      <c r="IAG194" s="229"/>
      <c r="IAH194" s="281"/>
      <c r="IAI194" s="282"/>
      <c r="IAJ194" s="229"/>
      <c r="IAK194" s="281"/>
      <c r="IAL194" s="282"/>
      <c r="IAM194" s="229"/>
      <c r="IAN194" s="281"/>
      <c r="IAO194" s="282"/>
      <c r="IAP194" s="229"/>
      <c r="IAQ194" s="281"/>
      <c r="IAR194" s="282"/>
      <c r="IAS194" s="229"/>
      <c r="IAT194" s="281"/>
      <c r="IAU194" s="282"/>
      <c r="IAV194" s="229"/>
      <c r="IAW194" s="281"/>
      <c r="IAX194" s="282"/>
      <c r="IAY194" s="229"/>
      <c r="IAZ194" s="281"/>
      <c r="IBA194" s="282"/>
      <c r="IBB194" s="229"/>
      <c r="IBC194" s="281"/>
      <c r="IBD194" s="282"/>
      <c r="IBE194" s="229"/>
      <c r="IBF194" s="281"/>
      <c r="IBG194" s="282"/>
      <c r="IBH194" s="229"/>
      <c r="IBI194" s="281"/>
      <c r="IBJ194" s="282"/>
      <c r="IBK194" s="229"/>
      <c r="IBL194" s="281"/>
      <c r="IBM194" s="282"/>
      <c r="IBN194" s="229"/>
      <c r="IBO194" s="281"/>
      <c r="IBP194" s="282"/>
      <c r="IBQ194" s="229"/>
      <c r="IBR194" s="281"/>
      <c r="IBS194" s="282"/>
      <c r="IBT194" s="229"/>
      <c r="IBU194" s="281"/>
      <c r="IBV194" s="282"/>
      <c r="IBW194" s="229"/>
      <c r="IBX194" s="281"/>
      <c r="IBY194" s="282"/>
      <c r="IBZ194" s="229"/>
      <c r="ICA194" s="281"/>
      <c r="ICB194" s="282"/>
      <c r="ICC194" s="229"/>
      <c r="ICD194" s="281"/>
      <c r="ICE194" s="282"/>
      <c r="ICF194" s="229"/>
      <c r="ICG194" s="281"/>
      <c r="ICH194" s="282"/>
      <c r="ICI194" s="229"/>
      <c r="ICJ194" s="281"/>
      <c r="ICK194" s="282"/>
      <c r="ICL194" s="229"/>
      <c r="ICM194" s="281"/>
      <c r="ICN194" s="282"/>
      <c r="ICO194" s="229"/>
      <c r="ICP194" s="281"/>
      <c r="ICQ194" s="282"/>
      <c r="ICR194" s="229"/>
      <c r="ICS194" s="281"/>
      <c r="ICT194" s="282"/>
      <c r="ICU194" s="229"/>
      <c r="ICV194" s="281"/>
      <c r="ICW194" s="282"/>
      <c r="ICX194" s="229"/>
      <c r="ICY194" s="281"/>
      <c r="ICZ194" s="282"/>
      <c r="IDA194" s="229"/>
      <c r="IDB194" s="281"/>
      <c r="IDC194" s="282"/>
      <c r="IDD194" s="229"/>
      <c r="IDE194" s="281"/>
      <c r="IDF194" s="282"/>
      <c r="IDG194" s="229"/>
      <c r="IDH194" s="281"/>
      <c r="IDI194" s="282"/>
      <c r="IDJ194" s="229"/>
      <c r="IDK194" s="281"/>
      <c r="IDL194" s="282"/>
      <c r="IDM194" s="229"/>
      <c r="IDN194" s="281"/>
      <c r="IDO194" s="282"/>
      <c r="IDP194" s="229"/>
      <c r="IDQ194" s="281"/>
      <c r="IDR194" s="282"/>
      <c r="IDS194" s="229"/>
      <c r="IDT194" s="281"/>
      <c r="IDU194" s="282"/>
      <c r="IDV194" s="229"/>
      <c r="IDW194" s="281"/>
      <c r="IDX194" s="282"/>
      <c r="IDY194" s="229"/>
      <c r="IDZ194" s="281"/>
      <c r="IEA194" s="282"/>
      <c r="IEB194" s="229"/>
      <c r="IEC194" s="281"/>
      <c r="IED194" s="282"/>
      <c r="IEE194" s="229"/>
      <c r="IEF194" s="281"/>
      <c r="IEG194" s="282"/>
      <c r="IEH194" s="229"/>
      <c r="IEI194" s="281"/>
      <c r="IEJ194" s="282"/>
      <c r="IEK194" s="229"/>
      <c r="IEL194" s="281"/>
      <c r="IEM194" s="282"/>
      <c r="IEN194" s="229"/>
      <c r="IEO194" s="281"/>
      <c r="IEP194" s="282"/>
      <c r="IEQ194" s="229"/>
      <c r="IER194" s="281"/>
      <c r="IES194" s="282"/>
      <c r="IET194" s="229"/>
      <c r="IEU194" s="281"/>
      <c r="IEV194" s="282"/>
      <c r="IEW194" s="229"/>
      <c r="IEX194" s="281"/>
      <c r="IEY194" s="282"/>
      <c r="IEZ194" s="229"/>
      <c r="IFA194" s="281"/>
      <c r="IFB194" s="282"/>
      <c r="IFC194" s="229"/>
      <c r="IFD194" s="281"/>
      <c r="IFE194" s="282"/>
      <c r="IFF194" s="229"/>
      <c r="IFG194" s="281"/>
      <c r="IFH194" s="282"/>
      <c r="IFI194" s="229"/>
      <c r="IFJ194" s="281"/>
      <c r="IFK194" s="282"/>
      <c r="IFL194" s="229"/>
      <c r="IFM194" s="281"/>
      <c r="IFN194" s="282"/>
      <c r="IFO194" s="229"/>
      <c r="IFP194" s="281"/>
      <c r="IFQ194" s="282"/>
      <c r="IFR194" s="229"/>
      <c r="IFS194" s="281"/>
      <c r="IFT194" s="282"/>
      <c r="IFU194" s="229"/>
      <c r="IFV194" s="281"/>
      <c r="IFW194" s="282"/>
      <c r="IFX194" s="229"/>
      <c r="IFY194" s="281"/>
      <c r="IFZ194" s="282"/>
      <c r="IGA194" s="229"/>
      <c r="IGB194" s="281"/>
      <c r="IGC194" s="282"/>
      <c r="IGD194" s="229"/>
      <c r="IGE194" s="281"/>
      <c r="IGF194" s="282"/>
      <c r="IGG194" s="229"/>
      <c r="IGH194" s="281"/>
      <c r="IGI194" s="282"/>
      <c r="IGJ194" s="229"/>
      <c r="IGK194" s="281"/>
      <c r="IGL194" s="282"/>
      <c r="IGM194" s="229"/>
      <c r="IGN194" s="281"/>
      <c r="IGO194" s="282"/>
      <c r="IGP194" s="229"/>
      <c r="IGQ194" s="281"/>
      <c r="IGR194" s="282"/>
      <c r="IGS194" s="229"/>
      <c r="IGT194" s="281"/>
      <c r="IGU194" s="282"/>
      <c r="IGV194" s="229"/>
      <c r="IGW194" s="281"/>
      <c r="IGX194" s="282"/>
      <c r="IGY194" s="229"/>
      <c r="IGZ194" s="281"/>
      <c r="IHA194" s="282"/>
      <c r="IHB194" s="229"/>
      <c r="IHC194" s="281"/>
      <c r="IHD194" s="282"/>
      <c r="IHE194" s="229"/>
      <c r="IHF194" s="281"/>
      <c r="IHG194" s="282"/>
      <c r="IHH194" s="229"/>
      <c r="IHI194" s="281"/>
      <c r="IHJ194" s="282"/>
      <c r="IHK194" s="229"/>
      <c r="IHL194" s="281"/>
      <c r="IHM194" s="282"/>
      <c r="IHN194" s="229"/>
      <c r="IHO194" s="281"/>
      <c r="IHP194" s="282"/>
      <c r="IHQ194" s="229"/>
      <c r="IHR194" s="281"/>
      <c r="IHS194" s="282"/>
      <c r="IHT194" s="229"/>
      <c r="IHU194" s="281"/>
      <c r="IHV194" s="282"/>
      <c r="IHW194" s="229"/>
      <c r="IHX194" s="281"/>
      <c r="IHY194" s="282"/>
      <c r="IHZ194" s="229"/>
      <c r="IIA194" s="281"/>
      <c r="IIB194" s="282"/>
      <c r="IIC194" s="229"/>
      <c r="IID194" s="281"/>
      <c r="IIE194" s="282"/>
      <c r="IIF194" s="229"/>
      <c r="IIG194" s="281"/>
      <c r="IIH194" s="282"/>
      <c r="III194" s="229"/>
      <c r="IIJ194" s="281"/>
      <c r="IIK194" s="282"/>
      <c r="IIL194" s="229"/>
      <c r="IIM194" s="281"/>
      <c r="IIN194" s="282"/>
      <c r="IIO194" s="229"/>
      <c r="IIP194" s="281"/>
      <c r="IIQ194" s="282"/>
      <c r="IIR194" s="229"/>
      <c r="IIS194" s="281"/>
      <c r="IIT194" s="282"/>
      <c r="IIU194" s="229"/>
      <c r="IIV194" s="281"/>
      <c r="IIW194" s="282"/>
      <c r="IIX194" s="229"/>
      <c r="IIY194" s="281"/>
      <c r="IIZ194" s="282"/>
      <c r="IJA194" s="229"/>
      <c r="IJB194" s="281"/>
      <c r="IJC194" s="282"/>
      <c r="IJD194" s="229"/>
      <c r="IJE194" s="281"/>
      <c r="IJF194" s="282"/>
      <c r="IJG194" s="229"/>
      <c r="IJH194" s="281"/>
      <c r="IJI194" s="282"/>
      <c r="IJJ194" s="229"/>
      <c r="IJK194" s="281"/>
      <c r="IJL194" s="282"/>
      <c r="IJM194" s="229"/>
      <c r="IJN194" s="281"/>
      <c r="IJO194" s="282"/>
      <c r="IJP194" s="229"/>
      <c r="IJQ194" s="281"/>
      <c r="IJR194" s="282"/>
      <c r="IJS194" s="229"/>
      <c r="IJT194" s="281"/>
      <c r="IJU194" s="282"/>
      <c r="IJV194" s="229"/>
      <c r="IJW194" s="281"/>
      <c r="IJX194" s="282"/>
      <c r="IJY194" s="229"/>
      <c r="IJZ194" s="281"/>
      <c r="IKA194" s="282"/>
      <c r="IKB194" s="229"/>
      <c r="IKC194" s="281"/>
      <c r="IKD194" s="282"/>
      <c r="IKE194" s="229"/>
      <c r="IKF194" s="281"/>
      <c r="IKG194" s="282"/>
      <c r="IKH194" s="229"/>
      <c r="IKI194" s="281"/>
      <c r="IKJ194" s="282"/>
      <c r="IKK194" s="229"/>
      <c r="IKL194" s="281"/>
      <c r="IKM194" s="282"/>
      <c r="IKN194" s="229"/>
      <c r="IKO194" s="281"/>
      <c r="IKP194" s="282"/>
      <c r="IKQ194" s="229"/>
      <c r="IKR194" s="281"/>
      <c r="IKS194" s="282"/>
      <c r="IKT194" s="229"/>
      <c r="IKU194" s="281"/>
      <c r="IKV194" s="282"/>
      <c r="IKW194" s="229"/>
      <c r="IKX194" s="281"/>
      <c r="IKY194" s="282"/>
      <c r="IKZ194" s="229"/>
      <c r="ILA194" s="281"/>
      <c r="ILB194" s="282"/>
      <c r="ILC194" s="229"/>
      <c r="ILD194" s="281"/>
      <c r="ILE194" s="282"/>
      <c r="ILF194" s="229"/>
      <c r="ILG194" s="281"/>
      <c r="ILH194" s="282"/>
      <c r="ILI194" s="229"/>
      <c r="ILJ194" s="281"/>
      <c r="ILK194" s="282"/>
      <c r="ILL194" s="229"/>
      <c r="ILM194" s="281"/>
      <c r="ILN194" s="282"/>
      <c r="ILO194" s="229"/>
      <c r="ILP194" s="281"/>
      <c r="ILQ194" s="282"/>
      <c r="ILR194" s="229"/>
      <c r="ILS194" s="281"/>
      <c r="ILT194" s="282"/>
      <c r="ILU194" s="229"/>
      <c r="ILV194" s="281"/>
      <c r="ILW194" s="282"/>
      <c r="ILX194" s="229"/>
      <c r="ILY194" s="281"/>
      <c r="ILZ194" s="282"/>
      <c r="IMA194" s="229"/>
      <c r="IMB194" s="281"/>
      <c r="IMC194" s="282"/>
      <c r="IMD194" s="229"/>
      <c r="IME194" s="281"/>
      <c r="IMF194" s="282"/>
      <c r="IMG194" s="229"/>
      <c r="IMH194" s="281"/>
      <c r="IMI194" s="282"/>
      <c r="IMJ194" s="229"/>
      <c r="IMK194" s="281"/>
      <c r="IML194" s="282"/>
      <c r="IMM194" s="229"/>
      <c r="IMN194" s="281"/>
      <c r="IMO194" s="282"/>
      <c r="IMP194" s="229"/>
      <c r="IMQ194" s="281"/>
      <c r="IMR194" s="282"/>
      <c r="IMS194" s="229"/>
      <c r="IMT194" s="281"/>
      <c r="IMU194" s="282"/>
      <c r="IMV194" s="229"/>
      <c r="IMW194" s="281"/>
      <c r="IMX194" s="282"/>
      <c r="IMY194" s="229"/>
      <c r="IMZ194" s="281"/>
      <c r="INA194" s="282"/>
      <c r="INB194" s="229"/>
      <c r="INC194" s="281"/>
      <c r="IND194" s="282"/>
      <c r="INE194" s="229"/>
      <c r="INF194" s="281"/>
      <c r="ING194" s="282"/>
      <c r="INH194" s="229"/>
      <c r="INI194" s="281"/>
      <c r="INJ194" s="282"/>
      <c r="INK194" s="229"/>
      <c r="INL194" s="281"/>
      <c r="INM194" s="282"/>
      <c r="INN194" s="229"/>
      <c r="INO194" s="281"/>
      <c r="INP194" s="282"/>
      <c r="INQ194" s="229"/>
      <c r="INR194" s="281"/>
      <c r="INS194" s="282"/>
      <c r="INT194" s="229"/>
      <c r="INU194" s="281"/>
      <c r="INV194" s="282"/>
      <c r="INW194" s="229"/>
      <c r="INX194" s="281"/>
      <c r="INY194" s="282"/>
      <c r="INZ194" s="229"/>
      <c r="IOA194" s="281"/>
      <c r="IOB194" s="282"/>
      <c r="IOC194" s="229"/>
      <c r="IOD194" s="281"/>
      <c r="IOE194" s="282"/>
      <c r="IOF194" s="229"/>
      <c r="IOG194" s="281"/>
      <c r="IOH194" s="282"/>
      <c r="IOI194" s="229"/>
      <c r="IOJ194" s="281"/>
      <c r="IOK194" s="282"/>
      <c r="IOL194" s="229"/>
      <c r="IOM194" s="281"/>
      <c r="ION194" s="282"/>
      <c r="IOO194" s="229"/>
      <c r="IOP194" s="281"/>
      <c r="IOQ194" s="282"/>
      <c r="IOR194" s="229"/>
      <c r="IOS194" s="281"/>
      <c r="IOT194" s="282"/>
      <c r="IOU194" s="229"/>
      <c r="IOV194" s="281"/>
      <c r="IOW194" s="282"/>
      <c r="IOX194" s="229"/>
      <c r="IOY194" s="281"/>
      <c r="IOZ194" s="282"/>
      <c r="IPA194" s="229"/>
      <c r="IPB194" s="281"/>
      <c r="IPC194" s="282"/>
      <c r="IPD194" s="229"/>
      <c r="IPE194" s="281"/>
      <c r="IPF194" s="282"/>
      <c r="IPG194" s="229"/>
      <c r="IPH194" s="281"/>
      <c r="IPI194" s="282"/>
      <c r="IPJ194" s="229"/>
      <c r="IPK194" s="281"/>
      <c r="IPL194" s="282"/>
      <c r="IPM194" s="229"/>
      <c r="IPN194" s="281"/>
      <c r="IPO194" s="282"/>
      <c r="IPP194" s="229"/>
      <c r="IPQ194" s="281"/>
      <c r="IPR194" s="282"/>
      <c r="IPS194" s="229"/>
      <c r="IPT194" s="281"/>
      <c r="IPU194" s="282"/>
      <c r="IPV194" s="229"/>
      <c r="IPW194" s="281"/>
      <c r="IPX194" s="282"/>
      <c r="IPY194" s="229"/>
      <c r="IPZ194" s="281"/>
      <c r="IQA194" s="282"/>
      <c r="IQB194" s="229"/>
      <c r="IQC194" s="281"/>
      <c r="IQD194" s="282"/>
      <c r="IQE194" s="229"/>
      <c r="IQF194" s="281"/>
      <c r="IQG194" s="282"/>
      <c r="IQH194" s="229"/>
      <c r="IQI194" s="281"/>
      <c r="IQJ194" s="282"/>
      <c r="IQK194" s="229"/>
      <c r="IQL194" s="281"/>
      <c r="IQM194" s="282"/>
      <c r="IQN194" s="229"/>
      <c r="IQO194" s="281"/>
      <c r="IQP194" s="282"/>
      <c r="IQQ194" s="229"/>
      <c r="IQR194" s="281"/>
      <c r="IQS194" s="282"/>
      <c r="IQT194" s="229"/>
      <c r="IQU194" s="281"/>
      <c r="IQV194" s="282"/>
      <c r="IQW194" s="229"/>
      <c r="IQX194" s="281"/>
      <c r="IQY194" s="282"/>
      <c r="IQZ194" s="229"/>
      <c r="IRA194" s="281"/>
      <c r="IRB194" s="282"/>
      <c r="IRC194" s="229"/>
      <c r="IRD194" s="281"/>
      <c r="IRE194" s="282"/>
      <c r="IRF194" s="229"/>
      <c r="IRG194" s="281"/>
      <c r="IRH194" s="282"/>
      <c r="IRI194" s="229"/>
      <c r="IRJ194" s="281"/>
      <c r="IRK194" s="282"/>
      <c r="IRL194" s="229"/>
      <c r="IRM194" s="281"/>
      <c r="IRN194" s="282"/>
      <c r="IRO194" s="229"/>
      <c r="IRP194" s="281"/>
      <c r="IRQ194" s="282"/>
      <c r="IRR194" s="229"/>
      <c r="IRS194" s="281"/>
      <c r="IRT194" s="282"/>
      <c r="IRU194" s="229"/>
      <c r="IRV194" s="281"/>
      <c r="IRW194" s="282"/>
      <c r="IRX194" s="229"/>
      <c r="IRY194" s="281"/>
      <c r="IRZ194" s="282"/>
      <c r="ISA194" s="229"/>
      <c r="ISB194" s="281"/>
      <c r="ISC194" s="282"/>
      <c r="ISD194" s="229"/>
      <c r="ISE194" s="281"/>
      <c r="ISF194" s="282"/>
      <c r="ISG194" s="229"/>
      <c r="ISH194" s="281"/>
      <c r="ISI194" s="282"/>
      <c r="ISJ194" s="229"/>
      <c r="ISK194" s="281"/>
      <c r="ISL194" s="282"/>
      <c r="ISM194" s="229"/>
      <c r="ISN194" s="281"/>
      <c r="ISO194" s="282"/>
      <c r="ISP194" s="229"/>
      <c r="ISQ194" s="281"/>
      <c r="ISR194" s="282"/>
      <c r="ISS194" s="229"/>
      <c r="IST194" s="281"/>
      <c r="ISU194" s="282"/>
      <c r="ISV194" s="229"/>
      <c r="ISW194" s="281"/>
      <c r="ISX194" s="282"/>
      <c r="ISY194" s="229"/>
      <c r="ISZ194" s="281"/>
      <c r="ITA194" s="282"/>
      <c r="ITB194" s="229"/>
      <c r="ITC194" s="281"/>
      <c r="ITD194" s="282"/>
      <c r="ITE194" s="229"/>
      <c r="ITF194" s="281"/>
      <c r="ITG194" s="282"/>
      <c r="ITH194" s="229"/>
      <c r="ITI194" s="281"/>
      <c r="ITJ194" s="282"/>
      <c r="ITK194" s="229"/>
      <c r="ITL194" s="281"/>
      <c r="ITM194" s="282"/>
      <c r="ITN194" s="229"/>
      <c r="ITO194" s="281"/>
      <c r="ITP194" s="282"/>
      <c r="ITQ194" s="229"/>
      <c r="ITR194" s="281"/>
      <c r="ITS194" s="282"/>
      <c r="ITT194" s="229"/>
      <c r="ITU194" s="281"/>
      <c r="ITV194" s="282"/>
      <c r="ITW194" s="229"/>
      <c r="ITX194" s="281"/>
      <c r="ITY194" s="282"/>
      <c r="ITZ194" s="229"/>
      <c r="IUA194" s="281"/>
      <c r="IUB194" s="282"/>
      <c r="IUC194" s="229"/>
      <c r="IUD194" s="281"/>
      <c r="IUE194" s="282"/>
      <c r="IUF194" s="229"/>
      <c r="IUG194" s="281"/>
      <c r="IUH194" s="282"/>
      <c r="IUI194" s="229"/>
      <c r="IUJ194" s="281"/>
      <c r="IUK194" s="282"/>
      <c r="IUL194" s="229"/>
      <c r="IUM194" s="281"/>
      <c r="IUN194" s="282"/>
      <c r="IUO194" s="229"/>
      <c r="IUP194" s="281"/>
      <c r="IUQ194" s="282"/>
      <c r="IUR194" s="229"/>
      <c r="IUS194" s="281"/>
      <c r="IUT194" s="282"/>
      <c r="IUU194" s="229"/>
      <c r="IUV194" s="281"/>
      <c r="IUW194" s="282"/>
      <c r="IUX194" s="229"/>
      <c r="IUY194" s="281"/>
      <c r="IUZ194" s="282"/>
      <c r="IVA194" s="229"/>
      <c r="IVB194" s="281"/>
      <c r="IVC194" s="282"/>
      <c r="IVD194" s="229"/>
      <c r="IVE194" s="281"/>
      <c r="IVF194" s="282"/>
      <c r="IVG194" s="229"/>
      <c r="IVH194" s="281"/>
      <c r="IVI194" s="282"/>
      <c r="IVJ194" s="229"/>
      <c r="IVK194" s="281"/>
      <c r="IVL194" s="282"/>
      <c r="IVM194" s="229"/>
      <c r="IVN194" s="281"/>
      <c r="IVO194" s="282"/>
      <c r="IVP194" s="229"/>
      <c r="IVQ194" s="281"/>
      <c r="IVR194" s="282"/>
      <c r="IVS194" s="229"/>
      <c r="IVT194" s="281"/>
      <c r="IVU194" s="282"/>
      <c r="IVV194" s="229"/>
      <c r="IVW194" s="281"/>
      <c r="IVX194" s="282"/>
      <c r="IVY194" s="229"/>
      <c r="IVZ194" s="281"/>
      <c r="IWA194" s="282"/>
      <c r="IWB194" s="229"/>
      <c r="IWC194" s="281"/>
      <c r="IWD194" s="282"/>
      <c r="IWE194" s="229"/>
      <c r="IWF194" s="281"/>
      <c r="IWG194" s="282"/>
      <c r="IWH194" s="229"/>
      <c r="IWI194" s="281"/>
      <c r="IWJ194" s="282"/>
      <c r="IWK194" s="229"/>
      <c r="IWL194" s="281"/>
      <c r="IWM194" s="282"/>
      <c r="IWN194" s="229"/>
      <c r="IWO194" s="281"/>
      <c r="IWP194" s="282"/>
      <c r="IWQ194" s="229"/>
      <c r="IWR194" s="281"/>
      <c r="IWS194" s="282"/>
      <c r="IWT194" s="229"/>
      <c r="IWU194" s="281"/>
      <c r="IWV194" s="282"/>
      <c r="IWW194" s="229"/>
      <c r="IWX194" s="281"/>
      <c r="IWY194" s="282"/>
      <c r="IWZ194" s="229"/>
      <c r="IXA194" s="281"/>
      <c r="IXB194" s="282"/>
      <c r="IXC194" s="229"/>
      <c r="IXD194" s="281"/>
      <c r="IXE194" s="282"/>
      <c r="IXF194" s="229"/>
      <c r="IXG194" s="281"/>
      <c r="IXH194" s="282"/>
      <c r="IXI194" s="229"/>
      <c r="IXJ194" s="281"/>
      <c r="IXK194" s="282"/>
      <c r="IXL194" s="229"/>
      <c r="IXM194" s="281"/>
      <c r="IXN194" s="282"/>
      <c r="IXO194" s="229"/>
      <c r="IXP194" s="281"/>
      <c r="IXQ194" s="282"/>
      <c r="IXR194" s="229"/>
      <c r="IXS194" s="281"/>
      <c r="IXT194" s="282"/>
      <c r="IXU194" s="229"/>
      <c r="IXV194" s="281"/>
      <c r="IXW194" s="282"/>
      <c r="IXX194" s="229"/>
      <c r="IXY194" s="281"/>
      <c r="IXZ194" s="282"/>
      <c r="IYA194" s="229"/>
      <c r="IYB194" s="281"/>
      <c r="IYC194" s="282"/>
      <c r="IYD194" s="229"/>
      <c r="IYE194" s="281"/>
      <c r="IYF194" s="282"/>
      <c r="IYG194" s="229"/>
      <c r="IYH194" s="281"/>
      <c r="IYI194" s="282"/>
      <c r="IYJ194" s="229"/>
      <c r="IYK194" s="281"/>
      <c r="IYL194" s="282"/>
      <c r="IYM194" s="229"/>
      <c r="IYN194" s="281"/>
      <c r="IYO194" s="282"/>
      <c r="IYP194" s="229"/>
      <c r="IYQ194" s="281"/>
      <c r="IYR194" s="282"/>
      <c r="IYS194" s="229"/>
      <c r="IYT194" s="281"/>
      <c r="IYU194" s="282"/>
      <c r="IYV194" s="229"/>
      <c r="IYW194" s="281"/>
      <c r="IYX194" s="282"/>
      <c r="IYY194" s="229"/>
      <c r="IYZ194" s="281"/>
      <c r="IZA194" s="282"/>
      <c r="IZB194" s="229"/>
      <c r="IZC194" s="281"/>
      <c r="IZD194" s="282"/>
      <c r="IZE194" s="229"/>
      <c r="IZF194" s="281"/>
      <c r="IZG194" s="282"/>
      <c r="IZH194" s="229"/>
      <c r="IZI194" s="281"/>
      <c r="IZJ194" s="282"/>
      <c r="IZK194" s="229"/>
      <c r="IZL194" s="281"/>
      <c r="IZM194" s="282"/>
      <c r="IZN194" s="229"/>
      <c r="IZO194" s="281"/>
      <c r="IZP194" s="282"/>
      <c r="IZQ194" s="229"/>
      <c r="IZR194" s="281"/>
      <c r="IZS194" s="282"/>
      <c r="IZT194" s="229"/>
      <c r="IZU194" s="281"/>
      <c r="IZV194" s="282"/>
      <c r="IZW194" s="229"/>
      <c r="IZX194" s="281"/>
      <c r="IZY194" s="282"/>
      <c r="IZZ194" s="229"/>
      <c r="JAA194" s="281"/>
      <c r="JAB194" s="282"/>
      <c r="JAC194" s="229"/>
      <c r="JAD194" s="281"/>
      <c r="JAE194" s="282"/>
      <c r="JAF194" s="229"/>
      <c r="JAG194" s="281"/>
      <c r="JAH194" s="282"/>
      <c r="JAI194" s="229"/>
      <c r="JAJ194" s="281"/>
      <c r="JAK194" s="282"/>
      <c r="JAL194" s="229"/>
      <c r="JAM194" s="281"/>
      <c r="JAN194" s="282"/>
      <c r="JAO194" s="229"/>
      <c r="JAP194" s="281"/>
      <c r="JAQ194" s="282"/>
      <c r="JAR194" s="229"/>
      <c r="JAS194" s="281"/>
      <c r="JAT194" s="282"/>
      <c r="JAU194" s="229"/>
      <c r="JAV194" s="281"/>
      <c r="JAW194" s="282"/>
      <c r="JAX194" s="229"/>
      <c r="JAY194" s="281"/>
      <c r="JAZ194" s="282"/>
      <c r="JBA194" s="229"/>
      <c r="JBB194" s="281"/>
      <c r="JBC194" s="282"/>
      <c r="JBD194" s="229"/>
      <c r="JBE194" s="281"/>
      <c r="JBF194" s="282"/>
      <c r="JBG194" s="229"/>
      <c r="JBH194" s="281"/>
      <c r="JBI194" s="282"/>
      <c r="JBJ194" s="229"/>
      <c r="JBK194" s="281"/>
      <c r="JBL194" s="282"/>
      <c r="JBM194" s="229"/>
      <c r="JBN194" s="281"/>
      <c r="JBO194" s="282"/>
      <c r="JBP194" s="229"/>
      <c r="JBQ194" s="281"/>
      <c r="JBR194" s="282"/>
      <c r="JBS194" s="229"/>
      <c r="JBT194" s="281"/>
      <c r="JBU194" s="282"/>
      <c r="JBV194" s="229"/>
      <c r="JBW194" s="281"/>
      <c r="JBX194" s="282"/>
      <c r="JBY194" s="229"/>
      <c r="JBZ194" s="281"/>
      <c r="JCA194" s="282"/>
      <c r="JCB194" s="229"/>
      <c r="JCC194" s="281"/>
      <c r="JCD194" s="282"/>
      <c r="JCE194" s="229"/>
      <c r="JCF194" s="281"/>
      <c r="JCG194" s="282"/>
      <c r="JCH194" s="229"/>
      <c r="JCI194" s="281"/>
      <c r="JCJ194" s="282"/>
      <c r="JCK194" s="229"/>
      <c r="JCL194" s="281"/>
      <c r="JCM194" s="282"/>
      <c r="JCN194" s="229"/>
      <c r="JCO194" s="281"/>
      <c r="JCP194" s="282"/>
      <c r="JCQ194" s="229"/>
      <c r="JCR194" s="281"/>
      <c r="JCS194" s="282"/>
      <c r="JCT194" s="229"/>
      <c r="JCU194" s="281"/>
      <c r="JCV194" s="282"/>
      <c r="JCW194" s="229"/>
      <c r="JCX194" s="281"/>
      <c r="JCY194" s="282"/>
      <c r="JCZ194" s="229"/>
      <c r="JDA194" s="281"/>
      <c r="JDB194" s="282"/>
      <c r="JDC194" s="229"/>
      <c r="JDD194" s="281"/>
      <c r="JDE194" s="282"/>
      <c r="JDF194" s="229"/>
      <c r="JDG194" s="281"/>
      <c r="JDH194" s="282"/>
      <c r="JDI194" s="229"/>
      <c r="JDJ194" s="281"/>
      <c r="JDK194" s="282"/>
      <c r="JDL194" s="229"/>
      <c r="JDM194" s="281"/>
      <c r="JDN194" s="282"/>
      <c r="JDO194" s="229"/>
      <c r="JDP194" s="281"/>
      <c r="JDQ194" s="282"/>
      <c r="JDR194" s="229"/>
      <c r="JDS194" s="281"/>
      <c r="JDT194" s="282"/>
      <c r="JDU194" s="229"/>
      <c r="JDV194" s="281"/>
      <c r="JDW194" s="282"/>
      <c r="JDX194" s="229"/>
      <c r="JDY194" s="281"/>
      <c r="JDZ194" s="282"/>
      <c r="JEA194" s="229"/>
      <c r="JEB194" s="281"/>
      <c r="JEC194" s="282"/>
      <c r="JED194" s="229"/>
      <c r="JEE194" s="281"/>
      <c r="JEF194" s="282"/>
      <c r="JEG194" s="229"/>
      <c r="JEH194" s="281"/>
      <c r="JEI194" s="282"/>
      <c r="JEJ194" s="229"/>
      <c r="JEK194" s="281"/>
      <c r="JEL194" s="282"/>
      <c r="JEM194" s="229"/>
      <c r="JEN194" s="281"/>
      <c r="JEO194" s="282"/>
      <c r="JEP194" s="229"/>
      <c r="JEQ194" s="281"/>
      <c r="JER194" s="282"/>
      <c r="JES194" s="229"/>
      <c r="JET194" s="281"/>
      <c r="JEU194" s="282"/>
      <c r="JEV194" s="229"/>
      <c r="JEW194" s="281"/>
      <c r="JEX194" s="282"/>
      <c r="JEY194" s="229"/>
      <c r="JEZ194" s="281"/>
      <c r="JFA194" s="282"/>
      <c r="JFB194" s="229"/>
      <c r="JFC194" s="281"/>
      <c r="JFD194" s="282"/>
      <c r="JFE194" s="229"/>
      <c r="JFF194" s="281"/>
      <c r="JFG194" s="282"/>
      <c r="JFH194" s="229"/>
      <c r="JFI194" s="281"/>
      <c r="JFJ194" s="282"/>
      <c r="JFK194" s="229"/>
      <c r="JFL194" s="281"/>
      <c r="JFM194" s="282"/>
      <c r="JFN194" s="229"/>
      <c r="JFO194" s="281"/>
      <c r="JFP194" s="282"/>
      <c r="JFQ194" s="229"/>
      <c r="JFR194" s="281"/>
      <c r="JFS194" s="282"/>
      <c r="JFT194" s="229"/>
      <c r="JFU194" s="281"/>
      <c r="JFV194" s="282"/>
      <c r="JFW194" s="229"/>
      <c r="JFX194" s="281"/>
      <c r="JFY194" s="282"/>
      <c r="JFZ194" s="229"/>
      <c r="JGA194" s="281"/>
      <c r="JGB194" s="282"/>
      <c r="JGC194" s="229"/>
      <c r="JGD194" s="281"/>
      <c r="JGE194" s="282"/>
      <c r="JGF194" s="229"/>
      <c r="JGG194" s="281"/>
      <c r="JGH194" s="282"/>
      <c r="JGI194" s="229"/>
      <c r="JGJ194" s="281"/>
      <c r="JGK194" s="282"/>
      <c r="JGL194" s="229"/>
      <c r="JGM194" s="281"/>
      <c r="JGN194" s="282"/>
      <c r="JGO194" s="229"/>
      <c r="JGP194" s="281"/>
      <c r="JGQ194" s="282"/>
      <c r="JGR194" s="229"/>
      <c r="JGS194" s="281"/>
      <c r="JGT194" s="282"/>
      <c r="JGU194" s="229"/>
      <c r="JGV194" s="281"/>
      <c r="JGW194" s="282"/>
      <c r="JGX194" s="229"/>
      <c r="JGY194" s="281"/>
      <c r="JGZ194" s="282"/>
      <c r="JHA194" s="229"/>
      <c r="JHB194" s="281"/>
      <c r="JHC194" s="282"/>
      <c r="JHD194" s="229"/>
      <c r="JHE194" s="281"/>
      <c r="JHF194" s="282"/>
      <c r="JHG194" s="229"/>
      <c r="JHH194" s="281"/>
      <c r="JHI194" s="282"/>
      <c r="JHJ194" s="229"/>
      <c r="JHK194" s="281"/>
      <c r="JHL194" s="282"/>
      <c r="JHM194" s="229"/>
      <c r="JHN194" s="281"/>
      <c r="JHO194" s="282"/>
      <c r="JHP194" s="229"/>
      <c r="JHQ194" s="281"/>
      <c r="JHR194" s="282"/>
      <c r="JHS194" s="229"/>
      <c r="JHT194" s="281"/>
      <c r="JHU194" s="282"/>
      <c r="JHV194" s="229"/>
      <c r="JHW194" s="281"/>
      <c r="JHX194" s="282"/>
      <c r="JHY194" s="229"/>
      <c r="JHZ194" s="281"/>
      <c r="JIA194" s="282"/>
      <c r="JIB194" s="229"/>
      <c r="JIC194" s="281"/>
      <c r="JID194" s="282"/>
      <c r="JIE194" s="229"/>
      <c r="JIF194" s="281"/>
      <c r="JIG194" s="282"/>
      <c r="JIH194" s="229"/>
      <c r="JII194" s="281"/>
      <c r="JIJ194" s="282"/>
      <c r="JIK194" s="229"/>
      <c r="JIL194" s="281"/>
      <c r="JIM194" s="282"/>
      <c r="JIN194" s="229"/>
      <c r="JIO194" s="281"/>
      <c r="JIP194" s="282"/>
      <c r="JIQ194" s="229"/>
      <c r="JIR194" s="281"/>
      <c r="JIS194" s="282"/>
      <c r="JIT194" s="229"/>
      <c r="JIU194" s="281"/>
      <c r="JIV194" s="282"/>
      <c r="JIW194" s="229"/>
      <c r="JIX194" s="281"/>
      <c r="JIY194" s="282"/>
      <c r="JIZ194" s="229"/>
      <c r="JJA194" s="281"/>
      <c r="JJB194" s="282"/>
      <c r="JJC194" s="229"/>
      <c r="JJD194" s="281"/>
      <c r="JJE194" s="282"/>
      <c r="JJF194" s="229"/>
      <c r="JJG194" s="281"/>
      <c r="JJH194" s="282"/>
      <c r="JJI194" s="229"/>
      <c r="JJJ194" s="281"/>
      <c r="JJK194" s="282"/>
      <c r="JJL194" s="229"/>
      <c r="JJM194" s="281"/>
      <c r="JJN194" s="282"/>
      <c r="JJO194" s="229"/>
      <c r="JJP194" s="281"/>
      <c r="JJQ194" s="282"/>
      <c r="JJR194" s="229"/>
      <c r="JJS194" s="281"/>
      <c r="JJT194" s="282"/>
      <c r="JJU194" s="229"/>
      <c r="JJV194" s="281"/>
      <c r="JJW194" s="282"/>
      <c r="JJX194" s="229"/>
      <c r="JJY194" s="281"/>
      <c r="JJZ194" s="282"/>
      <c r="JKA194" s="229"/>
      <c r="JKB194" s="281"/>
      <c r="JKC194" s="282"/>
      <c r="JKD194" s="229"/>
      <c r="JKE194" s="281"/>
      <c r="JKF194" s="282"/>
      <c r="JKG194" s="229"/>
      <c r="JKH194" s="281"/>
      <c r="JKI194" s="282"/>
      <c r="JKJ194" s="229"/>
      <c r="JKK194" s="281"/>
      <c r="JKL194" s="282"/>
      <c r="JKM194" s="229"/>
      <c r="JKN194" s="281"/>
      <c r="JKO194" s="282"/>
      <c r="JKP194" s="229"/>
      <c r="JKQ194" s="281"/>
      <c r="JKR194" s="282"/>
      <c r="JKS194" s="229"/>
      <c r="JKT194" s="281"/>
      <c r="JKU194" s="282"/>
      <c r="JKV194" s="229"/>
      <c r="JKW194" s="281"/>
      <c r="JKX194" s="282"/>
      <c r="JKY194" s="229"/>
      <c r="JKZ194" s="281"/>
      <c r="JLA194" s="282"/>
      <c r="JLB194" s="229"/>
      <c r="JLC194" s="281"/>
      <c r="JLD194" s="282"/>
      <c r="JLE194" s="229"/>
      <c r="JLF194" s="281"/>
      <c r="JLG194" s="282"/>
      <c r="JLH194" s="229"/>
      <c r="JLI194" s="281"/>
      <c r="JLJ194" s="282"/>
      <c r="JLK194" s="229"/>
      <c r="JLL194" s="281"/>
      <c r="JLM194" s="282"/>
      <c r="JLN194" s="229"/>
      <c r="JLO194" s="281"/>
      <c r="JLP194" s="282"/>
      <c r="JLQ194" s="229"/>
      <c r="JLR194" s="281"/>
      <c r="JLS194" s="282"/>
      <c r="JLT194" s="229"/>
      <c r="JLU194" s="281"/>
      <c r="JLV194" s="282"/>
      <c r="JLW194" s="229"/>
      <c r="JLX194" s="281"/>
      <c r="JLY194" s="282"/>
      <c r="JLZ194" s="229"/>
      <c r="JMA194" s="281"/>
      <c r="JMB194" s="282"/>
      <c r="JMC194" s="229"/>
      <c r="JMD194" s="281"/>
      <c r="JME194" s="282"/>
      <c r="JMF194" s="229"/>
      <c r="JMG194" s="281"/>
      <c r="JMH194" s="282"/>
      <c r="JMI194" s="229"/>
      <c r="JMJ194" s="281"/>
      <c r="JMK194" s="282"/>
      <c r="JML194" s="229"/>
      <c r="JMM194" s="281"/>
      <c r="JMN194" s="282"/>
      <c r="JMO194" s="229"/>
      <c r="JMP194" s="281"/>
      <c r="JMQ194" s="282"/>
      <c r="JMR194" s="229"/>
      <c r="JMS194" s="281"/>
      <c r="JMT194" s="282"/>
      <c r="JMU194" s="229"/>
      <c r="JMV194" s="281"/>
      <c r="JMW194" s="282"/>
      <c r="JMX194" s="229"/>
      <c r="JMY194" s="281"/>
      <c r="JMZ194" s="282"/>
      <c r="JNA194" s="229"/>
      <c r="JNB194" s="281"/>
      <c r="JNC194" s="282"/>
      <c r="JND194" s="229"/>
      <c r="JNE194" s="281"/>
      <c r="JNF194" s="282"/>
      <c r="JNG194" s="229"/>
      <c r="JNH194" s="281"/>
      <c r="JNI194" s="282"/>
      <c r="JNJ194" s="229"/>
      <c r="JNK194" s="281"/>
      <c r="JNL194" s="282"/>
      <c r="JNM194" s="229"/>
      <c r="JNN194" s="281"/>
      <c r="JNO194" s="282"/>
      <c r="JNP194" s="229"/>
      <c r="JNQ194" s="281"/>
      <c r="JNR194" s="282"/>
      <c r="JNS194" s="229"/>
      <c r="JNT194" s="281"/>
      <c r="JNU194" s="282"/>
      <c r="JNV194" s="229"/>
      <c r="JNW194" s="281"/>
      <c r="JNX194" s="282"/>
      <c r="JNY194" s="229"/>
      <c r="JNZ194" s="281"/>
      <c r="JOA194" s="282"/>
      <c r="JOB194" s="229"/>
      <c r="JOC194" s="281"/>
      <c r="JOD194" s="282"/>
      <c r="JOE194" s="229"/>
      <c r="JOF194" s="281"/>
      <c r="JOG194" s="282"/>
      <c r="JOH194" s="229"/>
      <c r="JOI194" s="281"/>
      <c r="JOJ194" s="282"/>
      <c r="JOK194" s="229"/>
      <c r="JOL194" s="281"/>
      <c r="JOM194" s="282"/>
      <c r="JON194" s="229"/>
      <c r="JOO194" s="281"/>
      <c r="JOP194" s="282"/>
      <c r="JOQ194" s="229"/>
      <c r="JOR194" s="281"/>
      <c r="JOS194" s="282"/>
      <c r="JOT194" s="229"/>
      <c r="JOU194" s="281"/>
      <c r="JOV194" s="282"/>
      <c r="JOW194" s="229"/>
      <c r="JOX194" s="281"/>
      <c r="JOY194" s="282"/>
      <c r="JOZ194" s="229"/>
      <c r="JPA194" s="281"/>
      <c r="JPB194" s="282"/>
      <c r="JPC194" s="229"/>
      <c r="JPD194" s="281"/>
      <c r="JPE194" s="282"/>
      <c r="JPF194" s="229"/>
      <c r="JPG194" s="281"/>
      <c r="JPH194" s="282"/>
      <c r="JPI194" s="229"/>
      <c r="JPJ194" s="281"/>
      <c r="JPK194" s="282"/>
      <c r="JPL194" s="229"/>
      <c r="JPM194" s="281"/>
      <c r="JPN194" s="282"/>
      <c r="JPO194" s="229"/>
      <c r="JPP194" s="281"/>
      <c r="JPQ194" s="282"/>
      <c r="JPR194" s="229"/>
      <c r="JPS194" s="281"/>
      <c r="JPT194" s="282"/>
      <c r="JPU194" s="229"/>
      <c r="JPV194" s="281"/>
      <c r="JPW194" s="282"/>
      <c r="JPX194" s="229"/>
      <c r="JPY194" s="281"/>
      <c r="JPZ194" s="282"/>
      <c r="JQA194" s="229"/>
      <c r="JQB194" s="281"/>
      <c r="JQC194" s="282"/>
      <c r="JQD194" s="229"/>
      <c r="JQE194" s="281"/>
      <c r="JQF194" s="282"/>
      <c r="JQG194" s="229"/>
      <c r="JQH194" s="281"/>
      <c r="JQI194" s="282"/>
      <c r="JQJ194" s="229"/>
      <c r="JQK194" s="281"/>
      <c r="JQL194" s="282"/>
      <c r="JQM194" s="229"/>
      <c r="JQN194" s="281"/>
      <c r="JQO194" s="282"/>
      <c r="JQP194" s="229"/>
      <c r="JQQ194" s="281"/>
      <c r="JQR194" s="282"/>
      <c r="JQS194" s="229"/>
      <c r="JQT194" s="281"/>
      <c r="JQU194" s="282"/>
      <c r="JQV194" s="229"/>
      <c r="JQW194" s="281"/>
      <c r="JQX194" s="282"/>
      <c r="JQY194" s="229"/>
      <c r="JQZ194" s="281"/>
      <c r="JRA194" s="282"/>
      <c r="JRB194" s="229"/>
      <c r="JRC194" s="281"/>
      <c r="JRD194" s="282"/>
      <c r="JRE194" s="229"/>
      <c r="JRF194" s="281"/>
      <c r="JRG194" s="282"/>
      <c r="JRH194" s="229"/>
      <c r="JRI194" s="281"/>
      <c r="JRJ194" s="282"/>
      <c r="JRK194" s="229"/>
      <c r="JRL194" s="281"/>
      <c r="JRM194" s="282"/>
      <c r="JRN194" s="229"/>
      <c r="JRO194" s="281"/>
      <c r="JRP194" s="282"/>
      <c r="JRQ194" s="229"/>
      <c r="JRR194" s="281"/>
      <c r="JRS194" s="282"/>
      <c r="JRT194" s="229"/>
      <c r="JRU194" s="281"/>
      <c r="JRV194" s="282"/>
      <c r="JRW194" s="229"/>
      <c r="JRX194" s="281"/>
      <c r="JRY194" s="282"/>
      <c r="JRZ194" s="229"/>
      <c r="JSA194" s="281"/>
      <c r="JSB194" s="282"/>
      <c r="JSC194" s="229"/>
      <c r="JSD194" s="281"/>
      <c r="JSE194" s="282"/>
      <c r="JSF194" s="229"/>
      <c r="JSG194" s="281"/>
      <c r="JSH194" s="282"/>
      <c r="JSI194" s="229"/>
      <c r="JSJ194" s="281"/>
      <c r="JSK194" s="282"/>
      <c r="JSL194" s="229"/>
      <c r="JSM194" s="281"/>
      <c r="JSN194" s="282"/>
      <c r="JSO194" s="229"/>
      <c r="JSP194" s="281"/>
      <c r="JSQ194" s="282"/>
      <c r="JSR194" s="229"/>
      <c r="JSS194" s="281"/>
      <c r="JST194" s="282"/>
      <c r="JSU194" s="229"/>
      <c r="JSV194" s="281"/>
      <c r="JSW194" s="282"/>
      <c r="JSX194" s="229"/>
      <c r="JSY194" s="281"/>
      <c r="JSZ194" s="282"/>
      <c r="JTA194" s="229"/>
      <c r="JTB194" s="281"/>
      <c r="JTC194" s="282"/>
      <c r="JTD194" s="229"/>
      <c r="JTE194" s="281"/>
      <c r="JTF194" s="282"/>
      <c r="JTG194" s="229"/>
      <c r="JTH194" s="281"/>
      <c r="JTI194" s="282"/>
      <c r="JTJ194" s="229"/>
      <c r="JTK194" s="281"/>
      <c r="JTL194" s="282"/>
      <c r="JTM194" s="229"/>
      <c r="JTN194" s="281"/>
      <c r="JTO194" s="282"/>
      <c r="JTP194" s="229"/>
      <c r="JTQ194" s="281"/>
      <c r="JTR194" s="282"/>
      <c r="JTS194" s="229"/>
      <c r="JTT194" s="281"/>
      <c r="JTU194" s="282"/>
      <c r="JTV194" s="229"/>
      <c r="JTW194" s="281"/>
      <c r="JTX194" s="282"/>
      <c r="JTY194" s="229"/>
      <c r="JTZ194" s="281"/>
      <c r="JUA194" s="282"/>
      <c r="JUB194" s="229"/>
      <c r="JUC194" s="281"/>
      <c r="JUD194" s="282"/>
      <c r="JUE194" s="229"/>
      <c r="JUF194" s="281"/>
      <c r="JUG194" s="282"/>
      <c r="JUH194" s="229"/>
      <c r="JUI194" s="281"/>
      <c r="JUJ194" s="282"/>
      <c r="JUK194" s="229"/>
      <c r="JUL194" s="281"/>
      <c r="JUM194" s="282"/>
      <c r="JUN194" s="229"/>
      <c r="JUO194" s="281"/>
      <c r="JUP194" s="282"/>
      <c r="JUQ194" s="229"/>
      <c r="JUR194" s="281"/>
      <c r="JUS194" s="282"/>
      <c r="JUT194" s="229"/>
      <c r="JUU194" s="281"/>
      <c r="JUV194" s="282"/>
      <c r="JUW194" s="229"/>
      <c r="JUX194" s="281"/>
      <c r="JUY194" s="282"/>
      <c r="JUZ194" s="229"/>
      <c r="JVA194" s="281"/>
      <c r="JVB194" s="282"/>
      <c r="JVC194" s="229"/>
      <c r="JVD194" s="281"/>
      <c r="JVE194" s="282"/>
      <c r="JVF194" s="229"/>
      <c r="JVG194" s="281"/>
      <c r="JVH194" s="282"/>
      <c r="JVI194" s="229"/>
      <c r="JVJ194" s="281"/>
      <c r="JVK194" s="282"/>
      <c r="JVL194" s="229"/>
      <c r="JVM194" s="281"/>
      <c r="JVN194" s="282"/>
      <c r="JVO194" s="229"/>
      <c r="JVP194" s="281"/>
      <c r="JVQ194" s="282"/>
      <c r="JVR194" s="229"/>
      <c r="JVS194" s="281"/>
      <c r="JVT194" s="282"/>
      <c r="JVU194" s="229"/>
      <c r="JVV194" s="281"/>
      <c r="JVW194" s="282"/>
      <c r="JVX194" s="229"/>
      <c r="JVY194" s="281"/>
      <c r="JVZ194" s="282"/>
      <c r="JWA194" s="229"/>
      <c r="JWB194" s="281"/>
      <c r="JWC194" s="282"/>
      <c r="JWD194" s="229"/>
      <c r="JWE194" s="281"/>
      <c r="JWF194" s="282"/>
      <c r="JWG194" s="229"/>
      <c r="JWH194" s="281"/>
      <c r="JWI194" s="282"/>
      <c r="JWJ194" s="229"/>
      <c r="JWK194" s="281"/>
      <c r="JWL194" s="282"/>
      <c r="JWM194" s="229"/>
      <c r="JWN194" s="281"/>
      <c r="JWO194" s="282"/>
      <c r="JWP194" s="229"/>
      <c r="JWQ194" s="281"/>
      <c r="JWR194" s="282"/>
      <c r="JWS194" s="229"/>
      <c r="JWT194" s="281"/>
      <c r="JWU194" s="282"/>
      <c r="JWV194" s="229"/>
      <c r="JWW194" s="281"/>
      <c r="JWX194" s="282"/>
      <c r="JWY194" s="229"/>
      <c r="JWZ194" s="281"/>
      <c r="JXA194" s="282"/>
      <c r="JXB194" s="229"/>
      <c r="JXC194" s="281"/>
      <c r="JXD194" s="282"/>
      <c r="JXE194" s="229"/>
      <c r="JXF194" s="281"/>
      <c r="JXG194" s="282"/>
      <c r="JXH194" s="229"/>
      <c r="JXI194" s="281"/>
      <c r="JXJ194" s="282"/>
      <c r="JXK194" s="229"/>
      <c r="JXL194" s="281"/>
      <c r="JXM194" s="282"/>
      <c r="JXN194" s="229"/>
      <c r="JXO194" s="281"/>
      <c r="JXP194" s="282"/>
      <c r="JXQ194" s="229"/>
      <c r="JXR194" s="281"/>
      <c r="JXS194" s="282"/>
      <c r="JXT194" s="229"/>
      <c r="JXU194" s="281"/>
      <c r="JXV194" s="282"/>
      <c r="JXW194" s="229"/>
      <c r="JXX194" s="281"/>
      <c r="JXY194" s="282"/>
      <c r="JXZ194" s="229"/>
      <c r="JYA194" s="281"/>
      <c r="JYB194" s="282"/>
      <c r="JYC194" s="229"/>
      <c r="JYD194" s="281"/>
      <c r="JYE194" s="282"/>
      <c r="JYF194" s="229"/>
      <c r="JYG194" s="281"/>
      <c r="JYH194" s="282"/>
      <c r="JYI194" s="229"/>
      <c r="JYJ194" s="281"/>
      <c r="JYK194" s="282"/>
      <c r="JYL194" s="229"/>
      <c r="JYM194" s="281"/>
      <c r="JYN194" s="282"/>
      <c r="JYO194" s="229"/>
      <c r="JYP194" s="281"/>
      <c r="JYQ194" s="282"/>
      <c r="JYR194" s="229"/>
      <c r="JYS194" s="281"/>
      <c r="JYT194" s="282"/>
      <c r="JYU194" s="229"/>
      <c r="JYV194" s="281"/>
      <c r="JYW194" s="282"/>
      <c r="JYX194" s="229"/>
      <c r="JYY194" s="281"/>
      <c r="JYZ194" s="282"/>
      <c r="JZA194" s="229"/>
      <c r="JZB194" s="281"/>
      <c r="JZC194" s="282"/>
      <c r="JZD194" s="229"/>
      <c r="JZE194" s="281"/>
      <c r="JZF194" s="282"/>
      <c r="JZG194" s="229"/>
      <c r="JZH194" s="281"/>
      <c r="JZI194" s="282"/>
      <c r="JZJ194" s="229"/>
      <c r="JZK194" s="281"/>
      <c r="JZL194" s="282"/>
      <c r="JZM194" s="229"/>
      <c r="JZN194" s="281"/>
      <c r="JZO194" s="282"/>
      <c r="JZP194" s="229"/>
      <c r="JZQ194" s="281"/>
      <c r="JZR194" s="282"/>
      <c r="JZS194" s="229"/>
      <c r="JZT194" s="281"/>
      <c r="JZU194" s="282"/>
      <c r="JZV194" s="229"/>
      <c r="JZW194" s="281"/>
      <c r="JZX194" s="282"/>
      <c r="JZY194" s="229"/>
      <c r="JZZ194" s="281"/>
      <c r="KAA194" s="282"/>
      <c r="KAB194" s="229"/>
      <c r="KAC194" s="281"/>
      <c r="KAD194" s="282"/>
      <c r="KAE194" s="229"/>
      <c r="KAF194" s="281"/>
      <c r="KAG194" s="282"/>
      <c r="KAH194" s="229"/>
      <c r="KAI194" s="281"/>
      <c r="KAJ194" s="282"/>
      <c r="KAK194" s="229"/>
      <c r="KAL194" s="281"/>
      <c r="KAM194" s="282"/>
      <c r="KAN194" s="229"/>
      <c r="KAO194" s="281"/>
      <c r="KAP194" s="282"/>
      <c r="KAQ194" s="229"/>
      <c r="KAR194" s="281"/>
      <c r="KAS194" s="282"/>
      <c r="KAT194" s="229"/>
      <c r="KAU194" s="281"/>
      <c r="KAV194" s="282"/>
      <c r="KAW194" s="229"/>
      <c r="KAX194" s="281"/>
      <c r="KAY194" s="282"/>
      <c r="KAZ194" s="229"/>
      <c r="KBA194" s="281"/>
      <c r="KBB194" s="282"/>
      <c r="KBC194" s="229"/>
      <c r="KBD194" s="281"/>
      <c r="KBE194" s="282"/>
      <c r="KBF194" s="229"/>
      <c r="KBG194" s="281"/>
      <c r="KBH194" s="282"/>
      <c r="KBI194" s="229"/>
      <c r="KBJ194" s="281"/>
      <c r="KBK194" s="282"/>
      <c r="KBL194" s="229"/>
      <c r="KBM194" s="281"/>
      <c r="KBN194" s="282"/>
      <c r="KBO194" s="229"/>
      <c r="KBP194" s="281"/>
      <c r="KBQ194" s="282"/>
      <c r="KBR194" s="229"/>
      <c r="KBS194" s="281"/>
      <c r="KBT194" s="282"/>
      <c r="KBU194" s="229"/>
      <c r="KBV194" s="281"/>
      <c r="KBW194" s="282"/>
      <c r="KBX194" s="229"/>
      <c r="KBY194" s="281"/>
      <c r="KBZ194" s="282"/>
      <c r="KCA194" s="229"/>
      <c r="KCB194" s="281"/>
      <c r="KCC194" s="282"/>
      <c r="KCD194" s="229"/>
      <c r="KCE194" s="281"/>
      <c r="KCF194" s="282"/>
      <c r="KCG194" s="229"/>
      <c r="KCH194" s="281"/>
      <c r="KCI194" s="282"/>
      <c r="KCJ194" s="229"/>
      <c r="KCK194" s="281"/>
      <c r="KCL194" s="282"/>
      <c r="KCM194" s="229"/>
      <c r="KCN194" s="281"/>
      <c r="KCO194" s="282"/>
      <c r="KCP194" s="229"/>
      <c r="KCQ194" s="281"/>
      <c r="KCR194" s="282"/>
      <c r="KCS194" s="229"/>
      <c r="KCT194" s="281"/>
      <c r="KCU194" s="282"/>
      <c r="KCV194" s="229"/>
      <c r="KCW194" s="281"/>
      <c r="KCX194" s="282"/>
      <c r="KCY194" s="229"/>
      <c r="KCZ194" s="281"/>
      <c r="KDA194" s="282"/>
      <c r="KDB194" s="229"/>
      <c r="KDC194" s="281"/>
      <c r="KDD194" s="282"/>
      <c r="KDE194" s="229"/>
      <c r="KDF194" s="281"/>
      <c r="KDG194" s="282"/>
      <c r="KDH194" s="229"/>
      <c r="KDI194" s="281"/>
      <c r="KDJ194" s="282"/>
      <c r="KDK194" s="229"/>
      <c r="KDL194" s="281"/>
      <c r="KDM194" s="282"/>
      <c r="KDN194" s="229"/>
      <c r="KDO194" s="281"/>
      <c r="KDP194" s="282"/>
      <c r="KDQ194" s="229"/>
      <c r="KDR194" s="281"/>
      <c r="KDS194" s="282"/>
      <c r="KDT194" s="229"/>
      <c r="KDU194" s="281"/>
      <c r="KDV194" s="282"/>
      <c r="KDW194" s="229"/>
      <c r="KDX194" s="281"/>
      <c r="KDY194" s="282"/>
      <c r="KDZ194" s="229"/>
      <c r="KEA194" s="281"/>
      <c r="KEB194" s="282"/>
      <c r="KEC194" s="229"/>
      <c r="KED194" s="281"/>
      <c r="KEE194" s="282"/>
      <c r="KEF194" s="229"/>
      <c r="KEG194" s="281"/>
      <c r="KEH194" s="282"/>
      <c r="KEI194" s="229"/>
      <c r="KEJ194" s="281"/>
      <c r="KEK194" s="282"/>
      <c r="KEL194" s="229"/>
      <c r="KEM194" s="281"/>
      <c r="KEN194" s="282"/>
      <c r="KEO194" s="229"/>
      <c r="KEP194" s="281"/>
      <c r="KEQ194" s="282"/>
      <c r="KER194" s="229"/>
      <c r="KES194" s="281"/>
      <c r="KET194" s="282"/>
      <c r="KEU194" s="229"/>
      <c r="KEV194" s="281"/>
      <c r="KEW194" s="282"/>
      <c r="KEX194" s="229"/>
      <c r="KEY194" s="281"/>
      <c r="KEZ194" s="282"/>
      <c r="KFA194" s="229"/>
      <c r="KFB194" s="281"/>
      <c r="KFC194" s="282"/>
      <c r="KFD194" s="229"/>
      <c r="KFE194" s="281"/>
      <c r="KFF194" s="282"/>
      <c r="KFG194" s="229"/>
      <c r="KFH194" s="281"/>
      <c r="KFI194" s="282"/>
      <c r="KFJ194" s="229"/>
      <c r="KFK194" s="281"/>
      <c r="KFL194" s="282"/>
      <c r="KFM194" s="229"/>
      <c r="KFN194" s="281"/>
      <c r="KFO194" s="282"/>
      <c r="KFP194" s="229"/>
      <c r="KFQ194" s="281"/>
      <c r="KFR194" s="282"/>
      <c r="KFS194" s="229"/>
      <c r="KFT194" s="281"/>
      <c r="KFU194" s="282"/>
      <c r="KFV194" s="229"/>
      <c r="KFW194" s="281"/>
      <c r="KFX194" s="282"/>
      <c r="KFY194" s="229"/>
      <c r="KFZ194" s="281"/>
      <c r="KGA194" s="282"/>
      <c r="KGB194" s="229"/>
      <c r="KGC194" s="281"/>
      <c r="KGD194" s="282"/>
      <c r="KGE194" s="229"/>
      <c r="KGF194" s="281"/>
      <c r="KGG194" s="282"/>
      <c r="KGH194" s="229"/>
      <c r="KGI194" s="281"/>
      <c r="KGJ194" s="282"/>
      <c r="KGK194" s="229"/>
      <c r="KGL194" s="281"/>
      <c r="KGM194" s="282"/>
      <c r="KGN194" s="229"/>
      <c r="KGO194" s="281"/>
      <c r="KGP194" s="282"/>
      <c r="KGQ194" s="229"/>
      <c r="KGR194" s="281"/>
      <c r="KGS194" s="282"/>
      <c r="KGT194" s="229"/>
      <c r="KGU194" s="281"/>
      <c r="KGV194" s="282"/>
      <c r="KGW194" s="229"/>
      <c r="KGX194" s="281"/>
      <c r="KGY194" s="282"/>
      <c r="KGZ194" s="229"/>
      <c r="KHA194" s="281"/>
      <c r="KHB194" s="282"/>
      <c r="KHC194" s="229"/>
      <c r="KHD194" s="281"/>
      <c r="KHE194" s="282"/>
      <c r="KHF194" s="229"/>
      <c r="KHG194" s="281"/>
      <c r="KHH194" s="282"/>
      <c r="KHI194" s="229"/>
      <c r="KHJ194" s="281"/>
      <c r="KHK194" s="282"/>
      <c r="KHL194" s="229"/>
      <c r="KHM194" s="281"/>
      <c r="KHN194" s="282"/>
      <c r="KHO194" s="229"/>
      <c r="KHP194" s="281"/>
      <c r="KHQ194" s="282"/>
      <c r="KHR194" s="229"/>
      <c r="KHS194" s="281"/>
      <c r="KHT194" s="282"/>
      <c r="KHU194" s="229"/>
      <c r="KHV194" s="281"/>
      <c r="KHW194" s="282"/>
      <c r="KHX194" s="229"/>
      <c r="KHY194" s="281"/>
      <c r="KHZ194" s="282"/>
      <c r="KIA194" s="229"/>
      <c r="KIB194" s="281"/>
      <c r="KIC194" s="282"/>
      <c r="KID194" s="229"/>
      <c r="KIE194" s="281"/>
      <c r="KIF194" s="282"/>
      <c r="KIG194" s="229"/>
      <c r="KIH194" s="281"/>
      <c r="KII194" s="282"/>
      <c r="KIJ194" s="229"/>
      <c r="KIK194" s="281"/>
      <c r="KIL194" s="282"/>
      <c r="KIM194" s="229"/>
      <c r="KIN194" s="281"/>
      <c r="KIO194" s="282"/>
      <c r="KIP194" s="229"/>
      <c r="KIQ194" s="281"/>
      <c r="KIR194" s="282"/>
      <c r="KIS194" s="229"/>
      <c r="KIT194" s="281"/>
      <c r="KIU194" s="282"/>
      <c r="KIV194" s="229"/>
      <c r="KIW194" s="281"/>
      <c r="KIX194" s="282"/>
      <c r="KIY194" s="229"/>
      <c r="KIZ194" s="281"/>
      <c r="KJA194" s="282"/>
      <c r="KJB194" s="229"/>
      <c r="KJC194" s="281"/>
      <c r="KJD194" s="282"/>
      <c r="KJE194" s="229"/>
      <c r="KJF194" s="281"/>
      <c r="KJG194" s="282"/>
      <c r="KJH194" s="229"/>
      <c r="KJI194" s="281"/>
      <c r="KJJ194" s="282"/>
      <c r="KJK194" s="229"/>
      <c r="KJL194" s="281"/>
      <c r="KJM194" s="282"/>
      <c r="KJN194" s="229"/>
      <c r="KJO194" s="281"/>
      <c r="KJP194" s="282"/>
      <c r="KJQ194" s="229"/>
      <c r="KJR194" s="281"/>
      <c r="KJS194" s="282"/>
      <c r="KJT194" s="229"/>
      <c r="KJU194" s="281"/>
      <c r="KJV194" s="282"/>
      <c r="KJW194" s="229"/>
      <c r="KJX194" s="281"/>
      <c r="KJY194" s="282"/>
      <c r="KJZ194" s="229"/>
      <c r="KKA194" s="281"/>
      <c r="KKB194" s="282"/>
      <c r="KKC194" s="229"/>
      <c r="KKD194" s="281"/>
      <c r="KKE194" s="282"/>
      <c r="KKF194" s="229"/>
      <c r="KKG194" s="281"/>
      <c r="KKH194" s="282"/>
      <c r="KKI194" s="229"/>
      <c r="KKJ194" s="281"/>
      <c r="KKK194" s="282"/>
      <c r="KKL194" s="229"/>
      <c r="KKM194" s="281"/>
      <c r="KKN194" s="282"/>
      <c r="KKO194" s="229"/>
      <c r="KKP194" s="281"/>
      <c r="KKQ194" s="282"/>
      <c r="KKR194" s="229"/>
      <c r="KKS194" s="281"/>
      <c r="KKT194" s="282"/>
      <c r="KKU194" s="229"/>
      <c r="KKV194" s="281"/>
      <c r="KKW194" s="282"/>
      <c r="KKX194" s="229"/>
      <c r="KKY194" s="281"/>
      <c r="KKZ194" s="282"/>
      <c r="KLA194" s="229"/>
      <c r="KLB194" s="281"/>
      <c r="KLC194" s="282"/>
      <c r="KLD194" s="229"/>
      <c r="KLE194" s="281"/>
      <c r="KLF194" s="282"/>
      <c r="KLG194" s="229"/>
      <c r="KLH194" s="281"/>
      <c r="KLI194" s="282"/>
      <c r="KLJ194" s="229"/>
      <c r="KLK194" s="281"/>
      <c r="KLL194" s="282"/>
      <c r="KLM194" s="229"/>
      <c r="KLN194" s="281"/>
      <c r="KLO194" s="282"/>
      <c r="KLP194" s="229"/>
      <c r="KLQ194" s="281"/>
      <c r="KLR194" s="282"/>
      <c r="KLS194" s="229"/>
      <c r="KLT194" s="281"/>
      <c r="KLU194" s="282"/>
      <c r="KLV194" s="229"/>
      <c r="KLW194" s="281"/>
      <c r="KLX194" s="282"/>
      <c r="KLY194" s="229"/>
      <c r="KLZ194" s="281"/>
      <c r="KMA194" s="282"/>
      <c r="KMB194" s="229"/>
      <c r="KMC194" s="281"/>
      <c r="KMD194" s="282"/>
      <c r="KME194" s="229"/>
      <c r="KMF194" s="281"/>
      <c r="KMG194" s="282"/>
      <c r="KMH194" s="229"/>
      <c r="KMI194" s="281"/>
      <c r="KMJ194" s="282"/>
      <c r="KMK194" s="229"/>
      <c r="KML194" s="281"/>
      <c r="KMM194" s="282"/>
      <c r="KMN194" s="229"/>
      <c r="KMO194" s="281"/>
      <c r="KMP194" s="282"/>
      <c r="KMQ194" s="229"/>
      <c r="KMR194" s="281"/>
      <c r="KMS194" s="282"/>
      <c r="KMT194" s="229"/>
      <c r="KMU194" s="281"/>
      <c r="KMV194" s="282"/>
      <c r="KMW194" s="229"/>
      <c r="KMX194" s="281"/>
      <c r="KMY194" s="282"/>
      <c r="KMZ194" s="229"/>
      <c r="KNA194" s="281"/>
      <c r="KNB194" s="282"/>
      <c r="KNC194" s="229"/>
      <c r="KND194" s="281"/>
      <c r="KNE194" s="282"/>
      <c r="KNF194" s="229"/>
      <c r="KNG194" s="281"/>
      <c r="KNH194" s="282"/>
      <c r="KNI194" s="229"/>
      <c r="KNJ194" s="281"/>
      <c r="KNK194" s="282"/>
      <c r="KNL194" s="229"/>
      <c r="KNM194" s="281"/>
      <c r="KNN194" s="282"/>
      <c r="KNO194" s="229"/>
      <c r="KNP194" s="281"/>
      <c r="KNQ194" s="282"/>
      <c r="KNR194" s="229"/>
      <c r="KNS194" s="281"/>
      <c r="KNT194" s="282"/>
      <c r="KNU194" s="229"/>
      <c r="KNV194" s="281"/>
      <c r="KNW194" s="282"/>
      <c r="KNX194" s="229"/>
      <c r="KNY194" s="281"/>
      <c r="KNZ194" s="282"/>
      <c r="KOA194" s="229"/>
      <c r="KOB194" s="281"/>
      <c r="KOC194" s="282"/>
      <c r="KOD194" s="229"/>
      <c r="KOE194" s="281"/>
      <c r="KOF194" s="282"/>
      <c r="KOG194" s="229"/>
      <c r="KOH194" s="281"/>
      <c r="KOI194" s="282"/>
      <c r="KOJ194" s="229"/>
      <c r="KOK194" s="281"/>
      <c r="KOL194" s="282"/>
      <c r="KOM194" s="229"/>
      <c r="KON194" s="281"/>
      <c r="KOO194" s="282"/>
      <c r="KOP194" s="229"/>
      <c r="KOQ194" s="281"/>
      <c r="KOR194" s="282"/>
      <c r="KOS194" s="229"/>
      <c r="KOT194" s="281"/>
      <c r="KOU194" s="282"/>
      <c r="KOV194" s="229"/>
      <c r="KOW194" s="281"/>
      <c r="KOX194" s="282"/>
      <c r="KOY194" s="229"/>
      <c r="KOZ194" s="281"/>
      <c r="KPA194" s="282"/>
      <c r="KPB194" s="229"/>
      <c r="KPC194" s="281"/>
      <c r="KPD194" s="282"/>
      <c r="KPE194" s="229"/>
      <c r="KPF194" s="281"/>
      <c r="KPG194" s="282"/>
      <c r="KPH194" s="229"/>
      <c r="KPI194" s="281"/>
      <c r="KPJ194" s="282"/>
      <c r="KPK194" s="229"/>
      <c r="KPL194" s="281"/>
      <c r="KPM194" s="282"/>
      <c r="KPN194" s="229"/>
      <c r="KPO194" s="281"/>
      <c r="KPP194" s="282"/>
      <c r="KPQ194" s="229"/>
      <c r="KPR194" s="281"/>
      <c r="KPS194" s="282"/>
      <c r="KPT194" s="229"/>
      <c r="KPU194" s="281"/>
      <c r="KPV194" s="282"/>
      <c r="KPW194" s="229"/>
      <c r="KPX194" s="281"/>
      <c r="KPY194" s="282"/>
      <c r="KPZ194" s="229"/>
      <c r="KQA194" s="281"/>
      <c r="KQB194" s="282"/>
      <c r="KQC194" s="229"/>
      <c r="KQD194" s="281"/>
      <c r="KQE194" s="282"/>
      <c r="KQF194" s="229"/>
      <c r="KQG194" s="281"/>
      <c r="KQH194" s="282"/>
      <c r="KQI194" s="229"/>
      <c r="KQJ194" s="281"/>
      <c r="KQK194" s="282"/>
      <c r="KQL194" s="229"/>
      <c r="KQM194" s="281"/>
      <c r="KQN194" s="282"/>
      <c r="KQO194" s="229"/>
      <c r="KQP194" s="281"/>
      <c r="KQQ194" s="282"/>
      <c r="KQR194" s="229"/>
      <c r="KQS194" s="281"/>
      <c r="KQT194" s="282"/>
      <c r="KQU194" s="229"/>
      <c r="KQV194" s="281"/>
      <c r="KQW194" s="282"/>
      <c r="KQX194" s="229"/>
      <c r="KQY194" s="281"/>
      <c r="KQZ194" s="282"/>
      <c r="KRA194" s="229"/>
      <c r="KRB194" s="281"/>
      <c r="KRC194" s="282"/>
      <c r="KRD194" s="229"/>
      <c r="KRE194" s="281"/>
      <c r="KRF194" s="282"/>
      <c r="KRG194" s="229"/>
      <c r="KRH194" s="281"/>
      <c r="KRI194" s="282"/>
      <c r="KRJ194" s="229"/>
      <c r="KRK194" s="281"/>
      <c r="KRL194" s="282"/>
      <c r="KRM194" s="229"/>
      <c r="KRN194" s="281"/>
      <c r="KRO194" s="282"/>
      <c r="KRP194" s="229"/>
      <c r="KRQ194" s="281"/>
      <c r="KRR194" s="282"/>
      <c r="KRS194" s="229"/>
      <c r="KRT194" s="281"/>
      <c r="KRU194" s="282"/>
      <c r="KRV194" s="229"/>
      <c r="KRW194" s="281"/>
      <c r="KRX194" s="282"/>
      <c r="KRY194" s="229"/>
      <c r="KRZ194" s="281"/>
      <c r="KSA194" s="282"/>
      <c r="KSB194" s="229"/>
      <c r="KSC194" s="281"/>
      <c r="KSD194" s="282"/>
      <c r="KSE194" s="229"/>
      <c r="KSF194" s="281"/>
      <c r="KSG194" s="282"/>
      <c r="KSH194" s="229"/>
      <c r="KSI194" s="281"/>
      <c r="KSJ194" s="282"/>
      <c r="KSK194" s="229"/>
      <c r="KSL194" s="281"/>
      <c r="KSM194" s="282"/>
      <c r="KSN194" s="229"/>
      <c r="KSO194" s="281"/>
      <c r="KSP194" s="282"/>
      <c r="KSQ194" s="229"/>
      <c r="KSR194" s="281"/>
      <c r="KSS194" s="282"/>
      <c r="KST194" s="229"/>
      <c r="KSU194" s="281"/>
      <c r="KSV194" s="282"/>
      <c r="KSW194" s="229"/>
      <c r="KSX194" s="281"/>
      <c r="KSY194" s="282"/>
      <c r="KSZ194" s="229"/>
      <c r="KTA194" s="281"/>
      <c r="KTB194" s="282"/>
      <c r="KTC194" s="229"/>
      <c r="KTD194" s="281"/>
      <c r="KTE194" s="282"/>
      <c r="KTF194" s="229"/>
      <c r="KTG194" s="281"/>
      <c r="KTH194" s="282"/>
      <c r="KTI194" s="229"/>
      <c r="KTJ194" s="281"/>
      <c r="KTK194" s="282"/>
      <c r="KTL194" s="229"/>
      <c r="KTM194" s="281"/>
      <c r="KTN194" s="282"/>
      <c r="KTO194" s="229"/>
      <c r="KTP194" s="281"/>
      <c r="KTQ194" s="282"/>
      <c r="KTR194" s="229"/>
      <c r="KTS194" s="281"/>
      <c r="KTT194" s="282"/>
      <c r="KTU194" s="229"/>
      <c r="KTV194" s="281"/>
      <c r="KTW194" s="282"/>
      <c r="KTX194" s="229"/>
      <c r="KTY194" s="281"/>
      <c r="KTZ194" s="282"/>
      <c r="KUA194" s="229"/>
      <c r="KUB194" s="281"/>
      <c r="KUC194" s="282"/>
      <c r="KUD194" s="229"/>
      <c r="KUE194" s="281"/>
      <c r="KUF194" s="282"/>
      <c r="KUG194" s="229"/>
      <c r="KUH194" s="281"/>
      <c r="KUI194" s="282"/>
      <c r="KUJ194" s="229"/>
      <c r="KUK194" s="281"/>
      <c r="KUL194" s="282"/>
      <c r="KUM194" s="229"/>
      <c r="KUN194" s="281"/>
      <c r="KUO194" s="282"/>
      <c r="KUP194" s="229"/>
      <c r="KUQ194" s="281"/>
      <c r="KUR194" s="282"/>
      <c r="KUS194" s="229"/>
      <c r="KUT194" s="281"/>
      <c r="KUU194" s="282"/>
      <c r="KUV194" s="229"/>
      <c r="KUW194" s="281"/>
      <c r="KUX194" s="282"/>
      <c r="KUY194" s="229"/>
      <c r="KUZ194" s="281"/>
      <c r="KVA194" s="282"/>
      <c r="KVB194" s="229"/>
      <c r="KVC194" s="281"/>
      <c r="KVD194" s="282"/>
      <c r="KVE194" s="229"/>
      <c r="KVF194" s="281"/>
      <c r="KVG194" s="282"/>
      <c r="KVH194" s="229"/>
      <c r="KVI194" s="281"/>
      <c r="KVJ194" s="282"/>
      <c r="KVK194" s="229"/>
      <c r="KVL194" s="281"/>
      <c r="KVM194" s="282"/>
      <c r="KVN194" s="229"/>
      <c r="KVO194" s="281"/>
      <c r="KVP194" s="282"/>
      <c r="KVQ194" s="229"/>
      <c r="KVR194" s="281"/>
      <c r="KVS194" s="282"/>
      <c r="KVT194" s="229"/>
      <c r="KVU194" s="281"/>
      <c r="KVV194" s="282"/>
      <c r="KVW194" s="229"/>
      <c r="KVX194" s="281"/>
      <c r="KVY194" s="282"/>
      <c r="KVZ194" s="229"/>
      <c r="KWA194" s="281"/>
      <c r="KWB194" s="282"/>
      <c r="KWC194" s="229"/>
      <c r="KWD194" s="281"/>
      <c r="KWE194" s="282"/>
      <c r="KWF194" s="229"/>
      <c r="KWG194" s="281"/>
      <c r="KWH194" s="282"/>
      <c r="KWI194" s="229"/>
      <c r="KWJ194" s="281"/>
      <c r="KWK194" s="282"/>
      <c r="KWL194" s="229"/>
      <c r="KWM194" s="281"/>
      <c r="KWN194" s="282"/>
      <c r="KWO194" s="229"/>
      <c r="KWP194" s="281"/>
      <c r="KWQ194" s="282"/>
      <c r="KWR194" s="229"/>
      <c r="KWS194" s="281"/>
      <c r="KWT194" s="282"/>
      <c r="KWU194" s="229"/>
      <c r="KWV194" s="281"/>
      <c r="KWW194" s="282"/>
      <c r="KWX194" s="229"/>
      <c r="KWY194" s="281"/>
      <c r="KWZ194" s="282"/>
      <c r="KXA194" s="229"/>
      <c r="KXB194" s="281"/>
      <c r="KXC194" s="282"/>
      <c r="KXD194" s="229"/>
      <c r="KXE194" s="281"/>
      <c r="KXF194" s="282"/>
      <c r="KXG194" s="229"/>
      <c r="KXH194" s="281"/>
      <c r="KXI194" s="282"/>
      <c r="KXJ194" s="229"/>
      <c r="KXK194" s="281"/>
      <c r="KXL194" s="282"/>
      <c r="KXM194" s="229"/>
      <c r="KXN194" s="281"/>
      <c r="KXO194" s="282"/>
      <c r="KXP194" s="229"/>
      <c r="KXQ194" s="281"/>
      <c r="KXR194" s="282"/>
      <c r="KXS194" s="229"/>
      <c r="KXT194" s="281"/>
      <c r="KXU194" s="282"/>
      <c r="KXV194" s="229"/>
      <c r="KXW194" s="281"/>
      <c r="KXX194" s="282"/>
      <c r="KXY194" s="229"/>
      <c r="KXZ194" s="281"/>
      <c r="KYA194" s="282"/>
      <c r="KYB194" s="229"/>
      <c r="KYC194" s="281"/>
      <c r="KYD194" s="282"/>
      <c r="KYE194" s="229"/>
      <c r="KYF194" s="281"/>
      <c r="KYG194" s="282"/>
      <c r="KYH194" s="229"/>
      <c r="KYI194" s="281"/>
      <c r="KYJ194" s="282"/>
      <c r="KYK194" s="229"/>
      <c r="KYL194" s="281"/>
      <c r="KYM194" s="282"/>
      <c r="KYN194" s="229"/>
      <c r="KYO194" s="281"/>
      <c r="KYP194" s="282"/>
      <c r="KYQ194" s="229"/>
      <c r="KYR194" s="281"/>
      <c r="KYS194" s="282"/>
      <c r="KYT194" s="229"/>
      <c r="KYU194" s="281"/>
      <c r="KYV194" s="282"/>
      <c r="KYW194" s="229"/>
      <c r="KYX194" s="281"/>
      <c r="KYY194" s="282"/>
      <c r="KYZ194" s="229"/>
      <c r="KZA194" s="281"/>
      <c r="KZB194" s="282"/>
      <c r="KZC194" s="229"/>
      <c r="KZD194" s="281"/>
      <c r="KZE194" s="282"/>
      <c r="KZF194" s="229"/>
      <c r="KZG194" s="281"/>
      <c r="KZH194" s="282"/>
      <c r="KZI194" s="229"/>
      <c r="KZJ194" s="281"/>
      <c r="KZK194" s="282"/>
      <c r="KZL194" s="229"/>
      <c r="KZM194" s="281"/>
      <c r="KZN194" s="282"/>
      <c r="KZO194" s="229"/>
      <c r="KZP194" s="281"/>
      <c r="KZQ194" s="282"/>
      <c r="KZR194" s="229"/>
      <c r="KZS194" s="281"/>
      <c r="KZT194" s="282"/>
      <c r="KZU194" s="229"/>
      <c r="KZV194" s="281"/>
      <c r="KZW194" s="282"/>
      <c r="KZX194" s="229"/>
      <c r="KZY194" s="281"/>
      <c r="KZZ194" s="282"/>
      <c r="LAA194" s="229"/>
      <c r="LAB194" s="281"/>
      <c r="LAC194" s="282"/>
      <c r="LAD194" s="229"/>
      <c r="LAE194" s="281"/>
      <c r="LAF194" s="282"/>
      <c r="LAG194" s="229"/>
      <c r="LAH194" s="281"/>
      <c r="LAI194" s="282"/>
      <c r="LAJ194" s="229"/>
      <c r="LAK194" s="281"/>
      <c r="LAL194" s="282"/>
      <c r="LAM194" s="229"/>
      <c r="LAN194" s="281"/>
      <c r="LAO194" s="282"/>
      <c r="LAP194" s="229"/>
      <c r="LAQ194" s="281"/>
      <c r="LAR194" s="282"/>
      <c r="LAS194" s="229"/>
      <c r="LAT194" s="281"/>
      <c r="LAU194" s="282"/>
      <c r="LAV194" s="229"/>
      <c r="LAW194" s="281"/>
      <c r="LAX194" s="282"/>
      <c r="LAY194" s="229"/>
      <c r="LAZ194" s="281"/>
      <c r="LBA194" s="282"/>
      <c r="LBB194" s="229"/>
      <c r="LBC194" s="281"/>
      <c r="LBD194" s="282"/>
      <c r="LBE194" s="229"/>
      <c r="LBF194" s="281"/>
      <c r="LBG194" s="282"/>
      <c r="LBH194" s="229"/>
      <c r="LBI194" s="281"/>
      <c r="LBJ194" s="282"/>
      <c r="LBK194" s="229"/>
      <c r="LBL194" s="281"/>
      <c r="LBM194" s="282"/>
      <c r="LBN194" s="229"/>
      <c r="LBO194" s="281"/>
      <c r="LBP194" s="282"/>
      <c r="LBQ194" s="229"/>
      <c r="LBR194" s="281"/>
      <c r="LBS194" s="282"/>
      <c r="LBT194" s="229"/>
      <c r="LBU194" s="281"/>
      <c r="LBV194" s="282"/>
      <c r="LBW194" s="229"/>
      <c r="LBX194" s="281"/>
      <c r="LBY194" s="282"/>
      <c r="LBZ194" s="229"/>
      <c r="LCA194" s="281"/>
      <c r="LCB194" s="282"/>
      <c r="LCC194" s="229"/>
      <c r="LCD194" s="281"/>
      <c r="LCE194" s="282"/>
      <c r="LCF194" s="229"/>
      <c r="LCG194" s="281"/>
      <c r="LCH194" s="282"/>
      <c r="LCI194" s="229"/>
      <c r="LCJ194" s="281"/>
      <c r="LCK194" s="282"/>
      <c r="LCL194" s="229"/>
      <c r="LCM194" s="281"/>
      <c r="LCN194" s="282"/>
      <c r="LCO194" s="229"/>
      <c r="LCP194" s="281"/>
      <c r="LCQ194" s="282"/>
      <c r="LCR194" s="229"/>
      <c r="LCS194" s="281"/>
      <c r="LCT194" s="282"/>
      <c r="LCU194" s="229"/>
      <c r="LCV194" s="281"/>
      <c r="LCW194" s="282"/>
      <c r="LCX194" s="229"/>
      <c r="LCY194" s="281"/>
      <c r="LCZ194" s="282"/>
      <c r="LDA194" s="229"/>
      <c r="LDB194" s="281"/>
      <c r="LDC194" s="282"/>
      <c r="LDD194" s="229"/>
      <c r="LDE194" s="281"/>
      <c r="LDF194" s="282"/>
      <c r="LDG194" s="229"/>
      <c r="LDH194" s="281"/>
      <c r="LDI194" s="282"/>
      <c r="LDJ194" s="229"/>
      <c r="LDK194" s="281"/>
      <c r="LDL194" s="282"/>
      <c r="LDM194" s="229"/>
      <c r="LDN194" s="281"/>
      <c r="LDO194" s="282"/>
      <c r="LDP194" s="229"/>
      <c r="LDQ194" s="281"/>
      <c r="LDR194" s="282"/>
      <c r="LDS194" s="229"/>
      <c r="LDT194" s="281"/>
      <c r="LDU194" s="282"/>
      <c r="LDV194" s="229"/>
      <c r="LDW194" s="281"/>
      <c r="LDX194" s="282"/>
      <c r="LDY194" s="229"/>
      <c r="LDZ194" s="281"/>
      <c r="LEA194" s="282"/>
      <c r="LEB194" s="229"/>
      <c r="LEC194" s="281"/>
      <c r="LED194" s="282"/>
      <c r="LEE194" s="229"/>
      <c r="LEF194" s="281"/>
      <c r="LEG194" s="282"/>
      <c r="LEH194" s="229"/>
      <c r="LEI194" s="281"/>
      <c r="LEJ194" s="282"/>
      <c r="LEK194" s="229"/>
      <c r="LEL194" s="281"/>
      <c r="LEM194" s="282"/>
      <c r="LEN194" s="229"/>
      <c r="LEO194" s="281"/>
      <c r="LEP194" s="282"/>
      <c r="LEQ194" s="229"/>
      <c r="LER194" s="281"/>
      <c r="LES194" s="282"/>
      <c r="LET194" s="229"/>
      <c r="LEU194" s="281"/>
      <c r="LEV194" s="282"/>
      <c r="LEW194" s="229"/>
      <c r="LEX194" s="281"/>
      <c r="LEY194" s="282"/>
      <c r="LEZ194" s="229"/>
      <c r="LFA194" s="281"/>
      <c r="LFB194" s="282"/>
      <c r="LFC194" s="229"/>
      <c r="LFD194" s="281"/>
      <c r="LFE194" s="282"/>
      <c r="LFF194" s="229"/>
      <c r="LFG194" s="281"/>
      <c r="LFH194" s="282"/>
      <c r="LFI194" s="229"/>
      <c r="LFJ194" s="281"/>
      <c r="LFK194" s="282"/>
      <c r="LFL194" s="229"/>
      <c r="LFM194" s="281"/>
      <c r="LFN194" s="282"/>
      <c r="LFO194" s="229"/>
      <c r="LFP194" s="281"/>
      <c r="LFQ194" s="282"/>
      <c r="LFR194" s="229"/>
      <c r="LFS194" s="281"/>
      <c r="LFT194" s="282"/>
      <c r="LFU194" s="229"/>
      <c r="LFV194" s="281"/>
      <c r="LFW194" s="282"/>
      <c r="LFX194" s="229"/>
      <c r="LFY194" s="281"/>
      <c r="LFZ194" s="282"/>
      <c r="LGA194" s="229"/>
      <c r="LGB194" s="281"/>
      <c r="LGC194" s="282"/>
      <c r="LGD194" s="229"/>
      <c r="LGE194" s="281"/>
      <c r="LGF194" s="282"/>
      <c r="LGG194" s="229"/>
      <c r="LGH194" s="281"/>
      <c r="LGI194" s="282"/>
      <c r="LGJ194" s="229"/>
      <c r="LGK194" s="281"/>
      <c r="LGL194" s="282"/>
      <c r="LGM194" s="229"/>
      <c r="LGN194" s="281"/>
      <c r="LGO194" s="282"/>
      <c r="LGP194" s="229"/>
      <c r="LGQ194" s="281"/>
      <c r="LGR194" s="282"/>
      <c r="LGS194" s="229"/>
      <c r="LGT194" s="281"/>
      <c r="LGU194" s="282"/>
      <c r="LGV194" s="229"/>
      <c r="LGW194" s="281"/>
      <c r="LGX194" s="282"/>
      <c r="LGY194" s="229"/>
      <c r="LGZ194" s="281"/>
      <c r="LHA194" s="282"/>
      <c r="LHB194" s="229"/>
      <c r="LHC194" s="281"/>
      <c r="LHD194" s="282"/>
      <c r="LHE194" s="229"/>
      <c r="LHF194" s="281"/>
      <c r="LHG194" s="282"/>
      <c r="LHH194" s="229"/>
      <c r="LHI194" s="281"/>
      <c r="LHJ194" s="282"/>
      <c r="LHK194" s="229"/>
      <c r="LHL194" s="281"/>
      <c r="LHM194" s="282"/>
      <c r="LHN194" s="229"/>
      <c r="LHO194" s="281"/>
      <c r="LHP194" s="282"/>
      <c r="LHQ194" s="229"/>
      <c r="LHR194" s="281"/>
      <c r="LHS194" s="282"/>
      <c r="LHT194" s="229"/>
      <c r="LHU194" s="281"/>
      <c r="LHV194" s="282"/>
      <c r="LHW194" s="229"/>
      <c r="LHX194" s="281"/>
      <c r="LHY194" s="282"/>
      <c r="LHZ194" s="229"/>
      <c r="LIA194" s="281"/>
      <c r="LIB194" s="282"/>
      <c r="LIC194" s="229"/>
      <c r="LID194" s="281"/>
      <c r="LIE194" s="282"/>
      <c r="LIF194" s="229"/>
      <c r="LIG194" s="281"/>
      <c r="LIH194" s="282"/>
      <c r="LII194" s="229"/>
      <c r="LIJ194" s="281"/>
      <c r="LIK194" s="282"/>
      <c r="LIL194" s="229"/>
      <c r="LIM194" s="281"/>
      <c r="LIN194" s="282"/>
      <c r="LIO194" s="229"/>
      <c r="LIP194" s="281"/>
      <c r="LIQ194" s="282"/>
      <c r="LIR194" s="229"/>
      <c r="LIS194" s="281"/>
      <c r="LIT194" s="282"/>
      <c r="LIU194" s="229"/>
      <c r="LIV194" s="281"/>
      <c r="LIW194" s="282"/>
      <c r="LIX194" s="229"/>
      <c r="LIY194" s="281"/>
      <c r="LIZ194" s="282"/>
      <c r="LJA194" s="229"/>
      <c r="LJB194" s="281"/>
      <c r="LJC194" s="282"/>
      <c r="LJD194" s="229"/>
      <c r="LJE194" s="281"/>
      <c r="LJF194" s="282"/>
      <c r="LJG194" s="229"/>
      <c r="LJH194" s="281"/>
      <c r="LJI194" s="282"/>
      <c r="LJJ194" s="229"/>
      <c r="LJK194" s="281"/>
      <c r="LJL194" s="282"/>
      <c r="LJM194" s="229"/>
      <c r="LJN194" s="281"/>
      <c r="LJO194" s="282"/>
      <c r="LJP194" s="229"/>
      <c r="LJQ194" s="281"/>
      <c r="LJR194" s="282"/>
      <c r="LJS194" s="229"/>
      <c r="LJT194" s="281"/>
      <c r="LJU194" s="282"/>
      <c r="LJV194" s="229"/>
      <c r="LJW194" s="281"/>
      <c r="LJX194" s="282"/>
      <c r="LJY194" s="229"/>
      <c r="LJZ194" s="281"/>
      <c r="LKA194" s="282"/>
      <c r="LKB194" s="229"/>
      <c r="LKC194" s="281"/>
      <c r="LKD194" s="282"/>
      <c r="LKE194" s="229"/>
      <c r="LKF194" s="281"/>
      <c r="LKG194" s="282"/>
      <c r="LKH194" s="229"/>
      <c r="LKI194" s="281"/>
      <c r="LKJ194" s="282"/>
      <c r="LKK194" s="229"/>
      <c r="LKL194" s="281"/>
      <c r="LKM194" s="282"/>
      <c r="LKN194" s="229"/>
      <c r="LKO194" s="281"/>
      <c r="LKP194" s="282"/>
      <c r="LKQ194" s="229"/>
      <c r="LKR194" s="281"/>
      <c r="LKS194" s="282"/>
      <c r="LKT194" s="229"/>
      <c r="LKU194" s="281"/>
      <c r="LKV194" s="282"/>
      <c r="LKW194" s="229"/>
      <c r="LKX194" s="281"/>
      <c r="LKY194" s="282"/>
      <c r="LKZ194" s="229"/>
      <c r="LLA194" s="281"/>
      <c r="LLB194" s="282"/>
      <c r="LLC194" s="229"/>
      <c r="LLD194" s="281"/>
      <c r="LLE194" s="282"/>
      <c r="LLF194" s="229"/>
      <c r="LLG194" s="281"/>
      <c r="LLH194" s="282"/>
      <c r="LLI194" s="229"/>
      <c r="LLJ194" s="281"/>
      <c r="LLK194" s="282"/>
      <c r="LLL194" s="229"/>
      <c r="LLM194" s="281"/>
      <c r="LLN194" s="282"/>
      <c r="LLO194" s="229"/>
      <c r="LLP194" s="281"/>
      <c r="LLQ194" s="282"/>
      <c r="LLR194" s="229"/>
      <c r="LLS194" s="281"/>
      <c r="LLT194" s="282"/>
      <c r="LLU194" s="229"/>
      <c r="LLV194" s="281"/>
      <c r="LLW194" s="282"/>
      <c r="LLX194" s="229"/>
      <c r="LLY194" s="281"/>
      <c r="LLZ194" s="282"/>
      <c r="LMA194" s="229"/>
      <c r="LMB194" s="281"/>
      <c r="LMC194" s="282"/>
      <c r="LMD194" s="229"/>
      <c r="LME194" s="281"/>
      <c r="LMF194" s="282"/>
      <c r="LMG194" s="229"/>
      <c r="LMH194" s="281"/>
      <c r="LMI194" s="282"/>
      <c r="LMJ194" s="229"/>
      <c r="LMK194" s="281"/>
      <c r="LML194" s="282"/>
      <c r="LMM194" s="229"/>
      <c r="LMN194" s="281"/>
      <c r="LMO194" s="282"/>
      <c r="LMP194" s="229"/>
      <c r="LMQ194" s="281"/>
      <c r="LMR194" s="282"/>
      <c r="LMS194" s="229"/>
      <c r="LMT194" s="281"/>
      <c r="LMU194" s="282"/>
      <c r="LMV194" s="229"/>
      <c r="LMW194" s="281"/>
      <c r="LMX194" s="282"/>
      <c r="LMY194" s="229"/>
      <c r="LMZ194" s="281"/>
      <c r="LNA194" s="282"/>
      <c r="LNB194" s="229"/>
      <c r="LNC194" s="281"/>
      <c r="LND194" s="282"/>
      <c r="LNE194" s="229"/>
      <c r="LNF194" s="281"/>
      <c r="LNG194" s="282"/>
      <c r="LNH194" s="229"/>
      <c r="LNI194" s="281"/>
      <c r="LNJ194" s="282"/>
      <c r="LNK194" s="229"/>
      <c r="LNL194" s="281"/>
      <c r="LNM194" s="282"/>
      <c r="LNN194" s="229"/>
      <c r="LNO194" s="281"/>
      <c r="LNP194" s="282"/>
      <c r="LNQ194" s="229"/>
      <c r="LNR194" s="281"/>
      <c r="LNS194" s="282"/>
      <c r="LNT194" s="229"/>
      <c r="LNU194" s="281"/>
      <c r="LNV194" s="282"/>
      <c r="LNW194" s="229"/>
      <c r="LNX194" s="281"/>
      <c r="LNY194" s="282"/>
      <c r="LNZ194" s="229"/>
      <c r="LOA194" s="281"/>
      <c r="LOB194" s="282"/>
      <c r="LOC194" s="229"/>
      <c r="LOD194" s="281"/>
      <c r="LOE194" s="282"/>
      <c r="LOF194" s="229"/>
      <c r="LOG194" s="281"/>
      <c r="LOH194" s="282"/>
      <c r="LOI194" s="229"/>
      <c r="LOJ194" s="281"/>
      <c r="LOK194" s="282"/>
      <c r="LOL194" s="229"/>
      <c r="LOM194" s="281"/>
      <c r="LON194" s="282"/>
      <c r="LOO194" s="229"/>
      <c r="LOP194" s="281"/>
      <c r="LOQ194" s="282"/>
      <c r="LOR194" s="229"/>
      <c r="LOS194" s="281"/>
      <c r="LOT194" s="282"/>
      <c r="LOU194" s="229"/>
      <c r="LOV194" s="281"/>
      <c r="LOW194" s="282"/>
      <c r="LOX194" s="229"/>
      <c r="LOY194" s="281"/>
      <c r="LOZ194" s="282"/>
      <c r="LPA194" s="229"/>
      <c r="LPB194" s="281"/>
      <c r="LPC194" s="282"/>
      <c r="LPD194" s="229"/>
      <c r="LPE194" s="281"/>
      <c r="LPF194" s="282"/>
      <c r="LPG194" s="229"/>
      <c r="LPH194" s="281"/>
      <c r="LPI194" s="282"/>
      <c r="LPJ194" s="229"/>
      <c r="LPK194" s="281"/>
      <c r="LPL194" s="282"/>
      <c r="LPM194" s="229"/>
      <c r="LPN194" s="281"/>
      <c r="LPO194" s="282"/>
      <c r="LPP194" s="229"/>
      <c r="LPQ194" s="281"/>
      <c r="LPR194" s="282"/>
      <c r="LPS194" s="229"/>
      <c r="LPT194" s="281"/>
      <c r="LPU194" s="282"/>
      <c r="LPV194" s="229"/>
      <c r="LPW194" s="281"/>
      <c r="LPX194" s="282"/>
      <c r="LPY194" s="229"/>
      <c r="LPZ194" s="281"/>
      <c r="LQA194" s="282"/>
      <c r="LQB194" s="229"/>
      <c r="LQC194" s="281"/>
      <c r="LQD194" s="282"/>
      <c r="LQE194" s="229"/>
      <c r="LQF194" s="281"/>
      <c r="LQG194" s="282"/>
      <c r="LQH194" s="229"/>
      <c r="LQI194" s="281"/>
      <c r="LQJ194" s="282"/>
      <c r="LQK194" s="229"/>
      <c r="LQL194" s="281"/>
      <c r="LQM194" s="282"/>
      <c r="LQN194" s="229"/>
      <c r="LQO194" s="281"/>
      <c r="LQP194" s="282"/>
      <c r="LQQ194" s="229"/>
      <c r="LQR194" s="281"/>
      <c r="LQS194" s="282"/>
      <c r="LQT194" s="229"/>
      <c r="LQU194" s="281"/>
      <c r="LQV194" s="282"/>
      <c r="LQW194" s="229"/>
      <c r="LQX194" s="281"/>
      <c r="LQY194" s="282"/>
      <c r="LQZ194" s="229"/>
      <c r="LRA194" s="281"/>
      <c r="LRB194" s="282"/>
      <c r="LRC194" s="229"/>
      <c r="LRD194" s="281"/>
      <c r="LRE194" s="282"/>
      <c r="LRF194" s="229"/>
      <c r="LRG194" s="281"/>
      <c r="LRH194" s="282"/>
      <c r="LRI194" s="229"/>
      <c r="LRJ194" s="281"/>
      <c r="LRK194" s="282"/>
      <c r="LRL194" s="229"/>
      <c r="LRM194" s="281"/>
      <c r="LRN194" s="282"/>
      <c r="LRO194" s="229"/>
      <c r="LRP194" s="281"/>
      <c r="LRQ194" s="282"/>
      <c r="LRR194" s="229"/>
      <c r="LRS194" s="281"/>
      <c r="LRT194" s="282"/>
      <c r="LRU194" s="229"/>
      <c r="LRV194" s="281"/>
      <c r="LRW194" s="282"/>
      <c r="LRX194" s="229"/>
      <c r="LRY194" s="281"/>
      <c r="LRZ194" s="282"/>
      <c r="LSA194" s="229"/>
      <c r="LSB194" s="281"/>
      <c r="LSC194" s="282"/>
      <c r="LSD194" s="229"/>
      <c r="LSE194" s="281"/>
      <c r="LSF194" s="282"/>
      <c r="LSG194" s="229"/>
      <c r="LSH194" s="281"/>
      <c r="LSI194" s="282"/>
      <c r="LSJ194" s="229"/>
      <c r="LSK194" s="281"/>
      <c r="LSL194" s="282"/>
      <c r="LSM194" s="229"/>
      <c r="LSN194" s="281"/>
      <c r="LSO194" s="282"/>
      <c r="LSP194" s="229"/>
      <c r="LSQ194" s="281"/>
      <c r="LSR194" s="282"/>
      <c r="LSS194" s="229"/>
      <c r="LST194" s="281"/>
      <c r="LSU194" s="282"/>
      <c r="LSV194" s="229"/>
      <c r="LSW194" s="281"/>
      <c r="LSX194" s="282"/>
      <c r="LSY194" s="229"/>
      <c r="LSZ194" s="281"/>
      <c r="LTA194" s="282"/>
      <c r="LTB194" s="229"/>
      <c r="LTC194" s="281"/>
      <c r="LTD194" s="282"/>
      <c r="LTE194" s="229"/>
      <c r="LTF194" s="281"/>
      <c r="LTG194" s="282"/>
      <c r="LTH194" s="229"/>
      <c r="LTI194" s="281"/>
      <c r="LTJ194" s="282"/>
      <c r="LTK194" s="229"/>
      <c r="LTL194" s="281"/>
      <c r="LTM194" s="282"/>
      <c r="LTN194" s="229"/>
      <c r="LTO194" s="281"/>
      <c r="LTP194" s="282"/>
      <c r="LTQ194" s="229"/>
      <c r="LTR194" s="281"/>
      <c r="LTS194" s="282"/>
      <c r="LTT194" s="229"/>
      <c r="LTU194" s="281"/>
      <c r="LTV194" s="282"/>
      <c r="LTW194" s="229"/>
      <c r="LTX194" s="281"/>
      <c r="LTY194" s="282"/>
      <c r="LTZ194" s="229"/>
      <c r="LUA194" s="281"/>
      <c r="LUB194" s="282"/>
      <c r="LUC194" s="229"/>
      <c r="LUD194" s="281"/>
      <c r="LUE194" s="282"/>
      <c r="LUF194" s="229"/>
      <c r="LUG194" s="281"/>
      <c r="LUH194" s="282"/>
      <c r="LUI194" s="229"/>
      <c r="LUJ194" s="281"/>
      <c r="LUK194" s="282"/>
      <c r="LUL194" s="229"/>
      <c r="LUM194" s="281"/>
      <c r="LUN194" s="282"/>
      <c r="LUO194" s="229"/>
      <c r="LUP194" s="281"/>
      <c r="LUQ194" s="282"/>
      <c r="LUR194" s="229"/>
      <c r="LUS194" s="281"/>
      <c r="LUT194" s="282"/>
      <c r="LUU194" s="229"/>
      <c r="LUV194" s="281"/>
      <c r="LUW194" s="282"/>
      <c r="LUX194" s="229"/>
      <c r="LUY194" s="281"/>
      <c r="LUZ194" s="282"/>
      <c r="LVA194" s="229"/>
      <c r="LVB194" s="281"/>
      <c r="LVC194" s="282"/>
      <c r="LVD194" s="229"/>
      <c r="LVE194" s="281"/>
      <c r="LVF194" s="282"/>
      <c r="LVG194" s="229"/>
      <c r="LVH194" s="281"/>
      <c r="LVI194" s="282"/>
      <c r="LVJ194" s="229"/>
      <c r="LVK194" s="281"/>
      <c r="LVL194" s="282"/>
      <c r="LVM194" s="229"/>
      <c r="LVN194" s="281"/>
      <c r="LVO194" s="282"/>
      <c r="LVP194" s="229"/>
      <c r="LVQ194" s="281"/>
      <c r="LVR194" s="282"/>
      <c r="LVS194" s="229"/>
      <c r="LVT194" s="281"/>
      <c r="LVU194" s="282"/>
      <c r="LVV194" s="229"/>
      <c r="LVW194" s="281"/>
      <c r="LVX194" s="282"/>
      <c r="LVY194" s="229"/>
      <c r="LVZ194" s="281"/>
      <c r="LWA194" s="282"/>
      <c r="LWB194" s="229"/>
      <c r="LWC194" s="281"/>
      <c r="LWD194" s="282"/>
      <c r="LWE194" s="229"/>
      <c r="LWF194" s="281"/>
      <c r="LWG194" s="282"/>
      <c r="LWH194" s="229"/>
      <c r="LWI194" s="281"/>
      <c r="LWJ194" s="282"/>
      <c r="LWK194" s="229"/>
      <c r="LWL194" s="281"/>
      <c r="LWM194" s="282"/>
      <c r="LWN194" s="229"/>
      <c r="LWO194" s="281"/>
      <c r="LWP194" s="282"/>
      <c r="LWQ194" s="229"/>
      <c r="LWR194" s="281"/>
      <c r="LWS194" s="282"/>
      <c r="LWT194" s="229"/>
      <c r="LWU194" s="281"/>
      <c r="LWV194" s="282"/>
      <c r="LWW194" s="229"/>
      <c r="LWX194" s="281"/>
      <c r="LWY194" s="282"/>
      <c r="LWZ194" s="229"/>
      <c r="LXA194" s="281"/>
      <c r="LXB194" s="282"/>
      <c r="LXC194" s="229"/>
      <c r="LXD194" s="281"/>
      <c r="LXE194" s="282"/>
      <c r="LXF194" s="229"/>
      <c r="LXG194" s="281"/>
      <c r="LXH194" s="282"/>
      <c r="LXI194" s="229"/>
      <c r="LXJ194" s="281"/>
      <c r="LXK194" s="282"/>
      <c r="LXL194" s="229"/>
      <c r="LXM194" s="281"/>
      <c r="LXN194" s="282"/>
      <c r="LXO194" s="229"/>
      <c r="LXP194" s="281"/>
      <c r="LXQ194" s="282"/>
      <c r="LXR194" s="229"/>
      <c r="LXS194" s="281"/>
      <c r="LXT194" s="282"/>
      <c r="LXU194" s="229"/>
      <c r="LXV194" s="281"/>
      <c r="LXW194" s="282"/>
      <c r="LXX194" s="229"/>
      <c r="LXY194" s="281"/>
      <c r="LXZ194" s="282"/>
      <c r="LYA194" s="229"/>
      <c r="LYB194" s="281"/>
      <c r="LYC194" s="282"/>
      <c r="LYD194" s="229"/>
      <c r="LYE194" s="281"/>
      <c r="LYF194" s="282"/>
      <c r="LYG194" s="229"/>
      <c r="LYH194" s="281"/>
      <c r="LYI194" s="282"/>
      <c r="LYJ194" s="229"/>
      <c r="LYK194" s="281"/>
      <c r="LYL194" s="282"/>
      <c r="LYM194" s="229"/>
      <c r="LYN194" s="281"/>
      <c r="LYO194" s="282"/>
      <c r="LYP194" s="229"/>
      <c r="LYQ194" s="281"/>
      <c r="LYR194" s="282"/>
      <c r="LYS194" s="229"/>
      <c r="LYT194" s="281"/>
      <c r="LYU194" s="282"/>
      <c r="LYV194" s="229"/>
      <c r="LYW194" s="281"/>
      <c r="LYX194" s="282"/>
      <c r="LYY194" s="229"/>
      <c r="LYZ194" s="281"/>
      <c r="LZA194" s="282"/>
      <c r="LZB194" s="229"/>
      <c r="LZC194" s="281"/>
      <c r="LZD194" s="282"/>
      <c r="LZE194" s="229"/>
      <c r="LZF194" s="281"/>
      <c r="LZG194" s="282"/>
      <c r="LZH194" s="229"/>
      <c r="LZI194" s="281"/>
      <c r="LZJ194" s="282"/>
      <c r="LZK194" s="229"/>
      <c r="LZL194" s="281"/>
      <c r="LZM194" s="282"/>
      <c r="LZN194" s="229"/>
      <c r="LZO194" s="281"/>
      <c r="LZP194" s="282"/>
      <c r="LZQ194" s="229"/>
      <c r="LZR194" s="281"/>
      <c r="LZS194" s="282"/>
      <c r="LZT194" s="229"/>
      <c r="LZU194" s="281"/>
      <c r="LZV194" s="282"/>
      <c r="LZW194" s="229"/>
      <c r="LZX194" s="281"/>
      <c r="LZY194" s="282"/>
      <c r="LZZ194" s="229"/>
      <c r="MAA194" s="281"/>
      <c r="MAB194" s="282"/>
      <c r="MAC194" s="229"/>
      <c r="MAD194" s="281"/>
      <c r="MAE194" s="282"/>
      <c r="MAF194" s="229"/>
      <c r="MAG194" s="281"/>
      <c r="MAH194" s="282"/>
      <c r="MAI194" s="229"/>
      <c r="MAJ194" s="281"/>
      <c r="MAK194" s="282"/>
      <c r="MAL194" s="229"/>
      <c r="MAM194" s="281"/>
      <c r="MAN194" s="282"/>
      <c r="MAO194" s="229"/>
      <c r="MAP194" s="281"/>
      <c r="MAQ194" s="282"/>
      <c r="MAR194" s="229"/>
      <c r="MAS194" s="281"/>
      <c r="MAT194" s="282"/>
      <c r="MAU194" s="229"/>
      <c r="MAV194" s="281"/>
      <c r="MAW194" s="282"/>
      <c r="MAX194" s="229"/>
      <c r="MAY194" s="281"/>
      <c r="MAZ194" s="282"/>
      <c r="MBA194" s="229"/>
      <c r="MBB194" s="281"/>
      <c r="MBC194" s="282"/>
      <c r="MBD194" s="229"/>
      <c r="MBE194" s="281"/>
      <c r="MBF194" s="282"/>
      <c r="MBG194" s="229"/>
      <c r="MBH194" s="281"/>
      <c r="MBI194" s="282"/>
      <c r="MBJ194" s="229"/>
      <c r="MBK194" s="281"/>
      <c r="MBL194" s="282"/>
      <c r="MBM194" s="229"/>
      <c r="MBN194" s="281"/>
      <c r="MBO194" s="282"/>
      <c r="MBP194" s="229"/>
      <c r="MBQ194" s="281"/>
      <c r="MBR194" s="282"/>
      <c r="MBS194" s="229"/>
      <c r="MBT194" s="281"/>
      <c r="MBU194" s="282"/>
      <c r="MBV194" s="229"/>
      <c r="MBW194" s="281"/>
      <c r="MBX194" s="282"/>
      <c r="MBY194" s="229"/>
      <c r="MBZ194" s="281"/>
      <c r="MCA194" s="282"/>
      <c r="MCB194" s="229"/>
      <c r="MCC194" s="281"/>
      <c r="MCD194" s="282"/>
      <c r="MCE194" s="229"/>
      <c r="MCF194" s="281"/>
      <c r="MCG194" s="282"/>
      <c r="MCH194" s="229"/>
      <c r="MCI194" s="281"/>
      <c r="MCJ194" s="282"/>
      <c r="MCK194" s="229"/>
      <c r="MCL194" s="281"/>
      <c r="MCM194" s="282"/>
      <c r="MCN194" s="229"/>
      <c r="MCO194" s="281"/>
      <c r="MCP194" s="282"/>
      <c r="MCQ194" s="229"/>
      <c r="MCR194" s="281"/>
      <c r="MCS194" s="282"/>
      <c r="MCT194" s="229"/>
      <c r="MCU194" s="281"/>
      <c r="MCV194" s="282"/>
      <c r="MCW194" s="229"/>
      <c r="MCX194" s="281"/>
      <c r="MCY194" s="282"/>
      <c r="MCZ194" s="229"/>
      <c r="MDA194" s="281"/>
      <c r="MDB194" s="282"/>
      <c r="MDC194" s="229"/>
      <c r="MDD194" s="281"/>
      <c r="MDE194" s="282"/>
      <c r="MDF194" s="229"/>
      <c r="MDG194" s="281"/>
      <c r="MDH194" s="282"/>
      <c r="MDI194" s="229"/>
      <c r="MDJ194" s="281"/>
      <c r="MDK194" s="282"/>
      <c r="MDL194" s="229"/>
      <c r="MDM194" s="281"/>
      <c r="MDN194" s="282"/>
      <c r="MDO194" s="229"/>
      <c r="MDP194" s="281"/>
      <c r="MDQ194" s="282"/>
      <c r="MDR194" s="229"/>
      <c r="MDS194" s="281"/>
      <c r="MDT194" s="282"/>
      <c r="MDU194" s="229"/>
      <c r="MDV194" s="281"/>
      <c r="MDW194" s="282"/>
      <c r="MDX194" s="229"/>
      <c r="MDY194" s="281"/>
      <c r="MDZ194" s="282"/>
      <c r="MEA194" s="229"/>
      <c r="MEB194" s="281"/>
      <c r="MEC194" s="282"/>
      <c r="MED194" s="229"/>
      <c r="MEE194" s="281"/>
      <c r="MEF194" s="282"/>
      <c r="MEG194" s="229"/>
      <c r="MEH194" s="281"/>
      <c r="MEI194" s="282"/>
      <c r="MEJ194" s="229"/>
      <c r="MEK194" s="281"/>
      <c r="MEL194" s="282"/>
      <c r="MEM194" s="229"/>
      <c r="MEN194" s="281"/>
      <c r="MEO194" s="282"/>
      <c r="MEP194" s="229"/>
      <c r="MEQ194" s="281"/>
      <c r="MER194" s="282"/>
      <c r="MES194" s="229"/>
      <c r="MET194" s="281"/>
      <c r="MEU194" s="282"/>
      <c r="MEV194" s="229"/>
      <c r="MEW194" s="281"/>
      <c r="MEX194" s="282"/>
      <c r="MEY194" s="229"/>
      <c r="MEZ194" s="281"/>
      <c r="MFA194" s="282"/>
      <c r="MFB194" s="229"/>
      <c r="MFC194" s="281"/>
      <c r="MFD194" s="282"/>
      <c r="MFE194" s="229"/>
      <c r="MFF194" s="281"/>
      <c r="MFG194" s="282"/>
      <c r="MFH194" s="229"/>
      <c r="MFI194" s="281"/>
      <c r="MFJ194" s="282"/>
      <c r="MFK194" s="229"/>
      <c r="MFL194" s="281"/>
      <c r="MFM194" s="282"/>
      <c r="MFN194" s="229"/>
      <c r="MFO194" s="281"/>
      <c r="MFP194" s="282"/>
      <c r="MFQ194" s="229"/>
      <c r="MFR194" s="281"/>
      <c r="MFS194" s="282"/>
      <c r="MFT194" s="229"/>
      <c r="MFU194" s="281"/>
      <c r="MFV194" s="282"/>
      <c r="MFW194" s="229"/>
      <c r="MFX194" s="281"/>
      <c r="MFY194" s="282"/>
      <c r="MFZ194" s="229"/>
      <c r="MGA194" s="281"/>
      <c r="MGB194" s="282"/>
      <c r="MGC194" s="229"/>
      <c r="MGD194" s="281"/>
      <c r="MGE194" s="282"/>
      <c r="MGF194" s="229"/>
      <c r="MGG194" s="281"/>
      <c r="MGH194" s="282"/>
      <c r="MGI194" s="229"/>
      <c r="MGJ194" s="281"/>
      <c r="MGK194" s="282"/>
      <c r="MGL194" s="229"/>
      <c r="MGM194" s="281"/>
      <c r="MGN194" s="282"/>
      <c r="MGO194" s="229"/>
      <c r="MGP194" s="281"/>
      <c r="MGQ194" s="282"/>
      <c r="MGR194" s="229"/>
      <c r="MGS194" s="281"/>
      <c r="MGT194" s="282"/>
      <c r="MGU194" s="229"/>
      <c r="MGV194" s="281"/>
      <c r="MGW194" s="282"/>
      <c r="MGX194" s="229"/>
      <c r="MGY194" s="281"/>
      <c r="MGZ194" s="282"/>
      <c r="MHA194" s="229"/>
      <c r="MHB194" s="281"/>
      <c r="MHC194" s="282"/>
      <c r="MHD194" s="229"/>
      <c r="MHE194" s="281"/>
      <c r="MHF194" s="282"/>
      <c r="MHG194" s="229"/>
      <c r="MHH194" s="281"/>
      <c r="MHI194" s="282"/>
      <c r="MHJ194" s="229"/>
      <c r="MHK194" s="281"/>
      <c r="MHL194" s="282"/>
      <c r="MHM194" s="229"/>
      <c r="MHN194" s="281"/>
      <c r="MHO194" s="282"/>
      <c r="MHP194" s="229"/>
      <c r="MHQ194" s="281"/>
      <c r="MHR194" s="282"/>
      <c r="MHS194" s="229"/>
      <c r="MHT194" s="281"/>
      <c r="MHU194" s="282"/>
      <c r="MHV194" s="229"/>
      <c r="MHW194" s="281"/>
      <c r="MHX194" s="282"/>
      <c r="MHY194" s="229"/>
      <c r="MHZ194" s="281"/>
      <c r="MIA194" s="282"/>
      <c r="MIB194" s="229"/>
      <c r="MIC194" s="281"/>
      <c r="MID194" s="282"/>
      <c r="MIE194" s="229"/>
      <c r="MIF194" s="281"/>
      <c r="MIG194" s="282"/>
      <c r="MIH194" s="229"/>
      <c r="MII194" s="281"/>
      <c r="MIJ194" s="282"/>
      <c r="MIK194" s="229"/>
      <c r="MIL194" s="281"/>
      <c r="MIM194" s="282"/>
      <c r="MIN194" s="229"/>
      <c r="MIO194" s="281"/>
      <c r="MIP194" s="282"/>
      <c r="MIQ194" s="229"/>
      <c r="MIR194" s="281"/>
      <c r="MIS194" s="282"/>
      <c r="MIT194" s="229"/>
      <c r="MIU194" s="281"/>
      <c r="MIV194" s="282"/>
      <c r="MIW194" s="229"/>
      <c r="MIX194" s="281"/>
      <c r="MIY194" s="282"/>
      <c r="MIZ194" s="229"/>
      <c r="MJA194" s="281"/>
      <c r="MJB194" s="282"/>
      <c r="MJC194" s="229"/>
      <c r="MJD194" s="281"/>
      <c r="MJE194" s="282"/>
      <c r="MJF194" s="229"/>
      <c r="MJG194" s="281"/>
      <c r="MJH194" s="282"/>
      <c r="MJI194" s="229"/>
      <c r="MJJ194" s="281"/>
      <c r="MJK194" s="282"/>
      <c r="MJL194" s="229"/>
      <c r="MJM194" s="281"/>
      <c r="MJN194" s="282"/>
      <c r="MJO194" s="229"/>
      <c r="MJP194" s="281"/>
      <c r="MJQ194" s="282"/>
      <c r="MJR194" s="229"/>
      <c r="MJS194" s="281"/>
      <c r="MJT194" s="282"/>
      <c r="MJU194" s="229"/>
      <c r="MJV194" s="281"/>
      <c r="MJW194" s="282"/>
      <c r="MJX194" s="229"/>
      <c r="MJY194" s="281"/>
      <c r="MJZ194" s="282"/>
      <c r="MKA194" s="229"/>
      <c r="MKB194" s="281"/>
      <c r="MKC194" s="282"/>
      <c r="MKD194" s="229"/>
      <c r="MKE194" s="281"/>
      <c r="MKF194" s="282"/>
      <c r="MKG194" s="229"/>
      <c r="MKH194" s="281"/>
      <c r="MKI194" s="282"/>
      <c r="MKJ194" s="229"/>
      <c r="MKK194" s="281"/>
      <c r="MKL194" s="282"/>
      <c r="MKM194" s="229"/>
      <c r="MKN194" s="281"/>
      <c r="MKO194" s="282"/>
      <c r="MKP194" s="229"/>
      <c r="MKQ194" s="281"/>
      <c r="MKR194" s="282"/>
      <c r="MKS194" s="229"/>
      <c r="MKT194" s="281"/>
      <c r="MKU194" s="282"/>
      <c r="MKV194" s="229"/>
      <c r="MKW194" s="281"/>
      <c r="MKX194" s="282"/>
      <c r="MKY194" s="229"/>
      <c r="MKZ194" s="281"/>
      <c r="MLA194" s="282"/>
      <c r="MLB194" s="229"/>
      <c r="MLC194" s="281"/>
      <c r="MLD194" s="282"/>
      <c r="MLE194" s="229"/>
      <c r="MLF194" s="281"/>
      <c r="MLG194" s="282"/>
      <c r="MLH194" s="229"/>
      <c r="MLI194" s="281"/>
      <c r="MLJ194" s="282"/>
      <c r="MLK194" s="229"/>
      <c r="MLL194" s="281"/>
      <c r="MLM194" s="282"/>
      <c r="MLN194" s="229"/>
      <c r="MLO194" s="281"/>
      <c r="MLP194" s="282"/>
      <c r="MLQ194" s="229"/>
      <c r="MLR194" s="281"/>
      <c r="MLS194" s="282"/>
      <c r="MLT194" s="229"/>
      <c r="MLU194" s="281"/>
      <c r="MLV194" s="282"/>
      <c r="MLW194" s="229"/>
      <c r="MLX194" s="281"/>
      <c r="MLY194" s="282"/>
      <c r="MLZ194" s="229"/>
      <c r="MMA194" s="281"/>
      <c r="MMB194" s="282"/>
      <c r="MMC194" s="229"/>
      <c r="MMD194" s="281"/>
      <c r="MME194" s="282"/>
      <c r="MMF194" s="229"/>
      <c r="MMG194" s="281"/>
      <c r="MMH194" s="282"/>
      <c r="MMI194" s="229"/>
      <c r="MMJ194" s="281"/>
      <c r="MMK194" s="282"/>
      <c r="MML194" s="229"/>
      <c r="MMM194" s="281"/>
      <c r="MMN194" s="282"/>
      <c r="MMO194" s="229"/>
      <c r="MMP194" s="281"/>
      <c r="MMQ194" s="282"/>
      <c r="MMR194" s="229"/>
      <c r="MMS194" s="281"/>
      <c r="MMT194" s="282"/>
      <c r="MMU194" s="229"/>
      <c r="MMV194" s="281"/>
      <c r="MMW194" s="282"/>
      <c r="MMX194" s="229"/>
      <c r="MMY194" s="281"/>
      <c r="MMZ194" s="282"/>
      <c r="MNA194" s="229"/>
      <c r="MNB194" s="281"/>
      <c r="MNC194" s="282"/>
      <c r="MND194" s="229"/>
      <c r="MNE194" s="281"/>
      <c r="MNF194" s="282"/>
      <c r="MNG194" s="229"/>
      <c r="MNH194" s="281"/>
      <c r="MNI194" s="282"/>
      <c r="MNJ194" s="229"/>
      <c r="MNK194" s="281"/>
      <c r="MNL194" s="282"/>
      <c r="MNM194" s="229"/>
      <c r="MNN194" s="281"/>
      <c r="MNO194" s="282"/>
      <c r="MNP194" s="229"/>
      <c r="MNQ194" s="281"/>
      <c r="MNR194" s="282"/>
      <c r="MNS194" s="229"/>
      <c r="MNT194" s="281"/>
      <c r="MNU194" s="282"/>
      <c r="MNV194" s="229"/>
      <c r="MNW194" s="281"/>
      <c r="MNX194" s="282"/>
      <c r="MNY194" s="229"/>
      <c r="MNZ194" s="281"/>
      <c r="MOA194" s="282"/>
      <c r="MOB194" s="229"/>
      <c r="MOC194" s="281"/>
      <c r="MOD194" s="282"/>
      <c r="MOE194" s="229"/>
      <c r="MOF194" s="281"/>
      <c r="MOG194" s="282"/>
      <c r="MOH194" s="229"/>
      <c r="MOI194" s="281"/>
      <c r="MOJ194" s="282"/>
      <c r="MOK194" s="229"/>
      <c r="MOL194" s="281"/>
      <c r="MOM194" s="282"/>
      <c r="MON194" s="229"/>
      <c r="MOO194" s="281"/>
      <c r="MOP194" s="282"/>
      <c r="MOQ194" s="229"/>
      <c r="MOR194" s="281"/>
      <c r="MOS194" s="282"/>
      <c r="MOT194" s="229"/>
      <c r="MOU194" s="281"/>
      <c r="MOV194" s="282"/>
      <c r="MOW194" s="229"/>
      <c r="MOX194" s="281"/>
      <c r="MOY194" s="282"/>
      <c r="MOZ194" s="229"/>
      <c r="MPA194" s="281"/>
      <c r="MPB194" s="282"/>
      <c r="MPC194" s="229"/>
      <c r="MPD194" s="281"/>
      <c r="MPE194" s="282"/>
      <c r="MPF194" s="229"/>
      <c r="MPG194" s="281"/>
      <c r="MPH194" s="282"/>
      <c r="MPI194" s="229"/>
      <c r="MPJ194" s="281"/>
      <c r="MPK194" s="282"/>
      <c r="MPL194" s="229"/>
      <c r="MPM194" s="281"/>
      <c r="MPN194" s="282"/>
      <c r="MPO194" s="229"/>
      <c r="MPP194" s="281"/>
      <c r="MPQ194" s="282"/>
      <c r="MPR194" s="229"/>
      <c r="MPS194" s="281"/>
      <c r="MPT194" s="282"/>
      <c r="MPU194" s="229"/>
      <c r="MPV194" s="281"/>
      <c r="MPW194" s="282"/>
      <c r="MPX194" s="229"/>
      <c r="MPY194" s="281"/>
      <c r="MPZ194" s="282"/>
      <c r="MQA194" s="229"/>
      <c r="MQB194" s="281"/>
      <c r="MQC194" s="282"/>
      <c r="MQD194" s="229"/>
      <c r="MQE194" s="281"/>
      <c r="MQF194" s="282"/>
      <c r="MQG194" s="229"/>
      <c r="MQH194" s="281"/>
      <c r="MQI194" s="282"/>
      <c r="MQJ194" s="229"/>
      <c r="MQK194" s="281"/>
      <c r="MQL194" s="282"/>
      <c r="MQM194" s="229"/>
      <c r="MQN194" s="281"/>
      <c r="MQO194" s="282"/>
      <c r="MQP194" s="229"/>
      <c r="MQQ194" s="281"/>
      <c r="MQR194" s="282"/>
      <c r="MQS194" s="229"/>
      <c r="MQT194" s="281"/>
      <c r="MQU194" s="282"/>
      <c r="MQV194" s="229"/>
      <c r="MQW194" s="281"/>
      <c r="MQX194" s="282"/>
      <c r="MQY194" s="229"/>
      <c r="MQZ194" s="281"/>
      <c r="MRA194" s="282"/>
      <c r="MRB194" s="229"/>
      <c r="MRC194" s="281"/>
      <c r="MRD194" s="282"/>
      <c r="MRE194" s="229"/>
      <c r="MRF194" s="281"/>
      <c r="MRG194" s="282"/>
      <c r="MRH194" s="229"/>
      <c r="MRI194" s="281"/>
      <c r="MRJ194" s="282"/>
      <c r="MRK194" s="229"/>
      <c r="MRL194" s="281"/>
      <c r="MRM194" s="282"/>
      <c r="MRN194" s="229"/>
      <c r="MRO194" s="281"/>
      <c r="MRP194" s="282"/>
      <c r="MRQ194" s="229"/>
      <c r="MRR194" s="281"/>
      <c r="MRS194" s="282"/>
      <c r="MRT194" s="229"/>
      <c r="MRU194" s="281"/>
      <c r="MRV194" s="282"/>
      <c r="MRW194" s="229"/>
      <c r="MRX194" s="281"/>
      <c r="MRY194" s="282"/>
      <c r="MRZ194" s="229"/>
      <c r="MSA194" s="281"/>
      <c r="MSB194" s="282"/>
      <c r="MSC194" s="229"/>
      <c r="MSD194" s="281"/>
      <c r="MSE194" s="282"/>
      <c r="MSF194" s="229"/>
      <c r="MSG194" s="281"/>
      <c r="MSH194" s="282"/>
      <c r="MSI194" s="229"/>
      <c r="MSJ194" s="281"/>
      <c r="MSK194" s="282"/>
      <c r="MSL194" s="229"/>
      <c r="MSM194" s="281"/>
      <c r="MSN194" s="282"/>
      <c r="MSO194" s="229"/>
      <c r="MSP194" s="281"/>
      <c r="MSQ194" s="282"/>
      <c r="MSR194" s="229"/>
      <c r="MSS194" s="281"/>
      <c r="MST194" s="282"/>
      <c r="MSU194" s="229"/>
      <c r="MSV194" s="281"/>
      <c r="MSW194" s="282"/>
      <c r="MSX194" s="229"/>
      <c r="MSY194" s="281"/>
      <c r="MSZ194" s="282"/>
      <c r="MTA194" s="229"/>
      <c r="MTB194" s="281"/>
      <c r="MTC194" s="282"/>
      <c r="MTD194" s="229"/>
      <c r="MTE194" s="281"/>
      <c r="MTF194" s="282"/>
      <c r="MTG194" s="229"/>
      <c r="MTH194" s="281"/>
      <c r="MTI194" s="282"/>
      <c r="MTJ194" s="229"/>
      <c r="MTK194" s="281"/>
      <c r="MTL194" s="282"/>
      <c r="MTM194" s="229"/>
      <c r="MTN194" s="281"/>
      <c r="MTO194" s="282"/>
      <c r="MTP194" s="229"/>
      <c r="MTQ194" s="281"/>
      <c r="MTR194" s="282"/>
      <c r="MTS194" s="229"/>
      <c r="MTT194" s="281"/>
      <c r="MTU194" s="282"/>
      <c r="MTV194" s="229"/>
      <c r="MTW194" s="281"/>
      <c r="MTX194" s="282"/>
      <c r="MTY194" s="229"/>
      <c r="MTZ194" s="281"/>
      <c r="MUA194" s="282"/>
      <c r="MUB194" s="229"/>
      <c r="MUC194" s="281"/>
      <c r="MUD194" s="282"/>
      <c r="MUE194" s="229"/>
      <c r="MUF194" s="281"/>
      <c r="MUG194" s="282"/>
      <c r="MUH194" s="229"/>
      <c r="MUI194" s="281"/>
      <c r="MUJ194" s="282"/>
      <c r="MUK194" s="229"/>
      <c r="MUL194" s="281"/>
      <c r="MUM194" s="282"/>
      <c r="MUN194" s="229"/>
      <c r="MUO194" s="281"/>
      <c r="MUP194" s="282"/>
      <c r="MUQ194" s="229"/>
      <c r="MUR194" s="281"/>
      <c r="MUS194" s="282"/>
      <c r="MUT194" s="229"/>
      <c r="MUU194" s="281"/>
      <c r="MUV194" s="282"/>
      <c r="MUW194" s="229"/>
      <c r="MUX194" s="281"/>
      <c r="MUY194" s="282"/>
      <c r="MUZ194" s="229"/>
      <c r="MVA194" s="281"/>
      <c r="MVB194" s="282"/>
      <c r="MVC194" s="229"/>
      <c r="MVD194" s="281"/>
      <c r="MVE194" s="282"/>
      <c r="MVF194" s="229"/>
      <c r="MVG194" s="281"/>
      <c r="MVH194" s="282"/>
      <c r="MVI194" s="229"/>
      <c r="MVJ194" s="281"/>
      <c r="MVK194" s="282"/>
      <c r="MVL194" s="229"/>
      <c r="MVM194" s="281"/>
      <c r="MVN194" s="282"/>
      <c r="MVO194" s="229"/>
      <c r="MVP194" s="281"/>
      <c r="MVQ194" s="282"/>
      <c r="MVR194" s="229"/>
      <c r="MVS194" s="281"/>
      <c r="MVT194" s="282"/>
      <c r="MVU194" s="229"/>
      <c r="MVV194" s="281"/>
      <c r="MVW194" s="282"/>
      <c r="MVX194" s="229"/>
      <c r="MVY194" s="281"/>
      <c r="MVZ194" s="282"/>
      <c r="MWA194" s="229"/>
      <c r="MWB194" s="281"/>
      <c r="MWC194" s="282"/>
      <c r="MWD194" s="229"/>
      <c r="MWE194" s="281"/>
      <c r="MWF194" s="282"/>
      <c r="MWG194" s="229"/>
      <c r="MWH194" s="281"/>
      <c r="MWI194" s="282"/>
      <c r="MWJ194" s="229"/>
      <c r="MWK194" s="281"/>
      <c r="MWL194" s="282"/>
      <c r="MWM194" s="229"/>
      <c r="MWN194" s="281"/>
      <c r="MWO194" s="282"/>
      <c r="MWP194" s="229"/>
      <c r="MWQ194" s="281"/>
      <c r="MWR194" s="282"/>
      <c r="MWS194" s="229"/>
      <c r="MWT194" s="281"/>
      <c r="MWU194" s="282"/>
      <c r="MWV194" s="229"/>
      <c r="MWW194" s="281"/>
      <c r="MWX194" s="282"/>
      <c r="MWY194" s="229"/>
      <c r="MWZ194" s="281"/>
      <c r="MXA194" s="282"/>
      <c r="MXB194" s="229"/>
      <c r="MXC194" s="281"/>
      <c r="MXD194" s="282"/>
      <c r="MXE194" s="229"/>
      <c r="MXF194" s="281"/>
      <c r="MXG194" s="282"/>
      <c r="MXH194" s="229"/>
      <c r="MXI194" s="281"/>
      <c r="MXJ194" s="282"/>
      <c r="MXK194" s="229"/>
      <c r="MXL194" s="281"/>
      <c r="MXM194" s="282"/>
      <c r="MXN194" s="229"/>
      <c r="MXO194" s="281"/>
      <c r="MXP194" s="282"/>
      <c r="MXQ194" s="229"/>
      <c r="MXR194" s="281"/>
      <c r="MXS194" s="282"/>
      <c r="MXT194" s="229"/>
      <c r="MXU194" s="281"/>
      <c r="MXV194" s="282"/>
      <c r="MXW194" s="229"/>
      <c r="MXX194" s="281"/>
      <c r="MXY194" s="282"/>
      <c r="MXZ194" s="229"/>
      <c r="MYA194" s="281"/>
      <c r="MYB194" s="282"/>
      <c r="MYC194" s="229"/>
      <c r="MYD194" s="281"/>
      <c r="MYE194" s="282"/>
      <c r="MYF194" s="229"/>
      <c r="MYG194" s="281"/>
      <c r="MYH194" s="282"/>
      <c r="MYI194" s="229"/>
      <c r="MYJ194" s="281"/>
      <c r="MYK194" s="282"/>
      <c r="MYL194" s="229"/>
      <c r="MYM194" s="281"/>
      <c r="MYN194" s="282"/>
      <c r="MYO194" s="229"/>
      <c r="MYP194" s="281"/>
      <c r="MYQ194" s="282"/>
      <c r="MYR194" s="229"/>
      <c r="MYS194" s="281"/>
      <c r="MYT194" s="282"/>
      <c r="MYU194" s="229"/>
      <c r="MYV194" s="281"/>
      <c r="MYW194" s="282"/>
      <c r="MYX194" s="229"/>
      <c r="MYY194" s="281"/>
      <c r="MYZ194" s="282"/>
      <c r="MZA194" s="229"/>
      <c r="MZB194" s="281"/>
      <c r="MZC194" s="282"/>
      <c r="MZD194" s="229"/>
      <c r="MZE194" s="281"/>
      <c r="MZF194" s="282"/>
      <c r="MZG194" s="229"/>
      <c r="MZH194" s="281"/>
      <c r="MZI194" s="282"/>
      <c r="MZJ194" s="229"/>
      <c r="MZK194" s="281"/>
      <c r="MZL194" s="282"/>
      <c r="MZM194" s="229"/>
      <c r="MZN194" s="281"/>
      <c r="MZO194" s="282"/>
      <c r="MZP194" s="229"/>
      <c r="MZQ194" s="281"/>
      <c r="MZR194" s="282"/>
      <c r="MZS194" s="229"/>
      <c r="MZT194" s="281"/>
      <c r="MZU194" s="282"/>
      <c r="MZV194" s="229"/>
      <c r="MZW194" s="281"/>
      <c r="MZX194" s="282"/>
      <c r="MZY194" s="229"/>
      <c r="MZZ194" s="281"/>
      <c r="NAA194" s="282"/>
      <c r="NAB194" s="229"/>
      <c r="NAC194" s="281"/>
      <c r="NAD194" s="282"/>
      <c r="NAE194" s="229"/>
      <c r="NAF194" s="281"/>
      <c r="NAG194" s="282"/>
      <c r="NAH194" s="229"/>
      <c r="NAI194" s="281"/>
      <c r="NAJ194" s="282"/>
      <c r="NAK194" s="229"/>
      <c r="NAL194" s="281"/>
      <c r="NAM194" s="282"/>
      <c r="NAN194" s="229"/>
      <c r="NAO194" s="281"/>
      <c r="NAP194" s="282"/>
      <c r="NAQ194" s="229"/>
      <c r="NAR194" s="281"/>
      <c r="NAS194" s="282"/>
      <c r="NAT194" s="229"/>
      <c r="NAU194" s="281"/>
      <c r="NAV194" s="282"/>
      <c r="NAW194" s="229"/>
      <c r="NAX194" s="281"/>
      <c r="NAY194" s="282"/>
      <c r="NAZ194" s="229"/>
      <c r="NBA194" s="281"/>
      <c r="NBB194" s="282"/>
      <c r="NBC194" s="229"/>
      <c r="NBD194" s="281"/>
      <c r="NBE194" s="282"/>
      <c r="NBF194" s="229"/>
      <c r="NBG194" s="281"/>
      <c r="NBH194" s="282"/>
      <c r="NBI194" s="229"/>
      <c r="NBJ194" s="281"/>
      <c r="NBK194" s="282"/>
      <c r="NBL194" s="229"/>
      <c r="NBM194" s="281"/>
      <c r="NBN194" s="282"/>
      <c r="NBO194" s="229"/>
      <c r="NBP194" s="281"/>
      <c r="NBQ194" s="282"/>
      <c r="NBR194" s="229"/>
      <c r="NBS194" s="281"/>
      <c r="NBT194" s="282"/>
      <c r="NBU194" s="229"/>
      <c r="NBV194" s="281"/>
      <c r="NBW194" s="282"/>
      <c r="NBX194" s="229"/>
      <c r="NBY194" s="281"/>
      <c r="NBZ194" s="282"/>
      <c r="NCA194" s="229"/>
      <c r="NCB194" s="281"/>
      <c r="NCC194" s="282"/>
      <c r="NCD194" s="229"/>
      <c r="NCE194" s="281"/>
      <c r="NCF194" s="282"/>
      <c r="NCG194" s="229"/>
      <c r="NCH194" s="281"/>
      <c r="NCI194" s="282"/>
      <c r="NCJ194" s="229"/>
      <c r="NCK194" s="281"/>
      <c r="NCL194" s="282"/>
      <c r="NCM194" s="229"/>
      <c r="NCN194" s="281"/>
      <c r="NCO194" s="282"/>
      <c r="NCP194" s="229"/>
      <c r="NCQ194" s="281"/>
      <c r="NCR194" s="282"/>
      <c r="NCS194" s="229"/>
      <c r="NCT194" s="281"/>
      <c r="NCU194" s="282"/>
      <c r="NCV194" s="229"/>
      <c r="NCW194" s="281"/>
      <c r="NCX194" s="282"/>
      <c r="NCY194" s="229"/>
      <c r="NCZ194" s="281"/>
      <c r="NDA194" s="282"/>
      <c r="NDB194" s="229"/>
      <c r="NDC194" s="281"/>
      <c r="NDD194" s="282"/>
      <c r="NDE194" s="229"/>
      <c r="NDF194" s="281"/>
      <c r="NDG194" s="282"/>
      <c r="NDH194" s="229"/>
      <c r="NDI194" s="281"/>
      <c r="NDJ194" s="282"/>
      <c r="NDK194" s="229"/>
      <c r="NDL194" s="281"/>
      <c r="NDM194" s="282"/>
      <c r="NDN194" s="229"/>
      <c r="NDO194" s="281"/>
      <c r="NDP194" s="282"/>
      <c r="NDQ194" s="229"/>
      <c r="NDR194" s="281"/>
      <c r="NDS194" s="282"/>
      <c r="NDT194" s="229"/>
      <c r="NDU194" s="281"/>
      <c r="NDV194" s="282"/>
      <c r="NDW194" s="229"/>
      <c r="NDX194" s="281"/>
      <c r="NDY194" s="282"/>
      <c r="NDZ194" s="229"/>
      <c r="NEA194" s="281"/>
      <c r="NEB194" s="282"/>
      <c r="NEC194" s="229"/>
      <c r="NED194" s="281"/>
      <c r="NEE194" s="282"/>
      <c r="NEF194" s="229"/>
      <c r="NEG194" s="281"/>
      <c r="NEH194" s="282"/>
      <c r="NEI194" s="229"/>
      <c r="NEJ194" s="281"/>
      <c r="NEK194" s="282"/>
      <c r="NEL194" s="229"/>
      <c r="NEM194" s="281"/>
      <c r="NEN194" s="282"/>
      <c r="NEO194" s="229"/>
      <c r="NEP194" s="281"/>
      <c r="NEQ194" s="282"/>
      <c r="NER194" s="229"/>
      <c r="NES194" s="281"/>
      <c r="NET194" s="282"/>
      <c r="NEU194" s="229"/>
      <c r="NEV194" s="281"/>
      <c r="NEW194" s="282"/>
      <c r="NEX194" s="229"/>
      <c r="NEY194" s="281"/>
      <c r="NEZ194" s="282"/>
      <c r="NFA194" s="229"/>
      <c r="NFB194" s="281"/>
      <c r="NFC194" s="282"/>
      <c r="NFD194" s="229"/>
      <c r="NFE194" s="281"/>
      <c r="NFF194" s="282"/>
      <c r="NFG194" s="229"/>
      <c r="NFH194" s="281"/>
      <c r="NFI194" s="282"/>
      <c r="NFJ194" s="229"/>
      <c r="NFK194" s="281"/>
      <c r="NFL194" s="282"/>
      <c r="NFM194" s="229"/>
      <c r="NFN194" s="281"/>
      <c r="NFO194" s="282"/>
      <c r="NFP194" s="229"/>
      <c r="NFQ194" s="281"/>
      <c r="NFR194" s="282"/>
      <c r="NFS194" s="229"/>
      <c r="NFT194" s="281"/>
      <c r="NFU194" s="282"/>
      <c r="NFV194" s="229"/>
      <c r="NFW194" s="281"/>
      <c r="NFX194" s="282"/>
      <c r="NFY194" s="229"/>
      <c r="NFZ194" s="281"/>
      <c r="NGA194" s="282"/>
      <c r="NGB194" s="229"/>
      <c r="NGC194" s="281"/>
      <c r="NGD194" s="282"/>
      <c r="NGE194" s="229"/>
      <c r="NGF194" s="281"/>
      <c r="NGG194" s="282"/>
      <c r="NGH194" s="229"/>
      <c r="NGI194" s="281"/>
      <c r="NGJ194" s="282"/>
      <c r="NGK194" s="229"/>
      <c r="NGL194" s="281"/>
      <c r="NGM194" s="282"/>
      <c r="NGN194" s="229"/>
      <c r="NGO194" s="281"/>
      <c r="NGP194" s="282"/>
      <c r="NGQ194" s="229"/>
      <c r="NGR194" s="281"/>
      <c r="NGS194" s="282"/>
      <c r="NGT194" s="229"/>
      <c r="NGU194" s="281"/>
      <c r="NGV194" s="282"/>
      <c r="NGW194" s="229"/>
      <c r="NGX194" s="281"/>
      <c r="NGY194" s="282"/>
      <c r="NGZ194" s="229"/>
      <c r="NHA194" s="281"/>
      <c r="NHB194" s="282"/>
      <c r="NHC194" s="229"/>
      <c r="NHD194" s="281"/>
      <c r="NHE194" s="282"/>
      <c r="NHF194" s="229"/>
      <c r="NHG194" s="281"/>
      <c r="NHH194" s="282"/>
      <c r="NHI194" s="229"/>
      <c r="NHJ194" s="281"/>
      <c r="NHK194" s="282"/>
      <c r="NHL194" s="229"/>
      <c r="NHM194" s="281"/>
      <c r="NHN194" s="282"/>
      <c r="NHO194" s="229"/>
      <c r="NHP194" s="281"/>
      <c r="NHQ194" s="282"/>
      <c r="NHR194" s="229"/>
      <c r="NHS194" s="281"/>
      <c r="NHT194" s="282"/>
      <c r="NHU194" s="229"/>
      <c r="NHV194" s="281"/>
      <c r="NHW194" s="282"/>
      <c r="NHX194" s="229"/>
      <c r="NHY194" s="281"/>
      <c r="NHZ194" s="282"/>
      <c r="NIA194" s="229"/>
      <c r="NIB194" s="281"/>
      <c r="NIC194" s="282"/>
      <c r="NID194" s="229"/>
      <c r="NIE194" s="281"/>
      <c r="NIF194" s="282"/>
      <c r="NIG194" s="229"/>
      <c r="NIH194" s="281"/>
      <c r="NII194" s="282"/>
      <c r="NIJ194" s="229"/>
      <c r="NIK194" s="281"/>
      <c r="NIL194" s="282"/>
      <c r="NIM194" s="229"/>
      <c r="NIN194" s="281"/>
      <c r="NIO194" s="282"/>
      <c r="NIP194" s="229"/>
      <c r="NIQ194" s="281"/>
      <c r="NIR194" s="282"/>
      <c r="NIS194" s="229"/>
      <c r="NIT194" s="281"/>
      <c r="NIU194" s="282"/>
      <c r="NIV194" s="229"/>
      <c r="NIW194" s="281"/>
      <c r="NIX194" s="282"/>
      <c r="NIY194" s="229"/>
      <c r="NIZ194" s="281"/>
      <c r="NJA194" s="282"/>
      <c r="NJB194" s="229"/>
      <c r="NJC194" s="281"/>
      <c r="NJD194" s="282"/>
      <c r="NJE194" s="229"/>
      <c r="NJF194" s="281"/>
      <c r="NJG194" s="282"/>
      <c r="NJH194" s="229"/>
      <c r="NJI194" s="281"/>
      <c r="NJJ194" s="282"/>
      <c r="NJK194" s="229"/>
      <c r="NJL194" s="281"/>
      <c r="NJM194" s="282"/>
      <c r="NJN194" s="229"/>
      <c r="NJO194" s="281"/>
      <c r="NJP194" s="282"/>
      <c r="NJQ194" s="229"/>
      <c r="NJR194" s="281"/>
      <c r="NJS194" s="282"/>
      <c r="NJT194" s="229"/>
      <c r="NJU194" s="281"/>
      <c r="NJV194" s="282"/>
      <c r="NJW194" s="229"/>
      <c r="NJX194" s="281"/>
      <c r="NJY194" s="282"/>
      <c r="NJZ194" s="229"/>
      <c r="NKA194" s="281"/>
      <c r="NKB194" s="282"/>
      <c r="NKC194" s="229"/>
      <c r="NKD194" s="281"/>
      <c r="NKE194" s="282"/>
      <c r="NKF194" s="229"/>
      <c r="NKG194" s="281"/>
      <c r="NKH194" s="282"/>
      <c r="NKI194" s="229"/>
      <c r="NKJ194" s="281"/>
      <c r="NKK194" s="282"/>
      <c r="NKL194" s="229"/>
      <c r="NKM194" s="281"/>
      <c r="NKN194" s="282"/>
      <c r="NKO194" s="229"/>
      <c r="NKP194" s="281"/>
      <c r="NKQ194" s="282"/>
      <c r="NKR194" s="229"/>
      <c r="NKS194" s="281"/>
      <c r="NKT194" s="282"/>
      <c r="NKU194" s="229"/>
      <c r="NKV194" s="281"/>
      <c r="NKW194" s="282"/>
      <c r="NKX194" s="229"/>
      <c r="NKY194" s="281"/>
      <c r="NKZ194" s="282"/>
      <c r="NLA194" s="229"/>
      <c r="NLB194" s="281"/>
      <c r="NLC194" s="282"/>
      <c r="NLD194" s="229"/>
      <c r="NLE194" s="281"/>
      <c r="NLF194" s="282"/>
      <c r="NLG194" s="229"/>
      <c r="NLH194" s="281"/>
      <c r="NLI194" s="282"/>
      <c r="NLJ194" s="229"/>
      <c r="NLK194" s="281"/>
      <c r="NLL194" s="282"/>
      <c r="NLM194" s="229"/>
      <c r="NLN194" s="281"/>
      <c r="NLO194" s="282"/>
      <c r="NLP194" s="229"/>
      <c r="NLQ194" s="281"/>
      <c r="NLR194" s="282"/>
      <c r="NLS194" s="229"/>
      <c r="NLT194" s="281"/>
      <c r="NLU194" s="282"/>
      <c r="NLV194" s="229"/>
      <c r="NLW194" s="281"/>
      <c r="NLX194" s="282"/>
      <c r="NLY194" s="229"/>
      <c r="NLZ194" s="281"/>
      <c r="NMA194" s="282"/>
      <c r="NMB194" s="229"/>
      <c r="NMC194" s="281"/>
      <c r="NMD194" s="282"/>
      <c r="NME194" s="229"/>
      <c r="NMF194" s="281"/>
      <c r="NMG194" s="282"/>
      <c r="NMH194" s="229"/>
      <c r="NMI194" s="281"/>
      <c r="NMJ194" s="282"/>
      <c r="NMK194" s="229"/>
      <c r="NML194" s="281"/>
      <c r="NMM194" s="282"/>
      <c r="NMN194" s="229"/>
      <c r="NMO194" s="281"/>
      <c r="NMP194" s="282"/>
      <c r="NMQ194" s="229"/>
      <c r="NMR194" s="281"/>
      <c r="NMS194" s="282"/>
      <c r="NMT194" s="229"/>
      <c r="NMU194" s="281"/>
      <c r="NMV194" s="282"/>
      <c r="NMW194" s="229"/>
      <c r="NMX194" s="281"/>
      <c r="NMY194" s="282"/>
      <c r="NMZ194" s="229"/>
      <c r="NNA194" s="281"/>
      <c r="NNB194" s="282"/>
      <c r="NNC194" s="229"/>
      <c r="NND194" s="281"/>
      <c r="NNE194" s="282"/>
      <c r="NNF194" s="229"/>
      <c r="NNG194" s="281"/>
      <c r="NNH194" s="282"/>
      <c r="NNI194" s="229"/>
      <c r="NNJ194" s="281"/>
      <c r="NNK194" s="282"/>
      <c r="NNL194" s="229"/>
      <c r="NNM194" s="281"/>
      <c r="NNN194" s="282"/>
      <c r="NNO194" s="229"/>
      <c r="NNP194" s="281"/>
      <c r="NNQ194" s="282"/>
      <c r="NNR194" s="229"/>
      <c r="NNS194" s="281"/>
      <c r="NNT194" s="282"/>
      <c r="NNU194" s="229"/>
      <c r="NNV194" s="281"/>
      <c r="NNW194" s="282"/>
      <c r="NNX194" s="229"/>
      <c r="NNY194" s="281"/>
      <c r="NNZ194" s="282"/>
      <c r="NOA194" s="229"/>
      <c r="NOB194" s="281"/>
      <c r="NOC194" s="282"/>
      <c r="NOD194" s="229"/>
      <c r="NOE194" s="281"/>
      <c r="NOF194" s="282"/>
      <c r="NOG194" s="229"/>
      <c r="NOH194" s="281"/>
      <c r="NOI194" s="282"/>
      <c r="NOJ194" s="229"/>
      <c r="NOK194" s="281"/>
      <c r="NOL194" s="282"/>
      <c r="NOM194" s="229"/>
      <c r="NON194" s="281"/>
      <c r="NOO194" s="282"/>
      <c r="NOP194" s="229"/>
      <c r="NOQ194" s="281"/>
      <c r="NOR194" s="282"/>
      <c r="NOS194" s="229"/>
      <c r="NOT194" s="281"/>
      <c r="NOU194" s="282"/>
      <c r="NOV194" s="229"/>
      <c r="NOW194" s="281"/>
      <c r="NOX194" s="282"/>
      <c r="NOY194" s="229"/>
      <c r="NOZ194" s="281"/>
      <c r="NPA194" s="282"/>
      <c r="NPB194" s="229"/>
      <c r="NPC194" s="281"/>
      <c r="NPD194" s="282"/>
      <c r="NPE194" s="229"/>
      <c r="NPF194" s="281"/>
      <c r="NPG194" s="282"/>
      <c r="NPH194" s="229"/>
      <c r="NPI194" s="281"/>
      <c r="NPJ194" s="282"/>
      <c r="NPK194" s="229"/>
      <c r="NPL194" s="281"/>
      <c r="NPM194" s="282"/>
      <c r="NPN194" s="229"/>
      <c r="NPO194" s="281"/>
      <c r="NPP194" s="282"/>
      <c r="NPQ194" s="229"/>
      <c r="NPR194" s="281"/>
      <c r="NPS194" s="282"/>
      <c r="NPT194" s="229"/>
      <c r="NPU194" s="281"/>
      <c r="NPV194" s="282"/>
      <c r="NPW194" s="229"/>
      <c r="NPX194" s="281"/>
      <c r="NPY194" s="282"/>
      <c r="NPZ194" s="229"/>
      <c r="NQA194" s="281"/>
      <c r="NQB194" s="282"/>
      <c r="NQC194" s="229"/>
      <c r="NQD194" s="281"/>
      <c r="NQE194" s="282"/>
      <c r="NQF194" s="229"/>
      <c r="NQG194" s="281"/>
      <c r="NQH194" s="282"/>
      <c r="NQI194" s="229"/>
      <c r="NQJ194" s="281"/>
      <c r="NQK194" s="282"/>
      <c r="NQL194" s="229"/>
      <c r="NQM194" s="281"/>
      <c r="NQN194" s="282"/>
      <c r="NQO194" s="229"/>
      <c r="NQP194" s="281"/>
      <c r="NQQ194" s="282"/>
      <c r="NQR194" s="229"/>
      <c r="NQS194" s="281"/>
      <c r="NQT194" s="282"/>
      <c r="NQU194" s="229"/>
      <c r="NQV194" s="281"/>
      <c r="NQW194" s="282"/>
      <c r="NQX194" s="229"/>
      <c r="NQY194" s="281"/>
      <c r="NQZ194" s="282"/>
      <c r="NRA194" s="229"/>
      <c r="NRB194" s="281"/>
      <c r="NRC194" s="282"/>
      <c r="NRD194" s="229"/>
      <c r="NRE194" s="281"/>
      <c r="NRF194" s="282"/>
      <c r="NRG194" s="229"/>
      <c r="NRH194" s="281"/>
      <c r="NRI194" s="282"/>
      <c r="NRJ194" s="229"/>
      <c r="NRK194" s="281"/>
      <c r="NRL194" s="282"/>
      <c r="NRM194" s="229"/>
      <c r="NRN194" s="281"/>
      <c r="NRO194" s="282"/>
      <c r="NRP194" s="229"/>
      <c r="NRQ194" s="281"/>
      <c r="NRR194" s="282"/>
      <c r="NRS194" s="229"/>
      <c r="NRT194" s="281"/>
      <c r="NRU194" s="282"/>
      <c r="NRV194" s="229"/>
      <c r="NRW194" s="281"/>
      <c r="NRX194" s="282"/>
      <c r="NRY194" s="229"/>
      <c r="NRZ194" s="281"/>
      <c r="NSA194" s="282"/>
      <c r="NSB194" s="229"/>
      <c r="NSC194" s="281"/>
      <c r="NSD194" s="282"/>
      <c r="NSE194" s="229"/>
      <c r="NSF194" s="281"/>
      <c r="NSG194" s="282"/>
      <c r="NSH194" s="229"/>
      <c r="NSI194" s="281"/>
      <c r="NSJ194" s="282"/>
      <c r="NSK194" s="229"/>
      <c r="NSL194" s="281"/>
      <c r="NSM194" s="282"/>
      <c r="NSN194" s="229"/>
      <c r="NSO194" s="281"/>
      <c r="NSP194" s="282"/>
      <c r="NSQ194" s="229"/>
      <c r="NSR194" s="281"/>
      <c r="NSS194" s="282"/>
      <c r="NST194" s="229"/>
      <c r="NSU194" s="281"/>
      <c r="NSV194" s="282"/>
      <c r="NSW194" s="229"/>
      <c r="NSX194" s="281"/>
      <c r="NSY194" s="282"/>
      <c r="NSZ194" s="229"/>
      <c r="NTA194" s="281"/>
      <c r="NTB194" s="282"/>
      <c r="NTC194" s="229"/>
      <c r="NTD194" s="281"/>
      <c r="NTE194" s="282"/>
      <c r="NTF194" s="229"/>
      <c r="NTG194" s="281"/>
      <c r="NTH194" s="282"/>
      <c r="NTI194" s="229"/>
      <c r="NTJ194" s="281"/>
      <c r="NTK194" s="282"/>
      <c r="NTL194" s="229"/>
      <c r="NTM194" s="281"/>
      <c r="NTN194" s="282"/>
      <c r="NTO194" s="229"/>
      <c r="NTP194" s="281"/>
      <c r="NTQ194" s="282"/>
      <c r="NTR194" s="229"/>
      <c r="NTS194" s="281"/>
      <c r="NTT194" s="282"/>
      <c r="NTU194" s="229"/>
      <c r="NTV194" s="281"/>
      <c r="NTW194" s="282"/>
      <c r="NTX194" s="229"/>
      <c r="NTY194" s="281"/>
      <c r="NTZ194" s="282"/>
      <c r="NUA194" s="229"/>
      <c r="NUB194" s="281"/>
      <c r="NUC194" s="282"/>
      <c r="NUD194" s="229"/>
      <c r="NUE194" s="281"/>
      <c r="NUF194" s="282"/>
      <c r="NUG194" s="229"/>
      <c r="NUH194" s="281"/>
      <c r="NUI194" s="282"/>
      <c r="NUJ194" s="229"/>
      <c r="NUK194" s="281"/>
      <c r="NUL194" s="282"/>
      <c r="NUM194" s="229"/>
      <c r="NUN194" s="281"/>
      <c r="NUO194" s="282"/>
      <c r="NUP194" s="229"/>
      <c r="NUQ194" s="281"/>
      <c r="NUR194" s="282"/>
      <c r="NUS194" s="229"/>
      <c r="NUT194" s="281"/>
      <c r="NUU194" s="282"/>
      <c r="NUV194" s="229"/>
      <c r="NUW194" s="281"/>
      <c r="NUX194" s="282"/>
      <c r="NUY194" s="229"/>
      <c r="NUZ194" s="281"/>
      <c r="NVA194" s="282"/>
      <c r="NVB194" s="229"/>
      <c r="NVC194" s="281"/>
      <c r="NVD194" s="282"/>
      <c r="NVE194" s="229"/>
      <c r="NVF194" s="281"/>
      <c r="NVG194" s="282"/>
      <c r="NVH194" s="229"/>
      <c r="NVI194" s="281"/>
      <c r="NVJ194" s="282"/>
      <c r="NVK194" s="229"/>
      <c r="NVL194" s="281"/>
      <c r="NVM194" s="282"/>
      <c r="NVN194" s="229"/>
      <c r="NVO194" s="281"/>
      <c r="NVP194" s="282"/>
      <c r="NVQ194" s="229"/>
      <c r="NVR194" s="281"/>
      <c r="NVS194" s="282"/>
      <c r="NVT194" s="229"/>
      <c r="NVU194" s="281"/>
      <c r="NVV194" s="282"/>
      <c r="NVW194" s="229"/>
      <c r="NVX194" s="281"/>
      <c r="NVY194" s="282"/>
      <c r="NVZ194" s="229"/>
      <c r="NWA194" s="281"/>
      <c r="NWB194" s="282"/>
      <c r="NWC194" s="229"/>
      <c r="NWD194" s="281"/>
      <c r="NWE194" s="282"/>
      <c r="NWF194" s="229"/>
      <c r="NWG194" s="281"/>
      <c r="NWH194" s="282"/>
      <c r="NWI194" s="229"/>
      <c r="NWJ194" s="281"/>
      <c r="NWK194" s="282"/>
      <c r="NWL194" s="229"/>
      <c r="NWM194" s="281"/>
      <c r="NWN194" s="282"/>
      <c r="NWO194" s="229"/>
      <c r="NWP194" s="281"/>
      <c r="NWQ194" s="282"/>
      <c r="NWR194" s="229"/>
      <c r="NWS194" s="281"/>
      <c r="NWT194" s="282"/>
      <c r="NWU194" s="229"/>
      <c r="NWV194" s="281"/>
      <c r="NWW194" s="282"/>
      <c r="NWX194" s="229"/>
      <c r="NWY194" s="281"/>
      <c r="NWZ194" s="282"/>
      <c r="NXA194" s="229"/>
      <c r="NXB194" s="281"/>
      <c r="NXC194" s="282"/>
      <c r="NXD194" s="229"/>
      <c r="NXE194" s="281"/>
      <c r="NXF194" s="282"/>
      <c r="NXG194" s="229"/>
      <c r="NXH194" s="281"/>
      <c r="NXI194" s="282"/>
      <c r="NXJ194" s="229"/>
      <c r="NXK194" s="281"/>
      <c r="NXL194" s="282"/>
      <c r="NXM194" s="229"/>
      <c r="NXN194" s="281"/>
      <c r="NXO194" s="282"/>
      <c r="NXP194" s="229"/>
      <c r="NXQ194" s="281"/>
      <c r="NXR194" s="282"/>
      <c r="NXS194" s="229"/>
      <c r="NXT194" s="281"/>
      <c r="NXU194" s="282"/>
      <c r="NXV194" s="229"/>
      <c r="NXW194" s="281"/>
      <c r="NXX194" s="282"/>
      <c r="NXY194" s="229"/>
      <c r="NXZ194" s="281"/>
      <c r="NYA194" s="282"/>
      <c r="NYB194" s="229"/>
      <c r="NYC194" s="281"/>
      <c r="NYD194" s="282"/>
      <c r="NYE194" s="229"/>
      <c r="NYF194" s="281"/>
      <c r="NYG194" s="282"/>
      <c r="NYH194" s="229"/>
      <c r="NYI194" s="281"/>
      <c r="NYJ194" s="282"/>
      <c r="NYK194" s="229"/>
      <c r="NYL194" s="281"/>
      <c r="NYM194" s="282"/>
      <c r="NYN194" s="229"/>
      <c r="NYO194" s="281"/>
      <c r="NYP194" s="282"/>
      <c r="NYQ194" s="229"/>
      <c r="NYR194" s="281"/>
      <c r="NYS194" s="282"/>
      <c r="NYT194" s="229"/>
      <c r="NYU194" s="281"/>
      <c r="NYV194" s="282"/>
      <c r="NYW194" s="229"/>
      <c r="NYX194" s="281"/>
      <c r="NYY194" s="282"/>
      <c r="NYZ194" s="229"/>
      <c r="NZA194" s="281"/>
      <c r="NZB194" s="282"/>
      <c r="NZC194" s="229"/>
      <c r="NZD194" s="281"/>
      <c r="NZE194" s="282"/>
      <c r="NZF194" s="229"/>
      <c r="NZG194" s="281"/>
      <c r="NZH194" s="282"/>
      <c r="NZI194" s="229"/>
      <c r="NZJ194" s="281"/>
      <c r="NZK194" s="282"/>
      <c r="NZL194" s="229"/>
      <c r="NZM194" s="281"/>
      <c r="NZN194" s="282"/>
      <c r="NZO194" s="229"/>
      <c r="NZP194" s="281"/>
      <c r="NZQ194" s="282"/>
      <c r="NZR194" s="229"/>
      <c r="NZS194" s="281"/>
      <c r="NZT194" s="282"/>
      <c r="NZU194" s="229"/>
      <c r="NZV194" s="281"/>
      <c r="NZW194" s="282"/>
      <c r="NZX194" s="229"/>
      <c r="NZY194" s="281"/>
      <c r="NZZ194" s="282"/>
      <c r="OAA194" s="229"/>
      <c r="OAB194" s="281"/>
      <c r="OAC194" s="282"/>
      <c r="OAD194" s="229"/>
      <c r="OAE194" s="281"/>
      <c r="OAF194" s="282"/>
      <c r="OAG194" s="229"/>
      <c r="OAH194" s="281"/>
      <c r="OAI194" s="282"/>
      <c r="OAJ194" s="229"/>
      <c r="OAK194" s="281"/>
      <c r="OAL194" s="282"/>
      <c r="OAM194" s="229"/>
      <c r="OAN194" s="281"/>
      <c r="OAO194" s="282"/>
      <c r="OAP194" s="229"/>
      <c r="OAQ194" s="281"/>
      <c r="OAR194" s="282"/>
      <c r="OAS194" s="229"/>
      <c r="OAT194" s="281"/>
      <c r="OAU194" s="282"/>
      <c r="OAV194" s="229"/>
      <c r="OAW194" s="281"/>
      <c r="OAX194" s="282"/>
      <c r="OAY194" s="229"/>
      <c r="OAZ194" s="281"/>
      <c r="OBA194" s="282"/>
      <c r="OBB194" s="229"/>
      <c r="OBC194" s="281"/>
      <c r="OBD194" s="282"/>
      <c r="OBE194" s="229"/>
      <c r="OBF194" s="281"/>
      <c r="OBG194" s="282"/>
      <c r="OBH194" s="229"/>
      <c r="OBI194" s="281"/>
      <c r="OBJ194" s="282"/>
      <c r="OBK194" s="229"/>
      <c r="OBL194" s="281"/>
      <c r="OBM194" s="282"/>
      <c r="OBN194" s="229"/>
      <c r="OBO194" s="281"/>
      <c r="OBP194" s="282"/>
      <c r="OBQ194" s="229"/>
      <c r="OBR194" s="281"/>
      <c r="OBS194" s="282"/>
      <c r="OBT194" s="229"/>
      <c r="OBU194" s="281"/>
      <c r="OBV194" s="282"/>
      <c r="OBW194" s="229"/>
      <c r="OBX194" s="281"/>
      <c r="OBY194" s="282"/>
      <c r="OBZ194" s="229"/>
      <c r="OCA194" s="281"/>
      <c r="OCB194" s="282"/>
      <c r="OCC194" s="229"/>
      <c r="OCD194" s="281"/>
      <c r="OCE194" s="282"/>
      <c r="OCF194" s="229"/>
      <c r="OCG194" s="281"/>
      <c r="OCH194" s="282"/>
      <c r="OCI194" s="229"/>
      <c r="OCJ194" s="281"/>
      <c r="OCK194" s="282"/>
      <c r="OCL194" s="229"/>
      <c r="OCM194" s="281"/>
      <c r="OCN194" s="282"/>
      <c r="OCO194" s="229"/>
      <c r="OCP194" s="281"/>
      <c r="OCQ194" s="282"/>
      <c r="OCR194" s="229"/>
      <c r="OCS194" s="281"/>
      <c r="OCT194" s="282"/>
      <c r="OCU194" s="229"/>
      <c r="OCV194" s="281"/>
      <c r="OCW194" s="282"/>
      <c r="OCX194" s="229"/>
      <c r="OCY194" s="281"/>
      <c r="OCZ194" s="282"/>
      <c r="ODA194" s="229"/>
      <c r="ODB194" s="281"/>
      <c r="ODC194" s="282"/>
      <c r="ODD194" s="229"/>
    </row>
    <row r="195" spans="1:10248" s="129" customFormat="1" ht="8.15" customHeight="1">
      <c r="A195" s="154"/>
      <c r="B195" s="155"/>
      <c r="C195" s="150"/>
      <c r="D195" s="148"/>
      <c r="E195" s="151"/>
      <c r="F195" s="151"/>
    </row>
    <row r="196" spans="1:10248" s="129" customFormat="1" ht="15" customHeight="1">
      <c r="A196" s="154"/>
      <c r="B196" s="272" t="s">
        <v>14094</v>
      </c>
      <c r="C196" s="263" t="s">
        <v>13588</v>
      </c>
      <c r="D196" s="280">
        <f>ROUND(42.5+(12.8*2)+(1.37*10),0)</f>
        <v>82</v>
      </c>
      <c r="E196" s="159">
        <v>15.5</v>
      </c>
      <c r="F196" s="159">
        <f>D196*E196</f>
        <v>1271</v>
      </c>
      <c r="I196" s="276"/>
      <c r="L196" s="138"/>
      <c r="M196" s="138"/>
      <c r="N196" s="138"/>
      <c r="O196" s="138"/>
      <c r="P196" s="138"/>
      <c r="Q196" s="138"/>
      <c r="R196" s="138"/>
      <c r="S196" s="138"/>
      <c r="T196" s="138"/>
      <c r="U196" s="138"/>
      <c r="V196" s="138"/>
      <c r="W196" s="138"/>
      <c r="X196" s="138"/>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c r="BL196" s="138"/>
      <c r="BM196" s="138"/>
      <c r="BN196" s="138"/>
      <c r="BO196" s="138"/>
      <c r="BP196" s="138"/>
      <c r="BQ196" s="138"/>
      <c r="BR196" s="138"/>
      <c r="BS196" s="138"/>
      <c r="BT196" s="138"/>
      <c r="BU196" s="138"/>
      <c r="BV196" s="138"/>
      <c r="BW196" s="138"/>
      <c r="BX196" s="138"/>
      <c r="BY196" s="138"/>
      <c r="BZ196" s="138"/>
      <c r="CA196" s="138"/>
      <c r="CB196" s="138"/>
      <c r="CC196" s="138"/>
      <c r="CD196" s="138"/>
      <c r="CE196" s="138"/>
      <c r="CF196" s="138"/>
      <c r="CG196" s="138"/>
      <c r="CH196" s="138"/>
      <c r="CI196" s="138"/>
      <c r="CJ196" s="138"/>
      <c r="CK196" s="138"/>
      <c r="CL196" s="138"/>
      <c r="CM196" s="138"/>
      <c r="CN196" s="138"/>
      <c r="CO196" s="138"/>
      <c r="CP196" s="138"/>
      <c r="CQ196" s="138"/>
      <c r="CR196" s="138"/>
      <c r="CS196" s="138"/>
      <c r="CT196" s="138"/>
      <c r="CU196" s="138"/>
      <c r="CV196" s="138"/>
      <c r="CW196" s="138"/>
      <c r="CX196" s="138"/>
      <c r="CY196" s="138"/>
      <c r="CZ196" s="138"/>
      <c r="DA196" s="138"/>
      <c r="DB196" s="138"/>
      <c r="DC196" s="138"/>
      <c r="DD196" s="138"/>
      <c r="DE196" s="138"/>
      <c r="DF196" s="138"/>
      <c r="DG196" s="138"/>
      <c r="DH196" s="138"/>
      <c r="DI196" s="138"/>
      <c r="DJ196" s="138"/>
      <c r="DK196" s="138"/>
      <c r="DL196" s="138"/>
      <c r="DM196" s="138"/>
      <c r="DN196" s="138"/>
      <c r="DO196" s="138"/>
      <c r="DP196" s="138"/>
      <c r="DQ196" s="138"/>
      <c r="DR196" s="138"/>
      <c r="DS196" s="138"/>
      <c r="DT196" s="138"/>
      <c r="DU196" s="138"/>
      <c r="DV196" s="138"/>
      <c r="DW196" s="138"/>
      <c r="DX196" s="138"/>
      <c r="DY196" s="138"/>
      <c r="DZ196" s="138"/>
      <c r="EA196" s="138"/>
      <c r="EB196" s="138"/>
      <c r="EC196" s="138"/>
      <c r="ED196" s="138"/>
      <c r="EE196" s="138"/>
      <c r="EF196" s="138"/>
      <c r="EG196" s="138"/>
      <c r="EH196" s="138"/>
      <c r="EI196" s="138"/>
      <c r="EJ196" s="138"/>
      <c r="EK196" s="138"/>
      <c r="EL196" s="138"/>
      <c r="EM196" s="138"/>
      <c r="EN196" s="138"/>
      <c r="EO196" s="138"/>
      <c r="EP196" s="138"/>
      <c r="EQ196" s="138"/>
      <c r="ER196" s="138"/>
      <c r="ES196" s="138"/>
      <c r="ET196" s="138"/>
      <c r="EU196" s="138"/>
      <c r="EV196" s="138"/>
      <c r="EW196" s="138"/>
      <c r="EX196" s="138"/>
      <c r="EY196" s="138"/>
      <c r="EZ196" s="138"/>
      <c r="FA196" s="138"/>
      <c r="FB196" s="138"/>
      <c r="FC196" s="138"/>
      <c r="FD196" s="138"/>
      <c r="FE196" s="138"/>
      <c r="FF196" s="138"/>
      <c r="FG196" s="138"/>
      <c r="FH196" s="138"/>
      <c r="FI196" s="138"/>
      <c r="FJ196" s="138"/>
      <c r="FK196" s="138"/>
      <c r="FL196" s="138"/>
      <c r="FM196" s="138"/>
      <c r="FN196" s="138"/>
      <c r="FO196" s="138"/>
      <c r="FP196" s="138"/>
      <c r="FQ196" s="138"/>
      <c r="FR196" s="138"/>
      <c r="FS196" s="138"/>
      <c r="FT196" s="138"/>
      <c r="FU196" s="138"/>
      <c r="FV196" s="138"/>
      <c r="FW196" s="138"/>
      <c r="FX196" s="138"/>
      <c r="FY196" s="138"/>
      <c r="FZ196" s="138"/>
      <c r="GA196" s="138"/>
      <c r="GB196" s="138"/>
      <c r="GC196" s="138"/>
      <c r="GD196" s="138"/>
      <c r="GE196" s="138"/>
      <c r="GF196" s="138"/>
      <c r="GG196" s="138"/>
      <c r="GH196" s="138"/>
      <c r="GI196" s="138"/>
      <c r="GJ196" s="138"/>
      <c r="GK196" s="138"/>
      <c r="GL196" s="138"/>
      <c r="GM196" s="138"/>
      <c r="GN196" s="138"/>
      <c r="GO196" s="138"/>
      <c r="GP196" s="138"/>
      <c r="GQ196" s="138"/>
      <c r="GR196" s="138"/>
      <c r="GS196" s="138"/>
      <c r="GT196" s="138"/>
      <c r="GU196" s="138"/>
      <c r="GV196" s="138"/>
      <c r="GW196" s="138"/>
      <c r="GX196" s="138"/>
      <c r="GY196" s="138"/>
      <c r="GZ196" s="138"/>
      <c r="HA196" s="138"/>
      <c r="HB196" s="138"/>
      <c r="HC196" s="138"/>
      <c r="HD196" s="138"/>
      <c r="HE196" s="138"/>
      <c r="HF196" s="138"/>
      <c r="HG196" s="138"/>
      <c r="HH196" s="138"/>
      <c r="HI196" s="138"/>
      <c r="HJ196" s="138"/>
      <c r="HK196" s="138"/>
      <c r="HL196" s="138"/>
      <c r="HM196" s="138"/>
      <c r="HN196" s="138"/>
      <c r="HO196" s="138"/>
      <c r="HP196" s="138"/>
      <c r="HQ196" s="138"/>
      <c r="HR196" s="138"/>
      <c r="HS196" s="138"/>
      <c r="HT196" s="138"/>
      <c r="HU196" s="138"/>
      <c r="HV196" s="138"/>
      <c r="HW196" s="138"/>
      <c r="HX196" s="138"/>
      <c r="HY196" s="138"/>
      <c r="HZ196" s="138"/>
      <c r="IA196" s="138"/>
      <c r="IB196" s="138"/>
      <c r="IC196" s="138"/>
      <c r="ID196" s="138"/>
      <c r="IE196" s="138"/>
      <c r="IF196" s="138"/>
      <c r="IG196" s="138"/>
      <c r="IH196" s="138"/>
      <c r="II196" s="138"/>
      <c r="IJ196" s="138"/>
      <c r="IK196" s="138"/>
      <c r="IL196" s="138"/>
      <c r="IM196" s="138"/>
      <c r="IN196" s="138"/>
      <c r="IO196" s="138"/>
      <c r="IP196" s="138"/>
      <c r="IQ196" s="138"/>
      <c r="IR196" s="138"/>
      <c r="IS196" s="138"/>
      <c r="IT196" s="138"/>
      <c r="IU196" s="138"/>
      <c r="IV196" s="138"/>
      <c r="IW196" s="138"/>
      <c r="IX196" s="138"/>
      <c r="IY196" s="138"/>
      <c r="IZ196" s="138"/>
      <c r="JA196" s="138"/>
      <c r="JB196" s="138"/>
      <c r="JC196" s="138"/>
      <c r="JD196" s="138"/>
      <c r="JE196" s="138"/>
      <c r="JF196" s="138"/>
      <c r="JG196" s="138"/>
      <c r="JH196" s="138"/>
      <c r="JI196" s="138"/>
      <c r="JJ196" s="138"/>
      <c r="JK196" s="138"/>
      <c r="JL196" s="138"/>
      <c r="JM196" s="138"/>
      <c r="JN196" s="138"/>
      <c r="JO196" s="138"/>
      <c r="JP196" s="138"/>
      <c r="JQ196" s="138"/>
      <c r="JR196" s="138"/>
      <c r="JS196" s="138"/>
      <c r="JT196" s="138"/>
      <c r="JU196" s="138"/>
      <c r="JV196" s="138"/>
      <c r="JW196" s="138"/>
      <c r="JX196" s="138"/>
      <c r="JY196" s="138"/>
      <c r="JZ196" s="138"/>
      <c r="KA196" s="138"/>
      <c r="KB196" s="138"/>
      <c r="KC196" s="138"/>
      <c r="KD196" s="138"/>
      <c r="KE196" s="138"/>
      <c r="KF196" s="138"/>
      <c r="KG196" s="138"/>
      <c r="KH196" s="138"/>
      <c r="KI196" s="138"/>
      <c r="KJ196" s="138"/>
      <c r="KK196" s="138"/>
      <c r="KL196" s="138"/>
      <c r="KM196" s="138"/>
      <c r="KN196" s="138"/>
      <c r="KO196" s="138"/>
      <c r="KP196" s="138"/>
      <c r="KQ196" s="138"/>
      <c r="KR196" s="138"/>
      <c r="KS196" s="138"/>
      <c r="KT196" s="138"/>
      <c r="KU196" s="138"/>
      <c r="KV196" s="138"/>
      <c r="KW196" s="138"/>
      <c r="KX196" s="138"/>
      <c r="KY196" s="138"/>
      <c r="KZ196" s="138"/>
      <c r="LA196" s="138"/>
      <c r="LB196" s="138"/>
      <c r="LC196" s="138"/>
      <c r="LD196" s="138"/>
      <c r="LE196" s="138"/>
      <c r="LF196" s="138"/>
      <c r="LG196" s="138"/>
      <c r="LH196" s="138"/>
      <c r="LI196" s="138"/>
      <c r="LJ196" s="138"/>
      <c r="LK196" s="138"/>
      <c r="LL196" s="138"/>
      <c r="LM196" s="138"/>
      <c r="LN196" s="138"/>
      <c r="LO196" s="138"/>
      <c r="LP196" s="138"/>
      <c r="LQ196" s="138"/>
      <c r="LR196" s="138"/>
      <c r="LS196" s="138"/>
      <c r="LT196" s="138"/>
      <c r="LU196" s="138"/>
      <c r="LV196" s="138"/>
      <c r="LW196" s="138"/>
      <c r="LX196" s="138"/>
      <c r="LY196" s="138"/>
      <c r="LZ196" s="138"/>
      <c r="MA196" s="138"/>
      <c r="MB196" s="138"/>
      <c r="MC196" s="138"/>
      <c r="MD196" s="138"/>
      <c r="ME196" s="138"/>
      <c r="MF196" s="138"/>
      <c r="MG196" s="138"/>
      <c r="MH196" s="138"/>
      <c r="MI196" s="138"/>
      <c r="MJ196" s="138"/>
      <c r="MK196" s="138"/>
      <c r="ML196" s="138"/>
      <c r="MM196" s="138"/>
      <c r="MN196" s="138"/>
      <c r="MO196" s="138"/>
      <c r="MP196" s="138"/>
      <c r="MQ196" s="138"/>
      <c r="MR196" s="138"/>
      <c r="MS196" s="138"/>
      <c r="MT196" s="138"/>
      <c r="MU196" s="138"/>
      <c r="MV196" s="138"/>
      <c r="MW196" s="138"/>
      <c r="MX196" s="138"/>
      <c r="MY196" s="138"/>
      <c r="MZ196" s="138"/>
      <c r="NA196" s="138"/>
      <c r="NB196" s="138"/>
      <c r="NC196" s="138"/>
      <c r="ND196" s="138"/>
      <c r="NE196" s="138"/>
      <c r="NF196" s="138"/>
      <c r="NG196" s="138"/>
      <c r="NH196" s="138"/>
      <c r="NI196" s="138"/>
      <c r="NJ196" s="138"/>
      <c r="NK196" s="138"/>
      <c r="NL196" s="138"/>
      <c r="NM196" s="138"/>
      <c r="NN196" s="138"/>
      <c r="NO196" s="138"/>
      <c r="NP196" s="138"/>
      <c r="NQ196" s="138"/>
      <c r="NR196" s="138"/>
      <c r="NS196" s="138"/>
      <c r="NT196" s="138"/>
      <c r="NU196" s="138"/>
      <c r="NV196" s="138"/>
      <c r="NW196" s="138"/>
      <c r="NX196" s="138"/>
      <c r="NY196" s="138"/>
      <c r="NZ196" s="138"/>
      <c r="OA196" s="138"/>
      <c r="OB196" s="138"/>
      <c r="OC196" s="138"/>
      <c r="OD196" s="138"/>
      <c r="OE196" s="138"/>
      <c r="OF196" s="138"/>
      <c r="OG196" s="138"/>
      <c r="OH196" s="138"/>
      <c r="OI196" s="138"/>
      <c r="OJ196" s="138"/>
      <c r="OK196" s="138"/>
      <c r="OL196" s="138"/>
      <c r="OM196" s="138"/>
      <c r="ON196" s="138"/>
      <c r="OO196" s="138"/>
      <c r="OP196" s="138"/>
      <c r="OQ196" s="138"/>
      <c r="OR196" s="138"/>
      <c r="OS196" s="138"/>
      <c r="OT196" s="138"/>
      <c r="OU196" s="138"/>
      <c r="OV196" s="138"/>
      <c r="OW196" s="138"/>
      <c r="OX196" s="138"/>
      <c r="OY196" s="138"/>
      <c r="OZ196" s="138"/>
      <c r="PA196" s="138"/>
      <c r="PB196" s="138"/>
      <c r="PC196" s="138"/>
      <c r="PD196" s="138"/>
      <c r="PE196" s="138"/>
      <c r="PF196" s="138"/>
      <c r="PG196" s="138"/>
      <c r="PH196" s="138"/>
      <c r="PI196" s="138"/>
      <c r="PJ196" s="138"/>
      <c r="PK196" s="138"/>
      <c r="PL196" s="138"/>
      <c r="PM196" s="138"/>
      <c r="PN196" s="138"/>
      <c r="PO196" s="138"/>
      <c r="PP196" s="138"/>
      <c r="PQ196" s="138"/>
      <c r="PR196" s="138"/>
      <c r="PS196" s="138"/>
      <c r="PT196" s="138"/>
      <c r="PU196" s="138"/>
      <c r="PV196" s="138"/>
      <c r="PW196" s="138"/>
      <c r="PX196" s="138"/>
      <c r="PY196" s="138"/>
      <c r="PZ196" s="138"/>
      <c r="QA196" s="138"/>
      <c r="QB196" s="138"/>
      <c r="QC196" s="138"/>
      <c r="QD196" s="138"/>
      <c r="QE196" s="138"/>
      <c r="QF196" s="138"/>
      <c r="QG196" s="138"/>
      <c r="QH196" s="138"/>
      <c r="QI196" s="138"/>
      <c r="QJ196" s="138"/>
      <c r="QK196" s="138"/>
      <c r="QL196" s="138"/>
      <c r="QM196" s="138"/>
      <c r="QN196" s="138"/>
      <c r="QO196" s="138"/>
      <c r="QP196" s="138"/>
      <c r="QQ196" s="138"/>
      <c r="QR196" s="138"/>
      <c r="QS196" s="138"/>
      <c r="QT196" s="138"/>
      <c r="QU196" s="138"/>
      <c r="QV196" s="138"/>
      <c r="QW196" s="138"/>
      <c r="QX196" s="138"/>
      <c r="QY196" s="138"/>
      <c r="QZ196" s="138"/>
      <c r="RA196" s="138"/>
      <c r="RB196" s="138"/>
      <c r="RC196" s="138"/>
      <c r="RD196" s="138"/>
      <c r="RE196" s="138"/>
      <c r="RF196" s="138"/>
      <c r="RG196" s="138"/>
      <c r="RH196" s="138"/>
      <c r="RI196" s="138"/>
      <c r="RJ196" s="138"/>
      <c r="RK196" s="138"/>
      <c r="RL196" s="138"/>
      <c r="RM196" s="138"/>
      <c r="RN196" s="138"/>
      <c r="RO196" s="229"/>
      <c r="RP196" s="281"/>
      <c r="RQ196" s="282"/>
      <c r="RR196" s="229"/>
      <c r="RS196" s="281"/>
      <c r="RT196" s="282"/>
      <c r="RU196" s="229"/>
      <c r="RV196" s="281"/>
      <c r="RW196" s="282"/>
      <c r="RX196" s="229"/>
      <c r="RY196" s="281"/>
      <c r="RZ196" s="282"/>
      <c r="SA196" s="229"/>
      <c r="SB196" s="281"/>
      <c r="SC196" s="282"/>
      <c r="SD196" s="229"/>
      <c r="SE196" s="281"/>
      <c r="SF196" s="282"/>
      <c r="SG196" s="229"/>
      <c r="SH196" s="281"/>
      <c r="SI196" s="282"/>
      <c r="SJ196" s="229"/>
      <c r="SK196" s="281"/>
      <c r="SL196" s="282"/>
      <c r="SM196" s="229"/>
      <c r="SN196" s="281"/>
      <c r="SO196" s="282"/>
      <c r="SP196" s="229"/>
      <c r="SQ196" s="281"/>
      <c r="SR196" s="282"/>
      <c r="SS196" s="229"/>
      <c r="ST196" s="281"/>
      <c r="SU196" s="282"/>
      <c r="SV196" s="229"/>
      <c r="SW196" s="281"/>
      <c r="SX196" s="282"/>
      <c r="SY196" s="229"/>
      <c r="SZ196" s="281"/>
      <c r="TA196" s="282"/>
      <c r="TB196" s="229"/>
      <c r="TC196" s="281"/>
      <c r="TD196" s="282"/>
      <c r="TE196" s="229"/>
      <c r="TF196" s="281"/>
      <c r="TG196" s="282"/>
      <c r="TH196" s="229"/>
      <c r="TI196" s="281"/>
      <c r="TJ196" s="282"/>
      <c r="TK196" s="229"/>
      <c r="TL196" s="281"/>
      <c r="TM196" s="282"/>
      <c r="TN196" s="229"/>
      <c r="TO196" s="281"/>
      <c r="TP196" s="282"/>
      <c r="TQ196" s="229"/>
      <c r="TR196" s="281"/>
      <c r="TS196" s="282"/>
      <c r="TT196" s="229"/>
      <c r="TU196" s="281"/>
      <c r="TV196" s="282"/>
      <c r="TW196" s="229"/>
      <c r="TX196" s="281"/>
      <c r="TY196" s="282"/>
      <c r="TZ196" s="229"/>
      <c r="UA196" s="281"/>
      <c r="UB196" s="282"/>
      <c r="UC196" s="229"/>
      <c r="UD196" s="281"/>
      <c r="UE196" s="282"/>
      <c r="UF196" s="229"/>
      <c r="UG196" s="281"/>
      <c r="UH196" s="282"/>
      <c r="UI196" s="229"/>
      <c r="UJ196" s="281"/>
      <c r="UK196" s="282"/>
      <c r="UL196" s="229"/>
      <c r="UM196" s="281"/>
      <c r="UN196" s="282"/>
      <c r="UO196" s="229"/>
      <c r="UP196" s="281"/>
      <c r="UQ196" s="282"/>
      <c r="UR196" s="229"/>
      <c r="US196" s="281"/>
      <c r="UT196" s="282"/>
      <c r="UU196" s="229"/>
      <c r="UV196" s="281"/>
      <c r="UW196" s="282"/>
      <c r="UX196" s="229"/>
      <c r="UY196" s="281"/>
      <c r="UZ196" s="282"/>
      <c r="VA196" s="229"/>
      <c r="VB196" s="281"/>
      <c r="VC196" s="282"/>
      <c r="VD196" s="229"/>
      <c r="VE196" s="281"/>
      <c r="VF196" s="282"/>
      <c r="VG196" s="229"/>
      <c r="VH196" s="281"/>
      <c r="VI196" s="282"/>
      <c r="VJ196" s="229"/>
      <c r="VK196" s="281"/>
      <c r="VL196" s="282"/>
      <c r="VM196" s="229"/>
      <c r="VN196" s="281"/>
      <c r="VO196" s="282"/>
      <c r="VP196" s="229"/>
      <c r="VQ196" s="281"/>
      <c r="VR196" s="282"/>
      <c r="VS196" s="229"/>
      <c r="VT196" s="281"/>
      <c r="VU196" s="282"/>
      <c r="VV196" s="229"/>
      <c r="VW196" s="281"/>
      <c r="VX196" s="282"/>
      <c r="VY196" s="229"/>
      <c r="VZ196" s="281"/>
      <c r="WA196" s="282"/>
      <c r="WB196" s="229"/>
      <c r="WC196" s="281"/>
      <c r="WD196" s="282"/>
      <c r="WE196" s="229"/>
      <c r="WF196" s="281"/>
      <c r="WG196" s="282"/>
      <c r="WH196" s="229"/>
      <c r="WI196" s="281"/>
      <c r="WJ196" s="282"/>
      <c r="WK196" s="229"/>
      <c r="WL196" s="281"/>
      <c r="WM196" s="282"/>
      <c r="WN196" s="229"/>
      <c r="WO196" s="281"/>
      <c r="WP196" s="282"/>
      <c r="WQ196" s="229"/>
      <c r="WR196" s="281"/>
      <c r="WS196" s="282"/>
      <c r="WT196" s="229"/>
      <c r="WU196" s="281"/>
      <c r="WV196" s="282"/>
      <c r="WW196" s="229"/>
      <c r="WX196" s="281"/>
      <c r="WY196" s="282"/>
      <c r="WZ196" s="229"/>
      <c r="XA196" s="281"/>
      <c r="XB196" s="282"/>
      <c r="XC196" s="229"/>
      <c r="XD196" s="281"/>
      <c r="XE196" s="282"/>
      <c r="XF196" s="229"/>
      <c r="XG196" s="281"/>
      <c r="XH196" s="282"/>
      <c r="XI196" s="229"/>
      <c r="XJ196" s="281"/>
      <c r="XK196" s="282"/>
      <c r="XL196" s="229"/>
      <c r="XM196" s="281"/>
      <c r="XN196" s="282"/>
      <c r="XO196" s="229"/>
      <c r="XP196" s="281"/>
      <c r="XQ196" s="282"/>
      <c r="XR196" s="229"/>
      <c r="XS196" s="281"/>
      <c r="XT196" s="282"/>
      <c r="XU196" s="229"/>
      <c r="XV196" s="281"/>
      <c r="XW196" s="282"/>
      <c r="XX196" s="229"/>
      <c r="XY196" s="281"/>
      <c r="XZ196" s="282"/>
      <c r="YA196" s="229"/>
      <c r="YB196" s="281"/>
      <c r="YC196" s="282"/>
      <c r="YD196" s="229"/>
      <c r="YE196" s="281"/>
      <c r="YF196" s="282"/>
      <c r="YG196" s="229"/>
      <c r="YH196" s="281"/>
      <c r="YI196" s="282"/>
      <c r="YJ196" s="229"/>
      <c r="YK196" s="281"/>
      <c r="YL196" s="282"/>
      <c r="YM196" s="229"/>
      <c r="YN196" s="281"/>
      <c r="YO196" s="282"/>
      <c r="YP196" s="229"/>
      <c r="YQ196" s="281"/>
      <c r="YR196" s="282"/>
      <c r="YS196" s="229"/>
      <c r="YT196" s="281"/>
      <c r="YU196" s="282"/>
      <c r="YV196" s="229"/>
      <c r="YW196" s="281"/>
      <c r="YX196" s="282"/>
      <c r="YY196" s="229"/>
      <c r="YZ196" s="281"/>
      <c r="ZA196" s="282"/>
      <c r="ZB196" s="229"/>
      <c r="ZC196" s="281"/>
      <c r="ZD196" s="282"/>
      <c r="ZE196" s="229"/>
      <c r="ZF196" s="281"/>
      <c r="ZG196" s="282"/>
      <c r="ZH196" s="229"/>
      <c r="ZI196" s="281"/>
      <c r="ZJ196" s="282"/>
      <c r="ZK196" s="229"/>
      <c r="ZL196" s="281"/>
      <c r="ZM196" s="282"/>
      <c r="ZN196" s="229"/>
      <c r="ZO196" s="281"/>
      <c r="ZP196" s="282"/>
      <c r="ZQ196" s="229"/>
      <c r="ZR196" s="281"/>
      <c r="ZS196" s="282"/>
      <c r="ZT196" s="229"/>
      <c r="ZU196" s="281"/>
      <c r="ZV196" s="282"/>
      <c r="ZW196" s="229"/>
      <c r="ZX196" s="281"/>
      <c r="ZY196" s="282"/>
      <c r="ZZ196" s="229"/>
      <c r="AAA196" s="281"/>
      <c r="AAB196" s="282"/>
      <c r="AAC196" s="229"/>
      <c r="AAD196" s="281"/>
      <c r="AAE196" s="282"/>
      <c r="AAF196" s="229"/>
      <c r="AAG196" s="281"/>
      <c r="AAH196" s="282"/>
      <c r="AAI196" s="229"/>
      <c r="AAJ196" s="281"/>
      <c r="AAK196" s="282"/>
      <c r="AAL196" s="229"/>
      <c r="AAM196" s="281"/>
      <c r="AAN196" s="282"/>
      <c r="AAO196" s="229"/>
      <c r="AAP196" s="281"/>
      <c r="AAQ196" s="282"/>
      <c r="AAR196" s="229"/>
      <c r="AAS196" s="281"/>
      <c r="AAT196" s="282"/>
      <c r="AAU196" s="229"/>
      <c r="AAV196" s="281"/>
      <c r="AAW196" s="282"/>
      <c r="AAX196" s="229"/>
      <c r="AAY196" s="281"/>
      <c r="AAZ196" s="282"/>
      <c r="ABA196" s="229"/>
      <c r="ABB196" s="281"/>
      <c r="ABC196" s="282"/>
      <c r="ABD196" s="229"/>
      <c r="ABE196" s="281"/>
      <c r="ABF196" s="282"/>
      <c r="ABG196" s="229"/>
      <c r="ABH196" s="281"/>
      <c r="ABI196" s="282"/>
      <c r="ABJ196" s="229"/>
      <c r="ABK196" s="281"/>
      <c r="ABL196" s="282"/>
      <c r="ABM196" s="229"/>
      <c r="ABN196" s="281"/>
      <c r="ABO196" s="282"/>
      <c r="ABP196" s="229"/>
      <c r="ABQ196" s="281"/>
      <c r="ABR196" s="282"/>
      <c r="ABS196" s="229"/>
      <c r="ABT196" s="281"/>
      <c r="ABU196" s="282"/>
      <c r="ABV196" s="229"/>
      <c r="ABW196" s="281"/>
      <c r="ABX196" s="282"/>
      <c r="ABY196" s="229"/>
      <c r="ABZ196" s="281"/>
      <c r="ACA196" s="282"/>
      <c r="ACB196" s="229"/>
      <c r="ACC196" s="281"/>
      <c r="ACD196" s="282"/>
      <c r="ACE196" s="229"/>
      <c r="ACF196" s="281"/>
      <c r="ACG196" s="282"/>
      <c r="ACH196" s="229"/>
      <c r="ACI196" s="281"/>
      <c r="ACJ196" s="282"/>
      <c r="ACK196" s="229"/>
      <c r="ACL196" s="281"/>
      <c r="ACM196" s="282"/>
      <c r="ACN196" s="229"/>
      <c r="ACO196" s="281"/>
      <c r="ACP196" s="282"/>
      <c r="ACQ196" s="229"/>
      <c r="ACR196" s="281"/>
      <c r="ACS196" s="282"/>
      <c r="ACT196" s="229"/>
      <c r="ACU196" s="281"/>
      <c r="ACV196" s="282"/>
      <c r="ACW196" s="229"/>
      <c r="ACX196" s="281"/>
      <c r="ACY196" s="282"/>
      <c r="ACZ196" s="229"/>
      <c r="ADA196" s="281"/>
      <c r="ADB196" s="282"/>
      <c r="ADC196" s="229"/>
      <c r="ADD196" s="281"/>
      <c r="ADE196" s="282"/>
      <c r="ADF196" s="229"/>
      <c r="ADG196" s="281"/>
      <c r="ADH196" s="282"/>
      <c r="ADI196" s="229"/>
      <c r="ADJ196" s="281"/>
      <c r="ADK196" s="282"/>
      <c r="ADL196" s="229"/>
      <c r="ADM196" s="281"/>
      <c r="ADN196" s="282"/>
      <c r="ADO196" s="229"/>
      <c r="ADP196" s="281"/>
      <c r="ADQ196" s="282"/>
      <c r="ADR196" s="229"/>
      <c r="ADS196" s="281"/>
      <c r="ADT196" s="282"/>
      <c r="ADU196" s="229"/>
      <c r="ADV196" s="281"/>
      <c r="ADW196" s="282"/>
      <c r="ADX196" s="229"/>
      <c r="ADY196" s="281"/>
      <c r="ADZ196" s="282"/>
      <c r="AEA196" s="229"/>
      <c r="AEB196" s="281"/>
      <c r="AEC196" s="282"/>
      <c r="AED196" s="229"/>
      <c r="AEE196" s="281"/>
      <c r="AEF196" s="282"/>
      <c r="AEG196" s="229"/>
      <c r="AEH196" s="281"/>
      <c r="AEI196" s="282"/>
      <c r="AEJ196" s="229"/>
      <c r="AEK196" s="281"/>
      <c r="AEL196" s="282"/>
      <c r="AEM196" s="229"/>
      <c r="AEN196" s="281"/>
      <c r="AEO196" s="282"/>
      <c r="AEP196" s="229"/>
      <c r="AEQ196" s="281"/>
      <c r="AER196" s="282"/>
      <c r="AES196" s="229"/>
      <c r="AET196" s="281"/>
      <c r="AEU196" s="282"/>
      <c r="AEV196" s="229"/>
      <c r="AEW196" s="281"/>
      <c r="AEX196" s="282"/>
      <c r="AEY196" s="229"/>
      <c r="AEZ196" s="281"/>
      <c r="AFA196" s="282"/>
      <c r="AFB196" s="229"/>
      <c r="AFC196" s="281"/>
      <c r="AFD196" s="282"/>
      <c r="AFE196" s="229"/>
      <c r="AFF196" s="281"/>
      <c r="AFG196" s="282"/>
      <c r="AFH196" s="229"/>
      <c r="AFI196" s="281"/>
      <c r="AFJ196" s="282"/>
      <c r="AFK196" s="229"/>
      <c r="AFL196" s="281"/>
      <c r="AFM196" s="282"/>
      <c r="AFN196" s="229"/>
      <c r="AFO196" s="281"/>
      <c r="AFP196" s="282"/>
      <c r="AFQ196" s="229"/>
      <c r="AFR196" s="281"/>
      <c r="AFS196" s="282"/>
      <c r="AFT196" s="229"/>
      <c r="AFU196" s="281"/>
      <c r="AFV196" s="282"/>
      <c r="AFW196" s="229"/>
      <c r="AFX196" s="281"/>
      <c r="AFY196" s="282"/>
      <c r="AFZ196" s="229"/>
      <c r="AGA196" s="281"/>
      <c r="AGB196" s="282"/>
      <c r="AGC196" s="229"/>
      <c r="AGD196" s="281"/>
      <c r="AGE196" s="282"/>
      <c r="AGF196" s="229"/>
      <c r="AGG196" s="281"/>
      <c r="AGH196" s="282"/>
      <c r="AGI196" s="229"/>
      <c r="AGJ196" s="281"/>
      <c r="AGK196" s="282"/>
      <c r="AGL196" s="229"/>
      <c r="AGM196" s="281"/>
      <c r="AGN196" s="282"/>
      <c r="AGO196" s="229"/>
      <c r="AGP196" s="281"/>
      <c r="AGQ196" s="282"/>
      <c r="AGR196" s="229"/>
      <c r="AGS196" s="281"/>
      <c r="AGT196" s="282"/>
      <c r="AGU196" s="229"/>
      <c r="AGV196" s="281"/>
      <c r="AGW196" s="282"/>
      <c r="AGX196" s="229"/>
      <c r="AGY196" s="281"/>
      <c r="AGZ196" s="282"/>
      <c r="AHA196" s="229"/>
      <c r="AHB196" s="281"/>
      <c r="AHC196" s="282"/>
      <c r="AHD196" s="229"/>
      <c r="AHE196" s="281"/>
      <c r="AHF196" s="282"/>
      <c r="AHG196" s="229"/>
      <c r="AHH196" s="281"/>
      <c r="AHI196" s="282"/>
      <c r="AHJ196" s="229"/>
      <c r="AHK196" s="281"/>
      <c r="AHL196" s="282"/>
      <c r="AHM196" s="229"/>
      <c r="AHN196" s="281"/>
      <c r="AHO196" s="282"/>
      <c r="AHP196" s="229"/>
      <c r="AHQ196" s="281"/>
      <c r="AHR196" s="282"/>
      <c r="AHS196" s="229"/>
      <c r="AHT196" s="281"/>
      <c r="AHU196" s="282"/>
      <c r="AHV196" s="229"/>
      <c r="AHW196" s="281"/>
      <c r="AHX196" s="282"/>
      <c r="AHY196" s="229"/>
      <c r="AHZ196" s="281"/>
      <c r="AIA196" s="282"/>
      <c r="AIB196" s="229"/>
      <c r="AIC196" s="281"/>
      <c r="AID196" s="282"/>
      <c r="AIE196" s="229"/>
      <c r="AIF196" s="281"/>
      <c r="AIG196" s="282"/>
      <c r="AIH196" s="229"/>
      <c r="AII196" s="281"/>
      <c r="AIJ196" s="282"/>
      <c r="AIK196" s="229"/>
      <c r="AIL196" s="281"/>
      <c r="AIM196" s="282"/>
      <c r="AIN196" s="229"/>
      <c r="AIO196" s="281"/>
      <c r="AIP196" s="282"/>
      <c r="AIQ196" s="229"/>
      <c r="AIR196" s="281"/>
      <c r="AIS196" s="282"/>
      <c r="AIT196" s="229"/>
      <c r="AIU196" s="281"/>
      <c r="AIV196" s="282"/>
      <c r="AIW196" s="229"/>
      <c r="AIX196" s="281"/>
      <c r="AIY196" s="282"/>
      <c r="AIZ196" s="229"/>
      <c r="AJA196" s="281"/>
      <c r="AJB196" s="282"/>
      <c r="AJC196" s="229"/>
      <c r="AJD196" s="281"/>
      <c r="AJE196" s="282"/>
      <c r="AJF196" s="229"/>
      <c r="AJG196" s="281"/>
      <c r="AJH196" s="282"/>
      <c r="AJI196" s="229"/>
      <c r="AJJ196" s="281"/>
      <c r="AJK196" s="282"/>
      <c r="AJL196" s="229"/>
      <c r="AJM196" s="281"/>
      <c r="AJN196" s="282"/>
      <c r="AJO196" s="229"/>
      <c r="AJP196" s="281"/>
      <c r="AJQ196" s="282"/>
      <c r="AJR196" s="229"/>
      <c r="AJS196" s="281"/>
      <c r="AJT196" s="282"/>
      <c r="AJU196" s="229"/>
      <c r="AJV196" s="281"/>
      <c r="AJW196" s="282"/>
      <c r="AJX196" s="229"/>
      <c r="AJY196" s="281"/>
      <c r="AJZ196" s="282"/>
      <c r="AKA196" s="229"/>
      <c r="AKB196" s="281"/>
      <c r="AKC196" s="282"/>
      <c r="AKD196" s="229"/>
      <c r="AKE196" s="281"/>
      <c r="AKF196" s="282"/>
      <c r="AKG196" s="229"/>
      <c r="AKH196" s="281"/>
      <c r="AKI196" s="282"/>
      <c r="AKJ196" s="229"/>
      <c r="AKK196" s="281"/>
      <c r="AKL196" s="282"/>
      <c r="AKM196" s="229"/>
      <c r="AKN196" s="281"/>
      <c r="AKO196" s="282"/>
      <c r="AKP196" s="229"/>
      <c r="AKQ196" s="281"/>
      <c r="AKR196" s="282"/>
      <c r="AKS196" s="229"/>
      <c r="AKT196" s="281"/>
      <c r="AKU196" s="282"/>
      <c r="AKV196" s="229"/>
      <c r="AKW196" s="281"/>
      <c r="AKX196" s="282"/>
      <c r="AKY196" s="229"/>
      <c r="AKZ196" s="281"/>
      <c r="ALA196" s="282"/>
      <c r="ALB196" s="229"/>
      <c r="ALC196" s="281"/>
      <c r="ALD196" s="282"/>
      <c r="ALE196" s="229"/>
      <c r="ALF196" s="281"/>
      <c r="ALG196" s="282"/>
      <c r="ALH196" s="229"/>
      <c r="ALI196" s="281"/>
      <c r="ALJ196" s="282"/>
      <c r="ALK196" s="229"/>
      <c r="ALL196" s="281"/>
      <c r="ALM196" s="282"/>
      <c r="ALN196" s="229"/>
      <c r="ALO196" s="281"/>
      <c r="ALP196" s="282"/>
      <c r="ALQ196" s="229"/>
      <c r="ALR196" s="281"/>
      <c r="ALS196" s="282"/>
      <c r="ALT196" s="229"/>
      <c r="ALU196" s="281"/>
      <c r="ALV196" s="282"/>
      <c r="ALW196" s="229"/>
      <c r="ALX196" s="281"/>
      <c r="ALY196" s="282"/>
      <c r="ALZ196" s="229"/>
      <c r="AMA196" s="281"/>
      <c r="AMB196" s="282"/>
      <c r="AMC196" s="229"/>
      <c r="AMD196" s="281"/>
      <c r="AME196" s="282"/>
      <c r="AMF196" s="229"/>
      <c r="AMG196" s="281"/>
      <c r="AMH196" s="282"/>
      <c r="AMI196" s="229"/>
      <c r="AMJ196" s="281"/>
      <c r="AMK196" s="282"/>
      <c r="AML196" s="229"/>
      <c r="AMM196" s="281"/>
      <c r="AMN196" s="282"/>
      <c r="AMO196" s="229"/>
      <c r="AMP196" s="281"/>
      <c r="AMQ196" s="282"/>
      <c r="AMR196" s="229"/>
      <c r="AMS196" s="281"/>
      <c r="AMT196" s="282"/>
      <c r="AMU196" s="229"/>
      <c r="AMV196" s="281"/>
      <c r="AMW196" s="282"/>
      <c r="AMX196" s="229"/>
      <c r="AMY196" s="281"/>
      <c r="AMZ196" s="282"/>
      <c r="ANA196" s="229"/>
      <c r="ANB196" s="281"/>
      <c r="ANC196" s="282"/>
      <c r="AND196" s="229"/>
      <c r="ANE196" s="281"/>
      <c r="ANF196" s="282"/>
      <c r="ANG196" s="229"/>
      <c r="ANH196" s="281"/>
      <c r="ANI196" s="282"/>
      <c r="ANJ196" s="229"/>
      <c r="ANK196" s="281"/>
      <c r="ANL196" s="282"/>
      <c r="ANM196" s="229"/>
      <c r="ANN196" s="281"/>
      <c r="ANO196" s="282"/>
      <c r="ANP196" s="229"/>
      <c r="ANQ196" s="281"/>
      <c r="ANR196" s="282"/>
      <c r="ANS196" s="229"/>
      <c r="ANT196" s="281"/>
      <c r="ANU196" s="282"/>
      <c r="ANV196" s="229"/>
      <c r="ANW196" s="281"/>
      <c r="ANX196" s="282"/>
      <c r="ANY196" s="229"/>
      <c r="ANZ196" s="281"/>
      <c r="AOA196" s="282"/>
      <c r="AOB196" s="229"/>
      <c r="AOC196" s="281"/>
      <c r="AOD196" s="282"/>
      <c r="AOE196" s="229"/>
      <c r="AOF196" s="281"/>
      <c r="AOG196" s="282"/>
      <c r="AOH196" s="229"/>
      <c r="AOI196" s="281"/>
      <c r="AOJ196" s="282"/>
      <c r="AOK196" s="229"/>
      <c r="AOL196" s="281"/>
      <c r="AOM196" s="282"/>
      <c r="AON196" s="229"/>
      <c r="AOO196" s="281"/>
      <c r="AOP196" s="282"/>
      <c r="AOQ196" s="229"/>
      <c r="AOR196" s="281"/>
      <c r="AOS196" s="282"/>
      <c r="AOT196" s="229"/>
      <c r="AOU196" s="281"/>
      <c r="AOV196" s="282"/>
      <c r="AOW196" s="229"/>
      <c r="AOX196" s="281"/>
      <c r="AOY196" s="282"/>
      <c r="AOZ196" s="229"/>
      <c r="APA196" s="281"/>
      <c r="APB196" s="282"/>
      <c r="APC196" s="229"/>
      <c r="APD196" s="281"/>
      <c r="APE196" s="282"/>
      <c r="APF196" s="229"/>
      <c r="APG196" s="281"/>
      <c r="APH196" s="282"/>
      <c r="API196" s="229"/>
      <c r="APJ196" s="281"/>
      <c r="APK196" s="282"/>
      <c r="APL196" s="229"/>
      <c r="APM196" s="281"/>
      <c r="APN196" s="282"/>
      <c r="APO196" s="229"/>
      <c r="APP196" s="281"/>
      <c r="APQ196" s="282"/>
      <c r="APR196" s="229"/>
      <c r="APS196" s="281"/>
      <c r="APT196" s="282"/>
      <c r="APU196" s="229"/>
      <c r="APV196" s="281"/>
      <c r="APW196" s="282"/>
      <c r="APX196" s="229"/>
      <c r="APY196" s="281"/>
      <c r="APZ196" s="282"/>
      <c r="AQA196" s="229"/>
      <c r="AQB196" s="281"/>
      <c r="AQC196" s="282"/>
      <c r="AQD196" s="229"/>
      <c r="AQE196" s="281"/>
      <c r="AQF196" s="282"/>
      <c r="AQG196" s="229"/>
      <c r="AQH196" s="281"/>
      <c r="AQI196" s="282"/>
      <c r="AQJ196" s="229"/>
      <c r="AQK196" s="281"/>
      <c r="AQL196" s="282"/>
      <c r="AQM196" s="229"/>
      <c r="AQN196" s="281"/>
      <c r="AQO196" s="282"/>
      <c r="AQP196" s="229"/>
      <c r="AQQ196" s="281"/>
      <c r="AQR196" s="282"/>
      <c r="AQS196" s="229"/>
      <c r="AQT196" s="281"/>
      <c r="AQU196" s="282"/>
      <c r="AQV196" s="229"/>
      <c r="AQW196" s="281"/>
      <c r="AQX196" s="282"/>
      <c r="AQY196" s="229"/>
      <c r="AQZ196" s="281"/>
      <c r="ARA196" s="282"/>
      <c r="ARB196" s="229"/>
      <c r="ARC196" s="281"/>
      <c r="ARD196" s="282"/>
      <c r="ARE196" s="229"/>
      <c r="ARF196" s="281"/>
      <c r="ARG196" s="282"/>
      <c r="ARH196" s="229"/>
      <c r="ARI196" s="281"/>
      <c r="ARJ196" s="282"/>
      <c r="ARK196" s="229"/>
      <c r="ARL196" s="281"/>
      <c r="ARM196" s="282"/>
      <c r="ARN196" s="229"/>
      <c r="ARO196" s="281"/>
      <c r="ARP196" s="282"/>
      <c r="ARQ196" s="229"/>
      <c r="ARR196" s="281"/>
      <c r="ARS196" s="282"/>
      <c r="ART196" s="229"/>
      <c r="ARU196" s="281"/>
      <c r="ARV196" s="282"/>
      <c r="ARW196" s="229"/>
      <c r="ARX196" s="281"/>
      <c r="ARY196" s="282"/>
      <c r="ARZ196" s="229"/>
      <c r="ASA196" s="281"/>
      <c r="ASB196" s="282"/>
      <c r="ASC196" s="229"/>
      <c r="ASD196" s="281"/>
      <c r="ASE196" s="282"/>
      <c r="ASF196" s="229"/>
      <c r="ASG196" s="281"/>
      <c r="ASH196" s="282"/>
      <c r="ASI196" s="229"/>
      <c r="ASJ196" s="281"/>
      <c r="ASK196" s="282"/>
      <c r="ASL196" s="229"/>
      <c r="ASM196" s="281"/>
      <c r="ASN196" s="282"/>
      <c r="ASO196" s="229"/>
      <c r="ASP196" s="281"/>
      <c r="ASQ196" s="282"/>
      <c r="ASR196" s="229"/>
      <c r="ASS196" s="281"/>
      <c r="AST196" s="282"/>
      <c r="ASU196" s="229"/>
      <c r="ASV196" s="281"/>
      <c r="ASW196" s="282"/>
      <c r="ASX196" s="229"/>
      <c r="ASY196" s="281"/>
      <c r="ASZ196" s="282"/>
      <c r="ATA196" s="229"/>
      <c r="ATB196" s="281"/>
      <c r="ATC196" s="282"/>
      <c r="ATD196" s="229"/>
      <c r="ATE196" s="281"/>
      <c r="ATF196" s="282"/>
      <c r="ATG196" s="229"/>
      <c r="ATH196" s="281"/>
      <c r="ATI196" s="282"/>
      <c r="ATJ196" s="229"/>
      <c r="ATK196" s="281"/>
      <c r="ATL196" s="282"/>
      <c r="ATM196" s="229"/>
      <c r="ATN196" s="281"/>
      <c r="ATO196" s="282"/>
      <c r="ATP196" s="229"/>
      <c r="ATQ196" s="281"/>
      <c r="ATR196" s="282"/>
      <c r="ATS196" s="229"/>
      <c r="ATT196" s="281"/>
      <c r="ATU196" s="282"/>
      <c r="ATV196" s="229"/>
      <c r="ATW196" s="281"/>
      <c r="ATX196" s="282"/>
      <c r="ATY196" s="229"/>
      <c r="ATZ196" s="281"/>
      <c r="AUA196" s="282"/>
      <c r="AUB196" s="229"/>
      <c r="AUC196" s="281"/>
      <c r="AUD196" s="282"/>
      <c r="AUE196" s="229"/>
      <c r="AUF196" s="281"/>
      <c r="AUG196" s="282"/>
      <c r="AUH196" s="229"/>
      <c r="AUI196" s="281"/>
      <c r="AUJ196" s="282"/>
      <c r="AUK196" s="229"/>
      <c r="AUL196" s="281"/>
      <c r="AUM196" s="282"/>
      <c r="AUN196" s="229"/>
      <c r="AUO196" s="281"/>
      <c r="AUP196" s="282"/>
      <c r="AUQ196" s="229"/>
      <c r="AUR196" s="281"/>
      <c r="AUS196" s="282"/>
      <c r="AUT196" s="229"/>
      <c r="AUU196" s="281"/>
      <c r="AUV196" s="282"/>
      <c r="AUW196" s="229"/>
      <c r="AUX196" s="281"/>
      <c r="AUY196" s="282"/>
      <c r="AUZ196" s="229"/>
      <c r="AVA196" s="281"/>
      <c r="AVB196" s="282"/>
      <c r="AVC196" s="229"/>
      <c r="AVD196" s="281"/>
      <c r="AVE196" s="282"/>
      <c r="AVF196" s="229"/>
      <c r="AVG196" s="281"/>
      <c r="AVH196" s="282"/>
      <c r="AVI196" s="229"/>
      <c r="AVJ196" s="281"/>
      <c r="AVK196" s="282"/>
      <c r="AVL196" s="229"/>
      <c r="AVM196" s="281"/>
      <c r="AVN196" s="282"/>
      <c r="AVO196" s="229"/>
      <c r="AVP196" s="281"/>
      <c r="AVQ196" s="282"/>
      <c r="AVR196" s="229"/>
      <c r="AVS196" s="281"/>
      <c r="AVT196" s="282"/>
      <c r="AVU196" s="229"/>
      <c r="AVV196" s="281"/>
      <c r="AVW196" s="282"/>
      <c r="AVX196" s="229"/>
      <c r="AVY196" s="281"/>
      <c r="AVZ196" s="282"/>
      <c r="AWA196" s="229"/>
      <c r="AWB196" s="281"/>
      <c r="AWC196" s="282"/>
      <c r="AWD196" s="229"/>
      <c r="AWE196" s="281"/>
      <c r="AWF196" s="282"/>
      <c r="AWG196" s="229"/>
      <c r="AWH196" s="281"/>
      <c r="AWI196" s="282"/>
      <c r="AWJ196" s="229"/>
      <c r="AWK196" s="281"/>
      <c r="AWL196" s="282"/>
      <c r="AWM196" s="229"/>
      <c r="AWN196" s="281"/>
      <c r="AWO196" s="282"/>
      <c r="AWP196" s="229"/>
      <c r="AWQ196" s="281"/>
      <c r="AWR196" s="282"/>
      <c r="AWS196" s="229"/>
      <c r="AWT196" s="281"/>
      <c r="AWU196" s="282"/>
      <c r="AWV196" s="229"/>
      <c r="AWW196" s="281"/>
      <c r="AWX196" s="282"/>
      <c r="AWY196" s="229"/>
      <c r="AWZ196" s="281"/>
      <c r="AXA196" s="282"/>
      <c r="AXB196" s="229"/>
      <c r="AXC196" s="281"/>
      <c r="AXD196" s="282"/>
      <c r="AXE196" s="229"/>
      <c r="AXF196" s="281"/>
      <c r="AXG196" s="282"/>
      <c r="AXH196" s="229"/>
      <c r="AXI196" s="281"/>
      <c r="AXJ196" s="282"/>
      <c r="AXK196" s="229"/>
      <c r="AXL196" s="281"/>
      <c r="AXM196" s="282"/>
      <c r="AXN196" s="229"/>
      <c r="AXO196" s="281"/>
      <c r="AXP196" s="282"/>
      <c r="AXQ196" s="229"/>
      <c r="AXR196" s="281"/>
      <c r="AXS196" s="282"/>
      <c r="AXT196" s="229"/>
      <c r="AXU196" s="281"/>
      <c r="AXV196" s="282"/>
      <c r="AXW196" s="229"/>
      <c r="AXX196" s="281"/>
      <c r="AXY196" s="282"/>
      <c r="AXZ196" s="229"/>
      <c r="AYA196" s="281"/>
      <c r="AYB196" s="282"/>
      <c r="AYC196" s="229"/>
      <c r="AYD196" s="281"/>
      <c r="AYE196" s="282"/>
      <c r="AYF196" s="229"/>
      <c r="AYG196" s="281"/>
      <c r="AYH196" s="282"/>
      <c r="AYI196" s="229"/>
      <c r="AYJ196" s="281"/>
      <c r="AYK196" s="282"/>
      <c r="AYL196" s="229"/>
      <c r="AYM196" s="281"/>
      <c r="AYN196" s="282"/>
      <c r="AYO196" s="229"/>
      <c r="AYP196" s="281"/>
      <c r="AYQ196" s="282"/>
      <c r="AYR196" s="229"/>
      <c r="AYS196" s="281"/>
      <c r="AYT196" s="282"/>
      <c r="AYU196" s="229"/>
      <c r="AYV196" s="281"/>
      <c r="AYW196" s="282"/>
      <c r="AYX196" s="229"/>
      <c r="AYY196" s="281"/>
      <c r="AYZ196" s="282"/>
      <c r="AZA196" s="229"/>
      <c r="AZB196" s="281"/>
      <c r="AZC196" s="282"/>
      <c r="AZD196" s="229"/>
      <c r="AZE196" s="281"/>
      <c r="AZF196" s="282"/>
      <c r="AZG196" s="229"/>
      <c r="AZH196" s="281"/>
      <c r="AZI196" s="282"/>
      <c r="AZJ196" s="229"/>
      <c r="AZK196" s="281"/>
      <c r="AZL196" s="282"/>
      <c r="AZM196" s="229"/>
      <c r="AZN196" s="281"/>
      <c r="AZO196" s="282"/>
      <c r="AZP196" s="229"/>
      <c r="AZQ196" s="281"/>
      <c r="AZR196" s="282"/>
      <c r="AZS196" s="229"/>
      <c r="AZT196" s="281"/>
      <c r="AZU196" s="282"/>
      <c r="AZV196" s="229"/>
      <c r="AZW196" s="281"/>
      <c r="AZX196" s="282"/>
      <c r="AZY196" s="229"/>
      <c r="AZZ196" s="281"/>
      <c r="BAA196" s="282"/>
      <c r="BAB196" s="229"/>
      <c r="BAC196" s="281"/>
      <c r="BAD196" s="282"/>
      <c r="BAE196" s="229"/>
      <c r="BAF196" s="281"/>
      <c r="BAG196" s="282"/>
      <c r="BAH196" s="229"/>
      <c r="BAI196" s="281"/>
      <c r="BAJ196" s="282"/>
      <c r="BAK196" s="229"/>
      <c r="BAL196" s="281"/>
      <c r="BAM196" s="282"/>
      <c r="BAN196" s="229"/>
      <c r="BAO196" s="281"/>
      <c r="BAP196" s="282"/>
      <c r="BAQ196" s="229"/>
      <c r="BAR196" s="281"/>
      <c r="BAS196" s="282"/>
      <c r="BAT196" s="229"/>
      <c r="BAU196" s="281"/>
      <c r="BAV196" s="282"/>
      <c r="BAW196" s="229"/>
      <c r="BAX196" s="281"/>
      <c r="BAY196" s="282"/>
      <c r="BAZ196" s="229"/>
      <c r="BBA196" s="281"/>
      <c r="BBB196" s="282"/>
      <c r="BBC196" s="229"/>
      <c r="BBD196" s="281"/>
      <c r="BBE196" s="282"/>
      <c r="BBF196" s="229"/>
      <c r="BBG196" s="281"/>
      <c r="BBH196" s="282"/>
      <c r="BBI196" s="229"/>
      <c r="BBJ196" s="281"/>
      <c r="BBK196" s="282"/>
      <c r="BBL196" s="229"/>
      <c r="BBM196" s="281"/>
      <c r="BBN196" s="282"/>
      <c r="BBO196" s="229"/>
      <c r="BBP196" s="281"/>
      <c r="BBQ196" s="282"/>
      <c r="BBR196" s="229"/>
      <c r="BBS196" s="281"/>
      <c r="BBT196" s="282"/>
      <c r="BBU196" s="229"/>
      <c r="BBV196" s="281"/>
      <c r="BBW196" s="282"/>
      <c r="BBX196" s="229"/>
      <c r="BBY196" s="281"/>
      <c r="BBZ196" s="282"/>
      <c r="BCA196" s="229"/>
      <c r="BCB196" s="281"/>
      <c r="BCC196" s="282"/>
      <c r="BCD196" s="229"/>
      <c r="BCE196" s="281"/>
      <c r="BCF196" s="282"/>
      <c r="BCG196" s="229"/>
      <c r="BCH196" s="281"/>
      <c r="BCI196" s="282"/>
      <c r="BCJ196" s="229"/>
      <c r="BCK196" s="281"/>
      <c r="BCL196" s="282"/>
      <c r="BCM196" s="229"/>
      <c r="BCN196" s="281"/>
      <c r="BCO196" s="282"/>
      <c r="BCP196" s="229"/>
      <c r="BCQ196" s="281"/>
      <c r="BCR196" s="282"/>
      <c r="BCS196" s="229"/>
      <c r="BCT196" s="281"/>
      <c r="BCU196" s="282"/>
      <c r="BCV196" s="229"/>
      <c r="BCW196" s="281"/>
      <c r="BCX196" s="282"/>
      <c r="BCY196" s="229"/>
      <c r="BCZ196" s="281"/>
      <c r="BDA196" s="282"/>
      <c r="BDB196" s="229"/>
      <c r="BDC196" s="281"/>
      <c r="BDD196" s="282"/>
      <c r="BDE196" s="229"/>
      <c r="BDF196" s="281"/>
      <c r="BDG196" s="282"/>
      <c r="BDH196" s="229"/>
      <c r="BDI196" s="281"/>
      <c r="BDJ196" s="282"/>
      <c r="BDK196" s="229"/>
      <c r="BDL196" s="281"/>
      <c r="BDM196" s="282"/>
      <c r="BDN196" s="229"/>
      <c r="BDO196" s="281"/>
      <c r="BDP196" s="282"/>
      <c r="BDQ196" s="229"/>
      <c r="BDR196" s="281"/>
      <c r="BDS196" s="282"/>
      <c r="BDT196" s="229"/>
      <c r="BDU196" s="281"/>
      <c r="BDV196" s="282"/>
      <c r="BDW196" s="229"/>
      <c r="BDX196" s="281"/>
      <c r="BDY196" s="282"/>
      <c r="BDZ196" s="229"/>
      <c r="BEA196" s="281"/>
      <c r="BEB196" s="282"/>
      <c r="BEC196" s="229"/>
      <c r="BED196" s="281"/>
      <c r="BEE196" s="282"/>
      <c r="BEF196" s="229"/>
      <c r="BEG196" s="281"/>
      <c r="BEH196" s="282"/>
      <c r="BEI196" s="229"/>
      <c r="BEJ196" s="281"/>
      <c r="BEK196" s="282"/>
      <c r="BEL196" s="229"/>
      <c r="BEM196" s="281"/>
      <c r="BEN196" s="282"/>
      <c r="BEO196" s="229"/>
      <c r="BEP196" s="281"/>
      <c r="BEQ196" s="282"/>
      <c r="BER196" s="229"/>
      <c r="BES196" s="281"/>
      <c r="BET196" s="282"/>
      <c r="BEU196" s="229"/>
      <c r="BEV196" s="281"/>
      <c r="BEW196" s="282"/>
      <c r="BEX196" s="229"/>
      <c r="BEY196" s="281"/>
      <c r="BEZ196" s="282"/>
      <c r="BFA196" s="229"/>
      <c r="BFB196" s="281"/>
      <c r="BFC196" s="282"/>
      <c r="BFD196" s="229"/>
      <c r="BFE196" s="281"/>
      <c r="BFF196" s="282"/>
      <c r="BFG196" s="229"/>
      <c r="BFH196" s="281"/>
      <c r="BFI196" s="282"/>
      <c r="BFJ196" s="229"/>
      <c r="BFK196" s="281"/>
      <c r="BFL196" s="282"/>
      <c r="BFM196" s="229"/>
      <c r="BFN196" s="281"/>
      <c r="BFO196" s="282"/>
      <c r="BFP196" s="229"/>
      <c r="BFQ196" s="281"/>
      <c r="BFR196" s="282"/>
      <c r="BFS196" s="229"/>
      <c r="BFT196" s="281"/>
      <c r="BFU196" s="282"/>
      <c r="BFV196" s="229"/>
      <c r="BFW196" s="281"/>
      <c r="BFX196" s="282"/>
      <c r="BFY196" s="229"/>
      <c r="BFZ196" s="281"/>
      <c r="BGA196" s="282"/>
      <c r="BGB196" s="229"/>
      <c r="BGC196" s="281"/>
      <c r="BGD196" s="282"/>
      <c r="BGE196" s="229"/>
      <c r="BGF196" s="281"/>
      <c r="BGG196" s="282"/>
      <c r="BGH196" s="229"/>
      <c r="BGI196" s="281"/>
      <c r="BGJ196" s="282"/>
      <c r="BGK196" s="229"/>
      <c r="BGL196" s="281"/>
      <c r="BGM196" s="282"/>
      <c r="BGN196" s="229"/>
      <c r="BGO196" s="281"/>
      <c r="BGP196" s="282"/>
      <c r="BGQ196" s="229"/>
      <c r="BGR196" s="281"/>
      <c r="BGS196" s="282"/>
      <c r="BGT196" s="229"/>
      <c r="BGU196" s="281"/>
      <c r="BGV196" s="282"/>
      <c r="BGW196" s="229"/>
      <c r="BGX196" s="281"/>
      <c r="BGY196" s="282"/>
      <c r="BGZ196" s="229"/>
      <c r="BHA196" s="281"/>
      <c r="BHB196" s="282"/>
      <c r="BHC196" s="229"/>
      <c r="BHD196" s="281"/>
      <c r="BHE196" s="282"/>
      <c r="BHF196" s="229"/>
      <c r="BHG196" s="281"/>
      <c r="BHH196" s="282"/>
      <c r="BHI196" s="229"/>
      <c r="BHJ196" s="281"/>
      <c r="BHK196" s="282"/>
      <c r="BHL196" s="229"/>
      <c r="BHM196" s="281"/>
      <c r="BHN196" s="282"/>
      <c r="BHO196" s="229"/>
      <c r="BHP196" s="281"/>
      <c r="BHQ196" s="282"/>
      <c r="BHR196" s="229"/>
      <c r="BHS196" s="281"/>
      <c r="BHT196" s="282"/>
      <c r="BHU196" s="229"/>
      <c r="BHV196" s="281"/>
      <c r="BHW196" s="282"/>
      <c r="BHX196" s="229"/>
      <c r="BHY196" s="281"/>
      <c r="BHZ196" s="282"/>
      <c r="BIA196" s="229"/>
      <c r="BIB196" s="281"/>
      <c r="BIC196" s="282"/>
      <c r="BID196" s="229"/>
      <c r="BIE196" s="281"/>
      <c r="BIF196" s="282"/>
      <c r="BIG196" s="229"/>
      <c r="BIH196" s="281"/>
      <c r="BII196" s="282"/>
      <c r="BIJ196" s="229"/>
      <c r="BIK196" s="281"/>
      <c r="BIL196" s="282"/>
      <c r="BIM196" s="229"/>
      <c r="BIN196" s="281"/>
      <c r="BIO196" s="282"/>
      <c r="BIP196" s="229"/>
      <c r="BIQ196" s="281"/>
      <c r="BIR196" s="282"/>
      <c r="BIS196" s="229"/>
      <c r="BIT196" s="281"/>
      <c r="BIU196" s="282"/>
      <c r="BIV196" s="229"/>
      <c r="BIW196" s="281"/>
      <c r="BIX196" s="282"/>
      <c r="BIY196" s="229"/>
      <c r="BIZ196" s="281"/>
      <c r="BJA196" s="282"/>
      <c r="BJB196" s="229"/>
      <c r="BJC196" s="281"/>
      <c r="BJD196" s="282"/>
      <c r="BJE196" s="229"/>
      <c r="BJF196" s="281"/>
      <c r="BJG196" s="282"/>
      <c r="BJH196" s="229"/>
      <c r="BJI196" s="281"/>
      <c r="BJJ196" s="282"/>
      <c r="BJK196" s="229"/>
      <c r="BJL196" s="281"/>
      <c r="BJM196" s="282"/>
      <c r="BJN196" s="229"/>
      <c r="BJO196" s="281"/>
      <c r="BJP196" s="282"/>
      <c r="BJQ196" s="229"/>
      <c r="BJR196" s="281"/>
      <c r="BJS196" s="282"/>
      <c r="BJT196" s="229"/>
      <c r="BJU196" s="281"/>
      <c r="BJV196" s="282"/>
      <c r="BJW196" s="229"/>
      <c r="BJX196" s="281"/>
      <c r="BJY196" s="282"/>
      <c r="BJZ196" s="229"/>
      <c r="BKA196" s="281"/>
      <c r="BKB196" s="282"/>
      <c r="BKC196" s="229"/>
      <c r="BKD196" s="281"/>
      <c r="BKE196" s="282"/>
      <c r="BKF196" s="229"/>
      <c r="BKG196" s="281"/>
      <c r="BKH196" s="282"/>
      <c r="BKI196" s="229"/>
      <c r="BKJ196" s="281"/>
      <c r="BKK196" s="282"/>
      <c r="BKL196" s="229"/>
      <c r="BKM196" s="281"/>
      <c r="BKN196" s="282"/>
      <c r="BKO196" s="229"/>
      <c r="BKP196" s="281"/>
      <c r="BKQ196" s="282"/>
      <c r="BKR196" s="229"/>
      <c r="BKS196" s="281"/>
      <c r="BKT196" s="282"/>
      <c r="BKU196" s="229"/>
      <c r="BKV196" s="281"/>
      <c r="BKW196" s="282"/>
      <c r="BKX196" s="229"/>
      <c r="BKY196" s="281"/>
      <c r="BKZ196" s="282"/>
      <c r="BLA196" s="229"/>
      <c r="BLB196" s="281"/>
      <c r="BLC196" s="282"/>
      <c r="BLD196" s="229"/>
      <c r="BLE196" s="281"/>
      <c r="BLF196" s="282"/>
      <c r="BLG196" s="229"/>
      <c r="BLH196" s="281"/>
      <c r="BLI196" s="282"/>
      <c r="BLJ196" s="229"/>
      <c r="BLK196" s="281"/>
      <c r="BLL196" s="282"/>
      <c r="BLM196" s="229"/>
      <c r="BLN196" s="281"/>
      <c r="BLO196" s="282"/>
      <c r="BLP196" s="229"/>
      <c r="BLQ196" s="281"/>
      <c r="BLR196" s="282"/>
      <c r="BLS196" s="229"/>
      <c r="BLT196" s="281"/>
      <c r="BLU196" s="282"/>
      <c r="BLV196" s="229"/>
      <c r="BLW196" s="281"/>
      <c r="BLX196" s="282"/>
      <c r="BLY196" s="229"/>
      <c r="BLZ196" s="281"/>
      <c r="BMA196" s="282"/>
      <c r="BMB196" s="229"/>
      <c r="BMC196" s="281"/>
      <c r="BMD196" s="282"/>
      <c r="BME196" s="229"/>
      <c r="BMF196" s="281"/>
      <c r="BMG196" s="282"/>
      <c r="BMH196" s="229"/>
      <c r="BMI196" s="281"/>
      <c r="BMJ196" s="282"/>
      <c r="BMK196" s="229"/>
      <c r="BML196" s="281"/>
      <c r="BMM196" s="282"/>
      <c r="BMN196" s="229"/>
      <c r="BMO196" s="281"/>
      <c r="BMP196" s="282"/>
      <c r="BMQ196" s="229"/>
      <c r="BMR196" s="281"/>
      <c r="BMS196" s="282"/>
      <c r="BMT196" s="229"/>
      <c r="BMU196" s="281"/>
      <c r="BMV196" s="282"/>
      <c r="BMW196" s="229"/>
      <c r="BMX196" s="281"/>
      <c r="BMY196" s="282"/>
      <c r="BMZ196" s="229"/>
      <c r="BNA196" s="281"/>
      <c r="BNB196" s="282"/>
      <c r="BNC196" s="229"/>
      <c r="BND196" s="281"/>
      <c r="BNE196" s="282"/>
      <c r="BNF196" s="229"/>
      <c r="BNG196" s="281"/>
      <c r="BNH196" s="282"/>
      <c r="BNI196" s="229"/>
      <c r="BNJ196" s="281"/>
      <c r="BNK196" s="282"/>
      <c r="BNL196" s="229"/>
      <c r="BNM196" s="281"/>
      <c r="BNN196" s="282"/>
      <c r="BNO196" s="229"/>
      <c r="BNP196" s="281"/>
      <c r="BNQ196" s="282"/>
      <c r="BNR196" s="229"/>
      <c r="BNS196" s="281"/>
      <c r="BNT196" s="282"/>
      <c r="BNU196" s="229"/>
      <c r="BNV196" s="281"/>
      <c r="BNW196" s="282"/>
      <c r="BNX196" s="229"/>
      <c r="BNY196" s="281"/>
      <c r="BNZ196" s="282"/>
      <c r="BOA196" s="229"/>
      <c r="BOB196" s="281"/>
      <c r="BOC196" s="282"/>
      <c r="BOD196" s="229"/>
      <c r="BOE196" s="281"/>
      <c r="BOF196" s="282"/>
      <c r="BOG196" s="229"/>
      <c r="BOH196" s="281"/>
      <c r="BOI196" s="282"/>
      <c r="BOJ196" s="229"/>
      <c r="BOK196" s="281"/>
      <c r="BOL196" s="282"/>
      <c r="BOM196" s="229"/>
      <c r="BON196" s="281"/>
      <c r="BOO196" s="282"/>
      <c r="BOP196" s="229"/>
      <c r="BOQ196" s="281"/>
      <c r="BOR196" s="282"/>
      <c r="BOS196" s="229"/>
      <c r="BOT196" s="281"/>
      <c r="BOU196" s="282"/>
      <c r="BOV196" s="229"/>
      <c r="BOW196" s="281"/>
      <c r="BOX196" s="282"/>
      <c r="BOY196" s="229"/>
      <c r="BOZ196" s="281"/>
      <c r="BPA196" s="282"/>
      <c r="BPB196" s="229"/>
      <c r="BPC196" s="281"/>
      <c r="BPD196" s="282"/>
      <c r="BPE196" s="229"/>
      <c r="BPF196" s="281"/>
      <c r="BPG196" s="282"/>
      <c r="BPH196" s="229"/>
      <c r="BPI196" s="281"/>
      <c r="BPJ196" s="282"/>
      <c r="BPK196" s="229"/>
      <c r="BPL196" s="281"/>
      <c r="BPM196" s="282"/>
      <c r="BPN196" s="229"/>
      <c r="BPO196" s="281"/>
      <c r="BPP196" s="282"/>
      <c r="BPQ196" s="229"/>
      <c r="BPR196" s="281"/>
      <c r="BPS196" s="282"/>
      <c r="BPT196" s="229"/>
      <c r="BPU196" s="281"/>
      <c r="BPV196" s="282"/>
      <c r="BPW196" s="229"/>
      <c r="BPX196" s="281"/>
      <c r="BPY196" s="282"/>
      <c r="BPZ196" s="229"/>
      <c r="BQA196" s="281"/>
      <c r="BQB196" s="282"/>
      <c r="BQC196" s="229"/>
      <c r="BQD196" s="281"/>
      <c r="BQE196" s="282"/>
      <c r="BQF196" s="229"/>
      <c r="BQG196" s="281"/>
      <c r="BQH196" s="282"/>
      <c r="BQI196" s="229"/>
      <c r="BQJ196" s="281"/>
      <c r="BQK196" s="282"/>
      <c r="BQL196" s="229"/>
      <c r="BQM196" s="281"/>
      <c r="BQN196" s="282"/>
      <c r="BQO196" s="229"/>
      <c r="BQP196" s="281"/>
      <c r="BQQ196" s="282"/>
      <c r="BQR196" s="229"/>
      <c r="BQS196" s="281"/>
      <c r="BQT196" s="282"/>
      <c r="BQU196" s="229"/>
      <c r="BQV196" s="281"/>
      <c r="BQW196" s="282"/>
      <c r="BQX196" s="229"/>
      <c r="BQY196" s="281"/>
      <c r="BQZ196" s="282"/>
      <c r="BRA196" s="229"/>
      <c r="BRB196" s="281"/>
      <c r="BRC196" s="282"/>
      <c r="BRD196" s="229"/>
      <c r="BRE196" s="281"/>
      <c r="BRF196" s="282"/>
      <c r="BRG196" s="229"/>
      <c r="BRH196" s="281"/>
      <c r="BRI196" s="282"/>
      <c r="BRJ196" s="229"/>
      <c r="BRK196" s="281"/>
      <c r="BRL196" s="282"/>
      <c r="BRM196" s="229"/>
      <c r="BRN196" s="281"/>
      <c r="BRO196" s="282"/>
      <c r="BRP196" s="229"/>
      <c r="BRQ196" s="281"/>
      <c r="BRR196" s="282"/>
      <c r="BRS196" s="229"/>
      <c r="BRT196" s="281"/>
      <c r="BRU196" s="282"/>
      <c r="BRV196" s="229"/>
      <c r="BRW196" s="281"/>
      <c r="BRX196" s="282"/>
      <c r="BRY196" s="229"/>
      <c r="BRZ196" s="281"/>
      <c r="BSA196" s="282"/>
      <c r="BSB196" s="229"/>
      <c r="BSC196" s="281"/>
      <c r="BSD196" s="282"/>
      <c r="BSE196" s="229"/>
      <c r="BSF196" s="281"/>
      <c r="BSG196" s="282"/>
      <c r="BSH196" s="229"/>
      <c r="BSI196" s="281"/>
      <c r="BSJ196" s="282"/>
      <c r="BSK196" s="229"/>
      <c r="BSL196" s="281"/>
      <c r="BSM196" s="282"/>
      <c r="BSN196" s="229"/>
      <c r="BSO196" s="281"/>
      <c r="BSP196" s="282"/>
      <c r="BSQ196" s="229"/>
      <c r="BSR196" s="281"/>
      <c r="BSS196" s="282"/>
      <c r="BST196" s="229"/>
      <c r="BSU196" s="281"/>
      <c r="BSV196" s="282"/>
      <c r="BSW196" s="229"/>
      <c r="BSX196" s="281"/>
      <c r="BSY196" s="282"/>
      <c r="BSZ196" s="229"/>
      <c r="BTA196" s="281"/>
      <c r="BTB196" s="282"/>
      <c r="BTC196" s="229"/>
      <c r="BTD196" s="281"/>
      <c r="BTE196" s="282"/>
      <c r="BTF196" s="229"/>
      <c r="BTG196" s="281"/>
      <c r="BTH196" s="282"/>
      <c r="BTI196" s="229"/>
      <c r="BTJ196" s="281"/>
      <c r="BTK196" s="282"/>
      <c r="BTL196" s="229"/>
      <c r="BTM196" s="281"/>
      <c r="BTN196" s="282"/>
      <c r="BTO196" s="229"/>
      <c r="BTP196" s="281"/>
      <c r="BTQ196" s="282"/>
      <c r="BTR196" s="229"/>
      <c r="BTS196" s="281"/>
      <c r="BTT196" s="282"/>
      <c r="BTU196" s="229"/>
      <c r="BTV196" s="281"/>
      <c r="BTW196" s="282"/>
      <c r="BTX196" s="229"/>
      <c r="BTY196" s="281"/>
      <c r="BTZ196" s="282"/>
      <c r="BUA196" s="229"/>
      <c r="BUB196" s="281"/>
      <c r="BUC196" s="282"/>
      <c r="BUD196" s="229"/>
      <c r="BUE196" s="281"/>
      <c r="BUF196" s="282"/>
      <c r="BUG196" s="229"/>
      <c r="BUH196" s="281"/>
      <c r="BUI196" s="282"/>
      <c r="BUJ196" s="229"/>
      <c r="BUK196" s="281"/>
      <c r="BUL196" s="282"/>
      <c r="BUM196" s="229"/>
      <c r="BUN196" s="281"/>
      <c r="BUO196" s="282"/>
      <c r="BUP196" s="229"/>
      <c r="BUQ196" s="281"/>
      <c r="BUR196" s="282"/>
      <c r="BUS196" s="229"/>
      <c r="BUT196" s="281"/>
      <c r="BUU196" s="282"/>
      <c r="BUV196" s="229"/>
      <c r="BUW196" s="281"/>
      <c r="BUX196" s="282"/>
      <c r="BUY196" s="229"/>
      <c r="BUZ196" s="281"/>
      <c r="BVA196" s="282"/>
      <c r="BVB196" s="229"/>
      <c r="BVC196" s="281"/>
      <c r="BVD196" s="282"/>
      <c r="BVE196" s="229"/>
      <c r="BVF196" s="281"/>
      <c r="BVG196" s="282"/>
      <c r="BVH196" s="229"/>
      <c r="BVI196" s="281"/>
      <c r="BVJ196" s="282"/>
      <c r="BVK196" s="229"/>
      <c r="BVL196" s="281"/>
      <c r="BVM196" s="282"/>
      <c r="BVN196" s="229"/>
      <c r="BVO196" s="281"/>
      <c r="BVP196" s="282"/>
      <c r="BVQ196" s="229"/>
      <c r="BVR196" s="281"/>
      <c r="BVS196" s="282"/>
      <c r="BVT196" s="229"/>
      <c r="BVU196" s="281"/>
      <c r="BVV196" s="282"/>
      <c r="BVW196" s="229"/>
      <c r="BVX196" s="281"/>
      <c r="BVY196" s="282"/>
      <c r="BVZ196" s="229"/>
      <c r="BWA196" s="281"/>
      <c r="BWB196" s="282"/>
      <c r="BWC196" s="229"/>
      <c r="BWD196" s="281"/>
      <c r="BWE196" s="282"/>
      <c r="BWF196" s="229"/>
      <c r="BWG196" s="281"/>
      <c r="BWH196" s="282"/>
      <c r="BWI196" s="229"/>
      <c r="BWJ196" s="281"/>
      <c r="BWK196" s="282"/>
      <c r="BWL196" s="229"/>
      <c r="BWM196" s="281"/>
      <c r="BWN196" s="282"/>
      <c r="BWO196" s="229"/>
      <c r="BWP196" s="281"/>
      <c r="BWQ196" s="282"/>
      <c r="BWR196" s="229"/>
      <c r="BWS196" s="281"/>
      <c r="BWT196" s="282"/>
      <c r="BWU196" s="229"/>
      <c r="BWV196" s="281"/>
      <c r="BWW196" s="282"/>
      <c r="BWX196" s="229"/>
      <c r="BWY196" s="281"/>
      <c r="BWZ196" s="282"/>
      <c r="BXA196" s="229"/>
      <c r="BXB196" s="281"/>
      <c r="BXC196" s="282"/>
      <c r="BXD196" s="229"/>
      <c r="BXE196" s="281"/>
      <c r="BXF196" s="282"/>
      <c r="BXG196" s="229"/>
      <c r="BXH196" s="281"/>
      <c r="BXI196" s="282"/>
      <c r="BXJ196" s="229"/>
      <c r="BXK196" s="281"/>
      <c r="BXL196" s="282"/>
      <c r="BXM196" s="229"/>
      <c r="BXN196" s="281"/>
      <c r="BXO196" s="282"/>
      <c r="BXP196" s="229"/>
      <c r="BXQ196" s="281"/>
      <c r="BXR196" s="282"/>
      <c r="BXS196" s="229"/>
      <c r="BXT196" s="281"/>
      <c r="BXU196" s="282"/>
      <c r="BXV196" s="229"/>
      <c r="BXW196" s="281"/>
      <c r="BXX196" s="282"/>
      <c r="BXY196" s="229"/>
      <c r="BXZ196" s="281"/>
      <c r="BYA196" s="282"/>
      <c r="BYB196" s="229"/>
      <c r="BYC196" s="281"/>
      <c r="BYD196" s="282"/>
      <c r="BYE196" s="229"/>
      <c r="BYF196" s="281"/>
      <c r="BYG196" s="282"/>
      <c r="BYH196" s="229"/>
      <c r="BYI196" s="281"/>
      <c r="BYJ196" s="282"/>
      <c r="BYK196" s="229"/>
      <c r="BYL196" s="281"/>
      <c r="BYM196" s="282"/>
      <c r="BYN196" s="229"/>
      <c r="BYO196" s="281"/>
      <c r="BYP196" s="282"/>
      <c r="BYQ196" s="229"/>
      <c r="BYR196" s="281"/>
      <c r="BYS196" s="282"/>
      <c r="BYT196" s="229"/>
      <c r="BYU196" s="281"/>
      <c r="BYV196" s="282"/>
      <c r="BYW196" s="229"/>
      <c r="BYX196" s="281"/>
      <c r="BYY196" s="282"/>
      <c r="BYZ196" s="229"/>
      <c r="BZA196" s="281"/>
      <c r="BZB196" s="282"/>
      <c r="BZC196" s="229"/>
      <c r="BZD196" s="281"/>
      <c r="BZE196" s="282"/>
      <c r="BZF196" s="229"/>
      <c r="BZG196" s="281"/>
      <c r="BZH196" s="282"/>
      <c r="BZI196" s="229"/>
      <c r="BZJ196" s="281"/>
      <c r="BZK196" s="282"/>
      <c r="BZL196" s="229"/>
      <c r="BZM196" s="281"/>
      <c r="BZN196" s="282"/>
      <c r="BZO196" s="229"/>
      <c r="BZP196" s="281"/>
      <c r="BZQ196" s="282"/>
      <c r="BZR196" s="229"/>
      <c r="BZS196" s="281"/>
      <c r="BZT196" s="282"/>
      <c r="BZU196" s="229"/>
      <c r="BZV196" s="281"/>
      <c r="BZW196" s="282"/>
      <c r="BZX196" s="229"/>
      <c r="BZY196" s="281"/>
      <c r="BZZ196" s="282"/>
      <c r="CAA196" s="229"/>
      <c r="CAB196" s="281"/>
      <c r="CAC196" s="282"/>
      <c r="CAD196" s="229"/>
      <c r="CAE196" s="281"/>
      <c r="CAF196" s="282"/>
      <c r="CAG196" s="229"/>
      <c r="CAH196" s="281"/>
      <c r="CAI196" s="282"/>
      <c r="CAJ196" s="229"/>
      <c r="CAK196" s="281"/>
      <c r="CAL196" s="282"/>
      <c r="CAM196" s="229"/>
      <c r="CAN196" s="281"/>
      <c r="CAO196" s="282"/>
      <c r="CAP196" s="229"/>
      <c r="CAQ196" s="281"/>
      <c r="CAR196" s="282"/>
      <c r="CAS196" s="229"/>
      <c r="CAT196" s="281"/>
      <c r="CAU196" s="282"/>
      <c r="CAV196" s="229"/>
      <c r="CAW196" s="281"/>
      <c r="CAX196" s="282"/>
      <c r="CAY196" s="229"/>
      <c r="CAZ196" s="281"/>
      <c r="CBA196" s="282"/>
      <c r="CBB196" s="229"/>
      <c r="CBC196" s="281"/>
      <c r="CBD196" s="282"/>
      <c r="CBE196" s="229"/>
      <c r="CBF196" s="281"/>
      <c r="CBG196" s="282"/>
      <c r="CBH196" s="229"/>
      <c r="CBI196" s="281"/>
      <c r="CBJ196" s="282"/>
      <c r="CBK196" s="229"/>
      <c r="CBL196" s="281"/>
      <c r="CBM196" s="282"/>
      <c r="CBN196" s="229"/>
      <c r="CBO196" s="281"/>
      <c r="CBP196" s="282"/>
      <c r="CBQ196" s="229"/>
      <c r="CBR196" s="281"/>
      <c r="CBS196" s="282"/>
      <c r="CBT196" s="229"/>
      <c r="CBU196" s="281"/>
      <c r="CBV196" s="282"/>
      <c r="CBW196" s="229"/>
      <c r="CBX196" s="281"/>
      <c r="CBY196" s="282"/>
      <c r="CBZ196" s="229"/>
      <c r="CCA196" s="281"/>
      <c r="CCB196" s="282"/>
      <c r="CCC196" s="229"/>
      <c r="CCD196" s="281"/>
      <c r="CCE196" s="282"/>
      <c r="CCF196" s="229"/>
      <c r="CCG196" s="281"/>
      <c r="CCH196" s="282"/>
      <c r="CCI196" s="229"/>
      <c r="CCJ196" s="281"/>
      <c r="CCK196" s="282"/>
      <c r="CCL196" s="229"/>
      <c r="CCM196" s="281"/>
      <c r="CCN196" s="282"/>
      <c r="CCO196" s="229"/>
      <c r="CCP196" s="281"/>
      <c r="CCQ196" s="282"/>
      <c r="CCR196" s="229"/>
      <c r="CCS196" s="281"/>
      <c r="CCT196" s="282"/>
      <c r="CCU196" s="229"/>
      <c r="CCV196" s="281"/>
      <c r="CCW196" s="282"/>
      <c r="CCX196" s="229"/>
      <c r="CCY196" s="281"/>
      <c r="CCZ196" s="282"/>
      <c r="CDA196" s="229"/>
      <c r="CDB196" s="281"/>
      <c r="CDC196" s="282"/>
      <c r="CDD196" s="229"/>
      <c r="CDE196" s="281"/>
      <c r="CDF196" s="282"/>
      <c r="CDG196" s="229"/>
      <c r="CDH196" s="281"/>
      <c r="CDI196" s="282"/>
      <c r="CDJ196" s="229"/>
      <c r="CDK196" s="281"/>
      <c r="CDL196" s="282"/>
      <c r="CDM196" s="229"/>
      <c r="CDN196" s="281"/>
      <c r="CDO196" s="282"/>
      <c r="CDP196" s="229"/>
      <c r="CDQ196" s="281"/>
      <c r="CDR196" s="282"/>
      <c r="CDS196" s="229"/>
      <c r="CDT196" s="281"/>
      <c r="CDU196" s="282"/>
      <c r="CDV196" s="229"/>
      <c r="CDW196" s="281"/>
      <c r="CDX196" s="282"/>
      <c r="CDY196" s="229"/>
      <c r="CDZ196" s="281"/>
      <c r="CEA196" s="282"/>
      <c r="CEB196" s="229"/>
      <c r="CEC196" s="281"/>
      <c r="CED196" s="282"/>
      <c r="CEE196" s="229"/>
      <c r="CEF196" s="281"/>
      <c r="CEG196" s="282"/>
      <c r="CEH196" s="229"/>
      <c r="CEI196" s="281"/>
      <c r="CEJ196" s="282"/>
      <c r="CEK196" s="229"/>
      <c r="CEL196" s="281"/>
      <c r="CEM196" s="282"/>
      <c r="CEN196" s="229"/>
      <c r="CEO196" s="281"/>
      <c r="CEP196" s="282"/>
      <c r="CEQ196" s="229"/>
      <c r="CER196" s="281"/>
      <c r="CES196" s="282"/>
      <c r="CET196" s="229"/>
      <c r="CEU196" s="281"/>
      <c r="CEV196" s="282"/>
      <c r="CEW196" s="229"/>
      <c r="CEX196" s="281"/>
      <c r="CEY196" s="282"/>
      <c r="CEZ196" s="229"/>
      <c r="CFA196" s="281"/>
      <c r="CFB196" s="282"/>
      <c r="CFC196" s="229"/>
      <c r="CFD196" s="281"/>
      <c r="CFE196" s="282"/>
      <c r="CFF196" s="229"/>
      <c r="CFG196" s="281"/>
      <c r="CFH196" s="282"/>
      <c r="CFI196" s="229"/>
      <c r="CFJ196" s="281"/>
      <c r="CFK196" s="282"/>
      <c r="CFL196" s="229"/>
      <c r="CFM196" s="281"/>
      <c r="CFN196" s="282"/>
      <c r="CFO196" s="229"/>
      <c r="CFP196" s="281"/>
      <c r="CFQ196" s="282"/>
      <c r="CFR196" s="229"/>
      <c r="CFS196" s="281"/>
      <c r="CFT196" s="282"/>
      <c r="CFU196" s="229"/>
      <c r="CFV196" s="281"/>
      <c r="CFW196" s="282"/>
      <c r="CFX196" s="229"/>
      <c r="CFY196" s="281"/>
      <c r="CFZ196" s="282"/>
      <c r="CGA196" s="229"/>
      <c r="CGB196" s="281"/>
      <c r="CGC196" s="282"/>
      <c r="CGD196" s="229"/>
      <c r="CGE196" s="281"/>
      <c r="CGF196" s="282"/>
      <c r="CGG196" s="229"/>
      <c r="CGH196" s="281"/>
      <c r="CGI196" s="282"/>
      <c r="CGJ196" s="229"/>
      <c r="CGK196" s="281"/>
      <c r="CGL196" s="282"/>
      <c r="CGM196" s="229"/>
      <c r="CGN196" s="281"/>
      <c r="CGO196" s="282"/>
      <c r="CGP196" s="229"/>
      <c r="CGQ196" s="281"/>
      <c r="CGR196" s="282"/>
      <c r="CGS196" s="229"/>
      <c r="CGT196" s="281"/>
      <c r="CGU196" s="282"/>
      <c r="CGV196" s="229"/>
      <c r="CGW196" s="281"/>
      <c r="CGX196" s="282"/>
      <c r="CGY196" s="229"/>
      <c r="CGZ196" s="281"/>
      <c r="CHA196" s="282"/>
      <c r="CHB196" s="229"/>
      <c r="CHC196" s="281"/>
      <c r="CHD196" s="282"/>
      <c r="CHE196" s="229"/>
      <c r="CHF196" s="281"/>
      <c r="CHG196" s="282"/>
      <c r="CHH196" s="229"/>
      <c r="CHI196" s="281"/>
      <c r="CHJ196" s="282"/>
      <c r="CHK196" s="229"/>
      <c r="CHL196" s="281"/>
      <c r="CHM196" s="282"/>
      <c r="CHN196" s="229"/>
      <c r="CHO196" s="281"/>
      <c r="CHP196" s="282"/>
      <c r="CHQ196" s="229"/>
      <c r="CHR196" s="281"/>
      <c r="CHS196" s="282"/>
      <c r="CHT196" s="229"/>
      <c r="CHU196" s="281"/>
      <c r="CHV196" s="282"/>
      <c r="CHW196" s="229"/>
      <c r="CHX196" s="281"/>
      <c r="CHY196" s="282"/>
      <c r="CHZ196" s="229"/>
      <c r="CIA196" s="281"/>
      <c r="CIB196" s="282"/>
      <c r="CIC196" s="229"/>
      <c r="CID196" s="281"/>
      <c r="CIE196" s="282"/>
      <c r="CIF196" s="229"/>
      <c r="CIG196" s="281"/>
      <c r="CIH196" s="282"/>
      <c r="CII196" s="229"/>
      <c r="CIJ196" s="281"/>
      <c r="CIK196" s="282"/>
      <c r="CIL196" s="229"/>
      <c r="CIM196" s="281"/>
      <c r="CIN196" s="282"/>
      <c r="CIO196" s="229"/>
      <c r="CIP196" s="281"/>
      <c r="CIQ196" s="282"/>
      <c r="CIR196" s="229"/>
      <c r="CIS196" s="281"/>
      <c r="CIT196" s="282"/>
      <c r="CIU196" s="229"/>
      <c r="CIV196" s="281"/>
      <c r="CIW196" s="282"/>
      <c r="CIX196" s="229"/>
      <c r="CIY196" s="281"/>
      <c r="CIZ196" s="282"/>
      <c r="CJA196" s="229"/>
      <c r="CJB196" s="281"/>
      <c r="CJC196" s="282"/>
      <c r="CJD196" s="229"/>
      <c r="CJE196" s="281"/>
      <c r="CJF196" s="282"/>
      <c r="CJG196" s="229"/>
      <c r="CJH196" s="281"/>
      <c r="CJI196" s="282"/>
      <c r="CJJ196" s="229"/>
      <c r="CJK196" s="281"/>
      <c r="CJL196" s="282"/>
      <c r="CJM196" s="229"/>
      <c r="CJN196" s="281"/>
      <c r="CJO196" s="282"/>
      <c r="CJP196" s="229"/>
      <c r="CJQ196" s="281"/>
      <c r="CJR196" s="282"/>
      <c r="CJS196" s="229"/>
      <c r="CJT196" s="281"/>
      <c r="CJU196" s="282"/>
      <c r="CJV196" s="229"/>
      <c r="CJW196" s="281"/>
      <c r="CJX196" s="282"/>
      <c r="CJY196" s="229"/>
      <c r="CJZ196" s="281"/>
      <c r="CKA196" s="282"/>
      <c r="CKB196" s="229"/>
      <c r="CKC196" s="281"/>
      <c r="CKD196" s="282"/>
      <c r="CKE196" s="229"/>
      <c r="CKF196" s="281"/>
      <c r="CKG196" s="282"/>
      <c r="CKH196" s="229"/>
      <c r="CKI196" s="281"/>
      <c r="CKJ196" s="282"/>
      <c r="CKK196" s="229"/>
      <c r="CKL196" s="281"/>
      <c r="CKM196" s="282"/>
      <c r="CKN196" s="229"/>
      <c r="CKO196" s="281"/>
      <c r="CKP196" s="282"/>
      <c r="CKQ196" s="229"/>
      <c r="CKR196" s="281"/>
      <c r="CKS196" s="282"/>
      <c r="CKT196" s="229"/>
      <c r="CKU196" s="281"/>
      <c r="CKV196" s="282"/>
      <c r="CKW196" s="229"/>
      <c r="CKX196" s="281"/>
      <c r="CKY196" s="282"/>
      <c r="CKZ196" s="229"/>
      <c r="CLA196" s="281"/>
      <c r="CLB196" s="282"/>
      <c r="CLC196" s="229"/>
      <c r="CLD196" s="281"/>
      <c r="CLE196" s="282"/>
      <c r="CLF196" s="229"/>
      <c r="CLG196" s="281"/>
      <c r="CLH196" s="282"/>
      <c r="CLI196" s="229"/>
      <c r="CLJ196" s="281"/>
      <c r="CLK196" s="282"/>
      <c r="CLL196" s="229"/>
      <c r="CLM196" s="281"/>
      <c r="CLN196" s="282"/>
      <c r="CLO196" s="229"/>
      <c r="CLP196" s="281"/>
      <c r="CLQ196" s="282"/>
      <c r="CLR196" s="229"/>
      <c r="CLS196" s="281"/>
      <c r="CLT196" s="282"/>
      <c r="CLU196" s="229"/>
      <c r="CLV196" s="281"/>
      <c r="CLW196" s="282"/>
      <c r="CLX196" s="229"/>
      <c r="CLY196" s="281"/>
      <c r="CLZ196" s="282"/>
      <c r="CMA196" s="229"/>
      <c r="CMB196" s="281"/>
      <c r="CMC196" s="282"/>
      <c r="CMD196" s="229"/>
      <c r="CME196" s="281"/>
      <c r="CMF196" s="282"/>
      <c r="CMG196" s="229"/>
      <c r="CMH196" s="281"/>
      <c r="CMI196" s="282"/>
      <c r="CMJ196" s="229"/>
      <c r="CMK196" s="281"/>
      <c r="CML196" s="282"/>
      <c r="CMM196" s="229"/>
      <c r="CMN196" s="281"/>
      <c r="CMO196" s="282"/>
      <c r="CMP196" s="229"/>
      <c r="CMQ196" s="281"/>
      <c r="CMR196" s="282"/>
      <c r="CMS196" s="229"/>
      <c r="CMT196" s="281"/>
      <c r="CMU196" s="282"/>
      <c r="CMV196" s="229"/>
      <c r="CMW196" s="281"/>
      <c r="CMX196" s="282"/>
      <c r="CMY196" s="229"/>
      <c r="CMZ196" s="281"/>
      <c r="CNA196" s="282"/>
      <c r="CNB196" s="229"/>
      <c r="CNC196" s="281"/>
      <c r="CND196" s="282"/>
      <c r="CNE196" s="229"/>
      <c r="CNF196" s="281"/>
      <c r="CNG196" s="282"/>
      <c r="CNH196" s="229"/>
      <c r="CNI196" s="281"/>
      <c r="CNJ196" s="282"/>
      <c r="CNK196" s="229"/>
      <c r="CNL196" s="281"/>
      <c r="CNM196" s="282"/>
      <c r="CNN196" s="229"/>
      <c r="CNO196" s="281"/>
      <c r="CNP196" s="282"/>
      <c r="CNQ196" s="229"/>
      <c r="CNR196" s="281"/>
      <c r="CNS196" s="282"/>
      <c r="CNT196" s="229"/>
      <c r="CNU196" s="281"/>
      <c r="CNV196" s="282"/>
      <c r="CNW196" s="229"/>
      <c r="CNX196" s="281"/>
      <c r="CNY196" s="282"/>
      <c r="CNZ196" s="229"/>
      <c r="COA196" s="281"/>
      <c r="COB196" s="282"/>
      <c r="COC196" s="229"/>
      <c r="COD196" s="281"/>
      <c r="COE196" s="282"/>
      <c r="COF196" s="229"/>
      <c r="COG196" s="281"/>
      <c r="COH196" s="282"/>
      <c r="COI196" s="229"/>
      <c r="COJ196" s="281"/>
      <c r="COK196" s="282"/>
      <c r="COL196" s="229"/>
      <c r="COM196" s="281"/>
      <c r="CON196" s="282"/>
      <c r="COO196" s="229"/>
      <c r="COP196" s="281"/>
      <c r="COQ196" s="282"/>
      <c r="COR196" s="229"/>
      <c r="COS196" s="281"/>
      <c r="COT196" s="282"/>
      <c r="COU196" s="229"/>
      <c r="COV196" s="281"/>
      <c r="COW196" s="282"/>
      <c r="COX196" s="229"/>
      <c r="COY196" s="281"/>
      <c r="COZ196" s="282"/>
      <c r="CPA196" s="229"/>
      <c r="CPB196" s="281"/>
      <c r="CPC196" s="282"/>
      <c r="CPD196" s="229"/>
      <c r="CPE196" s="281"/>
      <c r="CPF196" s="282"/>
      <c r="CPG196" s="229"/>
      <c r="CPH196" s="281"/>
      <c r="CPI196" s="282"/>
      <c r="CPJ196" s="229"/>
      <c r="CPK196" s="281"/>
      <c r="CPL196" s="282"/>
      <c r="CPM196" s="229"/>
      <c r="CPN196" s="281"/>
      <c r="CPO196" s="282"/>
      <c r="CPP196" s="229"/>
      <c r="CPQ196" s="281"/>
      <c r="CPR196" s="282"/>
      <c r="CPS196" s="229"/>
      <c r="CPT196" s="281"/>
      <c r="CPU196" s="282"/>
      <c r="CPV196" s="229"/>
      <c r="CPW196" s="281"/>
      <c r="CPX196" s="282"/>
      <c r="CPY196" s="229"/>
      <c r="CPZ196" s="281"/>
      <c r="CQA196" s="282"/>
      <c r="CQB196" s="229"/>
      <c r="CQC196" s="281"/>
      <c r="CQD196" s="282"/>
      <c r="CQE196" s="229"/>
      <c r="CQF196" s="281"/>
      <c r="CQG196" s="282"/>
      <c r="CQH196" s="229"/>
      <c r="CQI196" s="281"/>
      <c r="CQJ196" s="282"/>
      <c r="CQK196" s="229"/>
      <c r="CQL196" s="281"/>
      <c r="CQM196" s="282"/>
      <c r="CQN196" s="229"/>
      <c r="CQO196" s="281"/>
      <c r="CQP196" s="282"/>
      <c r="CQQ196" s="229"/>
      <c r="CQR196" s="281"/>
      <c r="CQS196" s="282"/>
      <c r="CQT196" s="229"/>
      <c r="CQU196" s="281"/>
      <c r="CQV196" s="282"/>
      <c r="CQW196" s="229"/>
      <c r="CQX196" s="281"/>
      <c r="CQY196" s="282"/>
      <c r="CQZ196" s="229"/>
      <c r="CRA196" s="281"/>
      <c r="CRB196" s="282"/>
      <c r="CRC196" s="229"/>
      <c r="CRD196" s="281"/>
      <c r="CRE196" s="282"/>
      <c r="CRF196" s="229"/>
      <c r="CRG196" s="281"/>
      <c r="CRH196" s="282"/>
      <c r="CRI196" s="229"/>
      <c r="CRJ196" s="281"/>
      <c r="CRK196" s="282"/>
      <c r="CRL196" s="229"/>
      <c r="CRM196" s="281"/>
      <c r="CRN196" s="282"/>
      <c r="CRO196" s="229"/>
      <c r="CRP196" s="281"/>
      <c r="CRQ196" s="282"/>
      <c r="CRR196" s="229"/>
      <c r="CRS196" s="281"/>
      <c r="CRT196" s="282"/>
      <c r="CRU196" s="229"/>
      <c r="CRV196" s="281"/>
      <c r="CRW196" s="282"/>
      <c r="CRX196" s="229"/>
      <c r="CRY196" s="281"/>
      <c r="CRZ196" s="282"/>
      <c r="CSA196" s="229"/>
      <c r="CSB196" s="281"/>
      <c r="CSC196" s="282"/>
      <c r="CSD196" s="229"/>
      <c r="CSE196" s="281"/>
      <c r="CSF196" s="282"/>
      <c r="CSG196" s="229"/>
      <c r="CSH196" s="281"/>
      <c r="CSI196" s="282"/>
      <c r="CSJ196" s="229"/>
      <c r="CSK196" s="281"/>
      <c r="CSL196" s="282"/>
      <c r="CSM196" s="229"/>
      <c r="CSN196" s="281"/>
      <c r="CSO196" s="282"/>
      <c r="CSP196" s="229"/>
      <c r="CSQ196" s="281"/>
      <c r="CSR196" s="282"/>
      <c r="CSS196" s="229"/>
      <c r="CST196" s="281"/>
      <c r="CSU196" s="282"/>
      <c r="CSV196" s="229"/>
      <c r="CSW196" s="281"/>
      <c r="CSX196" s="282"/>
      <c r="CSY196" s="229"/>
      <c r="CSZ196" s="281"/>
      <c r="CTA196" s="282"/>
      <c r="CTB196" s="229"/>
      <c r="CTC196" s="281"/>
      <c r="CTD196" s="282"/>
      <c r="CTE196" s="229"/>
      <c r="CTF196" s="281"/>
      <c r="CTG196" s="282"/>
      <c r="CTH196" s="229"/>
      <c r="CTI196" s="281"/>
      <c r="CTJ196" s="282"/>
      <c r="CTK196" s="229"/>
      <c r="CTL196" s="281"/>
      <c r="CTM196" s="282"/>
      <c r="CTN196" s="229"/>
      <c r="CTO196" s="281"/>
      <c r="CTP196" s="282"/>
      <c r="CTQ196" s="229"/>
      <c r="CTR196" s="281"/>
      <c r="CTS196" s="282"/>
      <c r="CTT196" s="229"/>
      <c r="CTU196" s="281"/>
      <c r="CTV196" s="282"/>
      <c r="CTW196" s="229"/>
      <c r="CTX196" s="281"/>
      <c r="CTY196" s="282"/>
      <c r="CTZ196" s="229"/>
      <c r="CUA196" s="281"/>
      <c r="CUB196" s="282"/>
      <c r="CUC196" s="229"/>
      <c r="CUD196" s="281"/>
      <c r="CUE196" s="282"/>
      <c r="CUF196" s="229"/>
      <c r="CUG196" s="281"/>
      <c r="CUH196" s="282"/>
      <c r="CUI196" s="229"/>
      <c r="CUJ196" s="281"/>
      <c r="CUK196" s="282"/>
      <c r="CUL196" s="229"/>
      <c r="CUM196" s="281"/>
      <c r="CUN196" s="282"/>
      <c r="CUO196" s="229"/>
      <c r="CUP196" s="281"/>
      <c r="CUQ196" s="282"/>
      <c r="CUR196" s="229"/>
      <c r="CUS196" s="281"/>
      <c r="CUT196" s="282"/>
      <c r="CUU196" s="229"/>
      <c r="CUV196" s="281"/>
      <c r="CUW196" s="282"/>
      <c r="CUX196" s="229"/>
      <c r="CUY196" s="281"/>
      <c r="CUZ196" s="282"/>
      <c r="CVA196" s="229"/>
      <c r="CVB196" s="281"/>
      <c r="CVC196" s="282"/>
      <c r="CVD196" s="229"/>
      <c r="CVE196" s="281"/>
      <c r="CVF196" s="282"/>
      <c r="CVG196" s="229"/>
      <c r="CVH196" s="281"/>
      <c r="CVI196" s="282"/>
      <c r="CVJ196" s="229"/>
      <c r="CVK196" s="281"/>
      <c r="CVL196" s="282"/>
      <c r="CVM196" s="229"/>
      <c r="CVN196" s="281"/>
      <c r="CVO196" s="282"/>
      <c r="CVP196" s="229"/>
      <c r="CVQ196" s="281"/>
      <c r="CVR196" s="282"/>
      <c r="CVS196" s="229"/>
      <c r="CVT196" s="281"/>
      <c r="CVU196" s="282"/>
      <c r="CVV196" s="229"/>
      <c r="CVW196" s="281"/>
      <c r="CVX196" s="282"/>
      <c r="CVY196" s="229"/>
      <c r="CVZ196" s="281"/>
      <c r="CWA196" s="282"/>
      <c r="CWB196" s="229"/>
      <c r="CWC196" s="281"/>
      <c r="CWD196" s="282"/>
      <c r="CWE196" s="229"/>
      <c r="CWF196" s="281"/>
      <c r="CWG196" s="282"/>
      <c r="CWH196" s="229"/>
      <c r="CWI196" s="281"/>
      <c r="CWJ196" s="282"/>
      <c r="CWK196" s="229"/>
      <c r="CWL196" s="281"/>
      <c r="CWM196" s="282"/>
      <c r="CWN196" s="229"/>
      <c r="CWO196" s="281"/>
      <c r="CWP196" s="282"/>
      <c r="CWQ196" s="229"/>
      <c r="CWR196" s="281"/>
      <c r="CWS196" s="282"/>
      <c r="CWT196" s="229"/>
      <c r="CWU196" s="281"/>
      <c r="CWV196" s="282"/>
      <c r="CWW196" s="229"/>
      <c r="CWX196" s="281"/>
      <c r="CWY196" s="282"/>
      <c r="CWZ196" s="229"/>
      <c r="CXA196" s="281"/>
      <c r="CXB196" s="282"/>
      <c r="CXC196" s="229"/>
      <c r="CXD196" s="281"/>
      <c r="CXE196" s="282"/>
      <c r="CXF196" s="229"/>
      <c r="CXG196" s="281"/>
      <c r="CXH196" s="282"/>
      <c r="CXI196" s="229"/>
      <c r="CXJ196" s="281"/>
      <c r="CXK196" s="282"/>
      <c r="CXL196" s="229"/>
      <c r="CXM196" s="281"/>
      <c r="CXN196" s="282"/>
      <c r="CXO196" s="229"/>
      <c r="CXP196" s="281"/>
      <c r="CXQ196" s="282"/>
      <c r="CXR196" s="229"/>
      <c r="CXS196" s="281"/>
      <c r="CXT196" s="282"/>
      <c r="CXU196" s="229"/>
      <c r="CXV196" s="281"/>
      <c r="CXW196" s="282"/>
      <c r="CXX196" s="229"/>
      <c r="CXY196" s="281"/>
      <c r="CXZ196" s="282"/>
      <c r="CYA196" s="229"/>
      <c r="CYB196" s="281"/>
      <c r="CYC196" s="282"/>
      <c r="CYD196" s="229"/>
      <c r="CYE196" s="281"/>
      <c r="CYF196" s="282"/>
      <c r="CYG196" s="229"/>
      <c r="CYH196" s="281"/>
      <c r="CYI196" s="282"/>
      <c r="CYJ196" s="229"/>
      <c r="CYK196" s="281"/>
      <c r="CYL196" s="282"/>
      <c r="CYM196" s="229"/>
      <c r="CYN196" s="281"/>
      <c r="CYO196" s="282"/>
      <c r="CYP196" s="229"/>
      <c r="CYQ196" s="281"/>
      <c r="CYR196" s="282"/>
      <c r="CYS196" s="229"/>
      <c r="CYT196" s="281"/>
      <c r="CYU196" s="282"/>
      <c r="CYV196" s="229"/>
      <c r="CYW196" s="281"/>
      <c r="CYX196" s="282"/>
      <c r="CYY196" s="229"/>
      <c r="CYZ196" s="281"/>
      <c r="CZA196" s="282"/>
      <c r="CZB196" s="229"/>
      <c r="CZC196" s="281"/>
      <c r="CZD196" s="282"/>
      <c r="CZE196" s="229"/>
      <c r="CZF196" s="281"/>
      <c r="CZG196" s="282"/>
      <c r="CZH196" s="229"/>
      <c r="CZI196" s="281"/>
      <c r="CZJ196" s="282"/>
      <c r="CZK196" s="229"/>
      <c r="CZL196" s="281"/>
      <c r="CZM196" s="282"/>
      <c r="CZN196" s="229"/>
      <c r="CZO196" s="281"/>
      <c r="CZP196" s="282"/>
      <c r="CZQ196" s="229"/>
      <c r="CZR196" s="281"/>
      <c r="CZS196" s="282"/>
      <c r="CZT196" s="229"/>
      <c r="CZU196" s="281"/>
      <c r="CZV196" s="282"/>
      <c r="CZW196" s="229"/>
      <c r="CZX196" s="281"/>
      <c r="CZY196" s="282"/>
      <c r="CZZ196" s="229"/>
      <c r="DAA196" s="281"/>
      <c r="DAB196" s="282"/>
      <c r="DAC196" s="229"/>
      <c r="DAD196" s="281"/>
      <c r="DAE196" s="282"/>
      <c r="DAF196" s="229"/>
      <c r="DAG196" s="281"/>
      <c r="DAH196" s="282"/>
      <c r="DAI196" s="229"/>
      <c r="DAJ196" s="281"/>
      <c r="DAK196" s="282"/>
      <c r="DAL196" s="229"/>
      <c r="DAM196" s="281"/>
      <c r="DAN196" s="282"/>
      <c r="DAO196" s="229"/>
      <c r="DAP196" s="281"/>
      <c r="DAQ196" s="282"/>
      <c r="DAR196" s="229"/>
      <c r="DAS196" s="281"/>
      <c r="DAT196" s="282"/>
      <c r="DAU196" s="229"/>
      <c r="DAV196" s="281"/>
      <c r="DAW196" s="282"/>
      <c r="DAX196" s="229"/>
      <c r="DAY196" s="281"/>
      <c r="DAZ196" s="282"/>
      <c r="DBA196" s="229"/>
      <c r="DBB196" s="281"/>
      <c r="DBC196" s="282"/>
      <c r="DBD196" s="229"/>
      <c r="DBE196" s="281"/>
      <c r="DBF196" s="282"/>
      <c r="DBG196" s="229"/>
      <c r="DBH196" s="281"/>
      <c r="DBI196" s="282"/>
      <c r="DBJ196" s="229"/>
      <c r="DBK196" s="281"/>
      <c r="DBL196" s="282"/>
      <c r="DBM196" s="229"/>
      <c r="DBN196" s="281"/>
      <c r="DBO196" s="282"/>
      <c r="DBP196" s="229"/>
      <c r="DBQ196" s="281"/>
      <c r="DBR196" s="282"/>
      <c r="DBS196" s="229"/>
      <c r="DBT196" s="281"/>
      <c r="DBU196" s="282"/>
      <c r="DBV196" s="229"/>
      <c r="DBW196" s="281"/>
      <c r="DBX196" s="282"/>
      <c r="DBY196" s="229"/>
      <c r="DBZ196" s="281"/>
      <c r="DCA196" s="282"/>
      <c r="DCB196" s="229"/>
      <c r="DCC196" s="281"/>
      <c r="DCD196" s="282"/>
      <c r="DCE196" s="229"/>
      <c r="DCF196" s="281"/>
      <c r="DCG196" s="282"/>
      <c r="DCH196" s="229"/>
      <c r="DCI196" s="281"/>
      <c r="DCJ196" s="282"/>
      <c r="DCK196" s="229"/>
      <c r="DCL196" s="281"/>
      <c r="DCM196" s="282"/>
      <c r="DCN196" s="229"/>
      <c r="DCO196" s="281"/>
      <c r="DCP196" s="282"/>
      <c r="DCQ196" s="229"/>
      <c r="DCR196" s="281"/>
      <c r="DCS196" s="282"/>
      <c r="DCT196" s="229"/>
      <c r="DCU196" s="281"/>
      <c r="DCV196" s="282"/>
      <c r="DCW196" s="229"/>
      <c r="DCX196" s="281"/>
      <c r="DCY196" s="282"/>
      <c r="DCZ196" s="229"/>
      <c r="DDA196" s="281"/>
      <c r="DDB196" s="282"/>
      <c r="DDC196" s="229"/>
      <c r="DDD196" s="281"/>
      <c r="DDE196" s="282"/>
      <c r="DDF196" s="229"/>
      <c r="DDG196" s="281"/>
      <c r="DDH196" s="282"/>
      <c r="DDI196" s="229"/>
      <c r="DDJ196" s="281"/>
      <c r="DDK196" s="282"/>
      <c r="DDL196" s="229"/>
      <c r="DDM196" s="281"/>
      <c r="DDN196" s="282"/>
      <c r="DDO196" s="229"/>
      <c r="DDP196" s="281"/>
      <c r="DDQ196" s="282"/>
      <c r="DDR196" s="229"/>
      <c r="DDS196" s="281"/>
      <c r="DDT196" s="282"/>
      <c r="DDU196" s="229"/>
      <c r="DDV196" s="281"/>
      <c r="DDW196" s="282"/>
      <c r="DDX196" s="229"/>
      <c r="DDY196" s="281"/>
      <c r="DDZ196" s="282"/>
      <c r="DEA196" s="229"/>
      <c r="DEB196" s="281"/>
      <c r="DEC196" s="282"/>
      <c r="DED196" s="229"/>
      <c r="DEE196" s="281"/>
      <c r="DEF196" s="282"/>
      <c r="DEG196" s="229"/>
      <c r="DEH196" s="281"/>
      <c r="DEI196" s="282"/>
      <c r="DEJ196" s="229"/>
      <c r="DEK196" s="281"/>
      <c r="DEL196" s="282"/>
      <c r="DEM196" s="229"/>
      <c r="DEN196" s="281"/>
      <c r="DEO196" s="282"/>
      <c r="DEP196" s="229"/>
      <c r="DEQ196" s="281"/>
      <c r="DER196" s="282"/>
      <c r="DES196" s="229"/>
      <c r="DET196" s="281"/>
      <c r="DEU196" s="282"/>
      <c r="DEV196" s="229"/>
      <c r="DEW196" s="281"/>
      <c r="DEX196" s="282"/>
      <c r="DEY196" s="229"/>
      <c r="DEZ196" s="281"/>
      <c r="DFA196" s="282"/>
      <c r="DFB196" s="229"/>
      <c r="DFC196" s="281"/>
      <c r="DFD196" s="282"/>
      <c r="DFE196" s="229"/>
      <c r="DFF196" s="281"/>
      <c r="DFG196" s="282"/>
      <c r="DFH196" s="229"/>
      <c r="DFI196" s="281"/>
      <c r="DFJ196" s="282"/>
      <c r="DFK196" s="229"/>
      <c r="DFL196" s="281"/>
      <c r="DFM196" s="282"/>
      <c r="DFN196" s="229"/>
      <c r="DFO196" s="281"/>
      <c r="DFP196" s="282"/>
      <c r="DFQ196" s="229"/>
      <c r="DFR196" s="281"/>
      <c r="DFS196" s="282"/>
      <c r="DFT196" s="229"/>
      <c r="DFU196" s="281"/>
      <c r="DFV196" s="282"/>
      <c r="DFW196" s="229"/>
      <c r="DFX196" s="281"/>
      <c r="DFY196" s="282"/>
      <c r="DFZ196" s="229"/>
      <c r="DGA196" s="281"/>
      <c r="DGB196" s="282"/>
      <c r="DGC196" s="229"/>
      <c r="DGD196" s="281"/>
      <c r="DGE196" s="282"/>
      <c r="DGF196" s="229"/>
      <c r="DGG196" s="281"/>
      <c r="DGH196" s="282"/>
      <c r="DGI196" s="229"/>
      <c r="DGJ196" s="281"/>
      <c r="DGK196" s="282"/>
      <c r="DGL196" s="229"/>
      <c r="DGM196" s="281"/>
      <c r="DGN196" s="282"/>
      <c r="DGO196" s="229"/>
      <c r="DGP196" s="281"/>
      <c r="DGQ196" s="282"/>
      <c r="DGR196" s="229"/>
      <c r="DGS196" s="281"/>
      <c r="DGT196" s="282"/>
      <c r="DGU196" s="229"/>
      <c r="DGV196" s="281"/>
      <c r="DGW196" s="282"/>
      <c r="DGX196" s="229"/>
      <c r="DGY196" s="281"/>
      <c r="DGZ196" s="282"/>
      <c r="DHA196" s="229"/>
      <c r="DHB196" s="281"/>
      <c r="DHC196" s="282"/>
      <c r="DHD196" s="229"/>
      <c r="DHE196" s="281"/>
      <c r="DHF196" s="282"/>
      <c r="DHG196" s="229"/>
      <c r="DHH196" s="281"/>
      <c r="DHI196" s="282"/>
      <c r="DHJ196" s="229"/>
      <c r="DHK196" s="281"/>
      <c r="DHL196" s="282"/>
      <c r="DHM196" s="229"/>
      <c r="DHN196" s="281"/>
      <c r="DHO196" s="282"/>
      <c r="DHP196" s="229"/>
      <c r="DHQ196" s="281"/>
      <c r="DHR196" s="282"/>
      <c r="DHS196" s="229"/>
      <c r="DHT196" s="281"/>
      <c r="DHU196" s="282"/>
      <c r="DHV196" s="229"/>
      <c r="DHW196" s="281"/>
      <c r="DHX196" s="282"/>
      <c r="DHY196" s="229"/>
      <c r="DHZ196" s="281"/>
      <c r="DIA196" s="282"/>
      <c r="DIB196" s="229"/>
      <c r="DIC196" s="281"/>
      <c r="DID196" s="282"/>
      <c r="DIE196" s="229"/>
      <c r="DIF196" s="281"/>
      <c r="DIG196" s="282"/>
      <c r="DIH196" s="229"/>
      <c r="DII196" s="281"/>
      <c r="DIJ196" s="282"/>
      <c r="DIK196" s="229"/>
      <c r="DIL196" s="281"/>
      <c r="DIM196" s="282"/>
      <c r="DIN196" s="229"/>
      <c r="DIO196" s="281"/>
      <c r="DIP196" s="282"/>
      <c r="DIQ196" s="229"/>
      <c r="DIR196" s="281"/>
      <c r="DIS196" s="282"/>
      <c r="DIT196" s="229"/>
      <c r="DIU196" s="281"/>
      <c r="DIV196" s="282"/>
      <c r="DIW196" s="229"/>
      <c r="DIX196" s="281"/>
      <c r="DIY196" s="282"/>
      <c r="DIZ196" s="229"/>
      <c r="DJA196" s="281"/>
      <c r="DJB196" s="282"/>
      <c r="DJC196" s="229"/>
      <c r="DJD196" s="281"/>
      <c r="DJE196" s="282"/>
      <c r="DJF196" s="229"/>
      <c r="DJG196" s="281"/>
      <c r="DJH196" s="282"/>
      <c r="DJI196" s="229"/>
      <c r="DJJ196" s="281"/>
      <c r="DJK196" s="282"/>
      <c r="DJL196" s="229"/>
      <c r="DJM196" s="281"/>
      <c r="DJN196" s="282"/>
      <c r="DJO196" s="229"/>
      <c r="DJP196" s="281"/>
      <c r="DJQ196" s="282"/>
      <c r="DJR196" s="229"/>
      <c r="DJS196" s="281"/>
      <c r="DJT196" s="282"/>
      <c r="DJU196" s="229"/>
      <c r="DJV196" s="281"/>
      <c r="DJW196" s="282"/>
      <c r="DJX196" s="229"/>
      <c r="DJY196" s="281"/>
      <c r="DJZ196" s="282"/>
      <c r="DKA196" s="229"/>
      <c r="DKB196" s="281"/>
      <c r="DKC196" s="282"/>
      <c r="DKD196" s="229"/>
      <c r="DKE196" s="281"/>
      <c r="DKF196" s="282"/>
      <c r="DKG196" s="229"/>
      <c r="DKH196" s="281"/>
      <c r="DKI196" s="282"/>
      <c r="DKJ196" s="229"/>
      <c r="DKK196" s="281"/>
      <c r="DKL196" s="282"/>
      <c r="DKM196" s="229"/>
      <c r="DKN196" s="281"/>
      <c r="DKO196" s="282"/>
      <c r="DKP196" s="229"/>
      <c r="DKQ196" s="281"/>
      <c r="DKR196" s="282"/>
      <c r="DKS196" s="229"/>
      <c r="DKT196" s="281"/>
      <c r="DKU196" s="282"/>
      <c r="DKV196" s="229"/>
      <c r="DKW196" s="281"/>
      <c r="DKX196" s="282"/>
      <c r="DKY196" s="229"/>
      <c r="DKZ196" s="281"/>
      <c r="DLA196" s="282"/>
      <c r="DLB196" s="229"/>
      <c r="DLC196" s="281"/>
      <c r="DLD196" s="282"/>
      <c r="DLE196" s="229"/>
      <c r="DLF196" s="281"/>
      <c r="DLG196" s="282"/>
      <c r="DLH196" s="229"/>
      <c r="DLI196" s="281"/>
      <c r="DLJ196" s="282"/>
      <c r="DLK196" s="229"/>
      <c r="DLL196" s="281"/>
      <c r="DLM196" s="282"/>
      <c r="DLN196" s="229"/>
      <c r="DLO196" s="281"/>
      <c r="DLP196" s="282"/>
      <c r="DLQ196" s="229"/>
      <c r="DLR196" s="281"/>
      <c r="DLS196" s="282"/>
      <c r="DLT196" s="229"/>
      <c r="DLU196" s="281"/>
      <c r="DLV196" s="282"/>
      <c r="DLW196" s="229"/>
      <c r="DLX196" s="281"/>
      <c r="DLY196" s="282"/>
      <c r="DLZ196" s="229"/>
      <c r="DMA196" s="281"/>
      <c r="DMB196" s="282"/>
      <c r="DMC196" s="229"/>
      <c r="DMD196" s="281"/>
      <c r="DME196" s="282"/>
      <c r="DMF196" s="229"/>
      <c r="DMG196" s="281"/>
      <c r="DMH196" s="282"/>
      <c r="DMI196" s="229"/>
      <c r="DMJ196" s="281"/>
      <c r="DMK196" s="282"/>
      <c r="DML196" s="229"/>
      <c r="DMM196" s="281"/>
      <c r="DMN196" s="282"/>
      <c r="DMO196" s="229"/>
      <c r="DMP196" s="281"/>
      <c r="DMQ196" s="282"/>
      <c r="DMR196" s="229"/>
      <c r="DMS196" s="281"/>
      <c r="DMT196" s="282"/>
      <c r="DMU196" s="229"/>
      <c r="DMV196" s="281"/>
      <c r="DMW196" s="282"/>
      <c r="DMX196" s="229"/>
      <c r="DMY196" s="281"/>
      <c r="DMZ196" s="282"/>
      <c r="DNA196" s="229"/>
      <c r="DNB196" s="281"/>
      <c r="DNC196" s="282"/>
      <c r="DND196" s="229"/>
      <c r="DNE196" s="281"/>
      <c r="DNF196" s="282"/>
      <c r="DNG196" s="229"/>
      <c r="DNH196" s="281"/>
      <c r="DNI196" s="282"/>
      <c r="DNJ196" s="229"/>
      <c r="DNK196" s="281"/>
      <c r="DNL196" s="282"/>
      <c r="DNM196" s="229"/>
      <c r="DNN196" s="281"/>
      <c r="DNO196" s="282"/>
      <c r="DNP196" s="229"/>
      <c r="DNQ196" s="281"/>
      <c r="DNR196" s="282"/>
      <c r="DNS196" s="229"/>
      <c r="DNT196" s="281"/>
      <c r="DNU196" s="282"/>
      <c r="DNV196" s="229"/>
      <c r="DNW196" s="281"/>
      <c r="DNX196" s="282"/>
      <c r="DNY196" s="229"/>
      <c r="DNZ196" s="281"/>
      <c r="DOA196" s="282"/>
      <c r="DOB196" s="229"/>
      <c r="DOC196" s="281"/>
      <c r="DOD196" s="282"/>
      <c r="DOE196" s="229"/>
      <c r="DOF196" s="281"/>
      <c r="DOG196" s="282"/>
      <c r="DOH196" s="229"/>
      <c r="DOI196" s="281"/>
      <c r="DOJ196" s="282"/>
      <c r="DOK196" s="229"/>
      <c r="DOL196" s="281"/>
      <c r="DOM196" s="282"/>
      <c r="DON196" s="229"/>
      <c r="DOO196" s="281"/>
      <c r="DOP196" s="282"/>
      <c r="DOQ196" s="229"/>
      <c r="DOR196" s="281"/>
      <c r="DOS196" s="282"/>
      <c r="DOT196" s="229"/>
      <c r="DOU196" s="281"/>
      <c r="DOV196" s="282"/>
      <c r="DOW196" s="229"/>
      <c r="DOX196" s="281"/>
      <c r="DOY196" s="282"/>
      <c r="DOZ196" s="229"/>
      <c r="DPA196" s="281"/>
      <c r="DPB196" s="282"/>
      <c r="DPC196" s="229"/>
      <c r="DPD196" s="281"/>
      <c r="DPE196" s="282"/>
      <c r="DPF196" s="229"/>
      <c r="DPG196" s="281"/>
      <c r="DPH196" s="282"/>
      <c r="DPI196" s="229"/>
      <c r="DPJ196" s="281"/>
      <c r="DPK196" s="282"/>
      <c r="DPL196" s="229"/>
      <c r="DPM196" s="281"/>
      <c r="DPN196" s="282"/>
      <c r="DPO196" s="229"/>
      <c r="DPP196" s="281"/>
      <c r="DPQ196" s="282"/>
      <c r="DPR196" s="229"/>
      <c r="DPS196" s="281"/>
      <c r="DPT196" s="282"/>
      <c r="DPU196" s="229"/>
      <c r="DPV196" s="281"/>
      <c r="DPW196" s="282"/>
      <c r="DPX196" s="229"/>
      <c r="DPY196" s="281"/>
      <c r="DPZ196" s="282"/>
      <c r="DQA196" s="229"/>
      <c r="DQB196" s="281"/>
      <c r="DQC196" s="282"/>
      <c r="DQD196" s="229"/>
      <c r="DQE196" s="281"/>
      <c r="DQF196" s="282"/>
      <c r="DQG196" s="229"/>
      <c r="DQH196" s="281"/>
      <c r="DQI196" s="282"/>
      <c r="DQJ196" s="229"/>
      <c r="DQK196" s="281"/>
      <c r="DQL196" s="282"/>
      <c r="DQM196" s="229"/>
      <c r="DQN196" s="281"/>
      <c r="DQO196" s="282"/>
      <c r="DQP196" s="229"/>
      <c r="DQQ196" s="281"/>
      <c r="DQR196" s="282"/>
      <c r="DQS196" s="229"/>
      <c r="DQT196" s="281"/>
      <c r="DQU196" s="282"/>
      <c r="DQV196" s="229"/>
      <c r="DQW196" s="281"/>
      <c r="DQX196" s="282"/>
      <c r="DQY196" s="229"/>
      <c r="DQZ196" s="281"/>
      <c r="DRA196" s="282"/>
      <c r="DRB196" s="229"/>
      <c r="DRC196" s="281"/>
      <c r="DRD196" s="282"/>
      <c r="DRE196" s="229"/>
      <c r="DRF196" s="281"/>
      <c r="DRG196" s="282"/>
      <c r="DRH196" s="229"/>
      <c r="DRI196" s="281"/>
      <c r="DRJ196" s="282"/>
      <c r="DRK196" s="229"/>
      <c r="DRL196" s="281"/>
      <c r="DRM196" s="282"/>
      <c r="DRN196" s="229"/>
      <c r="DRO196" s="281"/>
      <c r="DRP196" s="282"/>
      <c r="DRQ196" s="229"/>
      <c r="DRR196" s="281"/>
      <c r="DRS196" s="282"/>
      <c r="DRT196" s="229"/>
      <c r="DRU196" s="281"/>
      <c r="DRV196" s="282"/>
      <c r="DRW196" s="229"/>
      <c r="DRX196" s="281"/>
      <c r="DRY196" s="282"/>
      <c r="DRZ196" s="229"/>
      <c r="DSA196" s="281"/>
      <c r="DSB196" s="282"/>
      <c r="DSC196" s="229"/>
      <c r="DSD196" s="281"/>
      <c r="DSE196" s="282"/>
      <c r="DSF196" s="229"/>
      <c r="DSG196" s="281"/>
      <c r="DSH196" s="282"/>
      <c r="DSI196" s="229"/>
      <c r="DSJ196" s="281"/>
      <c r="DSK196" s="282"/>
      <c r="DSL196" s="229"/>
      <c r="DSM196" s="281"/>
      <c r="DSN196" s="282"/>
      <c r="DSO196" s="229"/>
      <c r="DSP196" s="281"/>
      <c r="DSQ196" s="282"/>
      <c r="DSR196" s="229"/>
      <c r="DSS196" s="281"/>
      <c r="DST196" s="282"/>
      <c r="DSU196" s="229"/>
      <c r="DSV196" s="281"/>
      <c r="DSW196" s="282"/>
      <c r="DSX196" s="229"/>
      <c r="DSY196" s="281"/>
      <c r="DSZ196" s="282"/>
      <c r="DTA196" s="229"/>
      <c r="DTB196" s="281"/>
      <c r="DTC196" s="282"/>
      <c r="DTD196" s="229"/>
      <c r="DTE196" s="281"/>
      <c r="DTF196" s="282"/>
      <c r="DTG196" s="229"/>
      <c r="DTH196" s="281"/>
      <c r="DTI196" s="282"/>
      <c r="DTJ196" s="229"/>
      <c r="DTK196" s="281"/>
      <c r="DTL196" s="282"/>
      <c r="DTM196" s="229"/>
      <c r="DTN196" s="281"/>
      <c r="DTO196" s="282"/>
      <c r="DTP196" s="229"/>
      <c r="DTQ196" s="281"/>
      <c r="DTR196" s="282"/>
      <c r="DTS196" s="229"/>
      <c r="DTT196" s="281"/>
      <c r="DTU196" s="282"/>
      <c r="DTV196" s="229"/>
      <c r="DTW196" s="281"/>
      <c r="DTX196" s="282"/>
      <c r="DTY196" s="229"/>
      <c r="DTZ196" s="281"/>
      <c r="DUA196" s="282"/>
      <c r="DUB196" s="229"/>
      <c r="DUC196" s="281"/>
      <c r="DUD196" s="282"/>
      <c r="DUE196" s="229"/>
      <c r="DUF196" s="281"/>
      <c r="DUG196" s="282"/>
      <c r="DUH196" s="229"/>
      <c r="DUI196" s="281"/>
      <c r="DUJ196" s="282"/>
      <c r="DUK196" s="229"/>
      <c r="DUL196" s="281"/>
      <c r="DUM196" s="282"/>
      <c r="DUN196" s="229"/>
      <c r="DUO196" s="281"/>
      <c r="DUP196" s="282"/>
      <c r="DUQ196" s="229"/>
      <c r="DUR196" s="281"/>
      <c r="DUS196" s="282"/>
      <c r="DUT196" s="229"/>
      <c r="DUU196" s="281"/>
      <c r="DUV196" s="282"/>
      <c r="DUW196" s="229"/>
      <c r="DUX196" s="281"/>
      <c r="DUY196" s="282"/>
      <c r="DUZ196" s="229"/>
      <c r="DVA196" s="281"/>
      <c r="DVB196" s="282"/>
      <c r="DVC196" s="229"/>
      <c r="DVD196" s="281"/>
      <c r="DVE196" s="282"/>
      <c r="DVF196" s="229"/>
      <c r="DVG196" s="281"/>
      <c r="DVH196" s="282"/>
      <c r="DVI196" s="229"/>
      <c r="DVJ196" s="281"/>
      <c r="DVK196" s="282"/>
      <c r="DVL196" s="229"/>
      <c r="DVM196" s="281"/>
      <c r="DVN196" s="282"/>
      <c r="DVO196" s="229"/>
      <c r="DVP196" s="281"/>
      <c r="DVQ196" s="282"/>
      <c r="DVR196" s="229"/>
      <c r="DVS196" s="281"/>
      <c r="DVT196" s="282"/>
      <c r="DVU196" s="229"/>
      <c r="DVV196" s="281"/>
      <c r="DVW196" s="282"/>
      <c r="DVX196" s="229"/>
      <c r="DVY196" s="281"/>
      <c r="DVZ196" s="282"/>
      <c r="DWA196" s="229"/>
      <c r="DWB196" s="281"/>
      <c r="DWC196" s="282"/>
      <c r="DWD196" s="229"/>
      <c r="DWE196" s="281"/>
      <c r="DWF196" s="282"/>
      <c r="DWG196" s="229"/>
      <c r="DWH196" s="281"/>
      <c r="DWI196" s="282"/>
      <c r="DWJ196" s="229"/>
      <c r="DWK196" s="281"/>
      <c r="DWL196" s="282"/>
      <c r="DWM196" s="229"/>
      <c r="DWN196" s="281"/>
      <c r="DWO196" s="282"/>
      <c r="DWP196" s="229"/>
      <c r="DWQ196" s="281"/>
      <c r="DWR196" s="282"/>
      <c r="DWS196" s="229"/>
      <c r="DWT196" s="281"/>
      <c r="DWU196" s="282"/>
      <c r="DWV196" s="229"/>
      <c r="DWW196" s="281"/>
      <c r="DWX196" s="282"/>
      <c r="DWY196" s="229"/>
      <c r="DWZ196" s="281"/>
      <c r="DXA196" s="282"/>
      <c r="DXB196" s="229"/>
      <c r="DXC196" s="281"/>
      <c r="DXD196" s="282"/>
      <c r="DXE196" s="229"/>
      <c r="DXF196" s="281"/>
      <c r="DXG196" s="282"/>
      <c r="DXH196" s="229"/>
      <c r="DXI196" s="281"/>
      <c r="DXJ196" s="282"/>
      <c r="DXK196" s="229"/>
      <c r="DXL196" s="281"/>
      <c r="DXM196" s="282"/>
      <c r="DXN196" s="229"/>
      <c r="DXO196" s="281"/>
      <c r="DXP196" s="282"/>
      <c r="DXQ196" s="229"/>
      <c r="DXR196" s="281"/>
      <c r="DXS196" s="282"/>
      <c r="DXT196" s="229"/>
      <c r="DXU196" s="281"/>
      <c r="DXV196" s="282"/>
      <c r="DXW196" s="229"/>
      <c r="DXX196" s="281"/>
      <c r="DXY196" s="282"/>
      <c r="DXZ196" s="229"/>
      <c r="DYA196" s="281"/>
      <c r="DYB196" s="282"/>
      <c r="DYC196" s="229"/>
      <c r="DYD196" s="281"/>
      <c r="DYE196" s="282"/>
      <c r="DYF196" s="229"/>
      <c r="DYG196" s="281"/>
      <c r="DYH196" s="282"/>
      <c r="DYI196" s="229"/>
      <c r="DYJ196" s="281"/>
      <c r="DYK196" s="282"/>
      <c r="DYL196" s="229"/>
      <c r="DYM196" s="281"/>
      <c r="DYN196" s="282"/>
      <c r="DYO196" s="229"/>
      <c r="DYP196" s="281"/>
      <c r="DYQ196" s="282"/>
      <c r="DYR196" s="229"/>
      <c r="DYS196" s="281"/>
      <c r="DYT196" s="282"/>
      <c r="DYU196" s="229"/>
      <c r="DYV196" s="281"/>
      <c r="DYW196" s="282"/>
      <c r="DYX196" s="229"/>
      <c r="DYY196" s="281"/>
      <c r="DYZ196" s="282"/>
      <c r="DZA196" s="229"/>
      <c r="DZB196" s="281"/>
      <c r="DZC196" s="282"/>
      <c r="DZD196" s="229"/>
      <c r="DZE196" s="281"/>
      <c r="DZF196" s="282"/>
      <c r="DZG196" s="229"/>
      <c r="DZH196" s="281"/>
      <c r="DZI196" s="282"/>
      <c r="DZJ196" s="229"/>
      <c r="DZK196" s="281"/>
      <c r="DZL196" s="282"/>
      <c r="DZM196" s="229"/>
      <c r="DZN196" s="281"/>
      <c r="DZO196" s="282"/>
      <c r="DZP196" s="229"/>
      <c r="DZQ196" s="281"/>
      <c r="DZR196" s="282"/>
      <c r="DZS196" s="229"/>
      <c r="DZT196" s="281"/>
      <c r="DZU196" s="282"/>
      <c r="DZV196" s="229"/>
      <c r="DZW196" s="281"/>
      <c r="DZX196" s="282"/>
      <c r="DZY196" s="229"/>
      <c r="DZZ196" s="281"/>
      <c r="EAA196" s="282"/>
      <c r="EAB196" s="229"/>
      <c r="EAC196" s="281"/>
      <c r="EAD196" s="282"/>
      <c r="EAE196" s="229"/>
      <c r="EAF196" s="281"/>
      <c r="EAG196" s="282"/>
      <c r="EAH196" s="229"/>
      <c r="EAI196" s="281"/>
      <c r="EAJ196" s="282"/>
      <c r="EAK196" s="229"/>
      <c r="EAL196" s="281"/>
      <c r="EAM196" s="282"/>
      <c r="EAN196" s="229"/>
      <c r="EAO196" s="281"/>
      <c r="EAP196" s="282"/>
      <c r="EAQ196" s="229"/>
      <c r="EAR196" s="281"/>
      <c r="EAS196" s="282"/>
      <c r="EAT196" s="229"/>
      <c r="EAU196" s="281"/>
      <c r="EAV196" s="282"/>
      <c r="EAW196" s="229"/>
      <c r="EAX196" s="281"/>
      <c r="EAY196" s="282"/>
      <c r="EAZ196" s="229"/>
      <c r="EBA196" s="281"/>
      <c r="EBB196" s="282"/>
      <c r="EBC196" s="229"/>
      <c r="EBD196" s="281"/>
      <c r="EBE196" s="282"/>
      <c r="EBF196" s="229"/>
      <c r="EBG196" s="281"/>
      <c r="EBH196" s="282"/>
      <c r="EBI196" s="229"/>
      <c r="EBJ196" s="281"/>
      <c r="EBK196" s="282"/>
      <c r="EBL196" s="229"/>
      <c r="EBM196" s="281"/>
      <c r="EBN196" s="282"/>
      <c r="EBO196" s="229"/>
      <c r="EBP196" s="281"/>
      <c r="EBQ196" s="282"/>
      <c r="EBR196" s="229"/>
      <c r="EBS196" s="281"/>
      <c r="EBT196" s="282"/>
      <c r="EBU196" s="229"/>
      <c r="EBV196" s="281"/>
      <c r="EBW196" s="282"/>
      <c r="EBX196" s="229"/>
      <c r="EBY196" s="281"/>
      <c r="EBZ196" s="282"/>
      <c r="ECA196" s="229"/>
      <c r="ECB196" s="281"/>
      <c r="ECC196" s="282"/>
      <c r="ECD196" s="229"/>
      <c r="ECE196" s="281"/>
      <c r="ECF196" s="282"/>
      <c r="ECG196" s="229"/>
      <c r="ECH196" s="281"/>
      <c r="ECI196" s="282"/>
      <c r="ECJ196" s="229"/>
      <c r="ECK196" s="281"/>
      <c r="ECL196" s="282"/>
      <c r="ECM196" s="229"/>
      <c r="ECN196" s="281"/>
      <c r="ECO196" s="282"/>
      <c r="ECP196" s="229"/>
      <c r="ECQ196" s="281"/>
      <c r="ECR196" s="282"/>
      <c r="ECS196" s="229"/>
      <c r="ECT196" s="281"/>
      <c r="ECU196" s="282"/>
      <c r="ECV196" s="229"/>
      <c r="ECW196" s="281"/>
      <c r="ECX196" s="282"/>
      <c r="ECY196" s="229"/>
      <c r="ECZ196" s="281"/>
      <c r="EDA196" s="282"/>
      <c r="EDB196" s="229"/>
      <c r="EDC196" s="281"/>
      <c r="EDD196" s="282"/>
      <c r="EDE196" s="229"/>
      <c r="EDF196" s="281"/>
      <c r="EDG196" s="282"/>
      <c r="EDH196" s="229"/>
      <c r="EDI196" s="281"/>
      <c r="EDJ196" s="282"/>
      <c r="EDK196" s="229"/>
      <c r="EDL196" s="281"/>
      <c r="EDM196" s="282"/>
      <c r="EDN196" s="229"/>
      <c r="EDO196" s="281"/>
      <c r="EDP196" s="282"/>
      <c r="EDQ196" s="229"/>
      <c r="EDR196" s="281"/>
      <c r="EDS196" s="282"/>
      <c r="EDT196" s="229"/>
      <c r="EDU196" s="281"/>
      <c r="EDV196" s="282"/>
      <c r="EDW196" s="229"/>
      <c r="EDX196" s="281"/>
      <c r="EDY196" s="282"/>
      <c r="EDZ196" s="229"/>
      <c r="EEA196" s="281"/>
      <c r="EEB196" s="282"/>
      <c r="EEC196" s="229"/>
      <c r="EED196" s="281"/>
      <c r="EEE196" s="282"/>
      <c r="EEF196" s="229"/>
      <c r="EEG196" s="281"/>
      <c r="EEH196" s="282"/>
      <c r="EEI196" s="229"/>
      <c r="EEJ196" s="281"/>
      <c r="EEK196" s="282"/>
      <c r="EEL196" s="229"/>
      <c r="EEM196" s="281"/>
      <c r="EEN196" s="282"/>
      <c r="EEO196" s="229"/>
      <c r="EEP196" s="281"/>
      <c r="EEQ196" s="282"/>
      <c r="EER196" s="229"/>
      <c r="EES196" s="281"/>
      <c r="EET196" s="282"/>
      <c r="EEU196" s="229"/>
      <c r="EEV196" s="281"/>
      <c r="EEW196" s="282"/>
      <c r="EEX196" s="229"/>
      <c r="EEY196" s="281"/>
      <c r="EEZ196" s="282"/>
      <c r="EFA196" s="229"/>
      <c r="EFB196" s="281"/>
      <c r="EFC196" s="282"/>
      <c r="EFD196" s="229"/>
      <c r="EFE196" s="281"/>
      <c r="EFF196" s="282"/>
      <c r="EFG196" s="229"/>
      <c r="EFH196" s="281"/>
      <c r="EFI196" s="282"/>
      <c r="EFJ196" s="229"/>
      <c r="EFK196" s="281"/>
      <c r="EFL196" s="282"/>
      <c r="EFM196" s="229"/>
      <c r="EFN196" s="281"/>
      <c r="EFO196" s="282"/>
      <c r="EFP196" s="229"/>
      <c r="EFQ196" s="281"/>
      <c r="EFR196" s="282"/>
      <c r="EFS196" s="229"/>
      <c r="EFT196" s="281"/>
      <c r="EFU196" s="282"/>
      <c r="EFV196" s="229"/>
      <c r="EFW196" s="281"/>
      <c r="EFX196" s="282"/>
      <c r="EFY196" s="229"/>
      <c r="EFZ196" s="281"/>
      <c r="EGA196" s="282"/>
      <c r="EGB196" s="229"/>
      <c r="EGC196" s="281"/>
      <c r="EGD196" s="282"/>
      <c r="EGE196" s="229"/>
      <c r="EGF196" s="281"/>
      <c r="EGG196" s="282"/>
      <c r="EGH196" s="229"/>
      <c r="EGI196" s="281"/>
      <c r="EGJ196" s="282"/>
      <c r="EGK196" s="229"/>
      <c r="EGL196" s="281"/>
      <c r="EGM196" s="282"/>
      <c r="EGN196" s="229"/>
      <c r="EGO196" s="281"/>
      <c r="EGP196" s="282"/>
      <c r="EGQ196" s="229"/>
      <c r="EGR196" s="281"/>
      <c r="EGS196" s="282"/>
      <c r="EGT196" s="229"/>
      <c r="EGU196" s="281"/>
      <c r="EGV196" s="282"/>
      <c r="EGW196" s="229"/>
      <c r="EGX196" s="281"/>
      <c r="EGY196" s="282"/>
      <c r="EGZ196" s="229"/>
      <c r="EHA196" s="281"/>
      <c r="EHB196" s="282"/>
      <c r="EHC196" s="229"/>
      <c r="EHD196" s="281"/>
      <c r="EHE196" s="282"/>
      <c r="EHF196" s="229"/>
      <c r="EHG196" s="281"/>
      <c r="EHH196" s="282"/>
      <c r="EHI196" s="229"/>
      <c r="EHJ196" s="281"/>
      <c r="EHK196" s="282"/>
      <c r="EHL196" s="229"/>
      <c r="EHM196" s="281"/>
      <c r="EHN196" s="282"/>
      <c r="EHO196" s="229"/>
      <c r="EHP196" s="281"/>
      <c r="EHQ196" s="282"/>
      <c r="EHR196" s="229"/>
      <c r="EHS196" s="281"/>
      <c r="EHT196" s="282"/>
      <c r="EHU196" s="229"/>
      <c r="EHV196" s="281"/>
      <c r="EHW196" s="282"/>
      <c r="EHX196" s="229"/>
      <c r="EHY196" s="281"/>
      <c r="EHZ196" s="282"/>
      <c r="EIA196" s="229"/>
      <c r="EIB196" s="281"/>
      <c r="EIC196" s="282"/>
      <c r="EID196" s="229"/>
      <c r="EIE196" s="281"/>
      <c r="EIF196" s="282"/>
      <c r="EIG196" s="229"/>
      <c r="EIH196" s="281"/>
      <c r="EII196" s="282"/>
      <c r="EIJ196" s="229"/>
      <c r="EIK196" s="281"/>
      <c r="EIL196" s="282"/>
      <c r="EIM196" s="229"/>
      <c r="EIN196" s="281"/>
      <c r="EIO196" s="282"/>
      <c r="EIP196" s="229"/>
      <c r="EIQ196" s="281"/>
      <c r="EIR196" s="282"/>
      <c r="EIS196" s="229"/>
      <c r="EIT196" s="281"/>
      <c r="EIU196" s="282"/>
      <c r="EIV196" s="229"/>
      <c r="EIW196" s="281"/>
      <c r="EIX196" s="282"/>
      <c r="EIY196" s="229"/>
      <c r="EIZ196" s="281"/>
      <c r="EJA196" s="282"/>
      <c r="EJB196" s="229"/>
      <c r="EJC196" s="281"/>
      <c r="EJD196" s="282"/>
      <c r="EJE196" s="229"/>
      <c r="EJF196" s="281"/>
      <c r="EJG196" s="282"/>
      <c r="EJH196" s="229"/>
      <c r="EJI196" s="281"/>
      <c r="EJJ196" s="282"/>
      <c r="EJK196" s="229"/>
      <c r="EJL196" s="281"/>
      <c r="EJM196" s="282"/>
      <c r="EJN196" s="229"/>
      <c r="EJO196" s="281"/>
      <c r="EJP196" s="282"/>
      <c r="EJQ196" s="229"/>
      <c r="EJR196" s="281"/>
      <c r="EJS196" s="282"/>
      <c r="EJT196" s="229"/>
      <c r="EJU196" s="281"/>
      <c r="EJV196" s="282"/>
      <c r="EJW196" s="229"/>
      <c r="EJX196" s="281"/>
      <c r="EJY196" s="282"/>
      <c r="EJZ196" s="229"/>
      <c r="EKA196" s="281"/>
      <c r="EKB196" s="282"/>
      <c r="EKC196" s="229"/>
      <c r="EKD196" s="281"/>
      <c r="EKE196" s="282"/>
      <c r="EKF196" s="229"/>
      <c r="EKG196" s="281"/>
      <c r="EKH196" s="282"/>
      <c r="EKI196" s="229"/>
      <c r="EKJ196" s="281"/>
      <c r="EKK196" s="282"/>
      <c r="EKL196" s="229"/>
      <c r="EKM196" s="281"/>
      <c r="EKN196" s="282"/>
      <c r="EKO196" s="229"/>
      <c r="EKP196" s="281"/>
      <c r="EKQ196" s="282"/>
      <c r="EKR196" s="229"/>
      <c r="EKS196" s="281"/>
      <c r="EKT196" s="282"/>
      <c r="EKU196" s="229"/>
      <c r="EKV196" s="281"/>
      <c r="EKW196" s="282"/>
      <c r="EKX196" s="229"/>
      <c r="EKY196" s="281"/>
      <c r="EKZ196" s="282"/>
      <c r="ELA196" s="229"/>
      <c r="ELB196" s="281"/>
      <c r="ELC196" s="282"/>
      <c r="ELD196" s="229"/>
      <c r="ELE196" s="281"/>
      <c r="ELF196" s="282"/>
      <c r="ELG196" s="229"/>
      <c r="ELH196" s="281"/>
      <c r="ELI196" s="282"/>
      <c r="ELJ196" s="229"/>
      <c r="ELK196" s="281"/>
      <c r="ELL196" s="282"/>
      <c r="ELM196" s="229"/>
      <c r="ELN196" s="281"/>
      <c r="ELO196" s="282"/>
      <c r="ELP196" s="229"/>
      <c r="ELQ196" s="281"/>
      <c r="ELR196" s="282"/>
      <c r="ELS196" s="229"/>
      <c r="ELT196" s="281"/>
      <c r="ELU196" s="282"/>
      <c r="ELV196" s="229"/>
      <c r="ELW196" s="281"/>
      <c r="ELX196" s="282"/>
      <c r="ELY196" s="229"/>
      <c r="ELZ196" s="281"/>
      <c r="EMA196" s="282"/>
      <c r="EMB196" s="229"/>
      <c r="EMC196" s="281"/>
      <c r="EMD196" s="282"/>
      <c r="EME196" s="229"/>
      <c r="EMF196" s="281"/>
      <c r="EMG196" s="282"/>
      <c r="EMH196" s="229"/>
      <c r="EMI196" s="281"/>
      <c r="EMJ196" s="282"/>
      <c r="EMK196" s="229"/>
      <c r="EML196" s="281"/>
      <c r="EMM196" s="282"/>
      <c r="EMN196" s="229"/>
      <c r="EMO196" s="281"/>
      <c r="EMP196" s="282"/>
      <c r="EMQ196" s="229"/>
      <c r="EMR196" s="281"/>
      <c r="EMS196" s="282"/>
      <c r="EMT196" s="229"/>
      <c r="EMU196" s="281"/>
      <c r="EMV196" s="282"/>
      <c r="EMW196" s="229"/>
      <c r="EMX196" s="281"/>
      <c r="EMY196" s="282"/>
      <c r="EMZ196" s="229"/>
      <c r="ENA196" s="281"/>
      <c r="ENB196" s="282"/>
      <c r="ENC196" s="229"/>
      <c r="END196" s="281"/>
      <c r="ENE196" s="282"/>
      <c r="ENF196" s="229"/>
      <c r="ENG196" s="281"/>
      <c r="ENH196" s="282"/>
      <c r="ENI196" s="229"/>
      <c r="ENJ196" s="281"/>
      <c r="ENK196" s="282"/>
      <c r="ENL196" s="229"/>
      <c r="ENM196" s="281"/>
      <c r="ENN196" s="282"/>
      <c r="ENO196" s="229"/>
      <c r="ENP196" s="281"/>
      <c r="ENQ196" s="282"/>
      <c r="ENR196" s="229"/>
      <c r="ENS196" s="281"/>
      <c r="ENT196" s="282"/>
      <c r="ENU196" s="229"/>
      <c r="ENV196" s="281"/>
      <c r="ENW196" s="282"/>
      <c r="ENX196" s="229"/>
      <c r="ENY196" s="281"/>
      <c r="ENZ196" s="282"/>
      <c r="EOA196" s="229"/>
      <c r="EOB196" s="281"/>
      <c r="EOC196" s="282"/>
      <c r="EOD196" s="229"/>
      <c r="EOE196" s="281"/>
      <c r="EOF196" s="282"/>
      <c r="EOG196" s="229"/>
      <c r="EOH196" s="281"/>
      <c r="EOI196" s="282"/>
      <c r="EOJ196" s="229"/>
      <c r="EOK196" s="281"/>
      <c r="EOL196" s="282"/>
      <c r="EOM196" s="229"/>
      <c r="EON196" s="281"/>
      <c r="EOO196" s="282"/>
      <c r="EOP196" s="229"/>
      <c r="EOQ196" s="281"/>
      <c r="EOR196" s="282"/>
      <c r="EOS196" s="229"/>
      <c r="EOT196" s="281"/>
      <c r="EOU196" s="282"/>
      <c r="EOV196" s="229"/>
      <c r="EOW196" s="281"/>
      <c r="EOX196" s="282"/>
      <c r="EOY196" s="229"/>
      <c r="EOZ196" s="281"/>
      <c r="EPA196" s="282"/>
      <c r="EPB196" s="229"/>
      <c r="EPC196" s="281"/>
      <c r="EPD196" s="282"/>
      <c r="EPE196" s="229"/>
      <c r="EPF196" s="281"/>
      <c r="EPG196" s="282"/>
      <c r="EPH196" s="229"/>
      <c r="EPI196" s="281"/>
      <c r="EPJ196" s="282"/>
      <c r="EPK196" s="229"/>
      <c r="EPL196" s="281"/>
      <c r="EPM196" s="282"/>
      <c r="EPN196" s="229"/>
      <c r="EPO196" s="281"/>
      <c r="EPP196" s="282"/>
      <c r="EPQ196" s="229"/>
      <c r="EPR196" s="281"/>
      <c r="EPS196" s="282"/>
      <c r="EPT196" s="229"/>
      <c r="EPU196" s="281"/>
      <c r="EPV196" s="282"/>
      <c r="EPW196" s="229"/>
      <c r="EPX196" s="281"/>
      <c r="EPY196" s="282"/>
      <c r="EPZ196" s="229"/>
      <c r="EQA196" s="281"/>
      <c r="EQB196" s="282"/>
      <c r="EQC196" s="229"/>
      <c r="EQD196" s="281"/>
      <c r="EQE196" s="282"/>
      <c r="EQF196" s="229"/>
      <c r="EQG196" s="281"/>
      <c r="EQH196" s="282"/>
      <c r="EQI196" s="229"/>
      <c r="EQJ196" s="281"/>
      <c r="EQK196" s="282"/>
      <c r="EQL196" s="229"/>
      <c r="EQM196" s="281"/>
      <c r="EQN196" s="282"/>
      <c r="EQO196" s="229"/>
      <c r="EQP196" s="281"/>
      <c r="EQQ196" s="282"/>
      <c r="EQR196" s="229"/>
      <c r="EQS196" s="281"/>
      <c r="EQT196" s="282"/>
      <c r="EQU196" s="229"/>
      <c r="EQV196" s="281"/>
      <c r="EQW196" s="282"/>
      <c r="EQX196" s="229"/>
      <c r="EQY196" s="281"/>
      <c r="EQZ196" s="282"/>
      <c r="ERA196" s="229"/>
      <c r="ERB196" s="281"/>
      <c r="ERC196" s="282"/>
      <c r="ERD196" s="229"/>
      <c r="ERE196" s="281"/>
      <c r="ERF196" s="282"/>
      <c r="ERG196" s="229"/>
      <c r="ERH196" s="281"/>
      <c r="ERI196" s="282"/>
      <c r="ERJ196" s="229"/>
      <c r="ERK196" s="281"/>
      <c r="ERL196" s="282"/>
      <c r="ERM196" s="229"/>
      <c r="ERN196" s="281"/>
      <c r="ERO196" s="282"/>
      <c r="ERP196" s="229"/>
      <c r="ERQ196" s="281"/>
      <c r="ERR196" s="282"/>
      <c r="ERS196" s="229"/>
      <c r="ERT196" s="281"/>
      <c r="ERU196" s="282"/>
      <c r="ERV196" s="229"/>
      <c r="ERW196" s="281"/>
      <c r="ERX196" s="282"/>
      <c r="ERY196" s="229"/>
      <c r="ERZ196" s="281"/>
      <c r="ESA196" s="282"/>
      <c r="ESB196" s="229"/>
      <c r="ESC196" s="281"/>
      <c r="ESD196" s="282"/>
      <c r="ESE196" s="229"/>
      <c r="ESF196" s="281"/>
      <c r="ESG196" s="282"/>
      <c r="ESH196" s="229"/>
      <c r="ESI196" s="281"/>
      <c r="ESJ196" s="282"/>
      <c r="ESK196" s="229"/>
      <c r="ESL196" s="281"/>
      <c r="ESM196" s="282"/>
      <c r="ESN196" s="229"/>
      <c r="ESO196" s="281"/>
      <c r="ESP196" s="282"/>
      <c r="ESQ196" s="229"/>
      <c r="ESR196" s="281"/>
      <c r="ESS196" s="282"/>
      <c r="EST196" s="229"/>
      <c r="ESU196" s="281"/>
      <c r="ESV196" s="282"/>
      <c r="ESW196" s="229"/>
      <c r="ESX196" s="281"/>
      <c r="ESY196" s="282"/>
      <c r="ESZ196" s="229"/>
      <c r="ETA196" s="281"/>
      <c r="ETB196" s="282"/>
      <c r="ETC196" s="229"/>
      <c r="ETD196" s="281"/>
      <c r="ETE196" s="282"/>
      <c r="ETF196" s="229"/>
      <c r="ETG196" s="281"/>
      <c r="ETH196" s="282"/>
      <c r="ETI196" s="229"/>
      <c r="ETJ196" s="281"/>
      <c r="ETK196" s="282"/>
      <c r="ETL196" s="229"/>
      <c r="ETM196" s="281"/>
      <c r="ETN196" s="282"/>
      <c r="ETO196" s="229"/>
      <c r="ETP196" s="281"/>
      <c r="ETQ196" s="282"/>
      <c r="ETR196" s="229"/>
      <c r="ETS196" s="281"/>
      <c r="ETT196" s="282"/>
      <c r="ETU196" s="229"/>
      <c r="ETV196" s="281"/>
      <c r="ETW196" s="282"/>
      <c r="ETX196" s="229"/>
      <c r="ETY196" s="281"/>
      <c r="ETZ196" s="282"/>
      <c r="EUA196" s="229"/>
      <c r="EUB196" s="281"/>
      <c r="EUC196" s="282"/>
      <c r="EUD196" s="229"/>
      <c r="EUE196" s="281"/>
      <c r="EUF196" s="282"/>
      <c r="EUG196" s="229"/>
      <c r="EUH196" s="281"/>
      <c r="EUI196" s="282"/>
      <c r="EUJ196" s="229"/>
      <c r="EUK196" s="281"/>
      <c r="EUL196" s="282"/>
      <c r="EUM196" s="229"/>
      <c r="EUN196" s="281"/>
      <c r="EUO196" s="282"/>
      <c r="EUP196" s="229"/>
      <c r="EUQ196" s="281"/>
      <c r="EUR196" s="282"/>
      <c r="EUS196" s="229"/>
      <c r="EUT196" s="281"/>
      <c r="EUU196" s="282"/>
      <c r="EUV196" s="229"/>
      <c r="EUW196" s="281"/>
      <c r="EUX196" s="282"/>
      <c r="EUY196" s="229"/>
      <c r="EUZ196" s="281"/>
      <c r="EVA196" s="282"/>
      <c r="EVB196" s="229"/>
      <c r="EVC196" s="281"/>
      <c r="EVD196" s="282"/>
      <c r="EVE196" s="229"/>
      <c r="EVF196" s="281"/>
      <c r="EVG196" s="282"/>
      <c r="EVH196" s="229"/>
      <c r="EVI196" s="281"/>
      <c r="EVJ196" s="282"/>
      <c r="EVK196" s="229"/>
      <c r="EVL196" s="281"/>
      <c r="EVM196" s="282"/>
      <c r="EVN196" s="229"/>
      <c r="EVO196" s="281"/>
      <c r="EVP196" s="282"/>
      <c r="EVQ196" s="229"/>
      <c r="EVR196" s="281"/>
      <c r="EVS196" s="282"/>
      <c r="EVT196" s="229"/>
      <c r="EVU196" s="281"/>
      <c r="EVV196" s="282"/>
      <c r="EVW196" s="229"/>
      <c r="EVX196" s="281"/>
      <c r="EVY196" s="282"/>
      <c r="EVZ196" s="229"/>
      <c r="EWA196" s="281"/>
      <c r="EWB196" s="282"/>
      <c r="EWC196" s="229"/>
      <c r="EWD196" s="281"/>
      <c r="EWE196" s="282"/>
      <c r="EWF196" s="229"/>
      <c r="EWG196" s="281"/>
      <c r="EWH196" s="282"/>
      <c r="EWI196" s="229"/>
      <c r="EWJ196" s="281"/>
      <c r="EWK196" s="282"/>
      <c r="EWL196" s="229"/>
      <c r="EWM196" s="281"/>
      <c r="EWN196" s="282"/>
      <c r="EWO196" s="229"/>
      <c r="EWP196" s="281"/>
      <c r="EWQ196" s="282"/>
      <c r="EWR196" s="229"/>
      <c r="EWS196" s="281"/>
      <c r="EWT196" s="282"/>
      <c r="EWU196" s="229"/>
      <c r="EWV196" s="281"/>
      <c r="EWW196" s="282"/>
      <c r="EWX196" s="229"/>
      <c r="EWY196" s="281"/>
      <c r="EWZ196" s="282"/>
      <c r="EXA196" s="229"/>
      <c r="EXB196" s="281"/>
      <c r="EXC196" s="282"/>
      <c r="EXD196" s="229"/>
      <c r="EXE196" s="281"/>
      <c r="EXF196" s="282"/>
      <c r="EXG196" s="229"/>
      <c r="EXH196" s="281"/>
      <c r="EXI196" s="282"/>
      <c r="EXJ196" s="229"/>
      <c r="EXK196" s="281"/>
      <c r="EXL196" s="282"/>
      <c r="EXM196" s="229"/>
      <c r="EXN196" s="281"/>
      <c r="EXO196" s="282"/>
      <c r="EXP196" s="229"/>
      <c r="EXQ196" s="281"/>
      <c r="EXR196" s="282"/>
      <c r="EXS196" s="229"/>
      <c r="EXT196" s="281"/>
      <c r="EXU196" s="282"/>
      <c r="EXV196" s="229"/>
      <c r="EXW196" s="281"/>
      <c r="EXX196" s="282"/>
      <c r="EXY196" s="229"/>
      <c r="EXZ196" s="281"/>
      <c r="EYA196" s="282"/>
      <c r="EYB196" s="229"/>
      <c r="EYC196" s="281"/>
      <c r="EYD196" s="282"/>
      <c r="EYE196" s="229"/>
      <c r="EYF196" s="281"/>
      <c r="EYG196" s="282"/>
      <c r="EYH196" s="229"/>
      <c r="EYI196" s="281"/>
      <c r="EYJ196" s="282"/>
      <c r="EYK196" s="229"/>
      <c r="EYL196" s="281"/>
      <c r="EYM196" s="282"/>
      <c r="EYN196" s="229"/>
      <c r="EYO196" s="281"/>
      <c r="EYP196" s="282"/>
      <c r="EYQ196" s="229"/>
      <c r="EYR196" s="281"/>
      <c r="EYS196" s="282"/>
      <c r="EYT196" s="229"/>
      <c r="EYU196" s="281"/>
      <c r="EYV196" s="282"/>
      <c r="EYW196" s="229"/>
      <c r="EYX196" s="281"/>
      <c r="EYY196" s="282"/>
      <c r="EYZ196" s="229"/>
      <c r="EZA196" s="281"/>
      <c r="EZB196" s="282"/>
      <c r="EZC196" s="229"/>
      <c r="EZD196" s="281"/>
      <c r="EZE196" s="282"/>
      <c r="EZF196" s="229"/>
      <c r="EZG196" s="281"/>
      <c r="EZH196" s="282"/>
      <c r="EZI196" s="229"/>
      <c r="EZJ196" s="281"/>
      <c r="EZK196" s="282"/>
      <c r="EZL196" s="229"/>
      <c r="EZM196" s="281"/>
      <c r="EZN196" s="282"/>
      <c r="EZO196" s="229"/>
      <c r="EZP196" s="281"/>
      <c r="EZQ196" s="282"/>
      <c r="EZR196" s="229"/>
      <c r="EZS196" s="281"/>
      <c r="EZT196" s="282"/>
      <c r="EZU196" s="229"/>
      <c r="EZV196" s="281"/>
      <c r="EZW196" s="282"/>
      <c r="EZX196" s="229"/>
      <c r="EZY196" s="281"/>
      <c r="EZZ196" s="282"/>
      <c r="FAA196" s="229"/>
      <c r="FAB196" s="281"/>
      <c r="FAC196" s="282"/>
      <c r="FAD196" s="229"/>
      <c r="FAE196" s="281"/>
      <c r="FAF196" s="282"/>
      <c r="FAG196" s="229"/>
      <c r="FAH196" s="281"/>
      <c r="FAI196" s="282"/>
      <c r="FAJ196" s="229"/>
      <c r="FAK196" s="281"/>
      <c r="FAL196" s="282"/>
      <c r="FAM196" s="229"/>
      <c r="FAN196" s="281"/>
      <c r="FAO196" s="282"/>
      <c r="FAP196" s="229"/>
      <c r="FAQ196" s="281"/>
      <c r="FAR196" s="282"/>
      <c r="FAS196" s="229"/>
      <c r="FAT196" s="281"/>
      <c r="FAU196" s="282"/>
      <c r="FAV196" s="229"/>
      <c r="FAW196" s="281"/>
      <c r="FAX196" s="282"/>
      <c r="FAY196" s="229"/>
      <c r="FAZ196" s="281"/>
      <c r="FBA196" s="282"/>
      <c r="FBB196" s="229"/>
      <c r="FBC196" s="281"/>
      <c r="FBD196" s="282"/>
      <c r="FBE196" s="229"/>
      <c r="FBF196" s="281"/>
      <c r="FBG196" s="282"/>
      <c r="FBH196" s="229"/>
      <c r="FBI196" s="281"/>
      <c r="FBJ196" s="282"/>
      <c r="FBK196" s="229"/>
      <c r="FBL196" s="281"/>
      <c r="FBM196" s="282"/>
      <c r="FBN196" s="229"/>
      <c r="FBO196" s="281"/>
      <c r="FBP196" s="282"/>
      <c r="FBQ196" s="229"/>
      <c r="FBR196" s="281"/>
      <c r="FBS196" s="282"/>
      <c r="FBT196" s="229"/>
      <c r="FBU196" s="281"/>
      <c r="FBV196" s="282"/>
      <c r="FBW196" s="229"/>
      <c r="FBX196" s="281"/>
      <c r="FBY196" s="282"/>
      <c r="FBZ196" s="229"/>
      <c r="FCA196" s="281"/>
      <c r="FCB196" s="282"/>
      <c r="FCC196" s="229"/>
      <c r="FCD196" s="281"/>
      <c r="FCE196" s="282"/>
      <c r="FCF196" s="229"/>
      <c r="FCG196" s="281"/>
      <c r="FCH196" s="282"/>
      <c r="FCI196" s="229"/>
      <c r="FCJ196" s="281"/>
      <c r="FCK196" s="282"/>
      <c r="FCL196" s="229"/>
      <c r="FCM196" s="281"/>
      <c r="FCN196" s="282"/>
      <c r="FCO196" s="229"/>
      <c r="FCP196" s="281"/>
      <c r="FCQ196" s="282"/>
      <c r="FCR196" s="229"/>
      <c r="FCS196" s="281"/>
      <c r="FCT196" s="282"/>
      <c r="FCU196" s="229"/>
      <c r="FCV196" s="281"/>
      <c r="FCW196" s="282"/>
      <c r="FCX196" s="229"/>
      <c r="FCY196" s="281"/>
      <c r="FCZ196" s="282"/>
      <c r="FDA196" s="229"/>
      <c r="FDB196" s="281"/>
      <c r="FDC196" s="282"/>
      <c r="FDD196" s="229"/>
      <c r="FDE196" s="281"/>
      <c r="FDF196" s="282"/>
      <c r="FDG196" s="229"/>
      <c r="FDH196" s="281"/>
      <c r="FDI196" s="282"/>
      <c r="FDJ196" s="229"/>
      <c r="FDK196" s="281"/>
      <c r="FDL196" s="282"/>
      <c r="FDM196" s="229"/>
      <c r="FDN196" s="281"/>
      <c r="FDO196" s="282"/>
      <c r="FDP196" s="229"/>
      <c r="FDQ196" s="281"/>
      <c r="FDR196" s="282"/>
      <c r="FDS196" s="229"/>
      <c r="FDT196" s="281"/>
      <c r="FDU196" s="282"/>
      <c r="FDV196" s="229"/>
      <c r="FDW196" s="281"/>
      <c r="FDX196" s="282"/>
      <c r="FDY196" s="229"/>
      <c r="FDZ196" s="281"/>
      <c r="FEA196" s="282"/>
      <c r="FEB196" s="229"/>
      <c r="FEC196" s="281"/>
      <c r="FED196" s="282"/>
      <c r="FEE196" s="229"/>
      <c r="FEF196" s="281"/>
      <c r="FEG196" s="282"/>
      <c r="FEH196" s="229"/>
      <c r="FEI196" s="281"/>
      <c r="FEJ196" s="282"/>
      <c r="FEK196" s="229"/>
      <c r="FEL196" s="281"/>
      <c r="FEM196" s="282"/>
      <c r="FEN196" s="229"/>
      <c r="FEO196" s="281"/>
      <c r="FEP196" s="282"/>
      <c r="FEQ196" s="229"/>
      <c r="FER196" s="281"/>
      <c r="FES196" s="282"/>
      <c r="FET196" s="229"/>
      <c r="FEU196" s="281"/>
      <c r="FEV196" s="282"/>
      <c r="FEW196" s="229"/>
      <c r="FEX196" s="281"/>
      <c r="FEY196" s="282"/>
      <c r="FEZ196" s="229"/>
      <c r="FFA196" s="281"/>
      <c r="FFB196" s="282"/>
      <c r="FFC196" s="229"/>
      <c r="FFD196" s="281"/>
      <c r="FFE196" s="282"/>
      <c r="FFF196" s="229"/>
      <c r="FFG196" s="281"/>
      <c r="FFH196" s="282"/>
      <c r="FFI196" s="229"/>
      <c r="FFJ196" s="281"/>
      <c r="FFK196" s="282"/>
      <c r="FFL196" s="229"/>
      <c r="FFM196" s="281"/>
      <c r="FFN196" s="282"/>
      <c r="FFO196" s="229"/>
      <c r="FFP196" s="281"/>
      <c r="FFQ196" s="282"/>
      <c r="FFR196" s="229"/>
      <c r="FFS196" s="281"/>
      <c r="FFT196" s="282"/>
      <c r="FFU196" s="229"/>
      <c r="FFV196" s="281"/>
      <c r="FFW196" s="282"/>
      <c r="FFX196" s="229"/>
      <c r="FFY196" s="281"/>
      <c r="FFZ196" s="282"/>
      <c r="FGA196" s="229"/>
      <c r="FGB196" s="281"/>
      <c r="FGC196" s="282"/>
      <c r="FGD196" s="229"/>
      <c r="FGE196" s="281"/>
      <c r="FGF196" s="282"/>
      <c r="FGG196" s="229"/>
      <c r="FGH196" s="281"/>
      <c r="FGI196" s="282"/>
      <c r="FGJ196" s="229"/>
      <c r="FGK196" s="281"/>
      <c r="FGL196" s="282"/>
      <c r="FGM196" s="229"/>
      <c r="FGN196" s="281"/>
      <c r="FGO196" s="282"/>
      <c r="FGP196" s="229"/>
      <c r="FGQ196" s="281"/>
      <c r="FGR196" s="282"/>
      <c r="FGS196" s="229"/>
      <c r="FGT196" s="281"/>
      <c r="FGU196" s="282"/>
      <c r="FGV196" s="229"/>
      <c r="FGW196" s="281"/>
      <c r="FGX196" s="282"/>
      <c r="FGY196" s="229"/>
      <c r="FGZ196" s="281"/>
      <c r="FHA196" s="282"/>
      <c r="FHB196" s="229"/>
      <c r="FHC196" s="281"/>
      <c r="FHD196" s="282"/>
      <c r="FHE196" s="229"/>
      <c r="FHF196" s="281"/>
      <c r="FHG196" s="282"/>
      <c r="FHH196" s="229"/>
      <c r="FHI196" s="281"/>
      <c r="FHJ196" s="282"/>
      <c r="FHK196" s="229"/>
      <c r="FHL196" s="281"/>
      <c r="FHM196" s="282"/>
      <c r="FHN196" s="229"/>
      <c r="FHO196" s="281"/>
      <c r="FHP196" s="282"/>
      <c r="FHQ196" s="229"/>
      <c r="FHR196" s="281"/>
      <c r="FHS196" s="282"/>
      <c r="FHT196" s="229"/>
      <c r="FHU196" s="281"/>
      <c r="FHV196" s="282"/>
      <c r="FHW196" s="229"/>
      <c r="FHX196" s="281"/>
      <c r="FHY196" s="282"/>
      <c r="FHZ196" s="229"/>
      <c r="FIA196" s="281"/>
      <c r="FIB196" s="282"/>
      <c r="FIC196" s="229"/>
      <c r="FID196" s="281"/>
      <c r="FIE196" s="282"/>
      <c r="FIF196" s="229"/>
      <c r="FIG196" s="281"/>
      <c r="FIH196" s="282"/>
      <c r="FII196" s="229"/>
      <c r="FIJ196" s="281"/>
      <c r="FIK196" s="282"/>
      <c r="FIL196" s="229"/>
      <c r="FIM196" s="281"/>
      <c r="FIN196" s="282"/>
      <c r="FIO196" s="229"/>
      <c r="FIP196" s="281"/>
      <c r="FIQ196" s="282"/>
      <c r="FIR196" s="229"/>
      <c r="FIS196" s="281"/>
      <c r="FIT196" s="282"/>
      <c r="FIU196" s="229"/>
      <c r="FIV196" s="281"/>
      <c r="FIW196" s="282"/>
      <c r="FIX196" s="229"/>
      <c r="FIY196" s="281"/>
      <c r="FIZ196" s="282"/>
      <c r="FJA196" s="229"/>
      <c r="FJB196" s="281"/>
      <c r="FJC196" s="282"/>
      <c r="FJD196" s="229"/>
      <c r="FJE196" s="281"/>
      <c r="FJF196" s="282"/>
      <c r="FJG196" s="229"/>
      <c r="FJH196" s="281"/>
      <c r="FJI196" s="282"/>
      <c r="FJJ196" s="229"/>
      <c r="FJK196" s="281"/>
      <c r="FJL196" s="282"/>
      <c r="FJM196" s="229"/>
      <c r="FJN196" s="281"/>
      <c r="FJO196" s="282"/>
      <c r="FJP196" s="229"/>
      <c r="FJQ196" s="281"/>
      <c r="FJR196" s="282"/>
      <c r="FJS196" s="229"/>
      <c r="FJT196" s="281"/>
      <c r="FJU196" s="282"/>
      <c r="FJV196" s="229"/>
      <c r="FJW196" s="281"/>
      <c r="FJX196" s="282"/>
      <c r="FJY196" s="229"/>
      <c r="FJZ196" s="281"/>
      <c r="FKA196" s="282"/>
      <c r="FKB196" s="229"/>
      <c r="FKC196" s="281"/>
      <c r="FKD196" s="282"/>
      <c r="FKE196" s="229"/>
      <c r="FKF196" s="281"/>
      <c r="FKG196" s="282"/>
      <c r="FKH196" s="229"/>
      <c r="FKI196" s="281"/>
      <c r="FKJ196" s="282"/>
      <c r="FKK196" s="229"/>
      <c r="FKL196" s="281"/>
      <c r="FKM196" s="282"/>
      <c r="FKN196" s="229"/>
      <c r="FKO196" s="281"/>
      <c r="FKP196" s="282"/>
      <c r="FKQ196" s="229"/>
      <c r="FKR196" s="281"/>
      <c r="FKS196" s="282"/>
      <c r="FKT196" s="229"/>
      <c r="FKU196" s="281"/>
      <c r="FKV196" s="282"/>
      <c r="FKW196" s="229"/>
      <c r="FKX196" s="281"/>
      <c r="FKY196" s="282"/>
      <c r="FKZ196" s="229"/>
      <c r="FLA196" s="281"/>
      <c r="FLB196" s="282"/>
      <c r="FLC196" s="229"/>
      <c r="FLD196" s="281"/>
      <c r="FLE196" s="282"/>
      <c r="FLF196" s="229"/>
      <c r="FLG196" s="281"/>
      <c r="FLH196" s="282"/>
      <c r="FLI196" s="229"/>
      <c r="FLJ196" s="281"/>
      <c r="FLK196" s="282"/>
      <c r="FLL196" s="229"/>
      <c r="FLM196" s="281"/>
      <c r="FLN196" s="282"/>
      <c r="FLO196" s="229"/>
      <c r="FLP196" s="281"/>
      <c r="FLQ196" s="282"/>
      <c r="FLR196" s="229"/>
      <c r="FLS196" s="281"/>
      <c r="FLT196" s="282"/>
      <c r="FLU196" s="229"/>
      <c r="FLV196" s="281"/>
      <c r="FLW196" s="282"/>
      <c r="FLX196" s="229"/>
      <c r="FLY196" s="281"/>
      <c r="FLZ196" s="282"/>
      <c r="FMA196" s="229"/>
      <c r="FMB196" s="281"/>
      <c r="FMC196" s="282"/>
      <c r="FMD196" s="229"/>
      <c r="FME196" s="281"/>
      <c r="FMF196" s="282"/>
      <c r="FMG196" s="229"/>
      <c r="FMH196" s="281"/>
      <c r="FMI196" s="282"/>
      <c r="FMJ196" s="229"/>
      <c r="FMK196" s="281"/>
      <c r="FML196" s="282"/>
      <c r="FMM196" s="229"/>
      <c r="FMN196" s="281"/>
      <c r="FMO196" s="282"/>
      <c r="FMP196" s="229"/>
      <c r="FMQ196" s="281"/>
      <c r="FMR196" s="282"/>
      <c r="FMS196" s="229"/>
      <c r="FMT196" s="281"/>
      <c r="FMU196" s="282"/>
      <c r="FMV196" s="229"/>
      <c r="FMW196" s="281"/>
      <c r="FMX196" s="282"/>
      <c r="FMY196" s="229"/>
      <c r="FMZ196" s="281"/>
      <c r="FNA196" s="282"/>
      <c r="FNB196" s="229"/>
      <c r="FNC196" s="281"/>
      <c r="FND196" s="282"/>
      <c r="FNE196" s="229"/>
      <c r="FNF196" s="281"/>
      <c r="FNG196" s="282"/>
      <c r="FNH196" s="229"/>
      <c r="FNI196" s="281"/>
      <c r="FNJ196" s="282"/>
      <c r="FNK196" s="229"/>
      <c r="FNL196" s="281"/>
      <c r="FNM196" s="282"/>
      <c r="FNN196" s="229"/>
      <c r="FNO196" s="281"/>
      <c r="FNP196" s="282"/>
      <c r="FNQ196" s="229"/>
      <c r="FNR196" s="281"/>
      <c r="FNS196" s="282"/>
      <c r="FNT196" s="229"/>
      <c r="FNU196" s="281"/>
      <c r="FNV196" s="282"/>
      <c r="FNW196" s="229"/>
      <c r="FNX196" s="281"/>
      <c r="FNY196" s="282"/>
      <c r="FNZ196" s="229"/>
      <c r="FOA196" s="281"/>
      <c r="FOB196" s="282"/>
      <c r="FOC196" s="229"/>
      <c r="FOD196" s="281"/>
      <c r="FOE196" s="282"/>
      <c r="FOF196" s="229"/>
      <c r="FOG196" s="281"/>
      <c r="FOH196" s="282"/>
      <c r="FOI196" s="229"/>
      <c r="FOJ196" s="281"/>
      <c r="FOK196" s="282"/>
      <c r="FOL196" s="229"/>
      <c r="FOM196" s="281"/>
      <c r="FON196" s="282"/>
      <c r="FOO196" s="229"/>
      <c r="FOP196" s="281"/>
      <c r="FOQ196" s="282"/>
      <c r="FOR196" s="229"/>
      <c r="FOS196" s="281"/>
      <c r="FOT196" s="282"/>
      <c r="FOU196" s="229"/>
      <c r="FOV196" s="281"/>
      <c r="FOW196" s="282"/>
      <c r="FOX196" s="229"/>
      <c r="FOY196" s="281"/>
      <c r="FOZ196" s="282"/>
      <c r="FPA196" s="229"/>
      <c r="FPB196" s="281"/>
      <c r="FPC196" s="282"/>
      <c r="FPD196" s="229"/>
      <c r="FPE196" s="281"/>
      <c r="FPF196" s="282"/>
      <c r="FPG196" s="229"/>
      <c r="FPH196" s="281"/>
      <c r="FPI196" s="282"/>
      <c r="FPJ196" s="229"/>
      <c r="FPK196" s="281"/>
      <c r="FPL196" s="282"/>
      <c r="FPM196" s="229"/>
      <c r="FPN196" s="281"/>
      <c r="FPO196" s="282"/>
      <c r="FPP196" s="229"/>
      <c r="FPQ196" s="281"/>
      <c r="FPR196" s="282"/>
      <c r="FPS196" s="229"/>
      <c r="FPT196" s="281"/>
      <c r="FPU196" s="282"/>
      <c r="FPV196" s="229"/>
      <c r="FPW196" s="281"/>
      <c r="FPX196" s="282"/>
      <c r="FPY196" s="229"/>
      <c r="FPZ196" s="281"/>
      <c r="FQA196" s="282"/>
      <c r="FQB196" s="229"/>
      <c r="FQC196" s="281"/>
      <c r="FQD196" s="282"/>
      <c r="FQE196" s="229"/>
      <c r="FQF196" s="281"/>
      <c r="FQG196" s="282"/>
      <c r="FQH196" s="229"/>
      <c r="FQI196" s="281"/>
      <c r="FQJ196" s="282"/>
      <c r="FQK196" s="229"/>
      <c r="FQL196" s="281"/>
      <c r="FQM196" s="282"/>
      <c r="FQN196" s="229"/>
      <c r="FQO196" s="281"/>
      <c r="FQP196" s="282"/>
      <c r="FQQ196" s="229"/>
      <c r="FQR196" s="281"/>
      <c r="FQS196" s="282"/>
      <c r="FQT196" s="229"/>
      <c r="FQU196" s="281"/>
      <c r="FQV196" s="282"/>
      <c r="FQW196" s="229"/>
      <c r="FQX196" s="281"/>
      <c r="FQY196" s="282"/>
      <c r="FQZ196" s="229"/>
      <c r="FRA196" s="281"/>
      <c r="FRB196" s="282"/>
      <c r="FRC196" s="229"/>
      <c r="FRD196" s="281"/>
      <c r="FRE196" s="282"/>
      <c r="FRF196" s="229"/>
      <c r="FRG196" s="281"/>
      <c r="FRH196" s="282"/>
      <c r="FRI196" s="229"/>
      <c r="FRJ196" s="281"/>
      <c r="FRK196" s="282"/>
      <c r="FRL196" s="229"/>
      <c r="FRM196" s="281"/>
      <c r="FRN196" s="282"/>
      <c r="FRO196" s="229"/>
      <c r="FRP196" s="281"/>
      <c r="FRQ196" s="282"/>
      <c r="FRR196" s="229"/>
      <c r="FRS196" s="281"/>
      <c r="FRT196" s="282"/>
      <c r="FRU196" s="229"/>
      <c r="FRV196" s="281"/>
      <c r="FRW196" s="282"/>
      <c r="FRX196" s="229"/>
      <c r="FRY196" s="281"/>
      <c r="FRZ196" s="282"/>
      <c r="FSA196" s="229"/>
      <c r="FSB196" s="281"/>
      <c r="FSC196" s="282"/>
      <c r="FSD196" s="229"/>
      <c r="FSE196" s="281"/>
      <c r="FSF196" s="282"/>
      <c r="FSG196" s="229"/>
      <c r="FSH196" s="281"/>
      <c r="FSI196" s="282"/>
      <c r="FSJ196" s="229"/>
      <c r="FSK196" s="281"/>
      <c r="FSL196" s="282"/>
      <c r="FSM196" s="229"/>
      <c r="FSN196" s="281"/>
      <c r="FSO196" s="282"/>
      <c r="FSP196" s="229"/>
      <c r="FSQ196" s="281"/>
      <c r="FSR196" s="282"/>
      <c r="FSS196" s="229"/>
      <c r="FST196" s="281"/>
      <c r="FSU196" s="282"/>
      <c r="FSV196" s="229"/>
      <c r="FSW196" s="281"/>
      <c r="FSX196" s="282"/>
      <c r="FSY196" s="229"/>
      <c r="FSZ196" s="281"/>
      <c r="FTA196" s="282"/>
      <c r="FTB196" s="229"/>
      <c r="FTC196" s="281"/>
      <c r="FTD196" s="282"/>
      <c r="FTE196" s="229"/>
      <c r="FTF196" s="281"/>
      <c r="FTG196" s="282"/>
      <c r="FTH196" s="229"/>
      <c r="FTI196" s="281"/>
      <c r="FTJ196" s="282"/>
      <c r="FTK196" s="229"/>
      <c r="FTL196" s="281"/>
      <c r="FTM196" s="282"/>
      <c r="FTN196" s="229"/>
      <c r="FTO196" s="281"/>
      <c r="FTP196" s="282"/>
      <c r="FTQ196" s="229"/>
      <c r="FTR196" s="281"/>
      <c r="FTS196" s="282"/>
      <c r="FTT196" s="229"/>
      <c r="FTU196" s="281"/>
      <c r="FTV196" s="282"/>
      <c r="FTW196" s="229"/>
      <c r="FTX196" s="281"/>
      <c r="FTY196" s="282"/>
      <c r="FTZ196" s="229"/>
      <c r="FUA196" s="281"/>
      <c r="FUB196" s="282"/>
      <c r="FUC196" s="229"/>
      <c r="FUD196" s="281"/>
      <c r="FUE196" s="282"/>
      <c r="FUF196" s="229"/>
      <c r="FUG196" s="281"/>
      <c r="FUH196" s="282"/>
      <c r="FUI196" s="229"/>
      <c r="FUJ196" s="281"/>
      <c r="FUK196" s="282"/>
      <c r="FUL196" s="229"/>
      <c r="FUM196" s="281"/>
      <c r="FUN196" s="282"/>
      <c r="FUO196" s="229"/>
      <c r="FUP196" s="281"/>
      <c r="FUQ196" s="282"/>
      <c r="FUR196" s="229"/>
      <c r="FUS196" s="281"/>
      <c r="FUT196" s="282"/>
      <c r="FUU196" s="229"/>
      <c r="FUV196" s="281"/>
      <c r="FUW196" s="282"/>
      <c r="FUX196" s="229"/>
      <c r="FUY196" s="281"/>
      <c r="FUZ196" s="282"/>
      <c r="FVA196" s="229"/>
      <c r="FVB196" s="281"/>
      <c r="FVC196" s="282"/>
      <c r="FVD196" s="229"/>
      <c r="FVE196" s="281"/>
      <c r="FVF196" s="282"/>
      <c r="FVG196" s="229"/>
      <c r="FVH196" s="281"/>
      <c r="FVI196" s="282"/>
      <c r="FVJ196" s="229"/>
      <c r="FVK196" s="281"/>
      <c r="FVL196" s="282"/>
      <c r="FVM196" s="229"/>
      <c r="FVN196" s="281"/>
      <c r="FVO196" s="282"/>
      <c r="FVP196" s="229"/>
      <c r="FVQ196" s="281"/>
      <c r="FVR196" s="282"/>
      <c r="FVS196" s="229"/>
      <c r="FVT196" s="281"/>
      <c r="FVU196" s="282"/>
      <c r="FVV196" s="229"/>
      <c r="FVW196" s="281"/>
      <c r="FVX196" s="282"/>
      <c r="FVY196" s="229"/>
      <c r="FVZ196" s="281"/>
      <c r="FWA196" s="282"/>
      <c r="FWB196" s="229"/>
      <c r="FWC196" s="281"/>
      <c r="FWD196" s="282"/>
      <c r="FWE196" s="229"/>
      <c r="FWF196" s="281"/>
      <c r="FWG196" s="282"/>
      <c r="FWH196" s="229"/>
      <c r="FWI196" s="281"/>
      <c r="FWJ196" s="282"/>
      <c r="FWK196" s="229"/>
      <c r="FWL196" s="281"/>
      <c r="FWM196" s="282"/>
      <c r="FWN196" s="229"/>
      <c r="FWO196" s="281"/>
      <c r="FWP196" s="282"/>
      <c r="FWQ196" s="229"/>
      <c r="FWR196" s="281"/>
      <c r="FWS196" s="282"/>
      <c r="FWT196" s="229"/>
      <c r="FWU196" s="281"/>
      <c r="FWV196" s="282"/>
      <c r="FWW196" s="229"/>
      <c r="FWX196" s="281"/>
      <c r="FWY196" s="282"/>
      <c r="FWZ196" s="229"/>
      <c r="FXA196" s="281"/>
      <c r="FXB196" s="282"/>
      <c r="FXC196" s="229"/>
      <c r="FXD196" s="281"/>
      <c r="FXE196" s="282"/>
      <c r="FXF196" s="229"/>
      <c r="FXG196" s="281"/>
      <c r="FXH196" s="282"/>
      <c r="FXI196" s="229"/>
      <c r="FXJ196" s="281"/>
      <c r="FXK196" s="282"/>
      <c r="FXL196" s="229"/>
      <c r="FXM196" s="281"/>
      <c r="FXN196" s="282"/>
      <c r="FXO196" s="229"/>
      <c r="FXP196" s="281"/>
      <c r="FXQ196" s="282"/>
      <c r="FXR196" s="229"/>
      <c r="FXS196" s="281"/>
      <c r="FXT196" s="282"/>
      <c r="FXU196" s="229"/>
      <c r="FXV196" s="281"/>
      <c r="FXW196" s="282"/>
      <c r="FXX196" s="229"/>
      <c r="FXY196" s="281"/>
      <c r="FXZ196" s="282"/>
      <c r="FYA196" s="229"/>
      <c r="FYB196" s="281"/>
      <c r="FYC196" s="282"/>
      <c r="FYD196" s="229"/>
      <c r="FYE196" s="281"/>
      <c r="FYF196" s="282"/>
      <c r="FYG196" s="229"/>
      <c r="FYH196" s="281"/>
      <c r="FYI196" s="282"/>
      <c r="FYJ196" s="229"/>
      <c r="FYK196" s="281"/>
      <c r="FYL196" s="282"/>
      <c r="FYM196" s="229"/>
      <c r="FYN196" s="281"/>
      <c r="FYO196" s="282"/>
      <c r="FYP196" s="229"/>
      <c r="FYQ196" s="281"/>
      <c r="FYR196" s="282"/>
      <c r="FYS196" s="229"/>
      <c r="FYT196" s="281"/>
      <c r="FYU196" s="282"/>
      <c r="FYV196" s="229"/>
      <c r="FYW196" s="281"/>
      <c r="FYX196" s="282"/>
      <c r="FYY196" s="229"/>
      <c r="FYZ196" s="281"/>
      <c r="FZA196" s="282"/>
      <c r="FZB196" s="229"/>
      <c r="FZC196" s="281"/>
      <c r="FZD196" s="282"/>
      <c r="FZE196" s="229"/>
      <c r="FZF196" s="281"/>
      <c r="FZG196" s="282"/>
      <c r="FZH196" s="229"/>
      <c r="FZI196" s="281"/>
      <c r="FZJ196" s="282"/>
      <c r="FZK196" s="229"/>
      <c r="FZL196" s="281"/>
      <c r="FZM196" s="282"/>
      <c r="FZN196" s="229"/>
      <c r="FZO196" s="281"/>
      <c r="FZP196" s="282"/>
      <c r="FZQ196" s="229"/>
      <c r="FZR196" s="281"/>
      <c r="FZS196" s="282"/>
      <c r="FZT196" s="229"/>
      <c r="FZU196" s="281"/>
      <c r="FZV196" s="282"/>
      <c r="FZW196" s="229"/>
      <c r="FZX196" s="281"/>
      <c r="FZY196" s="282"/>
      <c r="FZZ196" s="229"/>
      <c r="GAA196" s="281"/>
      <c r="GAB196" s="282"/>
      <c r="GAC196" s="229"/>
      <c r="GAD196" s="281"/>
      <c r="GAE196" s="282"/>
      <c r="GAF196" s="229"/>
      <c r="GAG196" s="281"/>
      <c r="GAH196" s="282"/>
      <c r="GAI196" s="229"/>
      <c r="GAJ196" s="281"/>
      <c r="GAK196" s="282"/>
      <c r="GAL196" s="229"/>
      <c r="GAM196" s="281"/>
      <c r="GAN196" s="282"/>
      <c r="GAO196" s="229"/>
      <c r="GAP196" s="281"/>
      <c r="GAQ196" s="282"/>
      <c r="GAR196" s="229"/>
      <c r="GAS196" s="281"/>
      <c r="GAT196" s="282"/>
      <c r="GAU196" s="229"/>
      <c r="GAV196" s="281"/>
      <c r="GAW196" s="282"/>
      <c r="GAX196" s="229"/>
      <c r="GAY196" s="281"/>
      <c r="GAZ196" s="282"/>
      <c r="GBA196" s="229"/>
      <c r="GBB196" s="281"/>
      <c r="GBC196" s="282"/>
      <c r="GBD196" s="229"/>
      <c r="GBE196" s="281"/>
      <c r="GBF196" s="282"/>
      <c r="GBG196" s="229"/>
      <c r="GBH196" s="281"/>
      <c r="GBI196" s="282"/>
      <c r="GBJ196" s="229"/>
      <c r="GBK196" s="281"/>
      <c r="GBL196" s="282"/>
      <c r="GBM196" s="229"/>
      <c r="GBN196" s="281"/>
      <c r="GBO196" s="282"/>
      <c r="GBP196" s="229"/>
      <c r="GBQ196" s="281"/>
      <c r="GBR196" s="282"/>
      <c r="GBS196" s="229"/>
      <c r="GBT196" s="281"/>
      <c r="GBU196" s="282"/>
      <c r="GBV196" s="229"/>
      <c r="GBW196" s="281"/>
      <c r="GBX196" s="282"/>
      <c r="GBY196" s="229"/>
      <c r="GBZ196" s="281"/>
      <c r="GCA196" s="282"/>
      <c r="GCB196" s="229"/>
      <c r="GCC196" s="281"/>
      <c r="GCD196" s="282"/>
      <c r="GCE196" s="229"/>
      <c r="GCF196" s="281"/>
      <c r="GCG196" s="282"/>
      <c r="GCH196" s="229"/>
      <c r="GCI196" s="281"/>
      <c r="GCJ196" s="282"/>
      <c r="GCK196" s="229"/>
      <c r="GCL196" s="281"/>
      <c r="GCM196" s="282"/>
      <c r="GCN196" s="229"/>
      <c r="GCO196" s="281"/>
      <c r="GCP196" s="282"/>
      <c r="GCQ196" s="229"/>
      <c r="GCR196" s="281"/>
      <c r="GCS196" s="282"/>
      <c r="GCT196" s="229"/>
      <c r="GCU196" s="281"/>
      <c r="GCV196" s="282"/>
      <c r="GCW196" s="229"/>
      <c r="GCX196" s="281"/>
      <c r="GCY196" s="282"/>
      <c r="GCZ196" s="229"/>
      <c r="GDA196" s="281"/>
      <c r="GDB196" s="282"/>
      <c r="GDC196" s="229"/>
      <c r="GDD196" s="281"/>
      <c r="GDE196" s="282"/>
      <c r="GDF196" s="229"/>
      <c r="GDG196" s="281"/>
      <c r="GDH196" s="282"/>
      <c r="GDI196" s="229"/>
      <c r="GDJ196" s="281"/>
      <c r="GDK196" s="282"/>
      <c r="GDL196" s="229"/>
      <c r="GDM196" s="281"/>
      <c r="GDN196" s="282"/>
      <c r="GDO196" s="229"/>
      <c r="GDP196" s="281"/>
      <c r="GDQ196" s="282"/>
      <c r="GDR196" s="229"/>
      <c r="GDS196" s="281"/>
      <c r="GDT196" s="282"/>
      <c r="GDU196" s="229"/>
      <c r="GDV196" s="281"/>
      <c r="GDW196" s="282"/>
      <c r="GDX196" s="229"/>
      <c r="GDY196" s="281"/>
      <c r="GDZ196" s="282"/>
      <c r="GEA196" s="229"/>
      <c r="GEB196" s="281"/>
      <c r="GEC196" s="282"/>
      <c r="GED196" s="229"/>
      <c r="GEE196" s="281"/>
      <c r="GEF196" s="282"/>
      <c r="GEG196" s="229"/>
      <c r="GEH196" s="281"/>
      <c r="GEI196" s="282"/>
      <c r="GEJ196" s="229"/>
      <c r="GEK196" s="281"/>
      <c r="GEL196" s="282"/>
      <c r="GEM196" s="229"/>
      <c r="GEN196" s="281"/>
      <c r="GEO196" s="282"/>
      <c r="GEP196" s="229"/>
      <c r="GEQ196" s="281"/>
      <c r="GER196" s="282"/>
      <c r="GES196" s="229"/>
      <c r="GET196" s="281"/>
      <c r="GEU196" s="282"/>
      <c r="GEV196" s="229"/>
      <c r="GEW196" s="281"/>
      <c r="GEX196" s="282"/>
      <c r="GEY196" s="229"/>
      <c r="GEZ196" s="281"/>
      <c r="GFA196" s="282"/>
      <c r="GFB196" s="229"/>
      <c r="GFC196" s="281"/>
      <c r="GFD196" s="282"/>
      <c r="GFE196" s="229"/>
      <c r="GFF196" s="281"/>
      <c r="GFG196" s="282"/>
      <c r="GFH196" s="229"/>
      <c r="GFI196" s="281"/>
      <c r="GFJ196" s="282"/>
      <c r="GFK196" s="229"/>
      <c r="GFL196" s="281"/>
      <c r="GFM196" s="282"/>
      <c r="GFN196" s="229"/>
      <c r="GFO196" s="281"/>
      <c r="GFP196" s="282"/>
      <c r="GFQ196" s="229"/>
      <c r="GFR196" s="281"/>
      <c r="GFS196" s="282"/>
      <c r="GFT196" s="229"/>
      <c r="GFU196" s="281"/>
      <c r="GFV196" s="282"/>
      <c r="GFW196" s="229"/>
      <c r="GFX196" s="281"/>
      <c r="GFY196" s="282"/>
      <c r="GFZ196" s="229"/>
      <c r="GGA196" s="281"/>
      <c r="GGB196" s="282"/>
      <c r="GGC196" s="229"/>
      <c r="GGD196" s="281"/>
      <c r="GGE196" s="282"/>
      <c r="GGF196" s="229"/>
      <c r="GGG196" s="281"/>
      <c r="GGH196" s="282"/>
      <c r="GGI196" s="229"/>
      <c r="GGJ196" s="281"/>
      <c r="GGK196" s="282"/>
      <c r="GGL196" s="229"/>
      <c r="GGM196" s="281"/>
      <c r="GGN196" s="282"/>
      <c r="GGO196" s="229"/>
      <c r="GGP196" s="281"/>
      <c r="GGQ196" s="282"/>
      <c r="GGR196" s="229"/>
      <c r="GGS196" s="281"/>
      <c r="GGT196" s="282"/>
      <c r="GGU196" s="229"/>
      <c r="GGV196" s="281"/>
      <c r="GGW196" s="282"/>
      <c r="GGX196" s="229"/>
      <c r="GGY196" s="281"/>
      <c r="GGZ196" s="282"/>
      <c r="GHA196" s="229"/>
      <c r="GHB196" s="281"/>
      <c r="GHC196" s="282"/>
      <c r="GHD196" s="229"/>
      <c r="GHE196" s="281"/>
      <c r="GHF196" s="282"/>
      <c r="GHG196" s="229"/>
      <c r="GHH196" s="281"/>
      <c r="GHI196" s="282"/>
      <c r="GHJ196" s="229"/>
      <c r="GHK196" s="281"/>
      <c r="GHL196" s="282"/>
      <c r="GHM196" s="229"/>
      <c r="GHN196" s="281"/>
      <c r="GHO196" s="282"/>
      <c r="GHP196" s="229"/>
      <c r="GHQ196" s="281"/>
      <c r="GHR196" s="282"/>
      <c r="GHS196" s="229"/>
      <c r="GHT196" s="281"/>
      <c r="GHU196" s="282"/>
      <c r="GHV196" s="229"/>
      <c r="GHW196" s="281"/>
      <c r="GHX196" s="282"/>
      <c r="GHY196" s="229"/>
      <c r="GHZ196" s="281"/>
      <c r="GIA196" s="282"/>
      <c r="GIB196" s="229"/>
      <c r="GIC196" s="281"/>
      <c r="GID196" s="282"/>
      <c r="GIE196" s="229"/>
      <c r="GIF196" s="281"/>
      <c r="GIG196" s="282"/>
      <c r="GIH196" s="229"/>
      <c r="GII196" s="281"/>
      <c r="GIJ196" s="282"/>
      <c r="GIK196" s="229"/>
      <c r="GIL196" s="281"/>
      <c r="GIM196" s="282"/>
      <c r="GIN196" s="229"/>
      <c r="GIO196" s="281"/>
      <c r="GIP196" s="282"/>
      <c r="GIQ196" s="229"/>
      <c r="GIR196" s="281"/>
      <c r="GIS196" s="282"/>
      <c r="GIT196" s="229"/>
      <c r="GIU196" s="281"/>
      <c r="GIV196" s="282"/>
      <c r="GIW196" s="229"/>
      <c r="GIX196" s="281"/>
      <c r="GIY196" s="282"/>
      <c r="GIZ196" s="229"/>
      <c r="GJA196" s="281"/>
      <c r="GJB196" s="282"/>
      <c r="GJC196" s="229"/>
      <c r="GJD196" s="281"/>
      <c r="GJE196" s="282"/>
      <c r="GJF196" s="229"/>
      <c r="GJG196" s="281"/>
      <c r="GJH196" s="282"/>
      <c r="GJI196" s="229"/>
      <c r="GJJ196" s="281"/>
      <c r="GJK196" s="282"/>
      <c r="GJL196" s="229"/>
      <c r="GJM196" s="281"/>
      <c r="GJN196" s="282"/>
      <c r="GJO196" s="229"/>
      <c r="GJP196" s="281"/>
      <c r="GJQ196" s="282"/>
      <c r="GJR196" s="229"/>
      <c r="GJS196" s="281"/>
      <c r="GJT196" s="282"/>
      <c r="GJU196" s="229"/>
      <c r="GJV196" s="281"/>
      <c r="GJW196" s="282"/>
      <c r="GJX196" s="229"/>
      <c r="GJY196" s="281"/>
      <c r="GJZ196" s="282"/>
      <c r="GKA196" s="229"/>
      <c r="GKB196" s="281"/>
      <c r="GKC196" s="282"/>
      <c r="GKD196" s="229"/>
      <c r="GKE196" s="281"/>
      <c r="GKF196" s="282"/>
      <c r="GKG196" s="229"/>
      <c r="GKH196" s="281"/>
      <c r="GKI196" s="282"/>
      <c r="GKJ196" s="229"/>
      <c r="GKK196" s="281"/>
      <c r="GKL196" s="282"/>
      <c r="GKM196" s="229"/>
      <c r="GKN196" s="281"/>
      <c r="GKO196" s="282"/>
      <c r="GKP196" s="229"/>
      <c r="GKQ196" s="281"/>
      <c r="GKR196" s="282"/>
      <c r="GKS196" s="229"/>
      <c r="GKT196" s="281"/>
      <c r="GKU196" s="282"/>
      <c r="GKV196" s="229"/>
      <c r="GKW196" s="281"/>
      <c r="GKX196" s="282"/>
      <c r="GKY196" s="229"/>
      <c r="GKZ196" s="281"/>
      <c r="GLA196" s="282"/>
      <c r="GLB196" s="229"/>
      <c r="GLC196" s="281"/>
      <c r="GLD196" s="282"/>
      <c r="GLE196" s="229"/>
      <c r="GLF196" s="281"/>
      <c r="GLG196" s="282"/>
      <c r="GLH196" s="229"/>
      <c r="GLI196" s="281"/>
      <c r="GLJ196" s="282"/>
      <c r="GLK196" s="229"/>
      <c r="GLL196" s="281"/>
      <c r="GLM196" s="282"/>
      <c r="GLN196" s="229"/>
      <c r="GLO196" s="281"/>
      <c r="GLP196" s="282"/>
      <c r="GLQ196" s="229"/>
      <c r="GLR196" s="281"/>
      <c r="GLS196" s="282"/>
      <c r="GLT196" s="229"/>
      <c r="GLU196" s="281"/>
      <c r="GLV196" s="282"/>
      <c r="GLW196" s="229"/>
      <c r="GLX196" s="281"/>
      <c r="GLY196" s="282"/>
      <c r="GLZ196" s="229"/>
      <c r="GMA196" s="281"/>
      <c r="GMB196" s="282"/>
      <c r="GMC196" s="229"/>
      <c r="GMD196" s="281"/>
      <c r="GME196" s="282"/>
      <c r="GMF196" s="229"/>
      <c r="GMG196" s="281"/>
      <c r="GMH196" s="282"/>
      <c r="GMI196" s="229"/>
      <c r="GMJ196" s="281"/>
      <c r="GMK196" s="282"/>
      <c r="GML196" s="229"/>
      <c r="GMM196" s="281"/>
      <c r="GMN196" s="282"/>
      <c r="GMO196" s="229"/>
      <c r="GMP196" s="281"/>
      <c r="GMQ196" s="282"/>
      <c r="GMR196" s="229"/>
      <c r="GMS196" s="281"/>
      <c r="GMT196" s="282"/>
      <c r="GMU196" s="229"/>
      <c r="GMV196" s="281"/>
      <c r="GMW196" s="282"/>
      <c r="GMX196" s="229"/>
      <c r="GMY196" s="281"/>
      <c r="GMZ196" s="282"/>
      <c r="GNA196" s="229"/>
      <c r="GNB196" s="281"/>
      <c r="GNC196" s="282"/>
      <c r="GND196" s="229"/>
      <c r="GNE196" s="281"/>
      <c r="GNF196" s="282"/>
      <c r="GNG196" s="229"/>
      <c r="GNH196" s="281"/>
      <c r="GNI196" s="282"/>
      <c r="GNJ196" s="229"/>
      <c r="GNK196" s="281"/>
      <c r="GNL196" s="282"/>
      <c r="GNM196" s="229"/>
      <c r="GNN196" s="281"/>
      <c r="GNO196" s="282"/>
      <c r="GNP196" s="229"/>
      <c r="GNQ196" s="281"/>
      <c r="GNR196" s="282"/>
      <c r="GNS196" s="229"/>
      <c r="GNT196" s="281"/>
      <c r="GNU196" s="282"/>
      <c r="GNV196" s="229"/>
      <c r="GNW196" s="281"/>
      <c r="GNX196" s="282"/>
      <c r="GNY196" s="229"/>
      <c r="GNZ196" s="281"/>
      <c r="GOA196" s="282"/>
      <c r="GOB196" s="229"/>
      <c r="GOC196" s="281"/>
      <c r="GOD196" s="282"/>
      <c r="GOE196" s="229"/>
      <c r="GOF196" s="281"/>
      <c r="GOG196" s="282"/>
      <c r="GOH196" s="229"/>
      <c r="GOI196" s="281"/>
      <c r="GOJ196" s="282"/>
      <c r="GOK196" s="229"/>
      <c r="GOL196" s="281"/>
      <c r="GOM196" s="282"/>
      <c r="GON196" s="229"/>
      <c r="GOO196" s="281"/>
      <c r="GOP196" s="282"/>
      <c r="GOQ196" s="229"/>
      <c r="GOR196" s="281"/>
      <c r="GOS196" s="282"/>
      <c r="GOT196" s="229"/>
      <c r="GOU196" s="281"/>
      <c r="GOV196" s="282"/>
      <c r="GOW196" s="229"/>
      <c r="GOX196" s="281"/>
      <c r="GOY196" s="282"/>
      <c r="GOZ196" s="229"/>
      <c r="GPA196" s="281"/>
      <c r="GPB196" s="282"/>
      <c r="GPC196" s="229"/>
      <c r="GPD196" s="281"/>
      <c r="GPE196" s="282"/>
      <c r="GPF196" s="229"/>
      <c r="GPG196" s="281"/>
      <c r="GPH196" s="282"/>
      <c r="GPI196" s="229"/>
      <c r="GPJ196" s="281"/>
      <c r="GPK196" s="282"/>
      <c r="GPL196" s="229"/>
      <c r="GPM196" s="281"/>
      <c r="GPN196" s="282"/>
      <c r="GPO196" s="229"/>
      <c r="GPP196" s="281"/>
      <c r="GPQ196" s="282"/>
      <c r="GPR196" s="229"/>
      <c r="GPS196" s="281"/>
      <c r="GPT196" s="282"/>
      <c r="GPU196" s="229"/>
      <c r="GPV196" s="281"/>
      <c r="GPW196" s="282"/>
      <c r="GPX196" s="229"/>
      <c r="GPY196" s="281"/>
      <c r="GPZ196" s="282"/>
      <c r="GQA196" s="229"/>
      <c r="GQB196" s="281"/>
      <c r="GQC196" s="282"/>
      <c r="GQD196" s="229"/>
      <c r="GQE196" s="281"/>
      <c r="GQF196" s="282"/>
      <c r="GQG196" s="229"/>
      <c r="GQH196" s="281"/>
      <c r="GQI196" s="282"/>
      <c r="GQJ196" s="229"/>
      <c r="GQK196" s="281"/>
      <c r="GQL196" s="282"/>
      <c r="GQM196" s="229"/>
      <c r="GQN196" s="281"/>
      <c r="GQO196" s="282"/>
      <c r="GQP196" s="229"/>
      <c r="GQQ196" s="281"/>
      <c r="GQR196" s="282"/>
      <c r="GQS196" s="229"/>
      <c r="GQT196" s="281"/>
      <c r="GQU196" s="282"/>
      <c r="GQV196" s="229"/>
      <c r="GQW196" s="281"/>
      <c r="GQX196" s="282"/>
      <c r="GQY196" s="229"/>
      <c r="GQZ196" s="281"/>
      <c r="GRA196" s="282"/>
      <c r="GRB196" s="229"/>
      <c r="GRC196" s="281"/>
      <c r="GRD196" s="282"/>
      <c r="GRE196" s="229"/>
      <c r="GRF196" s="281"/>
      <c r="GRG196" s="282"/>
      <c r="GRH196" s="229"/>
      <c r="GRI196" s="281"/>
      <c r="GRJ196" s="282"/>
      <c r="GRK196" s="229"/>
      <c r="GRL196" s="281"/>
      <c r="GRM196" s="282"/>
      <c r="GRN196" s="229"/>
      <c r="GRO196" s="281"/>
      <c r="GRP196" s="282"/>
      <c r="GRQ196" s="229"/>
      <c r="GRR196" s="281"/>
      <c r="GRS196" s="282"/>
      <c r="GRT196" s="229"/>
      <c r="GRU196" s="281"/>
      <c r="GRV196" s="282"/>
      <c r="GRW196" s="229"/>
      <c r="GRX196" s="281"/>
      <c r="GRY196" s="282"/>
      <c r="GRZ196" s="229"/>
      <c r="GSA196" s="281"/>
      <c r="GSB196" s="282"/>
      <c r="GSC196" s="229"/>
      <c r="GSD196" s="281"/>
      <c r="GSE196" s="282"/>
      <c r="GSF196" s="229"/>
      <c r="GSG196" s="281"/>
      <c r="GSH196" s="282"/>
      <c r="GSI196" s="229"/>
      <c r="GSJ196" s="281"/>
      <c r="GSK196" s="282"/>
      <c r="GSL196" s="229"/>
      <c r="GSM196" s="281"/>
      <c r="GSN196" s="282"/>
      <c r="GSO196" s="229"/>
      <c r="GSP196" s="281"/>
      <c r="GSQ196" s="282"/>
      <c r="GSR196" s="229"/>
      <c r="GSS196" s="281"/>
      <c r="GST196" s="282"/>
      <c r="GSU196" s="229"/>
      <c r="GSV196" s="281"/>
      <c r="GSW196" s="282"/>
      <c r="GSX196" s="229"/>
      <c r="GSY196" s="281"/>
      <c r="GSZ196" s="282"/>
      <c r="GTA196" s="229"/>
      <c r="GTB196" s="281"/>
      <c r="GTC196" s="282"/>
      <c r="GTD196" s="229"/>
      <c r="GTE196" s="281"/>
      <c r="GTF196" s="282"/>
      <c r="GTG196" s="229"/>
      <c r="GTH196" s="281"/>
      <c r="GTI196" s="282"/>
      <c r="GTJ196" s="229"/>
      <c r="GTK196" s="281"/>
      <c r="GTL196" s="282"/>
      <c r="GTM196" s="229"/>
      <c r="GTN196" s="281"/>
      <c r="GTO196" s="282"/>
      <c r="GTP196" s="229"/>
      <c r="GTQ196" s="281"/>
      <c r="GTR196" s="282"/>
      <c r="GTS196" s="229"/>
      <c r="GTT196" s="281"/>
      <c r="GTU196" s="282"/>
      <c r="GTV196" s="229"/>
      <c r="GTW196" s="281"/>
      <c r="GTX196" s="282"/>
      <c r="GTY196" s="229"/>
      <c r="GTZ196" s="281"/>
      <c r="GUA196" s="282"/>
      <c r="GUB196" s="229"/>
      <c r="GUC196" s="281"/>
      <c r="GUD196" s="282"/>
      <c r="GUE196" s="229"/>
      <c r="GUF196" s="281"/>
      <c r="GUG196" s="282"/>
      <c r="GUH196" s="229"/>
      <c r="GUI196" s="281"/>
      <c r="GUJ196" s="282"/>
      <c r="GUK196" s="229"/>
      <c r="GUL196" s="281"/>
      <c r="GUM196" s="282"/>
      <c r="GUN196" s="229"/>
      <c r="GUO196" s="281"/>
      <c r="GUP196" s="282"/>
      <c r="GUQ196" s="229"/>
      <c r="GUR196" s="281"/>
      <c r="GUS196" s="282"/>
      <c r="GUT196" s="229"/>
      <c r="GUU196" s="281"/>
      <c r="GUV196" s="282"/>
      <c r="GUW196" s="229"/>
      <c r="GUX196" s="281"/>
      <c r="GUY196" s="282"/>
      <c r="GUZ196" s="229"/>
      <c r="GVA196" s="281"/>
      <c r="GVB196" s="282"/>
      <c r="GVC196" s="229"/>
      <c r="GVD196" s="281"/>
      <c r="GVE196" s="282"/>
      <c r="GVF196" s="229"/>
      <c r="GVG196" s="281"/>
      <c r="GVH196" s="282"/>
      <c r="GVI196" s="229"/>
      <c r="GVJ196" s="281"/>
      <c r="GVK196" s="282"/>
      <c r="GVL196" s="229"/>
      <c r="GVM196" s="281"/>
      <c r="GVN196" s="282"/>
      <c r="GVO196" s="229"/>
      <c r="GVP196" s="281"/>
      <c r="GVQ196" s="282"/>
      <c r="GVR196" s="229"/>
      <c r="GVS196" s="281"/>
      <c r="GVT196" s="282"/>
      <c r="GVU196" s="229"/>
      <c r="GVV196" s="281"/>
      <c r="GVW196" s="282"/>
      <c r="GVX196" s="229"/>
      <c r="GVY196" s="281"/>
      <c r="GVZ196" s="282"/>
      <c r="GWA196" s="229"/>
      <c r="GWB196" s="281"/>
      <c r="GWC196" s="282"/>
      <c r="GWD196" s="229"/>
      <c r="GWE196" s="281"/>
      <c r="GWF196" s="282"/>
      <c r="GWG196" s="229"/>
      <c r="GWH196" s="281"/>
      <c r="GWI196" s="282"/>
      <c r="GWJ196" s="229"/>
      <c r="GWK196" s="281"/>
      <c r="GWL196" s="282"/>
      <c r="GWM196" s="229"/>
      <c r="GWN196" s="281"/>
      <c r="GWO196" s="282"/>
      <c r="GWP196" s="229"/>
      <c r="GWQ196" s="281"/>
      <c r="GWR196" s="282"/>
      <c r="GWS196" s="229"/>
      <c r="GWT196" s="281"/>
      <c r="GWU196" s="282"/>
      <c r="GWV196" s="229"/>
      <c r="GWW196" s="281"/>
      <c r="GWX196" s="282"/>
      <c r="GWY196" s="229"/>
      <c r="GWZ196" s="281"/>
      <c r="GXA196" s="282"/>
      <c r="GXB196" s="229"/>
      <c r="GXC196" s="281"/>
      <c r="GXD196" s="282"/>
      <c r="GXE196" s="229"/>
      <c r="GXF196" s="281"/>
      <c r="GXG196" s="282"/>
      <c r="GXH196" s="229"/>
      <c r="GXI196" s="281"/>
      <c r="GXJ196" s="282"/>
      <c r="GXK196" s="229"/>
      <c r="GXL196" s="281"/>
      <c r="GXM196" s="282"/>
      <c r="GXN196" s="229"/>
      <c r="GXO196" s="281"/>
      <c r="GXP196" s="282"/>
      <c r="GXQ196" s="229"/>
      <c r="GXR196" s="281"/>
      <c r="GXS196" s="282"/>
      <c r="GXT196" s="229"/>
      <c r="GXU196" s="281"/>
      <c r="GXV196" s="282"/>
      <c r="GXW196" s="229"/>
      <c r="GXX196" s="281"/>
      <c r="GXY196" s="282"/>
      <c r="GXZ196" s="229"/>
      <c r="GYA196" s="281"/>
      <c r="GYB196" s="282"/>
      <c r="GYC196" s="229"/>
      <c r="GYD196" s="281"/>
      <c r="GYE196" s="282"/>
      <c r="GYF196" s="229"/>
      <c r="GYG196" s="281"/>
      <c r="GYH196" s="282"/>
      <c r="GYI196" s="229"/>
      <c r="GYJ196" s="281"/>
      <c r="GYK196" s="282"/>
      <c r="GYL196" s="229"/>
      <c r="GYM196" s="281"/>
      <c r="GYN196" s="282"/>
      <c r="GYO196" s="229"/>
      <c r="GYP196" s="281"/>
      <c r="GYQ196" s="282"/>
      <c r="GYR196" s="229"/>
      <c r="GYS196" s="281"/>
      <c r="GYT196" s="282"/>
      <c r="GYU196" s="229"/>
      <c r="GYV196" s="281"/>
      <c r="GYW196" s="282"/>
      <c r="GYX196" s="229"/>
      <c r="GYY196" s="281"/>
      <c r="GYZ196" s="282"/>
      <c r="GZA196" s="229"/>
      <c r="GZB196" s="281"/>
      <c r="GZC196" s="282"/>
      <c r="GZD196" s="229"/>
      <c r="GZE196" s="281"/>
      <c r="GZF196" s="282"/>
      <c r="GZG196" s="229"/>
      <c r="GZH196" s="281"/>
      <c r="GZI196" s="282"/>
      <c r="GZJ196" s="229"/>
      <c r="GZK196" s="281"/>
      <c r="GZL196" s="282"/>
      <c r="GZM196" s="229"/>
      <c r="GZN196" s="281"/>
      <c r="GZO196" s="282"/>
      <c r="GZP196" s="229"/>
      <c r="GZQ196" s="281"/>
      <c r="GZR196" s="282"/>
      <c r="GZS196" s="229"/>
      <c r="GZT196" s="281"/>
      <c r="GZU196" s="282"/>
      <c r="GZV196" s="229"/>
      <c r="GZW196" s="281"/>
      <c r="GZX196" s="282"/>
      <c r="GZY196" s="229"/>
      <c r="GZZ196" s="281"/>
      <c r="HAA196" s="282"/>
      <c r="HAB196" s="229"/>
      <c r="HAC196" s="281"/>
      <c r="HAD196" s="282"/>
      <c r="HAE196" s="229"/>
      <c r="HAF196" s="281"/>
      <c r="HAG196" s="282"/>
      <c r="HAH196" s="229"/>
      <c r="HAI196" s="281"/>
      <c r="HAJ196" s="282"/>
      <c r="HAK196" s="229"/>
      <c r="HAL196" s="281"/>
      <c r="HAM196" s="282"/>
      <c r="HAN196" s="229"/>
      <c r="HAO196" s="281"/>
      <c r="HAP196" s="282"/>
      <c r="HAQ196" s="229"/>
      <c r="HAR196" s="281"/>
      <c r="HAS196" s="282"/>
      <c r="HAT196" s="229"/>
      <c r="HAU196" s="281"/>
      <c r="HAV196" s="282"/>
      <c r="HAW196" s="229"/>
      <c r="HAX196" s="281"/>
      <c r="HAY196" s="282"/>
      <c r="HAZ196" s="229"/>
      <c r="HBA196" s="281"/>
      <c r="HBB196" s="282"/>
      <c r="HBC196" s="229"/>
      <c r="HBD196" s="281"/>
      <c r="HBE196" s="282"/>
      <c r="HBF196" s="229"/>
      <c r="HBG196" s="281"/>
      <c r="HBH196" s="282"/>
      <c r="HBI196" s="229"/>
      <c r="HBJ196" s="281"/>
      <c r="HBK196" s="282"/>
      <c r="HBL196" s="229"/>
      <c r="HBM196" s="281"/>
      <c r="HBN196" s="282"/>
      <c r="HBO196" s="229"/>
      <c r="HBP196" s="281"/>
      <c r="HBQ196" s="282"/>
      <c r="HBR196" s="229"/>
      <c r="HBS196" s="281"/>
      <c r="HBT196" s="282"/>
      <c r="HBU196" s="229"/>
      <c r="HBV196" s="281"/>
      <c r="HBW196" s="282"/>
      <c r="HBX196" s="229"/>
      <c r="HBY196" s="281"/>
      <c r="HBZ196" s="282"/>
      <c r="HCA196" s="229"/>
      <c r="HCB196" s="281"/>
      <c r="HCC196" s="282"/>
      <c r="HCD196" s="229"/>
      <c r="HCE196" s="281"/>
      <c r="HCF196" s="282"/>
      <c r="HCG196" s="229"/>
      <c r="HCH196" s="281"/>
      <c r="HCI196" s="282"/>
      <c r="HCJ196" s="229"/>
      <c r="HCK196" s="281"/>
      <c r="HCL196" s="282"/>
      <c r="HCM196" s="229"/>
      <c r="HCN196" s="281"/>
      <c r="HCO196" s="282"/>
      <c r="HCP196" s="229"/>
      <c r="HCQ196" s="281"/>
      <c r="HCR196" s="282"/>
      <c r="HCS196" s="229"/>
      <c r="HCT196" s="281"/>
      <c r="HCU196" s="282"/>
      <c r="HCV196" s="229"/>
      <c r="HCW196" s="281"/>
      <c r="HCX196" s="282"/>
      <c r="HCY196" s="229"/>
      <c r="HCZ196" s="281"/>
      <c r="HDA196" s="282"/>
      <c r="HDB196" s="229"/>
      <c r="HDC196" s="281"/>
      <c r="HDD196" s="282"/>
      <c r="HDE196" s="229"/>
      <c r="HDF196" s="281"/>
      <c r="HDG196" s="282"/>
      <c r="HDH196" s="229"/>
      <c r="HDI196" s="281"/>
      <c r="HDJ196" s="282"/>
      <c r="HDK196" s="229"/>
      <c r="HDL196" s="281"/>
      <c r="HDM196" s="282"/>
      <c r="HDN196" s="229"/>
      <c r="HDO196" s="281"/>
      <c r="HDP196" s="282"/>
      <c r="HDQ196" s="229"/>
      <c r="HDR196" s="281"/>
      <c r="HDS196" s="282"/>
      <c r="HDT196" s="229"/>
      <c r="HDU196" s="281"/>
      <c r="HDV196" s="282"/>
      <c r="HDW196" s="229"/>
      <c r="HDX196" s="281"/>
      <c r="HDY196" s="282"/>
      <c r="HDZ196" s="229"/>
      <c r="HEA196" s="281"/>
      <c r="HEB196" s="282"/>
      <c r="HEC196" s="229"/>
      <c r="HED196" s="281"/>
      <c r="HEE196" s="282"/>
      <c r="HEF196" s="229"/>
      <c r="HEG196" s="281"/>
      <c r="HEH196" s="282"/>
      <c r="HEI196" s="229"/>
      <c r="HEJ196" s="281"/>
      <c r="HEK196" s="282"/>
      <c r="HEL196" s="229"/>
      <c r="HEM196" s="281"/>
      <c r="HEN196" s="282"/>
      <c r="HEO196" s="229"/>
      <c r="HEP196" s="281"/>
      <c r="HEQ196" s="282"/>
      <c r="HER196" s="229"/>
      <c r="HES196" s="281"/>
      <c r="HET196" s="282"/>
      <c r="HEU196" s="229"/>
      <c r="HEV196" s="281"/>
      <c r="HEW196" s="282"/>
      <c r="HEX196" s="229"/>
      <c r="HEY196" s="281"/>
      <c r="HEZ196" s="282"/>
      <c r="HFA196" s="229"/>
      <c r="HFB196" s="281"/>
      <c r="HFC196" s="282"/>
      <c r="HFD196" s="229"/>
      <c r="HFE196" s="281"/>
      <c r="HFF196" s="282"/>
      <c r="HFG196" s="229"/>
      <c r="HFH196" s="281"/>
      <c r="HFI196" s="282"/>
      <c r="HFJ196" s="229"/>
      <c r="HFK196" s="281"/>
      <c r="HFL196" s="282"/>
      <c r="HFM196" s="229"/>
      <c r="HFN196" s="281"/>
      <c r="HFO196" s="282"/>
      <c r="HFP196" s="229"/>
      <c r="HFQ196" s="281"/>
      <c r="HFR196" s="282"/>
      <c r="HFS196" s="229"/>
      <c r="HFT196" s="281"/>
      <c r="HFU196" s="282"/>
      <c r="HFV196" s="229"/>
      <c r="HFW196" s="281"/>
      <c r="HFX196" s="282"/>
      <c r="HFY196" s="229"/>
      <c r="HFZ196" s="281"/>
      <c r="HGA196" s="282"/>
      <c r="HGB196" s="229"/>
      <c r="HGC196" s="281"/>
      <c r="HGD196" s="282"/>
      <c r="HGE196" s="229"/>
      <c r="HGF196" s="281"/>
      <c r="HGG196" s="282"/>
      <c r="HGH196" s="229"/>
      <c r="HGI196" s="281"/>
      <c r="HGJ196" s="282"/>
      <c r="HGK196" s="229"/>
      <c r="HGL196" s="281"/>
      <c r="HGM196" s="282"/>
      <c r="HGN196" s="229"/>
      <c r="HGO196" s="281"/>
      <c r="HGP196" s="282"/>
      <c r="HGQ196" s="229"/>
      <c r="HGR196" s="281"/>
      <c r="HGS196" s="282"/>
      <c r="HGT196" s="229"/>
      <c r="HGU196" s="281"/>
      <c r="HGV196" s="282"/>
      <c r="HGW196" s="229"/>
      <c r="HGX196" s="281"/>
      <c r="HGY196" s="282"/>
      <c r="HGZ196" s="229"/>
      <c r="HHA196" s="281"/>
      <c r="HHB196" s="282"/>
      <c r="HHC196" s="229"/>
      <c r="HHD196" s="281"/>
      <c r="HHE196" s="282"/>
      <c r="HHF196" s="229"/>
      <c r="HHG196" s="281"/>
      <c r="HHH196" s="282"/>
      <c r="HHI196" s="229"/>
      <c r="HHJ196" s="281"/>
      <c r="HHK196" s="282"/>
      <c r="HHL196" s="229"/>
      <c r="HHM196" s="281"/>
      <c r="HHN196" s="282"/>
      <c r="HHO196" s="229"/>
      <c r="HHP196" s="281"/>
      <c r="HHQ196" s="282"/>
      <c r="HHR196" s="229"/>
      <c r="HHS196" s="281"/>
      <c r="HHT196" s="282"/>
      <c r="HHU196" s="229"/>
      <c r="HHV196" s="281"/>
      <c r="HHW196" s="282"/>
      <c r="HHX196" s="229"/>
      <c r="HHY196" s="281"/>
      <c r="HHZ196" s="282"/>
      <c r="HIA196" s="229"/>
      <c r="HIB196" s="281"/>
      <c r="HIC196" s="282"/>
      <c r="HID196" s="229"/>
      <c r="HIE196" s="281"/>
      <c r="HIF196" s="282"/>
      <c r="HIG196" s="229"/>
      <c r="HIH196" s="281"/>
      <c r="HII196" s="282"/>
      <c r="HIJ196" s="229"/>
      <c r="HIK196" s="281"/>
      <c r="HIL196" s="282"/>
      <c r="HIM196" s="229"/>
      <c r="HIN196" s="281"/>
      <c r="HIO196" s="282"/>
      <c r="HIP196" s="229"/>
      <c r="HIQ196" s="281"/>
      <c r="HIR196" s="282"/>
      <c r="HIS196" s="229"/>
      <c r="HIT196" s="281"/>
      <c r="HIU196" s="282"/>
      <c r="HIV196" s="229"/>
      <c r="HIW196" s="281"/>
      <c r="HIX196" s="282"/>
      <c r="HIY196" s="229"/>
      <c r="HIZ196" s="281"/>
      <c r="HJA196" s="282"/>
      <c r="HJB196" s="229"/>
      <c r="HJC196" s="281"/>
      <c r="HJD196" s="282"/>
      <c r="HJE196" s="229"/>
      <c r="HJF196" s="281"/>
      <c r="HJG196" s="282"/>
      <c r="HJH196" s="229"/>
      <c r="HJI196" s="281"/>
      <c r="HJJ196" s="282"/>
      <c r="HJK196" s="229"/>
      <c r="HJL196" s="281"/>
      <c r="HJM196" s="282"/>
      <c r="HJN196" s="229"/>
      <c r="HJO196" s="281"/>
      <c r="HJP196" s="282"/>
      <c r="HJQ196" s="229"/>
      <c r="HJR196" s="281"/>
      <c r="HJS196" s="282"/>
      <c r="HJT196" s="229"/>
      <c r="HJU196" s="281"/>
      <c r="HJV196" s="282"/>
      <c r="HJW196" s="229"/>
      <c r="HJX196" s="281"/>
      <c r="HJY196" s="282"/>
      <c r="HJZ196" s="229"/>
      <c r="HKA196" s="281"/>
      <c r="HKB196" s="282"/>
      <c r="HKC196" s="229"/>
      <c r="HKD196" s="281"/>
      <c r="HKE196" s="282"/>
      <c r="HKF196" s="229"/>
      <c r="HKG196" s="281"/>
      <c r="HKH196" s="282"/>
      <c r="HKI196" s="229"/>
      <c r="HKJ196" s="281"/>
      <c r="HKK196" s="282"/>
      <c r="HKL196" s="229"/>
      <c r="HKM196" s="281"/>
      <c r="HKN196" s="282"/>
      <c r="HKO196" s="229"/>
      <c r="HKP196" s="281"/>
      <c r="HKQ196" s="282"/>
      <c r="HKR196" s="229"/>
      <c r="HKS196" s="281"/>
      <c r="HKT196" s="282"/>
      <c r="HKU196" s="229"/>
      <c r="HKV196" s="281"/>
      <c r="HKW196" s="282"/>
      <c r="HKX196" s="229"/>
      <c r="HKY196" s="281"/>
      <c r="HKZ196" s="282"/>
      <c r="HLA196" s="229"/>
      <c r="HLB196" s="281"/>
      <c r="HLC196" s="282"/>
      <c r="HLD196" s="229"/>
      <c r="HLE196" s="281"/>
      <c r="HLF196" s="282"/>
      <c r="HLG196" s="229"/>
      <c r="HLH196" s="281"/>
      <c r="HLI196" s="282"/>
      <c r="HLJ196" s="229"/>
      <c r="HLK196" s="281"/>
      <c r="HLL196" s="282"/>
      <c r="HLM196" s="229"/>
      <c r="HLN196" s="281"/>
      <c r="HLO196" s="282"/>
      <c r="HLP196" s="229"/>
      <c r="HLQ196" s="281"/>
      <c r="HLR196" s="282"/>
      <c r="HLS196" s="229"/>
      <c r="HLT196" s="281"/>
      <c r="HLU196" s="282"/>
      <c r="HLV196" s="229"/>
      <c r="HLW196" s="281"/>
      <c r="HLX196" s="282"/>
      <c r="HLY196" s="229"/>
      <c r="HLZ196" s="281"/>
      <c r="HMA196" s="282"/>
      <c r="HMB196" s="229"/>
      <c r="HMC196" s="281"/>
      <c r="HMD196" s="282"/>
      <c r="HME196" s="229"/>
      <c r="HMF196" s="281"/>
      <c r="HMG196" s="282"/>
      <c r="HMH196" s="229"/>
      <c r="HMI196" s="281"/>
      <c r="HMJ196" s="282"/>
      <c r="HMK196" s="229"/>
      <c r="HML196" s="281"/>
      <c r="HMM196" s="282"/>
      <c r="HMN196" s="229"/>
      <c r="HMO196" s="281"/>
      <c r="HMP196" s="282"/>
      <c r="HMQ196" s="229"/>
      <c r="HMR196" s="281"/>
      <c r="HMS196" s="282"/>
      <c r="HMT196" s="229"/>
      <c r="HMU196" s="281"/>
      <c r="HMV196" s="282"/>
      <c r="HMW196" s="229"/>
      <c r="HMX196" s="281"/>
      <c r="HMY196" s="282"/>
      <c r="HMZ196" s="229"/>
      <c r="HNA196" s="281"/>
      <c r="HNB196" s="282"/>
      <c r="HNC196" s="229"/>
      <c r="HND196" s="281"/>
      <c r="HNE196" s="282"/>
      <c r="HNF196" s="229"/>
      <c r="HNG196" s="281"/>
      <c r="HNH196" s="282"/>
      <c r="HNI196" s="229"/>
      <c r="HNJ196" s="281"/>
      <c r="HNK196" s="282"/>
      <c r="HNL196" s="229"/>
      <c r="HNM196" s="281"/>
      <c r="HNN196" s="282"/>
      <c r="HNO196" s="229"/>
      <c r="HNP196" s="281"/>
      <c r="HNQ196" s="282"/>
      <c r="HNR196" s="229"/>
      <c r="HNS196" s="281"/>
      <c r="HNT196" s="282"/>
      <c r="HNU196" s="229"/>
      <c r="HNV196" s="281"/>
      <c r="HNW196" s="282"/>
      <c r="HNX196" s="229"/>
      <c r="HNY196" s="281"/>
      <c r="HNZ196" s="282"/>
      <c r="HOA196" s="229"/>
      <c r="HOB196" s="281"/>
      <c r="HOC196" s="282"/>
      <c r="HOD196" s="229"/>
      <c r="HOE196" s="281"/>
      <c r="HOF196" s="282"/>
      <c r="HOG196" s="229"/>
      <c r="HOH196" s="281"/>
      <c r="HOI196" s="282"/>
      <c r="HOJ196" s="229"/>
      <c r="HOK196" s="281"/>
      <c r="HOL196" s="282"/>
      <c r="HOM196" s="229"/>
      <c r="HON196" s="281"/>
      <c r="HOO196" s="282"/>
      <c r="HOP196" s="229"/>
      <c r="HOQ196" s="281"/>
      <c r="HOR196" s="282"/>
      <c r="HOS196" s="229"/>
      <c r="HOT196" s="281"/>
      <c r="HOU196" s="282"/>
      <c r="HOV196" s="229"/>
      <c r="HOW196" s="281"/>
      <c r="HOX196" s="282"/>
      <c r="HOY196" s="229"/>
      <c r="HOZ196" s="281"/>
      <c r="HPA196" s="282"/>
      <c r="HPB196" s="229"/>
      <c r="HPC196" s="281"/>
      <c r="HPD196" s="282"/>
      <c r="HPE196" s="229"/>
      <c r="HPF196" s="281"/>
      <c r="HPG196" s="282"/>
      <c r="HPH196" s="229"/>
      <c r="HPI196" s="281"/>
      <c r="HPJ196" s="282"/>
      <c r="HPK196" s="229"/>
      <c r="HPL196" s="281"/>
      <c r="HPM196" s="282"/>
      <c r="HPN196" s="229"/>
      <c r="HPO196" s="281"/>
      <c r="HPP196" s="282"/>
      <c r="HPQ196" s="229"/>
      <c r="HPR196" s="281"/>
      <c r="HPS196" s="282"/>
      <c r="HPT196" s="229"/>
      <c r="HPU196" s="281"/>
      <c r="HPV196" s="282"/>
      <c r="HPW196" s="229"/>
      <c r="HPX196" s="281"/>
      <c r="HPY196" s="282"/>
      <c r="HPZ196" s="229"/>
      <c r="HQA196" s="281"/>
      <c r="HQB196" s="282"/>
      <c r="HQC196" s="229"/>
      <c r="HQD196" s="281"/>
      <c r="HQE196" s="282"/>
      <c r="HQF196" s="229"/>
      <c r="HQG196" s="281"/>
      <c r="HQH196" s="282"/>
      <c r="HQI196" s="229"/>
      <c r="HQJ196" s="281"/>
      <c r="HQK196" s="282"/>
      <c r="HQL196" s="229"/>
      <c r="HQM196" s="281"/>
      <c r="HQN196" s="282"/>
      <c r="HQO196" s="229"/>
      <c r="HQP196" s="281"/>
      <c r="HQQ196" s="282"/>
      <c r="HQR196" s="229"/>
      <c r="HQS196" s="281"/>
      <c r="HQT196" s="282"/>
      <c r="HQU196" s="229"/>
      <c r="HQV196" s="281"/>
      <c r="HQW196" s="282"/>
      <c r="HQX196" s="229"/>
      <c r="HQY196" s="281"/>
      <c r="HQZ196" s="282"/>
      <c r="HRA196" s="229"/>
      <c r="HRB196" s="281"/>
      <c r="HRC196" s="282"/>
      <c r="HRD196" s="229"/>
      <c r="HRE196" s="281"/>
      <c r="HRF196" s="282"/>
      <c r="HRG196" s="229"/>
      <c r="HRH196" s="281"/>
      <c r="HRI196" s="282"/>
      <c r="HRJ196" s="229"/>
      <c r="HRK196" s="281"/>
      <c r="HRL196" s="282"/>
      <c r="HRM196" s="229"/>
      <c r="HRN196" s="281"/>
      <c r="HRO196" s="282"/>
      <c r="HRP196" s="229"/>
      <c r="HRQ196" s="281"/>
      <c r="HRR196" s="282"/>
      <c r="HRS196" s="229"/>
      <c r="HRT196" s="281"/>
      <c r="HRU196" s="282"/>
      <c r="HRV196" s="229"/>
      <c r="HRW196" s="281"/>
      <c r="HRX196" s="282"/>
      <c r="HRY196" s="229"/>
      <c r="HRZ196" s="281"/>
      <c r="HSA196" s="282"/>
      <c r="HSB196" s="229"/>
      <c r="HSC196" s="281"/>
      <c r="HSD196" s="282"/>
      <c r="HSE196" s="229"/>
      <c r="HSF196" s="281"/>
      <c r="HSG196" s="282"/>
      <c r="HSH196" s="229"/>
      <c r="HSI196" s="281"/>
      <c r="HSJ196" s="282"/>
      <c r="HSK196" s="229"/>
      <c r="HSL196" s="281"/>
      <c r="HSM196" s="282"/>
      <c r="HSN196" s="229"/>
      <c r="HSO196" s="281"/>
      <c r="HSP196" s="282"/>
      <c r="HSQ196" s="229"/>
      <c r="HSR196" s="281"/>
      <c r="HSS196" s="282"/>
      <c r="HST196" s="229"/>
      <c r="HSU196" s="281"/>
      <c r="HSV196" s="282"/>
      <c r="HSW196" s="229"/>
      <c r="HSX196" s="281"/>
      <c r="HSY196" s="282"/>
      <c r="HSZ196" s="229"/>
      <c r="HTA196" s="281"/>
      <c r="HTB196" s="282"/>
      <c r="HTC196" s="229"/>
      <c r="HTD196" s="281"/>
      <c r="HTE196" s="282"/>
      <c r="HTF196" s="229"/>
      <c r="HTG196" s="281"/>
      <c r="HTH196" s="282"/>
      <c r="HTI196" s="229"/>
      <c r="HTJ196" s="281"/>
      <c r="HTK196" s="282"/>
      <c r="HTL196" s="229"/>
      <c r="HTM196" s="281"/>
      <c r="HTN196" s="282"/>
      <c r="HTO196" s="229"/>
      <c r="HTP196" s="281"/>
      <c r="HTQ196" s="282"/>
      <c r="HTR196" s="229"/>
      <c r="HTS196" s="281"/>
      <c r="HTT196" s="282"/>
      <c r="HTU196" s="229"/>
      <c r="HTV196" s="281"/>
      <c r="HTW196" s="282"/>
      <c r="HTX196" s="229"/>
      <c r="HTY196" s="281"/>
      <c r="HTZ196" s="282"/>
      <c r="HUA196" s="229"/>
      <c r="HUB196" s="281"/>
      <c r="HUC196" s="282"/>
      <c r="HUD196" s="229"/>
      <c r="HUE196" s="281"/>
      <c r="HUF196" s="282"/>
      <c r="HUG196" s="229"/>
      <c r="HUH196" s="281"/>
      <c r="HUI196" s="282"/>
      <c r="HUJ196" s="229"/>
      <c r="HUK196" s="281"/>
      <c r="HUL196" s="282"/>
      <c r="HUM196" s="229"/>
      <c r="HUN196" s="281"/>
      <c r="HUO196" s="282"/>
      <c r="HUP196" s="229"/>
      <c r="HUQ196" s="281"/>
      <c r="HUR196" s="282"/>
      <c r="HUS196" s="229"/>
      <c r="HUT196" s="281"/>
      <c r="HUU196" s="282"/>
      <c r="HUV196" s="229"/>
      <c r="HUW196" s="281"/>
      <c r="HUX196" s="282"/>
      <c r="HUY196" s="229"/>
      <c r="HUZ196" s="281"/>
      <c r="HVA196" s="282"/>
      <c r="HVB196" s="229"/>
      <c r="HVC196" s="281"/>
      <c r="HVD196" s="282"/>
      <c r="HVE196" s="229"/>
      <c r="HVF196" s="281"/>
      <c r="HVG196" s="282"/>
      <c r="HVH196" s="229"/>
      <c r="HVI196" s="281"/>
      <c r="HVJ196" s="282"/>
      <c r="HVK196" s="229"/>
      <c r="HVL196" s="281"/>
      <c r="HVM196" s="282"/>
      <c r="HVN196" s="229"/>
      <c r="HVO196" s="281"/>
      <c r="HVP196" s="282"/>
      <c r="HVQ196" s="229"/>
      <c r="HVR196" s="281"/>
      <c r="HVS196" s="282"/>
      <c r="HVT196" s="229"/>
      <c r="HVU196" s="281"/>
      <c r="HVV196" s="282"/>
      <c r="HVW196" s="229"/>
      <c r="HVX196" s="281"/>
      <c r="HVY196" s="282"/>
      <c r="HVZ196" s="229"/>
      <c r="HWA196" s="281"/>
      <c r="HWB196" s="282"/>
      <c r="HWC196" s="229"/>
      <c r="HWD196" s="281"/>
      <c r="HWE196" s="282"/>
      <c r="HWF196" s="229"/>
      <c r="HWG196" s="281"/>
      <c r="HWH196" s="282"/>
      <c r="HWI196" s="229"/>
      <c r="HWJ196" s="281"/>
      <c r="HWK196" s="282"/>
      <c r="HWL196" s="229"/>
      <c r="HWM196" s="281"/>
      <c r="HWN196" s="282"/>
      <c r="HWO196" s="229"/>
      <c r="HWP196" s="281"/>
      <c r="HWQ196" s="282"/>
      <c r="HWR196" s="229"/>
      <c r="HWS196" s="281"/>
      <c r="HWT196" s="282"/>
      <c r="HWU196" s="229"/>
      <c r="HWV196" s="281"/>
      <c r="HWW196" s="282"/>
      <c r="HWX196" s="229"/>
      <c r="HWY196" s="281"/>
      <c r="HWZ196" s="282"/>
      <c r="HXA196" s="229"/>
      <c r="HXB196" s="281"/>
      <c r="HXC196" s="282"/>
      <c r="HXD196" s="229"/>
      <c r="HXE196" s="281"/>
      <c r="HXF196" s="282"/>
      <c r="HXG196" s="229"/>
      <c r="HXH196" s="281"/>
      <c r="HXI196" s="282"/>
      <c r="HXJ196" s="229"/>
      <c r="HXK196" s="281"/>
      <c r="HXL196" s="282"/>
      <c r="HXM196" s="229"/>
      <c r="HXN196" s="281"/>
      <c r="HXO196" s="282"/>
      <c r="HXP196" s="229"/>
      <c r="HXQ196" s="281"/>
      <c r="HXR196" s="282"/>
      <c r="HXS196" s="229"/>
      <c r="HXT196" s="281"/>
      <c r="HXU196" s="282"/>
      <c r="HXV196" s="229"/>
      <c r="HXW196" s="281"/>
      <c r="HXX196" s="282"/>
      <c r="HXY196" s="229"/>
      <c r="HXZ196" s="281"/>
      <c r="HYA196" s="282"/>
      <c r="HYB196" s="229"/>
      <c r="HYC196" s="281"/>
      <c r="HYD196" s="282"/>
      <c r="HYE196" s="229"/>
      <c r="HYF196" s="281"/>
      <c r="HYG196" s="282"/>
      <c r="HYH196" s="229"/>
      <c r="HYI196" s="281"/>
      <c r="HYJ196" s="282"/>
      <c r="HYK196" s="229"/>
      <c r="HYL196" s="281"/>
      <c r="HYM196" s="282"/>
      <c r="HYN196" s="229"/>
      <c r="HYO196" s="281"/>
      <c r="HYP196" s="282"/>
      <c r="HYQ196" s="229"/>
      <c r="HYR196" s="281"/>
      <c r="HYS196" s="282"/>
      <c r="HYT196" s="229"/>
      <c r="HYU196" s="281"/>
      <c r="HYV196" s="282"/>
      <c r="HYW196" s="229"/>
      <c r="HYX196" s="281"/>
      <c r="HYY196" s="282"/>
      <c r="HYZ196" s="229"/>
      <c r="HZA196" s="281"/>
      <c r="HZB196" s="282"/>
      <c r="HZC196" s="229"/>
      <c r="HZD196" s="281"/>
      <c r="HZE196" s="282"/>
      <c r="HZF196" s="229"/>
      <c r="HZG196" s="281"/>
      <c r="HZH196" s="282"/>
      <c r="HZI196" s="229"/>
      <c r="HZJ196" s="281"/>
      <c r="HZK196" s="282"/>
      <c r="HZL196" s="229"/>
      <c r="HZM196" s="281"/>
      <c r="HZN196" s="282"/>
      <c r="HZO196" s="229"/>
      <c r="HZP196" s="281"/>
      <c r="HZQ196" s="282"/>
      <c r="HZR196" s="229"/>
      <c r="HZS196" s="281"/>
      <c r="HZT196" s="282"/>
      <c r="HZU196" s="229"/>
      <c r="HZV196" s="281"/>
      <c r="HZW196" s="282"/>
      <c r="HZX196" s="229"/>
      <c r="HZY196" s="281"/>
      <c r="HZZ196" s="282"/>
      <c r="IAA196" s="229"/>
      <c r="IAB196" s="281"/>
      <c r="IAC196" s="282"/>
      <c r="IAD196" s="229"/>
      <c r="IAE196" s="281"/>
      <c r="IAF196" s="282"/>
      <c r="IAG196" s="229"/>
      <c r="IAH196" s="281"/>
      <c r="IAI196" s="282"/>
      <c r="IAJ196" s="229"/>
      <c r="IAK196" s="281"/>
      <c r="IAL196" s="282"/>
      <c r="IAM196" s="229"/>
      <c r="IAN196" s="281"/>
      <c r="IAO196" s="282"/>
      <c r="IAP196" s="229"/>
      <c r="IAQ196" s="281"/>
      <c r="IAR196" s="282"/>
      <c r="IAS196" s="229"/>
      <c r="IAT196" s="281"/>
      <c r="IAU196" s="282"/>
      <c r="IAV196" s="229"/>
      <c r="IAW196" s="281"/>
      <c r="IAX196" s="282"/>
      <c r="IAY196" s="229"/>
      <c r="IAZ196" s="281"/>
      <c r="IBA196" s="282"/>
      <c r="IBB196" s="229"/>
      <c r="IBC196" s="281"/>
      <c r="IBD196" s="282"/>
      <c r="IBE196" s="229"/>
      <c r="IBF196" s="281"/>
      <c r="IBG196" s="282"/>
      <c r="IBH196" s="229"/>
      <c r="IBI196" s="281"/>
      <c r="IBJ196" s="282"/>
      <c r="IBK196" s="229"/>
      <c r="IBL196" s="281"/>
      <c r="IBM196" s="282"/>
      <c r="IBN196" s="229"/>
      <c r="IBO196" s="281"/>
      <c r="IBP196" s="282"/>
      <c r="IBQ196" s="229"/>
      <c r="IBR196" s="281"/>
      <c r="IBS196" s="282"/>
      <c r="IBT196" s="229"/>
      <c r="IBU196" s="281"/>
      <c r="IBV196" s="282"/>
      <c r="IBW196" s="229"/>
      <c r="IBX196" s="281"/>
      <c r="IBY196" s="282"/>
      <c r="IBZ196" s="229"/>
      <c r="ICA196" s="281"/>
      <c r="ICB196" s="282"/>
      <c r="ICC196" s="229"/>
      <c r="ICD196" s="281"/>
      <c r="ICE196" s="282"/>
      <c r="ICF196" s="229"/>
      <c r="ICG196" s="281"/>
      <c r="ICH196" s="282"/>
      <c r="ICI196" s="229"/>
      <c r="ICJ196" s="281"/>
      <c r="ICK196" s="282"/>
      <c r="ICL196" s="229"/>
      <c r="ICM196" s="281"/>
      <c r="ICN196" s="282"/>
      <c r="ICO196" s="229"/>
      <c r="ICP196" s="281"/>
      <c r="ICQ196" s="282"/>
      <c r="ICR196" s="229"/>
      <c r="ICS196" s="281"/>
      <c r="ICT196" s="282"/>
      <c r="ICU196" s="229"/>
      <c r="ICV196" s="281"/>
      <c r="ICW196" s="282"/>
      <c r="ICX196" s="229"/>
      <c r="ICY196" s="281"/>
      <c r="ICZ196" s="282"/>
      <c r="IDA196" s="229"/>
      <c r="IDB196" s="281"/>
      <c r="IDC196" s="282"/>
      <c r="IDD196" s="229"/>
      <c r="IDE196" s="281"/>
      <c r="IDF196" s="282"/>
      <c r="IDG196" s="229"/>
      <c r="IDH196" s="281"/>
      <c r="IDI196" s="282"/>
      <c r="IDJ196" s="229"/>
      <c r="IDK196" s="281"/>
      <c r="IDL196" s="282"/>
      <c r="IDM196" s="229"/>
      <c r="IDN196" s="281"/>
      <c r="IDO196" s="282"/>
      <c r="IDP196" s="229"/>
      <c r="IDQ196" s="281"/>
      <c r="IDR196" s="282"/>
      <c r="IDS196" s="229"/>
      <c r="IDT196" s="281"/>
      <c r="IDU196" s="282"/>
      <c r="IDV196" s="229"/>
      <c r="IDW196" s="281"/>
      <c r="IDX196" s="282"/>
      <c r="IDY196" s="229"/>
      <c r="IDZ196" s="281"/>
      <c r="IEA196" s="282"/>
      <c r="IEB196" s="229"/>
      <c r="IEC196" s="281"/>
      <c r="IED196" s="282"/>
      <c r="IEE196" s="229"/>
      <c r="IEF196" s="281"/>
      <c r="IEG196" s="282"/>
      <c r="IEH196" s="229"/>
      <c r="IEI196" s="281"/>
      <c r="IEJ196" s="282"/>
      <c r="IEK196" s="229"/>
      <c r="IEL196" s="281"/>
      <c r="IEM196" s="282"/>
      <c r="IEN196" s="229"/>
      <c r="IEO196" s="281"/>
      <c r="IEP196" s="282"/>
      <c r="IEQ196" s="229"/>
      <c r="IER196" s="281"/>
      <c r="IES196" s="282"/>
      <c r="IET196" s="229"/>
      <c r="IEU196" s="281"/>
      <c r="IEV196" s="282"/>
      <c r="IEW196" s="229"/>
      <c r="IEX196" s="281"/>
      <c r="IEY196" s="282"/>
      <c r="IEZ196" s="229"/>
      <c r="IFA196" s="281"/>
      <c r="IFB196" s="282"/>
      <c r="IFC196" s="229"/>
      <c r="IFD196" s="281"/>
      <c r="IFE196" s="282"/>
      <c r="IFF196" s="229"/>
      <c r="IFG196" s="281"/>
      <c r="IFH196" s="282"/>
      <c r="IFI196" s="229"/>
      <c r="IFJ196" s="281"/>
      <c r="IFK196" s="282"/>
      <c r="IFL196" s="229"/>
      <c r="IFM196" s="281"/>
      <c r="IFN196" s="282"/>
      <c r="IFO196" s="229"/>
      <c r="IFP196" s="281"/>
      <c r="IFQ196" s="282"/>
      <c r="IFR196" s="229"/>
      <c r="IFS196" s="281"/>
      <c r="IFT196" s="282"/>
      <c r="IFU196" s="229"/>
      <c r="IFV196" s="281"/>
      <c r="IFW196" s="282"/>
      <c r="IFX196" s="229"/>
      <c r="IFY196" s="281"/>
      <c r="IFZ196" s="282"/>
      <c r="IGA196" s="229"/>
      <c r="IGB196" s="281"/>
      <c r="IGC196" s="282"/>
      <c r="IGD196" s="229"/>
      <c r="IGE196" s="281"/>
      <c r="IGF196" s="282"/>
      <c r="IGG196" s="229"/>
      <c r="IGH196" s="281"/>
      <c r="IGI196" s="282"/>
      <c r="IGJ196" s="229"/>
      <c r="IGK196" s="281"/>
      <c r="IGL196" s="282"/>
      <c r="IGM196" s="229"/>
      <c r="IGN196" s="281"/>
      <c r="IGO196" s="282"/>
      <c r="IGP196" s="229"/>
      <c r="IGQ196" s="281"/>
      <c r="IGR196" s="282"/>
      <c r="IGS196" s="229"/>
      <c r="IGT196" s="281"/>
      <c r="IGU196" s="282"/>
      <c r="IGV196" s="229"/>
      <c r="IGW196" s="281"/>
      <c r="IGX196" s="282"/>
      <c r="IGY196" s="229"/>
      <c r="IGZ196" s="281"/>
      <c r="IHA196" s="282"/>
      <c r="IHB196" s="229"/>
      <c r="IHC196" s="281"/>
      <c r="IHD196" s="282"/>
      <c r="IHE196" s="229"/>
      <c r="IHF196" s="281"/>
      <c r="IHG196" s="282"/>
      <c r="IHH196" s="229"/>
      <c r="IHI196" s="281"/>
      <c r="IHJ196" s="282"/>
      <c r="IHK196" s="229"/>
      <c r="IHL196" s="281"/>
      <c r="IHM196" s="282"/>
      <c r="IHN196" s="229"/>
      <c r="IHO196" s="281"/>
      <c r="IHP196" s="282"/>
      <c r="IHQ196" s="229"/>
      <c r="IHR196" s="281"/>
      <c r="IHS196" s="282"/>
      <c r="IHT196" s="229"/>
      <c r="IHU196" s="281"/>
      <c r="IHV196" s="282"/>
      <c r="IHW196" s="229"/>
      <c r="IHX196" s="281"/>
      <c r="IHY196" s="282"/>
      <c r="IHZ196" s="229"/>
      <c r="IIA196" s="281"/>
      <c r="IIB196" s="282"/>
      <c r="IIC196" s="229"/>
      <c r="IID196" s="281"/>
      <c r="IIE196" s="282"/>
      <c r="IIF196" s="229"/>
      <c r="IIG196" s="281"/>
      <c r="IIH196" s="282"/>
      <c r="III196" s="229"/>
      <c r="IIJ196" s="281"/>
      <c r="IIK196" s="282"/>
      <c r="IIL196" s="229"/>
      <c r="IIM196" s="281"/>
      <c r="IIN196" s="282"/>
      <c r="IIO196" s="229"/>
      <c r="IIP196" s="281"/>
      <c r="IIQ196" s="282"/>
      <c r="IIR196" s="229"/>
      <c r="IIS196" s="281"/>
      <c r="IIT196" s="282"/>
      <c r="IIU196" s="229"/>
      <c r="IIV196" s="281"/>
      <c r="IIW196" s="282"/>
      <c r="IIX196" s="229"/>
      <c r="IIY196" s="281"/>
      <c r="IIZ196" s="282"/>
      <c r="IJA196" s="229"/>
      <c r="IJB196" s="281"/>
      <c r="IJC196" s="282"/>
      <c r="IJD196" s="229"/>
      <c r="IJE196" s="281"/>
      <c r="IJF196" s="282"/>
      <c r="IJG196" s="229"/>
      <c r="IJH196" s="281"/>
      <c r="IJI196" s="282"/>
      <c r="IJJ196" s="229"/>
      <c r="IJK196" s="281"/>
      <c r="IJL196" s="282"/>
      <c r="IJM196" s="229"/>
      <c r="IJN196" s="281"/>
      <c r="IJO196" s="282"/>
      <c r="IJP196" s="229"/>
      <c r="IJQ196" s="281"/>
      <c r="IJR196" s="282"/>
      <c r="IJS196" s="229"/>
      <c r="IJT196" s="281"/>
      <c r="IJU196" s="282"/>
      <c r="IJV196" s="229"/>
      <c r="IJW196" s="281"/>
      <c r="IJX196" s="282"/>
      <c r="IJY196" s="229"/>
      <c r="IJZ196" s="281"/>
      <c r="IKA196" s="282"/>
      <c r="IKB196" s="229"/>
      <c r="IKC196" s="281"/>
      <c r="IKD196" s="282"/>
      <c r="IKE196" s="229"/>
      <c r="IKF196" s="281"/>
      <c r="IKG196" s="282"/>
      <c r="IKH196" s="229"/>
      <c r="IKI196" s="281"/>
      <c r="IKJ196" s="282"/>
      <c r="IKK196" s="229"/>
      <c r="IKL196" s="281"/>
      <c r="IKM196" s="282"/>
      <c r="IKN196" s="229"/>
      <c r="IKO196" s="281"/>
      <c r="IKP196" s="282"/>
      <c r="IKQ196" s="229"/>
      <c r="IKR196" s="281"/>
      <c r="IKS196" s="282"/>
      <c r="IKT196" s="229"/>
      <c r="IKU196" s="281"/>
      <c r="IKV196" s="282"/>
      <c r="IKW196" s="229"/>
      <c r="IKX196" s="281"/>
      <c r="IKY196" s="282"/>
      <c r="IKZ196" s="229"/>
      <c r="ILA196" s="281"/>
      <c r="ILB196" s="282"/>
      <c r="ILC196" s="229"/>
      <c r="ILD196" s="281"/>
      <c r="ILE196" s="282"/>
      <c r="ILF196" s="229"/>
      <c r="ILG196" s="281"/>
      <c r="ILH196" s="282"/>
      <c r="ILI196" s="229"/>
      <c r="ILJ196" s="281"/>
      <c r="ILK196" s="282"/>
      <c r="ILL196" s="229"/>
      <c r="ILM196" s="281"/>
      <c r="ILN196" s="282"/>
      <c r="ILO196" s="229"/>
      <c r="ILP196" s="281"/>
      <c r="ILQ196" s="282"/>
      <c r="ILR196" s="229"/>
      <c r="ILS196" s="281"/>
      <c r="ILT196" s="282"/>
      <c r="ILU196" s="229"/>
      <c r="ILV196" s="281"/>
      <c r="ILW196" s="282"/>
      <c r="ILX196" s="229"/>
      <c r="ILY196" s="281"/>
      <c r="ILZ196" s="282"/>
      <c r="IMA196" s="229"/>
      <c r="IMB196" s="281"/>
      <c r="IMC196" s="282"/>
      <c r="IMD196" s="229"/>
      <c r="IME196" s="281"/>
      <c r="IMF196" s="282"/>
      <c r="IMG196" s="229"/>
      <c r="IMH196" s="281"/>
      <c r="IMI196" s="282"/>
      <c r="IMJ196" s="229"/>
      <c r="IMK196" s="281"/>
      <c r="IML196" s="282"/>
      <c r="IMM196" s="229"/>
      <c r="IMN196" s="281"/>
      <c r="IMO196" s="282"/>
      <c r="IMP196" s="229"/>
      <c r="IMQ196" s="281"/>
      <c r="IMR196" s="282"/>
      <c r="IMS196" s="229"/>
      <c r="IMT196" s="281"/>
      <c r="IMU196" s="282"/>
      <c r="IMV196" s="229"/>
      <c r="IMW196" s="281"/>
      <c r="IMX196" s="282"/>
      <c r="IMY196" s="229"/>
      <c r="IMZ196" s="281"/>
      <c r="INA196" s="282"/>
      <c r="INB196" s="229"/>
      <c r="INC196" s="281"/>
      <c r="IND196" s="282"/>
      <c r="INE196" s="229"/>
      <c r="INF196" s="281"/>
      <c r="ING196" s="282"/>
      <c r="INH196" s="229"/>
      <c r="INI196" s="281"/>
      <c r="INJ196" s="282"/>
      <c r="INK196" s="229"/>
      <c r="INL196" s="281"/>
      <c r="INM196" s="282"/>
      <c r="INN196" s="229"/>
      <c r="INO196" s="281"/>
      <c r="INP196" s="282"/>
      <c r="INQ196" s="229"/>
      <c r="INR196" s="281"/>
      <c r="INS196" s="282"/>
      <c r="INT196" s="229"/>
      <c r="INU196" s="281"/>
      <c r="INV196" s="282"/>
      <c r="INW196" s="229"/>
      <c r="INX196" s="281"/>
      <c r="INY196" s="282"/>
      <c r="INZ196" s="229"/>
      <c r="IOA196" s="281"/>
      <c r="IOB196" s="282"/>
      <c r="IOC196" s="229"/>
      <c r="IOD196" s="281"/>
      <c r="IOE196" s="282"/>
      <c r="IOF196" s="229"/>
      <c r="IOG196" s="281"/>
      <c r="IOH196" s="282"/>
      <c r="IOI196" s="229"/>
      <c r="IOJ196" s="281"/>
      <c r="IOK196" s="282"/>
      <c r="IOL196" s="229"/>
      <c r="IOM196" s="281"/>
      <c r="ION196" s="282"/>
      <c r="IOO196" s="229"/>
      <c r="IOP196" s="281"/>
      <c r="IOQ196" s="282"/>
      <c r="IOR196" s="229"/>
      <c r="IOS196" s="281"/>
      <c r="IOT196" s="282"/>
      <c r="IOU196" s="229"/>
      <c r="IOV196" s="281"/>
      <c r="IOW196" s="282"/>
      <c r="IOX196" s="229"/>
      <c r="IOY196" s="281"/>
      <c r="IOZ196" s="282"/>
      <c r="IPA196" s="229"/>
      <c r="IPB196" s="281"/>
      <c r="IPC196" s="282"/>
      <c r="IPD196" s="229"/>
      <c r="IPE196" s="281"/>
      <c r="IPF196" s="282"/>
      <c r="IPG196" s="229"/>
      <c r="IPH196" s="281"/>
      <c r="IPI196" s="282"/>
      <c r="IPJ196" s="229"/>
      <c r="IPK196" s="281"/>
      <c r="IPL196" s="282"/>
      <c r="IPM196" s="229"/>
      <c r="IPN196" s="281"/>
      <c r="IPO196" s="282"/>
      <c r="IPP196" s="229"/>
      <c r="IPQ196" s="281"/>
      <c r="IPR196" s="282"/>
      <c r="IPS196" s="229"/>
      <c r="IPT196" s="281"/>
      <c r="IPU196" s="282"/>
      <c r="IPV196" s="229"/>
      <c r="IPW196" s="281"/>
      <c r="IPX196" s="282"/>
      <c r="IPY196" s="229"/>
      <c r="IPZ196" s="281"/>
      <c r="IQA196" s="282"/>
      <c r="IQB196" s="229"/>
      <c r="IQC196" s="281"/>
      <c r="IQD196" s="282"/>
      <c r="IQE196" s="229"/>
      <c r="IQF196" s="281"/>
      <c r="IQG196" s="282"/>
      <c r="IQH196" s="229"/>
      <c r="IQI196" s="281"/>
      <c r="IQJ196" s="282"/>
      <c r="IQK196" s="229"/>
      <c r="IQL196" s="281"/>
      <c r="IQM196" s="282"/>
      <c r="IQN196" s="229"/>
      <c r="IQO196" s="281"/>
      <c r="IQP196" s="282"/>
      <c r="IQQ196" s="229"/>
      <c r="IQR196" s="281"/>
      <c r="IQS196" s="282"/>
      <c r="IQT196" s="229"/>
      <c r="IQU196" s="281"/>
      <c r="IQV196" s="282"/>
      <c r="IQW196" s="229"/>
      <c r="IQX196" s="281"/>
      <c r="IQY196" s="282"/>
      <c r="IQZ196" s="229"/>
      <c r="IRA196" s="281"/>
      <c r="IRB196" s="282"/>
      <c r="IRC196" s="229"/>
      <c r="IRD196" s="281"/>
      <c r="IRE196" s="282"/>
      <c r="IRF196" s="229"/>
      <c r="IRG196" s="281"/>
      <c r="IRH196" s="282"/>
      <c r="IRI196" s="229"/>
      <c r="IRJ196" s="281"/>
      <c r="IRK196" s="282"/>
      <c r="IRL196" s="229"/>
      <c r="IRM196" s="281"/>
      <c r="IRN196" s="282"/>
      <c r="IRO196" s="229"/>
      <c r="IRP196" s="281"/>
      <c r="IRQ196" s="282"/>
      <c r="IRR196" s="229"/>
      <c r="IRS196" s="281"/>
      <c r="IRT196" s="282"/>
      <c r="IRU196" s="229"/>
      <c r="IRV196" s="281"/>
      <c r="IRW196" s="282"/>
      <c r="IRX196" s="229"/>
      <c r="IRY196" s="281"/>
      <c r="IRZ196" s="282"/>
      <c r="ISA196" s="229"/>
      <c r="ISB196" s="281"/>
      <c r="ISC196" s="282"/>
      <c r="ISD196" s="229"/>
      <c r="ISE196" s="281"/>
      <c r="ISF196" s="282"/>
      <c r="ISG196" s="229"/>
      <c r="ISH196" s="281"/>
      <c r="ISI196" s="282"/>
      <c r="ISJ196" s="229"/>
      <c r="ISK196" s="281"/>
      <c r="ISL196" s="282"/>
      <c r="ISM196" s="229"/>
      <c r="ISN196" s="281"/>
      <c r="ISO196" s="282"/>
      <c r="ISP196" s="229"/>
      <c r="ISQ196" s="281"/>
      <c r="ISR196" s="282"/>
      <c r="ISS196" s="229"/>
      <c r="IST196" s="281"/>
      <c r="ISU196" s="282"/>
      <c r="ISV196" s="229"/>
      <c r="ISW196" s="281"/>
      <c r="ISX196" s="282"/>
      <c r="ISY196" s="229"/>
      <c r="ISZ196" s="281"/>
      <c r="ITA196" s="282"/>
      <c r="ITB196" s="229"/>
      <c r="ITC196" s="281"/>
      <c r="ITD196" s="282"/>
      <c r="ITE196" s="229"/>
      <c r="ITF196" s="281"/>
      <c r="ITG196" s="282"/>
      <c r="ITH196" s="229"/>
      <c r="ITI196" s="281"/>
      <c r="ITJ196" s="282"/>
      <c r="ITK196" s="229"/>
      <c r="ITL196" s="281"/>
      <c r="ITM196" s="282"/>
      <c r="ITN196" s="229"/>
      <c r="ITO196" s="281"/>
      <c r="ITP196" s="282"/>
      <c r="ITQ196" s="229"/>
      <c r="ITR196" s="281"/>
      <c r="ITS196" s="282"/>
      <c r="ITT196" s="229"/>
      <c r="ITU196" s="281"/>
      <c r="ITV196" s="282"/>
      <c r="ITW196" s="229"/>
      <c r="ITX196" s="281"/>
      <c r="ITY196" s="282"/>
      <c r="ITZ196" s="229"/>
      <c r="IUA196" s="281"/>
      <c r="IUB196" s="282"/>
      <c r="IUC196" s="229"/>
      <c r="IUD196" s="281"/>
      <c r="IUE196" s="282"/>
      <c r="IUF196" s="229"/>
      <c r="IUG196" s="281"/>
      <c r="IUH196" s="282"/>
      <c r="IUI196" s="229"/>
      <c r="IUJ196" s="281"/>
      <c r="IUK196" s="282"/>
      <c r="IUL196" s="229"/>
      <c r="IUM196" s="281"/>
      <c r="IUN196" s="282"/>
      <c r="IUO196" s="229"/>
      <c r="IUP196" s="281"/>
      <c r="IUQ196" s="282"/>
      <c r="IUR196" s="229"/>
      <c r="IUS196" s="281"/>
      <c r="IUT196" s="282"/>
      <c r="IUU196" s="229"/>
      <c r="IUV196" s="281"/>
      <c r="IUW196" s="282"/>
      <c r="IUX196" s="229"/>
      <c r="IUY196" s="281"/>
      <c r="IUZ196" s="282"/>
      <c r="IVA196" s="229"/>
      <c r="IVB196" s="281"/>
      <c r="IVC196" s="282"/>
      <c r="IVD196" s="229"/>
      <c r="IVE196" s="281"/>
      <c r="IVF196" s="282"/>
      <c r="IVG196" s="229"/>
      <c r="IVH196" s="281"/>
      <c r="IVI196" s="282"/>
      <c r="IVJ196" s="229"/>
      <c r="IVK196" s="281"/>
      <c r="IVL196" s="282"/>
      <c r="IVM196" s="229"/>
      <c r="IVN196" s="281"/>
      <c r="IVO196" s="282"/>
      <c r="IVP196" s="229"/>
      <c r="IVQ196" s="281"/>
      <c r="IVR196" s="282"/>
      <c r="IVS196" s="229"/>
      <c r="IVT196" s="281"/>
      <c r="IVU196" s="282"/>
      <c r="IVV196" s="229"/>
      <c r="IVW196" s="281"/>
      <c r="IVX196" s="282"/>
      <c r="IVY196" s="229"/>
      <c r="IVZ196" s="281"/>
      <c r="IWA196" s="282"/>
      <c r="IWB196" s="229"/>
      <c r="IWC196" s="281"/>
      <c r="IWD196" s="282"/>
      <c r="IWE196" s="229"/>
      <c r="IWF196" s="281"/>
      <c r="IWG196" s="282"/>
      <c r="IWH196" s="229"/>
      <c r="IWI196" s="281"/>
      <c r="IWJ196" s="282"/>
      <c r="IWK196" s="229"/>
      <c r="IWL196" s="281"/>
      <c r="IWM196" s="282"/>
      <c r="IWN196" s="229"/>
      <c r="IWO196" s="281"/>
      <c r="IWP196" s="282"/>
      <c r="IWQ196" s="229"/>
      <c r="IWR196" s="281"/>
      <c r="IWS196" s="282"/>
      <c r="IWT196" s="229"/>
      <c r="IWU196" s="281"/>
      <c r="IWV196" s="282"/>
      <c r="IWW196" s="229"/>
      <c r="IWX196" s="281"/>
      <c r="IWY196" s="282"/>
      <c r="IWZ196" s="229"/>
      <c r="IXA196" s="281"/>
      <c r="IXB196" s="282"/>
      <c r="IXC196" s="229"/>
      <c r="IXD196" s="281"/>
      <c r="IXE196" s="282"/>
      <c r="IXF196" s="229"/>
      <c r="IXG196" s="281"/>
      <c r="IXH196" s="282"/>
      <c r="IXI196" s="229"/>
      <c r="IXJ196" s="281"/>
      <c r="IXK196" s="282"/>
      <c r="IXL196" s="229"/>
      <c r="IXM196" s="281"/>
      <c r="IXN196" s="282"/>
      <c r="IXO196" s="229"/>
      <c r="IXP196" s="281"/>
      <c r="IXQ196" s="282"/>
      <c r="IXR196" s="229"/>
      <c r="IXS196" s="281"/>
      <c r="IXT196" s="282"/>
      <c r="IXU196" s="229"/>
      <c r="IXV196" s="281"/>
      <c r="IXW196" s="282"/>
      <c r="IXX196" s="229"/>
      <c r="IXY196" s="281"/>
      <c r="IXZ196" s="282"/>
      <c r="IYA196" s="229"/>
      <c r="IYB196" s="281"/>
      <c r="IYC196" s="282"/>
      <c r="IYD196" s="229"/>
      <c r="IYE196" s="281"/>
      <c r="IYF196" s="282"/>
      <c r="IYG196" s="229"/>
      <c r="IYH196" s="281"/>
      <c r="IYI196" s="282"/>
      <c r="IYJ196" s="229"/>
      <c r="IYK196" s="281"/>
      <c r="IYL196" s="282"/>
      <c r="IYM196" s="229"/>
      <c r="IYN196" s="281"/>
      <c r="IYO196" s="282"/>
      <c r="IYP196" s="229"/>
      <c r="IYQ196" s="281"/>
      <c r="IYR196" s="282"/>
      <c r="IYS196" s="229"/>
      <c r="IYT196" s="281"/>
      <c r="IYU196" s="282"/>
      <c r="IYV196" s="229"/>
      <c r="IYW196" s="281"/>
      <c r="IYX196" s="282"/>
      <c r="IYY196" s="229"/>
      <c r="IYZ196" s="281"/>
      <c r="IZA196" s="282"/>
      <c r="IZB196" s="229"/>
      <c r="IZC196" s="281"/>
      <c r="IZD196" s="282"/>
      <c r="IZE196" s="229"/>
      <c r="IZF196" s="281"/>
      <c r="IZG196" s="282"/>
      <c r="IZH196" s="229"/>
      <c r="IZI196" s="281"/>
      <c r="IZJ196" s="282"/>
      <c r="IZK196" s="229"/>
      <c r="IZL196" s="281"/>
      <c r="IZM196" s="282"/>
      <c r="IZN196" s="229"/>
      <c r="IZO196" s="281"/>
      <c r="IZP196" s="282"/>
      <c r="IZQ196" s="229"/>
      <c r="IZR196" s="281"/>
      <c r="IZS196" s="282"/>
      <c r="IZT196" s="229"/>
      <c r="IZU196" s="281"/>
      <c r="IZV196" s="282"/>
      <c r="IZW196" s="229"/>
      <c r="IZX196" s="281"/>
      <c r="IZY196" s="282"/>
      <c r="IZZ196" s="229"/>
      <c r="JAA196" s="281"/>
      <c r="JAB196" s="282"/>
      <c r="JAC196" s="229"/>
      <c r="JAD196" s="281"/>
      <c r="JAE196" s="282"/>
      <c r="JAF196" s="229"/>
      <c r="JAG196" s="281"/>
      <c r="JAH196" s="282"/>
      <c r="JAI196" s="229"/>
      <c r="JAJ196" s="281"/>
      <c r="JAK196" s="282"/>
      <c r="JAL196" s="229"/>
      <c r="JAM196" s="281"/>
      <c r="JAN196" s="282"/>
      <c r="JAO196" s="229"/>
      <c r="JAP196" s="281"/>
      <c r="JAQ196" s="282"/>
      <c r="JAR196" s="229"/>
      <c r="JAS196" s="281"/>
      <c r="JAT196" s="282"/>
      <c r="JAU196" s="229"/>
      <c r="JAV196" s="281"/>
      <c r="JAW196" s="282"/>
      <c r="JAX196" s="229"/>
      <c r="JAY196" s="281"/>
      <c r="JAZ196" s="282"/>
      <c r="JBA196" s="229"/>
      <c r="JBB196" s="281"/>
      <c r="JBC196" s="282"/>
      <c r="JBD196" s="229"/>
      <c r="JBE196" s="281"/>
      <c r="JBF196" s="282"/>
      <c r="JBG196" s="229"/>
      <c r="JBH196" s="281"/>
      <c r="JBI196" s="282"/>
      <c r="JBJ196" s="229"/>
      <c r="JBK196" s="281"/>
      <c r="JBL196" s="282"/>
      <c r="JBM196" s="229"/>
      <c r="JBN196" s="281"/>
      <c r="JBO196" s="282"/>
      <c r="JBP196" s="229"/>
      <c r="JBQ196" s="281"/>
      <c r="JBR196" s="282"/>
      <c r="JBS196" s="229"/>
      <c r="JBT196" s="281"/>
      <c r="JBU196" s="282"/>
      <c r="JBV196" s="229"/>
      <c r="JBW196" s="281"/>
      <c r="JBX196" s="282"/>
      <c r="JBY196" s="229"/>
      <c r="JBZ196" s="281"/>
      <c r="JCA196" s="282"/>
      <c r="JCB196" s="229"/>
      <c r="JCC196" s="281"/>
      <c r="JCD196" s="282"/>
      <c r="JCE196" s="229"/>
      <c r="JCF196" s="281"/>
      <c r="JCG196" s="282"/>
      <c r="JCH196" s="229"/>
      <c r="JCI196" s="281"/>
      <c r="JCJ196" s="282"/>
      <c r="JCK196" s="229"/>
      <c r="JCL196" s="281"/>
      <c r="JCM196" s="282"/>
      <c r="JCN196" s="229"/>
      <c r="JCO196" s="281"/>
      <c r="JCP196" s="282"/>
      <c r="JCQ196" s="229"/>
      <c r="JCR196" s="281"/>
      <c r="JCS196" s="282"/>
      <c r="JCT196" s="229"/>
      <c r="JCU196" s="281"/>
      <c r="JCV196" s="282"/>
      <c r="JCW196" s="229"/>
      <c r="JCX196" s="281"/>
      <c r="JCY196" s="282"/>
      <c r="JCZ196" s="229"/>
      <c r="JDA196" s="281"/>
      <c r="JDB196" s="282"/>
      <c r="JDC196" s="229"/>
      <c r="JDD196" s="281"/>
      <c r="JDE196" s="282"/>
      <c r="JDF196" s="229"/>
      <c r="JDG196" s="281"/>
      <c r="JDH196" s="282"/>
      <c r="JDI196" s="229"/>
      <c r="JDJ196" s="281"/>
      <c r="JDK196" s="282"/>
      <c r="JDL196" s="229"/>
      <c r="JDM196" s="281"/>
      <c r="JDN196" s="282"/>
      <c r="JDO196" s="229"/>
      <c r="JDP196" s="281"/>
      <c r="JDQ196" s="282"/>
      <c r="JDR196" s="229"/>
      <c r="JDS196" s="281"/>
      <c r="JDT196" s="282"/>
      <c r="JDU196" s="229"/>
      <c r="JDV196" s="281"/>
      <c r="JDW196" s="282"/>
      <c r="JDX196" s="229"/>
      <c r="JDY196" s="281"/>
      <c r="JDZ196" s="282"/>
      <c r="JEA196" s="229"/>
      <c r="JEB196" s="281"/>
      <c r="JEC196" s="282"/>
      <c r="JED196" s="229"/>
      <c r="JEE196" s="281"/>
      <c r="JEF196" s="282"/>
      <c r="JEG196" s="229"/>
      <c r="JEH196" s="281"/>
      <c r="JEI196" s="282"/>
      <c r="JEJ196" s="229"/>
      <c r="JEK196" s="281"/>
      <c r="JEL196" s="282"/>
      <c r="JEM196" s="229"/>
      <c r="JEN196" s="281"/>
      <c r="JEO196" s="282"/>
      <c r="JEP196" s="229"/>
      <c r="JEQ196" s="281"/>
      <c r="JER196" s="282"/>
      <c r="JES196" s="229"/>
      <c r="JET196" s="281"/>
      <c r="JEU196" s="282"/>
      <c r="JEV196" s="229"/>
      <c r="JEW196" s="281"/>
      <c r="JEX196" s="282"/>
      <c r="JEY196" s="229"/>
      <c r="JEZ196" s="281"/>
      <c r="JFA196" s="282"/>
      <c r="JFB196" s="229"/>
      <c r="JFC196" s="281"/>
      <c r="JFD196" s="282"/>
      <c r="JFE196" s="229"/>
      <c r="JFF196" s="281"/>
      <c r="JFG196" s="282"/>
      <c r="JFH196" s="229"/>
      <c r="JFI196" s="281"/>
      <c r="JFJ196" s="282"/>
      <c r="JFK196" s="229"/>
      <c r="JFL196" s="281"/>
      <c r="JFM196" s="282"/>
      <c r="JFN196" s="229"/>
      <c r="JFO196" s="281"/>
      <c r="JFP196" s="282"/>
      <c r="JFQ196" s="229"/>
      <c r="JFR196" s="281"/>
      <c r="JFS196" s="282"/>
      <c r="JFT196" s="229"/>
      <c r="JFU196" s="281"/>
      <c r="JFV196" s="282"/>
      <c r="JFW196" s="229"/>
      <c r="JFX196" s="281"/>
      <c r="JFY196" s="282"/>
      <c r="JFZ196" s="229"/>
      <c r="JGA196" s="281"/>
      <c r="JGB196" s="282"/>
      <c r="JGC196" s="229"/>
      <c r="JGD196" s="281"/>
      <c r="JGE196" s="282"/>
      <c r="JGF196" s="229"/>
      <c r="JGG196" s="281"/>
      <c r="JGH196" s="282"/>
      <c r="JGI196" s="229"/>
      <c r="JGJ196" s="281"/>
      <c r="JGK196" s="282"/>
      <c r="JGL196" s="229"/>
      <c r="JGM196" s="281"/>
      <c r="JGN196" s="282"/>
      <c r="JGO196" s="229"/>
      <c r="JGP196" s="281"/>
      <c r="JGQ196" s="282"/>
      <c r="JGR196" s="229"/>
      <c r="JGS196" s="281"/>
      <c r="JGT196" s="282"/>
      <c r="JGU196" s="229"/>
      <c r="JGV196" s="281"/>
      <c r="JGW196" s="282"/>
      <c r="JGX196" s="229"/>
      <c r="JGY196" s="281"/>
      <c r="JGZ196" s="282"/>
      <c r="JHA196" s="229"/>
      <c r="JHB196" s="281"/>
      <c r="JHC196" s="282"/>
      <c r="JHD196" s="229"/>
      <c r="JHE196" s="281"/>
      <c r="JHF196" s="282"/>
      <c r="JHG196" s="229"/>
      <c r="JHH196" s="281"/>
      <c r="JHI196" s="282"/>
      <c r="JHJ196" s="229"/>
      <c r="JHK196" s="281"/>
      <c r="JHL196" s="282"/>
      <c r="JHM196" s="229"/>
      <c r="JHN196" s="281"/>
      <c r="JHO196" s="282"/>
      <c r="JHP196" s="229"/>
      <c r="JHQ196" s="281"/>
      <c r="JHR196" s="282"/>
      <c r="JHS196" s="229"/>
      <c r="JHT196" s="281"/>
      <c r="JHU196" s="282"/>
      <c r="JHV196" s="229"/>
      <c r="JHW196" s="281"/>
      <c r="JHX196" s="282"/>
      <c r="JHY196" s="229"/>
      <c r="JHZ196" s="281"/>
      <c r="JIA196" s="282"/>
      <c r="JIB196" s="229"/>
      <c r="JIC196" s="281"/>
      <c r="JID196" s="282"/>
      <c r="JIE196" s="229"/>
      <c r="JIF196" s="281"/>
      <c r="JIG196" s="282"/>
      <c r="JIH196" s="229"/>
      <c r="JII196" s="281"/>
      <c r="JIJ196" s="282"/>
      <c r="JIK196" s="229"/>
      <c r="JIL196" s="281"/>
      <c r="JIM196" s="282"/>
      <c r="JIN196" s="229"/>
      <c r="JIO196" s="281"/>
      <c r="JIP196" s="282"/>
      <c r="JIQ196" s="229"/>
      <c r="JIR196" s="281"/>
      <c r="JIS196" s="282"/>
      <c r="JIT196" s="229"/>
      <c r="JIU196" s="281"/>
      <c r="JIV196" s="282"/>
      <c r="JIW196" s="229"/>
      <c r="JIX196" s="281"/>
      <c r="JIY196" s="282"/>
      <c r="JIZ196" s="229"/>
      <c r="JJA196" s="281"/>
      <c r="JJB196" s="282"/>
      <c r="JJC196" s="229"/>
      <c r="JJD196" s="281"/>
      <c r="JJE196" s="282"/>
      <c r="JJF196" s="229"/>
      <c r="JJG196" s="281"/>
      <c r="JJH196" s="282"/>
      <c r="JJI196" s="229"/>
      <c r="JJJ196" s="281"/>
      <c r="JJK196" s="282"/>
      <c r="JJL196" s="229"/>
      <c r="JJM196" s="281"/>
      <c r="JJN196" s="282"/>
      <c r="JJO196" s="229"/>
      <c r="JJP196" s="281"/>
      <c r="JJQ196" s="282"/>
      <c r="JJR196" s="229"/>
      <c r="JJS196" s="281"/>
      <c r="JJT196" s="282"/>
      <c r="JJU196" s="229"/>
      <c r="JJV196" s="281"/>
      <c r="JJW196" s="282"/>
      <c r="JJX196" s="229"/>
      <c r="JJY196" s="281"/>
      <c r="JJZ196" s="282"/>
      <c r="JKA196" s="229"/>
      <c r="JKB196" s="281"/>
      <c r="JKC196" s="282"/>
      <c r="JKD196" s="229"/>
      <c r="JKE196" s="281"/>
      <c r="JKF196" s="282"/>
      <c r="JKG196" s="229"/>
      <c r="JKH196" s="281"/>
      <c r="JKI196" s="282"/>
      <c r="JKJ196" s="229"/>
      <c r="JKK196" s="281"/>
      <c r="JKL196" s="282"/>
      <c r="JKM196" s="229"/>
      <c r="JKN196" s="281"/>
      <c r="JKO196" s="282"/>
      <c r="JKP196" s="229"/>
      <c r="JKQ196" s="281"/>
      <c r="JKR196" s="282"/>
      <c r="JKS196" s="229"/>
      <c r="JKT196" s="281"/>
      <c r="JKU196" s="282"/>
      <c r="JKV196" s="229"/>
      <c r="JKW196" s="281"/>
      <c r="JKX196" s="282"/>
      <c r="JKY196" s="229"/>
      <c r="JKZ196" s="281"/>
      <c r="JLA196" s="282"/>
      <c r="JLB196" s="229"/>
      <c r="JLC196" s="281"/>
      <c r="JLD196" s="282"/>
      <c r="JLE196" s="229"/>
      <c r="JLF196" s="281"/>
      <c r="JLG196" s="282"/>
      <c r="JLH196" s="229"/>
      <c r="JLI196" s="281"/>
      <c r="JLJ196" s="282"/>
      <c r="JLK196" s="229"/>
      <c r="JLL196" s="281"/>
      <c r="JLM196" s="282"/>
      <c r="JLN196" s="229"/>
      <c r="JLO196" s="281"/>
      <c r="JLP196" s="282"/>
      <c r="JLQ196" s="229"/>
      <c r="JLR196" s="281"/>
      <c r="JLS196" s="282"/>
      <c r="JLT196" s="229"/>
      <c r="JLU196" s="281"/>
      <c r="JLV196" s="282"/>
      <c r="JLW196" s="229"/>
      <c r="JLX196" s="281"/>
      <c r="JLY196" s="282"/>
      <c r="JLZ196" s="229"/>
      <c r="JMA196" s="281"/>
      <c r="JMB196" s="282"/>
      <c r="JMC196" s="229"/>
      <c r="JMD196" s="281"/>
      <c r="JME196" s="282"/>
      <c r="JMF196" s="229"/>
      <c r="JMG196" s="281"/>
      <c r="JMH196" s="282"/>
      <c r="JMI196" s="229"/>
      <c r="JMJ196" s="281"/>
      <c r="JMK196" s="282"/>
      <c r="JML196" s="229"/>
      <c r="JMM196" s="281"/>
      <c r="JMN196" s="282"/>
      <c r="JMO196" s="229"/>
      <c r="JMP196" s="281"/>
      <c r="JMQ196" s="282"/>
      <c r="JMR196" s="229"/>
      <c r="JMS196" s="281"/>
      <c r="JMT196" s="282"/>
      <c r="JMU196" s="229"/>
      <c r="JMV196" s="281"/>
      <c r="JMW196" s="282"/>
      <c r="JMX196" s="229"/>
      <c r="JMY196" s="281"/>
      <c r="JMZ196" s="282"/>
      <c r="JNA196" s="229"/>
      <c r="JNB196" s="281"/>
      <c r="JNC196" s="282"/>
      <c r="JND196" s="229"/>
      <c r="JNE196" s="281"/>
      <c r="JNF196" s="282"/>
      <c r="JNG196" s="229"/>
      <c r="JNH196" s="281"/>
      <c r="JNI196" s="282"/>
      <c r="JNJ196" s="229"/>
      <c r="JNK196" s="281"/>
      <c r="JNL196" s="282"/>
      <c r="JNM196" s="229"/>
      <c r="JNN196" s="281"/>
      <c r="JNO196" s="282"/>
      <c r="JNP196" s="229"/>
      <c r="JNQ196" s="281"/>
      <c r="JNR196" s="282"/>
      <c r="JNS196" s="229"/>
      <c r="JNT196" s="281"/>
      <c r="JNU196" s="282"/>
      <c r="JNV196" s="229"/>
      <c r="JNW196" s="281"/>
      <c r="JNX196" s="282"/>
      <c r="JNY196" s="229"/>
      <c r="JNZ196" s="281"/>
      <c r="JOA196" s="282"/>
      <c r="JOB196" s="229"/>
      <c r="JOC196" s="281"/>
      <c r="JOD196" s="282"/>
      <c r="JOE196" s="229"/>
      <c r="JOF196" s="281"/>
      <c r="JOG196" s="282"/>
      <c r="JOH196" s="229"/>
      <c r="JOI196" s="281"/>
      <c r="JOJ196" s="282"/>
      <c r="JOK196" s="229"/>
      <c r="JOL196" s="281"/>
      <c r="JOM196" s="282"/>
      <c r="JON196" s="229"/>
      <c r="JOO196" s="281"/>
      <c r="JOP196" s="282"/>
      <c r="JOQ196" s="229"/>
      <c r="JOR196" s="281"/>
      <c r="JOS196" s="282"/>
      <c r="JOT196" s="229"/>
      <c r="JOU196" s="281"/>
      <c r="JOV196" s="282"/>
      <c r="JOW196" s="229"/>
      <c r="JOX196" s="281"/>
      <c r="JOY196" s="282"/>
      <c r="JOZ196" s="229"/>
      <c r="JPA196" s="281"/>
      <c r="JPB196" s="282"/>
      <c r="JPC196" s="229"/>
      <c r="JPD196" s="281"/>
      <c r="JPE196" s="282"/>
      <c r="JPF196" s="229"/>
      <c r="JPG196" s="281"/>
      <c r="JPH196" s="282"/>
      <c r="JPI196" s="229"/>
      <c r="JPJ196" s="281"/>
      <c r="JPK196" s="282"/>
      <c r="JPL196" s="229"/>
      <c r="JPM196" s="281"/>
      <c r="JPN196" s="282"/>
      <c r="JPO196" s="229"/>
      <c r="JPP196" s="281"/>
      <c r="JPQ196" s="282"/>
      <c r="JPR196" s="229"/>
      <c r="JPS196" s="281"/>
      <c r="JPT196" s="282"/>
      <c r="JPU196" s="229"/>
      <c r="JPV196" s="281"/>
      <c r="JPW196" s="282"/>
      <c r="JPX196" s="229"/>
      <c r="JPY196" s="281"/>
      <c r="JPZ196" s="282"/>
      <c r="JQA196" s="229"/>
      <c r="JQB196" s="281"/>
      <c r="JQC196" s="282"/>
      <c r="JQD196" s="229"/>
      <c r="JQE196" s="281"/>
      <c r="JQF196" s="282"/>
      <c r="JQG196" s="229"/>
      <c r="JQH196" s="281"/>
      <c r="JQI196" s="282"/>
      <c r="JQJ196" s="229"/>
      <c r="JQK196" s="281"/>
      <c r="JQL196" s="282"/>
      <c r="JQM196" s="229"/>
      <c r="JQN196" s="281"/>
      <c r="JQO196" s="282"/>
      <c r="JQP196" s="229"/>
      <c r="JQQ196" s="281"/>
      <c r="JQR196" s="282"/>
      <c r="JQS196" s="229"/>
      <c r="JQT196" s="281"/>
      <c r="JQU196" s="282"/>
      <c r="JQV196" s="229"/>
      <c r="JQW196" s="281"/>
      <c r="JQX196" s="282"/>
      <c r="JQY196" s="229"/>
      <c r="JQZ196" s="281"/>
      <c r="JRA196" s="282"/>
      <c r="JRB196" s="229"/>
      <c r="JRC196" s="281"/>
      <c r="JRD196" s="282"/>
      <c r="JRE196" s="229"/>
      <c r="JRF196" s="281"/>
      <c r="JRG196" s="282"/>
      <c r="JRH196" s="229"/>
      <c r="JRI196" s="281"/>
      <c r="JRJ196" s="282"/>
      <c r="JRK196" s="229"/>
      <c r="JRL196" s="281"/>
      <c r="JRM196" s="282"/>
      <c r="JRN196" s="229"/>
      <c r="JRO196" s="281"/>
      <c r="JRP196" s="282"/>
      <c r="JRQ196" s="229"/>
      <c r="JRR196" s="281"/>
      <c r="JRS196" s="282"/>
      <c r="JRT196" s="229"/>
      <c r="JRU196" s="281"/>
      <c r="JRV196" s="282"/>
      <c r="JRW196" s="229"/>
      <c r="JRX196" s="281"/>
      <c r="JRY196" s="282"/>
      <c r="JRZ196" s="229"/>
      <c r="JSA196" s="281"/>
      <c r="JSB196" s="282"/>
      <c r="JSC196" s="229"/>
      <c r="JSD196" s="281"/>
      <c r="JSE196" s="282"/>
      <c r="JSF196" s="229"/>
      <c r="JSG196" s="281"/>
      <c r="JSH196" s="282"/>
      <c r="JSI196" s="229"/>
      <c r="JSJ196" s="281"/>
      <c r="JSK196" s="282"/>
      <c r="JSL196" s="229"/>
      <c r="JSM196" s="281"/>
      <c r="JSN196" s="282"/>
      <c r="JSO196" s="229"/>
      <c r="JSP196" s="281"/>
      <c r="JSQ196" s="282"/>
      <c r="JSR196" s="229"/>
      <c r="JSS196" s="281"/>
      <c r="JST196" s="282"/>
      <c r="JSU196" s="229"/>
      <c r="JSV196" s="281"/>
      <c r="JSW196" s="282"/>
      <c r="JSX196" s="229"/>
      <c r="JSY196" s="281"/>
      <c r="JSZ196" s="282"/>
      <c r="JTA196" s="229"/>
      <c r="JTB196" s="281"/>
      <c r="JTC196" s="282"/>
      <c r="JTD196" s="229"/>
      <c r="JTE196" s="281"/>
      <c r="JTF196" s="282"/>
      <c r="JTG196" s="229"/>
      <c r="JTH196" s="281"/>
      <c r="JTI196" s="282"/>
      <c r="JTJ196" s="229"/>
      <c r="JTK196" s="281"/>
      <c r="JTL196" s="282"/>
      <c r="JTM196" s="229"/>
      <c r="JTN196" s="281"/>
      <c r="JTO196" s="282"/>
      <c r="JTP196" s="229"/>
      <c r="JTQ196" s="281"/>
      <c r="JTR196" s="282"/>
      <c r="JTS196" s="229"/>
      <c r="JTT196" s="281"/>
      <c r="JTU196" s="282"/>
      <c r="JTV196" s="229"/>
      <c r="JTW196" s="281"/>
      <c r="JTX196" s="282"/>
      <c r="JTY196" s="229"/>
      <c r="JTZ196" s="281"/>
      <c r="JUA196" s="282"/>
      <c r="JUB196" s="229"/>
      <c r="JUC196" s="281"/>
      <c r="JUD196" s="282"/>
      <c r="JUE196" s="229"/>
      <c r="JUF196" s="281"/>
      <c r="JUG196" s="282"/>
      <c r="JUH196" s="229"/>
      <c r="JUI196" s="281"/>
      <c r="JUJ196" s="282"/>
      <c r="JUK196" s="229"/>
      <c r="JUL196" s="281"/>
      <c r="JUM196" s="282"/>
      <c r="JUN196" s="229"/>
      <c r="JUO196" s="281"/>
      <c r="JUP196" s="282"/>
      <c r="JUQ196" s="229"/>
      <c r="JUR196" s="281"/>
      <c r="JUS196" s="282"/>
      <c r="JUT196" s="229"/>
      <c r="JUU196" s="281"/>
      <c r="JUV196" s="282"/>
      <c r="JUW196" s="229"/>
      <c r="JUX196" s="281"/>
      <c r="JUY196" s="282"/>
      <c r="JUZ196" s="229"/>
      <c r="JVA196" s="281"/>
      <c r="JVB196" s="282"/>
      <c r="JVC196" s="229"/>
      <c r="JVD196" s="281"/>
      <c r="JVE196" s="282"/>
      <c r="JVF196" s="229"/>
      <c r="JVG196" s="281"/>
      <c r="JVH196" s="282"/>
      <c r="JVI196" s="229"/>
      <c r="JVJ196" s="281"/>
      <c r="JVK196" s="282"/>
      <c r="JVL196" s="229"/>
      <c r="JVM196" s="281"/>
      <c r="JVN196" s="282"/>
      <c r="JVO196" s="229"/>
      <c r="JVP196" s="281"/>
      <c r="JVQ196" s="282"/>
      <c r="JVR196" s="229"/>
      <c r="JVS196" s="281"/>
      <c r="JVT196" s="282"/>
      <c r="JVU196" s="229"/>
      <c r="JVV196" s="281"/>
      <c r="JVW196" s="282"/>
      <c r="JVX196" s="229"/>
      <c r="JVY196" s="281"/>
      <c r="JVZ196" s="282"/>
      <c r="JWA196" s="229"/>
      <c r="JWB196" s="281"/>
      <c r="JWC196" s="282"/>
      <c r="JWD196" s="229"/>
      <c r="JWE196" s="281"/>
      <c r="JWF196" s="282"/>
      <c r="JWG196" s="229"/>
      <c r="JWH196" s="281"/>
      <c r="JWI196" s="282"/>
      <c r="JWJ196" s="229"/>
      <c r="JWK196" s="281"/>
      <c r="JWL196" s="282"/>
      <c r="JWM196" s="229"/>
      <c r="JWN196" s="281"/>
      <c r="JWO196" s="282"/>
      <c r="JWP196" s="229"/>
      <c r="JWQ196" s="281"/>
      <c r="JWR196" s="282"/>
      <c r="JWS196" s="229"/>
      <c r="JWT196" s="281"/>
      <c r="JWU196" s="282"/>
      <c r="JWV196" s="229"/>
      <c r="JWW196" s="281"/>
      <c r="JWX196" s="282"/>
      <c r="JWY196" s="229"/>
      <c r="JWZ196" s="281"/>
      <c r="JXA196" s="282"/>
      <c r="JXB196" s="229"/>
      <c r="JXC196" s="281"/>
      <c r="JXD196" s="282"/>
      <c r="JXE196" s="229"/>
      <c r="JXF196" s="281"/>
      <c r="JXG196" s="282"/>
      <c r="JXH196" s="229"/>
      <c r="JXI196" s="281"/>
      <c r="JXJ196" s="282"/>
      <c r="JXK196" s="229"/>
      <c r="JXL196" s="281"/>
      <c r="JXM196" s="282"/>
      <c r="JXN196" s="229"/>
      <c r="JXO196" s="281"/>
      <c r="JXP196" s="282"/>
      <c r="JXQ196" s="229"/>
      <c r="JXR196" s="281"/>
      <c r="JXS196" s="282"/>
      <c r="JXT196" s="229"/>
      <c r="JXU196" s="281"/>
      <c r="JXV196" s="282"/>
      <c r="JXW196" s="229"/>
      <c r="JXX196" s="281"/>
      <c r="JXY196" s="282"/>
      <c r="JXZ196" s="229"/>
      <c r="JYA196" s="281"/>
      <c r="JYB196" s="282"/>
      <c r="JYC196" s="229"/>
      <c r="JYD196" s="281"/>
      <c r="JYE196" s="282"/>
      <c r="JYF196" s="229"/>
      <c r="JYG196" s="281"/>
      <c r="JYH196" s="282"/>
      <c r="JYI196" s="229"/>
      <c r="JYJ196" s="281"/>
      <c r="JYK196" s="282"/>
      <c r="JYL196" s="229"/>
      <c r="JYM196" s="281"/>
      <c r="JYN196" s="282"/>
      <c r="JYO196" s="229"/>
      <c r="JYP196" s="281"/>
      <c r="JYQ196" s="282"/>
      <c r="JYR196" s="229"/>
      <c r="JYS196" s="281"/>
      <c r="JYT196" s="282"/>
      <c r="JYU196" s="229"/>
      <c r="JYV196" s="281"/>
      <c r="JYW196" s="282"/>
      <c r="JYX196" s="229"/>
      <c r="JYY196" s="281"/>
      <c r="JYZ196" s="282"/>
      <c r="JZA196" s="229"/>
      <c r="JZB196" s="281"/>
      <c r="JZC196" s="282"/>
      <c r="JZD196" s="229"/>
      <c r="JZE196" s="281"/>
      <c r="JZF196" s="282"/>
      <c r="JZG196" s="229"/>
      <c r="JZH196" s="281"/>
      <c r="JZI196" s="282"/>
      <c r="JZJ196" s="229"/>
      <c r="JZK196" s="281"/>
      <c r="JZL196" s="282"/>
      <c r="JZM196" s="229"/>
      <c r="JZN196" s="281"/>
      <c r="JZO196" s="282"/>
      <c r="JZP196" s="229"/>
      <c r="JZQ196" s="281"/>
      <c r="JZR196" s="282"/>
      <c r="JZS196" s="229"/>
      <c r="JZT196" s="281"/>
      <c r="JZU196" s="282"/>
      <c r="JZV196" s="229"/>
      <c r="JZW196" s="281"/>
      <c r="JZX196" s="282"/>
      <c r="JZY196" s="229"/>
      <c r="JZZ196" s="281"/>
      <c r="KAA196" s="282"/>
      <c r="KAB196" s="229"/>
      <c r="KAC196" s="281"/>
      <c r="KAD196" s="282"/>
      <c r="KAE196" s="229"/>
      <c r="KAF196" s="281"/>
      <c r="KAG196" s="282"/>
      <c r="KAH196" s="229"/>
      <c r="KAI196" s="281"/>
      <c r="KAJ196" s="282"/>
      <c r="KAK196" s="229"/>
      <c r="KAL196" s="281"/>
      <c r="KAM196" s="282"/>
      <c r="KAN196" s="229"/>
      <c r="KAO196" s="281"/>
      <c r="KAP196" s="282"/>
      <c r="KAQ196" s="229"/>
      <c r="KAR196" s="281"/>
      <c r="KAS196" s="282"/>
      <c r="KAT196" s="229"/>
      <c r="KAU196" s="281"/>
      <c r="KAV196" s="282"/>
      <c r="KAW196" s="229"/>
      <c r="KAX196" s="281"/>
      <c r="KAY196" s="282"/>
      <c r="KAZ196" s="229"/>
      <c r="KBA196" s="281"/>
      <c r="KBB196" s="282"/>
      <c r="KBC196" s="229"/>
      <c r="KBD196" s="281"/>
      <c r="KBE196" s="282"/>
      <c r="KBF196" s="229"/>
      <c r="KBG196" s="281"/>
      <c r="KBH196" s="282"/>
      <c r="KBI196" s="229"/>
      <c r="KBJ196" s="281"/>
      <c r="KBK196" s="282"/>
      <c r="KBL196" s="229"/>
      <c r="KBM196" s="281"/>
      <c r="KBN196" s="282"/>
      <c r="KBO196" s="229"/>
      <c r="KBP196" s="281"/>
      <c r="KBQ196" s="282"/>
      <c r="KBR196" s="229"/>
      <c r="KBS196" s="281"/>
      <c r="KBT196" s="282"/>
      <c r="KBU196" s="229"/>
      <c r="KBV196" s="281"/>
      <c r="KBW196" s="282"/>
      <c r="KBX196" s="229"/>
      <c r="KBY196" s="281"/>
      <c r="KBZ196" s="282"/>
      <c r="KCA196" s="229"/>
      <c r="KCB196" s="281"/>
      <c r="KCC196" s="282"/>
      <c r="KCD196" s="229"/>
      <c r="KCE196" s="281"/>
      <c r="KCF196" s="282"/>
      <c r="KCG196" s="229"/>
      <c r="KCH196" s="281"/>
      <c r="KCI196" s="282"/>
      <c r="KCJ196" s="229"/>
      <c r="KCK196" s="281"/>
      <c r="KCL196" s="282"/>
      <c r="KCM196" s="229"/>
      <c r="KCN196" s="281"/>
      <c r="KCO196" s="282"/>
      <c r="KCP196" s="229"/>
      <c r="KCQ196" s="281"/>
      <c r="KCR196" s="282"/>
      <c r="KCS196" s="229"/>
      <c r="KCT196" s="281"/>
      <c r="KCU196" s="282"/>
      <c r="KCV196" s="229"/>
      <c r="KCW196" s="281"/>
      <c r="KCX196" s="282"/>
      <c r="KCY196" s="229"/>
      <c r="KCZ196" s="281"/>
      <c r="KDA196" s="282"/>
      <c r="KDB196" s="229"/>
      <c r="KDC196" s="281"/>
      <c r="KDD196" s="282"/>
      <c r="KDE196" s="229"/>
      <c r="KDF196" s="281"/>
      <c r="KDG196" s="282"/>
      <c r="KDH196" s="229"/>
      <c r="KDI196" s="281"/>
      <c r="KDJ196" s="282"/>
      <c r="KDK196" s="229"/>
      <c r="KDL196" s="281"/>
      <c r="KDM196" s="282"/>
      <c r="KDN196" s="229"/>
      <c r="KDO196" s="281"/>
      <c r="KDP196" s="282"/>
      <c r="KDQ196" s="229"/>
      <c r="KDR196" s="281"/>
      <c r="KDS196" s="282"/>
      <c r="KDT196" s="229"/>
      <c r="KDU196" s="281"/>
      <c r="KDV196" s="282"/>
      <c r="KDW196" s="229"/>
      <c r="KDX196" s="281"/>
      <c r="KDY196" s="282"/>
      <c r="KDZ196" s="229"/>
      <c r="KEA196" s="281"/>
      <c r="KEB196" s="282"/>
      <c r="KEC196" s="229"/>
      <c r="KED196" s="281"/>
      <c r="KEE196" s="282"/>
      <c r="KEF196" s="229"/>
      <c r="KEG196" s="281"/>
      <c r="KEH196" s="282"/>
      <c r="KEI196" s="229"/>
      <c r="KEJ196" s="281"/>
      <c r="KEK196" s="282"/>
      <c r="KEL196" s="229"/>
      <c r="KEM196" s="281"/>
      <c r="KEN196" s="282"/>
      <c r="KEO196" s="229"/>
      <c r="KEP196" s="281"/>
      <c r="KEQ196" s="282"/>
      <c r="KER196" s="229"/>
      <c r="KES196" s="281"/>
      <c r="KET196" s="282"/>
      <c r="KEU196" s="229"/>
      <c r="KEV196" s="281"/>
      <c r="KEW196" s="282"/>
      <c r="KEX196" s="229"/>
      <c r="KEY196" s="281"/>
      <c r="KEZ196" s="282"/>
      <c r="KFA196" s="229"/>
      <c r="KFB196" s="281"/>
      <c r="KFC196" s="282"/>
      <c r="KFD196" s="229"/>
      <c r="KFE196" s="281"/>
      <c r="KFF196" s="282"/>
      <c r="KFG196" s="229"/>
      <c r="KFH196" s="281"/>
      <c r="KFI196" s="282"/>
      <c r="KFJ196" s="229"/>
      <c r="KFK196" s="281"/>
      <c r="KFL196" s="282"/>
      <c r="KFM196" s="229"/>
      <c r="KFN196" s="281"/>
      <c r="KFO196" s="282"/>
      <c r="KFP196" s="229"/>
      <c r="KFQ196" s="281"/>
      <c r="KFR196" s="282"/>
      <c r="KFS196" s="229"/>
      <c r="KFT196" s="281"/>
      <c r="KFU196" s="282"/>
      <c r="KFV196" s="229"/>
      <c r="KFW196" s="281"/>
      <c r="KFX196" s="282"/>
      <c r="KFY196" s="229"/>
      <c r="KFZ196" s="281"/>
      <c r="KGA196" s="282"/>
      <c r="KGB196" s="229"/>
      <c r="KGC196" s="281"/>
      <c r="KGD196" s="282"/>
      <c r="KGE196" s="229"/>
      <c r="KGF196" s="281"/>
      <c r="KGG196" s="282"/>
      <c r="KGH196" s="229"/>
      <c r="KGI196" s="281"/>
      <c r="KGJ196" s="282"/>
      <c r="KGK196" s="229"/>
      <c r="KGL196" s="281"/>
      <c r="KGM196" s="282"/>
      <c r="KGN196" s="229"/>
      <c r="KGO196" s="281"/>
      <c r="KGP196" s="282"/>
      <c r="KGQ196" s="229"/>
      <c r="KGR196" s="281"/>
      <c r="KGS196" s="282"/>
      <c r="KGT196" s="229"/>
      <c r="KGU196" s="281"/>
      <c r="KGV196" s="282"/>
      <c r="KGW196" s="229"/>
      <c r="KGX196" s="281"/>
      <c r="KGY196" s="282"/>
      <c r="KGZ196" s="229"/>
      <c r="KHA196" s="281"/>
      <c r="KHB196" s="282"/>
      <c r="KHC196" s="229"/>
      <c r="KHD196" s="281"/>
      <c r="KHE196" s="282"/>
      <c r="KHF196" s="229"/>
      <c r="KHG196" s="281"/>
      <c r="KHH196" s="282"/>
      <c r="KHI196" s="229"/>
      <c r="KHJ196" s="281"/>
      <c r="KHK196" s="282"/>
      <c r="KHL196" s="229"/>
      <c r="KHM196" s="281"/>
      <c r="KHN196" s="282"/>
      <c r="KHO196" s="229"/>
      <c r="KHP196" s="281"/>
      <c r="KHQ196" s="282"/>
      <c r="KHR196" s="229"/>
      <c r="KHS196" s="281"/>
      <c r="KHT196" s="282"/>
      <c r="KHU196" s="229"/>
      <c r="KHV196" s="281"/>
      <c r="KHW196" s="282"/>
      <c r="KHX196" s="229"/>
      <c r="KHY196" s="281"/>
      <c r="KHZ196" s="282"/>
      <c r="KIA196" s="229"/>
      <c r="KIB196" s="281"/>
      <c r="KIC196" s="282"/>
      <c r="KID196" s="229"/>
      <c r="KIE196" s="281"/>
      <c r="KIF196" s="282"/>
      <c r="KIG196" s="229"/>
      <c r="KIH196" s="281"/>
      <c r="KII196" s="282"/>
      <c r="KIJ196" s="229"/>
      <c r="KIK196" s="281"/>
      <c r="KIL196" s="282"/>
      <c r="KIM196" s="229"/>
      <c r="KIN196" s="281"/>
      <c r="KIO196" s="282"/>
      <c r="KIP196" s="229"/>
      <c r="KIQ196" s="281"/>
      <c r="KIR196" s="282"/>
      <c r="KIS196" s="229"/>
      <c r="KIT196" s="281"/>
      <c r="KIU196" s="282"/>
      <c r="KIV196" s="229"/>
      <c r="KIW196" s="281"/>
      <c r="KIX196" s="282"/>
      <c r="KIY196" s="229"/>
      <c r="KIZ196" s="281"/>
      <c r="KJA196" s="282"/>
      <c r="KJB196" s="229"/>
      <c r="KJC196" s="281"/>
      <c r="KJD196" s="282"/>
      <c r="KJE196" s="229"/>
      <c r="KJF196" s="281"/>
      <c r="KJG196" s="282"/>
      <c r="KJH196" s="229"/>
      <c r="KJI196" s="281"/>
      <c r="KJJ196" s="282"/>
      <c r="KJK196" s="229"/>
      <c r="KJL196" s="281"/>
      <c r="KJM196" s="282"/>
      <c r="KJN196" s="229"/>
      <c r="KJO196" s="281"/>
      <c r="KJP196" s="282"/>
      <c r="KJQ196" s="229"/>
      <c r="KJR196" s="281"/>
      <c r="KJS196" s="282"/>
      <c r="KJT196" s="229"/>
      <c r="KJU196" s="281"/>
      <c r="KJV196" s="282"/>
      <c r="KJW196" s="229"/>
      <c r="KJX196" s="281"/>
      <c r="KJY196" s="282"/>
      <c r="KJZ196" s="229"/>
      <c r="KKA196" s="281"/>
      <c r="KKB196" s="282"/>
      <c r="KKC196" s="229"/>
      <c r="KKD196" s="281"/>
      <c r="KKE196" s="282"/>
      <c r="KKF196" s="229"/>
      <c r="KKG196" s="281"/>
      <c r="KKH196" s="282"/>
      <c r="KKI196" s="229"/>
      <c r="KKJ196" s="281"/>
      <c r="KKK196" s="282"/>
      <c r="KKL196" s="229"/>
      <c r="KKM196" s="281"/>
      <c r="KKN196" s="282"/>
      <c r="KKO196" s="229"/>
      <c r="KKP196" s="281"/>
      <c r="KKQ196" s="282"/>
      <c r="KKR196" s="229"/>
      <c r="KKS196" s="281"/>
      <c r="KKT196" s="282"/>
      <c r="KKU196" s="229"/>
      <c r="KKV196" s="281"/>
      <c r="KKW196" s="282"/>
      <c r="KKX196" s="229"/>
      <c r="KKY196" s="281"/>
      <c r="KKZ196" s="282"/>
      <c r="KLA196" s="229"/>
      <c r="KLB196" s="281"/>
      <c r="KLC196" s="282"/>
      <c r="KLD196" s="229"/>
      <c r="KLE196" s="281"/>
      <c r="KLF196" s="282"/>
      <c r="KLG196" s="229"/>
      <c r="KLH196" s="281"/>
      <c r="KLI196" s="282"/>
      <c r="KLJ196" s="229"/>
      <c r="KLK196" s="281"/>
      <c r="KLL196" s="282"/>
      <c r="KLM196" s="229"/>
      <c r="KLN196" s="281"/>
      <c r="KLO196" s="282"/>
      <c r="KLP196" s="229"/>
      <c r="KLQ196" s="281"/>
      <c r="KLR196" s="282"/>
      <c r="KLS196" s="229"/>
      <c r="KLT196" s="281"/>
      <c r="KLU196" s="282"/>
      <c r="KLV196" s="229"/>
      <c r="KLW196" s="281"/>
      <c r="KLX196" s="282"/>
      <c r="KLY196" s="229"/>
      <c r="KLZ196" s="281"/>
      <c r="KMA196" s="282"/>
      <c r="KMB196" s="229"/>
      <c r="KMC196" s="281"/>
      <c r="KMD196" s="282"/>
      <c r="KME196" s="229"/>
      <c r="KMF196" s="281"/>
      <c r="KMG196" s="282"/>
      <c r="KMH196" s="229"/>
      <c r="KMI196" s="281"/>
      <c r="KMJ196" s="282"/>
      <c r="KMK196" s="229"/>
      <c r="KML196" s="281"/>
      <c r="KMM196" s="282"/>
      <c r="KMN196" s="229"/>
      <c r="KMO196" s="281"/>
      <c r="KMP196" s="282"/>
      <c r="KMQ196" s="229"/>
      <c r="KMR196" s="281"/>
      <c r="KMS196" s="282"/>
      <c r="KMT196" s="229"/>
      <c r="KMU196" s="281"/>
      <c r="KMV196" s="282"/>
      <c r="KMW196" s="229"/>
      <c r="KMX196" s="281"/>
      <c r="KMY196" s="282"/>
      <c r="KMZ196" s="229"/>
      <c r="KNA196" s="281"/>
      <c r="KNB196" s="282"/>
      <c r="KNC196" s="229"/>
      <c r="KND196" s="281"/>
      <c r="KNE196" s="282"/>
      <c r="KNF196" s="229"/>
      <c r="KNG196" s="281"/>
      <c r="KNH196" s="282"/>
      <c r="KNI196" s="229"/>
      <c r="KNJ196" s="281"/>
      <c r="KNK196" s="282"/>
      <c r="KNL196" s="229"/>
      <c r="KNM196" s="281"/>
      <c r="KNN196" s="282"/>
      <c r="KNO196" s="229"/>
      <c r="KNP196" s="281"/>
      <c r="KNQ196" s="282"/>
      <c r="KNR196" s="229"/>
      <c r="KNS196" s="281"/>
      <c r="KNT196" s="282"/>
      <c r="KNU196" s="229"/>
      <c r="KNV196" s="281"/>
      <c r="KNW196" s="282"/>
      <c r="KNX196" s="229"/>
      <c r="KNY196" s="281"/>
      <c r="KNZ196" s="282"/>
      <c r="KOA196" s="229"/>
      <c r="KOB196" s="281"/>
      <c r="KOC196" s="282"/>
      <c r="KOD196" s="229"/>
      <c r="KOE196" s="281"/>
      <c r="KOF196" s="282"/>
      <c r="KOG196" s="229"/>
      <c r="KOH196" s="281"/>
      <c r="KOI196" s="282"/>
      <c r="KOJ196" s="229"/>
      <c r="KOK196" s="281"/>
      <c r="KOL196" s="282"/>
      <c r="KOM196" s="229"/>
      <c r="KON196" s="281"/>
      <c r="KOO196" s="282"/>
      <c r="KOP196" s="229"/>
      <c r="KOQ196" s="281"/>
      <c r="KOR196" s="282"/>
      <c r="KOS196" s="229"/>
      <c r="KOT196" s="281"/>
      <c r="KOU196" s="282"/>
      <c r="KOV196" s="229"/>
      <c r="KOW196" s="281"/>
      <c r="KOX196" s="282"/>
      <c r="KOY196" s="229"/>
      <c r="KOZ196" s="281"/>
      <c r="KPA196" s="282"/>
      <c r="KPB196" s="229"/>
      <c r="KPC196" s="281"/>
      <c r="KPD196" s="282"/>
      <c r="KPE196" s="229"/>
      <c r="KPF196" s="281"/>
      <c r="KPG196" s="282"/>
      <c r="KPH196" s="229"/>
      <c r="KPI196" s="281"/>
      <c r="KPJ196" s="282"/>
      <c r="KPK196" s="229"/>
      <c r="KPL196" s="281"/>
      <c r="KPM196" s="282"/>
      <c r="KPN196" s="229"/>
      <c r="KPO196" s="281"/>
      <c r="KPP196" s="282"/>
      <c r="KPQ196" s="229"/>
      <c r="KPR196" s="281"/>
      <c r="KPS196" s="282"/>
      <c r="KPT196" s="229"/>
      <c r="KPU196" s="281"/>
      <c r="KPV196" s="282"/>
      <c r="KPW196" s="229"/>
      <c r="KPX196" s="281"/>
      <c r="KPY196" s="282"/>
      <c r="KPZ196" s="229"/>
      <c r="KQA196" s="281"/>
      <c r="KQB196" s="282"/>
      <c r="KQC196" s="229"/>
      <c r="KQD196" s="281"/>
      <c r="KQE196" s="282"/>
      <c r="KQF196" s="229"/>
      <c r="KQG196" s="281"/>
      <c r="KQH196" s="282"/>
      <c r="KQI196" s="229"/>
      <c r="KQJ196" s="281"/>
      <c r="KQK196" s="282"/>
      <c r="KQL196" s="229"/>
      <c r="KQM196" s="281"/>
      <c r="KQN196" s="282"/>
      <c r="KQO196" s="229"/>
      <c r="KQP196" s="281"/>
      <c r="KQQ196" s="282"/>
      <c r="KQR196" s="229"/>
      <c r="KQS196" s="281"/>
      <c r="KQT196" s="282"/>
      <c r="KQU196" s="229"/>
      <c r="KQV196" s="281"/>
      <c r="KQW196" s="282"/>
      <c r="KQX196" s="229"/>
      <c r="KQY196" s="281"/>
      <c r="KQZ196" s="282"/>
      <c r="KRA196" s="229"/>
      <c r="KRB196" s="281"/>
      <c r="KRC196" s="282"/>
      <c r="KRD196" s="229"/>
      <c r="KRE196" s="281"/>
      <c r="KRF196" s="282"/>
      <c r="KRG196" s="229"/>
      <c r="KRH196" s="281"/>
      <c r="KRI196" s="282"/>
      <c r="KRJ196" s="229"/>
      <c r="KRK196" s="281"/>
      <c r="KRL196" s="282"/>
      <c r="KRM196" s="229"/>
      <c r="KRN196" s="281"/>
      <c r="KRO196" s="282"/>
      <c r="KRP196" s="229"/>
      <c r="KRQ196" s="281"/>
      <c r="KRR196" s="282"/>
      <c r="KRS196" s="229"/>
      <c r="KRT196" s="281"/>
      <c r="KRU196" s="282"/>
      <c r="KRV196" s="229"/>
      <c r="KRW196" s="281"/>
      <c r="KRX196" s="282"/>
      <c r="KRY196" s="229"/>
      <c r="KRZ196" s="281"/>
      <c r="KSA196" s="282"/>
      <c r="KSB196" s="229"/>
      <c r="KSC196" s="281"/>
      <c r="KSD196" s="282"/>
      <c r="KSE196" s="229"/>
      <c r="KSF196" s="281"/>
      <c r="KSG196" s="282"/>
      <c r="KSH196" s="229"/>
      <c r="KSI196" s="281"/>
      <c r="KSJ196" s="282"/>
      <c r="KSK196" s="229"/>
      <c r="KSL196" s="281"/>
      <c r="KSM196" s="282"/>
      <c r="KSN196" s="229"/>
      <c r="KSO196" s="281"/>
      <c r="KSP196" s="282"/>
      <c r="KSQ196" s="229"/>
      <c r="KSR196" s="281"/>
      <c r="KSS196" s="282"/>
      <c r="KST196" s="229"/>
      <c r="KSU196" s="281"/>
      <c r="KSV196" s="282"/>
      <c r="KSW196" s="229"/>
      <c r="KSX196" s="281"/>
      <c r="KSY196" s="282"/>
      <c r="KSZ196" s="229"/>
      <c r="KTA196" s="281"/>
      <c r="KTB196" s="282"/>
      <c r="KTC196" s="229"/>
      <c r="KTD196" s="281"/>
      <c r="KTE196" s="282"/>
      <c r="KTF196" s="229"/>
      <c r="KTG196" s="281"/>
      <c r="KTH196" s="282"/>
      <c r="KTI196" s="229"/>
      <c r="KTJ196" s="281"/>
      <c r="KTK196" s="282"/>
      <c r="KTL196" s="229"/>
      <c r="KTM196" s="281"/>
      <c r="KTN196" s="282"/>
      <c r="KTO196" s="229"/>
      <c r="KTP196" s="281"/>
      <c r="KTQ196" s="282"/>
      <c r="KTR196" s="229"/>
      <c r="KTS196" s="281"/>
      <c r="KTT196" s="282"/>
      <c r="KTU196" s="229"/>
      <c r="KTV196" s="281"/>
      <c r="KTW196" s="282"/>
      <c r="KTX196" s="229"/>
      <c r="KTY196" s="281"/>
      <c r="KTZ196" s="282"/>
      <c r="KUA196" s="229"/>
      <c r="KUB196" s="281"/>
      <c r="KUC196" s="282"/>
      <c r="KUD196" s="229"/>
      <c r="KUE196" s="281"/>
      <c r="KUF196" s="282"/>
      <c r="KUG196" s="229"/>
      <c r="KUH196" s="281"/>
      <c r="KUI196" s="282"/>
      <c r="KUJ196" s="229"/>
      <c r="KUK196" s="281"/>
      <c r="KUL196" s="282"/>
      <c r="KUM196" s="229"/>
      <c r="KUN196" s="281"/>
      <c r="KUO196" s="282"/>
      <c r="KUP196" s="229"/>
      <c r="KUQ196" s="281"/>
      <c r="KUR196" s="282"/>
      <c r="KUS196" s="229"/>
      <c r="KUT196" s="281"/>
      <c r="KUU196" s="282"/>
      <c r="KUV196" s="229"/>
      <c r="KUW196" s="281"/>
      <c r="KUX196" s="282"/>
      <c r="KUY196" s="229"/>
      <c r="KUZ196" s="281"/>
      <c r="KVA196" s="282"/>
      <c r="KVB196" s="229"/>
      <c r="KVC196" s="281"/>
      <c r="KVD196" s="282"/>
      <c r="KVE196" s="229"/>
      <c r="KVF196" s="281"/>
      <c r="KVG196" s="282"/>
      <c r="KVH196" s="229"/>
      <c r="KVI196" s="281"/>
      <c r="KVJ196" s="282"/>
      <c r="KVK196" s="229"/>
      <c r="KVL196" s="281"/>
      <c r="KVM196" s="282"/>
      <c r="KVN196" s="229"/>
      <c r="KVO196" s="281"/>
      <c r="KVP196" s="282"/>
      <c r="KVQ196" s="229"/>
      <c r="KVR196" s="281"/>
      <c r="KVS196" s="282"/>
      <c r="KVT196" s="229"/>
      <c r="KVU196" s="281"/>
      <c r="KVV196" s="282"/>
      <c r="KVW196" s="229"/>
      <c r="KVX196" s="281"/>
      <c r="KVY196" s="282"/>
      <c r="KVZ196" s="229"/>
      <c r="KWA196" s="281"/>
      <c r="KWB196" s="282"/>
      <c r="KWC196" s="229"/>
      <c r="KWD196" s="281"/>
      <c r="KWE196" s="282"/>
      <c r="KWF196" s="229"/>
      <c r="KWG196" s="281"/>
      <c r="KWH196" s="282"/>
      <c r="KWI196" s="229"/>
      <c r="KWJ196" s="281"/>
      <c r="KWK196" s="282"/>
      <c r="KWL196" s="229"/>
      <c r="KWM196" s="281"/>
      <c r="KWN196" s="282"/>
      <c r="KWO196" s="229"/>
      <c r="KWP196" s="281"/>
      <c r="KWQ196" s="282"/>
      <c r="KWR196" s="229"/>
      <c r="KWS196" s="281"/>
      <c r="KWT196" s="282"/>
      <c r="KWU196" s="229"/>
      <c r="KWV196" s="281"/>
      <c r="KWW196" s="282"/>
      <c r="KWX196" s="229"/>
      <c r="KWY196" s="281"/>
      <c r="KWZ196" s="282"/>
      <c r="KXA196" s="229"/>
      <c r="KXB196" s="281"/>
      <c r="KXC196" s="282"/>
      <c r="KXD196" s="229"/>
      <c r="KXE196" s="281"/>
      <c r="KXF196" s="282"/>
      <c r="KXG196" s="229"/>
      <c r="KXH196" s="281"/>
      <c r="KXI196" s="282"/>
      <c r="KXJ196" s="229"/>
      <c r="KXK196" s="281"/>
      <c r="KXL196" s="282"/>
      <c r="KXM196" s="229"/>
      <c r="KXN196" s="281"/>
      <c r="KXO196" s="282"/>
      <c r="KXP196" s="229"/>
      <c r="KXQ196" s="281"/>
      <c r="KXR196" s="282"/>
      <c r="KXS196" s="229"/>
      <c r="KXT196" s="281"/>
      <c r="KXU196" s="282"/>
      <c r="KXV196" s="229"/>
      <c r="KXW196" s="281"/>
      <c r="KXX196" s="282"/>
      <c r="KXY196" s="229"/>
      <c r="KXZ196" s="281"/>
      <c r="KYA196" s="282"/>
      <c r="KYB196" s="229"/>
      <c r="KYC196" s="281"/>
      <c r="KYD196" s="282"/>
      <c r="KYE196" s="229"/>
      <c r="KYF196" s="281"/>
      <c r="KYG196" s="282"/>
      <c r="KYH196" s="229"/>
      <c r="KYI196" s="281"/>
      <c r="KYJ196" s="282"/>
      <c r="KYK196" s="229"/>
      <c r="KYL196" s="281"/>
      <c r="KYM196" s="282"/>
      <c r="KYN196" s="229"/>
      <c r="KYO196" s="281"/>
      <c r="KYP196" s="282"/>
      <c r="KYQ196" s="229"/>
      <c r="KYR196" s="281"/>
      <c r="KYS196" s="282"/>
      <c r="KYT196" s="229"/>
      <c r="KYU196" s="281"/>
      <c r="KYV196" s="282"/>
      <c r="KYW196" s="229"/>
      <c r="KYX196" s="281"/>
      <c r="KYY196" s="282"/>
      <c r="KYZ196" s="229"/>
      <c r="KZA196" s="281"/>
      <c r="KZB196" s="282"/>
      <c r="KZC196" s="229"/>
      <c r="KZD196" s="281"/>
      <c r="KZE196" s="282"/>
      <c r="KZF196" s="229"/>
      <c r="KZG196" s="281"/>
      <c r="KZH196" s="282"/>
      <c r="KZI196" s="229"/>
      <c r="KZJ196" s="281"/>
      <c r="KZK196" s="282"/>
      <c r="KZL196" s="229"/>
      <c r="KZM196" s="281"/>
      <c r="KZN196" s="282"/>
      <c r="KZO196" s="229"/>
      <c r="KZP196" s="281"/>
      <c r="KZQ196" s="282"/>
      <c r="KZR196" s="229"/>
      <c r="KZS196" s="281"/>
      <c r="KZT196" s="282"/>
      <c r="KZU196" s="229"/>
      <c r="KZV196" s="281"/>
      <c r="KZW196" s="282"/>
      <c r="KZX196" s="229"/>
      <c r="KZY196" s="281"/>
      <c r="KZZ196" s="282"/>
      <c r="LAA196" s="229"/>
      <c r="LAB196" s="281"/>
      <c r="LAC196" s="282"/>
      <c r="LAD196" s="229"/>
      <c r="LAE196" s="281"/>
      <c r="LAF196" s="282"/>
      <c r="LAG196" s="229"/>
      <c r="LAH196" s="281"/>
      <c r="LAI196" s="282"/>
      <c r="LAJ196" s="229"/>
      <c r="LAK196" s="281"/>
      <c r="LAL196" s="282"/>
      <c r="LAM196" s="229"/>
      <c r="LAN196" s="281"/>
      <c r="LAO196" s="282"/>
      <c r="LAP196" s="229"/>
      <c r="LAQ196" s="281"/>
      <c r="LAR196" s="282"/>
      <c r="LAS196" s="229"/>
      <c r="LAT196" s="281"/>
      <c r="LAU196" s="282"/>
      <c r="LAV196" s="229"/>
      <c r="LAW196" s="281"/>
      <c r="LAX196" s="282"/>
      <c r="LAY196" s="229"/>
      <c r="LAZ196" s="281"/>
      <c r="LBA196" s="282"/>
      <c r="LBB196" s="229"/>
      <c r="LBC196" s="281"/>
      <c r="LBD196" s="282"/>
      <c r="LBE196" s="229"/>
      <c r="LBF196" s="281"/>
      <c r="LBG196" s="282"/>
      <c r="LBH196" s="229"/>
      <c r="LBI196" s="281"/>
      <c r="LBJ196" s="282"/>
      <c r="LBK196" s="229"/>
      <c r="LBL196" s="281"/>
      <c r="LBM196" s="282"/>
      <c r="LBN196" s="229"/>
      <c r="LBO196" s="281"/>
      <c r="LBP196" s="282"/>
      <c r="LBQ196" s="229"/>
      <c r="LBR196" s="281"/>
      <c r="LBS196" s="282"/>
      <c r="LBT196" s="229"/>
      <c r="LBU196" s="281"/>
      <c r="LBV196" s="282"/>
      <c r="LBW196" s="229"/>
      <c r="LBX196" s="281"/>
      <c r="LBY196" s="282"/>
      <c r="LBZ196" s="229"/>
      <c r="LCA196" s="281"/>
      <c r="LCB196" s="282"/>
      <c r="LCC196" s="229"/>
      <c r="LCD196" s="281"/>
      <c r="LCE196" s="282"/>
      <c r="LCF196" s="229"/>
      <c r="LCG196" s="281"/>
      <c r="LCH196" s="282"/>
      <c r="LCI196" s="229"/>
      <c r="LCJ196" s="281"/>
      <c r="LCK196" s="282"/>
      <c r="LCL196" s="229"/>
      <c r="LCM196" s="281"/>
      <c r="LCN196" s="282"/>
      <c r="LCO196" s="229"/>
      <c r="LCP196" s="281"/>
      <c r="LCQ196" s="282"/>
      <c r="LCR196" s="229"/>
      <c r="LCS196" s="281"/>
      <c r="LCT196" s="282"/>
      <c r="LCU196" s="229"/>
      <c r="LCV196" s="281"/>
      <c r="LCW196" s="282"/>
      <c r="LCX196" s="229"/>
      <c r="LCY196" s="281"/>
      <c r="LCZ196" s="282"/>
      <c r="LDA196" s="229"/>
      <c r="LDB196" s="281"/>
      <c r="LDC196" s="282"/>
      <c r="LDD196" s="229"/>
      <c r="LDE196" s="281"/>
      <c r="LDF196" s="282"/>
      <c r="LDG196" s="229"/>
      <c r="LDH196" s="281"/>
      <c r="LDI196" s="282"/>
      <c r="LDJ196" s="229"/>
      <c r="LDK196" s="281"/>
      <c r="LDL196" s="282"/>
      <c r="LDM196" s="229"/>
      <c r="LDN196" s="281"/>
      <c r="LDO196" s="282"/>
      <c r="LDP196" s="229"/>
      <c r="LDQ196" s="281"/>
      <c r="LDR196" s="282"/>
      <c r="LDS196" s="229"/>
      <c r="LDT196" s="281"/>
      <c r="LDU196" s="282"/>
      <c r="LDV196" s="229"/>
      <c r="LDW196" s="281"/>
      <c r="LDX196" s="282"/>
      <c r="LDY196" s="229"/>
      <c r="LDZ196" s="281"/>
      <c r="LEA196" s="282"/>
      <c r="LEB196" s="229"/>
      <c r="LEC196" s="281"/>
      <c r="LED196" s="282"/>
      <c r="LEE196" s="229"/>
      <c r="LEF196" s="281"/>
      <c r="LEG196" s="282"/>
      <c r="LEH196" s="229"/>
      <c r="LEI196" s="281"/>
      <c r="LEJ196" s="282"/>
      <c r="LEK196" s="229"/>
      <c r="LEL196" s="281"/>
      <c r="LEM196" s="282"/>
      <c r="LEN196" s="229"/>
      <c r="LEO196" s="281"/>
      <c r="LEP196" s="282"/>
      <c r="LEQ196" s="229"/>
      <c r="LER196" s="281"/>
      <c r="LES196" s="282"/>
      <c r="LET196" s="229"/>
      <c r="LEU196" s="281"/>
      <c r="LEV196" s="282"/>
      <c r="LEW196" s="229"/>
      <c r="LEX196" s="281"/>
      <c r="LEY196" s="282"/>
      <c r="LEZ196" s="229"/>
      <c r="LFA196" s="281"/>
      <c r="LFB196" s="282"/>
      <c r="LFC196" s="229"/>
      <c r="LFD196" s="281"/>
      <c r="LFE196" s="282"/>
      <c r="LFF196" s="229"/>
      <c r="LFG196" s="281"/>
      <c r="LFH196" s="282"/>
      <c r="LFI196" s="229"/>
      <c r="LFJ196" s="281"/>
      <c r="LFK196" s="282"/>
      <c r="LFL196" s="229"/>
      <c r="LFM196" s="281"/>
      <c r="LFN196" s="282"/>
      <c r="LFO196" s="229"/>
      <c r="LFP196" s="281"/>
      <c r="LFQ196" s="282"/>
      <c r="LFR196" s="229"/>
      <c r="LFS196" s="281"/>
      <c r="LFT196" s="282"/>
      <c r="LFU196" s="229"/>
      <c r="LFV196" s="281"/>
      <c r="LFW196" s="282"/>
      <c r="LFX196" s="229"/>
      <c r="LFY196" s="281"/>
      <c r="LFZ196" s="282"/>
      <c r="LGA196" s="229"/>
      <c r="LGB196" s="281"/>
      <c r="LGC196" s="282"/>
      <c r="LGD196" s="229"/>
      <c r="LGE196" s="281"/>
      <c r="LGF196" s="282"/>
      <c r="LGG196" s="229"/>
      <c r="LGH196" s="281"/>
      <c r="LGI196" s="282"/>
      <c r="LGJ196" s="229"/>
      <c r="LGK196" s="281"/>
      <c r="LGL196" s="282"/>
      <c r="LGM196" s="229"/>
      <c r="LGN196" s="281"/>
      <c r="LGO196" s="282"/>
      <c r="LGP196" s="229"/>
      <c r="LGQ196" s="281"/>
      <c r="LGR196" s="282"/>
      <c r="LGS196" s="229"/>
      <c r="LGT196" s="281"/>
      <c r="LGU196" s="282"/>
      <c r="LGV196" s="229"/>
      <c r="LGW196" s="281"/>
      <c r="LGX196" s="282"/>
      <c r="LGY196" s="229"/>
      <c r="LGZ196" s="281"/>
      <c r="LHA196" s="282"/>
      <c r="LHB196" s="229"/>
      <c r="LHC196" s="281"/>
      <c r="LHD196" s="282"/>
      <c r="LHE196" s="229"/>
      <c r="LHF196" s="281"/>
      <c r="LHG196" s="282"/>
      <c r="LHH196" s="229"/>
      <c r="LHI196" s="281"/>
      <c r="LHJ196" s="282"/>
      <c r="LHK196" s="229"/>
      <c r="LHL196" s="281"/>
      <c r="LHM196" s="282"/>
      <c r="LHN196" s="229"/>
      <c r="LHO196" s="281"/>
      <c r="LHP196" s="282"/>
      <c r="LHQ196" s="229"/>
      <c r="LHR196" s="281"/>
      <c r="LHS196" s="282"/>
      <c r="LHT196" s="229"/>
      <c r="LHU196" s="281"/>
      <c r="LHV196" s="282"/>
      <c r="LHW196" s="229"/>
      <c r="LHX196" s="281"/>
      <c r="LHY196" s="282"/>
      <c r="LHZ196" s="229"/>
      <c r="LIA196" s="281"/>
      <c r="LIB196" s="282"/>
      <c r="LIC196" s="229"/>
      <c r="LID196" s="281"/>
      <c r="LIE196" s="282"/>
      <c r="LIF196" s="229"/>
      <c r="LIG196" s="281"/>
      <c r="LIH196" s="282"/>
      <c r="LII196" s="229"/>
      <c r="LIJ196" s="281"/>
      <c r="LIK196" s="282"/>
      <c r="LIL196" s="229"/>
      <c r="LIM196" s="281"/>
      <c r="LIN196" s="282"/>
      <c r="LIO196" s="229"/>
      <c r="LIP196" s="281"/>
      <c r="LIQ196" s="282"/>
      <c r="LIR196" s="229"/>
      <c r="LIS196" s="281"/>
      <c r="LIT196" s="282"/>
      <c r="LIU196" s="229"/>
      <c r="LIV196" s="281"/>
      <c r="LIW196" s="282"/>
      <c r="LIX196" s="229"/>
      <c r="LIY196" s="281"/>
      <c r="LIZ196" s="282"/>
      <c r="LJA196" s="229"/>
      <c r="LJB196" s="281"/>
      <c r="LJC196" s="282"/>
      <c r="LJD196" s="229"/>
      <c r="LJE196" s="281"/>
      <c r="LJF196" s="282"/>
      <c r="LJG196" s="229"/>
      <c r="LJH196" s="281"/>
      <c r="LJI196" s="282"/>
      <c r="LJJ196" s="229"/>
      <c r="LJK196" s="281"/>
      <c r="LJL196" s="282"/>
      <c r="LJM196" s="229"/>
      <c r="LJN196" s="281"/>
      <c r="LJO196" s="282"/>
      <c r="LJP196" s="229"/>
      <c r="LJQ196" s="281"/>
      <c r="LJR196" s="282"/>
      <c r="LJS196" s="229"/>
      <c r="LJT196" s="281"/>
      <c r="LJU196" s="282"/>
      <c r="LJV196" s="229"/>
      <c r="LJW196" s="281"/>
      <c r="LJX196" s="282"/>
      <c r="LJY196" s="229"/>
      <c r="LJZ196" s="281"/>
      <c r="LKA196" s="282"/>
      <c r="LKB196" s="229"/>
      <c r="LKC196" s="281"/>
      <c r="LKD196" s="282"/>
      <c r="LKE196" s="229"/>
      <c r="LKF196" s="281"/>
      <c r="LKG196" s="282"/>
      <c r="LKH196" s="229"/>
      <c r="LKI196" s="281"/>
      <c r="LKJ196" s="282"/>
      <c r="LKK196" s="229"/>
      <c r="LKL196" s="281"/>
      <c r="LKM196" s="282"/>
      <c r="LKN196" s="229"/>
      <c r="LKO196" s="281"/>
      <c r="LKP196" s="282"/>
      <c r="LKQ196" s="229"/>
      <c r="LKR196" s="281"/>
      <c r="LKS196" s="282"/>
      <c r="LKT196" s="229"/>
      <c r="LKU196" s="281"/>
      <c r="LKV196" s="282"/>
      <c r="LKW196" s="229"/>
      <c r="LKX196" s="281"/>
      <c r="LKY196" s="282"/>
      <c r="LKZ196" s="229"/>
      <c r="LLA196" s="281"/>
      <c r="LLB196" s="282"/>
      <c r="LLC196" s="229"/>
      <c r="LLD196" s="281"/>
      <c r="LLE196" s="282"/>
      <c r="LLF196" s="229"/>
      <c r="LLG196" s="281"/>
      <c r="LLH196" s="282"/>
      <c r="LLI196" s="229"/>
      <c r="LLJ196" s="281"/>
      <c r="LLK196" s="282"/>
      <c r="LLL196" s="229"/>
      <c r="LLM196" s="281"/>
      <c r="LLN196" s="282"/>
      <c r="LLO196" s="229"/>
      <c r="LLP196" s="281"/>
      <c r="LLQ196" s="282"/>
      <c r="LLR196" s="229"/>
      <c r="LLS196" s="281"/>
      <c r="LLT196" s="282"/>
      <c r="LLU196" s="229"/>
      <c r="LLV196" s="281"/>
      <c r="LLW196" s="282"/>
      <c r="LLX196" s="229"/>
      <c r="LLY196" s="281"/>
      <c r="LLZ196" s="282"/>
      <c r="LMA196" s="229"/>
      <c r="LMB196" s="281"/>
      <c r="LMC196" s="282"/>
      <c r="LMD196" s="229"/>
      <c r="LME196" s="281"/>
      <c r="LMF196" s="282"/>
      <c r="LMG196" s="229"/>
      <c r="LMH196" s="281"/>
      <c r="LMI196" s="282"/>
      <c r="LMJ196" s="229"/>
      <c r="LMK196" s="281"/>
      <c r="LML196" s="282"/>
      <c r="LMM196" s="229"/>
      <c r="LMN196" s="281"/>
      <c r="LMO196" s="282"/>
      <c r="LMP196" s="229"/>
      <c r="LMQ196" s="281"/>
      <c r="LMR196" s="282"/>
      <c r="LMS196" s="229"/>
      <c r="LMT196" s="281"/>
      <c r="LMU196" s="282"/>
      <c r="LMV196" s="229"/>
      <c r="LMW196" s="281"/>
      <c r="LMX196" s="282"/>
      <c r="LMY196" s="229"/>
      <c r="LMZ196" s="281"/>
      <c r="LNA196" s="282"/>
      <c r="LNB196" s="229"/>
      <c r="LNC196" s="281"/>
      <c r="LND196" s="282"/>
      <c r="LNE196" s="229"/>
      <c r="LNF196" s="281"/>
      <c r="LNG196" s="282"/>
      <c r="LNH196" s="229"/>
      <c r="LNI196" s="281"/>
      <c r="LNJ196" s="282"/>
      <c r="LNK196" s="229"/>
      <c r="LNL196" s="281"/>
      <c r="LNM196" s="282"/>
      <c r="LNN196" s="229"/>
      <c r="LNO196" s="281"/>
      <c r="LNP196" s="282"/>
      <c r="LNQ196" s="229"/>
      <c r="LNR196" s="281"/>
      <c r="LNS196" s="282"/>
      <c r="LNT196" s="229"/>
      <c r="LNU196" s="281"/>
      <c r="LNV196" s="282"/>
      <c r="LNW196" s="229"/>
      <c r="LNX196" s="281"/>
      <c r="LNY196" s="282"/>
      <c r="LNZ196" s="229"/>
      <c r="LOA196" s="281"/>
      <c r="LOB196" s="282"/>
      <c r="LOC196" s="229"/>
      <c r="LOD196" s="281"/>
      <c r="LOE196" s="282"/>
      <c r="LOF196" s="229"/>
      <c r="LOG196" s="281"/>
      <c r="LOH196" s="282"/>
      <c r="LOI196" s="229"/>
      <c r="LOJ196" s="281"/>
      <c r="LOK196" s="282"/>
      <c r="LOL196" s="229"/>
      <c r="LOM196" s="281"/>
      <c r="LON196" s="282"/>
      <c r="LOO196" s="229"/>
      <c r="LOP196" s="281"/>
      <c r="LOQ196" s="282"/>
      <c r="LOR196" s="229"/>
      <c r="LOS196" s="281"/>
      <c r="LOT196" s="282"/>
      <c r="LOU196" s="229"/>
      <c r="LOV196" s="281"/>
      <c r="LOW196" s="282"/>
      <c r="LOX196" s="229"/>
      <c r="LOY196" s="281"/>
      <c r="LOZ196" s="282"/>
      <c r="LPA196" s="229"/>
      <c r="LPB196" s="281"/>
      <c r="LPC196" s="282"/>
      <c r="LPD196" s="229"/>
      <c r="LPE196" s="281"/>
      <c r="LPF196" s="282"/>
      <c r="LPG196" s="229"/>
      <c r="LPH196" s="281"/>
      <c r="LPI196" s="282"/>
      <c r="LPJ196" s="229"/>
      <c r="LPK196" s="281"/>
      <c r="LPL196" s="282"/>
      <c r="LPM196" s="229"/>
      <c r="LPN196" s="281"/>
      <c r="LPO196" s="282"/>
      <c r="LPP196" s="229"/>
      <c r="LPQ196" s="281"/>
      <c r="LPR196" s="282"/>
      <c r="LPS196" s="229"/>
      <c r="LPT196" s="281"/>
      <c r="LPU196" s="282"/>
      <c r="LPV196" s="229"/>
      <c r="LPW196" s="281"/>
      <c r="LPX196" s="282"/>
      <c r="LPY196" s="229"/>
      <c r="LPZ196" s="281"/>
      <c r="LQA196" s="282"/>
      <c r="LQB196" s="229"/>
      <c r="LQC196" s="281"/>
      <c r="LQD196" s="282"/>
      <c r="LQE196" s="229"/>
      <c r="LQF196" s="281"/>
      <c r="LQG196" s="282"/>
      <c r="LQH196" s="229"/>
      <c r="LQI196" s="281"/>
      <c r="LQJ196" s="282"/>
      <c r="LQK196" s="229"/>
      <c r="LQL196" s="281"/>
      <c r="LQM196" s="282"/>
      <c r="LQN196" s="229"/>
      <c r="LQO196" s="281"/>
      <c r="LQP196" s="282"/>
      <c r="LQQ196" s="229"/>
      <c r="LQR196" s="281"/>
      <c r="LQS196" s="282"/>
      <c r="LQT196" s="229"/>
      <c r="LQU196" s="281"/>
      <c r="LQV196" s="282"/>
      <c r="LQW196" s="229"/>
      <c r="LQX196" s="281"/>
      <c r="LQY196" s="282"/>
      <c r="LQZ196" s="229"/>
      <c r="LRA196" s="281"/>
      <c r="LRB196" s="282"/>
      <c r="LRC196" s="229"/>
      <c r="LRD196" s="281"/>
      <c r="LRE196" s="282"/>
      <c r="LRF196" s="229"/>
      <c r="LRG196" s="281"/>
      <c r="LRH196" s="282"/>
      <c r="LRI196" s="229"/>
      <c r="LRJ196" s="281"/>
      <c r="LRK196" s="282"/>
      <c r="LRL196" s="229"/>
      <c r="LRM196" s="281"/>
      <c r="LRN196" s="282"/>
      <c r="LRO196" s="229"/>
      <c r="LRP196" s="281"/>
      <c r="LRQ196" s="282"/>
      <c r="LRR196" s="229"/>
      <c r="LRS196" s="281"/>
      <c r="LRT196" s="282"/>
      <c r="LRU196" s="229"/>
      <c r="LRV196" s="281"/>
      <c r="LRW196" s="282"/>
      <c r="LRX196" s="229"/>
      <c r="LRY196" s="281"/>
      <c r="LRZ196" s="282"/>
      <c r="LSA196" s="229"/>
      <c r="LSB196" s="281"/>
      <c r="LSC196" s="282"/>
      <c r="LSD196" s="229"/>
      <c r="LSE196" s="281"/>
      <c r="LSF196" s="282"/>
      <c r="LSG196" s="229"/>
      <c r="LSH196" s="281"/>
      <c r="LSI196" s="282"/>
      <c r="LSJ196" s="229"/>
      <c r="LSK196" s="281"/>
      <c r="LSL196" s="282"/>
      <c r="LSM196" s="229"/>
      <c r="LSN196" s="281"/>
      <c r="LSO196" s="282"/>
      <c r="LSP196" s="229"/>
      <c r="LSQ196" s="281"/>
      <c r="LSR196" s="282"/>
      <c r="LSS196" s="229"/>
      <c r="LST196" s="281"/>
      <c r="LSU196" s="282"/>
      <c r="LSV196" s="229"/>
      <c r="LSW196" s="281"/>
      <c r="LSX196" s="282"/>
      <c r="LSY196" s="229"/>
      <c r="LSZ196" s="281"/>
      <c r="LTA196" s="282"/>
      <c r="LTB196" s="229"/>
      <c r="LTC196" s="281"/>
      <c r="LTD196" s="282"/>
      <c r="LTE196" s="229"/>
      <c r="LTF196" s="281"/>
      <c r="LTG196" s="282"/>
      <c r="LTH196" s="229"/>
      <c r="LTI196" s="281"/>
      <c r="LTJ196" s="282"/>
      <c r="LTK196" s="229"/>
      <c r="LTL196" s="281"/>
      <c r="LTM196" s="282"/>
      <c r="LTN196" s="229"/>
      <c r="LTO196" s="281"/>
      <c r="LTP196" s="282"/>
      <c r="LTQ196" s="229"/>
      <c r="LTR196" s="281"/>
      <c r="LTS196" s="282"/>
      <c r="LTT196" s="229"/>
      <c r="LTU196" s="281"/>
      <c r="LTV196" s="282"/>
      <c r="LTW196" s="229"/>
      <c r="LTX196" s="281"/>
      <c r="LTY196" s="282"/>
      <c r="LTZ196" s="229"/>
      <c r="LUA196" s="281"/>
      <c r="LUB196" s="282"/>
      <c r="LUC196" s="229"/>
      <c r="LUD196" s="281"/>
      <c r="LUE196" s="282"/>
      <c r="LUF196" s="229"/>
      <c r="LUG196" s="281"/>
      <c r="LUH196" s="282"/>
      <c r="LUI196" s="229"/>
      <c r="LUJ196" s="281"/>
      <c r="LUK196" s="282"/>
      <c r="LUL196" s="229"/>
      <c r="LUM196" s="281"/>
      <c r="LUN196" s="282"/>
      <c r="LUO196" s="229"/>
      <c r="LUP196" s="281"/>
      <c r="LUQ196" s="282"/>
      <c r="LUR196" s="229"/>
      <c r="LUS196" s="281"/>
      <c r="LUT196" s="282"/>
      <c r="LUU196" s="229"/>
      <c r="LUV196" s="281"/>
      <c r="LUW196" s="282"/>
      <c r="LUX196" s="229"/>
      <c r="LUY196" s="281"/>
      <c r="LUZ196" s="282"/>
      <c r="LVA196" s="229"/>
      <c r="LVB196" s="281"/>
      <c r="LVC196" s="282"/>
      <c r="LVD196" s="229"/>
      <c r="LVE196" s="281"/>
      <c r="LVF196" s="282"/>
      <c r="LVG196" s="229"/>
      <c r="LVH196" s="281"/>
      <c r="LVI196" s="282"/>
      <c r="LVJ196" s="229"/>
      <c r="LVK196" s="281"/>
      <c r="LVL196" s="282"/>
      <c r="LVM196" s="229"/>
      <c r="LVN196" s="281"/>
      <c r="LVO196" s="282"/>
      <c r="LVP196" s="229"/>
      <c r="LVQ196" s="281"/>
      <c r="LVR196" s="282"/>
      <c r="LVS196" s="229"/>
      <c r="LVT196" s="281"/>
      <c r="LVU196" s="282"/>
      <c r="LVV196" s="229"/>
      <c r="LVW196" s="281"/>
      <c r="LVX196" s="282"/>
      <c r="LVY196" s="229"/>
      <c r="LVZ196" s="281"/>
      <c r="LWA196" s="282"/>
      <c r="LWB196" s="229"/>
      <c r="LWC196" s="281"/>
      <c r="LWD196" s="282"/>
      <c r="LWE196" s="229"/>
      <c r="LWF196" s="281"/>
      <c r="LWG196" s="282"/>
      <c r="LWH196" s="229"/>
      <c r="LWI196" s="281"/>
      <c r="LWJ196" s="282"/>
      <c r="LWK196" s="229"/>
      <c r="LWL196" s="281"/>
      <c r="LWM196" s="282"/>
      <c r="LWN196" s="229"/>
      <c r="LWO196" s="281"/>
      <c r="LWP196" s="282"/>
      <c r="LWQ196" s="229"/>
      <c r="LWR196" s="281"/>
      <c r="LWS196" s="282"/>
      <c r="LWT196" s="229"/>
      <c r="LWU196" s="281"/>
      <c r="LWV196" s="282"/>
      <c r="LWW196" s="229"/>
      <c r="LWX196" s="281"/>
      <c r="LWY196" s="282"/>
      <c r="LWZ196" s="229"/>
      <c r="LXA196" s="281"/>
      <c r="LXB196" s="282"/>
      <c r="LXC196" s="229"/>
      <c r="LXD196" s="281"/>
      <c r="LXE196" s="282"/>
      <c r="LXF196" s="229"/>
      <c r="LXG196" s="281"/>
      <c r="LXH196" s="282"/>
      <c r="LXI196" s="229"/>
      <c r="LXJ196" s="281"/>
      <c r="LXK196" s="282"/>
      <c r="LXL196" s="229"/>
      <c r="LXM196" s="281"/>
      <c r="LXN196" s="282"/>
      <c r="LXO196" s="229"/>
      <c r="LXP196" s="281"/>
      <c r="LXQ196" s="282"/>
      <c r="LXR196" s="229"/>
      <c r="LXS196" s="281"/>
      <c r="LXT196" s="282"/>
      <c r="LXU196" s="229"/>
      <c r="LXV196" s="281"/>
      <c r="LXW196" s="282"/>
      <c r="LXX196" s="229"/>
      <c r="LXY196" s="281"/>
      <c r="LXZ196" s="282"/>
      <c r="LYA196" s="229"/>
      <c r="LYB196" s="281"/>
      <c r="LYC196" s="282"/>
      <c r="LYD196" s="229"/>
      <c r="LYE196" s="281"/>
      <c r="LYF196" s="282"/>
      <c r="LYG196" s="229"/>
      <c r="LYH196" s="281"/>
      <c r="LYI196" s="282"/>
      <c r="LYJ196" s="229"/>
      <c r="LYK196" s="281"/>
      <c r="LYL196" s="282"/>
      <c r="LYM196" s="229"/>
      <c r="LYN196" s="281"/>
      <c r="LYO196" s="282"/>
      <c r="LYP196" s="229"/>
      <c r="LYQ196" s="281"/>
      <c r="LYR196" s="282"/>
      <c r="LYS196" s="229"/>
      <c r="LYT196" s="281"/>
      <c r="LYU196" s="282"/>
      <c r="LYV196" s="229"/>
      <c r="LYW196" s="281"/>
      <c r="LYX196" s="282"/>
      <c r="LYY196" s="229"/>
      <c r="LYZ196" s="281"/>
      <c r="LZA196" s="282"/>
      <c r="LZB196" s="229"/>
      <c r="LZC196" s="281"/>
      <c r="LZD196" s="282"/>
      <c r="LZE196" s="229"/>
      <c r="LZF196" s="281"/>
      <c r="LZG196" s="282"/>
      <c r="LZH196" s="229"/>
      <c r="LZI196" s="281"/>
      <c r="LZJ196" s="282"/>
      <c r="LZK196" s="229"/>
      <c r="LZL196" s="281"/>
      <c r="LZM196" s="282"/>
      <c r="LZN196" s="229"/>
      <c r="LZO196" s="281"/>
      <c r="LZP196" s="282"/>
      <c r="LZQ196" s="229"/>
      <c r="LZR196" s="281"/>
      <c r="LZS196" s="282"/>
      <c r="LZT196" s="229"/>
      <c r="LZU196" s="281"/>
      <c r="LZV196" s="282"/>
      <c r="LZW196" s="229"/>
      <c r="LZX196" s="281"/>
      <c r="LZY196" s="282"/>
      <c r="LZZ196" s="229"/>
      <c r="MAA196" s="281"/>
      <c r="MAB196" s="282"/>
      <c r="MAC196" s="229"/>
      <c r="MAD196" s="281"/>
      <c r="MAE196" s="282"/>
      <c r="MAF196" s="229"/>
      <c r="MAG196" s="281"/>
      <c r="MAH196" s="282"/>
      <c r="MAI196" s="229"/>
      <c r="MAJ196" s="281"/>
      <c r="MAK196" s="282"/>
      <c r="MAL196" s="229"/>
      <c r="MAM196" s="281"/>
      <c r="MAN196" s="282"/>
      <c r="MAO196" s="229"/>
      <c r="MAP196" s="281"/>
      <c r="MAQ196" s="282"/>
      <c r="MAR196" s="229"/>
      <c r="MAS196" s="281"/>
      <c r="MAT196" s="282"/>
      <c r="MAU196" s="229"/>
      <c r="MAV196" s="281"/>
      <c r="MAW196" s="282"/>
      <c r="MAX196" s="229"/>
      <c r="MAY196" s="281"/>
      <c r="MAZ196" s="282"/>
      <c r="MBA196" s="229"/>
      <c r="MBB196" s="281"/>
      <c r="MBC196" s="282"/>
      <c r="MBD196" s="229"/>
      <c r="MBE196" s="281"/>
      <c r="MBF196" s="282"/>
      <c r="MBG196" s="229"/>
      <c r="MBH196" s="281"/>
      <c r="MBI196" s="282"/>
      <c r="MBJ196" s="229"/>
      <c r="MBK196" s="281"/>
      <c r="MBL196" s="282"/>
      <c r="MBM196" s="229"/>
      <c r="MBN196" s="281"/>
      <c r="MBO196" s="282"/>
      <c r="MBP196" s="229"/>
      <c r="MBQ196" s="281"/>
      <c r="MBR196" s="282"/>
      <c r="MBS196" s="229"/>
      <c r="MBT196" s="281"/>
      <c r="MBU196" s="282"/>
      <c r="MBV196" s="229"/>
      <c r="MBW196" s="281"/>
      <c r="MBX196" s="282"/>
      <c r="MBY196" s="229"/>
      <c r="MBZ196" s="281"/>
      <c r="MCA196" s="282"/>
      <c r="MCB196" s="229"/>
      <c r="MCC196" s="281"/>
      <c r="MCD196" s="282"/>
      <c r="MCE196" s="229"/>
      <c r="MCF196" s="281"/>
      <c r="MCG196" s="282"/>
      <c r="MCH196" s="229"/>
      <c r="MCI196" s="281"/>
      <c r="MCJ196" s="282"/>
      <c r="MCK196" s="229"/>
      <c r="MCL196" s="281"/>
      <c r="MCM196" s="282"/>
      <c r="MCN196" s="229"/>
      <c r="MCO196" s="281"/>
      <c r="MCP196" s="282"/>
      <c r="MCQ196" s="229"/>
      <c r="MCR196" s="281"/>
      <c r="MCS196" s="282"/>
      <c r="MCT196" s="229"/>
      <c r="MCU196" s="281"/>
      <c r="MCV196" s="282"/>
      <c r="MCW196" s="229"/>
      <c r="MCX196" s="281"/>
      <c r="MCY196" s="282"/>
      <c r="MCZ196" s="229"/>
      <c r="MDA196" s="281"/>
      <c r="MDB196" s="282"/>
      <c r="MDC196" s="229"/>
      <c r="MDD196" s="281"/>
      <c r="MDE196" s="282"/>
      <c r="MDF196" s="229"/>
      <c r="MDG196" s="281"/>
      <c r="MDH196" s="282"/>
      <c r="MDI196" s="229"/>
      <c r="MDJ196" s="281"/>
      <c r="MDK196" s="282"/>
      <c r="MDL196" s="229"/>
      <c r="MDM196" s="281"/>
      <c r="MDN196" s="282"/>
      <c r="MDO196" s="229"/>
      <c r="MDP196" s="281"/>
      <c r="MDQ196" s="282"/>
      <c r="MDR196" s="229"/>
      <c r="MDS196" s="281"/>
      <c r="MDT196" s="282"/>
      <c r="MDU196" s="229"/>
      <c r="MDV196" s="281"/>
      <c r="MDW196" s="282"/>
      <c r="MDX196" s="229"/>
      <c r="MDY196" s="281"/>
      <c r="MDZ196" s="282"/>
      <c r="MEA196" s="229"/>
      <c r="MEB196" s="281"/>
      <c r="MEC196" s="282"/>
      <c r="MED196" s="229"/>
      <c r="MEE196" s="281"/>
      <c r="MEF196" s="282"/>
      <c r="MEG196" s="229"/>
      <c r="MEH196" s="281"/>
      <c r="MEI196" s="282"/>
      <c r="MEJ196" s="229"/>
      <c r="MEK196" s="281"/>
      <c r="MEL196" s="282"/>
      <c r="MEM196" s="229"/>
      <c r="MEN196" s="281"/>
      <c r="MEO196" s="282"/>
      <c r="MEP196" s="229"/>
      <c r="MEQ196" s="281"/>
      <c r="MER196" s="282"/>
      <c r="MES196" s="229"/>
      <c r="MET196" s="281"/>
      <c r="MEU196" s="282"/>
      <c r="MEV196" s="229"/>
      <c r="MEW196" s="281"/>
      <c r="MEX196" s="282"/>
      <c r="MEY196" s="229"/>
      <c r="MEZ196" s="281"/>
      <c r="MFA196" s="282"/>
      <c r="MFB196" s="229"/>
      <c r="MFC196" s="281"/>
      <c r="MFD196" s="282"/>
      <c r="MFE196" s="229"/>
      <c r="MFF196" s="281"/>
      <c r="MFG196" s="282"/>
      <c r="MFH196" s="229"/>
      <c r="MFI196" s="281"/>
      <c r="MFJ196" s="282"/>
      <c r="MFK196" s="229"/>
      <c r="MFL196" s="281"/>
      <c r="MFM196" s="282"/>
      <c r="MFN196" s="229"/>
      <c r="MFO196" s="281"/>
      <c r="MFP196" s="282"/>
      <c r="MFQ196" s="229"/>
      <c r="MFR196" s="281"/>
      <c r="MFS196" s="282"/>
      <c r="MFT196" s="229"/>
      <c r="MFU196" s="281"/>
      <c r="MFV196" s="282"/>
      <c r="MFW196" s="229"/>
      <c r="MFX196" s="281"/>
      <c r="MFY196" s="282"/>
      <c r="MFZ196" s="229"/>
      <c r="MGA196" s="281"/>
      <c r="MGB196" s="282"/>
      <c r="MGC196" s="229"/>
      <c r="MGD196" s="281"/>
      <c r="MGE196" s="282"/>
      <c r="MGF196" s="229"/>
      <c r="MGG196" s="281"/>
      <c r="MGH196" s="282"/>
      <c r="MGI196" s="229"/>
      <c r="MGJ196" s="281"/>
      <c r="MGK196" s="282"/>
      <c r="MGL196" s="229"/>
      <c r="MGM196" s="281"/>
      <c r="MGN196" s="282"/>
      <c r="MGO196" s="229"/>
      <c r="MGP196" s="281"/>
      <c r="MGQ196" s="282"/>
      <c r="MGR196" s="229"/>
      <c r="MGS196" s="281"/>
      <c r="MGT196" s="282"/>
      <c r="MGU196" s="229"/>
      <c r="MGV196" s="281"/>
      <c r="MGW196" s="282"/>
      <c r="MGX196" s="229"/>
      <c r="MGY196" s="281"/>
      <c r="MGZ196" s="282"/>
      <c r="MHA196" s="229"/>
      <c r="MHB196" s="281"/>
      <c r="MHC196" s="282"/>
      <c r="MHD196" s="229"/>
      <c r="MHE196" s="281"/>
      <c r="MHF196" s="282"/>
      <c r="MHG196" s="229"/>
      <c r="MHH196" s="281"/>
      <c r="MHI196" s="282"/>
      <c r="MHJ196" s="229"/>
      <c r="MHK196" s="281"/>
      <c r="MHL196" s="282"/>
      <c r="MHM196" s="229"/>
      <c r="MHN196" s="281"/>
      <c r="MHO196" s="282"/>
      <c r="MHP196" s="229"/>
      <c r="MHQ196" s="281"/>
      <c r="MHR196" s="282"/>
      <c r="MHS196" s="229"/>
      <c r="MHT196" s="281"/>
      <c r="MHU196" s="282"/>
      <c r="MHV196" s="229"/>
      <c r="MHW196" s="281"/>
      <c r="MHX196" s="282"/>
      <c r="MHY196" s="229"/>
      <c r="MHZ196" s="281"/>
      <c r="MIA196" s="282"/>
      <c r="MIB196" s="229"/>
      <c r="MIC196" s="281"/>
      <c r="MID196" s="282"/>
      <c r="MIE196" s="229"/>
      <c r="MIF196" s="281"/>
      <c r="MIG196" s="282"/>
      <c r="MIH196" s="229"/>
      <c r="MII196" s="281"/>
      <c r="MIJ196" s="282"/>
      <c r="MIK196" s="229"/>
      <c r="MIL196" s="281"/>
      <c r="MIM196" s="282"/>
      <c r="MIN196" s="229"/>
      <c r="MIO196" s="281"/>
      <c r="MIP196" s="282"/>
      <c r="MIQ196" s="229"/>
      <c r="MIR196" s="281"/>
      <c r="MIS196" s="282"/>
      <c r="MIT196" s="229"/>
      <c r="MIU196" s="281"/>
      <c r="MIV196" s="282"/>
      <c r="MIW196" s="229"/>
      <c r="MIX196" s="281"/>
      <c r="MIY196" s="282"/>
      <c r="MIZ196" s="229"/>
      <c r="MJA196" s="281"/>
      <c r="MJB196" s="282"/>
      <c r="MJC196" s="229"/>
      <c r="MJD196" s="281"/>
      <c r="MJE196" s="282"/>
      <c r="MJF196" s="229"/>
      <c r="MJG196" s="281"/>
      <c r="MJH196" s="282"/>
      <c r="MJI196" s="229"/>
      <c r="MJJ196" s="281"/>
      <c r="MJK196" s="282"/>
      <c r="MJL196" s="229"/>
      <c r="MJM196" s="281"/>
      <c r="MJN196" s="282"/>
      <c r="MJO196" s="229"/>
      <c r="MJP196" s="281"/>
      <c r="MJQ196" s="282"/>
      <c r="MJR196" s="229"/>
      <c r="MJS196" s="281"/>
      <c r="MJT196" s="282"/>
      <c r="MJU196" s="229"/>
      <c r="MJV196" s="281"/>
      <c r="MJW196" s="282"/>
      <c r="MJX196" s="229"/>
      <c r="MJY196" s="281"/>
      <c r="MJZ196" s="282"/>
      <c r="MKA196" s="229"/>
      <c r="MKB196" s="281"/>
      <c r="MKC196" s="282"/>
      <c r="MKD196" s="229"/>
      <c r="MKE196" s="281"/>
      <c r="MKF196" s="282"/>
      <c r="MKG196" s="229"/>
      <c r="MKH196" s="281"/>
      <c r="MKI196" s="282"/>
      <c r="MKJ196" s="229"/>
      <c r="MKK196" s="281"/>
      <c r="MKL196" s="282"/>
      <c r="MKM196" s="229"/>
      <c r="MKN196" s="281"/>
      <c r="MKO196" s="282"/>
      <c r="MKP196" s="229"/>
      <c r="MKQ196" s="281"/>
      <c r="MKR196" s="282"/>
      <c r="MKS196" s="229"/>
      <c r="MKT196" s="281"/>
      <c r="MKU196" s="282"/>
      <c r="MKV196" s="229"/>
      <c r="MKW196" s="281"/>
      <c r="MKX196" s="282"/>
      <c r="MKY196" s="229"/>
      <c r="MKZ196" s="281"/>
      <c r="MLA196" s="282"/>
      <c r="MLB196" s="229"/>
      <c r="MLC196" s="281"/>
      <c r="MLD196" s="282"/>
      <c r="MLE196" s="229"/>
      <c r="MLF196" s="281"/>
      <c r="MLG196" s="282"/>
      <c r="MLH196" s="229"/>
      <c r="MLI196" s="281"/>
      <c r="MLJ196" s="282"/>
      <c r="MLK196" s="229"/>
      <c r="MLL196" s="281"/>
      <c r="MLM196" s="282"/>
      <c r="MLN196" s="229"/>
      <c r="MLO196" s="281"/>
      <c r="MLP196" s="282"/>
      <c r="MLQ196" s="229"/>
      <c r="MLR196" s="281"/>
      <c r="MLS196" s="282"/>
      <c r="MLT196" s="229"/>
      <c r="MLU196" s="281"/>
      <c r="MLV196" s="282"/>
      <c r="MLW196" s="229"/>
      <c r="MLX196" s="281"/>
      <c r="MLY196" s="282"/>
      <c r="MLZ196" s="229"/>
      <c r="MMA196" s="281"/>
      <c r="MMB196" s="282"/>
      <c r="MMC196" s="229"/>
      <c r="MMD196" s="281"/>
      <c r="MME196" s="282"/>
      <c r="MMF196" s="229"/>
      <c r="MMG196" s="281"/>
      <c r="MMH196" s="282"/>
      <c r="MMI196" s="229"/>
      <c r="MMJ196" s="281"/>
      <c r="MMK196" s="282"/>
      <c r="MML196" s="229"/>
      <c r="MMM196" s="281"/>
      <c r="MMN196" s="282"/>
      <c r="MMO196" s="229"/>
      <c r="MMP196" s="281"/>
      <c r="MMQ196" s="282"/>
      <c r="MMR196" s="229"/>
      <c r="MMS196" s="281"/>
      <c r="MMT196" s="282"/>
      <c r="MMU196" s="229"/>
      <c r="MMV196" s="281"/>
      <c r="MMW196" s="282"/>
      <c r="MMX196" s="229"/>
      <c r="MMY196" s="281"/>
      <c r="MMZ196" s="282"/>
      <c r="MNA196" s="229"/>
      <c r="MNB196" s="281"/>
      <c r="MNC196" s="282"/>
      <c r="MND196" s="229"/>
      <c r="MNE196" s="281"/>
      <c r="MNF196" s="282"/>
      <c r="MNG196" s="229"/>
      <c r="MNH196" s="281"/>
      <c r="MNI196" s="282"/>
      <c r="MNJ196" s="229"/>
      <c r="MNK196" s="281"/>
      <c r="MNL196" s="282"/>
      <c r="MNM196" s="229"/>
      <c r="MNN196" s="281"/>
      <c r="MNO196" s="282"/>
      <c r="MNP196" s="229"/>
      <c r="MNQ196" s="281"/>
      <c r="MNR196" s="282"/>
      <c r="MNS196" s="229"/>
      <c r="MNT196" s="281"/>
      <c r="MNU196" s="282"/>
      <c r="MNV196" s="229"/>
      <c r="MNW196" s="281"/>
      <c r="MNX196" s="282"/>
      <c r="MNY196" s="229"/>
      <c r="MNZ196" s="281"/>
      <c r="MOA196" s="282"/>
      <c r="MOB196" s="229"/>
      <c r="MOC196" s="281"/>
      <c r="MOD196" s="282"/>
      <c r="MOE196" s="229"/>
      <c r="MOF196" s="281"/>
      <c r="MOG196" s="282"/>
      <c r="MOH196" s="229"/>
      <c r="MOI196" s="281"/>
      <c r="MOJ196" s="282"/>
      <c r="MOK196" s="229"/>
      <c r="MOL196" s="281"/>
      <c r="MOM196" s="282"/>
      <c r="MON196" s="229"/>
      <c r="MOO196" s="281"/>
      <c r="MOP196" s="282"/>
      <c r="MOQ196" s="229"/>
      <c r="MOR196" s="281"/>
      <c r="MOS196" s="282"/>
      <c r="MOT196" s="229"/>
      <c r="MOU196" s="281"/>
      <c r="MOV196" s="282"/>
      <c r="MOW196" s="229"/>
      <c r="MOX196" s="281"/>
      <c r="MOY196" s="282"/>
      <c r="MOZ196" s="229"/>
      <c r="MPA196" s="281"/>
      <c r="MPB196" s="282"/>
      <c r="MPC196" s="229"/>
      <c r="MPD196" s="281"/>
      <c r="MPE196" s="282"/>
      <c r="MPF196" s="229"/>
      <c r="MPG196" s="281"/>
      <c r="MPH196" s="282"/>
      <c r="MPI196" s="229"/>
      <c r="MPJ196" s="281"/>
      <c r="MPK196" s="282"/>
      <c r="MPL196" s="229"/>
      <c r="MPM196" s="281"/>
      <c r="MPN196" s="282"/>
      <c r="MPO196" s="229"/>
      <c r="MPP196" s="281"/>
      <c r="MPQ196" s="282"/>
      <c r="MPR196" s="229"/>
      <c r="MPS196" s="281"/>
      <c r="MPT196" s="282"/>
      <c r="MPU196" s="229"/>
      <c r="MPV196" s="281"/>
      <c r="MPW196" s="282"/>
      <c r="MPX196" s="229"/>
      <c r="MPY196" s="281"/>
      <c r="MPZ196" s="282"/>
      <c r="MQA196" s="229"/>
      <c r="MQB196" s="281"/>
      <c r="MQC196" s="282"/>
      <c r="MQD196" s="229"/>
      <c r="MQE196" s="281"/>
      <c r="MQF196" s="282"/>
      <c r="MQG196" s="229"/>
      <c r="MQH196" s="281"/>
      <c r="MQI196" s="282"/>
      <c r="MQJ196" s="229"/>
      <c r="MQK196" s="281"/>
      <c r="MQL196" s="282"/>
      <c r="MQM196" s="229"/>
      <c r="MQN196" s="281"/>
      <c r="MQO196" s="282"/>
      <c r="MQP196" s="229"/>
      <c r="MQQ196" s="281"/>
      <c r="MQR196" s="282"/>
      <c r="MQS196" s="229"/>
      <c r="MQT196" s="281"/>
      <c r="MQU196" s="282"/>
      <c r="MQV196" s="229"/>
      <c r="MQW196" s="281"/>
      <c r="MQX196" s="282"/>
      <c r="MQY196" s="229"/>
      <c r="MQZ196" s="281"/>
      <c r="MRA196" s="282"/>
      <c r="MRB196" s="229"/>
      <c r="MRC196" s="281"/>
      <c r="MRD196" s="282"/>
      <c r="MRE196" s="229"/>
      <c r="MRF196" s="281"/>
      <c r="MRG196" s="282"/>
      <c r="MRH196" s="229"/>
      <c r="MRI196" s="281"/>
      <c r="MRJ196" s="282"/>
      <c r="MRK196" s="229"/>
      <c r="MRL196" s="281"/>
      <c r="MRM196" s="282"/>
      <c r="MRN196" s="229"/>
      <c r="MRO196" s="281"/>
      <c r="MRP196" s="282"/>
      <c r="MRQ196" s="229"/>
      <c r="MRR196" s="281"/>
      <c r="MRS196" s="282"/>
      <c r="MRT196" s="229"/>
      <c r="MRU196" s="281"/>
      <c r="MRV196" s="282"/>
      <c r="MRW196" s="229"/>
      <c r="MRX196" s="281"/>
      <c r="MRY196" s="282"/>
      <c r="MRZ196" s="229"/>
      <c r="MSA196" s="281"/>
      <c r="MSB196" s="282"/>
      <c r="MSC196" s="229"/>
      <c r="MSD196" s="281"/>
      <c r="MSE196" s="282"/>
      <c r="MSF196" s="229"/>
      <c r="MSG196" s="281"/>
      <c r="MSH196" s="282"/>
      <c r="MSI196" s="229"/>
      <c r="MSJ196" s="281"/>
      <c r="MSK196" s="282"/>
      <c r="MSL196" s="229"/>
      <c r="MSM196" s="281"/>
      <c r="MSN196" s="282"/>
      <c r="MSO196" s="229"/>
      <c r="MSP196" s="281"/>
      <c r="MSQ196" s="282"/>
      <c r="MSR196" s="229"/>
      <c r="MSS196" s="281"/>
      <c r="MST196" s="282"/>
      <c r="MSU196" s="229"/>
      <c r="MSV196" s="281"/>
      <c r="MSW196" s="282"/>
      <c r="MSX196" s="229"/>
      <c r="MSY196" s="281"/>
      <c r="MSZ196" s="282"/>
      <c r="MTA196" s="229"/>
      <c r="MTB196" s="281"/>
      <c r="MTC196" s="282"/>
      <c r="MTD196" s="229"/>
      <c r="MTE196" s="281"/>
      <c r="MTF196" s="282"/>
      <c r="MTG196" s="229"/>
      <c r="MTH196" s="281"/>
      <c r="MTI196" s="282"/>
      <c r="MTJ196" s="229"/>
      <c r="MTK196" s="281"/>
      <c r="MTL196" s="282"/>
      <c r="MTM196" s="229"/>
      <c r="MTN196" s="281"/>
      <c r="MTO196" s="282"/>
      <c r="MTP196" s="229"/>
      <c r="MTQ196" s="281"/>
      <c r="MTR196" s="282"/>
      <c r="MTS196" s="229"/>
      <c r="MTT196" s="281"/>
      <c r="MTU196" s="282"/>
      <c r="MTV196" s="229"/>
      <c r="MTW196" s="281"/>
      <c r="MTX196" s="282"/>
      <c r="MTY196" s="229"/>
      <c r="MTZ196" s="281"/>
      <c r="MUA196" s="282"/>
      <c r="MUB196" s="229"/>
      <c r="MUC196" s="281"/>
      <c r="MUD196" s="282"/>
      <c r="MUE196" s="229"/>
      <c r="MUF196" s="281"/>
      <c r="MUG196" s="282"/>
      <c r="MUH196" s="229"/>
      <c r="MUI196" s="281"/>
      <c r="MUJ196" s="282"/>
      <c r="MUK196" s="229"/>
      <c r="MUL196" s="281"/>
      <c r="MUM196" s="282"/>
      <c r="MUN196" s="229"/>
      <c r="MUO196" s="281"/>
      <c r="MUP196" s="282"/>
      <c r="MUQ196" s="229"/>
      <c r="MUR196" s="281"/>
      <c r="MUS196" s="282"/>
      <c r="MUT196" s="229"/>
      <c r="MUU196" s="281"/>
      <c r="MUV196" s="282"/>
      <c r="MUW196" s="229"/>
      <c r="MUX196" s="281"/>
      <c r="MUY196" s="282"/>
      <c r="MUZ196" s="229"/>
      <c r="MVA196" s="281"/>
      <c r="MVB196" s="282"/>
      <c r="MVC196" s="229"/>
      <c r="MVD196" s="281"/>
      <c r="MVE196" s="282"/>
      <c r="MVF196" s="229"/>
      <c r="MVG196" s="281"/>
      <c r="MVH196" s="282"/>
      <c r="MVI196" s="229"/>
      <c r="MVJ196" s="281"/>
      <c r="MVK196" s="282"/>
      <c r="MVL196" s="229"/>
      <c r="MVM196" s="281"/>
      <c r="MVN196" s="282"/>
      <c r="MVO196" s="229"/>
      <c r="MVP196" s="281"/>
      <c r="MVQ196" s="282"/>
      <c r="MVR196" s="229"/>
      <c r="MVS196" s="281"/>
      <c r="MVT196" s="282"/>
      <c r="MVU196" s="229"/>
      <c r="MVV196" s="281"/>
      <c r="MVW196" s="282"/>
      <c r="MVX196" s="229"/>
      <c r="MVY196" s="281"/>
      <c r="MVZ196" s="282"/>
      <c r="MWA196" s="229"/>
      <c r="MWB196" s="281"/>
      <c r="MWC196" s="282"/>
      <c r="MWD196" s="229"/>
      <c r="MWE196" s="281"/>
      <c r="MWF196" s="282"/>
      <c r="MWG196" s="229"/>
      <c r="MWH196" s="281"/>
      <c r="MWI196" s="282"/>
      <c r="MWJ196" s="229"/>
      <c r="MWK196" s="281"/>
      <c r="MWL196" s="282"/>
      <c r="MWM196" s="229"/>
      <c r="MWN196" s="281"/>
      <c r="MWO196" s="282"/>
      <c r="MWP196" s="229"/>
      <c r="MWQ196" s="281"/>
      <c r="MWR196" s="282"/>
      <c r="MWS196" s="229"/>
      <c r="MWT196" s="281"/>
      <c r="MWU196" s="282"/>
      <c r="MWV196" s="229"/>
      <c r="MWW196" s="281"/>
      <c r="MWX196" s="282"/>
      <c r="MWY196" s="229"/>
      <c r="MWZ196" s="281"/>
      <c r="MXA196" s="282"/>
      <c r="MXB196" s="229"/>
      <c r="MXC196" s="281"/>
      <c r="MXD196" s="282"/>
      <c r="MXE196" s="229"/>
      <c r="MXF196" s="281"/>
      <c r="MXG196" s="282"/>
      <c r="MXH196" s="229"/>
      <c r="MXI196" s="281"/>
      <c r="MXJ196" s="282"/>
      <c r="MXK196" s="229"/>
      <c r="MXL196" s="281"/>
      <c r="MXM196" s="282"/>
      <c r="MXN196" s="229"/>
      <c r="MXO196" s="281"/>
      <c r="MXP196" s="282"/>
      <c r="MXQ196" s="229"/>
      <c r="MXR196" s="281"/>
      <c r="MXS196" s="282"/>
      <c r="MXT196" s="229"/>
      <c r="MXU196" s="281"/>
      <c r="MXV196" s="282"/>
      <c r="MXW196" s="229"/>
      <c r="MXX196" s="281"/>
      <c r="MXY196" s="282"/>
      <c r="MXZ196" s="229"/>
      <c r="MYA196" s="281"/>
      <c r="MYB196" s="282"/>
      <c r="MYC196" s="229"/>
      <c r="MYD196" s="281"/>
      <c r="MYE196" s="282"/>
      <c r="MYF196" s="229"/>
      <c r="MYG196" s="281"/>
      <c r="MYH196" s="282"/>
      <c r="MYI196" s="229"/>
      <c r="MYJ196" s="281"/>
      <c r="MYK196" s="282"/>
      <c r="MYL196" s="229"/>
      <c r="MYM196" s="281"/>
      <c r="MYN196" s="282"/>
      <c r="MYO196" s="229"/>
      <c r="MYP196" s="281"/>
      <c r="MYQ196" s="282"/>
      <c r="MYR196" s="229"/>
      <c r="MYS196" s="281"/>
      <c r="MYT196" s="282"/>
      <c r="MYU196" s="229"/>
      <c r="MYV196" s="281"/>
      <c r="MYW196" s="282"/>
      <c r="MYX196" s="229"/>
      <c r="MYY196" s="281"/>
      <c r="MYZ196" s="282"/>
      <c r="MZA196" s="229"/>
      <c r="MZB196" s="281"/>
      <c r="MZC196" s="282"/>
      <c r="MZD196" s="229"/>
      <c r="MZE196" s="281"/>
      <c r="MZF196" s="282"/>
      <c r="MZG196" s="229"/>
      <c r="MZH196" s="281"/>
      <c r="MZI196" s="282"/>
      <c r="MZJ196" s="229"/>
      <c r="MZK196" s="281"/>
      <c r="MZL196" s="282"/>
      <c r="MZM196" s="229"/>
      <c r="MZN196" s="281"/>
      <c r="MZO196" s="282"/>
      <c r="MZP196" s="229"/>
      <c r="MZQ196" s="281"/>
      <c r="MZR196" s="282"/>
      <c r="MZS196" s="229"/>
      <c r="MZT196" s="281"/>
      <c r="MZU196" s="282"/>
      <c r="MZV196" s="229"/>
      <c r="MZW196" s="281"/>
      <c r="MZX196" s="282"/>
      <c r="MZY196" s="229"/>
      <c r="MZZ196" s="281"/>
      <c r="NAA196" s="282"/>
      <c r="NAB196" s="229"/>
      <c r="NAC196" s="281"/>
      <c r="NAD196" s="282"/>
      <c r="NAE196" s="229"/>
      <c r="NAF196" s="281"/>
      <c r="NAG196" s="282"/>
      <c r="NAH196" s="229"/>
      <c r="NAI196" s="281"/>
      <c r="NAJ196" s="282"/>
      <c r="NAK196" s="229"/>
      <c r="NAL196" s="281"/>
      <c r="NAM196" s="282"/>
      <c r="NAN196" s="229"/>
      <c r="NAO196" s="281"/>
      <c r="NAP196" s="282"/>
      <c r="NAQ196" s="229"/>
      <c r="NAR196" s="281"/>
      <c r="NAS196" s="282"/>
      <c r="NAT196" s="229"/>
      <c r="NAU196" s="281"/>
      <c r="NAV196" s="282"/>
      <c r="NAW196" s="229"/>
      <c r="NAX196" s="281"/>
      <c r="NAY196" s="282"/>
      <c r="NAZ196" s="229"/>
      <c r="NBA196" s="281"/>
      <c r="NBB196" s="282"/>
      <c r="NBC196" s="229"/>
      <c r="NBD196" s="281"/>
      <c r="NBE196" s="282"/>
      <c r="NBF196" s="229"/>
      <c r="NBG196" s="281"/>
      <c r="NBH196" s="282"/>
      <c r="NBI196" s="229"/>
      <c r="NBJ196" s="281"/>
      <c r="NBK196" s="282"/>
      <c r="NBL196" s="229"/>
      <c r="NBM196" s="281"/>
      <c r="NBN196" s="282"/>
      <c r="NBO196" s="229"/>
      <c r="NBP196" s="281"/>
      <c r="NBQ196" s="282"/>
      <c r="NBR196" s="229"/>
      <c r="NBS196" s="281"/>
      <c r="NBT196" s="282"/>
      <c r="NBU196" s="229"/>
      <c r="NBV196" s="281"/>
      <c r="NBW196" s="282"/>
      <c r="NBX196" s="229"/>
      <c r="NBY196" s="281"/>
      <c r="NBZ196" s="282"/>
      <c r="NCA196" s="229"/>
      <c r="NCB196" s="281"/>
      <c r="NCC196" s="282"/>
      <c r="NCD196" s="229"/>
      <c r="NCE196" s="281"/>
      <c r="NCF196" s="282"/>
      <c r="NCG196" s="229"/>
      <c r="NCH196" s="281"/>
      <c r="NCI196" s="282"/>
      <c r="NCJ196" s="229"/>
      <c r="NCK196" s="281"/>
      <c r="NCL196" s="282"/>
      <c r="NCM196" s="229"/>
      <c r="NCN196" s="281"/>
      <c r="NCO196" s="282"/>
      <c r="NCP196" s="229"/>
      <c r="NCQ196" s="281"/>
      <c r="NCR196" s="282"/>
      <c r="NCS196" s="229"/>
      <c r="NCT196" s="281"/>
      <c r="NCU196" s="282"/>
      <c r="NCV196" s="229"/>
      <c r="NCW196" s="281"/>
      <c r="NCX196" s="282"/>
      <c r="NCY196" s="229"/>
      <c r="NCZ196" s="281"/>
      <c r="NDA196" s="282"/>
      <c r="NDB196" s="229"/>
      <c r="NDC196" s="281"/>
      <c r="NDD196" s="282"/>
      <c r="NDE196" s="229"/>
      <c r="NDF196" s="281"/>
      <c r="NDG196" s="282"/>
      <c r="NDH196" s="229"/>
      <c r="NDI196" s="281"/>
      <c r="NDJ196" s="282"/>
      <c r="NDK196" s="229"/>
      <c r="NDL196" s="281"/>
      <c r="NDM196" s="282"/>
      <c r="NDN196" s="229"/>
      <c r="NDO196" s="281"/>
      <c r="NDP196" s="282"/>
      <c r="NDQ196" s="229"/>
      <c r="NDR196" s="281"/>
      <c r="NDS196" s="282"/>
      <c r="NDT196" s="229"/>
      <c r="NDU196" s="281"/>
      <c r="NDV196" s="282"/>
      <c r="NDW196" s="229"/>
      <c r="NDX196" s="281"/>
      <c r="NDY196" s="282"/>
      <c r="NDZ196" s="229"/>
      <c r="NEA196" s="281"/>
      <c r="NEB196" s="282"/>
      <c r="NEC196" s="229"/>
      <c r="NED196" s="281"/>
      <c r="NEE196" s="282"/>
      <c r="NEF196" s="229"/>
      <c r="NEG196" s="281"/>
      <c r="NEH196" s="282"/>
      <c r="NEI196" s="229"/>
      <c r="NEJ196" s="281"/>
      <c r="NEK196" s="282"/>
      <c r="NEL196" s="229"/>
      <c r="NEM196" s="281"/>
      <c r="NEN196" s="282"/>
      <c r="NEO196" s="229"/>
      <c r="NEP196" s="281"/>
      <c r="NEQ196" s="282"/>
      <c r="NER196" s="229"/>
      <c r="NES196" s="281"/>
      <c r="NET196" s="282"/>
      <c r="NEU196" s="229"/>
      <c r="NEV196" s="281"/>
      <c r="NEW196" s="282"/>
      <c r="NEX196" s="229"/>
      <c r="NEY196" s="281"/>
      <c r="NEZ196" s="282"/>
      <c r="NFA196" s="229"/>
      <c r="NFB196" s="281"/>
      <c r="NFC196" s="282"/>
      <c r="NFD196" s="229"/>
      <c r="NFE196" s="281"/>
      <c r="NFF196" s="282"/>
      <c r="NFG196" s="229"/>
      <c r="NFH196" s="281"/>
      <c r="NFI196" s="282"/>
      <c r="NFJ196" s="229"/>
      <c r="NFK196" s="281"/>
      <c r="NFL196" s="282"/>
      <c r="NFM196" s="229"/>
      <c r="NFN196" s="281"/>
      <c r="NFO196" s="282"/>
      <c r="NFP196" s="229"/>
      <c r="NFQ196" s="281"/>
      <c r="NFR196" s="282"/>
      <c r="NFS196" s="229"/>
      <c r="NFT196" s="281"/>
      <c r="NFU196" s="282"/>
      <c r="NFV196" s="229"/>
      <c r="NFW196" s="281"/>
      <c r="NFX196" s="282"/>
      <c r="NFY196" s="229"/>
      <c r="NFZ196" s="281"/>
      <c r="NGA196" s="282"/>
      <c r="NGB196" s="229"/>
      <c r="NGC196" s="281"/>
      <c r="NGD196" s="282"/>
      <c r="NGE196" s="229"/>
      <c r="NGF196" s="281"/>
      <c r="NGG196" s="282"/>
      <c r="NGH196" s="229"/>
      <c r="NGI196" s="281"/>
      <c r="NGJ196" s="282"/>
      <c r="NGK196" s="229"/>
      <c r="NGL196" s="281"/>
      <c r="NGM196" s="282"/>
      <c r="NGN196" s="229"/>
      <c r="NGO196" s="281"/>
      <c r="NGP196" s="282"/>
      <c r="NGQ196" s="229"/>
      <c r="NGR196" s="281"/>
      <c r="NGS196" s="282"/>
      <c r="NGT196" s="229"/>
      <c r="NGU196" s="281"/>
      <c r="NGV196" s="282"/>
      <c r="NGW196" s="229"/>
      <c r="NGX196" s="281"/>
      <c r="NGY196" s="282"/>
      <c r="NGZ196" s="229"/>
      <c r="NHA196" s="281"/>
      <c r="NHB196" s="282"/>
      <c r="NHC196" s="229"/>
      <c r="NHD196" s="281"/>
      <c r="NHE196" s="282"/>
      <c r="NHF196" s="229"/>
      <c r="NHG196" s="281"/>
      <c r="NHH196" s="282"/>
      <c r="NHI196" s="229"/>
      <c r="NHJ196" s="281"/>
      <c r="NHK196" s="282"/>
      <c r="NHL196" s="229"/>
      <c r="NHM196" s="281"/>
      <c r="NHN196" s="282"/>
      <c r="NHO196" s="229"/>
      <c r="NHP196" s="281"/>
      <c r="NHQ196" s="282"/>
      <c r="NHR196" s="229"/>
      <c r="NHS196" s="281"/>
      <c r="NHT196" s="282"/>
      <c r="NHU196" s="229"/>
      <c r="NHV196" s="281"/>
      <c r="NHW196" s="282"/>
      <c r="NHX196" s="229"/>
      <c r="NHY196" s="281"/>
      <c r="NHZ196" s="282"/>
      <c r="NIA196" s="229"/>
      <c r="NIB196" s="281"/>
      <c r="NIC196" s="282"/>
      <c r="NID196" s="229"/>
      <c r="NIE196" s="281"/>
      <c r="NIF196" s="282"/>
      <c r="NIG196" s="229"/>
      <c r="NIH196" s="281"/>
      <c r="NII196" s="282"/>
      <c r="NIJ196" s="229"/>
      <c r="NIK196" s="281"/>
      <c r="NIL196" s="282"/>
      <c r="NIM196" s="229"/>
      <c r="NIN196" s="281"/>
      <c r="NIO196" s="282"/>
      <c r="NIP196" s="229"/>
      <c r="NIQ196" s="281"/>
      <c r="NIR196" s="282"/>
      <c r="NIS196" s="229"/>
      <c r="NIT196" s="281"/>
      <c r="NIU196" s="282"/>
      <c r="NIV196" s="229"/>
      <c r="NIW196" s="281"/>
      <c r="NIX196" s="282"/>
      <c r="NIY196" s="229"/>
      <c r="NIZ196" s="281"/>
      <c r="NJA196" s="282"/>
      <c r="NJB196" s="229"/>
      <c r="NJC196" s="281"/>
      <c r="NJD196" s="282"/>
      <c r="NJE196" s="229"/>
      <c r="NJF196" s="281"/>
      <c r="NJG196" s="282"/>
      <c r="NJH196" s="229"/>
      <c r="NJI196" s="281"/>
      <c r="NJJ196" s="282"/>
      <c r="NJK196" s="229"/>
      <c r="NJL196" s="281"/>
      <c r="NJM196" s="282"/>
      <c r="NJN196" s="229"/>
      <c r="NJO196" s="281"/>
      <c r="NJP196" s="282"/>
      <c r="NJQ196" s="229"/>
      <c r="NJR196" s="281"/>
      <c r="NJS196" s="282"/>
      <c r="NJT196" s="229"/>
      <c r="NJU196" s="281"/>
      <c r="NJV196" s="282"/>
      <c r="NJW196" s="229"/>
      <c r="NJX196" s="281"/>
      <c r="NJY196" s="282"/>
      <c r="NJZ196" s="229"/>
      <c r="NKA196" s="281"/>
      <c r="NKB196" s="282"/>
      <c r="NKC196" s="229"/>
      <c r="NKD196" s="281"/>
      <c r="NKE196" s="282"/>
      <c r="NKF196" s="229"/>
      <c r="NKG196" s="281"/>
      <c r="NKH196" s="282"/>
      <c r="NKI196" s="229"/>
      <c r="NKJ196" s="281"/>
      <c r="NKK196" s="282"/>
      <c r="NKL196" s="229"/>
      <c r="NKM196" s="281"/>
      <c r="NKN196" s="282"/>
      <c r="NKO196" s="229"/>
      <c r="NKP196" s="281"/>
      <c r="NKQ196" s="282"/>
      <c r="NKR196" s="229"/>
      <c r="NKS196" s="281"/>
      <c r="NKT196" s="282"/>
      <c r="NKU196" s="229"/>
      <c r="NKV196" s="281"/>
      <c r="NKW196" s="282"/>
      <c r="NKX196" s="229"/>
      <c r="NKY196" s="281"/>
      <c r="NKZ196" s="282"/>
      <c r="NLA196" s="229"/>
      <c r="NLB196" s="281"/>
      <c r="NLC196" s="282"/>
      <c r="NLD196" s="229"/>
      <c r="NLE196" s="281"/>
      <c r="NLF196" s="282"/>
      <c r="NLG196" s="229"/>
      <c r="NLH196" s="281"/>
      <c r="NLI196" s="282"/>
      <c r="NLJ196" s="229"/>
      <c r="NLK196" s="281"/>
      <c r="NLL196" s="282"/>
      <c r="NLM196" s="229"/>
      <c r="NLN196" s="281"/>
      <c r="NLO196" s="282"/>
      <c r="NLP196" s="229"/>
      <c r="NLQ196" s="281"/>
      <c r="NLR196" s="282"/>
      <c r="NLS196" s="229"/>
      <c r="NLT196" s="281"/>
      <c r="NLU196" s="282"/>
      <c r="NLV196" s="229"/>
      <c r="NLW196" s="281"/>
      <c r="NLX196" s="282"/>
      <c r="NLY196" s="229"/>
      <c r="NLZ196" s="281"/>
      <c r="NMA196" s="282"/>
      <c r="NMB196" s="229"/>
      <c r="NMC196" s="281"/>
      <c r="NMD196" s="282"/>
      <c r="NME196" s="229"/>
      <c r="NMF196" s="281"/>
      <c r="NMG196" s="282"/>
      <c r="NMH196" s="229"/>
      <c r="NMI196" s="281"/>
      <c r="NMJ196" s="282"/>
      <c r="NMK196" s="229"/>
      <c r="NML196" s="281"/>
      <c r="NMM196" s="282"/>
      <c r="NMN196" s="229"/>
      <c r="NMO196" s="281"/>
      <c r="NMP196" s="282"/>
      <c r="NMQ196" s="229"/>
      <c r="NMR196" s="281"/>
      <c r="NMS196" s="282"/>
      <c r="NMT196" s="229"/>
      <c r="NMU196" s="281"/>
      <c r="NMV196" s="282"/>
      <c r="NMW196" s="229"/>
      <c r="NMX196" s="281"/>
      <c r="NMY196" s="282"/>
      <c r="NMZ196" s="229"/>
      <c r="NNA196" s="281"/>
      <c r="NNB196" s="282"/>
      <c r="NNC196" s="229"/>
      <c r="NND196" s="281"/>
      <c r="NNE196" s="282"/>
      <c r="NNF196" s="229"/>
      <c r="NNG196" s="281"/>
      <c r="NNH196" s="282"/>
      <c r="NNI196" s="229"/>
      <c r="NNJ196" s="281"/>
      <c r="NNK196" s="282"/>
      <c r="NNL196" s="229"/>
      <c r="NNM196" s="281"/>
      <c r="NNN196" s="282"/>
      <c r="NNO196" s="229"/>
      <c r="NNP196" s="281"/>
      <c r="NNQ196" s="282"/>
      <c r="NNR196" s="229"/>
      <c r="NNS196" s="281"/>
      <c r="NNT196" s="282"/>
      <c r="NNU196" s="229"/>
      <c r="NNV196" s="281"/>
      <c r="NNW196" s="282"/>
      <c r="NNX196" s="229"/>
      <c r="NNY196" s="281"/>
      <c r="NNZ196" s="282"/>
      <c r="NOA196" s="229"/>
      <c r="NOB196" s="281"/>
      <c r="NOC196" s="282"/>
      <c r="NOD196" s="229"/>
      <c r="NOE196" s="281"/>
      <c r="NOF196" s="282"/>
      <c r="NOG196" s="229"/>
      <c r="NOH196" s="281"/>
      <c r="NOI196" s="282"/>
      <c r="NOJ196" s="229"/>
      <c r="NOK196" s="281"/>
      <c r="NOL196" s="282"/>
      <c r="NOM196" s="229"/>
      <c r="NON196" s="281"/>
      <c r="NOO196" s="282"/>
      <c r="NOP196" s="229"/>
      <c r="NOQ196" s="281"/>
      <c r="NOR196" s="282"/>
      <c r="NOS196" s="229"/>
      <c r="NOT196" s="281"/>
      <c r="NOU196" s="282"/>
      <c r="NOV196" s="229"/>
      <c r="NOW196" s="281"/>
      <c r="NOX196" s="282"/>
      <c r="NOY196" s="229"/>
      <c r="NOZ196" s="281"/>
      <c r="NPA196" s="282"/>
      <c r="NPB196" s="229"/>
      <c r="NPC196" s="281"/>
      <c r="NPD196" s="282"/>
      <c r="NPE196" s="229"/>
      <c r="NPF196" s="281"/>
      <c r="NPG196" s="282"/>
      <c r="NPH196" s="229"/>
      <c r="NPI196" s="281"/>
      <c r="NPJ196" s="282"/>
      <c r="NPK196" s="229"/>
      <c r="NPL196" s="281"/>
      <c r="NPM196" s="282"/>
      <c r="NPN196" s="229"/>
      <c r="NPO196" s="281"/>
      <c r="NPP196" s="282"/>
      <c r="NPQ196" s="229"/>
      <c r="NPR196" s="281"/>
      <c r="NPS196" s="282"/>
      <c r="NPT196" s="229"/>
      <c r="NPU196" s="281"/>
      <c r="NPV196" s="282"/>
      <c r="NPW196" s="229"/>
      <c r="NPX196" s="281"/>
      <c r="NPY196" s="282"/>
      <c r="NPZ196" s="229"/>
      <c r="NQA196" s="281"/>
      <c r="NQB196" s="282"/>
      <c r="NQC196" s="229"/>
      <c r="NQD196" s="281"/>
      <c r="NQE196" s="282"/>
      <c r="NQF196" s="229"/>
      <c r="NQG196" s="281"/>
      <c r="NQH196" s="282"/>
      <c r="NQI196" s="229"/>
      <c r="NQJ196" s="281"/>
      <c r="NQK196" s="282"/>
      <c r="NQL196" s="229"/>
      <c r="NQM196" s="281"/>
      <c r="NQN196" s="282"/>
      <c r="NQO196" s="229"/>
      <c r="NQP196" s="281"/>
      <c r="NQQ196" s="282"/>
      <c r="NQR196" s="229"/>
      <c r="NQS196" s="281"/>
      <c r="NQT196" s="282"/>
      <c r="NQU196" s="229"/>
      <c r="NQV196" s="281"/>
      <c r="NQW196" s="282"/>
      <c r="NQX196" s="229"/>
      <c r="NQY196" s="281"/>
      <c r="NQZ196" s="282"/>
      <c r="NRA196" s="229"/>
      <c r="NRB196" s="281"/>
      <c r="NRC196" s="282"/>
      <c r="NRD196" s="229"/>
      <c r="NRE196" s="281"/>
      <c r="NRF196" s="282"/>
      <c r="NRG196" s="229"/>
      <c r="NRH196" s="281"/>
      <c r="NRI196" s="282"/>
      <c r="NRJ196" s="229"/>
      <c r="NRK196" s="281"/>
      <c r="NRL196" s="282"/>
      <c r="NRM196" s="229"/>
      <c r="NRN196" s="281"/>
      <c r="NRO196" s="282"/>
      <c r="NRP196" s="229"/>
      <c r="NRQ196" s="281"/>
      <c r="NRR196" s="282"/>
      <c r="NRS196" s="229"/>
      <c r="NRT196" s="281"/>
      <c r="NRU196" s="282"/>
      <c r="NRV196" s="229"/>
      <c r="NRW196" s="281"/>
      <c r="NRX196" s="282"/>
      <c r="NRY196" s="229"/>
      <c r="NRZ196" s="281"/>
      <c r="NSA196" s="282"/>
      <c r="NSB196" s="229"/>
      <c r="NSC196" s="281"/>
      <c r="NSD196" s="282"/>
      <c r="NSE196" s="229"/>
      <c r="NSF196" s="281"/>
      <c r="NSG196" s="282"/>
      <c r="NSH196" s="229"/>
      <c r="NSI196" s="281"/>
      <c r="NSJ196" s="282"/>
      <c r="NSK196" s="229"/>
      <c r="NSL196" s="281"/>
      <c r="NSM196" s="282"/>
      <c r="NSN196" s="229"/>
      <c r="NSO196" s="281"/>
      <c r="NSP196" s="282"/>
      <c r="NSQ196" s="229"/>
      <c r="NSR196" s="281"/>
      <c r="NSS196" s="282"/>
      <c r="NST196" s="229"/>
      <c r="NSU196" s="281"/>
      <c r="NSV196" s="282"/>
      <c r="NSW196" s="229"/>
      <c r="NSX196" s="281"/>
      <c r="NSY196" s="282"/>
      <c r="NSZ196" s="229"/>
      <c r="NTA196" s="281"/>
      <c r="NTB196" s="282"/>
      <c r="NTC196" s="229"/>
      <c r="NTD196" s="281"/>
      <c r="NTE196" s="282"/>
      <c r="NTF196" s="229"/>
      <c r="NTG196" s="281"/>
      <c r="NTH196" s="282"/>
      <c r="NTI196" s="229"/>
      <c r="NTJ196" s="281"/>
      <c r="NTK196" s="282"/>
      <c r="NTL196" s="229"/>
      <c r="NTM196" s="281"/>
      <c r="NTN196" s="282"/>
      <c r="NTO196" s="229"/>
      <c r="NTP196" s="281"/>
      <c r="NTQ196" s="282"/>
      <c r="NTR196" s="229"/>
      <c r="NTS196" s="281"/>
      <c r="NTT196" s="282"/>
      <c r="NTU196" s="229"/>
      <c r="NTV196" s="281"/>
      <c r="NTW196" s="282"/>
      <c r="NTX196" s="229"/>
      <c r="NTY196" s="281"/>
      <c r="NTZ196" s="282"/>
      <c r="NUA196" s="229"/>
      <c r="NUB196" s="281"/>
      <c r="NUC196" s="282"/>
      <c r="NUD196" s="229"/>
      <c r="NUE196" s="281"/>
      <c r="NUF196" s="282"/>
      <c r="NUG196" s="229"/>
      <c r="NUH196" s="281"/>
      <c r="NUI196" s="282"/>
      <c r="NUJ196" s="229"/>
      <c r="NUK196" s="281"/>
      <c r="NUL196" s="282"/>
      <c r="NUM196" s="229"/>
      <c r="NUN196" s="281"/>
      <c r="NUO196" s="282"/>
      <c r="NUP196" s="229"/>
      <c r="NUQ196" s="281"/>
      <c r="NUR196" s="282"/>
      <c r="NUS196" s="229"/>
      <c r="NUT196" s="281"/>
      <c r="NUU196" s="282"/>
      <c r="NUV196" s="229"/>
      <c r="NUW196" s="281"/>
      <c r="NUX196" s="282"/>
      <c r="NUY196" s="229"/>
      <c r="NUZ196" s="281"/>
      <c r="NVA196" s="282"/>
      <c r="NVB196" s="229"/>
      <c r="NVC196" s="281"/>
      <c r="NVD196" s="282"/>
      <c r="NVE196" s="229"/>
      <c r="NVF196" s="281"/>
      <c r="NVG196" s="282"/>
      <c r="NVH196" s="229"/>
      <c r="NVI196" s="281"/>
      <c r="NVJ196" s="282"/>
      <c r="NVK196" s="229"/>
      <c r="NVL196" s="281"/>
      <c r="NVM196" s="282"/>
      <c r="NVN196" s="229"/>
      <c r="NVO196" s="281"/>
      <c r="NVP196" s="282"/>
      <c r="NVQ196" s="229"/>
      <c r="NVR196" s="281"/>
      <c r="NVS196" s="282"/>
      <c r="NVT196" s="229"/>
      <c r="NVU196" s="281"/>
      <c r="NVV196" s="282"/>
      <c r="NVW196" s="229"/>
      <c r="NVX196" s="281"/>
      <c r="NVY196" s="282"/>
      <c r="NVZ196" s="229"/>
      <c r="NWA196" s="281"/>
      <c r="NWB196" s="282"/>
      <c r="NWC196" s="229"/>
      <c r="NWD196" s="281"/>
      <c r="NWE196" s="282"/>
      <c r="NWF196" s="229"/>
      <c r="NWG196" s="281"/>
      <c r="NWH196" s="282"/>
      <c r="NWI196" s="229"/>
      <c r="NWJ196" s="281"/>
      <c r="NWK196" s="282"/>
      <c r="NWL196" s="229"/>
      <c r="NWM196" s="281"/>
      <c r="NWN196" s="282"/>
      <c r="NWO196" s="229"/>
      <c r="NWP196" s="281"/>
      <c r="NWQ196" s="282"/>
      <c r="NWR196" s="229"/>
      <c r="NWS196" s="281"/>
      <c r="NWT196" s="282"/>
      <c r="NWU196" s="229"/>
      <c r="NWV196" s="281"/>
      <c r="NWW196" s="282"/>
      <c r="NWX196" s="229"/>
      <c r="NWY196" s="281"/>
      <c r="NWZ196" s="282"/>
      <c r="NXA196" s="229"/>
      <c r="NXB196" s="281"/>
      <c r="NXC196" s="282"/>
      <c r="NXD196" s="229"/>
      <c r="NXE196" s="281"/>
      <c r="NXF196" s="282"/>
      <c r="NXG196" s="229"/>
      <c r="NXH196" s="281"/>
      <c r="NXI196" s="282"/>
      <c r="NXJ196" s="229"/>
      <c r="NXK196" s="281"/>
      <c r="NXL196" s="282"/>
      <c r="NXM196" s="229"/>
      <c r="NXN196" s="281"/>
      <c r="NXO196" s="282"/>
      <c r="NXP196" s="229"/>
      <c r="NXQ196" s="281"/>
      <c r="NXR196" s="282"/>
      <c r="NXS196" s="229"/>
      <c r="NXT196" s="281"/>
      <c r="NXU196" s="282"/>
      <c r="NXV196" s="229"/>
      <c r="NXW196" s="281"/>
      <c r="NXX196" s="282"/>
      <c r="NXY196" s="229"/>
      <c r="NXZ196" s="281"/>
      <c r="NYA196" s="282"/>
      <c r="NYB196" s="229"/>
      <c r="NYC196" s="281"/>
      <c r="NYD196" s="282"/>
      <c r="NYE196" s="229"/>
      <c r="NYF196" s="281"/>
      <c r="NYG196" s="282"/>
      <c r="NYH196" s="229"/>
      <c r="NYI196" s="281"/>
      <c r="NYJ196" s="282"/>
      <c r="NYK196" s="229"/>
      <c r="NYL196" s="281"/>
      <c r="NYM196" s="282"/>
      <c r="NYN196" s="229"/>
      <c r="NYO196" s="281"/>
      <c r="NYP196" s="282"/>
      <c r="NYQ196" s="229"/>
      <c r="NYR196" s="281"/>
      <c r="NYS196" s="282"/>
      <c r="NYT196" s="229"/>
      <c r="NYU196" s="281"/>
      <c r="NYV196" s="282"/>
      <c r="NYW196" s="229"/>
      <c r="NYX196" s="281"/>
      <c r="NYY196" s="282"/>
      <c r="NYZ196" s="229"/>
      <c r="NZA196" s="281"/>
      <c r="NZB196" s="282"/>
      <c r="NZC196" s="229"/>
      <c r="NZD196" s="281"/>
      <c r="NZE196" s="282"/>
      <c r="NZF196" s="229"/>
      <c r="NZG196" s="281"/>
      <c r="NZH196" s="282"/>
      <c r="NZI196" s="229"/>
      <c r="NZJ196" s="281"/>
      <c r="NZK196" s="282"/>
      <c r="NZL196" s="229"/>
      <c r="NZM196" s="281"/>
      <c r="NZN196" s="282"/>
      <c r="NZO196" s="229"/>
      <c r="NZP196" s="281"/>
      <c r="NZQ196" s="282"/>
      <c r="NZR196" s="229"/>
      <c r="NZS196" s="281"/>
      <c r="NZT196" s="282"/>
      <c r="NZU196" s="229"/>
      <c r="NZV196" s="281"/>
      <c r="NZW196" s="282"/>
      <c r="NZX196" s="229"/>
      <c r="NZY196" s="281"/>
      <c r="NZZ196" s="282"/>
      <c r="OAA196" s="229"/>
      <c r="OAB196" s="281"/>
      <c r="OAC196" s="282"/>
      <c r="OAD196" s="229"/>
      <c r="OAE196" s="281"/>
      <c r="OAF196" s="282"/>
      <c r="OAG196" s="229"/>
      <c r="OAH196" s="281"/>
      <c r="OAI196" s="282"/>
      <c r="OAJ196" s="229"/>
      <c r="OAK196" s="281"/>
      <c r="OAL196" s="282"/>
      <c r="OAM196" s="229"/>
      <c r="OAN196" s="281"/>
      <c r="OAO196" s="282"/>
      <c r="OAP196" s="229"/>
      <c r="OAQ196" s="281"/>
      <c r="OAR196" s="282"/>
      <c r="OAS196" s="229"/>
      <c r="OAT196" s="281"/>
      <c r="OAU196" s="282"/>
      <c r="OAV196" s="229"/>
      <c r="OAW196" s="281"/>
      <c r="OAX196" s="282"/>
      <c r="OAY196" s="229"/>
      <c r="OAZ196" s="281"/>
      <c r="OBA196" s="282"/>
      <c r="OBB196" s="229"/>
      <c r="OBC196" s="281"/>
      <c r="OBD196" s="282"/>
      <c r="OBE196" s="229"/>
      <c r="OBF196" s="281"/>
      <c r="OBG196" s="282"/>
      <c r="OBH196" s="229"/>
      <c r="OBI196" s="281"/>
      <c r="OBJ196" s="282"/>
      <c r="OBK196" s="229"/>
      <c r="OBL196" s="281"/>
      <c r="OBM196" s="282"/>
      <c r="OBN196" s="229"/>
      <c r="OBO196" s="281"/>
      <c r="OBP196" s="282"/>
      <c r="OBQ196" s="229"/>
      <c r="OBR196" s="281"/>
      <c r="OBS196" s="282"/>
      <c r="OBT196" s="229"/>
      <c r="OBU196" s="281"/>
      <c r="OBV196" s="282"/>
      <c r="OBW196" s="229"/>
      <c r="OBX196" s="281"/>
      <c r="OBY196" s="282"/>
      <c r="OBZ196" s="229"/>
      <c r="OCA196" s="281"/>
      <c r="OCB196" s="282"/>
      <c r="OCC196" s="229"/>
      <c r="OCD196" s="281"/>
      <c r="OCE196" s="282"/>
      <c r="OCF196" s="229"/>
      <c r="OCG196" s="281"/>
      <c r="OCH196" s="282"/>
      <c r="OCI196" s="229"/>
      <c r="OCJ196" s="281"/>
      <c r="OCK196" s="282"/>
      <c r="OCL196" s="229"/>
      <c r="OCM196" s="281"/>
      <c r="OCN196" s="282"/>
      <c r="OCO196" s="229"/>
      <c r="OCP196" s="281"/>
      <c r="OCQ196" s="282"/>
      <c r="OCR196" s="229"/>
      <c r="OCS196" s="281"/>
      <c r="OCT196" s="282"/>
      <c r="OCU196" s="229"/>
      <c r="OCV196" s="281"/>
      <c r="OCW196" s="282"/>
      <c r="OCX196" s="229"/>
      <c r="OCY196" s="281"/>
      <c r="OCZ196" s="282"/>
      <c r="ODA196" s="229"/>
      <c r="ODB196" s="281"/>
      <c r="ODC196" s="282"/>
      <c r="ODD196" s="229"/>
    </row>
    <row r="197" spans="1:10248" s="129" customFormat="1" ht="8.15" customHeight="1">
      <c r="A197" s="154"/>
      <c r="B197" s="155"/>
      <c r="C197" s="150"/>
      <c r="D197" s="148"/>
      <c r="E197" s="151"/>
      <c r="F197" s="151"/>
    </row>
    <row r="198" spans="1:10248" s="129" customFormat="1" ht="15" customHeight="1">
      <c r="A198" s="154"/>
      <c r="B198" s="272" t="s">
        <v>14095</v>
      </c>
      <c r="C198" s="263" t="s">
        <v>13588</v>
      </c>
      <c r="D198" s="280">
        <f>ROUND(513.4,0)</f>
        <v>513</v>
      </c>
      <c r="E198" s="159">
        <v>15.5</v>
      </c>
      <c r="F198" s="159">
        <f>D198*E198</f>
        <v>7951.5</v>
      </c>
      <c r="I198" s="276"/>
      <c r="L198" s="138"/>
      <c r="M198" s="138"/>
      <c r="N198" s="138"/>
      <c r="O198" s="138"/>
      <c r="P198" s="138"/>
      <c r="Q198" s="138"/>
      <c r="R198" s="138"/>
      <c r="S198" s="138"/>
      <c r="T198" s="138"/>
      <c r="U198" s="138"/>
      <c r="V198" s="138"/>
      <c r="W198" s="138"/>
      <c r="X198" s="138"/>
      <c r="Y198" s="138"/>
      <c r="Z198" s="138"/>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c r="BL198" s="138"/>
      <c r="BM198" s="138"/>
      <c r="BN198" s="138"/>
      <c r="BO198" s="138"/>
      <c r="BP198" s="138"/>
      <c r="BQ198" s="138"/>
      <c r="BR198" s="138"/>
      <c r="BS198" s="138"/>
      <c r="BT198" s="138"/>
      <c r="BU198" s="138"/>
      <c r="BV198" s="138"/>
      <c r="BW198" s="138"/>
      <c r="BX198" s="138"/>
      <c r="BY198" s="138"/>
      <c r="BZ198" s="138"/>
      <c r="CA198" s="138"/>
      <c r="CB198" s="138"/>
      <c r="CC198" s="138"/>
      <c r="CD198" s="138"/>
      <c r="CE198" s="138"/>
      <c r="CF198" s="138"/>
      <c r="CG198" s="138"/>
      <c r="CH198" s="138"/>
      <c r="CI198" s="138"/>
      <c r="CJ198" s="138"/>
      <c r="CK198" s="138"/>
      <c r="CL198" s="138"/>
      <c r="CM198" s="138"/>
      <c r="CN198" s="138"/>
      <c r="CO198" s="138"/>
      <c r="CP198" s="138"/>
      <c r="CQ198" s="138"/>
      <c r="CR198" s="138"/>
      <c r="CS198" s="138"/>
      <c r="CT198" s="138"/>
      <c r="CU198" s="138"/>
      <c r="CV198" s="138"/>
      <c r="CW198" s="138"/>
      <c r="CX198" s="138"/>
      <c r="CY198" s="138"/>
      <c r="CZ198" s="138"/>
      <c r="DA198" s="138"/>
      <c r="DB198" s="138"/>
      <c r="DC198" s="138"/>
      <c r="DD198" s="138"/>
      <c r="DE198" s="138"/>
      <c r="DF198" s="138"/>
      <c r="DG198" s="138"/>
      <c r="DH198" s="138"/>
      <c r="DI198" s="138"/>
      <c r="DJ198" s="138"/>
      <c r="DK198" s="138"/>
      <c r="DL198" s="138"/>
      <c r="DM198" s="138"/>
      <c r="DN198" s="138"/>
      <c r="DO198" s="138"/>
      <c r="DP198" s="138"/>
      <c r="DQ198" s="138"/>
      <c r="DR198" s="138"/>
      <c r="DS198" s="138"/>
      <c r="DT198" s="138"/>
      <c r="DU198" s="138"/>
      <c r="DV198" s="138"/>
      <c r="DW198" s="138"/>
      <c r="DX198" s="138"/>
      <c r="DY198" s="138"/>
      <c r="DZ198" s="138"/>
      <c r="EA198" s="138"/>
      <c r="EB198" s="138"/>
      <c r="EC198" s="138"/>
      <c r="ED198" s="138"/>
      <c r="EE198" s="138"/>
      <c r="EF198" s="138"/>
      <c r="EG198" s="138"/>
      <c r="EH198" s="138"/>
      <c r="EI198" s="138"/>
      <c r="EJ198" s="138"/>
      <c r="EK198" s="138"/>
      <c r="EL198" s="138"/>
      <c r="EM198" s="138"/>
      <c r="EN198" s="138"/>
      <c r="EO198" s="138"/>
      <c r="EP198" s="138"/>
      <c r="EQ198" s="138"/>
      <c r="ER198" s="138"/>
      <c r="ES198" s="138"/>
      <c r="ET198" s="138"/>
      <c r="EU198" s="138"/>
      <c r="EV198" s="138"/>
      <c r="EW198" s="138"/>
      <c r="EX198" s="138"/>
      <c r="EY198" s="138"/>
      <c r="EZ198" s="138"/>
      <c r="FA198" s="138"/>
      <c r="FB198" s="138"/>
      <c r="FC198" s="138"/>
      <c r="FD198" s="138"/>
      <c r="FE198" s="138"/>
      <c r="FF198" s="138"/>
      <c r="FG198" s="138"/>
      <c r="FH198" s="138"/>
      <c r="FI198" s="138"/>
      <c r="FJ198" s="138"/>
      <c r="FK198" s="138"/>
      <c r="FL198" s="138"/>
      <c r="FM198" s="138"/>
      <c r="FN198" s="138"/>
      <c r="FO198" s="138"/>
      <c r="FP198" s="138"/>
      <c r="FQ198" s="138"/>
      <c r="FR198" s="138"/>
      <c r="FS198" s="138"/>
      <c r="FT198" s="138"/>
      <c r="FU198" s="138"/>
      <c r="FV198" s="138"/>
      <c r="FW198" s="138"/>
      <c r="FX198" s="138"/>
      <c r="FY198" s="138"/>
      <c r="FZ198" s="138"/>
      <c r="GA198" s="138"/>
      <c r="GB198" s="138"/>
      <c r="GC198" s="138"/>
      <c r="GD198" s="138"/>
      <c r="GE198" s="138"/>
      <c r="GF198" s="138"/>
      <c r="GG198" s="138"/>
      <c r="GH198" s="138"/>
      <c r="GI198" s="138"/>
      <c r="GJ198" s="138"/>
      <c r="GK198" s="138"/>
      <c r="GL198" s="138"/>
      <c r="GM198" s="138"/>
      <c r="GN198" s="138"/>
      <c r="GO198" s="138"/>
      <c r="GP198" s="138"/>
      <c r="GQ198" s="138"/>
      <c r="GR198" s="138"/>
      <c r="GS198" s="138"/>
      <c r="GT198" s="138"/>
      <c r="GU198" s="138"/>
      <c r="GV198" s="138"/>
      <c r="GW198" s="138"/>
      <c r="GX198" s="138"/>
      <c r="GY198" s="138"/>
      <c r="GZ198" s="138"/>
      <c r="HA198" s="138"/>
      <c r="HB198" s="138"/>
      <c r="HC198" s="138"/>
      <c r="HD198" s="138"/>
      <c r="HE198" s="138"/>
      <c r="HF198" s="138"/>
      <c r="HG198" s="138"/>
      <c r="HH198" s="138"/>
      <c r="HI198" s="138"/>
      <c r="HJ198" s="138"/>
      <c r="HK198" s="138"/>
      <c r="HL198" s="138"/>
      <c r="HM198" s="138"/>
      <c r="HN198" s="138"/>
      <c r="HO198" s="138"/>
      <c r="HP198" s="138"/>
      <c r="HQ198" s="138"/>
      <c r="HR198" s="138"/>
      <c r="HS198" s="138"/>
      <c r="HT198" s="138"/>
      <c r="HU198" s="138"/>
      <c r="HV198" s="138"/>
      <c r="HW198" s="138"/>
      <c r="HX198" s="138"/>
      <c r="HY198" s="138"/>
      <c r="HZ198" s="138"/>
      <c r="IA198" s="138"/>
      <c r="IB198" s="138"/>
      <c r="IC198" s="138"/>
      <c r="ID198" s="138"/>
      <c r="IE198" s="138"/>
      <c r="IF198" s="138"/>
      <c r="IG198" s="138"/>
      <c r="IH198" s="138"/>
      <c r="II198" s="138"/>
      <c r="IJ198" s="138"/>
      <c r="IK198" s="138"/>
      <c r="IL198" s="138"/>
      <c r="IM198" s="138"/>
      <c r="IN198" s="138"/>
      <c r="IO198" s="138"/>
      <c r="IP198" s="138"/>
      <c r="IQ198" s="138"/>
      <c r="IR198" s="138"/>
      <c r="IS198" s="138"/>
      <c r="IT198" s="138"/>
      <c r="IU198" s="138"/>
      <c r="IV198" s="138"/>
      <c r="IW198" s="138"/>
      <c r="IX198" s="138"/>
      <c r="IY198" s="138"/>
      <c r="IZ198" s="138"/>
      <c r="JA198" s="138"/>
      <c r="JB198" s="138"/>
      <c r="JC198" s="138"/>
      <c r="JD198" s="138"/>
      <c r="JE198" s="138"/>
      <c r="JF198" s="138"/>
      <c r="JG198" s="138"/>
      <c r="JH198" s="138"/>
      <c r="JI198" s="138"/>
      <c r="JJ198" s="138"/>
      <c r="JK198" s="138"/>
      <c r="JL198" s="138"/>
      <c r="JM198" s="138"/>
      <c r="JN198" s="138"/>
      <c r="JO198" s="138"/>
      <c r="JP198" s="138"/>
      <c r="JQ198" s="138"/>
      <c r="JR198" s="138"/>
      <c r="JS198" s="138"/>
      <c r="JT198" s="138"/>
      <c r="JU198" s="138"/>
      <c r="JV198" s="138"/>
      <c r="JW198" s="138"/>
      <c r="JX198" s="138"/>
      <c r="JY198" s="138"/>
      <c r="JZ198" s="138"/>
      <c r="KA198" s="138"/>
      <c r="KB198" s="138"/>
      <c r="KC198" s="138"/>
      <c r="KD198" s="138"/>
      <c r="KE198" s="138"/>
      <c r="KF198" s="138"/>
      <c r="KG198" s="138"/>
      <c r="KH198" s="138"/>
      <c r="KI198" s="138"/>
      <c r="KJ198" s="138"/>
      <c r="KK198" s="138"/>
      <c r="KL198" s="138"/>
      <c r="KM198" s="138"/>
      <c r="KN198" s="138"/>
      <c r="KO198" s="138"/>
      <c r="KP198" s="138"/>
      <c r="KQ198" s="138"/>
      <c r="KR198" s="138"/>
      <c r="KS198" s="138"/>
      <c r="KT198" s="138"/>
      <c r="KU198" s="138"/>
      <c r="KV198" s="138"/>
      <c r="KW198" s="138"/>
      <c r="KX198" s="138"/>
      <c r="KY198" s="138"/>
      <c r="KZ198" s="138"/>
      <c r="LA198" s="138"/>
      <c r="LB198" s="138"/>
      <c r="LC198" s="138"/>
      <c r="LD198" s="138"/>
      <c r="LE198" s="138"/>
      <c r="LF198" s="138"/>
      <c r="LG198" s="138"/>
      <c r="LH198" s="138"/>
      <c r="LI198" s="138"/>
      <c r="LJ198" s="138"/>
      <c r="LK198" s="138"/>
      <c r="LL198" s="138"/>
      <c r="LM198" s="138"/>
      <c r="LN198" s="138"/>
      <c r="LO198" s="138"/>
      <c r="LP198" s="138"/>
      <c r="LQ198" s="138"/>
      <c r="LR198" s="138"/>
      <c r="LS198" s="138"/>
      <c r="LT198" s="138"/>
      <c r="LU198" s="138"/>
      <c r="LV198" s="138"/>
      <c r="LW198" s="138"/>
      <c r="LX198" s="138"/>
      <c r="LY198" s="138"/>
      <c r="LZ198" s="138"/>
      <c r="MA198" s="138"/>
      <c r="MB198" s="138"/>
      <c r="MC198" s="138"/>
      <c r="MD198" s="138"/>
      <c r="ME198" s="138"/>
      <c r="MF198" s="138"/>
      <c r="MG198" s="138"/>
      <c r="MH198" s="138"/>
      <c r="MI198" s="138"/>
      <c r="MJ198" s="138"/>
      <c r="MK198" s="138"/>
      <c r="ML198" s="138"/>
      <c r="MM198" s="138"/>
      <c r="MN198" s="138"/>
      <c r="MO198" s="138"/>
      <c r="MP198" s="138"/>
      <c r="MQ198" s="138"/>
      <c r="MR198" s="138"/>
      <c r="MS198" s="138"/>
      <c r="MT198" s="138"/>
      <c r="MU198" s="138"/>
      <c r="MV198" s="138"/>
      <c r="MW198" s="138"/>
      <c r="MX198" s="138"/>
      <c r="MY198" s="138"/>
      <c r="MZ198" s="138"/>
      <c r="NA198" s="138"/>
      <c r="NB198" s="138"/>
      <c r="NC198" s="138"/>
      <c r="ND198" s="138"/>
      <c r="NE198" s="138"/>
      <c r="NF198" s="138"/>
      <c r="NG198" s="138"/>
      <c r="NH198" s="138"/>
      <c r="NI198" s="138"/>
      <c r="NJ198" s="138"/>
      <c r="NK198" s="138"/>
      <c r="NL198" s="138"/>
      <c r="NM198" s="138"/>
      <c r="NN198" s="138"/>
      <c r="NO198" s="138"/>
      <c r="NP198" s="138"/>
      <c r="NQ198" s="138"/>
      <c r="NR198" s="138"/>
      <c r="NS198" s="138"/>
      <c r="NT198" s="138"/>
      <c r="NU198" s="138"/>
      <c r="NV198" s="138"/>
      <c r="NW198" s="138"/>
      <c r="NX198" s="138"/>
      <c r="NY198" s="138"/>
      <c r="NZ198" s="138"/>
      <c r="OA198" s="138"/>
      <c r="OB198" s="138"/>
      <c r="OC198" s="138"/>
      <c r="OD198" s="138"/>
      <c r="OE198" s="138"/>
      <c r="OF198" s="138"/>
      <c r="OG198" s="138"/>
      <c r="OH198" s="138"/>
      <c r="OI198" s="138"/>
      <c r="OJ198" s="138"/>
      <c r="OK198" s="138"/>
      <c r="OL198" s="138"/>
      <c r="OM198" s="138"/>
      <c r="ON198" s="138"/>
      <c r="OO198" s="138"/>
      <c r="OP198" s="138"/>
      <c r="OQ198" s="138"/>
      <c r="OR198" s="138"/>
      <c r="OS198" s="138"/>
      <c r="OT198" s="138"/>
      <c r="OU198" s="138"/>
      <c r="OV198" s="138"/>
      <c r="OW198" s="138"/>
      <c r="OX198" s="138"/>
      <c r="OY198" s="138"/>
      <c r="OZ198" s="138"/>
      <c r="PA198" s="138"/>
      <c r="PB198" s="138"/>
      <c r="PC198" s="138"/>
      <c r="PD198" s="138"/>
      <c r="PE198" s="138"/>
      <c r="PF198" s="138"/>
      <c r="PG198" s="138"/>
      <c r="PH198" s="138"/>
      <c r="PI198" s="138"/>
      <c r="PJ198" s="138"/>
      <c r="PK198" s="138"/>
      <c r="PL198" s="138"/>
      <c r="PM198" s="138"/>
      <c r="PN198" s="138"/>
      <c r="PO198" s="138"/>
      <c r="PP198" s="138"/>
      <c r="PQ198" s="138"/>
      <c r="PR198" s="138"/>
      <c r="PS198" s="138"/>
      <c r="PT198" s="138"/>
      <c r="PU198" s="138"/>
      <c r="PV198" s="138"/>
      <c r="PW198" s="138"/>
      <c r="PX198" s="138"/>
      <c r="PY198" s="138"/>
      <c r="PZ198" s="138"/>
      <c r="QA198" s="138"/>
      <c r="QB198" s="138"/>
      <c r="QC198" s="138"/>
      <c r="QD198" s="138"/>
      <c r="QE198" s="138"/>
      <c r="QF198" s="138"/>
      <c r="QG198" s="138"/>
      <c r="QH198" s="138"/>
      <c r="QI198" s="138"/>
      <c r="QJ198" s="138"/>
      <c r="QK198" s="138"/>
      <c r="QL198" s="138"/>
      <c r="QM198" s="138"/>
      <c r="QN198" s="138"/>
      <c r="QO198" s="138"/>
      <c r="QP198" s="138"/>
      <c r="QQ198" s="138"/>
      <c r="QR198" s="138"/>
      <c r="QS198" s="138"/>
      <c r="QT198" s="138"/>
      <c r="QU198" s="138"/>
      <c r="QV198" s="138"/>
      <c r="QW198" s="138"/>
      <c r="QX198" s="138"/>
      <c r="QY198" s="138"/>
      <c r="QZ198" s="138"/>
      <c r="RA198" s="138"/>
      <c r="RB198" s="138"/>
      <c r="RC198" s="138"/>
      <c r="RD198" s="138"/>
      <c r="RE198" s="138"/>
      <c r="RF198" s="138"/>
      <c r="RG198" s="138"/>
      <c r="RH198" s="138"/>
      <c r="RI198" s="138"/>
      <c r="RJ198" s="138"/>
      <c r="RK198" s="138"/>
      <c r="RL198" s="138"/>
      <c r="RM198" s="138"/>
      <c r="RN198" s="138"/>
      <c r="RO198" s="229"/>
      <c r="RP198" s="281"/>
      <c r="RQ198" s="282"/>
      <c r="RR198" s="229"/>
      <c r="RS198" s="281"/>
      <c r="RT198" s="282"/>
      <c r="RU198" s="229"/>
      <c r="RV198" s="281"/>
      <c r="RW198" s="282"/>
      <c r="RX198" s="229"/>
      <c r="RY198" s="281"/>
      <c r="RZ198" s="282"/>
      <c r="SA198" s="229"/>
      <c r="SB198" s="281"/>
      <c r="SC198" s="282"/>
      <c r="SD198" s="229"/>
      <c r="SE198" s="281"/>
      <c r="SF198" s="282"/>
      <c r="SG198" s="229"/>
      <c r="SH198" s="281"/>
      <c r="SI198" s="282"/>
      <c r="SJ198" s="229"/>
      <c r="SK198" s="281"/>
      <c r="SL198" s="282"/>
      <c r="SM198" s="229"/>
      <c r="SN198" s="281"/>
      <c r="SO198" s="282"/>
      <c r="SP198" s="229"/>
      <c r="SQ198" s="281"/>
      <c r="SR198" s="282"/>
      <c r="SS198" s="229"/>
      <c r="ST198" s="281"/>
      <c r="SU198" s="282"/>
      <c r="SV198" s="229"/>
      <c r="SW198" s="281"/>
      <c r="SX198" s="282"/>
      <c r="SY198" s="229"/>
      <c r="SZ198" s="281"/>
      <c r="TA198" s="282"/>
      <c r="TB198" s="229"/>
      <c r="TC198" s="281"/>
      <c r="TD198" s="282"/>
      <c r="TE198" s="229"/>
      <c r="TF198" s="281"/>
      <c r="TG198" s="282"/>
      <c r="TH198" s="229"/>
      <c r="TI198" s="281"/>
      <c r="TJ198" s="282"/>
      <c r="TK198" s="229"/>
      <c r="TL198" s="281"/>
      <c r="TM198" s="282"/>
      <c r="TN198" s="229"/>
      <c r="TO198" s="281"/>
      <c r="TP198" s="282"/>
      <c r="TQ198" s="229"/>
      <c r="TR198" s="281"/>
      <c r="TS198" s="282"/>
      <c r="TT198" s="229"/>
      <c r="TU198" s="281"/>
      <c r="TV198" s="282"/>
      <c r="TW198" s="229"/>
      <c r="TX198" s="281"/>
      <c r="TY198" s="282"/>
      <c r="TZ198" s="229"/>
      <c r="UA198" s="281"/>
      <c r="UB198" s="282"/>
      <c r="UC198" s="229"/>
      <c r="UD198" s="281"/>
      <c r="UE198" s="282"/>
      <c r="UF198" s="229"/>
      <c r="UG198" s="281"/>
      <c r="UH198" s="282"/>
      <c r="UI198" s="229"/>
      <c r="UJ198" s="281"/>
      <c r="UK198" s="282"/>
      <c r="UL198" s="229"/>
      <c r="UM198" s="281"/>
      <c r="UN198" s="282"/>
      <c r="UO198" s="229"/>
      <c r="UP198" s="281"/>
      <c r="UQ198" s="282"/>
      <c r="UR198" s="229"/>
      <c r="US198" s="281"/>
      <c r="UT198" s="282"/>
      <c r="UU198" s="229"/>
      <c r="UV198" s="281"/>
      <c r="UW198" s="282"/>
      <c r="UX198" s="229"/>
      <c r="UY198" s="281"/>
      <c r="UZ198" s="282"/>
      <c r="VA198" s="229"/>
      <c r="VB198" s="281"/>
      <c r="VC198" s="282"/>
      <c r="VD198" s="229"/>
      <c r="VE198" s="281"/>
      <c r="VF198" s="282"/>
      <c r="VG198" s="229"/>
      <c r="VH198" s="281"/>
      <c r="VI198" s="282"/>
      <c r="VJ198" s="229"/>
      <c r="VK198" s="281"/>
      <c r="VL198" s="282"/>
      <c r="VM198" s="229"/>
      <c r="VN198" s="281"/>
      <c r="VO198" s="282"/>
      <c r="VP198" s="229"/>
      <c r="VQ198" s="281"/>
      <c r="VR198" s="282"/>
      <c r="VS198" s="229"/>
      <c r="VT198" s="281"/>
      <c r="VU198" s="282"/>
      <c r="VV198" s="229"/>
      <c r="VW198" s="281"/>
      <c r="VX198" s="282"/>
      <c r="VY198" s="229"/>
      <c r="VZ198" s="281"/>
      <c r="WA198" s="282"/>
      <c r="WB198" s="229"/>
      <c r="WC198" s="281"/>
      <c r="WD198" s="282"/>
      <c r="WE198" s="229"/>
      <c r="WF198" s="281"/>
      <c r="WG198" s="282"/>
      <c r="WH198" s="229"/>
      <c r="WI198" s="281"/>
      <c r="WJ198" s="282"/>
      <c r="WK198" s="229"/>
      <c r="WL198" s="281"/>
      <c r="WM198" s="282"/>
      <c r="WN198" s="229"/>
      <c r="WO198" s="281"/>
      <c r="WP198" s="282"/>
      <c r="WQ198" s="229"/>
      <c r="WR198" s="281"/>
      <c r="WS198" s="282"/>
      <c r="WT198" s="229"/>
      <c r="WU198" s="281"/>
      <c r="WV198" s="282"/>
      <c r="WW198" s="229"/>
      <c r="WX198" s="281"/>
      <c r="WY198" s="282"/>
      <c r="WZ198" s="229"/>
      <c r="XA198" s="281"/>
      <c r="XB198" s="282"/>
      <c r="XC198" s="229"/>
      <c r="XD198" s="281"/>
      <c r="XE198" s="282"/>
      <c r="XF198" s="229"/>
      <c r="XG198" s="281"/>
      <c r="XH198" s="282"/>
      <c r="XI198" s="229"/>
      <c r="XJ198" s="281"/>
      <c r="XK198" s="282"/>
      <c r="XL198" s="229"/>
      <c r="XM198" s="281"/>
      <c r="XN198" s="282"/>
      <c r="XO198" s="229"/>
      <c r="XP198" s="281"/>
      <c r="XQ198" s="282"/>
      <c r="XR198" s="229"/>
      <c r="XS198" s="281"/>
      <c r="XT198" s="282"/>
      <c r="XU198" s="229"/>
      <c r="XV198" s="281"/>
      <c r="XW198" s="282"/>
      <c r="XX198" s="229"/>
      <c r="XY198" s="281"/>
      <c r="XZ198" s="282"/>
      <c r="YA198" s="229"/>
      <c r="YB198" s="281"/>
      <c r="YC198" s="282"/>
      <c r="YD198" s="229"/>
      <c r="YE198" s="281"/>
      <c r="YF198" s="282"/>
      <c r="YG198" s="229"/>
      <c r="YH198" s="281"/>
      <c r="YI198" s="282"/>
      <c r="YJ198" s="229"/>
      <c r="YK198" s="281"/>
      <c r="YL198" s="282"/>
      <c r="YM198" s="229"/>
      <c r="YN198" s="281"/>
      <c r="YO198" s="282"/>
      <c r="YP198" s="229"/>
      <c r="YQ198" s="281"/>
      <c r="YR198" s="282"/>
      <c r="YS198" s="229"/>
      <c r="YT198" s="281"/>
      <c r="YU198" s="282"/>
      <c r="YV198" s="229"/>
      <c r="YW198" s="281"/>
      <c r="YX198" s="282"/>
      <c r="YY198" s="229"/>
      <c r="YZ198" s="281"/>
      <c r="ZA198" s="282"/>
      <c r="ZB198" s="229"/>
      <c r="ZC198" s="281"/>
      <c r="ZD198" s="282"/>
      <c r="ZE198" s="229"/>
      <c r="ZF198" s="281"/>
      <c r="ZG198" s="282"/>
      <c r="ZH198" s="229"/>
      <c r="ZI198" s="281"/>
      <c r="ZJ198" s="282"/>
      <c r="ZK198" s="229"/>
      <c r="ZL198" s="281"/>
      <c r="ZM198" s="282"/>
      <c r="ZN198" s="229"/>
      <c r="ZO198" s="281"/>
      <c r="ZP198" s="282"/>
      <c r="ZQ198" s="229"/>
      <c r="ZR198" s="281"/>
      <c r="ZS198" s="282"/>
      <c r="ZT198" s="229"/>
      <c r="ZU198" s="281"/>
      <c r="ZV198" s="282"/>
      <c r="ZW198" s="229"/>
      <c r="ZX198" s="281"/>
      <c r="ZY198" s="282"/>
      <c r="ZZ198" s="229"/>
      <c r="AAA198" s="281"/>
      <c r="AAB198" s="282"/>
      <c r="AAC198" s="229"/>
      <c r="AAD198" s="281"/>
      <c r="AAE198" s="282"/>
      <c r="AAF198" s="229"/>
      <c r="AAG198" s="281"/>
      <c r="AAH198" s="282"/>
      <c r="AAI198" s="229"/>
      <c r="AAJ198" s="281"/>
      <c r="AAK198" s="282"/>
      <c r="AAL198" s="229"/>
      <c r="AAM198" s="281"/>
      <c r="AAN198" s="282"/>
      <c r="AAO198" s="229"/>
      <c r="AAP198" s="281"/>
      <c r="AAQ198" s="282"/>
      <c r="AAR198" s="229"/>
      <c r="AAS198" s="281"/>
      <c r="AAT198" s="282"/>
      <c r="AAU198" s="229"/>
      <c r="AAV198" s="281"/>
      <c r="AAW198" s="282"/>
      <c r="AAX198" s="229"/>
      <c r="AAY198" s="281"/>
      <c r="AAZ198" s="282"/>
      <c r="ABA198" s="229"/>
      <c r="ABB198" s="281"/>
      <c r="ABC198" s="282"/>
      <c r="ABD198" s="229"/>
      <c r="ABE198" s="281"/>
      <c r="ABF198" s="282"/>
      <c r="ABG198" s="229"/>
      <c r="ABH198" s="281"/>
      <c r="ABI198" s="282"/>
      <c r="ABJ198" s="229"/>
      <c r="ABK198" s="281"/>
      <c r="ABL198" s="282"/>
      <c r="ABM198" s="229"/>
      <c r="ABN198" s="281"/>
      <c r="ABO198" s="282"/>
      <c r="ABP198" s="229"/>
      <c r="ABQ198" s="281"/>
      <c r="ABR198" s="282"/>
      <c r="ABS198" s="229"/>
      <c r="ABT198" s="281"/>
      <c r="ABU198" s="282"/>
      <c r="ABV198" s="229"/>
      <c r="ABW198" s="281"/>
      <c r="ABX198" s="282"/>
      <c r="ABY198" s="229"/>
      <c r="ABZ198" s="281"/>
      <c r="ACA198" s="282"/>
      <c r="ACB198" s="229"/>
      <c r="ACC198" s="281"/>
      <c r="ACD198" s="282"/>
      <c r="ACE198" s="229"/>
      <c r="ACF198" s="281"/>
      <c r="ACG198" s="282"/>
      <c r="ACH198" s="229"/>
      <c r="ACI198" s="281"/>
      <c r="ACJ198" s="282"/>
      <c r="ACK198" s="229"/>
      <c r="ACL198" s="281"/>
      <c r="ACM198" s="282"/>
      <c r="ACN198" s="229"/>
      <c r="ACO198" s="281"/>
      <c r="ACP198" s="282"/>
      <c r="ACQ198" s="229"/>
      <c r="ACR198" s="281"/>
      <c r="ACS198" s="282"/>
      <c r="ACT198" s="229"/>
      <c r="ACU198" s="281"/>
      <c r="ACV198" s="282"/>
      <c r="ACW198" s="229"/>
      <c r="ACX198" s="281"/>
      <c r="ACY198" s="282"/>
      <c r="ACZ198" s="229"/>
      <c r="ADA198" s="281"/>
      <c r="ADB198" s="282"/>
      <c r="ADC198" s="229"/>
      <c r="ADD198" s="281"/>
      <c r="ADE198" s="282"/>
      <c r="ADF198" s="229"/>
      <c r="ADG198" s="281"/>
      <c r="ADH198" s="282"/>
      <c r="ADI198" s="229"/>
      <c r="ADJ198" s="281"/>
      <c r="ADK198" s="282"/>
      <c r="ADL198" s="229"/>
      <c r="ADM198" s="281"/>
      <c r="ADN198" s="282"/>
      <c r="ADO198" s="229"/>
      <c r="ADP198" s="281"/>
      <c r="ADQ198" s="282"/>
      <c r="ADR198" s="229"/>
      <c r="ADS198" s="281"/>
      <c r="ADT198" s="282"/>
      <c r="ADU198" s="229"/>
      <c r="ADV198" s="281"/>
      <c r="ADW198" s="282"/>
      <c r="ADX198" s="229"/>
      <c r="ADY198" s="281"/>
      <c r="ADZ198" s="282"/>
      <c r="AEA198" s="229"/>
      <c r="AEB198" s="281"/>
      <c r="AEC198" s="282"/>
      <c r="AED198" s="229"/>
      <c r="AEE198" s="281"/>
      <c r="AEF198" s="282"/>
      <c r="AEG198" s="229"/>
      <c r="AEH198" s="281"/>
      <c r="AEI198" s="282"/>
      <c r="AEJ198" s="229"/>
      <c r="AEK198" s="281"/>
      <c r="AEL198" s="282"/>
      <c r="AEM198" s="229"/>
      <c r="AEN198" s="281"/>
      <c r="AEO198" s="282"/>
      <c r="AEP198" s="229"/>
      <c r="AEQ198" s="281"/>
      <c r="AER198" s="282"/>
      <c r="AES198" s="229"/>
      <c r="AET198" s="281"/>
      <c r="AEU198" s="282"/>
      <c r="AEV198" s="229"/>
      <c r="AEW198" s="281"/>
      <c r="AEX198" s="282"/>
      <c r="AEY198" s="229"/>
      <c r="AEZ198" s="281"/>
      <c r="AFA198" s="282"/>
      <c r="AFB198" s="229"/>
      <c r="AFC198" s="281"/>
      <c r="AFD198" s="282"/>
      <c r="AFE198" s="229"/>
      <c r="AFF198" s="281"/>
      <c r="AFG198" s="282"/>
      <c r="AFH198" s="229"/>
      <c r="AFI198" s="281"/>
      <c r="AFJ198" s="282"/>
      <c r="AFK198" s="229"/>
      <c r="AFL198" s="281"/>
      <c r="AFM198" s="282"/>
      <c r="AFN198" s="229"/>
      <c r="AFO198" s="281"/>
      <c r="AFP198" s="282"/>
      <c r="AFQ198" s="229"/>
      <c r="AFR198" s="281"/>
      <c r="AFS198" s="282"/>
      <c r="AFT198" s="229"/>
      <c r="AFU198" s="281"/>
      <c r="AFV198" s="282"/>
      <c r="AFW198" s="229"/>
      <c r="AFX198" s="281"/>
      <c r="AFY198" s="282"/>
      <c r="AFZ198" s="229"/>
      <c r="AGA198" s="281"/>
      <c r="AGB198" s="282"/>
      <c r="AGC198" s="229"/>
      <c r="AGD198" s="281"/>
      <c r="AGE198" s="282"/>
      <c r="AGF198" s="229"/>
      <c r="AGG198" s="281"/>
      <c r="AGH198" s="282"/>
      <c r="AGI198" s="229"/>
      <c r="AGJ198" s="281"/>
      <c r="AGK198" s="282"/>
      <c r="AGL198" s="229"/>
      <c r="AGM198" s="281"/>
      <c r="AGN198" s="282"/>
      <c r="AGO198" s="229"/>
      <c r="AGP198" s="281"/>
      <c r="AGQ198" s="282"/>
      <c r="AGR198" s="229"/>
      <c r="AGS198" s="281"/>
      <c r="AGT198" s="282"/>
      <c r="AGU198" s="229"/>
      <c r="AGV198" s="281"/>
      <c r="AGW198" s="282"/>
      <c r="AGX198" s="229"/>
      <c r="AGY198" s="281"/>
      <c r="AGZ198" s="282"/>
      <c r="AHA198" s="229"/>
      <c r="AHB198" s="281"/>
      <c r="AHC198" s="282"/>
      <c r="AHD198" s="229"/>
      <c r="AHE198" s="281"/>
      <c r="AHF198" s="282"/>
      <c r="AHG198" s="229"/>
      <c r="AHH198" s="281"/>
      <c r="AHI198" s="282"/>
      <c r="AHJ198" s="229"/>
      <c r="AHK198" s="281"/>
      <c r="AHL198" s="282"/>
      <c r="AHM198" s="229"/>
      <c r="AHN198" s="281"/>
      <c r="AHO198" s="282"/>
      <c r="AHP198" s="229"/>
      <c r="AHQ198" s="281"/>
      <c r="AHR198" s="282"/>
      <c r="AHS198" s="229"/>
      <c r="AHT198" s="281"/>
      <c r="AHU198" s="282"/>
      <c r="AHV198" s="229"/>
      <c r="AHW198" s="281"/>
      <c r="AHX198" s="282"/>
      <c r="AHY198" s="229"/>
      <c r="AHZ198" s="281"/>
      <c r="AIA198" s="282"/>
      <c r="AIB198" s="229"/>
      <c r="AIC198" s="281"/>
      <c r="AID198" s="282"/>
      <c r="AIE198" s="229"/>
      <c r="AIF198" s="281"/>
      <c r="AIG198" s="282"/>
      <c r="AIH198" s="229"/>
      <c r="AII198" s="281"/>
      <c r="AIJ198" s="282"/>
      <c r="AIK198" s="229"/>
      <c r="AIL198" s="281"/>
      <c r="AIM198" s="282"/>
      <c r="AIN198" s="229"/>
      <c r="AIO198" s="281"/>
      <c r="AIP198" s="282"/>
      <c r="AIQ198" s="229"/>
      <c r="AIR198" s="281"/>
      <c r="AIS198" s="282"/>
      <c r="AIT198" s="229"/>
      <c r="AIU198" s="281"/>
      <c r="AIV198" s="282"/>
      <c r="AIW198" s="229"/>
      <c r="AIX198" s="281"/>
      <c r="AIY198" s="282"/>
      <c r="AIZ198" s="229"/>
      <c r="AJA198" s="281"/>
      <c r="AJB198" s="282"/>
      <c r="AJC198" s="229"/>
      <c r="AJD198" s="281"/>
      <c r="AJE198" s="282"/>
      <c r="AJF198" s="229"/>
      <c r="AJG198" s="281"/>
      <c r="AJH198" s="282"/>
      <c r="AJI198" s="229"/>
      <c r="AJJ198" s="281"/>
      <c r="AJK198" s="282"/>
      <c r="AJL198" s="229"/>
      <c r="AJM198" s="281"/>
      <c r="AJN198" s="282"/>
      <c r="AJO198" s="229"/>
      <c r="AJP198" s="281"/>
      <c r="AJQ198" s="282"/>
      <c r="AJR198" s="229"/>
      <c r="AJS198" s="281"/>
      <c r="AJT198" s="282"/>
      <c r="AJU198" s="229"/>
      <c r="AJV198" s="281"/>
      <c r="AJW198" s="282"/>
      <c r="AJX198" s="229"/>
      <c r="AJY198" s="281"/>
      <c r="AJZ198" s="282"/>
      <c r="AKA198" s="229"/>
      <c r="AKB198" s="281"/>
      <c r="AKC198" s="282"/>
      <c r="AKD198" s="229"/>
      <c r="AKE198" s="281"/>
      <c r="AKF198" s="282"/>
      <c r="AKG198" s="229"/>
      <c r="AKH198" s="281"/>
      <c r="AKI198" s="282"/>
      <c r="AKJ198" s="229"/>
      <c r="AKK198" s="281"/>
      <c r="AKL198" s="282"/>
      <c r="AKM198" s="229"/>
      <c r="AKN198" s="281"/>
      <c r="AKO198" s="282"/>
      <c r="AKP198" s="229"/>
      <c r="AKQ198" s="281"/>
      <c r="AKR198" s="282"/>
      <c r="AKS198" s="229"/>
      <c r="AKT198" s="281"/>
      <c r="AKU198" s="282"/>
      <c r="AKV198" s="229"/>
      <c r="AKW198" s="281"/>
      <c r="AKX198" s="282"/>
      <c r="AKY198" s="229"/>
      <c r="AKZ198" s="281"/>
      <c r="ALA198" s="282"/>
      <c r="ALB198" s="229"/>
      <c r="ALC198" s="281"/>
      <c r="ALD198" s="282"/>
      <c r="ALE198" s="229"/>
      <c r="ALF198" s="281"/>
      <c r="ALG198" s="282"/>
      <c r="ALH198" s="229"/>
      <c r="ALI198" s="281"/>
      <c r="ALJ198" s="282"/>
      <c r="ALK198" s="229"/>
      <c r="ALL198" s="281"/>
      <c r="ALM198" s="282"/>
      <c r="ALN198" s="229"/>
      <c r="ALO198" s="281"/>
      <c r="ALP198" s="282"/>
      <c r="ALQ198" s="229"/>
      <c r="ALR198" s="281"/>
      <c r="ALS198" s="282"/>
      <c r="ALT198" s="229"/>
      <c r="ALU198" s="281"/>
      <c r="ALV198" s="282"/>
      <c r="ALW198" s="229"/>
      <c r="ALX198" s="281"/>
      <c r="ALY198" s="282"/>
      <c r="ALZ198" s="229"/>
      <c r="AMA198" s="281"/>
      <c r="AMB198" s="282"/>
      <c r="AMC198" s="229"/>
      <c r="AMD198" s="281"/>
      <c r="AME198" s="282"/>
      <c r="AMF198" s="229"/>
      <c r="AMG198" s="281"/>
      <c r="AMH198" s="282"/>
      <c r="AMI198" s="229"/>
      <c r="AMJ198" s="281"/>
      <c r="AMK198" s="282"/>
      <c r="AML198" s="229"/>
      <c r="AMM198" s="281"/>
      <c r="AMN198" s="282"/>
      <c r="AMO198" s="229"/>
      <c r="AMP198" s="281"/>
      <c r="AMQ198" s="282"/>
      <c r="AMR198" s="229"/>
      <c r="AMS198" s="281"/>
      <c r="AMT198" s="282"/>
      <c r="AMU198" s="229"/>
      <c r="AMV198" s="281"/>
      <c r="AMW198" s="282"/>
      <c r="AMX198" s="229"/>
      <c r="AMY198" s="281"/>
      <c r="AMZ198" s="282"/>
      <c r="ANA198" s="229"/>
      <c r="ANB198" s="281"/>
      <c r="ANC198" s="282"/>
      <c r="AND198" s="229"/>
      <c r="ANE198" s="281"/>
      <c r="ANF198" s="282"/>
      <c r="ANG198" s="229"/>
      <c r="ANH198" s="281"/>
      <c r="ANI198" s="282"/>
      <c r="ANJ198" s="229"/>
      <c r="ANK198" s="281"/>
      <c r="ANL198" s="282"/>
      <c r="ANM198" s="229"/>
      <c r="ANN198" s="281"/>
      <c r="ANO198" s="282"/>
      <c r="ANP198" s="229"/>
      <c r="ANQ198" s="281"/>
      <c r="ANR198" s="282"/>
      <c r="ANS198" s="229"/>
      <c r="ANT198" s="281"/>
      <c r="ANU198" s="282"/>
      <c r="ANV198" s="229"/>
      <c r="ANW198" s="281"/>
      <c r="ANX198" s="282"/>
      <c r="ANY198" s="229"/>
      <c r="ANZ198" s="281"/>
      <c r="AOA198" s="282"/>
      <c r="AOB198" s="229"/>
      <c r="AOC198" s="281"/>
      <c r="AOD198" s="282"/>
      <c r="AOE198" s="229"/>
      <c r="AOF198" s="281"/>
      <c r="AOG198" s="282"/>
      <c r="AOH198" s="229"/>
      <c r="AOI198" s="281"/>
      <c r="AOJ198" s="282"/>
      <c r="AOK198" s="229"/>
      <c r="AOL198" s="281"/>
      <c r="AOM198" s="282"/>
      <c r="AON198" s="229"/>
      <c r="AOO198" s="281"/>
      <c r="AOP198" s="282"/>
      <c r="AOQ198" s="229"/>
      <c r="AOR198" s="281"/>
      <c r="AOS198" s="282"/>
      <c r="AOT198" s="229"/>
      <c r="AOU198" s="281"/>
      <c r="AOV198" s="282"/>
      <c r="AOW198" s="229"/>
      <c r="AOX198" s="281"/>
      <c r="AOY198" s="282"/>
      <c r="AOZ198" s="229"/>
      <c r="APA198" s="281"/>
      <c r="APB198" s="282"/>
      <c r="APC198" s="229"/>
      <c r="APD198" s="281"/>
      <c r="APE198" s="282"/>
      <c r="APF198" s="229"/>
      <c r="APG198" s="281"/>
      <c r="APH198" s="282"/>
      <c r="API198" s="229"/>
      <c r="APJ198" s="281"/>
      <c r="APK198" s="282"/>
      <c r="APL198" s="229"/>
      <c r="APM198" s="281"/>
      <c r="APN198" s="282"/>
      <c r="APO198" s="229"/>
      <c r="APP198" s="281"/>
      <c r="APQ198" s="282"/>
      <c r="APR198" s="229"/>
      <c r="APS198" s="281"/>
      <c r="APT198" s="282"/>
      <c r="APU198" s="229"/>
      <c r="APV198" s="281"/>
      <c r="APW198" s="282"/>
      <c r="APX198" s="229"/>
      <c r="APY198" s="281"/>
      <c r="APZ198" s="282"/>
      <c r="AQA198" s="229"/>
      <c r="AQB198" s="281"/>
      <c r="AQC198" s="282"/>
      <c r="AQD198" s="229"/>
      <c r="AQE198" s="281"/>
      <c r="AQF198" s="282"/>
      <c r="AQG198" s="229"/>
      <c r="AQH198" s="281"/>
      <c r="AQI198" s="282"/>
      <c r="AQJ198" s="229"/>
      <c r="AQK198" s="281"/>
      <c r="AQL198" s="282"/>
      <c r="AQM198" s="229"/>
      <c r="AQN198" s="281"/>
      <c r="AQO198" s="282"/>
      <c r="AQP198" s="229"/>
      <c r="AQQ198" s="281"/>
      <c r="AQR198" s="282"/>
      <c r="AQS198" s="229"/>
      <c r="AQT198" s="281"/>
      <c r="AQU198" s="282"/>
      <c r="AQV198" s="229"/>
      <c r="AQW198" s="281"/>
      <c r="AQX198" s="282"/>
      <c r="AQY198" s="229"/>
      <c r="AQZ198" s="281"/>
      <c r="ARA198" s="282"/>
      <c r="ARB198" s="229"/>
      <c r="ARC198" s="281"/>
      <c r="ARD198" s="282"/>
      <c r="ARE198" s="229"/>
      <c r="ARF198" s="281"/>
      <c r="ARG198" s="282"/>
      <c r="ARH198" s="229"/>
      <c r="ARI198" s="281"/>
      <c r="ARJ198" s="282"/>
      <c r="ARK198" s="229"/>
      <c r="ARL198" s="281"/>
      <c r="ARM198" s="282"/>
      <c r="ARN198" s="229"/>
      <c r="ARO198" s="281"/>
      <c r="ARP198" s="282"/>
      <c r="ARQ198" s="229"/>
      <c r="ARR198" s="281"/>
      <c r="ARS198" s="282"/>
      <c r="ART198" s="229"/>
      <c r="ARU198" s="281"/>
      <c r="ARV198" s="282"/>
      <c r="ARW198" s="229"/>
      <c r="ARX198" s="281"/>
      <c r="ARY198" s="282"/>
      <c r="ARZ198" s="229"/>
      <c r="ASA198" s="281"/>
      <c r="ASB198" s="282"/>
      <c r="ASC198" s="229"/>
      <c r="ASD198" s="281"/>
      <c r="ASE198" s="282"/>
      <c r="ASF198" s="229"/>
      <c r="ASG198" s="281"/>
      <c r="ASH198" s="282"/>
      <c r="ASI198" s="229"/>
      <c r="ASJ198" s="281"/>
      <c r="ASK198" s="282"/>
      <c r="ASL198" s="229"/>
      <c r="ASM198" s="281"/>
      <c r="ASN198" s="282"/>
      <c r="ASO198" s="229"/>
      <c r="ASP198" s="281"/>
      <c r="ASQ198" s="282"/>
      <c r="ASR198" s="229"/>
      <c r="ASS198" s="281"/>
      <c r="AST198" s="282"/>
      <c r="ASU198" s="229"/>
      <c r="ASV198" s="281"/>
      <c r="ASW198" s="282"/>
      <c r="ASX198" s="229"/>
      <c r="ASY198" s="281"/>
      <c r="ASZ198" s="282"/>
      <c r="ATA198" s="229"/>
      <c r="ATB198" s="281"/>
      <c r="ATC198" s="282"/>
      <c r="ATD198" s="229"/>
      <c r="ATE198" s="281"/>
      <c r="ATF198" s="282"/>
      <c r="ATG198" s="229"/>
      <c r="ATH198" s="281"/>
      <c r="ATI198" s="282"/>
      <c r="ATJ198" s="229"/>
      <c r="ATK198" s="281"/>
      <c r="ATL198" s="282"/>
      <c r="ATM198" s="229"/>
      <c r="ATN198" s="281"/>
      <c r="ATO198" s="282"/>
      <c r="ATP198" s="229"/>
      <c r="ATQ198" s="281"/>
      <c r="ATR198" s="282"/>
      <c r="ATS198" s="229"/>
      <c r="ATT198" s="281"/>
      <c r="ATU198" s="282"/>
      <c r="ATV198" s="229"/>
      <c r="ATW198" s="281"/>
      <c r="ATX198" s="282"/>
      <c r="ATY198" s="229"/>
      <c r="ATZ198" s="281"/>
      <c r="AUA198" s="282"/>
      <c r="AUB198" s="229"/>
      <c r="AUC198" s="281"/>
      <c r="AUD198" s="282"/>
      <c r="AUE198" s="229"/>
      <c r="AUF198" s="281"/>
      <c r="AUG198" s="282"/>
      <c r="AUH198" s="229"/>
      <c r="AUI198" s="281"/>
      <c r="AUJ198" s="282"/>
      <c r="AUK198" s="229"/>
      <c r="AUL198" s="281"/>
      <c r="AUM198" s="282"/>
      <c r="AUN198" s="229"/>
      <c r="AUO198" s="281"/>
      <c r="AUP198" s="282"/>
      <c r="AUQ198" s="229"/>
      <c r="AUR198" s="281"/>
      <c r="AUS198" s="282"/>
      <c r="AUT198" s="229"/>
      <c r="AUU198" s="281"/>
      <c r="AUV198" s="282"/>
      <c r="AUW198" s="229"/>
      <c r="AUX198" s="281"/>
      <c r="AUY198" s="282"/>
      <c r="AUZ198" s="229"/>
      <c r="AVA198" s="281"/>
      <c r="AVB198" s="282"/>
      <c r="AVC198" s="229"/>
      <c r="AVD198" s="281"/>
      <c r="AVE198" s="282"/>
      <c r="AVF198" s="229"/>
      <c r="AVG198" s="281"/>
      <c r="AVH198" s="282"/>
      <c r="AVI198" s="229"/>
      <c r="AVJ198" s="281"/>
      <c r="AVK198" s="282"/>
      <c r="AVL198" s="229"/>
      <c r="AVM198" s="281"/>
      <c r="AVN198" s="282"/>
      <c r="AVO198" s="229"/>
      <c r="AVP198" s="281"/>
      <c r="AVQ198" s="282"/>
      <c r="AVR198" s="229"/>
      <c r="AVS198" s="281"/>
      <c r="AVT198" s="282"/>
      <c r="AVU198" s="229"/>
      <c r="AVV198" s="281"/>
      <c r="AVW198" s="282"/>
      <c r="AVX198" s="229"/>
      <c r="AVY198" s="281"/>
      <c r="AVZ198" s="282"/>
      <c r="AWA198" s="229"/>
      <c r="AWB198" s="281"/>
      <c r="AWC198" s="282"/>
      <c r="AWD198" s="229"/>
      <c r="AWE198" s="281"/>
      <c r="AWF198" s="282"/>
      <c r="AWG198" s="229"/>
      <c r="AWH198" s="281"/>
      <c r="AWI198" s="282"/>
      <c r="AWJ198" s="229"/>
      <c r="AWK198" s="281"/>
      <c r="AWL198" s="282"/>
      <c r="AWM198" s="229"/>
      <c r="AWN198" s="281"/>
      <c r="AWO198" s="282"/>
      <c r="AWP198" s="229"/>
      <c r="AWQ198" s="281"/>
      <c r="AWR198" s="282"/>
      <c r="AWS198" s="229"/>
      <c r="AWT198" s="281"/>
      <c r="AWU198" s="282"/>
      <c r="AWV198" s="229"/>
      <c r="AWW198" s="281"/>
      <c r="AWX198" s="282"/>
      <c r="AWY198" s="229"/>
      <c r="AWZ198" s="281"/>
      <c r="AXA198" s="282"/>
      <c r="AXB198" s="229"/>
      <c r="AXC198" s="281"/>
      <c r="AXD198" s="282"/>
      <c r="AXE198" s="229"/>
      <c r="AXF198" s="281"/>
      <c r="AXG198" s="282"/>
      <c r="AXH198" s="229"/>
      <c r="AXI198" s="281"/>
      <c r="AXJ198" s="282"/>
      <c r="AXK198" s="229"/>
      <c r="AXL198" s="281"/>
      <c r="AXM198" s="282"/>
      <c r="AXN198" s="229"/>
      <c r="AXO198" s="281"/>
      <c r="AXP198" s="282"/>
      <c r="AXQ198" s="229"/>
      <c r="AXR198" s="281"/>
      <c r="AXS198" s="282"/>
      <c r="AXT198" s="229"/>
      <c r="AXU198" s="281"/>
      <c r="AXV198" s="282"/>
      <c r="AXW198" s="229"/>
      <c r="AXX198" s="281"/>
      <c r="AXY198" s="282"/>
      <c r="AXZ198" s="229"/>
      <c r="AYA198" s="281"/>
      <c r="AYB198" s="282"/>
      <c r="AYC198" s="229"/>
      <c r="AYD198" s="281"/>
      <c r="AYE198" s="282"/>
      <c r="AYF198" s="229"/>
      <c r="AYG198" s="281"/>
      <c r="AYH198" s="282"/>
      <c r="AYI198" s="229"/>
      <c r="AYJ198" s="281"/>
      <c r="AYK198" s="282"/>
      <c r="AYL198" s="229"/>
      <c r="AYM198" s="281"/>
      <c r="AYN198" s="282"/>
      <c r="AYO198" s="229"/>
      <c r="AYP198" s="281"/>
      <c r="AYQ198" s="282"/>
      <c r="AYR198" s="229"/>
      <c r="AYS198" s="281"/>
      <c r="AYT198" s="282"/>
      <c r="AYU198" s="229"/>
      <c r="AYV198" s="281"/>
      <c r="AYW198" s="282"/>
      <c r="AYX198" s="229"/>
      <c r="AYY198" s="281"/>
      <c r="AYZ198" s="282"/>
      <c r="AZA198" s="229"/>
      <c r="AZB198" s="281"/>
      <c r="AZC198" s="282"/>
      <c r="AZD198" s="229"/>
      <c r="AZE198" s="281"/>
      <c r="AZF198" s="282"/>
      <c r="AZG198" s="229"/>
      <c r="AZH198" s="281"/>
      <c r="AZI198" s="282"/>
      <c r="AZJ198" s="229"/>
      <c r="AZK198" s="281"/>
      <c r="AZL198" s="282"/>
      <c r="AZM198" s="229"/>
      <c r="AZN198" s="281"/>
      <c r="AZO198" s="282"/>
      <c r="AZP198" s="229"/>
      <c r="AZQ198" s="281"/>
      <c r="AZR198" s="282"/>
      <c r="AZS198" s="229"/>
      <c r="AZT198" s="281"/>
      <c r="AZU198" s="282"/>
      <c r="AZV198" s="229"/>
      <c r="AZW198" s="281"/>
      <c r="AZX198" s="282"/>
      <c r="AZY198" s="229"/>
      <c r="AZZ198" s="281"/>
      <c r="BAA198" s="282"/>
      <c r="BAB198" s="229"/>
      <c r="BAC198" s="281"/>
      <c r="BAD198" s="282"/>
      <c r="BAE198" s="229"/>
      <c r="BAF198" s="281"/>
      <c r="BAG198" s="282"/>
      <c r="BAH198" s="229"/>
      <c r="BAI198" s="281"/>
      <c r="BAJ198" s="282"/>
      <c r="BAK198" s="229"/>
      <c r="BAL198" s="281"/>
      <c r="BAM198" s="282"/>
      <c r="BAN198" s="229"/>
      <c r="BAO198" s="281"/>
      <c r="BAP198" s="282"/>
      <c r="BAQ198" s="229"/>
      <c r="BAR198" s="281"/>
      <c r="BAS198" s="282"/>
      <c r="BAT198" s="229"/>
      <c r="BAU198" s="281"/>
      <c r="BAV198" s="282"/>
      <c r="BAW198" s="229"/>
      <c r="BAX198" s="281"/>
      <c r="BAY198" s="282"/>
      <c r="BAZ198" s="229"/>
      <c r="BBA198" s="281"/>
      <c r="BBB198" s="282"/>
      <c r="BBC198" s="229"/>
      <c r="BBD198" s="281"/>
      <c r="BBE198" s="282"/>
      <c r="BBF198" s="229"/>
      <c r="BBG198" s="281"/>
      <c r="BBH198" s="282"/>
      <c r="BBI198" s="229"/>
      <c r="BBJ198" s="281"/>
      <c r="BBK198" s="282"/>
      <c r="BBL198" s="229"/>
      <c r="BBM198" s="281"/>
      <c r="BBN198" s="282"/>
      <c r="BBO198" s="229"/>
      <c r="BBP198" s="281"/>
      <c r="BBQ198" s="282"/>
      <c r="BBR198" s="229"/>
      <c r="BBS198" s="281"/>
      <c r="BBT198" s="282"/>
      <c r="BBU198" s="229"/>
      <c r="BBV198" s="281"/>
      <c r="BBW198" s="282"/>
      <c r="BBX198" s="229"/>
      <c r="BBY198" s="281"/>
      <c r="BBZ198" s="282"/>
      <c r="BCA198" s="229"/>
      <c r="BCB198" s="281"/>
      <c r="BCC198" s="282"/>
      <c r="BCD198" s="229"/>
      <c r="BCE198" s="281"/>
      <c r="BCF198" s="282"/>
      <c r="BCG198" s="229"/>
      <c r="BCH198" s="281"/>
      <c r="BCI198" s="282"/>
      <c r="BCJ198" s="229"/>
      <c r="BCK198" s="281"/>
      <c r="BCL198" s="282"/>
      <c r="BCM198" s="229"/>
      <c r="BCN198" s="281"/>
      <c r="BCO198" s="282"/>
      <c r="BCP198" s="229"/>
      <c r="BCQ198" s="281"/>
      <c r="BCR198" s="282"/>
      <c r="BCS198" s="229"/>
      <c r="BCT198" s="281"/>
      <c r="BCU198" s="282"/>
      <c r="BCV198" s="229"/>
      <c r="BCW198" s="281"/>
      <c r="BCX198" s="282"/>
      <c r="BCY198" s="229"/>
      <c r="BCZ198" s="281"/>
      <c r="BDA198" s="282"/>
      <c r="BDB198" s="229"/>
      <c r="BDC198" s="281"/>
      <c r="BDD198" s="282"/>
      <c r="BDE198" s="229"/>
      <c r="BDF198" s="281"/>
      <c r="BDG198" s="282"/>
      <c r="BDH198" s="229"/>
      <c r="BDI198" s="281"/>
      <c r="BDJ198" s="282"/>
      <c r="BDK198" s="229"/>
      <c r="BDL198" s="281"/>
      <c r="BDM198" s="282"/>
      <c r="BDN198" s="229"/>
      <c r="BDO198" s="281"/>
      <c r="BDP198" s="282"/>
      <c r="BDQ198" s="229"/>
      <c r="BDR198" s="281"/>
      <c r="BDS198" s="282"/>
      <c r="BDT198" s="229"/>
      <c r="BDU198" s="281"/>
      <c r="BDV198" s="282"/>
      <c r="BDW198" s="229"/>
      <c r="BDX198" s="281"/>
      <c r="BDY198" s="282"/>
      <c r="BDZ198" s="229"/>
      <c r="BEA198" s="281"/>
      <c r="BEB198" s="282"/>
      <c r="BEC198" s="229"/>
      <c r="BED198" s="281"/>
      <c r="BEE198" s="282"/>
      <c r="BEF198" s="229"/>
      <c r="BEG198" s="281"/>
      <c r="BEH198" s="282"/>
      <c r="BEI198" s="229"/>
      <c r="BEJ198" s="281"/>
      <c r="BEK198" s="282"/>
      <c r="BEL198" s="229"/>
      <c r="BEM198" s="281"/>
      <c r="BEN198" s="282"/>
      <c r="BEO198" s="229"/>
      <c r="BEP198" s="281"/>
      <c r="BEQ198" s="282"/>
      <c r="BER198" s="229"/>
      <c r="BES198" s="281"/>
      <c r="BET198" s="282"/>
      <c r="BEU198" s="229"/>
      <c r="BEV198" s="281"/>
      <c r="BEW198" s="282"/>
      <c r="BEX198" s="229"/>
      <c r="BEY198" s="281"/>
      <c r="BEZ198" s="282"/>
      <c r="BFA198" s="229"/>
      <c r="BFB198" s="281"/>
      <c r="BFC198" s="282"/>
      <c r="BFD198" s="229"/>
      <c r="BFE198" s="281"/>
      <c r="BFF198" s="282"/>
      <c r="BFG198" s="229"/>
      <c r="BFH198" s="281"/>
      <c r="BFI198" s="282"/>
      <c r="BFJ198" s="229"/>
      <c r="BFK198" s="281"/>
      <c r="BFL198" s="282"/>
      <c r="BFM198" s="229"/>
      <c r="BFN198" s="281"/>
      <c r="BFO198" s="282"/>
      <c r="BFP198" s="229"/>
      <c r="BFQ198" s="281"/>
      <c r="BFR198" s="282"/>
      <c r="BFS198" s="229"/>
      <c r="BFT198" s="281"/>
      <c r="BFU198" s="282"/>
      <c r="BFV198" s="229"/>
      <c r="BFW198" s="281"/>
      <c r="BFX198" s="282"/>
      <c r="BFY198" s="229"/>
      <c r="BFZ198" s="281"/>
      <c r="BGA198" s="282"/>
      <c r="BGB198" s="229"/>
      <c r="BGC198" s="281"/>
      <c r="BGD198" s="282"/>
      <c r="BGE198" s="229"/>
      <c r="BGF198" s="281"/>
      <c r="BGG198" s="282"/>
      <c r="BGH198" s="229"/>
      <c r="BGI198" s="281"/>
      <c r="BGJ198" s="282"/>
      <c r="BGK198" s="229"/>
      <c r="BGL198" s="281"/>
      <c r="BGM198" s="282"/>
      <c r="BGN198" s="229"/>
      <c r="BGO198" s="281"/>
      <c r="BGP198" s="282"/>
      <c r="BGQ198" s="229"/>
      <c r="BGR198" s="281"/>
      <c r="BGS198" s="282"/>
      <c r="BGT198" s="229"/>
      <c r="BGU198" s="281"/>
      <c r="BGV198" s="282"/>
      <c r="BGW198" s="229"/>
      <c r="BGX198" s="281"/>
      <c r="BGY198" s="282"/>
      <c r="BGZ198" s="229"/>
      <c r="BHA198" s="281"/>
      <c r="BHB198" s="282"/>
      <c r="BHC198" s="229"/>
      <c r="BHD198" s="281"/>
      <c r="BHE198" s="282"/>
      <c r="BHF198" s="229"/>
      <c r="BHG198" s="281"/>
      <c r="BHH198" s="282"/>
      <c r="BHI198" s="229"/>
      <c r="BHJ198" s="281"/>
      <c r="BHK198" s="282"/>
      <c r="BHL198" s="229"/>
      <c r="BHM198" s="281"/>
      <c r="BHN198" s="282"/>
      <c r="BHO198" s="229"/>
      <c r="BHP198" s="281"/>
      <c r="BHQ198" s="282"/>
      <c r="BHR198" s="229"/>
      <c r="BHS198" s="281"/>
      <c r="BHT198" s="282"/>
      <c r="BHU198" s="229"/>
      <c r="BHV198" s="281"/>
      <c r="BHW198" s="282"/>
      <c r="BHX198" s="229"/>
      <c r="BHY198" s="281"/>
      <c r="BHZ198" s="282"/>
      <c r="BIA198" s="229"/>
      <c r="BIB198" s="281"/>
      <c r="BIC198" s="282"/>
      <c r="BID198" s="229"/>
      <c r="BIE198" s="281"/>
      <c r="BIF198" s="282"/>
      <c r="BIG198" s="229"/>
      <c r="BIH198" s="281"/>
      <c r="BII198" s="282"/>
      <c r="BIJ198" s="229"/>
      <c r="BIK198" s="281"/>
      <c r="BIL198" s="282"/>
      <c r="BIM198" s="229"/>
      <c r="BIN198" s="281"/>
      <c r="BIO198" s="282"/>
      <c r="BIP198" s="229"/>
      <c r="BIQ198" s="281"/>
      <c r="BIR198" s="282"/>
      <c r="BIS198" s="229"/>
      <c r="BIT198" s="281"/>
      <c r="BIU198" s="282"/>
      <c r="BIV198" s="229"/>
      <c r="BIW198" s="281"/>
      <c r="BIX198" s="282"/>
      <c r="BIY198" s="229"/>
      <c r="BIZ198" s="281"/>
      <c r="BJA198" s="282"/>
      <c r="BJB198" s="229"/>
      <c r="BJC198" s="281"/>
      <c r="BJD198" s="282"/>
      <c r="BJE198" s="229"/>
      <c r="BJF198" s="281"/>
      <c r="BJG198" s="282"/>
      <c r="BJH198" s="229"/>
      <c r="BJI198" s="281"/>
      <c r="BJJ198" s="282"/>
      <c r="BJK198" s="229"/>
      <c r="BJL198" s="281"/>
      <c r="BJM198" s="282"/>
      <c r="BJN198" s="229"/>
      <c r="BJO198" s="281"/>
      <c r="BJP198" s="282"/>
      <c r="BJQ198" s="229"/>
      <c r="BJR198" s="281"/>
      <c r="BJS198" s="282"/>
      <c r="BJT198" s="229"/>
      <c r="BJU198" s="281"/>
      <c r="BJV198" s="282"/>
      <c r="BJW198" s="229"/>
      <c r="BJX198" s="281"/>
      <c r="BJY198" s="282"/>
      <c r="BJZ198" s="229"/>
      <c r="BKA198" s="281"/>
      <c r="BKB198" s="282"/>
      <c r="BKC198" s="229"/>
      <c r="BKD198" s="281"/>
      <c r="BKE198" s="282"/>
      <c r="BKF198" s="229"/>
      <c r="BKG198" s="281"/>
      <c r="BKH198" s="282"/>
      <c r="BKI198" s="229"/>
      <c r="BKJ198" s="281"/>
      <c r="BKK198" s="282"/>
      <c r="BKL198" s="229"/>
      <c r="BKM198" s="281"/>
      <c r="BKN198" s="282"/>
      <c r="BKO198" s="229"/>
      <c r="BKP198" s="281"/>
      <c r="BKQ198" s="282"/>
      <c r="BKR198" s="229"/>
      <c r="BKS198" s="281"/>
      <c r="BKT198" s="282"/>
      <c r="BKU198" s="229"/>
      <c r="BKV198" s="281"/>
      <c r="BKW198" s="282"/>
      <c r="BKX198" s="229"/>
      <c r="BKY198" s="281"/>
      <c r="BKZ198" s="282"/>
      <c r="BLA198" s="229"/>
      <c r="BLB198" s="281"/>
      <c r="BLC198" s="282"/>
      <c r="BLD198" s="229"/>
      <c r="BLE198" s="281"/>
      <c r="BLF198" s="282"/>
      <c r="BLG198" s="229"/>
      <c r="BLH198" s="281"/>
      <c r="BLI198" s="282"/>
      <c r="BLJ198" s="229"/>
      <c r="BLK198" s="281"/>
      <c r="BLL198" s="282"/>
      <c r="BLM198" s="229"/>
      <c r="BLN198" s="281"/>
      <c r="BLO198" s="282"/>
      <c r="BLP198" s="229"/>
      <c r="BLQ198" s="281"/>
      <c r="BLR198" s="282"/>
      <c r="BLS198" s="229"/>
      <c r="BLT198" s="281"/>
      <c r="BLU198" s="282"/>
      <c r="BLV198" s="229"/>
      <c r="BLW198" s="281"/>
      <c r="BLX198" s="282"/>
      <c r="BLY198" s="229"/>
      <c r="BLZ198" s="281"/>
      <c r="BMA198" s="282"/>
      <c r="BMB198" s="229"/>
      <c r="BMC198" s="281"/>
      <c r="BMD198" s="282"/>
      <c r="BME198" s="229"/>
      <c r="BMF198" s="281"/>
      <c r="BMG198" s="282"/>
      <c r="BMH198" s="229"/>
      <c r="BMI198" s="281"/>
      <c r="BMJ198" s="282"/>
      <c r="BMK198" s="229"/>
      <c r="BML198" s="281"/>
      <c r="BMM198" s="282"/>
      <c r="BMN198" s="229"/>
      <c r="BMO198" s="281"/>
      <c r="BMP198" s="282"/>
      <c r="BMQ198" s="229"/>
      <c r="BMR198" s="281"/>
      <c r="BMS198" s="282"/>
      <c r="BMT198" s="229"/>
      <c r="BMU198" s="281"/>
      <c r="BMV198" s="282"/>
      <c r="BMW198" s="229"/>
      <c r="BMX198" s="281"/>
      <c r="BMY198" s="282"/>
      <c r="BMZ198" s="229"/>
      <c r="BNA198" s="281"/>
      <c r="BNB198" s="282"/>
      <c r="BNC198" s="229"/>
      <c r="BND198" s="281"/>
      <c r="BNE198" s="282"/>
      <c r="BNF198" s="229"/>
      <c r="BNG198" s="281"/>
      <c r="BNH198" s="282"/>
      <c r="BNI198" s="229"/>
      <c r="BNJ198" s="281"/>
      <c r="BNK198" s="282"/>
      <c r="BNL198" s="229"/>
      <c r="BNM198" s="281"/>
      <c r="BNN198" s="282"/>
      <c r="BNO198" s="229"/>
      <c r="BNP198" s="281"/>
      <c r="BNQ198" s="282"/>
      <c r="BNR198" s="229"/>
      <c r="BNS198" s="281"/>
      <c r="BNT198" s="282"/>
      <c r="BNU198" s="229"/>
      <c r="BNV198" s="281"/>
      <c r="BNW198" s="282"/>
      <c r="BNX198" s="229"/>
      <c r="BNY198" s="281"/>
      <c r="BNZ198" s="282"/>
      <c r="BOA198" s="229"/>
      <c r="BOB198" s="281"/>
      <c r="BOC198" s="282"/>
      <c r="BOD198" s="229"/>
      <c r="BOE198" s="281"/>
      <c r="BOF198" s="282"/>
      <c r="BOG198" s="229"/>
      <c r="BOH198" s="281"/>
      <c r="BOI198" s="282"/>
      <c r="BOJ198" s="229"/>
      <c r="BOK198" s="281"/>
      <c r="BOL198" s="282"/>
      <c r="BOM198" s="229"/>
      <c r="BON198" s="281"/>
      <c r="BOO198" s="282"/>
      <c r="BOP198" s="229"/>
      <c r="BOQ198" s="281"/>
      <c r="BOR198" s="282"/>
      <c r="BOS198" s="229"/>
      <c r="BOT198" s="281"/>
      <c r="BOU198" s="282"/>
      <c r="BOV198" s="229"/>
      <c r="BOW198" s="281"/>
      <c r="BOX198" s="282"/>
      <c r="BOY198" s="229"/>
      <c r="BOZ198" s="281"/>
      <c r="BPA198" s="282"/>
      <c r="BPB198" s="229"/>
      <c r="BPC198" s="281"/>
      <c r="BPD198" s="282"/>
      <c r="BPE198" s="229"/>
      <c r="BPF198" s="281"/>
      <c r="BPG198" s="282"/>
      <c r="BPH198" s="229"/>
      <c r="BPI198" s="281"/>
      <c r="BPJ198" s="282"/>
      <c r="BPK198" s="229"/>
      <c r="BPL198" s="281"/>
      <c r="BPM198" s="282"/>
      <c r="BPN198" s="229"/>
      <c r="BPO198" s="281"/>
      <c r="BPP198" s="282"/>
      <c r="BPQ198" s="229"/>
      <c r="BPR198" s="281"/>
      <c r="BPS198" s="282"/>
      <c r="BPT198" s="229"/>
      <c r="BPU198" s="281"/>
      <c r="BPV198" s="282"/>
      <c r="BPW198" s="229"/>
      <c r="BPX198" s="281"/>
      <c r="BPY198" s="282"/>
      <c r="BPZ198" s="229"/>
      <c r="BQA198" s="281"/>
      <c r="BQB198" s="282"/>
      <c r="BQC198" s="229"/>
      <c r="BQD198" s="281"/>
      <c r="BQE198" s="282"/>
      <c r="BQF198" s="229"/>
      <c r="BQG198" s="281"/>
      <c r="BQH198" s="282"/>
      <c r="BQI198" s="229"/>
      <c r="BQJ198" s="281"/>
      <c r="BQK198" s="282"/>
      <c r="BQL198" s="229"/>
      <c r="BQM198" s="281"/>
      <c r="BQN198" s="282"/>
      <c r="BQO198" s="229"/>
      <c r="BQP198" s="281"/>
      <c r="BQQ198" s="282"/>
      <c r="BQR198" s="229"/>
      <c r="BQS198" s="281"/>
      <c r="BQT198" s="282"/>
      <c r="BQU198" s="229"/>
      <c r="BQV198" s="281"/>
      <c r="BQW198" s="282"/>
      <c r="BQX198" s="229"/>
      <c r="BQY198" s="281"/>
      <c r="BQZ198" s="282"/>
      <c r="BRA198" s="229"/>
      <c r="BRB198" s="281"/>
      <c r="BRC198" s="282"/>
      <c r="BRD198" s="229"/>
      <c r="BRE198" s="281"/>
      <c r="BRF198" s="282"/>
      <c r="BRG198" s="229"/>
      <c r="BRH198" s="281"/>
      <c r="BRI198" s="282"/>
      <c r="BRJ198" s="229"/>
      <c r="BRK198" s="281"/>
      <c r="BRL198" s="282"/>
      <c r="BRM198" s="229"/>
      <c r="BRN198" s="281"/>
      <c r="BRO198" s="282"/>
      <c r="BRP198" s="229"/>
      <c r="BRQ198" s="281"/>
      <c r="BRR198" s="282"/>
      <c r="BRS198" s="229"/>
      <c r="BRT198" s="281"/>
      <c r="BRU198" s="282"/>
      <c r="BRV198" s="229"/>
      <c r="BRW198" s="281"/>
      <c r="BRX198" s="282"/>
      <c r="BRY198" s="229"/>
      <c r="BRZ198" s="281"/>
      <c r="BSA198" s="282"/>
      <c r="BSB198" s="229"/>
      <c r="BSC198" s="281"/>
      <c r="BSD198" s="282"/>
      <c r="BSE198" s="229"/>
      <c r="BSF198" s="281"/>
      <c r="BSG198" s="282"/>
      <c r="BSH198" s="229"/>
      <c r="BSI198" s="281"/>
      <c r="BSJ198" s="282"/>
      <c r="BSK198" s="229"/>
      <c r="BSL198" s="281"/>
      <c r="BSM198" s="282"/>
      <c r="BSN198" s="229"/>
      <c r="BSO198" s="281"/>
      <c r="BSP198" s="282"/>
      <c r="BSQ198" s="229"/>
      <c r="BSR198" s="281"/>
      <c r="BSS198" s="282"/>
      <c r="BST198" s="229"/>
      <c r="BSU198" s="281"/>
      <c r="BSV198" s="282"/>
      <c r="BSW198" s="229"/>
      <c r="BSX198" s="281"/>
      <c r="BSY198" s="282"/>
      <c r="BSZ198" s="229"/>
      <c r="BTA198" s="281"/>
      <c r="BTB198" s="282"/>
      <c r="BTC198" s="229"/>
      <c r="BTD198" s="281"/>
      <c r="BTE198" s="282"/>
      <c r="BTF198" s="229"/>
      <c r="BTG198" s="281"/>
      <c r="BTH198" s="282"/>
      <c r="BTI198" s="229"/>
      <c r="BTJ198" s="281"/>
      <c r="BTK198" s="282"/>
      <c r="BTL198" s="229"/>
      <c r="BTM198" s="281"/>
      <c r="BTN198" s="282"/>
      <c r="BTO198" s="229"/>
      <c r="BTP198" s="281"/>
      <c r="BTQ198" s="282"/>
      <c r="BTR198" s="229"/>
      <c r="BTS198" s="281"/>
      <c r="BTT198" s="282"/>
      <c r="BTU198" s="229"/>
      <c r="BTV198" s="281"/>
      <c r="BTW198" s="282"/>
      <c r="BTX198" s="229"/>
      <c r="BTY198" s="281"/>
      <c r="BTZ198" s="282"/>
      <c r="BUA198" s="229"/>
      <c r="BUB198" s="281"/>
      <c r="BUC198" s="282"/>
      <c r="BUD198" s="229"/>
      <c r="BUE198" s="281"/>
      <c r="BUF198" s="282"/>
      <c r="BUG198" s="229"/>
      <c r="BUH198" s="281"/>
      <c r="BUI198" s="282"/>
      <c r="BUJ198" s="229"/>
      <c r="BUK198" s="281"/>
      <c r="BUL198" s="282"/>
      <c r="BUM198" s="229"/>
      <c r="BUN198" s="281"/>
      <c r="BUO198" s="282"/>
      <c r="BUP198" s="229"/>
      <c r="BUQ198" s="281"/>
      <c r="BUR198" s="282"/>
      <c r="BUS198" s="229"/>
      <c r="BUT198" s="281"/>
      <c r="BUU198" s="282"/>
      <c r="BUV198" s="229"/>
      <c r="BUW198" s="281"/>
      <c r="BUX198" s="282"/>
      <c r="BUY198" s="229"/>
      <c r="BUZ198" s="281"/>
      <c r="BVA198" s="282"/>
      <c r="BVB198" s="229"/>
      <c r="BVC198" s="281"/>
      <c r="BVD198" s="282"/>
      <c r="BVE198" s="229"/>
      <c r="BVF198" s="281"/>
      <c r="BVG198" s="282"/>
      <c r="BVH198" s="229"/>
      <c r="BVI198" s="281"/>
      <c r="BVJ198" s="282"/>
      <c r="BVK198" s="229"/>
      <c r="BVL198" s="281"/>
      <c r="BVM198" s="282"/>
      <c r="BVN198" s="229"/>
      <c r="BVO198" s="281"/>
      <c r="BVP198" s="282"/>
      <c r="BVQ198" s="229"/>
      <c r="BVR198" s="281"/>
      <c r="BVS198" s="282"/>
      <c r="BVT198" s="229"/>
      <c r="BVU198" s="281"/>
      <c r="BVV198" s="282"/>
      <c r="BVW198" s="229"/>
      <c r="BVX198" s="281"/>
      <c r="BVY198" s="282"/>
      <c r="BVZ198" s="229"/>
      <c r="BWA198" s="281"/>
      <c r="BWB198" s="282"/>
      <c r="BWC198" s="229"/>
      <c r="BWD198" s="281"/>
      <c r="BWE198" s="282"/>
      <c r="BWF198" s="229"/>
      <c r="BWG198" s="281"/>
      <c r="BWH198" s="282"/>
      <c r="BWI198" s="229"/>
      <c r="BWJ198" s="281"/>
      <c r="BWK198" s="282"/>
      <c r="BWL198" s="229"/>
      <c r="BWM198" s="281"/>
      <c r="BWN198" s="282"/>
      <c r="BWO198" s="229"/>
      <c r="BWP198" s="281"/>
      <c r="BWQ198" s="282"/>
      <c r="BWR198" s="229"/>
      <c r="BWS198" s="281"/>
      <c r="BWT198" s="282"/>
      <c r="BWU198" s="229"/>
      <c r="BWV198" s="281"/>
      <c r="BWW198" s="282"/>
      <c r="BWX198" s="229"/>
      <c r="BWY198" s="281"/>
      <c r="BWZ198" s="282"/>
      <c r="BXA198" s="229"/>
      <c r="BXB198" s="281"/>
      <c r="BXC198" s="282"/>
      <c r="BXD198" s="229"/>
      <c r="BXE198" s="281"/>
      <c r="BXF198" s="282"/>
      <c r="BXG198" s="229"/>
      <c r="BXH198" s="281"/>
      <c r="BXI198" s="282"/>
      <c r="BXJ198" s="229"/>
      <c r="BXK198" s="281"/>
      <c r="BXL198" s="282"/>
      <c r="BXM198" s="229"/>
      <c r="BXN198" s="281"/>
      <c r="BXO198" s="282"/>
      <c r="BXP198" s="229"/>
      <c r="BXQ198" s="281"/>
      <c r="BXR198" s="282"/>
      <c r="BXS198" s="229"/>
      <c r="BXT198" s="281"/>
      <c r="BXU198" s="282"/>
      <c r="BXV198" s="229"/>
      <c r="BXW198" s="281"/>
      <c r="BXX198" s="282"/>
      <c r="BXY198" s="229"/>
      <c r="BXZ198" s="281"/>
      <c r="BYA198" s="282"/>
      <c r="BYB198" s="229"/>
      <c r="BYC198" s="281"/>
      <c r="BYD198" s="282"/>
      <c r="BYE198" s="229"/>
      <c r="BYF198" s="281"/>
      <c r="BYG198" s="282"/>
      <c r="BYH198" s="229"/>
      <c r="BYI198" s="281"/>
      <c r="BYJ198" s="282"/>
      <c r="BYK198" s="229"/>
      <c r="BYL198" s="281"/>
      <c r="BYM198" s="282"/>
      <c r="BYN198" s="229"/>
      <c r="BYO198" s="281"/>
      <c r="BYP198" s="282"/>
      <c r="BYQ198" s="229"/>
      <c r="BYR198" s="281"/>
      <c r="BYS198" s="282"/>
      <c r="BYT198" s="229"/>
      <c r="BYU198" s="281"/>
      <c r="BYV198" s="282"/>
      <c r="BYW198" s="229"/>
      <c r="BYX198" s="281"/>
      <c r="BYY198" s="282"/>
      <c r="BYZ198" s="229"/>
      <c r="BZA198" s="281"/>
      <c r="BZB198" s="282"/>
      <c r="BZC198" s="229"/>
      <c r="BZD198" s="281"/>
      <c r="BZE198" s="282"/>
      <c r="BZF198" s="229"/>
      <c r="BZG198" s="281"/>
      <c r="BZH198" s="282"/>
      <c r="BZI198" s="229"/>
      <c r="BZJ198" s="281"/>
      <c r="BZK198" s="282"/>
      <c r="BZL198" s="229"/>
      <c r="BZM198" s="281"/>
      <c r="BZN198" s="282"/>
      <c r="BZO198" s="229"/>
      <c r="BZP198" s="281"/>
      <c r="BZQ198" s="282"/>
      <c r="BZR198" s="229"/>
      <c r="BZS198" s="281"/>
      <c r="BZT198" s="282"/>
      <c r="BZU198" s="229"/>
      <c r="BZV198" s="281"/>
      <c r="BZW198" s="282"/>
      <c r="BZX198" s="229"/>
      <c r="BZY198" s="281"/>
      <c r="BZZ198" s="282"/>
      <c r="CAA198" s="229"/>
      <c r="CAB198" s="281"/>
      <c r="CAC198" s="282"/>
      <c r="CAD198" s="229"/>
      <c r="CAE198" s="281"/>
      <c r="CAF198" s="282"/>
      <c r="CAG198" s="229"/>
      <c r="CAH198" s="281"/>
      <c r="CAI198" s="282"/>
      <c r="CAJ198" s="229"/>
      <c r="CAK198" s="281"/>
      <c r="CAL198" s="282"/>
      <c r="CAM198" s="229"/>
      <c r="CAN198" s="281"/>
      <c r="CAO198" s="282"/>
      <c r="CAP198" s="229"/>
      <c r="CAQ198" s="281"/>
      <c r="CAR198" s="282"/>
      <c r="CAS198" s="229"/>
      <c r="CAT198" s="281"/>
      <c r="CAU198" s="282"/>
      <c r="CAV198" s="229"/>
      <c r="CAW198" s="281"/>
      <c r="CAX198" s="282"/>
      <c r="CAY198" s="229"/>
      <c r="CAZ198" s="281"/>
      <c r="CBA198" s="282"/>
      <c r="CBB198" s="229"/>
      <c r="CBC198" s="281"/>
      <c r="CBD198" s="282"/>
      <c r="CBE198" s="229"/>
      <c r="CBF198" s="281"/>
      <c r="CBG198" s="282"/>
      <c r="CBH198" s="229"/>
      <c r="CBI198" s="281"/>
      <c r="CBJ198" s="282"/>
      <c r="CBK198" s="229"/>
      <c r="CBL198" s="281"/>
      <c r="CBM198" s="282"/>
      <c r="CBN198" s="229"/>
      <c r="CBO198" s="281"/>
      <c r="CBP198" s="282"/>
      <c r="CBQ198" s="229"/>
      <c r="CBR198" s="281"/>
      <c r="CBS198" s="282"/>
      <c r="CBT198" s="229"/>
      <c r="CBU198" s="281"/>
      <c r="CBV198" s="282"/>
      <c r="CBW198" s="229"/>
      <c r="CBX198" s="281"/>
      <c r="CBY198" s="282"/>
      <c r="CBZ198" s="229"/>
      <c r="CCA198" s="281"/>
      <c r="CCB198" s="282"/>
      <c r="CCC198" s="229"/>
      <c r="CCD198" s="281"/>
      <c r="CCE198" s="282"/>
      <c r="CCF198" s="229"/>
      <c r="CCG198" s="281"/>
      <c r="CCH198" s="282"/>
      <c r="CCI198" s="229"/>
      <c r="CCJ198" s="281"/>
      <c r="CCK198" s="282"/>
      <c r="CCL198" s="229"/>
      <c r="CCM198" s="281"/>
      <c r="CCN198" s="282"/>
      <c r="CCO198" s="229"/>
      <c r="CCP198" s="281"/>
      <c r="CCQ198" s="282"/>
      <c r="CCR198" s="229"/>
      <c r="CCS198" s="281"/>
      <c r="CCT198" s="282"/>
      <c r="CCU198" s="229"/>
      <c r="CCV198" s="281"/>
      <c r="CCW198" s="282"/>
      <c r="CCX198" s="229"/>
      <c r="CCY198" s="281"/>
      <c r="CCZ198" s="282"/>
      <c r="CDA198" s="229"/>
      <c r="CDB198" s="281"/>
      <c r="CDC198" s="282"/>
      <c r="CDD198" s="229"/>
      <c r="CDE198" s="281"/>
      <c r="CDF198" s="282"/>
      <c r="CDG198" s="229"/>
      <c r="CDH198" s="281"/>
      <c r="CDI198" s="282"/>
      <c r="CDJ198" s="229"/>
      <c r="CDK198" s="281"/>
      <c r="CDL198" s="282"/>
      <c r="CDM198" s="229"/>
      <c r="CDN198" s="281"/>
      <c r="CDO198" s="282"/>
      <c r="CDP198" s="229"/>
      <c r="CDQ198" s="281"/>
      <c r="CDR198" s="282"/>
      <c r="CDS198" s="229"/>
      <c r="CDT198" s="281"/>
      <c r="CDU198" s="282"/>
      <c r="CDV198" s="229"/>
      <c r="CDW198" s="281"/>
      <c r="CDX198" s="282"/>
      <c r="CDY198" s="229"/>
      <c r="CDZ198" s="281"/>
      <c r="CEA198" s="282"/>
      <c r="CEB198" s="229"/>
      <c r="CEC198" s="281"/>
      <c r="CED198" s="282"/>
      <c r="CEE198" s="229"/>
      <c r="CEF198" s="281"/>
      <c r="CEG198" s="282"/>
      <c r="CEH198" s="229"/>
      <c r="CEI198" s="281"/>
      <c r="CEJ198" s="282"/>
      <c r="CEK198" s="229"/>
      <c r="CEL198" s="281"/>
      <c r="CEM198" s="282"/>
      <c r="CEN198" s="229"/>
      <c r="CEO198" s="281"/>
      <c r="CEP198" s="282"/>
      <c r="CEQ198" s="229"/>
      <c r="CER198" s="281"/>
      <c r="CES198" s="282"/>
      <c r="CET198" s="229"/>
      <c r="CEU198" s="281"/>
      <c r="CEV198" s="282"/>
      <c r="CEW198" s="229"/>
      <c r="CEX198" s="281"/>
      <c r="CEY198" s="282"/>
      <c r="CEZ198" s="229"/>
      <c r="CFA198" s="281"/>
      <c r="CFB198" s="282"/>
      <c r="CFC198" s="229"/>
      <c r="CFD198" s="281"/>
      <c r="CFE198" s="282"/>
      <c r="CFF198" s="229"/>
      <c r="CFG198" s="281"/>
      <c r="CFH198" s="282"/>
      <c r="CFI198" s="229"/>
      <c r="CFJ198" s="281"/>
      <c r="CFK198" s="282"/>
      <c r="CFL198" s="229"/>
      <c r="CFM198" s="281"/>
      <c r="CFN198" s="282"/>
      <c r="CFO198" s="229"/>
      <c r="CFP198" s="281"/>
      <c r="CFQ198" s="282"/>
      <c r="CFR198" s="229"/>
      <c r="CFS198" s="281"/>
      <c r="CFT198" s="282"/>
      <c r="CFU198" s="229"/>
      <c r="CFV198" s="281"/>
      <c r="CFW198" s="282"/>
      <c r="CFX198" s="229"/>
      <c r="CFY198" s="281"/>
      <c r="CFZ198" s="282"/>
      <c r="CGA198" s="229"/>
      <c r="CGB198" s="281"/>
      <c r="CGC198" s="282"/>
      <c r="CGD198" s="229"/>
      <c r="CGE198" s="281"/>
      <c r="CGF198" s="282"/>
      <c r="CGG198" s="229"/>
      <c r="CGH198" s="281"/>
      <c r="CGI198" s="282"/>
      <c r="CGJ198" s="229"/>
      <c r="CGK198" s="281"/>
      <c r="CGL198" s="282"/>
      <c r="CGM198" s="229"/>
      <c r="CGN198" s="281"/>
      <c r="CGO198" s="282"/>
      <c r="CGP198" s="229"/>
      <c r="CGQ198" s="281"/>
      <c r="CGR198" s="282"/>
      <c r="CGS198" s="229"/>
      <c r="CGT198" s="281"/>
      <c r="CGU198" s="282"/>
      <c r="CGV198" s="229"/>
      <c r="CGW198" s="281"/>
      <c r="CGX198" s="282"/>
      <c r="CGY198" s="229"/>
      <c r="CGZ198" s="281"/>
      <c r="CHA198" s="282"/>
      <c r="CHB198" s="229"/>
      <c r="CHC198" s="281"/>
      <c r="CHD198" s="282"/>
      <c r="CHE198" s="229"/>
      <c r="CHF198" s="281"/>
      <c r="CHG198" s="282"/>
      <c r="CHH198" s="229"/>
      <c r="CHI198" s="281"/>
      <c r="CHJ198" s="282"/>
      <c r="CHK198" s="229"/>
      <c r="CHL198" s="281"/>
      <c r="CHM198" s="282"/>
      <c r="CHN198" s="229"/>
      <c r="CHO198" s="281"/>
      <c r="CHP198" s="282"/>
      <c r="CHQ198" s="229"/>
      <c r="CHR198" s="281"/>
      <c r="CHS198" s="282"/>
      <c r="CHT198" s="229"/>
      <c r="CHU198" s="281"/>
      <c r="CHV198" s="282"/>
      <c r="CHW198" s="229"/>
      <c r="CHX198" s="281"/>
      <c r="CHY198" s="282"/>
      <c r="CHZ198" s="229"/>
      <c r="CIA198" s="281"/>
      <c r="CIB198" s="282"/>
      <c r="CIC198" s="229"/>
      <c r="CID198" s="281"/>
      <c r="CIE198" s="282"/>
      <c r="CIF198" s="229"/>
      <c r="CIG198" s="281"/>
      <c r="CIH198" s="282"/>
      <c r="CII198" s="229"/>
      <c r="CIJ198" s="281"/>
      <c r="CIK198" s="282"/>
      <c r="CIL198" s="229"/>
      <c r="CIM198" s="281"/>
      <c r="CIN198" s="282"/>
      <c r="CIO198" s="229"/>
      <c r="CIP198" s="281"/>
      <c r="CIQ198" s="282"/>
      <c r="CIR198" s="229"/>
      <c r="CIS198" s="281"/>
      <c r="CIT198" s="282"/>
      <c r="CIU198" s="229"/>
      <c r="CIV198" s="281"/>
      <c r="CIW198" s="282"/>
      <c r="CIX198" s="229"/>
      <c r="CIY198" s="281"/>
      <c r="CIZ198" s="282"/>
      <c r="CJA198" s="229"/>
      <c r="CJB198" s="281"/>
      <c r="CJC198" s="282"/>
      <c r="CJD198" s="229"/>
      <c r="CJE198" s="281"/>
      <c r="CJF198" s="282"/>
      <c r="CJG198" s="229"/>
      <c r="CJH198" s="281"/>
      <c r="CJI198" s="282"/>
      <c r="CJJ198" s="229"/>
      <c r="CJK198" s="281"/>
      <c r="CJL198" s="282"/>
      <c r="CJM198" s="229"/>
      <c r="CJN198" s="281"/>
      <c r="CJO198" s="282"/>
      <c r="CJP198" s="229"/>
      <c r="CJQ198" s="281"/>
      <c r="CJR198" s="282"/>
      <c r="CJS198" s="229"/>
      <c r="CJT198" s="281"/>
      <c r="CJU198" s="282"/>
      <c r="CJV198" s="229"/>
      <c r="CJW198" s="281"/>
      <c r="CJX198" s="282"/>
      <c r="CJY198" s="229"/>
      <c r="CJZ198" s="281"/>
      <c r="CKA198" s="282"/>
      <c r="CKB198" s="229"/>
      <c r="CKC198" s="281"/>
      <c r="CKD198" s="282"/>
      <c r="CKE198" s="229"/>
      <c r="CKF198" s="281"/>
      <c r="CKG198" s="282"/>
      <c r="CKH198" s="229"/>
      <c r="CKI198" s="281"/>
      <c r="CKJ198" s="282"/>
      <c r="CKK198" s="229"/>
      <c r="CKL198" s="281"/>
      <c r="CKM198" s="282"/>
      <c r="CKN198" s="229"/>
      <c r="CKO198" s="281"/>
      <c r="CKP198" s="282"/>
      <c r="CKQ198" s="229"/>
      <c r="CKR198" s="281"/>
      <c r="CKS198" s="282"/>
      <c r="CKT198" s="229"/>
      <c r="CKU198" s="281"/>
      <c r="CKV198" s="282"/>
      <c r="CKW198" s="229"/>
      <c r="CKX198" s="281"/>
      <c r="CKY198" s="282"/>
      <c r="CKZ198" s="229"/>
      <c r="CLA198" s="281"/>
      <c r="CLB198" s="282"/>
      <c r="CLC198" s="229"/>
      <c r="CLD198" s="281"/>
      <c r="CLE198" s="282"/>
      <c r="CLF198" s="229"/>
      <c r="CLG198" s="281"/>
      <c r="CLH198" s="282"/>
      <c r="CLI198" s="229"/>
      <c r="CLJ198" s="281"/>
      <c r="CLK198" s="282"/>
      <c r="CLL198" s="229"/>
      <c r="CLM198" s="281"/>
      <c r="CLN198" s="282"/>
      <c r="CLO198" s="229"/>
      <c r="CLP198" s="281"/>
      <c r="CLQ198" s="282"/>
      <c r="CLR198" s="229"/>
      <c r="CLS198" s="281"/>
      <c r="CLT198" s="282"/>
      <c r="CLU198" s="229"/>
      <c r="CLV198" s="281"/>
      <c r="CLW198" s="282"/>
      <c r="CLX198" s="229"/>
      <c r="CLY198" s="281"/>
      <c r="CLZ198" s="282"/>
      <c r="CMA198" s="229"/>
      <c r="CMB198" s="281"/>
      <c r="CMC198" s="282"/>
      <c r="CMD198" s="229"/>
      <c r="CME198" s="281"/>
      <c r="CMF198" s="282"/>
      <c r="CMG198" s="229"/>
      <c r="CMH198" s="281"/>
      <c r="CMI198" s="282"/>
      <c r="CMJ198" s="229"/>
      <c r="CMK198" s="281"/>
      <c r="CML198" s="282"/>
      <c r="CMM198" s="229"/>
      <c r="CMN198" s="281"/>
      <c r="CMO198" s="282"/>
      <c r="CMP198" s="229"/>
      <c r="CMQ198" s="281"/>
      <c r="CMR198" s="282"/>
      <c r="CMS198" s="229"/>
      <c r="CMT198" s="281"/>
      <c r="CMU198" s="282"/>
      <c r="CMV198" s="229"/>
      <c r="CMW198" s="281"/>
      <c r="CMX198" s="282"/>
      <c r="CMY198" s="229"/>
      <c r="CMZ198" s="281"/>
      <c r="CNA198" s="282"/>
      <c r="CNB198" s="229"/>
      <c r="CNC198" s="281"/>
      <c r="CND198" s="282"/>
      <c r="CNE198" s="229"/>
      <c r="CNF198" s="281"/>
      <c r="CNG198" s="282"/>
      <c r="CNH198" s="229"/>
      <c r="CNI198" s="281"/>
      <c r="CNJ198" s="282"/>
      <c r="CNK198" s="229"/>
      <c r="CNL198" s="281"/>
      <c r="CNM198" s="282"/>
      <c r="CNN198" s="229"/>
      <c r="CNO198" s="281"/>
      <c r="CNP198" s="282"/>
      <c r="CNQ198" s="229"/>
      <c r="CNR198" s="281"/>
      <c r="CNS198" s="282"/>
      <c r="CNT198" s="229"/>
      <c r="CNU198" s="281"/>
      <c r="CNV198" s="282"/>
      <c r="CNW198" s="229"/>
      <c r="CNX198" s="281"/>
      <c r="CNY198" s="282"/>
      <c r="CNZ198" s="229"/>
      <c r="COA198" s="281"/>
      <c r="COB198" s="282"/>
      <c r="COC198" s="229"/>
      <c r="COD198" s="281"/>
      <c r="COE198" s="282"/>
      <c r="COF198" s="229"/>
      <c r="COG198" s="281"/>
      <c r="COH198" s="282"/>
      <c r="COI198" s="229"/>
      <c r="COJ198" s="281"/>
      <c r="COK198" s="282"/>
      <c r="COL198" s="229"/>
      <c r="COM198" s="281"/>
      <c r="CON198" s="282"/>
      <c r="COO198" s="229"/>
      <c r="COP198" s="281"/>
      <c r="COQ198" s="282"/>
      <c r="COR198" s="229"/>
      <c r="COS198" s="281"/>
      <c r="COT198" s="282"/>
      <c r="COU198" s="229"/>
      <c r="COV198" s="281"/>
      <c r="COW198" s="282"/>
      <c r="COX198" s="229"/>
      <c r="COY198" s="281"/>
      <c r="COZ198" s="282"/>
      <c r="CPA198" s="229"/>
      <c r="CPB198" s="281"/>
      <c r="CPC198" s="282"/>
      <c r="CPD198" s="229"/>
      <c r="CPE198" s="281"/>
      <c r="CPF198" s="282"/>
      <c r="CPG198" s="229"/>
      <c r="CPH198" s="281"/>
      <c r="CPI198" s="282"/>
      <c r="CPJ198" s="229"/>
      <c r="CPK198" s="281"/>
      <c r="CPL198" s="282"/>
      <c r="CPM198" s="229"/>
      <c r="CPN198" s="281"/>
      <c r="CPO198" s="282"/>
      <c r="CPP198" s="229"/>
      <c r="CPQ198" s="281"/>
      <c r="CPR198" s="282"/>
      <c r="CPS198" s="229"/>
      <c r="CPT198" s="281"/>
      <c r="CPU198" s="282"/>
      <c r="CPV198" s="229"/>
      <c r="CPW198" s="281"/>
      <c r="CPX198" s="282"/>
      <c r="CPY198" s="229"/>
      <c r="CPZ198" s="281"/>
      <c r="CQA198" s="282"/>
      <c r="CQB198" s="229"/>
      <c r="CQC198" s="281"/>
      <c r="CQD198" s="282"/>
      <c r="CQE198" s="229"/>
      <c r="CQF198" s="281"/>
      <c r="CQG198" s="282"/>
      <c r="CQH198" s="229"/>
      <c r="CQI198" s="281"/>
      <c r="CQJ198" s="282"/>
      <c r="CQK198" s="229"/>
      <c r="CQL198" s="281"/>
      <c r="CQM198" s="282"/>
      <c r="CQN198" s="229"/>
      <c r="CQO198" s="281"/>
      <c r="CQP198" s="282"/>
      <c r="CQQ198" s="229"/>
      <c r="CQR198" s="281"/>
      <c r="CQS198" s="282"/>
      <c r="CQT198" s="229"/>
      <c r="CQU198" s="281"/>
      <c r="CQV198" s="282"/>
      <c r="CQW198" s="229"/>
      <c r="CQX198" s="281"/>
      <c r="CQY198" s="282"/>
      <c r="CQZ198" s="229"/>
      <c r="CRA198" s="281"/>
      <c r="CRB198" s="282"/>
      <c r="CRC198" s="229"/>
      <c r="CRD198" s="281"/>
      <c r="CRE198" s="282"/>
      <c r="CRF198" s="229"/>
      <c r="CRG198" s="281"/>
      <c r="CRH198" s="282"/>
      <c r="CRI198" s="229"/>
      <c r="CRJ198" s="281"/>
      <c r="CRK198" s="282"/>
      <c r="CRL198" s="229"/>
      <c r="CRM198" s="281"/>
      <c r="CRN198" s="282"/>
      <c r="CRO198" s="229"/>
      <c r="CRP198" s="281"/>
      <c r="CRQ198" s="282"/>
      <c r="CRR198" s="229"/>
      <c r="CRS198" s="281"/>
      <c r="CRT198" s="282"/>
      <c r="CRU198" s="229"/>
      <c r="CRV198" s="281"/>
      <c r="CRW198" s="282"/>
      <c r="CRX198" s="229"/>
      <c r="CRY198" s="281"/>
      <c r="CRZ198" s="282"/>
      <c r="CSA198" s="229"/>
      <c r="CSB198" s="281"/>
      <c r="CSC198" s="282"/>
      <c r="CSD198" s="229"/>
      <c r="CSE198" s="281"/>
      <c r="CSF198" s="282"/>
      <c r="CSG198" s="229"/>
      <c r="CSH198" s="281"/>
      <c r="CSI198" s="282"/>
      <c r="CSJ198" s="229"/>
      <c r="CSK198" s="281"/>
      <c r="CSL198" s="282"/>
      <c r="CSM198" s="229"/>
      <c r="CSN198" s="281"/>
      <c r="CSO198" s="282"/>
      <c r="CSP198" s="229"/>
      <c r="CSQ198" s="281"/>
      <c r="CSR198" s="282"/>
      <c r="CSS198" s="229"/>
      <c r="CST198" s="281"/>
      <c r="CSU198" s="282"/>
      <c r="CSV198" s="229"/>
      <c r="CSW198" s="281"/>
      <c r="CSX198" s="282"/>
      <c r="CSY198" s="229"/>
      <c r="CSZ198" s="281"/>
      <c r="CTA198" s="282"/>
      <c r="CTB198" s="229"/>
      <c r="CTC198" s="281"/>
      <c r="CTD198" s="282"/>
      <c r="CTE198" s="229"/>
      <c r="CTF198" s="281"/>
      <c r="CTG198" s="282"/>
      <c r="CTH198" s="229"/>
      <c r="CTI198" s="281"/>
      <c r="CTJ198" s="282"/>
      <c r="CTK198" s="229"/>
      <c r="CTL198" s="281"/>
      <c r="CTM198" s="282"/>
      <c r="CTN198" s="229"/>
      <c r="CTO198" s="281"/>
      <c r="CTP198" s="282"/>
      <c r="CTQ198" s="229"/>
      <c r="CTR198" s="281"/>
      <c r="CTS198" s="282"/>
      <c r="CTT198" s="229"/>
      <c r="CTU198" s="281"/>
      <c r="CTV198" s="282"/>
      <c r="CTW198" s="229"/>
      <c r="CTX198" s="281"/>
      <c r="CTY198" s="282"/>
      <c r="CTZ198" s="229"/>
      <c r="CUA198" s="281"/>
      <c r="CUB198" s="282"/>
      <c r="CUC198" s="229"/>
      <c r="CUD198" s="281"/>
      <c r="CUE198" s="282"/>
      <c r="CUF198" s="229"/>
      <c r="CUG198" s="281"/>
      <c r="CUH198" s="282"/>
      <c r="CUI198" s="229"/>
      <c r="CUJ198" s="281"/>
      <c r="CUK198" s="282"/>
      <c r="CUL198" s="229"/>
      <c r="CUM198" s="281"/>
      <c r="CUN198" s="282"/>
      <c r="CUO198" s="229"/>
      <c r="CUP198" s="281"/>
      <c r="CUQ198" s="282"/>
      <c r="CUR198" s="229"/>
      <c r="CUS198" s="281"/>
      <c r="CUT198" s="282"/>
      <c r="CUU198" s="229"/>
      <c r="CUV198" s="281"/>
      <c r="CUW198" s="282"/>
      <c r="CUX198" s="229"/>
      <c r="CUY198" s="281"/>
      <c r="CUZ198" s="282"/>
      <c r="CVA198" s="229"/>
      <c r="CVB198" s="281"/>
      <c r="CVC198" s="282"/>
      <c r="CVD198" s="229"/>
      <c r="CVE198" s="281"/>
      <c r="CVF198" s="282"/>
      <c r="CVG198" s="229"/>
      <c r="CVH198" s="281"/>
      <c r="CVI198" s="282"/>
      <c r="CVJ198" s="229"/>
      <c r="CVK198" s="281"/>
      <c r="CVL198" s="282"/>
      <c r="CVM198" s="229"/>
      <c r="CVN198" s="281"/>
      <c r="CVO198" s="282"/>
      <c r="CVP198" s="229"/>
      <c r="CVQ198" s="281"/>
      <c r="CVR198" s="282"/>
      <c r="CVS198" s="229"/>
      <c r="CVT198" s="281"/>
      <c r="CVU198" s="282"/>
      <c r="CVV198" s="229"/>
      <c r="CVW198" s="281"/>
      <c r="CVX198" s="282"/>
      <c r="CVY198" s="229"/>
      <c r="CVZ198" s="281"/>
      <c r="CWA198" s="282"/>
      <c r="CWB198" s="229"/>
      <c r="CWC198" s="281"/>
      <c r="CWD198" s="282"/>
      <c r="CWE198" s="229"/>
      <c r="CWF198" s="281"/>
      <c r="CWG198" s="282"/>
      <c r="CWH198" s="229"/>
      <c r="CWI198" s="281"/>
      <c r="CWJ198" s="282"/>
      <c r="CWK198" s="229"/>
      <c r="CWL198" s="281"/>
      <c r="CWM198" s="282"/>
      <c r="CWN198" s="229"/>
      <c r="CWO198" s="281"/>
      <c r="CWP198" s="282"/>
      <c r="CWQ198" s="229"/>
      <c r="CWR198" s="281"/>
      <c r="CWS198" s="282"/>
      <c r="CWT198" s="229"/>
      <c r="CWU198" s="281"/>
      <c r="CWV198" s="282"/>
      <c r="CWW198" s="229"/>
      <c r="CWX198" s="281"/>
      <c r="CWY198" s="282"/>
      <c r="CWZ198" s="229"/>
      <c r="CXA198" s="281"/>
      <c r="CXB198" s="282"/>
      <c r="CXC198" s="229"/>
      <c r="CXD198" s="281"/>
      <c r="CXE198" s="282"/>
      <c r="CXF198" s="229"/>
      <c r="CXG198" s="281"/>
      <c r="CXH198" s="282"/>
      <c r="CXI198" s="229"/>
      <c r="CXJ198" s="281"/>
      <c r="CXK198" s="282"/>
      <c r="CXL198" s="229"/>
      <c r="CXM198" s="281"/>
      <c r="CXN198" s="282"/>
      <c r="CXO198" s="229"/>
      <c r="CXP198" s="281"/>
      <c r="CXQ198" s="282"/>
      <c r="CXR198" s="229"/>
      <c r="CXS198" s="281"/>
      <c r="CXT198" s="282"/>
      <c r="CXU198" s="229"/>
      <c r="CXV198" s="281"/>
      <c r="CXW198" s="282"/>
      <c r="CXX198" s="229"/>
      <c r="CXY198" s="281"/>
      <c r="CXZ198" s="282"/>
      <c r="CYA198" s="229"/>
      <c r="CYB198" s="281"/>
      <c r="CYC198" s="282"/>
      <c r="CYD198" s="229"/>
      <c r="CYE198" s="281"/>
      <c r="CYF198" s="282"/>
      <c r="CYG198" s="229"/>
      <c r="CYH198" s="281"/>
      <c r="CYI198" s="282"/>
      <c r="CYJ198" s="229"/>
      <c r="CYK198" s="281"/>
      <c r="CYL198" s="282"/>
      <c r="CYM198" s="229"/>
      <c r="CYN198" s="281"/>
      <c r="CYO198" s="282"/>
      <c r="CYP198" s="229"/>
      <c r="CYQ198" s="281"/>
      <c r="CYR198" s="282"/>
      <c r="CYS198" s="229"/>
      <c r="CYT198" s="281"/>
      <c r="CYU198" s="282"/>
      <c r="CYV198" s="229"/>
      <c r="CYW198" s="281"/>
      <c r="CYX198" s="282"/>
      <c r="CYY198" s="229"/>
      <c r="CYZ198" s="281"/>
      <c r="CZA198" s="282"/>
      <c r="CZB198" s="229"/>
      <c r="CZC198" s="281"/>
      <c r="CZD198" s="282"/>
      <c r="CZE198" s="229"/>
      <c r="CZF198" s="281"/>
      <c r="CZG198" s="282"/>
      <c r="CZH198" s="229"/>
      <c r="CZI198" s="281"/>
      <c r="CZJ198" s="282"/>
      <c r="CZK198" s="229"/>
      <c r="CZL198" s="281"/>
      <c r="CZM198" s="282"/>
      <c r="CZN198" s="229"/>
      <c r="CZO198" s="281"/>
      <c r="CZP198" s="282"/>
      <c r="CZQ198" s="229"/>
      <c r="CZR198" s="281"/>
      <c r="CZS198" s="282"/>
      <c r="CZT198" s="229"/>
      <c r="CZU198" s="281"/>
      <c r="CZV198" s="282"/>
      <c r="CZW198" s="229"/>
      <c r="CZX198" s="281"/>
      <c r="CZY198" s="282"/>
      <c r="CZZ198" s="229"/>
      <c r="DAA198" s="281"/>
      <c r="DAB198" s="282"/>
      <c r="DAC198" s="229"/>
      <c r="DAD198" s="281"/>
      <c r="DAE198" s="282"/>
      <c r="DAF198" s="229"/>
      <c r="DAG198" s="281"/>
      <c r="DAH198" s="282"/>
      <c r="DAI198" s="229"/>
      <c r="DAJ198" s="281"/>
      <c r="DAK198" s="282"/>
      <c r="DAL198" s="229"/>
      <c r="DAM198" s="281"/>
      <c r="DAN198" s="282"/>
      <c r="DAO198" s="229"/>
      <c r="DAP198" s="281"/>
      <c r="DAQ198" s="282"/>
      <c r="DAR198" s="229"/>
      <c r="DAS198" s="281"/>
      <c r="DAT198" s="282"/>
      <c r="DAU198" s="229"/>
      <c r="DAV198" s="281"/>
      <c r="DAW198" s="282"/>
      <c r="DAX198" s="229"/>
      <c r="DAY198" s="281"/>
      <c r="DAZ198" s="282"/>
      <c r="DBA198" s="229"/>
      <c r="DBB198" s="281"/>
      <c r="DBC198" s="282"/>
      <c r="DBD198" s="229"/>
      <c r="DBE198" s="281"/>
      <c r="DBF198" s="282"/>
      <c r="DBG198" s="229"/>
      <c r="DBH198" s="281"/>
      <c r="DBI198" s="282"/>
      <c r="DBJ198" s="229"/>
      <c r="DBK198" s="281"/>
      <c r="DBL198" s="282"/>
      <c r="DBM198" s="229"/>
      <c r="DBN198" s="281"/>
      <c r="DBO198" s="282"/>
      <c r="DBP198" s="229"/>
      <c r="DBQ198" s="281"/>
      <c r="DBR198" s="282"/>
      <c r="DBS198" s="229"/>
      <c r="DBT198" s="281"/>
      <c r="DBU198" s="282"/>
      <c r="DBV198" s="229"/>
      <c r="DBW198" s="281"/>
      <c r="DBX198" s="282"/>
      <c r="DBY198" s="229"/>
      <c r="DBZ198" s="281"/>
      <c r="DCA198" s="282"/>
      <c r="DCB198" s="229"/>
      <c r="DCC198" s="281"/>
      <c r="DCD198" s="282"/>
      <c r="DCE198" s="229"/>
      <c r="DCF198" s="281"/>
      <c r="DCG198" s="282"/>
      <c r="DCH198" s="229"/>
      <c r="DCI198" s="281"/>
      <c r="DCJ198" s="282"/>
      <c r="DCK198" s="229"/>
      <c r="DCL198" s="281"/>
      <c r="DCM198" s="282"/>
      <c r="DCN198" s="229"/>
      <c r="DCO198" s="281"/>
      <c r="DCP198" s="282"/>
      <c r="DCQ198" s="229"/>
      <c r="DCR198" s="281"/>
      <c r="DCS198" s="282"/>
      <c r="DCT198" s="229"/>
      <c r="DCU198" s="281"/>
      <c r="DCV198" s="282"/>
      <c r="DCW198" s="229"/>
      <c r="DCX198" s="281"/>
      <c r="DCY198" s="282"/>
      <c r="DCZ198" s="229"/>
      <c r="DDA198" s="281"/>
      <c r="DDB198" s="282"/>
      <c r="DDC198" s="229"/>
      <c r="DDD198" s="281"/>
      <c r="DDE198" s="282"/>
      <c r="DDF198" s="229"/>
      <c r="DDG198" s="281"/>
      <c r="DDH198" s="282"/>
      <c r="DDI198" s="229"/>
      <c r="DDJ198" s="281"/>
      <c r="DDK198" s="282"/>
      <c r="DDL198" s="229"/>
      <c r="DDM198" s="281"/>
      <c r="DDN198" s="282"/>
      <c r="DDO198" s="229"/>
      <c r="DDP198" s="281"/>
      <c r="DDQ198" s="282"/>
      <c r="DDR198" s="229"/>
      <c r="DDS198" s="281"/>
      <c r="DDT198" s="282"/>
      <c r="DDU198" s="229"/>
      <c r="DDV198" s="281"/>
      <c r="DDW198" s="282"/>
      <c r="DDX198" s="229"/>
      <c r="DDY198" s="281"/>
      <c r="DDZ198" s="282"/>
      <c r="DEA198" s="229"/>
      <c r="DEB198" s="281"/>
      <c r="DEC198" s="282"/>
      <c r="DED198" s="229"/>
      <c r="DEE198" s="281"/>
      <c r="DEF198" s="282"/>
      <c r="DEG198" s="229"/>
      <c r="DEH198" s="281"/>
      <c r="DEI198" s="282"/>
      <c r="DEJ198" s="229"/>
      <c r="DEK198" s="281"/>
      <c r="DEL198" s="282"/>
      <c r="DEM198" s="229"/>
      <c r="DEN198" s="281"/>
      <c r="DEO198" s="282"/>
      <c r="DEP198" s="229"/>
      <c r="DEQ198" s="281"/>
      <c r="DER198" s="282"/>
      <c r="DES198" s="229"/>
      <c r="DET198" s="281"/>
      <c r="DEU198" s="282"/>
      <c r="DEV198" s="229"/>
      <c r="DEW198" s="281"/>
      <c r="DEX198" s="282"/>
      <c r="DEY198" s="229"/>
      <c r="DEZ198" s="281"/>
      <c r="DFA198" s="282"/>
      <c r="DFB198" s="229"/>
      <c r="DFC198" s="281"/>
      <c r="DFD198" s="282"/>
      <c r="DFE198" s="229"/>
      <c r="DFF198" s="281"/>
      <c r="DFG198" s="282"/>
      <c r="DFH198" s="229"/>
      <c r="DFI198" s="281"/>
      <c r="DFJ198" s="282"/>
      <c r="DFK198" s="229"/>
      <c r="DFL198" s="281"/>
      <c r="DFM198" s="282"/>
      <c r="DFN198" s="229"/>
      <c r="DFO198" s="281"/>
      <c r="DFP198" s="282"/>
      <c r="DFQ198" s="229"/>
      <c r="DFR198" s="281"/>
      <c r="DFS198" s="282"/>
      <c r="DFT198" s="229"/>
      <c r="DFU198" s="281"/>
      <c r="DFV198" s="282"/>
      <c r="DFW198" s="229"/>
      <c r="DFX198" s="281"/>
      <c r="DFY198" s="282"/>
      <c r="DFZ198" s="229"/>
      <c r="DGA198" s="281"/>
      <c r="DGB198" s="282"/>
      <c r="DGC198" s="229"/>
      <c r="DGD198" s="281"/>
      <c r="DGE198" s="282"/>
      <c r="DGF198" s="229"/>
      <c r="DGG198" s="281"/>
      <c r="DGH198" s="282"/>
      <c r="DGI198" s="229"/>
      <c r="DGJ198" s="281"/>
      <c r="DGK198" s="282"/>
      <c r="DGL198" s="229"/>
      <c r="DGM198" s="281"/>
      <c r="DGN198" s="282"/>
      <c r="DGO198" s="229"/>
      <c r="DGP198" s="281"/>
      <c r="DGQ198" s="282"/>
      <c r="DGR198" s="229"/>
      <c r="DGS198" s="281"/>
      <c r="DGT198" s="282"/>
      <c r="DGU198" s="229"/>
      <c r="DGV198" s="281"/>
      <c r="DGW198" s="282"/>
      <c r="DGX198" s="229"/>
      <c r="DGY198" s="281"/>
      <c r="DGZ198" s="282"/>
      <c r="DHA198" s="229"/>
      <c r="DHB198" s="281"/>
      <c r="DHC198" s="282"/>
      <c r="DHD198" s="229"/>
      <c r="DHE198" s="281"/>
      <c r="DHF198" s="282"/>
      <c r="DHG198" s="229"/>
      <c r="DHH198" s="281"/>
      <c r="DHI198" s="282"/>
      <c r="DHJ198" s="229"/>
      <c r="DHK198" s="281"/>
      <c r="DHL198" s="282"/>
      <c r="DHM198" s="229"/>
      <c r="DHN198" s="281"/>
      <c r="DHO198" s="282"/>
      <c r="DHP198" s="229"/>
      <c r="DHQ198" s="281"/>
      <c r="DHR198" s="282"/>
      <c r="DHS198" s="229"/>
      <c r="DHT198" s="281"/>
      <c r="DHU198" s="282"/>
      <c r="DHV198" s="229"/>
      <c r="DHW198" s="281"/>
      <c r="DHX198" s="282"/>
      <c r="DHY198" s="229"/>
      <c r="DHZ198" s="281"/>
      <c r="DIA198" s="282"/>
      <c r="DIB198" s="229"/>
      <c r="DIC198" s="281"/>
      <c r="DID198" s="282"/>
      <c r="DIE198" s="229"/>
      <c r="DIF198" s="281"/>
      <c r="DIG198" s="282"/>
      <c r="DIH198" s="229"/>
      <c r="DII198" s="281"/>
      <c r="DIJ198" s="282"/>
      <c r="DIK198" s="229"/>
      <c r="DIL198" s="281"/>
      <c r="DIM198" s="282"/>
      <c r="DIN198" s="229"/>
      <c r="DIO198" s="281"/>
      <c r="DIP198" s="282"/>
      <c r="DIQ198" s="229"/>
      <c r="DIR198" s="281"/>
      <c r="DIS198" s="282"/>
      <c r="DIT198" s="229"/>
      <c r="DIU198" s="281"/>
      <c r="DIV198" s="282"/>
      <c r="DIW198" s="229"/>
      <c r="DIX198" s="281"/>
      <c r="DIY198" s="282"/>
      <c r="DIZ198" s="229"/>
      <c r="DJA198" s="281"/>
      <c r="DJB198" s="282"/>
      <c r="DJC198" s="229"/>
      <c r="DJD198" s="281"/>
      <c r="DJE198" s="282"/>
      <c r="DJF198" s="229"/>
      <c r="DJG198" s="281"/>
      <c r="DJH198" s="282"/>
      <c r="DJI198" s="229"/>
      <c r="DJJ198" s="281"/>
      <c r="DJK198" s="282"/>
      <c r="DJL198" s="229"/>
      <c r="DJM198" s="281"/>
      <c r="DJN198" s="282"/>
      <c r="DJO198" s="229"/>
      <c r="DJP198" s="281"/>
      <c r="DJQ198" s="282"/>
      <c r="DJR198" s="229"/>
      <c r="DJS198" s="281"/>
      <c r="DJT198" s="282"/>
      <c r="DJU198" s="229"/>
      <c r="DJV198" s="281"/>
      <c r="DJW198" s="282"/>
      <c r="DJX198" s="229"/>
      <c r="DJY198" s="281"/>
      <c r="DJZ198" s="282"/>
      <c r="DKA198" s="229"/>
      <c r="DKB198" s="281"/>
      <c r="DKC198" s="282"/>
      <c r="DKD198" s="229"/>
      <c r="DKE198" s="281"/>
      <c r="DKF198" s="282"/>
      <c r="DKG198" s="229"/>
      <c r="DKH198" s="281"/>
      <c r="DKI198" s="282"/>
      <c r="DKJ198" s="229"/>
      <c r="DKK198" s="281"/>
      <c r="DKL198" s="282"/>
      <c r="DKM198" s="229"/>
      <c r="DKN198" s="281"/>
      <c r="DKO198" s="282"/>
      <c r="DKP198" s="229"/>
      <c r="DKQ198" s="281"/>
      <c r="DKR198" s="282"/>
      <c r="DKS198" s="229"/>
      <c r="DKT198" s="281"/>
      <c r="DKU198" s="282"/>
      <c r="DKV198" s="229"/>
      <c r="DKW198" s="281"/>
      <c r="DKX198" s="282"/>
      <c r="DKY198" s="229"/>
      <c r="DKZ198" s="281"/>
      <c r="DLA198" s="282"/>
      <c r="DLB198" s="229"/>
      <c r="DLC198" s="281"/>
      <c r="DLD198" s="282"/>
      <c r="DLE198" s="229"/>
      <c r="DLF198" s="281"/>
      <c r="DLG198" s="282"/>
      <c r="DLH198" s="229"/>
      <c r="DLI198" s="281"/>
      <c r="DLJ198" s="282"/>
      <c r="DLK198" s="229"/>
      <c r="DLL198" s="281"/>
      <c r="DLM198" s="282"/>
      <c r="DLN198" s="229"/>
      <c r="DLO198" s="281"/>
      <c r="DLP198" s="282"/>
      <c r="DLQ198" s="229"/>
      <c r="DLR198" s="281"/>
      <c r="DLS198" s="282"/>
      <c r="DLT198" s="229"/>
      <c r="DLU198" s="281"/>
      <c r="DLV198" s="282"/>
      <c r="DLW198" s="229"/>
      <c r="DLX198" s="281"/>
      <c r="DLY198" s="282"/>
      <c r="DLZ198" s="229"/>
      <c r="DMA198" s="281"/>
      <c r="DMB198" s="282"/>
      <c r="DMC198" s="229"/>
      <c r="DMD198" s="281"/>
      <c r="DME198" s="282"/>
      <c r="DMF198" s="229"/>
      <c r="DMG198" s="281"/>
      <c r="DMH198" s="282"/>
      <c r="DMI198" s="229"/>
      <c r="DMJ198" s="281"/>
      <c r="DMK198" s="282"/>
      <c r="DML198" s="229"/>
      <c r="DMM198" s="281"/>
      <c r="DMN198" s="282"/>
      <c r="DMO198" s="229"/>
      <c r="DMP198" s="281"/>
      <c r="DMQ198" s="282"/>
      <c r="DMR198" s="229"/>
      <c r="DMS198" s="281"/>
      <c r="DMT198" s="282"/>
      <c r="DMU198" s="229"/>
      <c r="DMV198" s="281"/>
      <c r="DMW198" s="282"/>
      <c r="DMX198" s="229"/>
      <c r="DMY198" s="281"/>
      <c r="DMZ198" s="282"/>
      <c r="DNA198" s="229"/>
      <c r="DNB198" s="281"/>
      <c r="DNC198" s="282"/>
      <c r="DND198" s="229"/>
      <c r="DNE198" s="281"/>
      <c r="DNF198" s="282"/>
      <c r="DNG198" s="229"/>
      <c r="DNH198" s="281"/>
      <c r="DNI198" s="282"/>
      <c r="DNJ198" s="229"/>
      <c r="DNK198" s="281"/>
      <c r="DNL198" s="282"/>
      <c r="DNM198" s="229"/>
      <c r="DNN198" s="281"/>
      <c r="DNO198" s="282"/>
      <c r="DNP198" s="229"/>
      <c r="DNQ198" s="281"/>
      <c r="DNR198" s="282"/>
      <c r="DNS198" s="229"/>
      <c r="DNT198" s="281"/>
      <c r="DNU198" s="282"/>
      <c r="DNV198" s="229"/>
      <c r="DNW198" s="281"/>
      <c r="DNX198" s="282"/>
      <c r="DNY198" s="229"/>
      <c r="DNZ198" s="281"/>
      <c r="DOA198" s="282"/>
      <c r="DOB198" s="229"/>
      <c r="DOC198" s="281"/>
      <c r="DOD198" s="282"/>
      <c r="DOE198" s="229"/>
      <c r="DOF198" s="281"/>
      <c r="DOG198" s="282"/>
      <c r="DOH198" s="229"/>
      <c r="DOI198" s="281"/>
      <c r="DOJ198" s="282"/>
      <c r="DOK198" s="229"/>
      <c r="DOL198" s="281"/>
      <c r="DOM198" s="282"/>
      <c r="DON198" s="229"/>
      <c r="DOO198" s="281"/>
      <c r="DOP198" s="282"/>
      <c r="DOQ198" s="229"/>
      <c r="DOR198" s="281"/>
      <c r="DOS198" s="282"/>
      <c r="DOT198" s="229"/>
      <c r="DOU198" s="281"/>
      <c r="DOV198" s="282"/>
      <c r="DOW198" s="229"/>
      <c r="DOX198" s="281"/>
      <c r="DOY198" s="282"/>
      <c r="DOZ198" s="229"/>
      <c r="DPA198" s="281"/>
      <c r="DPB198" s="282"/>
      <c r="DPC198" s="229"/>
      <c r="DPD198" s="281"/>
      <c r="DPE198" s="282"/>
      <c r="DPF198" s="229"/>
      <c r="DPG198" s="281"/>
      <c r="DPH198" s="282"/>
      <c r="DPI198" s="229"/>
      <c r="DPJ198" s="281"/>
      <c r="DPK198" s="282"/>
      <c r="DPL198" s="229"/>
      <c r="DPM198" s="281"/>
      <c r="DPN198" s="282"/>
      <c r="DPO198" s="229"/>
      <c r="DPP198" s="281"/>
      <c r="DPQ198" s="282"/>
      <c r="DPR198" s="229"/>
      <c r="DPS198" s="281"/>
      <c r="DPT198" s="282"/>
      <c r="DPU198" s="229"/>
      <c r="DPV198" s="281"/>
      <c r="DPW198" s="282"/>
      <c r="DPX198" s="229"/>
      <c r="DPY198" s="281"/>
      <c r="DPZ198" s="282"/>
      <c r="DQA198" s="229"/>
      <c r="DQB198" s="281"/>
      <c r="DQC198" s="282"/>
      <c r="DQD198" s="229"/>
      <c r="DQE198" s="281"/>
      <c r="DQF198" s="282"/>
      <c r="DQG198" s="229"/>
      <c r="DQH198" s="281"/>
      <c r="DQI198" s="282"/>
      <c r="DQJ198" s="229"/>
      <c r="DQK198" s="281"/>
      <c r="DQL198" s="282"/>
      <c r="DQM198" s="229"/>
      <c r="DQN198" s="281"/>
      <c r="DQO198" s="282"/>
      <c r="DQP198" s="229"/>
      <c r="DQQ198" s="281"/>
      <c r="DQR198" s="282"/>
      <c r="DQS198" s="229"/>
      <c r="DQT198" s="281"/>
      <c r="DQU198" s="282"/>
      <c r="DQV198" s="229"/>
      <c r="DQW198" s="281"/>
      <c r="DQX198" s="282"/>
      <c r="DQY198" s="229"/>
      <c r="DQZ198" s="281"/>
      <c r="DRA198" s="282"/>
      <c r="DRB198" s="229"/>
      <c r="DRC198" s="281"/>
      <c r="DRD198" s="282"/>
      <c r="DRE198" s="229"/>
      <c r="DRF198" s="281"/>
      <c r="DRG198" s="282"/>
      <c r="DRH198" s="229"/>
      <c r="DRI198" s="281"/>
      <c r="DRJ198" s="282"/>
      <c r="DRK198" s="229"/>
      <c r="DRL198" s="281"/>
      <c r="DRM198" s="282"/>
      <c r="DRN198" s="229"/>
      <c r="DRO198" s="281"/>
      <c r="DRP198" s="282"/>
      <c r="DRQ198" s="229"/>
      <c r="DRR198" s="281"/>
      <c r="DRS198" s="282"/>
      <c r="DRT198" s="229"/>
      <c r="DRU198" s="281"/>
      <c r="DRV198" s="282"/>
      <c r="DRW198" s="229"/>
      <c r="DRX198" s="281"/>
      <c r="DRY198" s="282"/>
      <c r="DRZ198" s="229"/>
      <c r="DSA198" s="281"/>
      <c r="DSB198" s="282"/>
      <c r="DSC198" s="229"/>
      <c r="DSD198" s="281"/>
      <c r="DSE198" s="282"/>
      <c r="DSF198" s="229"/>
      <c r="DSG198" s="281"/>
      <c r="DSH198" s="282"/>
      <c r="DSI198" s="229"/>
      <c r="DSJ198" s="281"/>
      <c r="DSK198" s="282"/>
      <c r="DSL198" s="229"/>
      <c r="DSM198" s="281"/>
      <c r="DSN198" s="282"/>
      <c r="DSO198" s="229"/>
      <c r="DSP198" s="281"/>
      <c r="DSQ198" s="282"/>
      <c r="DSR198" s="229"/>
      <c r="DSS198" s="281"/>
      <c r="DST198" s="282"/>
      <c r="DSU198" s="229"/>
      <c r="DSV198" s="281"/>
      <c r="DSW198" s="282"/>
      <c r="DSX198" s="229"/>
      <c r="DSY198" s="281"/>
      <c r="DSZ198" s="282"/>
      <c r="DTA198" s="229"/>
      <c r="DTB198" s="281"/>
      <c r="DTC198" s="282"/>
      <c r="DTD198" s="229"/>
      <c r="DTE198" s="281"/>
      <c r="DTF198" s="282"/>
      <c r="DTG198" s="229"/>
      <c r="DTH198" s="281"/>
      <c r="DTI198" s="282"/>
      <c r="DTJ198" s="229"/>
      <c r="DTK198" s="281"/>
      <c r="DTL198" s="282"/>
      <c r="DTM198" s="229"/>
      <c r="DTN198" s="281"/>
      <c r="DTO198" s="282"/>
      <c r="DTP198" s="229"/>
      <c r="DTQ198" s="281"/>
      <c r="DTR198" s="282"/>
      <c r="DTS198" s="229"/>
      <c r="DTT198" s="281"/>
      <c r="DTU198" s="282"/>
      <c r="DTV198" s="229"/>
      <c r="DTW198" s="281"/>
      <c r="DTX198" s="282"/>
      <c r="DTY198" s="229"/>
      <c r="DTZ198" s="281"/>
      <c r="DUA198" s="282"/>
      <c r="DUB198" s="229"/>
      <c r="DUC198" s="281"/>
      <c r="DUD198" s="282"/>
      <c r="DUE198" s="229"/>
      <c r="DUF198" s="281"/>
      <c r="DUG198" s="282"/>
      <c r="DUH198" s="229"/>
      <c r="DUI198" s="281"/>
      <c r="DUJ198" s="282"/>
      <c r="DUK198" s="229"/>
      <c r="DUL198" s="281"/>
      <c r="DUM198" s="282"/>
      <c r="DUN198" s="229"/>
      <c r="DUO198" s="281"/>
      <c r="DUP198" s="282"/>
      <c r="DUQ198" s="229"/>
      <c r="DUR198" s="281"/>
      <c r="DUS198" s="282"/>
      <c r="DUT198" s="229"/>
      <c r="DUU198" s="281"/>
      <c r="DUV198" s="282"/>
      <c r="DUW198" s="229"/>
      <c r="DUX198" s="281"/>
      <c r="DUY198" s="282"/>
      <c r="DUZ198" s="229"/>
      <c r="DVA198" s="281"/>
      <c r="DVB198" s="282"/>
      <c r="DVC198" s="229"/>
      <c r="DVD198" s="281"/>
      <c r="DVE198" s="282"/>
      <c r="DVF198" s="229"/>
      <c r="DVG198" s="281"/>
      <c r="DVH198" s="282"/>
      <c r="DVI198" s="229"/>
      <c r="DVJ198" s="281"/>
      <c r="DVK198" s="282"/>
      <c r="DVL198" s="229"/>
      <c r="DVM198" s="281"/>
      <c r="DVN198" s="282"/>
      <c r="DVO198" s="229"/>
      <c r="DVP198" s="281"/>
      <c r="DVQ198" s="282"/>
      <c r="DVR198" s="229"/>
      <c r="DVS198" s="281"/>
      <c r="DVT198" s="282"/>
      <c r="DVU198" s="229"/>
      <c r="DVV198" s="281"/>
      <c r="DVW198" s="282"/>
      <c r="DVX198" s="229"/>
      <c r="DVY198" s="281"/>
      <c r="DVZ198" s="282"/>
      <c r="DWA198" s="229"/>
      <c r="DWB198" s="281"/>
      <c r="DWC198" s="282"/>
      <c r="DWD198" s="229"/>
      <c r="DWE198" s="281"/>
      <c r="DWF198" s="282"/>
      <c r="DWG198" s="229"/>
      <c r="DWH198" s="281"/>
      <c r="DWI198" s="282"/>
      <c r="DWJ198" s="229"/>
      <c r="DWK198" s="281"/>
      <c r="DWL198" s="282"/>
      <c r="DWM198" s="229"/>
      <c r="DWN198" s="281"/>
      <c r="DWO198" s="282"/>
      <c r="DWP198" s="229"/>
      <c r="DWQ198" s="281"/>
      <c r="DWR198" s="282"/>
      <c r="DWS198" s="229"/>
      <c r="DWT198" s="281"/>
      <c r="DWU198" s="282"/>
      <c r="DWV198" s="229"/>
      <c r="DWW198" s="281"/>
      <c r="DWX198" s="282"/>
      <c r="DWY198" s="229"/>
      <c r="DWZ198" s="281"/>
      <c r="DXA198" s="282"/>
      <c r="DXB198" s="229"/>
      <c r="DXC198" s="281"/>
      <c r="DXD198" s="282"/>
      <c r="DXE198" s="229"/>
      <c r="DXF198" s="281"/>
      <c r="DXG198" s="282"/>
      <c r="DXH198" s="229"/>
      <c r="DXI198" s="281"/>
      <c r="DXJ198" s="282"/>
      <c r="DXK198" s="229"/>
      <c r="DXL198" s="281"/>
      <c r="DXM198" s="282"/>
      <c r="DXN198" s="229"/>
      <c r="DXO198" s="281"/>
      <c r="DXP198" s="282"/>
      <c r="DXQ198" s="229"/>
      <c r="DXR198" s="281"/>
      <c r="DXS198" s="282"/>
      <c r="DXT198" s="229"/>
      <c r="DXU198" s="281"/>
      <c r="DXV198" s="282"/>
      <c r="DXW198" s="229"/>
      <c r="DXX198" s="281"/>
      <c r="DXY198" s="282"/>
      <c r="DXZ198" s="229"/>
      <c r="DYA198" s="281"/>
      <c r="DYB198" s="282"/>
      <c r="DYC198" s="229"/>
      <c r="DYD198" s="281"/>
      <c r="DYE198" s="282"/>
      <c r="DYF198" s="229"/>
      <c r="DYG198" s="281"/>
      <c r="DYH198" s="282"/>
      <c r="DYI198" s="229"/>
      <c r="DYJ198" s="281"/>
      <c r="DYK198" s="282"/>
      <c r="DYL198" s="229"/>
      <c r="DYM198" s="281"/>
      <c r="DYN198" s="282"/>
      <c r="DYO198" s="229"/>
      <c r="DYP198" s="281"/>
      <c r="DYQ198" s="282"/>
      <c r="DYR198" s="229"/>
      <c r="DYS198" s="281"/>
      <c r="DYT198" s="282"/>
      <c r="DYU198" s="229"/>
      <c r="DYV198" s="281"/>
      <c r="DYW198" s="282"/>
      <c r="DYX198" s="229"/>
      <c r="DYY198" s="281"/>
      <c r="DYZ198" s="282"/>
      <c r="DZA198" s="229"/>
      <c r="DZB198" s="281"/>
      <c r="DZC198" s="282"/>
      <c r="DZD198" s="229"/>
      <c r="DZE198" s="281"/>
      <c r="DZF198" s="282"/>
      <c r="DZG198" s="229"/>
      <c r="DZH198" s="281"/>
      <c r="DZI198" s="282"/>
      <c r="DZJ198" s="229"/>
      <c r="DZK198" s="281"/>
      <c r="DZL198" s="282"/>
      <c r="DZM198" s="229"/>
      <c r="DZN198" s="281"/>
      <c r="DZO198" s="282"/>
      <c r="DZP198" s="229"/>
      <c r="DZQ198" s="281"/>
      <c r="DZR198" s="282"/>
      <c r="DZS198" s="229"/>
      <c r="DZT198" s="281"/>
      <c r="DZU198" s="282"/>
      <c r="DZV198" s="229"/>
      <c r="DZW198" s="281"/>
      <c r="DZX198" s="282"/>
      <c r="DZY198" s="229"/>
      <c r="DZZ198" s="281"/>
      <c r="EAA198" s="282"/>
      <c r="EAB198" s="229"/>
      <c r="EAC198" s="281"/>
      <c r="EAD198" s="282"/>
      <c r="EAE198" s="229"/>
      <c r="EAF198" s="281"/>
      <c r="EAG198" s="282"/>
      <c r="EAH198" s="229"/>
      <c r="EAI198" s="281"/>
      <c r="EAJ198" s="282"/>
      <c r="EAK198" s="229"/>
      <c r="EAL198" s="281"/>
      <c r="EAM198" s="282"/>
      <c r="EAN198" s="229"/>
      <c r="EAO198" s="281"/>
      <c r="EAP198" s="282"/>
      <c r="EAQ198" s="229"/>
      <c r="EAR198" s="281"/>
      <c r="EAS198" s="282"/>
      <c r="EAT198" s="229"/>
      <c r="EAU198" s="281"/>
      <c r="EAV198" s="282"/>
      <c r="EAW198" s="229"/>
      <c r="EAX198" s="281"/>
      <c r="EAY198" s="282"/>
      <c r="EAZ198" s="229"/>
      <c r="EBA198" s="281"/>
      <c r="EBB198" s="282"/>
      <c r="EBC198" s="229"/>
      <c r="EBD198" s="281"/>
      <c r="EBE198" s="282"/>
      <c r="EBF198" s="229"/>
      <c r="EBG198" s="281"/>
      <c r="EBH198" s="282"/>
      <c r="EBI198" s="229"/>
      <c r="EBJ198" s="281"/>
      <c r="EBK198" s="282"/>
      <c r="EBL198" s="229"/>
      <c r="EBM198" s="281"/>
      <c r="EBN198" s="282"/>
      <c r="EBO198" s="229"/>
      <c r="EBP198" s="281"/>
      <c r="EBQ198" s="282"/>
      <c r="EBR198" s="229"/>
      <c r="EBS198" s="281"/>
      <c r="EBT198" s="282"/>
      <c r="EBU198" s="229"/>
      <c r="EBV198" s="281"/>
      <c r="EBW198" s="282"/>
      <c r="EBX198" s="229"/>
      <c r="EBY198" s="281"/>
      <c r="EBZ198" s="282"/>
      <c r="ECA198" s="229"/>
      <c r="ECB198" s="281"/>
      <c r="ECC198" s="282"/>
      <c r="ECD198" s="229"/>
      <c r="ECE198" s="281"/>
      <c r="ECF198" s="282"/>
      <c r="ECG198" s="229"/>
      <c r="ECH198" s="281"/>
      <c r="ECI198" s="282"/>
      <c r="ECJ198" s="229"/>
      <c r="ECK198" s="281"/>
      <c r="ECL198" s="282"/>
      <c r="ECM198" s="229"/>
      <c r="ECN198" s="281"/>
      <c r="ECO198" s="282"/>
      <c r="ECP198" s="229"/>
      <c r="ECQ198" s="281"/>
      <c r="ECR198" s="282"/>
      <c r="ECS198" s="229"/>
      <c r="ECT198" s="281"/>
      <c r="ECU198" s="282"/>
      <c r="ECV198" s="229"/>
      <c r="ECW198" s="281"/>
      <c r="ECX198" s="282"/>
      <c r="ECY198" s="229"/>
      <c r="ECZ198" s="281"/>
      <c r="EDA198" s="282"/>
      <c r="EDB198" s="229"/>
      <c r="EDC198" s="281"/>
      <c r="EDD198" s="282"/>
      <c r="EDE198" s="229"/>
      <c r="EDF198" s="281"/>
      <c r="EDG198" s="282"/>
      <c r="EDH198" s="229"/>
      <c r="EDI198" s="281"/>
      <c r="EDJ198" s="282"/>
      <c r="EDK198" s="229"/>
      <c r="EDL198" s="281"/>
      <c r="EDM198" s="282"/>
      <c r="EDN198" s="229"/>
      <c r="EDO198" s="281"/>
      <c r="EDP198" s="282"/>
      <c r="EDQ198" s="229"/>
      <c r="EDR198" s="281"/>
      <c r="EDS198" s="282"/>
      <c r="EDT198" s="229"/>
      <c r="EDU198" s="281"/>
      <c r="EDV198" s="282"/>
      <c r="EDW198" s="229"/>
      <c r="EDX198" s="281"/>
      <c r="EDY198" s="282"/>
      <c r="EDZ198" s="229"/>
      <c r="EEA198" s="281"/>
      <c r="EEB198" s="282"/>
      <c r="EEC198" s="229"/>
      <c r="EED198" s="281"/>
      <c r="EEE198" s="282"/>
      <c r="EEF198" s="229"/>
      <c r="EEG198" s="281"/>
      <c r="EEH198" s="282"/>
      <c r="EEI198" s="229"/>
      <c r="EEJ198" s="281"/>
      <c r="EEK198" s="282"/>
      <c r="EEL198" s="229"/>
      <c r="EEM198" s="281"/>
      <c r="EEN198" s="282"/>
      <c r="EEO198" s="229"/>
      <c r="EEP198" s="281"/>
      <c r="EEQ198" s="282"/>
      <c r="EER198" s="229"/>
      <c r="EES198" s="281"/>
      <c r="EET198" s="282"/>
      <c r="EEU198" s="229"/>
      <c r="EEV198" s="281"/>
      <c r="EEW198" s="282"/>
      <c r="EEX198" s="229"/>
      <c r="EEY198" s="281"/>
      <c r="EEZ198" s="282"/>
      <c r="EFA198" s="229"/>
      <c r="EFB198" s="281"/>
      <c r="EFC198" s="282"/>
      <c r="EFD198" s="229"/>
      <c r="EFE198" s="281"/>
      <c r="EFF198" s="282"/>
      <c r="EFG198" s="229"/>
      <c r="EFH198" s="281"/>
      <c r="EFI198" s="282"/>
      <c r="EFJ198" s="229"/>
      <c r="EFK198" s="281"/>
      <c r="EFL198" s="282"/>
      <c r="EFM198" s="229"/>
      <c r="EFN198" s="281"/>
      <c r="EFO198" s="282"/>
      <c r="EFP198" s="229"/>
      <c r="EFQ198" s="281"/>
      <c r="EFR198" s="282"/>
      <c r="EFS198" s="229"/>
      <c r="EFT198" s="281"/>
      <c r="EFU198" s="282"/>
      <c r="EFV198" s="229"/>
      <c r="EFW198" s="281"/>
      <c r="EFX198" s="282"/>
      <c r="EFY198" s="229"/>
      <c r="EFZ198" s="281"/>
      <c r="EGA198" s="282"/>
      <c r="EGB198" s="229"/>
      <c r="EGC198" s="281"/>
      <c r="EGD198" s="282"/>
      <c r="EGE198" s="229"/>
      <c r="EGF198" s="281"/>
      <c r="EGG198" s="282"/>
      <c r="EGH198" s="229"/>
      <c r="EGI198" s="281"/>
      <c r="EGJ198" s="282"/>
      <c r="EGK198" s="229"/>
      <c r="EGL198" s="281"/>
      <c r="EGM198" s="282"/>
      <c r="EGN198" s="229"/>
      <c r="EGO198" s="281"/>
      <c r="EGP198" s="282"/>
      <c r="EGQ198" s="229"/>
      <c r="EGR198" s="281"/>
      <c r="EGS198" s="282"/>
      <c r="EGT198" s="229"/>
      <c r="EGU198" s="281"/>
      <c r="EGV198" s="282"/>
      <c r="EGW198" s="229"/>
      <c r="EGX198" s="281"/>
      <c r="EGY198" s="282"/>
      <c r="EGZ198" s="229"/>
      <c r="EHA198" s="281"/>
      <c r="EHB198" s="282"/>
      <c r="EHC198" s="229"/>
      <c r="EHD198" s="281"/>
      <c r="EHE198" s="282"/>
      <c r="EHF198" s="229"/>
      <c r="EHG198" s="281"/>
      <c r="EHH198" s="282"/>
      <c r="EHI198" s="229"/>
      <c r="EHJ198" s="281"/>
      <c r="EHK198" s="282"/>
      <c r="EHL198" s="229"/>
      <c r="EHM198" s="281"/>
      <c r="EHN198" s="282"/>
      <c r="EHO198" s="229"/>
      <c r="EHP198" s="281"/>
      <c r="EHQ198" s="282"/>
      <c r="EHR198" s="229"/>
      <c r="EHS198" s="281"/>
      <c r="EHT198" s="282"/>
      <c r="EHU198" s="229"/>
      <c r="EHV198" s="281"/>
      <c r="EHW198" s="282"/>
      <c r="EHX198" s="229"/>
      <c r="EHY198" s="281"/>
      <c r="EHZ198" s="282"/>
      <c r="EIA198" s="229"/>
      <c r="EIB198" s="281"/>
      <c r="EIC198" s="282"/>
      <c r="EID198" s="229"/>
      <c r="EIE198" s="281"/>
      <c r="EIF198" s="282"/>
      <c r="EIG198" s="229"/>
      <c r="EIH198" s="281"/>
      <c r="EII198" s="282"/>
      <c r="EIJ198" s="229"/>
      <c r="EIK198" s="281"/>
      <c r="EIL198" s="282"/>
      <c r="EIM198" s="229"/>
      <c r="EIN198" s="281"/>
      <c r="EIO198" s="282"/>
      <c r="EIP198" s="229"/>
      <c r="EIQ198" s="281"/>
      <c r="EIR198" s="282"/>
      <c r="EIS198" s="229"/>
      <c r="EIT198" s="281"/>
      <c r="EIU198" s="282"/>
      <c r="EIV198" s="229"/>
      <c r="EIW198" s="281"/>
      <c r="EIX198" s="282"/>
      <c r="EIY198" s="229"/>
      <c r="EIZ198" s="281"/>
      <c r="EJA198" s="282"/>
      <c r="EJB198" s="229"/>
      <c r="EJC198" s="281"/>
      <c r="EJD198" s="282"/>
      <c r="EJE198" s="229"/>
      <c r="EJF198" s="281"/>
      <c r="EJG198" s="282"/>
      <c r="EJH198" s="229"/>
      <c r="EJI198" s="281"/>
      <c r="EJJ198" s="282"/>
      <c r="EJK198" s="229"/>
      <c r="EJL198" s="281"/>
      <c r="EJM198" s="282"/>
      <c r="EJN198" s="229"/>
      <c r="EJO198" s="281"/>
      <c r="EJP198" s="282"/>
      <c r="EJQ198" s="229"/>
      <c r="EJR198" s="281"/>
      <c r="EJS198" s="282"/>
      <c r="EJT198" s="229"/>
      <c r="EJU198" s="281"/>
      <c r="EJV198" s="282"/>
      <c r="EJW198" s="229"/>
      <c r="EJX198" s="281"/>
      <c r="EJY198" s="282"/>
      <c r="EJZ198" s="229"/>
      <c r="EKA198" s="281"/>
      <c r="EKB198" s="282"/>
      <c r="EKC198" s="229"/>
      <c r="EKD198" s="281"/>
      <c r="EKE198" s="282"/>
      <c r="EKF198" s="229"/>
      <c r="EKG198" s="281"/>
      <c r="EKH198" s="282"/>
      <c r="EKI198" s="229"/>
      <c r="EKJ198" s="281"/>
      <c r="EKK198" s="282"/>
      <c r="EKL198" s="229"/>
      <c r="EKM198" s="281"/>
      <c r="EKN198" s="282"/>
      <c r="EKO198" s="229"/>
      <c r="EKP198" s="281"/>
      <c r="EKQ198" s="282"/>
      <c r="EKR198" s="229"/>
      <c r="EKS198" s="281"/>
      <c r="EKT198" s="282"/>
      <c r="EKU198" s="229"/>
      <c r="EKV198" s="281"/>
      <c r="EKW198" s="282"/>
      <c r="EKX198" s="229"/>
      <c r="EKY198" s="281"/>
      <c r="EKZ198" s="282"/>
      <c r="ELA198" s="229"/>
      <c r="ELB198" s="281"/>
      <c r="ELC198" s="282"/>
      <c r="ELD198" s="229"/>
      <c r="ELE198" s="281"/>
      <c r="ELF198" s="282"/>
      <c r="ELG198" s="229"/>
      <c r="ELH198" s="281"/>
      <c r="ELI198" s="282"/>
      <c r="ELJ198" s="229"/>
      <c r="ELK198" s="281"/>
      <c r="ELL198" s="282"/>
      <c r="ELM198" s="229"/>
      <c r="ELN198" s="281"/>
      <c r="ELO198" s="282"/>
      <c r="ELP198" s="229"/>
      <c r="ELQ198" s="281"/>
      <c r="ELR198" s="282"/>
      <c r="ELS198" s="229"/>
      <c r="ELT198" s="281"/>
      <c r="ELU198" s="282"/>
      <c r="ELV198" s="229"/>
      <c r="ELW198" s="281"/>
      <c r="ELX198" s="282"/>
      <c r="ELY198" s="229"/>
      <c r="ELZ198" s="281"/>
      <c r="EMA198" s="282"/>
      <c r="EMB198" s="229"/>
      <c r="EMC198" s="281"/>
      <c r="EMD198" s="282"/>
      <c r="EME198" s="229"/>
      <c r="EMF198" s="281"/>
      <c r="EMG198" s="282"/>
      <c r="EMH198" s="229"/>
      <c r="EMI198" s="281"/>
      <c r="EMJ198" s="282"/>
      <c r="EMK198" s="229"/>
      <c r="EML198" s="281"/>
      <c r="EMM198" s="282"/>
      <c r="EMN198" s="229"/>
      <c r="EMO198" s="281"/>
      <c r="EMP198" s="282"/>
      <c r="EMQ198" s="229"/>
      <c r="EMR198" s="281"/>
      <c r="EMS198" s="282"/>
      <c r="EMT198" s="229"/>
      <c r="EMU198" s="281"/>
      <c r="EMV198" s="282"/>
      <c r="EMW198" s="229"/>
      <c r="EMX198" s="281"/>
      <c r="EMY198" s="282"/>
      <c r="EMZ198" s="229"/>
      <c r="ENA198" s="281"/>
      <c r="ENB198" s="282"/>
      <c r="ENC198" s="229"/>
      <c r="END198" s="281"/>
      <c r="ENE198" s="282"/>
      <c r="ENF198" s="229"/>
      <c r="ENG198" s="281"/>
      <c r="ENH198" s="282"/>
      <c r="ENI198" s="229"/>
      <c r="ENJ198" s="281"/>
      <c r="ENK198" s="282"/>
      <c r="ENL198" s="229"/>
      <c r="ENM198" s="281"/>
      <c r="ENN198" s="282"/>
      <c r="ENO198" s="229"/>
      <c r="ENP198" s="281"/>
      <c r="ENQ198" s="282"/>
      <c r="ENR198" s="229"/>
      <c r="ENS198" s="281"/>
      <c r="ENT198" s="282"/>
      <c r="ENU198" s="229"/>
      <c r="ENV198" s="281"/>
      <c r="ENW198" s="282"/>
      <c r="ENX198" s="229"/>
      <c r="ENY198" s="281"/>
      <c r="ENZ198" s="282"/>
      <c r="EOA198" s="229"/>
      <c r="EOB198" s="281"/>
      <c r="EOC198" s="282"/>
      <c r="EOD198" s="229"/>
      <c r="EOE198" s="281"/>
      <c r="EOF198" s="282"/>
      <c r="EOG198" s="229"/>
      <c r="EOH198" s="281"/>
      <c r="EOI198" s="282"/>
      <c r="EOJ198" s="229"/>
      <c r="EOK198" s="281"/>
      <c r="EOL198" s="282"/>
      <c r="EOM198" s="229"/>
      <c r="EON198" s="281"/>
      <c r="EOO198" s="282"/>
      <c r="EOP198" s="229"/>
      <c r="EOQ198" s="281"/>
      <c r="EOR198" s="282"/>
      <c r="EOS198" s="229"/>
      <c r="EOT198" s="281"/>
      <c r="EOU198" s="282"/>
      <c r="EOV198" s="229"/>
      <c r="EOW198" s="281"/>
      <c r="EOX198" s="282"/>
      <c r="EOY198" s="229"/>
      <c r="EOZ198" s="281"/>
      <c r="EPA198" s="282"/>
      <c r="EPB198" s="229"/>
      <c r="EPC198" s="281"/>
      <c r="EPD198" s="282"/>
      <c r="EPE198" s="229"/>
      <c r="EPF198" s="281"/>
      <c r="EPG198" s="282"/>
      <c r="EPH198" s="229"/>
      <c r="EPI198" s="281"/>
      <c r="EPJ198" s="282"/>
      <c r="EPK198" s="229"/>
      <c r="EPL198" s="281"/>
      <c r="EPM198" s="282"/>
      <c r="EPN198" s="229"/>
      <c r="EPO198" s="281"/>
      <c r="EPP198" s="282"/>
      <c r="EPQ198" s="229"/>
      <c r="EPR198" s="281"/>
      <c r="EPS198" s="282"/>
      <c r="EPT198" s="229"/>
      <c r="EPU198" s="281"/>
      <c r="EPV198" s="282"/>
      <c r="EPW198" s="229"/>
      <c r="EPX198" s="281"/>
      <c r="EPY198" s="282"/>
      <c r="EPZ198" s="229"/>
      <c r="EQA198" s="281"/>
      <c r="EQB198" s="282"/>
      <c r="EQC198" s="229"/>
      <c r="EQD198" s="281"/>
      <c r="EQE198" s="282"/>
      <c r="EQF198" s="229"/>
      <c r="EQG198" s="281"/>
      <c r="EQH198" s="282"/>
      <c r="EQI198" s="229"/>
      <c r="EQJ198" s="281"/>
      <c r="EQK198" s="282"/>
      <c r="EQL198" s="229"/>
      <c r="EQM198" s="281"/>
      <c r="EQN198" s="282"/>
      <c r="EQO198" s="229"/>
      <c r="EQP198" s="281"/>
      <c r="EQQ198" s="282"/>
      <c r="EQR198" s="229"/>
      <c r="EQS198" s="281"/>
      <c r="EQT198" s="282"/>
      <c r="EQU198" s="229"/>
      <c r="EQV198" s="281"/>
      <c r="EQW198" s="282"/>
      <c r="EQX198" s="229"/>
      <c r="EQY198" s="281"/>
      <c r="EQZ198" s="282"/>
      <c r="ERA198" s="229"/>
      <c r="ERB198" s="281"/>
      <c r="ERC198" s="282"/>
      <c r="ERD198" s="229"/>
      <c r="ERE198" s="281"/>
      <c r="ERF198" s="282"/>
      <c r="ERG198" s="229"/>
      <c r="ERH198" s="281"/>
      <c r="ERI198" s="282"/>
      <c r="ERJ198" s="229"/>
      <c r="ERK198" s="281"/>
      <c r="ERL198" s="282"/>
      <c r="ERM198" s="229"/>
      <c r="ERN198" s="281"/>
      <c r="ERO198" s="282"/>
      <c r="ERP198" s="229"/>
      <c r="ERQ198" s="281"/>
      <c r="ERR198" s="282"/>
      <c r="ERS198" s="229"/>
      <c r="ERT198" s="281"/>
      <c r="ERU198" s="282"/>
      <c r="ERV198" s="229"/>
      <c r="ERW198" s="281"/>
      <c r="ERX198" s="282"/>
      <c r="ERY198" s="229"/>
      <c r="ERZ198" s="281"/>
      <c r="ESA198" s="282"/>
      <c r="ESB198" s="229"/>
      <c r="ESC198" s="281"/>
      <c r="ESD198" s="282"/>
      <c r="ESE198" s="229"/>
      <c r="ESF198" s="281"/>
      <c r="ESG198" s="282"/>
      <c r="ESH198" s="229"/>
      <c r="ESI198" s="281"/>
      <c r="ESJ198" s="282"/>
      <c r="ESK198" s="229"/>
      <c r="ESL198" s="281"/>
      <c r="ESM198" s="282"/>
      <c r="ESN198" s="229"/>
      <c r="ESO198" s="281"/>
      <c r="ESP198" s="282"/>
      <c r="ESQ198" s="229"/>
      <c r="ESR198" s="281"/>
      <c r="ESS198" s="282"/>
      <c r="EST198" s="229"/>
      <c r="ESU198" s="281"/>
      <c r="ESV198" s="282"/>
      <c r="ESW198" s="229"/>
      <c r="ESX198" s="281"/>
      <c r="ESY198" s="282"/>
      <c r="ESZ198" s="229"/>
      <c r="ETA198" s="281"/>
      <c r="ETB198" s="282"/>
      <c r="ETC198" s="229"/>
      <c r="ETD198" s="281"/>
      <c r="ETE198" s="282"/>
      <c r="ETF198" s="229"/>
      <c r="ETG198" s="281"/>
      <c r="ETH198" s="282"/>
      <c r="ETI198" s="229"/>
      <c r="ETJ198" s="281"/>
      <c r="ETK198" s="282"/>
      <c r="ETL198" s="229"/>
      <c r="ETM198" s="281"/>
      <c r="ETN198" s="282"/>
      <c r="ETO198" s="229"/>
      <c r="ETP198" s="281"/>
      <c r="ETQ198" s="282"/>
      <c r="ETR198" s="229"/>
      <c r="ETS198" s="281"/>
      <c r="ETT198" s="282"/>
      <c r="ETU198" s="229"/>
      <c r="ETV198" s="281"/>
      <c r="ETW198" s="282"/>
      <c r="ETX198" s="229"/>
      <c r="ETY198" s="281"/>
      <c r="ETZ198" s="282"/>
      <c r="EUA198" s="229"/>
      <c r="EUB198" s="281"/>
      <c r="EUC198" s="282"/>
      <c r="EUD198" s="229"/>
      <c r="EUE198" s="281"/>
      <c r="EUF198" s="282"/>
      <c r="EUG198" s="229"/>
      <c r="EUH198" s="281"/>
      <c r="EUI198" s="282"/>
      <c r="EUJ198" s="229"/>
      <c r="EUK198" s="281"/>
      <c r="EUL198" s="282"/>
      <c r="EUM198" s="229"/>
      <c r="EUN198" s="281"/>
      <c r="EUO198" s="282"/>
      <c r="EUP198" s="229"/>
      <c r="EUQ198" s="281"/>
      <c r="EUR198" s="282"/>
      <c r="EUS198" s="229"/>
      <c r="EUT198" s="281"/>
      <c r="EUU198" s="282"/>
      <c r="EUV198" s="229"/>
      <c r="EUW198" s="281"/>
      <c r="EUX198" s="282"/>
      <c r="EUY198" s="229"/>
      <c r="EUZ198" s="281"/>
      <c r="EVA198" s="282"/>
      <c r="EVB198" s="229"/>
      <c r="EVC198" s="281"/>
      <c r="EVD198" s="282"/>
      <c r="EVE198" s="229"/>
      <c r="EVF198" s="281"/>
      <c r="EVG198" s="282"/>
      <c r="EVH198" s="229"/>
      <c r="EVI198" s="281"/>
      <c r="EVJ198" s="282"/>
      <c r="EVK198" s="229"/>
      <c r="EVL198" s="281"/>
      <c r="EVM198" s="282"/>
      <c r="EVN198" s="229"/>
      <c r="EVO198" s="281"/>
      <c r="EVP198" s="282"/>
      <c r="EVQ198" s="229"/>
      <c r="EVR198" s="281"/>
      <c r="EVS198" s="282"/>
      <c r="EVT198" s="229"/>
      <c r="EVU198" s="281"/>
      <c r="EVV198" s="282"/>
      <c r="EVW198" s="229"/>
      <c r="EVX198" s="281"/>
      <c r="EVY198" s="282"/>
      <c r="EVZ198" s="229"/>
      <c r="EWA198" s="281"/>
      <c r="EWB198" s="282"/>
      <c r="EWC198" s="229"/>
      <c r="EWD198" s="281"/>
      <c r="EWE198" s="282"/>
      <c r="EWF198" s="229"/>
      <c r="EWG198" s="281"/>
      <c r="EWH198" s="282"/>
      <c r="EWI198" s="229"/>
      <c r="EWJ198" s="281"/>
      <c r="EWK198" s="282"/>
      <c r="EWL198" s="229"/>
      <c r="EWM198" s="281"/>
      <c r="EWN198" s="282"/>
      <c r="EWO198" s="229"/>
      <c r="EWP198" s="281"/>
      <c r="EWQ198" s="282"/>
      <c r="EWR198" s="229"/>
      <c r="EWS198" s="281"/>
      <c r="EWT198" s="282"/>
      <c r="EWU198" s="229"/>
      <c r="EWV198" s="281"/>
      <c r="EWW198" s="282"/>
      <c r="EWX198" s="229"/>
      <c r="EWY198" s="281"/>
      <c r="EWZ198" s="282"/>
      <c r="EXA198" s="229"/>
      <c r="EXB198" s="281"/>
      <c r="EXC198" s="282"/>
      <c r="EXD198" s="229"/>
      <c r="EXE198" s="281"/>
      <c r="EXF198" s="282"/>
      <c r="EXG198" s="229"/>
      <c r="EXH198" s="281"/>
      <c r="EXI198" s="282"/>
      <c r="EXJ198" s="229"/>
      <c r="EXK198" s="281"/>
      <c r="EXL198" s="282"/>
      <c r="EXM198" s="229"/>
      <c r="EXN198" s="281"/>
      <c r="EXO198" s="282"/>
      <c r="EXP198" s="229"/>
      <c r="EXQ198" s="281"/>
      <c r="EXR198" s="282"/>
      <c r="EXS198" s="229"/>
      <c r="EXT198" s="281"/>
      <c r="EXU198" s="282"/>
      <c r="EXV198" s="229"/>
      <c r="EXW198" s="281"/>
      <c r="EXX198" s="282"/>
      <c r="EXY198" s="229"/>
      <c r="EXZ198" s="281"/>
      <c r="EYA198" s="282"/>
      <c r="EYB198" s="229"/>
      <c r="EYC198" s="281"/>
      <c r="EYD198" s="282"/>
      <c r="EYE198" s="229"/>
      <c r="EYF198" s="281"/>
      <c r="EYG198" s="282"/>
      <c r="EYH198" s="229"/>
      <c r="EYI198" s="281"/>
      <c r="EYJ198" s="282"/>
      <c r="EYK198" s="229"/>
      <c r="EYL198" s="281"/>
      <c r="EYM198" s="282"/>
      <c r="EYN198" s="229"/>
      <c r="EYO198" s="281"/>
      <c r="EYP198" s="282"/>
      <c r="EYQ198" s="229"/>
      <c r="EYR198" s="281"/>
      <c r="EYS198" s="282"/>
      <c r="EYT198" s="229"/>
      <c r="EYU198" s="281"/>
      <c r="EYV198" s="282"/>
      <c r="EYW198" s="229"/>
      <c r="EYX198" s="281"/>
      <c r="EYY198" s="282"/>
      <c r="EYZ198" s="229"/>
      <c r="EZA198" s="281"/>
      <c r="EZB198" s="282"/>
      <c r="EZC198" s="229"/>
      <c r="EZD198" s="281"/>
      <c r="EZE198" s="282"/>
      <c r="EZF198" s="229"/>
      <c r="EZG198" s="281"/>
      <c r="EZH198" s="282"/>
      <c r="EZI198" s="229"/>
      <c r="EZJ198" s="281"/>
      <c r="EZK198" s="282"/>
      <c r="EZL198" s="229"/>
      <c r="EZM198" s="281"/>
      <c r="EZN198" s="282"/>
      <c r="EZO198" s="229"/>
      <c r="EZP198" s="281"/>
      <c r="EZQ198" s="282"/>
      <c r="EZR198" s="229"/>
      <c r="EZS198" s="281"/>
      <c r="EZT198" s="282"/>
      <c r="EZU198" s="229"/>
      <c r="EZV198" s="281"/>
      <c r="EZW198" s="282"/>
      <c r="EZX198" s="229"/>
      <c r="EZY198" s="281"/>
      <c r="EZZ198" s="282"/>
      <c r="FAA198" s="229"/>
      <c r="FAB198" s="281"/>
      <c r="FAC198" s="282"/>
      <c r="FAD198" s="229"/>
      <c r="FAE198" s="281"/>
      <c r="FAF198" s="282"/>
      <c r="FAG198" s="229"/>
      <c r="FAH198" s="281"/>
      <c r="FAI198" s="282"/>
      <c r="FAJ198" s="229"/>
      <c r="FAK198" s="281"/>
      <c r="FAL198" s="282"/>
      <c r="FAM198" s="229"/>
      <c r="FAN198" s="281"/>
      <c r="FAO198" s="282"/>
      <c r="FAP198" s="229"/>
      <c r="FAQ198" s="281"/>
      <c r="FAR198" s="282"/>
      <c r="FAS198" s="229"/>
      <c r="FAT198" s="281"/>
      <c r="FAU198" s="282"/>
      <c r="FAV198" s="229"/>
      <c r="FAW198" s="281"/>
      <c r="FAX198" s="282"/>
      <c r="FAY198" s="229"/>
      <c r="FAZ198" s="281"/>
      <c r="FBA198" s="282"/>
      <c r="FBB198" s="229"/>
      <c r="FBC198" s="281"/>
      <c r="FBD198" s="282"/>
      <c r="FBE198" s="229"/>
      <c r="FBF198" s="281"/>
      <c r="FBG198" s="282"/>
      <c r="FBH198" s="229"/>
      <c r="FBI198" s="281"/>
      <c r="FBJ198" s="282"/>
      <c r="FBK198" s="229"/>
      <c r="FBL198" s="281"/>
      <c r="FBM198" s="282"/>
      <c r="FBN198" s="229"/>
      <c r="FBO198" s="281"/>
      <c r="FBP198" s="282"/>
      <c r="FBQ198" s="229"/>
      <c r="FBR198" s="281"/>
      <c r="FBS198" s="282"/>
      <c r="FBT198" s="229"/>
      <c r="FBU198" s="281"/>
      <c r="FBV198" s="282"/>
      <c r="FBW198" s="229"/>
      <c r="FBX198" s="281"/>
      <c r="FBY198" s="282"/>
      <c r="FBZ198" s="229"/>
      <c r="FCA198" s="281"/>
      <c r="FCB198" s="282"/>
      <c r="FCC198" s="229"/>
      <c r="FCD198" s="281"/>
      <c r="FCE198" s="282"/>
      <c r="FCF198" s="229"/>
      <c r="FCG198" s="281"/>
      <c r="FCH198" s="282"/>
      <c r="FCI198" s="229"/>
      <c r="FCJ198" s="281"/>
      <c r="FCK198" s="282"/>
      <c r="FCL198" s="229"/>
      <c r="FCM198" s="281"/>
      <c r="FCN198" s="282"/>
      <c r="FCO198" s="229"/>
      <c r="FCP198" s="281"/>
      <c r="FCQ198" s="282"/>
      <c r="FCR198" s="229"/>
      <c r="FCS198" s="281"/>
      <c r="FCT198" s="282"/>
      <c r="FCU198" s="229"/>
      <c r="FCV198" s="281"/>
      <c r="FCW198" s="282"/>
      <c r="FCX198" s="229"/>
      <c r="FCY198" s="281"/>
      <c r="FCZ198" s="282"/>
      <c r="FDA198" s="229"/>
      <c r="FDB198" s="281"/>
      <c r="FDC198" s="282"/>
      <c r="FDD198" s="229"/>
      <c r="FDE198" s="281"/>
      <c r="FDF198" s="282"/>
      <c r="FDG198" s="229"/>
      <c r="FDH198" s="281"/>
      <c r="FDI198" s="282"/>
      <c r="FDJ198" s="229"/>
      <c r="FDK198" s="281"/>
      <c r="FDL198" s="282"/>
      <c r="FDM198" s="229"/>
      <c r="FDN198" s="281"/>
      <c r="FDO198" s="282"/>
      <c r="FDP198" s="229"/>
      <c r="FDQ198" s="281"/>
      <c r="FDR198" s="282"/>
      <c r="FDS198" s="229"/>
      <c r="FDT198" s="281"/>
      <c r="FDU198" s="282"/>
      <c r="FDV198" s="229"/>
      <c r="FDW198" s="281"/>
      <c r="FDX198" s="282"/>
      <c r="FDY198" s="229"/>
      <c r="FDZ198" s="281"/>
      <c r="FEA198" s="282"/>
      <c r="FEB198" s="229"/>
      <c r="FEC198" s="281"/>
      <c r="FED198" s="282"/>
      <c r="FEE198" s="229"/>
      <c r="FEF198" s="281"/>
      <c r="FEG198" s="282"/>
      <c r="FEH198" s="229"/>
      <c r="FEI198" s="281"/>
      <c r="FEJ198" s="282"/>
      <c r="FEK198" s="229"/>
      <c r="FEL198" s="281"/>
      <c r="FEM198" s="282"/>
      <c r="FEN198" s="229"/>
      <c r="FEO198" s="281"/>
      <c r="FEP198" s="282"/>
      <c r="FEQ198" s="229"/>
      <c r="FER198" s="281"/>
      <c r="FES198" s="282"/>
      <c r="FET198" s="229"/>
      <c r="FEU198" s="281"/>
      <c r="FEV198" s="282"/>
      <c r="FEW198" s="229"/>
      <c r="FEX198" s="281"/>
      <c r="FEY198" s="282"/>
      <c r="FEZ198" s="229"/>
      <c r="FFA198" s="281"/>
      <c r="FFB198" s="282"/>
      <c r="FFC198" s="229"/>
      <c r="FFD198" s="281"/>
      <c r="FFE198" s="282"/>
      <c r="FFF198" s="229"/>
      <c r="FFG198" s="281"/>
      <c r="FFH198" s="282"/>
      <c r="FFI198" s="229"/>
      <c r="FFJ198" s="281"/>
      <c r="FFK198" s="282"/>
      <c r="FFL198" s="229"/>
      <c r="FFM198" s="281"/>
      <c r="FFN198" s="282"/>
      <c r="FFO198" s="229"/>
      <c r="FFP198" s="281"/>
      <c r="FFQ198" s="282"/>
      <c r="FFR198" s="229"/>
      <c r="FFS198" s="281"/>
      <c r="FFT198" s="282"/>
      <c r="FFU198" s="229"/>
      <c r="FFV198" s="281"/>
      <c r="FFW198" s="282"/>
      <c r="FFX198" s="229"/>
      <c r="FFY198" s="281"/>
      <c r="FFZ198" s="282"/>
      <c r="FGA198" s="229"/>
      <c r="FGB198" s="281"/>
      <c r="FGC198" s="282"/>
      <c r="FGD198" s="229"/>
      <c r="FGE198" s="281"/>
      <c r="FGF198" s="282"/>
      <c r="FGG198" s="229"/>
      <c r="FGH198" s="281"/>
      <c r="FGI198" s="282"/>
      <c r="FGJ198" s="229"/>
      <c r="FGK198" s="281"/>
      <c r="FGL198" s="282"/>
      <c r="FGM198" s="229"/>
      <c r="FGN198" s="281"/>
      <c r="FGO198" s="282"/>
      <c r="FGP198" s="229"/>
      <c r="FGQ198" s="281"/>
      <c r="FGR198" s="282"/>
      <c r="FGS198" s="229"/>
      <c r="FGT198" s="281"/>
      <c r="FGU198" s="282"/>
      <c r="FGV198" s="229"/>
      <c r="FGW198" s="281"/>
      <c r="FGX198" s="282"/>
      <c r="FGY198" s="229"/>
      <c r="FGZ198" s="281"/>
      <c r="FHA198" s="282"/>
      <c r="FHB198" s="229"/>
      <c r="FHC198" s="281"/>
      <c r="FHD198" s="282"/>
      <c r="FHE198" s="229"/>
      <c r="FHF198" s="281"/>
      <c r="FHG198" s="282"/>
      <c r="FHH198" s="229"/>
      <c r="FHI198" s="281"/>
      <c r="FHJ198" s="282"/>
      <c r="FHK198" s="229"/>
      <c r="FHL198" s="281"/>
      <c r="FHM198" s="282"/>
      <c r="FHN198" s="229"/>
      <c r="FHO198" s="281"/>
      <c r="FHP198" s="282"/>
      <c r="FHQ198" s="229"/>
      <c r="FHR198" s="281"/>
      <c r="FHS198" s="282"/>
      <c r="FHT198" s="229"/>
      <c r="FHU198" s="281"/>
      <c r="FHV198" s="282"/>
      <c r="FHW198" s="229"/>
      <c r="FHX198" s="281"/>
      <c r="FHY198" s="282"/>
      <c r="FHZ198" s="229"/>
      <c r="FIA198" s="281"/>
      <c r="FIB198" s="282"/>
      <c r="FIC198" s="229"/>
      <c r="FID198" s="281"/>
      <c r="FIE198" s="282"/>
      <c r="FIF198" s="229"/>
      <c r="FIG198" s="281"/>
      <c r="FIH198" s="282"/>
      <c r="FII198" s="229"/>
      <c r="FIJ198" s="281"/>
      <c r="FIK198" s="282"/>
      <c r="FIL198" s="229"/>
      <c r="FIM198" s="281"/>
      <c r="FIN198" s="282"/>
      <c r="FIO198" s="229"/>
      <c r="FIP198" s="281"/>
      <c r="FIQ198" s="282"/>
      <c r="FIR198" s="229"/>
      <c r="FIS198" s="281"/>
      <c r="FIT198" s="282"/>
      <c r="FIU198" s="229"/>
      <c r="FIV198" s="281"/>
      <c r="FIW198" s="282"/>
      <c r="FIX198" s="229"/>
      <c r="FIY198" s="281"/>
      <c r="FIZ198" s="282"/>
      <c r="FJA198" s="229"/>
      <c r="FJB198" s="281"/>
      <c r="FJC198" s="282"/>
      <c r="FJD198" s="229"/>
      <c r="FJE198" s="281"/>
      <c r="FJF198" s="282"/>
      <c r="FJG198" s="229"/>
      <c r="FJH198" s="281"/>
      <c r="FJI198" s="282"/>
      <c r="FJJ198" s="229"/>
      <c r="FJK198" s="281"/>
      <c r="FJL198" s="282"/>
      <c r="FJM198" s="229"/>
      <c r="FJN198" s="281"/>
      <c r="FJO198" s="282"/>
      <c r="FJP198" s="229"/>
      <c r="FJQ198" s="281"/>
      <c r="FJR198" s="282"/>
      <c r="FJS198" s="229"/>
      <c r="FJT198" s="281"/>
      <c r="FJU198" s="282"/>
      <c r="FJV198" s="229"/>
      <c r="FJW198" s="281"/>
      <c r="FJX198" s="282"/>
      <c r="FJY198" s="229"/>
      <c r="FJZ198" s="281"/>
      <c r="FKA198" s="282"/>
      <c r="FKB198" s="229"/>
      <c r="FKC198" s="281"/>
      <c r="FKD198" s="282"/>
      <c r="FKE198" s="229"/>
      <c r="FKF198" s="281"/>
      <c r="FKG198" s="282"/>
      <c r="FKH198" s="229"/>
      <c r="FKI198" s="281"/>
      <c r="FKJ198" s="282"/>
      <c r="FKK198" s="229"/>
      <c r="FKL198" s="281"/>
      <c r="FKM198" s="282"/>
      <c r="FKN198" s="229"/>
      <c r="FKO198" s="281"/>
      <c r="FKP198" s="282"/>
      <c r="FKQ198" s="229"/>
      <c r="FKR198" s="281"/>
      <c r="FKS198" s="282"/>
      <c r="FKT198" s="229"/>
      <c r="FKU198" s="281"/>
      <c r="FKV198" s="282"/>
      <c r="FKW198" s="229"/>
      <c r="FKX198" s="281"/>
      <c r="FKY198" s="282"/>
      <c r="FKZ198" s="229"/>
      <c r="FLA198" s="281"/>
      <c r="FLB198" s="282"/>
      <c r="FLC198" s="229"/>
      <c r="FLD198" s="281"/>
      <c r="FLE198" s="282"/>
      <c r="FLF198" s="229"/>
      <c r="FLG198" s="281"/>
      <c r="FLH198" s="282"/>
      <c r="FLI198" s="229"/>
      <c r="FLJ198" s="281"/>
      <c r="FLK198" s="282"/>
      <c r="FLL198" s="229"/>
      <c r="FLM198" s="281"/>
      <c r="FLN198" s="282"/>
      <c r="FLO198" s="229"/>
      <c r="FLP198" s="281"/>
      <c r="FLQ198" s="282"/>
      <c r="FLR198" s="229"/>
      <c r="FLS198" s="281"/>
      <c r="FLT198" s="282"/>
      <c r="FLU198" s="229"/>
      <c r="FLV198" s="281"/>
      <c r="FLW198" s="282"/>
      <c r="FLX198" s="229"/>
      <c r="FLY198" s="281"/>
      <c r="FLZ198" s="282"/>
      <c r="FMA198" s="229"/>
      <c r="FMB198" s="281"/>
      <c r="FMC198" s="282"/>
      <c r="FMD198" s="229"/>
      <c r="FME198" s="281"/>
      <c r="FMF198" s="282"/>
      <c r="FMG198" s="229"/>
      <c r="FMH198" s="281"/>
      <c r="FMI198" s="282"/>
      <c r="FMJ198" s="229"/>
      <c r="FMK198" s="281"/>
      <c r="FML198" s="282"/>
      <c r="FMM198" s="229"/>
      <c r="FMN198" s="281"/>
      <c r="FMO198" s="282"/>
      <c r="FMP198" s="229"/>
      <c r="FMQ198" s="281"/>
      <c r="FMR198" s="282"/>
      <c r="FMS198" s="229"/>
      <c r="FMT198" s="281"/>
      <c r="FMU198" s="282"/>
      <c r="FMV198" s="229"/>
      <c r="FMW198" s="281"/>
      <c r="FMX198" s="282"/>
      <c r="FMY198" s="229"/>
      <c r="FMZ198" s="281"/>
      <c r="FNA198" s="282"/>
      <c r="FNB198" s="229"/>
      <c r="FNC198" s="281"/>
      <c r="FND198" s="282"/>
      <c r="FNE198" s="229"/>
      <c r="FNF198" s="281"/>
      <c r="FNG198" s="282"/>
      <c r="FNH198" s="229"/>
      <c r="FNI198" s="281"/>
      <c r="FNJ198" s="282"/>
      <c r="FNK198" s="229"/>
      <c r="FNL198" s="281"/>
      <c r="FNM198" s="282"/>
      <c r="FNN198" s="229"/>
      <c r="FNO198" s="281"/>
      <c r="FNP198" s="282"/>
      <c r="FNQ198" s="229"/>
      <c r="FNR198" s="281"/>
      <c r="FNS198" s="282"/>
      <c r="FNT198" s="229"/>
      <c r="FNU198" s="281"/>
      <c r="FNV198" s="282"/>
      <c r="FNW198" s="229"/>
      <c r="FNX198" s="281"/>
      <c r="FNY198" s="282"/>
      <c r="FNZ198" s="229"/>
      <c r="FOA198" s="281"/>
      <c r="FOB198" s="282"/>
      <c r="FOC198" s="229"/>
      <c r="FOD198" s="281"/>
      <c r="FOE198" s="282"/>
      <c r="FOF198" s="229"/>
      <c r="FOG198" s="281"/>
      <c r="FOH198" s="282"/>
      <c r="FOI198" s="229"/>
      <c r="FOJ198" s="281"/>
      <c r="FOK198" s="282"/>
      <c r="FOL198" s="229"/>
      <c r="FOM198" s="281"/>
      <c r="FON198" s="282"/>
      <c r="FOO198" s="229"/>
      <c r="FOP198" s="281"/>
      <c r="FOQ198" s="282"/>
      <c r="FOR198" s="229"/>
      <c r="FOS198" s="281"/>
      <c r="FOT198" s="282"/>
      <c r="FOU198" s="229"/>
      <c r="FOV198" s="281"/>
      <c r="FOW198" s="282"/>
      <c r="FOX198" s="229"/>
      <c r="FOY198" s="281"/>
      <c r="FOZ198" s="282"/>
      <c r="FPA198" s="229"/>
      <c r="FPB198" s="281"/>
      <c r="FPC198" s="282"/>
      <c r="FPD198" s="229"/>
      <c r="FPE198" s="281"/>
      <c r="FPF198" s="282"/>
      <c r="FPG198" s="229"/>
      <c r="FPH198" s="281"/>
      <c r="FPI198" s="282"/>
      <c r="FPJ198" s="229"/>
      <c r="FPK198" s="281"/>
      <c r="FPL198" s="282"/>
      <c r="FPM198" s="229"/>
      <c r="FPN198" s="281"/>
      <c r="FPO198" s="282"/>
      <c r="FPP198" s="229"/>
      <c r="FPQ198" s="281"/>
      <c r="FPR198" s="282"/>
      <c r="FPS198" s="229"/>
      <c r="FPT198" s="281"/>
      <c r="FPU198" s="282"/>
      <c r="FPV198" s="229"/>
      <c r="FPW198" s="281"/>
      <c r="FPX198" s="282"/>
      <c r="FPY198" s="229"/>
      <c r="FPZ198" s="281"/>
      <c r="FQA198" s="282"/>
      <c r="FQB198" s="229"/>
      <c r="FQC198" s="281"/>
      <c r="FQD198" s="282"/>
      <c r="FQE198" s="229"/>
      <c r="FQF198" s="281"/>
      <c r="FQG198" s="282"/>
      <c r="FQH198" s="229"/>
      <c r="FQI198" s="281"/>
      <c r="FQJ198" s="282"/>
      <c r="FQK198" s="229"/>
      <c r="FQL198" s="281"/>
      <c r="FQM198" s="282"/>
      <c r="FQN198" s="229"/>
      <c r="FQO198" s="281"/>
      <c r="FQP198" s="282"/>
      <c r="FQQ198" s="229"/>
      <c r="FQR198" s="281"/>
      <c r="FQS198" s="282"/>
      <c r="FQT198" s="229"/>
      <c r="FQU198" s="281"/>
      <c r="FQV198" s="282"/>
      <c r="FQW198" s="229"/>
      <c r="FQX198" s="281"/>
      <c r="FQY198" s="282"/>
      <c r="FQZ198" s="229"/>
      <c r="FRA198" s="281"/>
      <c r="FRB198" s="282"/>
      <c r="FRC198" s="229"/>
      <c r="FRD198" s="281"/>
      <c r="FRE198" s="282"/>
      <c r="FRF198" s="229"/>
      <c r="FRG198" s="281"/>
      <c r="FRH198" s="282"/>
      <c r="FRI198" s="229"/>
      <c r="FRJ198" s="281"/>
      <c r="FRK198" s="282"/>
      <c r="FRL198" s="229"/>
      <c r="FRM198" s="281"/>
      <c r="FRN198" s="282"/>
      <c r="FRO198" s="229"/>
      <c r="FRP198" s="281"/>
      <c r="FRQ198" s="282"/>
      <c r="FRR198" s="229"/>
      <c r="FRS198" s="281"/>
      <c r="FRT198" s="282"/>
      <c r="FRU198" s="229"/>
      <c r="FRV198" s="281"/>
      <c r="FRW198" s="282"/>
      <c r="FRX198" s="229"/>
      <c r="FRY198" s="281"/>
      <c r="FRZ198" s="282"/>
      <c r="FSA198" s="229"/>
      <c r="FSB198" s="281"/>
      <c r="FSC198" s="282"/>
      <c r="FSD198" s="229"/>
      <c r="FSE198" s="281"/>
      <c r="FSF198" s="282"/>
      <c r="FSG198" s="229"/>
      <c r="FSH198" s="281"/>
      <c r="FSI198" s="282"/>
      <c r="FSJ198" s="229"/>
      <c r="FSK198" s="281"/>
      <c r="FSL198" s="282"/>
      <c r="FSM198" s="229"/>
      <c r="FSN198" s="281"/>
      <c r="FSO198" s="282"/>
      <c r="FSP198" s="229"/>
      <c r="FSQ198" s="281"/>
      <c r="FSR198" s="282"/>
      <c r="FSS198" s="229"/>
      <c r="FST198" s="281"/>
      <c r="FSU198" s="282"/>
      <c r="FSV198" s="229"/>
      <c r="FSW198" s="281"/>
      <c r="FSX198" s="282"/>
      <c r="FSY198" s="229"/>
      <c r="FSZ198" s="281"/>
      <c r="FTA198" s="282"/>
      <c r="FTB198" s="229"/>
      <c r="FTC198" s="281"/>
      <c r="FTD198" s="282"/>
      <c r="FTE198" s="229"/>
      <c r="FTF198" s="281"/>
      <c r="FTG198" s="282"/>
      <c r="FTH198" s="229"/>
      <c r="FTI198" s="281"/>
      <c r="FTJ198" s="282"/>
      <c r="FTK198" s="229"/>
      <c r="FTL198" s="281"/>
      <c r="FTM198" s="282"/>
      <c r="FTN198" s="229"/>
      <c r="FTO198" s="281"/>
      <c r="FTP198" s="282"/>
      <c r="FTQ198" s="229"/>
      <c r="FTR198" s="281"/>
      <c r="FTS198" s="282"/>
      <c r="FTT198" s="229"/>
      <c r="FTU198" s="281"/>
      <c r="FTV198" s="282"/>
      <c r="FTW198" s="229"/>
      <c r="FTX198" s="281"/>
      <c r="FTY198" s="282"/>
      <c r="FTZ198" s="229"/>
      <c r="FUA198" s="281"/>
      <c r="FUB198" s="282"/>
      <c r="FUC198" s="229"/>
      <c r="FUD198" s="281"/>
      <c r="FUE198" s="282"/>
      <c r="FUF198" s="229"/>
      <c r="FUG198" s="281"/>
      <c r="FUH198" s="282"/>
      <c r="FUI198" s="229"/>
      <c r="FUJ198" s="281"/>
      <c r="FUK198" s="282"/>
      <c r="FUL198" s="229"/>
      <c r="FUM198" s="281"/>
      <c r="FUN198" s="282"/>
      <c r="FUO198" s="229"/>
      <c r="FUP198" s="281"/>
      <c r="FUQ198" s="282"/>
      <c r="FUR198" s="229"/>
      <c r="FUS198" s="281"/>
      <c r="FUT198" s="282"/>
      <c r="FUU198" s="229"/>
      <c r="FUV198" s="281"/>
      <c r="FUW198" s="282"/>
      <c r="FUX198" s="229"/>
      <c r="FUY198" s="281"/>
      <c r="FUZ198" s="282"/>
      <c r="FVA198" s="229"/>
      <c r="FVB198" s="281"/>
      <c r="FVC198" s="282"/>
      <c r="FVD198" s="229"/>
      <c r="FVE198" s="281"/>
      <c r="FVF198" s="282"/>
      <c r="FVG198" s="229"/>
      <c r="FVH198" s="281"/>
      <c r="FVI198" s="282"/>
      <c r="FVJ198" s="229"/>
      <c r="FVK198" s="281"/>
      <c r="FVL198" s="282"/>
      <c r="FVM198" s="229"/>
      <c r="FVN198" s="281"/>
      <c r="FVO198" s="282"/>
      <c r="FVP198" s="229"/>
      <c r="FVQ198" s="281"/>
      <c r="FVR198" s="282"/>
      <c r="FVS198" s="229"/>
      <c r="FVT198" s="281"/>
      <c r="FVU198" s="282"/>
      <c r="FVV198" s="229"/>
      <c r="FVW198" s="281"/>
      <c r="FVX198" s="282"/>
      <c r="FVY198" s="229"/>
      <c r="FVZ198" s="281"/>
      <c r="FWA198" s="282"/>
      <c r="FWB198" s="229"/>
      <c r="FWC198" s="281"/>
      <c r="FWD198" s="282"/>
      <c r="FWE198" s="229"/>
      <c r="FWF198" s="281"/>
      <c r="FWG198" s="282"/>
      <c r="FWH198" s="229"/>
      <c r="FWI198" s="281"/>
      <c r="FWJ198" s="282"/>
      <c r="FWK198" s="229"/>
      <c r="FWL198" s="281"/>
      <c r="FWM198" s="282"/>
      <c r="FWN198" s="229"/>
      <c r="FWO198" s="281"/>
      <c r="FWP198" s="282"/>
      <c r="FWQ198" s="229"/>
      <c r="FWR198" s="281"/>
      <c r="FWS198" s="282"/>
      <c r="FWT198" s="229"/>
      <c r="FWU198" s="281"/>
      <c r="FWV198" s="282"/>
      <c r="FWW198" s="229"/>
      <c r="FWX198" s="281"/>
      <c r="FWY198" s="282"/>
      <c r="FWZ198" s="229"/>
      <c r="FXA198" s="281"/>
      <c r="FXB198" s="282"/>
      <c r="FXC198" s="229"/>
      <c r="FXD198" s="281"/>
      <c r="FXE198" s="282"/>
      <c r="FXF198" s="229"/>
      <c r="FXG198" s="281"/>
      <c r="FXH198" s="282"/>
      <c r="FXI198" s="229"/>
      <c r="FXJ198" s="281"/>
      <c r="FXK198" s="282"/>
      <c r="FXL198" s="229"/>
      <c r="FXM198" s="281"/>
      <c r="FXN198" s="282"/>
      <c r="FXO198" s="229"/>
      <c r="FXP198" s="281"/>
      <c r="FXQ198" s="282"/>
      <c r="FXR198" s="229"/>
      <c r="FXS198" s="281"/>
      <c r="FXT198" s="282"/>
      <c r="FXU198" s="229"/>
      <c r="FXV198" s="281"/>
      <c r="FXW198" s="282"/>
      <c r="FXX198" s="229"/>
      <c r="FXY198" s="281"/>
      <c r="FXZ198" s="282"/>
      <c r="FYA198" s="229"/>
      <c r="FYB198" s="281"/>
      <c r="FYC198" s="282"/>
      <c r="FYD198" s="229"/>
      <c r="FYE198" s="281"/>
      <c r="FYF198" s="282"/>
      <c r="FYG198" s="229"/>
      <c r="FYH198" s="281"/>
      <c r="FYI198" s="282"/>
      <c r="FYJ198" s="229"/>
      <c r="FYK198" s="281"/>
      <c r="FYL198" s="282"/>
      <c r="FYM198" s="229"/>
      <c r="FYN198" s="281"/>
      <c r="FYO198" s="282"/>
      <c r="FYP198" s="229"/>
      <c r="FYQ198" s="281"/>
      <c r="FYR198" s="282"/>
      <c r="FYS198" s="229"/>
      <c r="FYT198" s="281"/>
      <c r="FYU198" s="282"/>
      <c r="FYV198" s="229"/>
      <c r="FYW198" s="281"/>
      <c r="FYX198" s="282"/>
      <c r="FYY198" s="229"/>
      <c r="FYZ198" s="281"/>
      <c r="FZA198" s="282"/>
      <c r="FZB198" s="229"/>
      <c r="FZC198" s="281"/>
      <c r="FZD198" s="282"/>
      <c r="FZE198" s="229"/>
      <c r="FZF198" s="281"/>
      <c r="FZG198" s="282"/>
      <c r="FZH198" s="229"/>
      <c r="FZI198" s="281"/>
      <c r="FZJ198" s="282"/>
      <c r="FZK198" s="229"/>
      <c r="FZL198" s="281"/>
      <c r="FZM198" s="282"/>
      <c r="FZN198" s="229"/>
      <c r="FZO198" s="281"/>
      <c r="FZP198" s="282"/>
      <c r="FZQ198" s="229"/>
      <c r="FZR198" s="281"/>
      <c r="FZS198" s="282"/>
      <c r="FZT198" s="229"/>
      <c r="FZU198" s="281"/>
      <c r="FZV198" s="282"/>
      <c r="FZW198" s="229"/>
      <c r="FZX198" s="281"/>
      <c r="FZY198" s="282"/>
      <c r="FZZ198" s="229"/>
      <c r="GAA198" s="281"/>
      <c r="GAB198" s="282"/>
      <c r="GAC198" s="229"/>
      <c r="GAD198" s="281"/>
      <c r="GAE198" s="282"/>
      <c r="GAF198" s="229"/>
      <c r="GAG198" s="281"/>
      <c r="GAH198" s="282"/>
      <c r="GAI198" s="229"/>
      <c r="GAJ198" s="281"/>
      <c r="GAK198" s="282"/>
      <c r="GAL198" s="229"/>
      <c r="GAM198" s="281"/>
      <c r="GAN198" s="282"/>
      <c r="GAO198" s="229"/>
      <c r="GAP198" s="281"/>
      <c r="GAQ198" s="282"/>
      <c r="GAR198" s="229"/>
      <c r="GAS198" s="281"/>
      <c r="GAT198" s="282"/>
      <c r="GAU198" s="229"/>
      <c r="GAV198" s="281"/>
      <c r="GAW198" s="282"/>
      <c r="GAX198" s="229"/>
      <c r="GAY198" s="281"/>
      <c r="GAZ198" s="282"/>
      <c r="GBA198" s="229"/>
      <c r="GBB198" s="281"/>
      <c r="GBC198" s="282"/>
      <c r="GBD198" s="229"/>
      <c r="GBE198" s="281"/>
      <c r="GBF198" s="282"/>
      <c r="GBG198" s="229"/>
      <c r="GBH198" s="281"/>
      <c r="GBI198" s="282"/>
      <c r="GBJ198" s="229"/>
      <c r="GBK198" s="281"/>
      <c r="GBL198" s="282"/>
      <c r="GBM198" s="229"/>
      <c r="GBN198" s="281"/>
      <c r="GBO198" s="282"/>
      <c r="GBP198" s="229"/>
      <c r="GBQ198" s="281"/>
      <c r="GBR198" s="282"/>
      <c r="GBS198" s="229"/>
      <c r="GBT198" s="281"/>
      <c r="GBU198" s="282"/>
      <c r="GBV198" s="229"/>
      <c r="GBW198" s="281"/>
      <c r="GBX198" s="282"/>
      <c r="GBY198" s="229"/>
      <c r="GBZ198" s="281"/>
      <c r="GCA198" s="282"/>
      <c r="GCB198" s="229"/>
      <c r="GCC198" s="281"/>
      <c r="GCD198" s="282"/>
      <c r="GCE198" s="229"/>
      <c r="GCF198" s="281"/>
      <c r="GCG198" s="282"/>
      <c r="GCH198" s="229"/>
      <c r="GCI198" s="281"/>
      <c r="GCJ198" s="282"/>
      <c r="GCK198" s="229"/>
      <c r="GCL198" s="281"/>
      <c r="GCM198" s="282"/>
      <c r="GCN198" s="229"/>
      <c r="GCO198" s="281"/>
      <c r="GCP198" s="282"/>
      <c r="GCQ198" s="229"/>
      <c r="GCR198" s="281"/>
      <c r="GCS198" s="282"/>
      <c r="GCT198" s="229"/>
      <c r="GCU198" s="281"/>
      <c r="GCV198" s="282"/>
      <c r="GCW198" s="229"/>
      <c r="GCX198" s="281"/>
      <c r="GCY198" s="282"/>
      <c r="GCZ198" s="229"/>
      <c r="GDA198" s="281"/>
      <c r="GDB198" s="282"/>
      <c r="GDC198" s="229"/>
      <c r="GDD198" s="281"/>
      <c r="GDE198" s="282"/>
      <c r="GDF198" s="229"/>
      <c r="GDG198" s="281"/>
      <c r="GDH198" s="282"/>
      <c r="GDI198" s="229"/>
      <c r="GDJ198" s="281"/>
      <c r="GDK198" s="282"/>
      <c r="GDL198" s="229"/>
      <c r="GDM198" s="281"/>
      <c r="GDN198" s="282"/>
      <c r="GDO198" s="229"/>
      <c r="GDP198" s="281"/>
      <c r="GDQ198" s="282"/>
      <c r="GDR198" s="229"/>
      <c r="GDS198" s="281"/>
      <c r="GDT198" s="282"/>
      <c r="GDU198" s="229"/>
      <c r="GDV198" s="281"/>
      <c r="GDW198" s="282"/>
      <c r="GDX198" s="229"/>
      <c r="GDY198" s="281"/>
      <c r="GDZ198" s="282"/>
      <c r="GEA198" s="229"/>
      <c r="GEB198" s="281"/>
      <c r="GEC198" s="282"/>
      <c r="GED198" s="229"/>
      <c r="GEE198" s="281"/>
      <c r="GEF198" s="282"/>
      <c r="GEG198" s="229"/>
      <c r="GEH198" s="281"/>
      <c r="GEI198" s="282"/>
      <c r="GEJ198" s="229"/>
      <c r="GEK198" s="281"/>
      <c r="GEL198" s="282"/>
      <c r="GEM198" s="229"/>
      <c r="GEN198" s="281"/>
      <c r="GEO198" s="282"/>
      <c r="GEP198" s="229"/>
      <c r="GEQ198" s="281"/>
      <c r="GER198" s="282"/>
      <c r="GES198" s="229"/>
      <c r="GET198" s="281"/>
      <c r="GEU198" s="282"/>
      <c r="GEV198" s="229"/>
      <c r="GEW198" s="281"/>
      <c r="GEX198" s="282"/>
      <c r="GEY198" s="229"/>
      <c r="GEZ198" s="281"/>
      <c r="GFA198" s="282"/>
      <c r="GFB198" s="229"/>
      <c r="GFC198" s="281"/>
      <c r="GFD198" s="282"/>
      <c r="GFE198" s="229"/>
      <c r="GFF198" s="281"/>
      <c r="GFG198" s="282"/>
      <c r="GFH198" s="229"/>
      <c r="GFI198" s="281"/>
      <c r="GFJ198" s="282"/>
      <c r="GFK198" s="229"/>
      <c r="GFL198" s="281"/>
      <c r="GFM198" s="282"/>
      <c r="GFN198" s="229"/>
      <c r="GFO198" s="281"/>
      <c r="GFP198" s="282"/>
      <c r="GFQ198" s="229"/>
      <c r="GFR198" s="281"/>
      <c r="GFS198" s="282"/>
      <c r="GFT198" s="229"/>
      <c r="GFU198" s="281"/>
      <c r="GFV198" s="282"/>
      <c r="GFW198" s="229"/>
      <c r="GFX198" s="281"/>
      <c r="GFY198" s="282"/>
      <c r="GFZ198" s="229"/>
      <c r="GGA198" s="281"/>
      <c r="GGB198" s="282"/>
      <c r="GGC198" s="229"/>
      <c r="GGD198" s="281"/>
      <c r="GGE198" s="282"/>
      <c r="GGF198" s="229"/>
      <c r="GGG198" s="281"/>
      <c r="GGH198" s="282"/>
      <c r="GGI198" s="229"/>
      <c r="GGJ198" s="281"/>
      <c r="GGK198" s="282"/>
      <c r="GGL198" s="229"/>
      <c r="GGM198" s="281"/>
      <c r="GGN198" s="282"/>
      <c r="GGO198" s="229"/>
      <c r="GGP198" s="281"/>
      <c r="GGQ198" s="282"/>
      <c r="GGR198" s="229"/>
      <c r="GGS198" s="281"/>
      <c r="GGT198" s="282"/>
      <c r="GGU198" s="229"/>
      <c r="GGV198" s="281"/>
      <c r="GGW198" s="282"/>
      <c r="GGX198" s="229"/>
      <c r="GGY198" s="281"/>
      <c r="GGZ198" s="282"/>
      <c r="GHA198" s="229"/>
      <c r="GHB198" s="281"/>
      <c r="GHC198" s="282"/>
      <c r="GHD198" s="229"/>
      <c r="GHE198" s="281"/>
      <c r="GHF198" s="282"/>
      <c r="GHG198" s="229"/>
      <c r="GHH198" s="281"/>
      <c r="GHI198" s="282"/>
      <c r="GHJ198" s="229"/>
      <c r="GHK198" s="281"/>
      <c r="GHL198" s="282"/>
      <c r="GHM198" s="229"/>
      <c r="GHN198" s="281"/>
      <c r="GHO198" s="282"/>
      <c r="GHP198" s="229"/>
      <c r="GHQ198" s="281"/>
      <c r="GHR198" s="282"/>
      <c r="GHS198" s="229"/>
      <c r="GHT198" s="281"/>
      <c r="GHU198" s="282"/>
      <c r="GHV198" s="229"/>
      <c r="GHW198" s="281"/>
      <c r="GHX198" s="282"/>
      <c r="GHY198" s="229"/>
      <c r="GHZ198" s="281"/>
      <c r="GIA198" s="282"/>
      <c r="GIB198" s="229"/>
      <c r="GIC198" s="281"/>
      <c r="GID198" s="282"/>
      <c r="GIE198" s="229"/>
      <c r="GIF198" s="281"/>
      <c r="GIG198" s="282"/>
      <c r="GIH198" s="229"/>
      <c r="GII198" s="281"/>
      <c r="GIJ198" s="282"/>
      <c r="GIK198" s="229"/>
      <c r="GIL198" s="281"/>
      <c r="GIM198" s="282"/>
      <c r="GIN198" s="229"/>
      <c r="GIO198" s="281"/>
      <c r="GIP198" s="282"/>
      <c r="GIQ198" s="229"/>
      <c r="GIR198" s="281"/>
      <c r="GIS198" s="282"/>
      <c r="GIT198" s="229"/>
      <c r="GIU198" s="281"/>
      <c r="GIV198" s="282"/>
      <c r="GIW198" s="229"/>
      <c r="GIX198" s="281"/>
      <c r="GIY198" s="282"/>
      <c r="GIZ198" s="229"/>
      <c r="GJA198" s="281"/>
      <c r="GJB198" s="282"/>
      <c r="GJC198" s="229"/>
      <c r="GJD198" s="281"/>
      <c r="GJE198" s="282"/>
      <c r="GJF198" s="229"/>
      <c r="GJG198" s="281"/>
      <c r="GJH198" s="282"/>
      <c r="GJI198" s="229"/>
      <c r="GJJ198" s="281"/>
      <c r="GJK198" s="282"/>
      <c r="GJL198" s="229"/>
      <c r="GJM198" s="281"/>
      <c r="GJN198" s="282"/>
      <c r="GJO198" s="229"/>
      <c r="GJP198" s="281"/>
      <c r="GJQ198" s="282"/>
      <c r="GJR198" s="229"/>
      <c r="GJS198" s="281"/>
      <c r="GJT198" s="282"/>
      <c r="GJU198" s="229"/>
      <c r="GJV198" s="281"/>
      <c r="GJW198" s="282"/>
      <c r="GJX198" s="229"/>
      <c r="GJY198" s="281"/>
      <c r="GJZ198" s="282"/>
      <c r="GKA198" s="229"/>
      <c r="GKB198" s="281"/>
      <c r="GKC198" s="282"/>
      <c r="GKD198" s="229"/>
      <c r="GKE198" s="281"/>
      <c r="GKF198" s="282"/>
      <c r="GKG198" s="229"/>
      <c r="GKH198" s="281"/>
      <c r="GKI198" s="282"/>
      <c r="GKJ198" s="229"/>
      <c r="GKK198" s="281"/>
      <c r="GKL198" s="282"/>
      <c r="GKM198" s="229"/>
      <c r="GKN198" s="281"/>
      <c r="GKO198" s="282"/>
      <c r="GKP198" s="229"/>
      <c r="GKQ198" s="281"/>
      <c r="GKR198" s="282"/>
      <c r="GKS198" s="229"/>
      <c r="GKT198" s="281"/>
      <c r="GKU198" s="282"/>
      <c r="GKV198" s="229"/>
      <c r="GKW198" s="281"/>
      <c r="GKX198" s="282"/>
      <c r="GKY198" s="229"/>
      <c r="GKZ198" s="281"/>
      <c r="GLA198" s="282"/>
      <c r="GLB198" s="229"/>
      <c r="GLC198" s="281"/>
      <c r="GLD198" s="282"/>
      <c r="GLE198" s="229"/>
      <c r="GLF198" s="281"/>
      <c r="GLG198" s="282"/>
      <c r="GLH198" s="229"/>
      <c r="GLI198" s="281"/>
      <c r="GLJ198" s="282"/>
      <c r="GLK198" s="229"/>
      <c r="GLL198" s="281"/>
      <c r="GLM198" s="282"/>
      <c r="GLN198" s="229"/>
      <c r="GLO198" s="281"/>
      <c r="GLP198" s="282"/>
      <c r="GLQ198" s="229"/>
      <c r="GLR198" s="281"/>
      <c r="GLS198" s="282"/>
      <c r="GLT198" s="229"/>
      <c r="GLU198" s="281"/>
      <c r="GLV198" s="282"/>
      <c r="GLW198" s="229"/>
      <c r="GLX198" s="281"/>
      <c r="GLY198" s="282"/>
      <c r="GLZ198" s="229"/>
      <c r="GMA198" s="281"/>
      <c r="GMB198" s="282"/>
      <c r="GMC198" s="229"/>
      <c r="GMD198" s="281"/>
      <c r="GME198" s="282"/>
      <c r="GMF198" s="229"/>
      <c r="GMG198" s="281"/>
      <c r="GMH198" s="282"/>
      <c r="GMI198" s="229"/>
      <c r="GMJ198" s="281"/>
      <c r="GMK198" s="282"/>
      <c r="GML198" s="229"/>
      <c r="GMM198" s="281"/>
      <c r="GMN198" s="282"/>
      <c r="GMO198" s="229"/>
      <c r="GMP198" s="281"/>
      <c r="GMQ198" s="282"/>
      <c r="GMR198" s="229"/>
      <c r="GMS198" s="281"/>
      <c r="GMT198" s="282"/>
      <c r="GMU198" s="229"/>
      <c r="GMV198" s="281"/>
      <c r="GMW198" s="282"/>
      <c r="GMX198" s="229"/>
      <c r="GMY198" s="281"/>
      <c r="GMZ198" s="282"/>
      <c r="GNA198" s="229"/>
      <c r="GNB198" s="281"/>
      <c r="GNC198" s="282"/>
      <c r="GND198" s="229"/>
      <c r="GNE198" s="281"/>
      <c r="GNF198" s="282"/>
      <c r="GNG198" s="229"/>
      <c r="GNH198" s="281"/>
      <c r="GNI198" s="282"/>
      <c r="GNJ198" s="229"/>
      <c r="GNK198" s="281"/>
      <c r="GNL198" s="282"/>
      <c r="GNM198" s="229"/>
      <c r="GNN198" s="281"/>
      <c r="GNO198" s="282"/>
      <c r="GNP198" s="229"/>
      <c r="GNQ198" s="281"/>
      <c r="GNR198" s="282"/>
      <c r="GNS198" s="229"/>
      <c r="GNT198" s="281"/>
      <c r="GNU198" s="282"/>
      <c r="GNV198" s="229"/>
      <c r="GNW198" s="281"/>
      <c r="GNX198" s="282"/>
      <c r="GNY198" s="229"/>
      <c r="GNZ198" s="281"/>
      <c r="GOA198" s="282"/>
      <c r="GOB198" s="229"/>
      <c r="GOC198" s="281"/>
      <c r="GOD198" s="282"/>
      <c r="GOE198" s="229"/>
      <c r="GOF198" s="281"/>
      <c r="GOG198" s="282"/>
      <c r="GOH198" s="229"/>
      <c r="GOI198" s="281"/>
      <c r="GOJ198" s="282"/>
      <c r="GOK198" s="229"/>
      <c r="GOL198" s="281"/>
      <c r="GOM198" s="282"/>
      <c r="GON198" s="229"/>
      <c r="GOO198" s="281"/>
      <c r="GOP198" s="282"/>
      <c r="GOQ198" s="229"/>
      <c r="GOR198" s="281"/>
      <c r="GOS198" s="282"/>
      <c r="GOT198" s="229"/>
      <c r="GOU198" s="281"/>
      <c r="GOV198" s="282"/>
      <c r="GOW198" s="229"/>
      <c r="GOX198" s="281"/>
      <c r="GOY198" s="282"/>
      <c r="GOZ198" s="229"/>
      <c r="GPA198" s="281"/>
      <c r="GPB198" s="282"/>
      <c r="GPC198" s="229"/>
      <c r="GPD198" s="281"/>
      <c r="GPE198" s="282"/>
      <c r="GPF198" s="229"/>
      <c r="GPG198" s="281"/>
      <c r="GPH198" s="282"/>
      <c r="GPI198" s="229"/>
      <c r="GPJ198" s="281"/>
      <c r="GPK198" s="282"/>
      <c r="GPL198" s="229"/>
      <c r="GPM198" s="281"/>
      <c r="GPN198" s="282"/>
      <c r="GPO198" s="229"/>
      <c r="GPP198" s="281"/>
      <c r="GPQ198" s="282"/>
      <c r="GPR198" s="229"/>
      <c r="GPS198" s="281"/>
      <c r="GPT198" s="282"/>
      <c r="GPU198" s="229"/>
      <c r="GPV198" s="281"/>
      <c r="GPW198" s="282"/>
      <c r="GPX198" s="229"/>
      <c r="GPY198" s="281"/>
      <c r="GPZ198" s="282"/>
      <c r="GQA198" s="229"/>
      <c r="GQB198" s="281"/>
      <c r="GQC198" s="282"/>
      <c r="GQD198" s="229"/>
      <c r="GQE198" s="281"/>
      <c r="GQF198" s="282"/>
      <c r="GQG198" s="229"/>
      <c r="GQH198" s="281"/>
      <c r="GQI198" s="282"/>
      <c r="GQJ198" s="229"/>
      <c r="GQK198" s="281"/>
      <c r="GQL198" s="282"/>
      <c r="GQM198" s="229"/>
      <c r="GQN198" s="281"/>
      <c r="GQO198" s="282"/>
      <c r="GQP198" s="229"/>
      <c r="GQQ198" s="281"/>
      <c r="GQR198" s="282"/>
      <c r="GQS198" s="229"/>
      <c r="GQT198" s="281"/>
      <c r="GQU198" s="282"/>
      <c r="GQV198" s="229"/>
      <c r="GQW198" s="281"/>
      <c r="GQX198" s="282"/>
      <c r="GQY198" s="229"/>
      <c r="GQZ198" s="281"/>
      <c r="GRA198" s="282"/>
      <c r="GRB198" s="229"/>
      <c r="GRC198" s="281"/>
      <c r="GRD198" s="282"/>
      <c r="GRE198" s="229"/>
      <c r="GRF198" s="281"/>
      <c r="GRG198" s="282"/>
      <c r="GRH198" s="229"/>
      <c r="GRI198" s="281"/>
      <c r="GRJ198" s="282"/>
      <c r="GRK198" s="229"/>
      <c r="GRL198" s="281"/>
      <c r="GRM198" s="282"/>
      <c r="GRN198" s="229"/>
      <c r="GRO198" s="281"/>
      <c r="GRP198" s="282"/>
      <c r="GRQ198" s="229"/>
      <c r="GRR198" s="281"/>
      <c r="GRS198" s="282"/>
      <c r="GRT198" s="229"/>
      <c r="GRU198" s="281"/>
      <c r="GRV198" s="282"/>
      <c r="GRW198" s="229"/>
      <c r="GRX198" s="281"/>
      <c r="GRY198" s="282"/>
      <c r="GRZ198" s="229"/>
      <c r="GSA198" s="281"/>
      <c r="GSB198" s="282"/>
      <c r="GSC198" s="229"/>
      <c r="GSD198" s="281"/>
      <c r="GSE198" s="282"/>
      <c r="GSF198" s="229"/>
      <c r="GSG198" s="281"/>
      <c r="GSH198" s="282"/>
      <c r="GSI198" s="229"/>
      <c r="GSJ198" s="281"/>
      <c r="GSK198" s="282"/>
      <c r="GSL198" s="229"/>
      <c r="GSM198" s="281"/>
      <c r="GSN198" s="282"/>
      <c r="GSO198" s="229"/>
      <c r="GSP198" s="281"/>
      <c r="GSQ198" s="282"/>
      <c r="GSR198" s="229"/>
      <c r="GSS198" s="281"/>
      <c r="GST198" s="282"/>
      <c r="GSU198" s="229"/>
      <c r="GSV198" s="281"/>
      <c r="GSW198" s="282"/>
      <c r="GSX198" s="229"/>
      <c r="GSY198" s="281"/>
      <c r="GSZ198" s="282"/>
      <c r="GTA198" s="229"/>
      <c r="GTB198" s="281"/>
      <c r="GTC198" s="282"/>
      <c r="GTD198" s="229"/>
      <c r="GTE198" s="281"/>
      <c r="GTF198" s="282"/>
      <c r="GTG198" s="229"/>
      <c r="GTH198" s="281"/>
      <c r="GTI198" s="282"/>
      <c r="GTJ198" s="229"/>
      <c r="GTK198" s="281"/>
      <c r="GTL198" s="282"/>
      <c r="GTM198" s="229"/>
      <c r="GTN198" s="281"/>
      <c r="GTO198" s="282"/>
      <c r="GTP198" s="229"/>
      <c r="GTQ198" s="281"/>
      <c r="GTR198" s="282"/>
      <c r="GTS198" s="229"/>
      <c r="GTT198" s="281"/>
      <c r="GTU198" s="282"/>
      <c r="GTV198" s="229"/>
      <c r="GTW198" s="281"/>
      <c r="GTX198" s="282"/>
      <c r="GTY198" s="229"/>
      <c r="GTZ198" s="281"/>
      <c r="GUA198" s="282"/>
      <c r="GUB198" s="229"/>
      <c r="GUC198" s="281"/>
      <c r="GUD198" s="282"/>
      <c r="GUE198" s="229"/>
      <c r="GUF198" s="281"/>
      <c r="GUG198" s="282"/>
      <c r="GUH198" s="229"/>
      <c r="GUI198" s="281"/>
      <c r="GUJ198" s="282"/>
      <c r="GUK198" s="229"/>
      <c r="GUL198" s="281"/>
      <c r="GUM198" s="282"/>
      <c r="GUN198" s="229"/>
      <c r="GUO198" s="281"/>
      <c r="GUP198" s="282"/>
      <c r="GUQ198" s="229"/>
      <c r="GUR198" s="281"/>
      <c r="GUS198" s="282"/>
      <c r="GUT198" s="229"/>
      <c r="GUU198" s="281"/>
      <c r="GUV198" s="282"/>
      <c r="GUW198" s="229"/>
      <c r="GUX198" s="281"/>
      <c r="GUY198" s="282"/>
      <c r="GUZ198" s="229"/>
      <c r="GVA198" s="281"/>
      <c r="GVB198" s="282"/>
      <c r="GVC198" s="229"/>
      <c r="GVD198" s="281"/>
      <c r="GVE198" s="282"/>
      <c r="GVF198" s="229"/>
      <c r="GVG198" s="281"/>
      <c r="GVH198" s="282"/>
      <c r="GVI198" s="229"/>
      <c r="GVJ198" s="281"/>
      <c r="GVK198" s="282"/>
      <c r="GVL198" s="229"/>
      <c r="GVM198" s="281"/>
      <c r="GVN198" s="282"/>
      <c r="GVO198" s="229"/>
      <c r="GVP198" s="281"/>
      <c r="GVQ198" s="282"/>
      <c r="GVR198" s="229"/>
      <c r="GVS198" s="281"/>
      <c r="GVT198" s="282"/>
      <c r="GVU198" s="229"/>
      <c r="GVV198" s="281"/>
      <c r="GVW198" s="282"/>
      <c r="GVX198" s="229"/>
      <c r="GVY198" s="281"/>
      <c r="GVZ198" s="282"/>
      <c r="GWA198" s="229"/>
      <c r="GWB198" s="281"/>
      <c r="GWC198" s="282"/>
      <c r="GWD198" s="229"/>
      <c r="GWE198" s="281"/>
      <c r="GWF198" s="282"/>
      <c r="GWG198" s="229"/>
      <c r="GWH198" s="281"/>
      <c r="GWI198" s="282"/>
      <c r="GWJ198" s="229"/>
      <c r="GWK198" s="281"/>
      <c r="GWL198" s="282"/>
      <c r="GWM198" s="229"/>
      <c r="GWN198" s="281"/>
      <c r="GWO198" s="282"/>
      <c r="GWP198" s="229"/>
      <c r="GWQ198" s="281"/>
      <c r="GWR198" s="282"/>
      <c r="GWS198" s="229"/>
      <c r="GWT198" s="281"/>
      <c r="GWU198" s="282"/>
      <c r="GWV198" s="229"/>
      <c r="GWW198" s="281"/>
      <c r="GWX198" s="282"/>
      <c r="GWY198" s="229"/>
      <c r="GWZ198" s="281"/>
      <c r="GXA198" s="282"/>
      <c r="GXB198" s="229"/>
      <c r="GXC198" s="281"/>
      <c r="GXD198" s="282"/>
      <c r="GXE198" s="229"/>
      <c r="GXF198" s="281"/>
      <c r="GXG198" s="282"/>
      <c r="GXH198" s="229"/>
      <c r="GXI198" s="281"/>
      <c r="GXJ198" s="282"/>
      <c r="GXK198" s="229"/>
      <c r="GXL198" s="281"/>
      <c r="GXM198" s="282"/>
      <c r="GXN198" s="229"/>
      <c r="GXO198" s="281"/>
      <c r="GXP198" s="282"/>
      <c r="GXQ198" s="229"/>
      <c r="GXR198" s="281"/>
      <c r="GXS198" s="282"/>
      <c r="GXT198" s="229"/>
      <c r="GXU198" s="281"/>
      <c r="GXV198" s="282"/>
      <c r="GXW198" s="229"/>
      <c r="GXX198" s="281"/>
      <c r="GXY198" s="282"/>
      <c r="GXZ198" s="229"/>
      <c r="GYA198" s="281"/>
      <c r="GYB198" s="282"/>
      <c r="GYC198" s="229"/>
      <c r="GYD198" s="281"/>
      <c r="GYE198" s="282"/>
      <c r="GYF198" s="229"/>
      <c r="GYG198" s="281"/>
      <c r="GYH198" s="282"/>
      <c r="GYI198" s="229"/>
      <c r="GYJ198" s="281"/>
      <c r="GYK198" s="282"/>
      <c r="GYL198" s="229"/>
      <c r="GYM198" s="281"/>
      <c r="GYN198" s="282"/>
      <c r="GYO198" s="229"/>
      <c r="GYP198" s="281"/>
      <c r="GYQ198" s="282"/>
      <c r="GYR198" s="229"/>
      <c r="GYS198" s="281"/>
      <c r="GYT198" s="282"/>
      <c r="GYU198" s="229"/>
      <c r="GYV198" s="281"/>
      <c r="GYW198" s="282"/>
      <c r="GYX198" s="229"/>
      <c r="GYY198" s="281"/>
      <c r="GYZ198" s="282"/>
      <c r="GZA198" s="229"/>
      <c r="GZB198" s="281"/>
      <c r="GZC198" s="282"/>
      <c r="GZD198" s="229"/>
      <c r="GZE198" s="281"/>
      <c r="GZF198" s="282"/>
      <c r="GZG198" s="229"/>
      <c r="GZH198" s="281"/>
      <c r="GZI198" s="282"/>
      <c r="GZJ198" s="229"/>
      <c r="GZK198" s="281"/>
      <c r="GZL198" s="282"/>
      <c r="GZM198" s="229"/>
      <c r="GZN198" s="281"/>
      <c r="GZO198" s="282"/>
      <c r="GZP198" s="229"/>
      <c r="GZQ198" s="281"/>
      <c r="GZR198" s="282"/>
      <c r="GZS198" s="229"/>
      <c r="GZT198" s="281"/>
      <c r="GZU198" s="282"/>
      <c r="GZV198" s="229"/>
      <c r="GZW198" s="281"/>
      <c r="GZX198" s="282"/>
      <c r="GZY198" s="229"/>
      <c r="GZZ198" s="281"/>
      <c r="HAA198" s="282"/>
      <c r="HAB198" s="229"/>
      <c r="HAC198" s="281"/>
      <c r="HAD198" s="282"/>
      <c r="HAE198" s="229"/>
      <c r="HAF198" s="281"/>
      <c r="HAG198" s="282"/>
      <c r="HAH198" s="229"/>
      <c r="HAI198" s="281"/>
      <c r="HAJ198" s="282"/>
      <c r="HAK198" s="229"/>
      <c r="HAL198" s="281"/>
      <c r="HAM198" s="282"/>
      <c r="HAN198" s="229"/>
      <c r="HAO198" s="281"/>
      <c r="HAP198" s="282"/>
      <c r="HAQ198" s="229"/>
      <c r="HAR198" s="281"/>
      <c r="HAS198" s="282"/>
      <c r="HAT198" s="229"/>
      <c r="HAU198" s="281"/>
      <c r="HAV198" s="282"/>
      <c r="HAW198" s="229"/>
      <c r="HAX198" s="281"/>
      <c r="HAY198" s="282"/>
      <c r="HAZ198" s="229"/>
      <c r="HBA198" s="281"/>
      <c r="HBB198" s="282"/>
      <c r="HBC198" s="229"/>
      <c r="HBD198" s="281"/>
      <c r="HBE198" s="282"/>
      <c r="HBF198" s="229"/>
      <c r="HBG198" s="281"/>
      <c r="HBH198" s="282"/>
      <c r="HBI198" s="229"/>
      <c r="HBJ198" s="281"/>
      <c r="HBK198" s="282"/>
      <c r="HBL198" s="229"/>
      <c r="HBM198" s="281"/>
      <c r="HBN198" s="282"/>
      <c r="HBO198" s="229"/>
      <c r="HBP198" s="281"/>
      <c r="HBQ198" s="282"/>
      <c r="HBR198" s="229"/>
      <c r="HBS198" s="281"/>
      <c r="HBT198" s="282"/>
      <c r="HBU198" s="229"/>
      <c r="HBV198" s="281"/>
      <c r="HBW198" s="282"/>
      <c r="HBX198" s="229"/>
      <c r="HBY198" s="281"/>
      <c r="HBZ198" s="282"/>
      <c r="HCA198" s="229"/>
      <c r="HCB198" s="281"/>
      <c r="HCC198" s="282"/>
      <c r="HCD198" s="229"/>
      <c r="HCE198" s="281"/>
      <c r="HCF198" s="282"/>
      <c r="HCG198" s="229"/>
      <c r="HCH198" s="281"/>
      <c r="HCI198" s="282"/>
      <c r="HCJ198" s="229"/>
      <c r="HCK198" s="281"/>
      <c r="HCL198" s="282"/>
      <c r="HCM198" s="229"/>
      <c r="HCN198" s="281"/>
      <c r="HCO198" s="282"/>
      <c r="HCP198" s="229"/>
      <c r="HCQ198" s="281"/>
      <c r="HCR198" s="282"/>
      <c r="HCS198" s="229"/>
      <c r="HCT198" s="281"/>
      <c r="HCU198" s="282"/>
      <c r="HCV198" s="229"/>
      <c r="HCW198" s="281"/>
      <c r="HCX198" s="282"/>
      <c r="HCY198" s="229"/>
      <c r="HCZ198" s="281"/>
      <c r="HDA198" s="282"/>
      <c r="HDB198" s="229"/>
      <c r="HDC198" s="281"/>
      <c r="HDD198" s="282"/>
      <c r="HDE198" s="229"/>
      <c r="HDF198" s="281"/>
      <c r="HDG198" s="282"/>
      <c r="HDH198" s="229"/>
      <c r="HDI198" s="281"/>
      <c r="HDJ198" s="282"/>
      <c r="HDK198" s="229"/>
      <c r="HDL198" s="281"/>
      <c r="HDM198" s="282"/>
      <c r="HDN198" s="229"/>
      <c r="HDO198" s="281"/>
      <c r="HDP198" s="282"/>
      <c r="HDQ198" s="229"/>
      <c r="HDR198" s="281"/>
      <c r="HDS198" s="282"/>
      <c r="HDT198" s="229"/>
      <c r="HDU198" s="281"/>
      <c r="HDV198" s="282"/>
      <c r="HDW198" s="229"/>
      <c r="HDX198" s="281"/>
      <c r="HDY198" s="282"/>
      <c r="HDZ198" s="229"/>
      <c r="HEA198" s="281"/>
      <c r="HEB198" s="282"/>
      <c r="HEC198" s="229"/>
      <c r="HED198" s="281"/>
      <c r="HEE198" s="282"/>
      <c r="HEF198" s="229"/>
      <c r="HEG198" s="281"/>
      <c r="HEH198" s="282"/>
      <c r="HEI198" s="229"/>
      <c r="HEJ198" s="281"/>
      <c r="HEK198" s="282"/>
      <c r="HEL198" s="229"/>
      <c r="HEM198" s="281"/>
      <c r="HEN198" s="282"/>
      <c r="HEO198" s="229"/>
      <c r="HEP198" s="281"/>
      <c r="HEQ198" s="282"/>
      <c r="HER198" s="229"/>
      <c r="HES198" s="281"/>
      <c r="HET198" s="282"/>
      <c r="HEU198" s="229"/>
      <c r="HEV198" s="281"/>
      <c r="HEW198" s="282"/>
      <c r="HEX198" s="229"/>
      <c r="HEY198" s="281"/>
      <c r="HEZ198" s="282"/>
      <c r="HFA198" s="229"/>
      <c r="HFB198" s="281"/>
      <c r="HFC198" s="282"/>
      <c r="HFD198" s="229"/>
      <c r="HFE198" s="281"/>
      <c r="HFF198" s="282"/>
      <c r="HFG198" s="229"/>
      <c r="HFH198" s="281"/>
      <c r="HFI198" s="282"/>
      <c r="HFJ198" s="229"/>
      <c r="HFK198" s="281"/>
      <c r="HFL198" s="282"/>
      <c r="HFM198" s="229"/>
      <c r="HFN198" s="281"/>
      <c r="HFO198" s="282"/>
      <c r="HFP198" s="229"/>
      <c r="HFQ198" s="281"/>
      <c r="HFR198" s="282"/>
      <c r="HFS198" s="229"/>
      <c r="HFT198" s="281"/>
      <c r="HFU198" s="282"/>
      <c r="HFV198" s="229"/>
      <c r="HFW198" s="281"/>
      <c r="HFX198" s="282"/>
      <c r="HFY198" s="229"/>
      <c r="HFZ198" s="281"/>
      <c r="HGA198" s="282"/>
      <c r="HGB198" s="229"/>
      <c r="HGC198" s="281"/>
      <c r="HGD198" s="282"/>
      <c r="HGE198" s="229"/>
      <c r="HGF198" s="281"/>
      <c r="HGG198" s="282"/>
      <c r="HGH198" s="229"/>
      <c r="HGI198" s="281"/>
      <c r="HGJ198" s="282"/>
      <c r="HGK198" s="229"/>
      <c r="HGL198" s="281"/>
      <c r="HGM198" s="282"/>
      <c r="HGN198" s="229"/>
      <c r="HGO198" s="281"/>
      <c r="HGP198" s="282"/>
      <c r="HGQ198" s="229"/>
      <c r="HGR198" s="281"/>
      <c r="HGS198" s="282"/>
      <c r="HGT198" s="229"/>
      <c r="HGU198" s="281"/>
      <c r="HGV198" s="282"/>
      <c r="HGW198" s="229"/>
      <c r="HGX198" s="281"/>
      <c r="HGY198" s="282"/>
      <c r="HGZ198" s="229"/>
      <c r="HHA198" s="281"/>
      <c r="HHB198" s="282"/>
      <c r="HHC198" s="229"/>
      <c r="HHD198" s="281"/>
      <c r="HHE198" s="282"/>
      <c r="HHF198" s="229"/>
      <c r="HHG198" s="281"/>
      <c r="HHH198" s="282"/>
      <c r="HHI198" s="229"/>
      <c r="HHJ198" s="281"/>
      <c r="HHK198" s="282"/>
      <c r="HHL198" s="229"/>
      <c r="HHM198" s="281"/>
      <c r="HHN198" s="282"/>
      <c r="HHO198" s="229"/>
      <c r="HHP198" s="281"/>
      <c r="HHQ198" s="282"/>
      <c r="HHR198" s="229"/>
      <c r="HHS198" s="281"/>
      <c r="HHT198" s="282"/>
      <c r="HHU198" s="229"/>
      <c r="HHV198" s="281"/>
      <c r="HHW198" s="282"/>
      <c r="HHX198" s="229"/>
      <c r="HHY198" s="281"/>
      <c r="HHZ198" s="282"/>
      <c r="HIA198" s="229"/>
      <c r="HIB198" s="281"/>
      <c r="HIC198" s="282"/>
      <c r="HID198" s="229"/>
      <c r="HIE198" s="281"/>
      <c r="HIF198" s="282"/>
      <c r="HIG198" s="229"/>
      <c r="HIH198" s="281"/>
      <c r="HII198" s="282"/>
      <c r="HIJ198" s="229"/>
      <c r="HIK198" s="281"/>
      <c r="HIL198" s="282"/>
      <c r="HIM198" s="229"/>
      <c r="HIN198" s="281"/>
      <c r="HIO198" s="282"/>
      <c r="HIP198" s="229"/>
      <c r="HIQ198" s="281"/>
      <c r="HIR198" s="282"/>
      <c r="HIS198" s="229"/>
      <c r="HIT198" s="281"/>
      <c r="HIU198" s="282"/>
      <c r="HIV198" s="229"/>
      <c r="HIW198" s="281"/>
      <c r="HIX198" s="282"/>
      <c r="HIY198" s="229"/>
      <c r="HIZ198" s="281"/>
      <c r="HJA198" s="282"/>
      <c r="HJB198" s="229"/>
      <c r="HJC198" s="281"/>
      <c r="HJD198" s="282"/>
      <c r="HJE198" s="229"/>
      <c r="HJF198" s="281"/>
      <c r="HJG198" s="282"/>
      <c r="HJH198" s="229"/>
      <c r="HJI198" s="281"/>
      <c r="HJJ198" s="282"/>
      <c r="HJK198" s="229"/>
      <c r="HJL198" s="281"/>
      <c r="HJM198" s="282"/>
      <c r="HJN198" s="229"/>
      <c r="HJO198" s="281"/>
      <c r="HJP198" s="282"/>
      <c r="HJQ198" s="229"/>
      <c r="HJR198" s="281"/>
      <c r="HJS198" s="282"/>
      <c r="HJT198" s="229"/>
      <c r="HJU198" s="281"/>
      <c r="HJV198" s="282"/>
      <c r="HJW198" s="229"/>
      <c r="HJX198" s="281"/>
      <c r="HJY198" s="282"/>
      <c r="HJZ198" s="229"/>
      <c r="HKA198" s="281"/>
      <c r="HKB198" s="282"/>
      <c r="HKC198" s="229"/>
      <c r="HKD198" s="281"/>
      <c r="HKE198" s="282"/>
      <c r="HKF198" s="229"/>
      <c r="HKG198" s="281"/>
      <c r="HKH198" s="282"/>
      <c r="HKI198" s="229"/>
      <c r="HKJ198" s="281"/>
      <c r="HKK198" s="282"/>
      <c r="HKL198" s="229"/>
      <c r="HKM198" s="281"/>
      <c r="HKN198" s="282"/>
      <c r="HKO198" s="229"/>
      <c r="HKP198" s="281"/>
      <c r="HKQ198" s="282"/>
      <c r="HKR198" s="229"/>
      <c r="HKS198" s="281"/>
      <c r="HKT198" s="282"/>
      <c r="HKU198" s="229"/>
      <c r="HKV198" s="281"/>
      <c r="HKW198" s="282"/>
      <c r="HKX198" s="229"/>
      <c r="HKY198" s="281"/>
      <c r="HKZ198" s="282"/>
      <c r="HLA198" s="229"/>
      <c r="HLB198" s="281"/>
      <c r="HLC198" s="282"/>
      <c r="HLD198" s="229"/>
      <c r="HLE198" s="281"/>
      <c r="HLF198" s="282"/>
      <c r="HLG198" s="229"/>
      <c r="HLH198" s="281"/>
      <c r="HLI198" s="282"/>
      <c r="HLJ198" s="229"/>
      <c r="HLK198" s="281"/>
      <c r="HLL198" s="282"/>
      <c r="HLM198" s="229"/>
      <c r="HLN198" s="281"/>
      <c r="HLO198" s="282"/>
      <c r="HLP198" s="229"/>
      <c r="HLQ198" s="281"/>
      <c r="HLR198" s="282"/>
      <c r="HLS198" s="229"/>
      <c r="HLT198" s="281"/>
      <c r="HLU198" s="282"/>
      <c r="HLV198" s="229"/>
      <c r="HLW198" s="281"/>
      <c r="HLX198" s="282"/>
      <c r="HLY198" s="229"/>
      <c r="HLZ198" s="281"/>
      <c r="HMA198" s="282"/>
      <c r="HMB198" s="229"/>
      <c r="HMC198" s="281"/>
      <c r="HMD198" s="282"/>
      <c r="HME198" s="229"/>
      <c r="HMF198" s="281"/>
      <c r="HMG198" s="282"/>
      <c r="HMH198" s="229"/>
      <c r="HMI198" s="281"/>
      <c r="HMJ198" s="282"/>
      <c r="HMK198" s="229"/>
      <c r="HML198" s="281"/>
      <c r="HMM198" s="282"/>
      <c r="HMN198" s="229"/>
      <c r="HMO198" s="281"/>
      <c r="HMP198" s="282"/>
      <c r="HMQ198" s="229"/>
      <c r="HMR198" s="281"/>
      <c r="HMS198" s="282"/>
      <c r="HMT198" s="229"/>
      <c r="HMU198" s="281"/>
      <c r="HMV198" s="282"/>
      <c r="HMW198" s="229"/>
      <c r="HMX198" s="281"/>
      <c r="HMY198" s="282"/>
      <c r="HMZ198" s="229"/>
      <c r="HNA198" s="281"/>
      <c r="HNB198" s="282"/>
      <c r="HNC198" s="229"/>
      <c r="HND198" s="281"/>
      <c r="HNE198" s="282"/>
      <c r="HNF198" s="229"/>
      <c r="HNG198" s="281"/>
      <c r="HNH198" s="282"/>
      <c r="HNI198" s="229"/>
      <c r="HNJ198" s="281"/>
      <c r="HNK198" s="282"/>
      <c r="HNL198" s="229"/>
      <c r="HNM198" s="281"/>
      <c r="HNN198" s="282"/>
      <c r="HNO198" s="229"/>
      <c r="HNP198" s="281"/>
      <c r="HNQ198" s="282"/>
      <c r="HNR198" s="229"/>
      <c r="HNS198" s="281"/>
      <c r="HNT198" s="282"/>
      <c r="HNU198" s="229"/>
      <c r="HNV198" s="281"/>
      <c r="HNW198" s="282"/>
      <c r="HNX198" s="229"/>
      <c r="HNY198" s="281"/>
      <c r="HNZ198" s="282"/>
      <c r="HOA198" s="229"/>
      <c r="HOB198" s="281"/>
      <c r="HOC198" s="282"/>
      <c r="HOD198" s="229"/>
      <c r="HOE198" s="281"/>
      <c r="HOF198" s="282"/>
      <c r="HOG198" s="229"/>
      <c r="HOH198" s="281"/>
      <c r="HOI198" s="282"/>
      <c r="HOJ198" s="229"/>
      <c r="HOK198" s="281"/>
      <c r="HOL198" s="282"/>
      <c r="HOM198" s="229"/>
      <c r="HON198" s="281"/>
      <c r="HOO198" s="282"/>
      <c r="HOP198" s="229"/>
      <c r="HOQ198" s="281"/>
      <c r="HOR198" s="282"/>
      <c r="HOS198" s="229"/>
      <c r="HOT198" s="281"/>
      <c r="HOU198" s="282"/>
      <c r="HOV198" s="229"/>
      <c r="HOW198" s="281"/>
      <c r="HOX198" s="282"/>
      <c r="HOY198" s="229"/>
      <c r="HOZ198" s="281"/>
      <c r="HPA198" s="282"/>
      <c r="HPB198" s="229"/>
      <c r="HPC198" s="281"/>
      <c r="HPD198" s="282"/>
      <c r="HPE198" s="229"/>
      <c r="HPF198" s="281"/>
      <c r="HPG198" s="282"/>
      <c r="HPH198" s="229"/>
      <c r="HPI198" s="281"/>
      <c r="HPJ198" s="282"/>
      <c r="HPK198" s="229"/>
      <c r="HPL198" s="281"/>
      <c r="HPM198" s="282"/>
      <c r="HPN198" s="229"/>
      <c r="HPO198" s="281"/>
      <c r="HPP198" s="282"/>
      <c r="HPQ198" s="229"/>
      <c r="HPR198" s="281"/>
      <c r="HPS198" s="282"/>
      <c r="HPT198" s="229"/>
      <c r="HPU198" s="281"/>
      <c r="HPV198" s="282"/>
      <c r="HPW198" s="229"/>
      <c r="HPX198" s="281"/>
      <c r="HPY198" s="282"/>
      <c r="HPZ198" s="229"/>
      <c r="HQA198" s="281"/>
      <c r="HQB198" s="282"/>
      <c r="HQC198" s="229"/>
      <c r="HQD198" s="281"/>
      <c r="HQE198" s="282"/>
      <c r="HQF198" s="229"/>
      <c r="HQG198" s="281"/>
      <c r="HQH198" s="282"/>
      <c r="HQI198" s="229"/>
      <c r="HQJ198" s="281"/>
      <c r="HQK198" s="282"/>
      <c r="HQL198" s="229"/>
      <c r="HQM198" s="281"/>
      <c r="HQN198" s="282"/>
      <c r="HQO198" s="229"/>
      <c r="HQP198" s="281"/>
      <c r="HQQ198" s="282"/>
      <c r="HQR198" s="229"/>
      <c r="HQS198" s="281"/>
      <c r="HQT198" s="282"/>
      <c r="HQU198" s="229"/>
      <c r="HQV198" s="281"/>
      <c r="HQW198" s="282"/>
      <c r="HQX198" s="229"/>
      <c r="HQY198" s="281"/>
      <c r="HQZ198" s="282"/>
      <c r="HRA198" s="229"/>
      <c r="HRB198" s="281"/>
      <c r="HRC198" s="282"/>
      <c r="HRD198" s="229"/>
      <c r="HRE198" s="281"/>
      <c r="HRF198" s="282"/>
      <c r="HRG198" s="229"/>
      <c r="HRH198" s="281"/>
      <c r="HRI198" s="282"/>
      <c r="HRJ198" s="229"/>
      <c r="HRK198" s="281"/>
      <c r="HRL198" s="282"/>
      <c r="HRM198" s="229"/>
      <c r="HRN198" s="281"/>
      <c r="HRO198" s="282"/>
      <c r="HRP198" s="229"/>
      <c r="HRQ198" s="281"/>
      <c r="HRR198" s="282"/>
      <c r="HRS198" s="229"/>
      <c r="HRT198" s="281"/>
      <c r="HRU198" s="282"/>
      <c r="HRV198" s="229"/>
      <c r="HRW198" s="281"/>
      <c r="HRX198" s="282"/>
      <c r="HRY198" s="229"/>
      <c r="HRZ198" s="281"/>
      <c r="HSA198" s="282"/>
      <c r="HSB198" s="229"/>
      <c r="HSC198" s="281"/>
      <c r="HSD198" s="282"/>
      <c r="HSE198" s="229"/>
      <c r="HSF198" s="281"/>
      <c r="HSG198" s="282"/>
      <c r="HSH198" s="229"/>
      <c r="HSI198" s="281"/>
      <c r="HSJ198" s="282"/>
      <c r="HSK198" s="229"/>
      <c r="HSL198" s="281"/>
      <c r="HSM198" s="282"/>
      <c r="HSN198" s="229"/>
      <c r="HSO198" s="281"/>
      <c r="HSP198" s="282"/>
      <c r="HSQ198" s="229"/>
      <c r="HSR198" s="281"/>
      <c r="HSS198" s="282"/>
      <c r="HST198" s="229"/>
      <c r="HSU198" s="281"/>
      <c r="HSV198" s="282"/>
      <c r="HSW198" s="229"/>
      <c r="HSX198" s="281"/>
      <c r="HSY198" s="282"/>
      <c r="HSZ198" s="229"/>
      <c r="HTA198" s="281"/>
      <c r="HTB198" s="282"/>
      <c r="HTC198" s="229"/>
      <c r="HTD198" s="281"/>
      <c r="HTE198" s="282"/>
      <c r="HTF198" s="229"/>
      <c r="HTG198" s="281"/>
      <c r="HTH198" s="282"/>
      <c r="HTI198" s="229"/>
      <c r="HTJ198" s="281"/>
      <c r="HTK198" s="282"/>
      <c r="HTL198" s="229"/>
      <c r="HTM198" s="281"/>
      <c r="HTN198" s="282"/>
      <c r="HTO198" s="229"/>
      <c r="HTP198" s="281"/>
      <c r="HTQ198" s="282"/>
      <c r="HTR198" s="229"/>
      <c r="HTS198" s="281"/>
      <c r="HTT198" s="282"/>
      <c r="HTU198" s="229"/>
      <c r="HTV198" s="281"/>
      <c r="HTW198" s="282"/>
      <c r="HTX198" s="229"/>
      <c r="HTY198" s="281"/>
      <c r="HTZ198" s="282"/>
      <c r="HUA198" s="229"/>
      <c r="HUB198" s="281"/>
      <c r="HUC198" s="282"/>
      <c r="HUD198" s="229"/>
      <c r="HUE198" s="281"/>
      <c r="HUF198" s="282"/>
      <c r="HUG198" s="229"/>
      <c r="HUH198" s="281"/>
      <c r="HUI198" s="282"/>
      <c r="HUJ198" s="229"/>
      <c r="HUK198" s="281"/>
      <c r="HUL198" s="282"/>
      <c r="HUM198" s="229"/>
      <c r="HUN198" s="281"/>
      <c r="HUO198" s="282"/>
      <c r="HUP198" s="229"/>
      <c r="HUQ198" s="281"/>
      <c r="HUR198" s="282"/>
      <c r="HUS198" s="229"/>
      <c r="HUT198" s="281"/>
      <c r="HUU198" s="282"/>
      <c r="HUV198" s="229"/>
      <c r="HUW198" s="281"/>
      <c r="HUX198" s="282"/>
      <c r="HUY198" s="229"/>
      <c r="HUZ198" s="281"/>
      <c r="HVA198" s="282"/>
      <c r="HVB198" s="229"/>
      <c r="HVC198" s="281"/>
      <c r="HVD198" s="282"/>
      <c r="HVE198" s="229"/>
      <c r="HVF198" s="281"/>
      <c r="HVG198" s="282"/>
      <c r="HVH198" s="229"/>
      <c r="HVI198" s="281"/>
      <c r="HVJ198" s="282"/>
      <c r="HVK198" s="229"/>
      <c r="HVL198" s="281"/>
      <c r="HVM198" s="282"/>
      <c r="HVN198" s="229"/>
      <c r="HVO198" s="281"/>
      <c r="HVP198" s="282"/>
      <c r="HVQ198" s="229"/>
      <c r="HVR198" s="281"/>
      <c r="HVS198" s="282"/>
      <c r="HVT198" s="229"/>
      <c r="HVU198" s="281"/>
      <c r="HVV198" s="282"/>
      <c r="HVW198" s="229"/>
      <c r="HVX198" s="281"/>
      <c r="HVY198" s="282"/>
      <c r="HVZ198" s="229"/>
      <c r="HWA198" s="281"/>
      <c r="HWB198" s="282"/>
      <c r="HWC198" s="229"/>
      <c r="HWD198" s="281"/>
      <c r="HWE198" s="282"/>
      <c r="HWF198" s="229"/>
      <c r="HWG198" s="281"/>
      <c r="HWH198" s="282"/>
      <c r="HWI198" s="229"/>
      <c r="HWJ198" s="281"/>
      <c r="HWK198" s="282"/>
      <c r="HWL198" s="229"/>
      <c r="HWM198" s="281"/>
      <c r="HWN198" s="282"/>
      <c r="HWO198" s="229"/>
      <c r="HWP198" s="281"/>
      <c r="HWQ198" s="282"/>
      <c r="HWR198" s="229"/>
      <c r="HWS198" s="281"/>
      <c r="HWT198" s="282"/>
      <c r="HWU198" s="229"/>
      <c r="HWV198" s="281"/>
      <c r="HWW198" s="282"/>
      <c r="HWX198" s="229"/>
      <c r="HWY198" s="281"/>
      <c r="HWZ198" s="282"/>
      <c r="HXA198" s="229"/>
      <c r="HXB198" s="281"/>
      <c r="HXC198" s="282"/>
      <c r="HXD198" s="229"/>
      <c r="HXE198" s="281"/>
      <c r="HXF198" s="282"/>
      <c r="HXG198" s="229"/>
      <c r="HXH198" s="281"/>
      <c r="HXI198" s="282"/>
      <c r="HXJ198" s="229"/>
      <c r="HXK198" s="281"/>
      <c r="HXL198" s="282"/>
      <c r="HXM198" s="229"/>
      <c r="HXN198" s="281"/>
      <c r="HXO198" s="282"/>
      <c r="HXP198" s="229"/>
      <c r="HXQ198" s="281"/>
      <c r="HXR198" s="282"/>
      <c r="HXS198" s="229"/>
      <c r="HXT198" s="281"/>
      <c r="HXU198" s="282"/>
      <c r="HXV198" s="229"/>
      <c r="HXW198" s="281"/>
      <c r="HXX198" s="282"/>
      <c r="HXY198" s="229"/>
      <c r="HXZ198" s="281"/>
      <c r="HYA198" s="282"/>
      <c r="HYB198" s="229"/>
      <c r="HYC198" s="281"/>
      <c r="HYD198" s="282"/>
      <c r="HYE198" s="229"/>
      <c r="HYF198" s="281"/>
      <c r="HYG198" s="282"/>
      <c r="HYH198" s="229"/>
      <c r="HYI198" s="281"/>
      <c r="HYJ198" s="282"/>
      <c r="HYK198" s="229"/>
      <c r="HYL198" s="281"/>
      <c r="HYM198" s="282"/>
      <c r="HYN198" s="229"/>
      <c r="HYO198" s="281"/>
      <c r="HYP198" s="282"/>
      <c r="HYQ198" s="229"/>
      <c r="HYR198" s="281"/>
      <c r="HYS198" s="282"/>
      <c r="HYT198" s="229"/>
      <c r="HYU198" s="281"/>
      <c r="HYV198" s="282"/>
      <c r="HYW198" s="229"/>
      <c r="HYX198" s="281"/>
      <c r="HYY198" s="282"/>
      <c r="HYZ198" s="229"/>
      <c r="HZA198" s="281"/>
      <c r="HZB198" s="282"/>
      <c r="HZC198" s="229"/>
      <c r="HZD198" s="281"/>
      <c r="HZE198" s="282"/>
      <c r="HZF198" s="229"/>
      <c r="HZG198" s="281"/>
      <c r="HZH198" s="282"/>
      <c r="HZI198" s="229"/>
      <c r="HZJ198" s="281"/>
      <c r="HZK198" s="282"/>
      <c r="HZL198" s="229"/>
      <c r="HZM198" s="281"/>
      <c r="HZN198" s="282"/>
      <c r="HZO198" s="229"/>
      <c r="HZP198" s="281"/>
      <c r="HZQ198" s="282"/>
      <c r="HZR198" s="229"/>
      <c r="HZS198" s="281"/>
      <c r="HZT198" s="282"/>
      <c r="HZU198" s="229"/>
      <c r="HZV198" s="281"/>
      <c r="HZW198" s="282"/>
      <c r="HZX198" s="229"/>
      <c r="HZY198" s="281"/>
      <c r="HZZ198" s="282"/>
      <c r="IAA198" s="229"/>
      <c r="IAB198" s="281"/>
      <c r="IAC198" s="282"/>
      <c r="IAD198" s="229"/>
      <c r="IAE198" s="281"/>
      <c r="IAF198" s="282"/>
      <c r="IAG198" s="229"/>
      <c r="IAH198" s="281"/>
      <c r="IAI198" s="282"/>
      <c r="IAJ198" s="229"/>
      <c r="IAK198" s="281"/>
      <c r="IAL198" s="282"/>
      <c r="IAM198" s="229"/>
      <c r="IAN198" s="281"/>
      <c r="IAO198" s="282"/>
      <c r="IAP198" s="229"/>
      <c r="IAQ198" s="281"/>
      <c r="IAR198" s="282"/>
      <c r="IAS198" s="229"/>
      <c r="IAT198" s="281"/>
      <c r="IAU198" s="282"/>
      <c r="IAV198" s="229"/>
      <c r="IAW198" s="281"/>
      <c r="IAX198" s="282"/>
      <c r="IAY198" s="229"/>
      <c r="IAZ198" s="281"/>
      <c r="IBA198" s="282"/>
      <c r="IBB198" s="229"/>
      <c r="IBC198" s="281"/>
      <c r="IBD198" s="282"/>
      <c r="IBE198" s="229"/>
      <c r="IBF198" s="281"/>
      <c r="IBG198" s="282"/>
      <c r="IBH198" s="229"/>
      <c r="IBI198" s="281"/>
      <c r="IBJ198" s="282"/>
      <c r="IBK198" s="229"/>
      <c r="IBL198" s="281"/>
      <c r="IBM198" s="282"/>
      <c r="IBN198" s="229"/>
      <c r="IBO198" s="281"/>
      <c r="IBP198" s="282"/>
      <c r="IBQ198" s="229"/>
      <c r="IBR198" s="281"/>
      <c r="IBS198" s="282"/>
      <c r="IBT198" s="229"/>
      <c r="IBU198" s="281"/>
      <c r="IBV198" s="282"/>
      <c r="IBW198" s="229"/>
      <c r="IBX198" s="281"/>
      <c r="IBY198" s="282"/>
      <c r="IBZ198" s="229"/>
      <c r="ICA198" s="281"/>
      <c r="ICB198" s="282"/>
      <c r="ICC198" s="229"/>
      <c r="ICD198" s="281"/>
      <c r="ICE198" s="282"/>
      <c r="ICF198" s="229"/>
      <c r="ICG198" s="281"/>
      <c r="ICH198" s="282"/>
      <c r="ICI198" s="229"/>
      <c r="ICJ198" s="281"/>
      <c r="ICK198" s="282"/>
      <c r="ICL198" s="229"/>
      <c r="ICM198" s="281"/>
      <c r="ICN198" s="282"/>
      <c r="ICO198" s="229"/>
      <c r="ICP198" s="281"/>
      <c r="ICQ198" s="282"/>
      <c r="ICR198" s="229"/>
      <c r="ICS198" s="281"/>
      <c r="ICT198" s="282"/>
      <c r="ICU198" s="229"/>
      <c r="ICV198" s="281"/>
      <c r="ICW198" s="282"/>
      <c r="ICX198" s="229"/>
      <c r="ICY198" s="281"/>
      <c r="ICZ198" s="282"/>
      <c r="IDA198" s="229"/>
      <c r="IDB198" s="281"/>
      <c r="IDC198" s="282"/>
      <c r="IDD198" s="229"/>
      <c r="IDE198" s="281"/>
      <c r="IDF198" s="282"/>
      <c r="IDG198" s="229"/>
      <c r="IDH198" s="281"/>
      <c r="IDI198" s="282"/>
      <c r="IDJ198" s="229"/>
      <c r="IDK198" s="281"/>
      <c r="IDL198" s="282"/>
      <c r="IDM198" s="229"/>
      <c r="IDN198" s="281"/>
      <c r="IDO198" s="282"/>
      <c r="IDP198" s="229"/>
      <c r="IDQ198" s="281"/>
      <c r="IDR198" s="282"/>
      <c r="IDS198" s="229"/>
      <c r="IDT198" s="281"/>
      <c r="IDU198" s="282"/>
      <c r="IDV198" s="229"/>
      <c r="IDW198" s="281"/>
      <c r="IDX198" s="282"/>
      <c r="IDY198" s="229"/>
      <c r="IDZ198" s="281"/>
      <c r="IEA198" s="282"/>
      <c r="IEB198" s="229"/>
      <c r="IEC198" s="281"/>
      <c r="IED198" s="282"/>
      <c r="IEE198" s="229"/>
      <c r="IEF198" s="281"/>
      <c r="IEG198" s="282"/>
      <c r="IEH198" s="229"/>
      <c r="IEI198" s="281"/>
      <c r="IEJ198" s="282"/>
      <c r="IEK198" s="229"/>
      <c r="IEL198" s="281"/>
      <c r="IEM198" s="282"/>
      <c r="IEN198" s="229"/>
      <c r="IEO198" s="281"/>
      <c r="IEP198" s="282"/>
      <c r="IEQ198" s="229"/>
      <c r="IER198" s="281"/>
      <c r="IES198" s="282"/>
      <c r="IET198" s="229"/>
      <c r="IEU198" s="281"/>
      <c r="IEV198" s="282"/>
      <c r="IEW198" s="229"/>
      <c r="IEX198" s="281"/>
      <c r="IEY198" s="282"/>
      <c r="IEZ198" s="229"/>
      <c r="IFA198" s="281"/>
      <c r="IFB198" s="282"/>
      <c r="IFC198" s="229"/>
      <c r="IFD198" s="281"/>
      <c r="IFE198" s="282"/>
      <c r="IFF198" s="229"/>
      <c r="IFG198" s="281"/>
      <c r="IFH198" s="282"/>
      <c r="IFI198" s="229"/>
      <c r="IFJ198" s="281"/>
      <c r="IFK198" s="282"/>
      <c r="IFL198" s="229"/>
      <c r="IFM198" s="281"/>
      <c r="IFN198" s="282"/>
      <c r="IFO198" s="229"/>
      <c r="IFP198" s="281"/>
      <c r="IFQ198" s="282"/>
      <c r="IFR198" s="229"/>
      <c r="IFS198" s="281"/>
      <c r="IFT198" s="282"/>
      <c r="IFU198" s="229"/>
      <c r="IFV198" s="281"/>
      <c r="IFW198" s="282"/>
      <c r="IFX198" s="229"/>
      <c r="IFY198" s="281"/>
      <c r="IFZ198" s="282"/>
      <c r="IGA198" s="229"/>
      <c r="IGB198" s="281"/>
      <c r="IGC198" s="282"/>
      <c r="IGD198" s="229"/>
      <c r="IGE198" s="281"/>
      <c r="IGF198" s="282"/>
      <c r="IGG198" s="229"/>
      <c r="IGH198" s="281"/>
      <c r="IGI198" s="282"/>
      <c r="IGJ198" s="229"/>
      <c r="IGK198" s="281"/>
      <c r="IGL198" s="282"/>
      <c r="IGM198" s="229"/>
      <c r="IGN198" s="281"/>
      <c r="IGO198" s="282"/>
      <c r="IGP198" s="229"/>
      <c r="IGQ198" s="281"/>
      <c r="IGR198" s="282"/>
      <c r="IGS198" s="229"/>
      <c r="IGT198" s="281"/>
      <c r="IGU198" s="282"/>
      <c r="IGV198" s="229"/>
      <c r="IGW198" s="281"/>
      <c r="IGX198" s="282"/>
      <c r="IGY198" s="229"/>
      <c r="IGZ198" s="281"/>
      <c r="IHA198" s="282"/>
      <c r="IHB198" s="229"/>
      <c r="IHC198" s="281"/>
      <c r="IHD198" s="282"/>
      <c r="IHE198" s="229"/>
      <c r="IHF198" s="281"/>
      <c r="IHG198" s="282"/>
      <c r="IHH198" s="229"/>
      <c r="IHI198" s="281"/>
      <c r="IHJ198" s="282"/>
      <c r="IHK198" s="229"/>
      <c r="IHL198" s="281"/>
      <c r="IHM198" s="282"/>
      <c r="IHN198" s="229"/>
      <c r="IHO198" s="281"/>
      <c r="IHP198" s="282"/>
      <c r="IHQ198" s="229"/>
      <c r="IHR198" s="281"/>
      <c r="IHS198" s="282"/>
      <c r="IHT198" s="229"/>
      <c r="IHU198" s="281"/>
      <c r="IHV198" s="282"/>
      <c r="IHW198" s="229"/>
      <c r="IHX198" s="281"/>
      <c r="IHY198" s="282"/>
      <c r="IHZ198" s="229"/>
      <c r="IIA198" s="281"/>
      <c r="IIB198" s="282"/>
      <c r="IIC198" s="229"/>
      <c r="IID198" s="281"/>
      <c r="IIE198" s="282"/>
      <c r="IIF198" s="229"/>
      <c r="IIG198" s="281"/>
      <c r="IIH198" s="282"/>
      <c r="III198" s="229"/>
      <c r="IIJ198" s="281"/>
      <c r="IIK198" s="282"/>
      <c r="IIL198" s="229"/>
      <c r="IIM198" s="281"/>
      <c r="IIN198" s="282"/>
      <c r="IIO198" s="229"/>
      <c r="IIP198" s="281"/>
      <c r="IIQ198" s="282"/>
      <c r="IIR198" s="229"/>
      <c r="IIS198" s="281"/>
      <c r="IIT198" s="282"/>
      <c r="IIU198" s="229"/>
      <c r="IIV198" s="281"/>
      <c r="IIW198" s="282"/>
      <c r="IIX198" s="229"/>
      <c r="IIY198" s="281"/>
      <c r="IIZ198" s="282"/>
      <c r="IJA198" s="229"/>
      <c r="IJB198" s="281"/>
      <c r="IJC198" s="282"/>
      <c r="IJD198" s="229"/>
      <c r="IJE198" s="281"/>
      <c r="IJF198" s="282"/>
      <c r="IJG198" s="229"/>
      <c r="IJH198" s="281"/>
      <c r="IJI198" s="282"/>
      <c r="IJJ198" s="229"/>
      <c r="IJK198" s="281"/>
      <c r="IJL198" s="282"/>
      <c r="IJM198" s="229"/>
      <c r="IJN198" s="281"/>
      <c r="IJO198" s="282"/>
      <c r="IJP198" s="229"/>
      <c r="IJQ198" s="281"/>
      <c r="IJR198" s="282"/>
      <c r="IJS198" s="229"/>
      <c r="IJT198" s="281"/>
      <c r="IJU198" s="282"/>
      <c r="IJV198" s="229"/>
      <c r="IJW198" s="281"/>
      <c r="IJX198" s="282"/>
      <c r="IJY198" s="229"/>
      <c r="IJZ198" s="281"/>
      <c r="IKA198" s="282"/>
      <c r="IKB198" s="229"/>
      <c r="IKC198" s="281"/>
      <c r="IKD198" s="282"/>
      <c r="IKE198" s="229"/>
      <c r="IKF198" s="281"/>
      <c r="IKG198" s="282"/>
      <c r="IKH198" s="229"/>
      <c r="IKI198" s="281"/>
      <c r="IKJ198" s="282"/>
      <c r="IKK198" s="229"/>
      <c r="IKL198" s="281"/>
      <c r="IKM198" s="282"/>
      <c r="IKN198" s="229"/>
      <c r="IKO198" s="281"/>
      <c r="IKP198" s="282"/>
      <c r="IKQ198" s="229"/>
      <c r="IKR198" s="281"/>
      <c r="IKS198" s="282"/>
      <c r="IKT198" s="229"/>
      <c r="IKU198" s="281"/>
      <c r="IKV198" s="282"/>
      <c r="IKW198" s="229"/>
      <c r="IKX198" s="281"/>
      <c r="IKY198" s="282"/>
      <c r="IKZ198" s="229"/>
      <c r="ILA198" s="281"/>
      <c r="ILB198" s="282"/>
      <c r="ILC198" s="229"/>
      <c r="ILD198" s="281"/>
      <c r="ILE198" s="282"/>
      <c r="ILF198" s="229"/>
      <c r="ILG198" s="281"/>
      <c r="ILH198" s="282"/>
      <c r="ILI198" s="229"/>
      <c r="ILJ198" s="281"/>
      <c r="ILK198" s="282"/>
      <c r="ILL198" s="229"/>
      <c r="ILM198" s="281"/>
      <c r="ILN198" s="282"/>
      <c r="ILO198" s="229"/>
      <c r="ILP198" s="281"/>
      <c r="ILQ198" s="282"/>
      <c r="ILR198" s="229"/>
      <c r="ILS198" s="281"/>
      <c r="ILT198" s="282"/>
      <c r="ILU198" s="229"/>
      <c r="ILV198" s="281"/>
      <c r="ILW198" s="282"/>
      <c r="ILX198" s="229"/>
      <c r="ILY198" s="281"/>
      <c r="ILZ198" s="282"/>
      <c r="IMA198" s="229"/>
      <c r="IMB198" s="281"/>
      <c r="IMC198" s="282"/>
      <c r="IMD198" s="229"/>
      <c r="IME198" s="281"/>
      <c r="IMF198" s="282"/>
      <c r="IMG198" s="229"/>
      <c r="IMH198" s="281"/>
      <c r="IMI198" s="282"/>
      <c r="IMJ198" s="229"/>
      <c r="IMK198" s="281"/>
      <c r="IML198" s="282"/>
      <c r="IMM198" s="229"/>
      <c r="IMN198" s="281"/>
      <c r="IMO198" s="282"/>
      <c r="IMP198" s="229"/>
      <c r="IMQ198" s="281"/>
      <c r="IMR198" s="282"/>
      <c r="IMS198" s="229"/>
      <c r="IMT198" s="281"/>
      <c r="IMU198" s="282"/>
      <c r="IMV198" s="229"/>
      <c r="IMW198" s="281"/>
      <c r="IMX198" s="282"/>
      <c r="IMY198" s="229"/>
      <c r="IMZ198" s="281"/>
      <c r="INA198" s="282"/>
      <c r="INB198" s="229"/>
      <c r="INC198" s="281"/>
      <c r="IND198" s="282"/>
      <c r="INE198" s="229"/>
      <c r="INF198" s="281"/>
      <c r="ING198" s="282"/>
      <c r="INH198" s="229"/>
      <c r="INI198" s="281"/>
      <c r="INJ198" s="282"/>
      <c r="INK198" s="229"/>
      <c r="INL198" s="281"/>
      <c r="INM198" s="282"/>
      <c r="INN198" s="229"/>
      <c r="INO198" s="281"/>
      <c r="INP198" s="282"/>
      <c r="INQ198" s="229"/>
      <c r="INR198" s="281"/>
      <c r="INS198" s="282"/>
      <c r="INT198" s="229"/>
      <c r="INU198" s="281"/>
      <c r="INV198" s="282"/>
      <c r="INW198" s="229"/>
      <c r="INX198" s="281"/>
      <c r="INY198" s="282"/>
      <c r="INZ198" s="229"/>
      <c r="IOA198" s="281"/>
      <c r="IOB198" s="282"/>
      <c r="IOC198" s="229"/>
      <c r="IOD198" s="281"/>
      <c r="IOE198" s="282"/>
      <c r="IOF198" s="229"/>
      <c r="IOG198" s="281"/>
      <c r="IOH198" s="282"/>
      <c r="IOI198" s="229"/>
      <c r="IOJ198" s="281"/>
      <c r="IOK198" s="282"/>
      <c r="IOL198" s="229"/>
      <c r="IOM198" s="281"/>
      <c r="ION198" s="282"/>
      <c r="IOO198" s="229"/>
      <c r="IOP198" s="281"/>
      <c r="IOQ198" s="282"/>
      <c r="IOR198" s="229"/>
      <c r="IOS198" s="281"/>
      <c r="IOT198" s="282"/>
      <c r="IOU198" s="229"/>
      <c r="IOV198" s="281"/>
      <c r="IOW198" s="282"/>
      <c r="IOX198" s="229"/>
      <c r="IOY198" s="281"/>
      <c r="IOZ198" s="282"/>
      <c r="IPA198" s="229"/>
      <c r="IPB198" s="281"/>
      <c r="IPC198" s="282"/>
      <c r="IPD198" s="229"/>
      <c r="IPE198" s="281"/>
      <c r="IPF198" s="282"/>
      <c r="IPG198" s="229"/>
      <c r="IPH198" s="281"/>
      <c r="IPI198" s="282"/>
      <c r="IPJ198" s="229"/>
      <c r="IPK198" s="281"/>
      <c r="IPL198" s="282"/>
      <c r="IPM198" s="229"/>
      <c r="IPN198" s="281"/>
      <c r="IPO198" s="282"/>
      <c r="IPP198" s="229"/>
      <c r="IPQ198" s="281"/>
      <c r="IPR198" s="282"/>
      <c r="IPS198" s="229"/>
      <c r="IPT198" s="281"/>
      <c r="IPU198" s="282"/>
      <c r="IPV198" s="229"/>
      <c r="IPW198" s="281"/>
      <c r="IPX198" s="282"/>
      <c r="IPY198" s="229"/>
      <c r="IPZ198" s="281"/>
      <c r="IQA198" s="282"/>
      <c r="IQB198" s="229"/>
      <c r="IQC198" s="281"/>
      <c r="IQD198" s="282"/>
      <c r="IQE198" s="229"/>
      <c r="IQF198" s="281"/>
      <c r="IQG198" s="282"/>
      <c r="IQH198" s="229"/>
      <c r="IQI198" s="281"/>
      <c r="IQJ198" s="282"/>
      <c r="IQK198" s="229"/>
      <c r="IQL198" s="281"/>
      <c r="IQM198" s="282"/>
      <c r="IQN198" s="229"/>
      <c r="IQO198" s="281"/>
      <c r="IQP198" s="282"/>
      <c r="IQQ198" s="229"/>
      <c r="IQR198" s="281"/>
      <c r="IQS198" s="282"/>
      <c r="IQT198" s="229"/>
      <c r="IQU198" s="281"/>
      <c r="IQV198" s="282"/>
      <c r="IQW198" s="229"/>
      <c r="IQX198" s="281"/>
      <c r="IQY198" s="282"/>
      <c r="IQZ198" s="229"/>
      <c r="IRA198" s="281"/>
      <c r="IRB198" s="282"/>
      <c r="IRC198" s="229"/>
      <c r="IRD198" s="281"/>
      <c r="IRE198" s="282"/>
      <c r="IRF198" s="229"/>
      <c r="IRG198" s="281"/>
      <c r="IRH198" s="282"/>
      <c r="IRI198" s="229"/>
      <c r="IRJ198" s="281"/>
      <c r="IRK198" s="282"/>
      <c r="IRL198" s="229"/>
      <c r="IRM198" s="281"/>
      <c r="IRN198" s="282"/>
      <c r="IRO198" s="229"/>
      <c r="IRP198" s="281"/>
      <c r="IRQ198" s="282"/>
      <c r="IRR198" s="229"/>
      <c r="IRS198" s="281"/>
      <c r="IRT198" s="282"/>
      <c r="IRU198" s="229"/>
      <c r="IRV198" s="281"/>
      <c r="IRW198" s="282"/>
      <c r="IRX198" s="229"/>
      <c r="IRY198" s="281"/>
      <c r="IRZ198" s="282"/>
      <c r="ISA198" s="229"/>
      <c r="ISB198" s="281"/>
      <c r="ISC198" s="282"/>
      <c r="ISD198" s="229"/>
      <c r="ISE198" s="281"/>
      <c r="ISF198" s="282"/>
      <c r="ISG198" s="229"/>
      <c r="ISH198" s="281"/>
      <c r="ISI198" s="282"/>
      <c r="ISJ198" s="229"/>
      <c r="ISK198" s="281"/>
      <c r="ISL198" s="282"/>
      <c r="ISM198" s="229"/>
      <c r="ISN198" s="281"/>
      <c r="ISO198" s="282"/>
      <c r="ISP198" s="229"/>
      <c r="ISQ198" s="281"/>
      <c r="ISR198" s="282"/>
      <c r="ISS198" s="229"/>
      <c r="IST198" s="281"/>
      <c r="ISU198" s="282"/>
      <c r="ISV198" s="229"/>
      <c r="ISW198" s="281"/>
      <c r="ISX198" s="282"/>
      <c r="ISY198" s="229"/>
      <c r="ISZ198" s="281"/>
      <c r="ITA198" s="282"/>
      <c r="ITB198" s="229"/>
      <c r="ITC198" s="281"/>
      <c r="ITD198" s="282"/>
      <c r="ITE198" s="229"/>
      <c r="ITF198" s="281"/>
      <c r="ITG198" s="282"/>
      <c r="ITH198" s="229"/>
      <c r="ITI198" s="281"/>
      <c r="ITJ198" s="282"/>
      <c r="ITK198" s="229"/>
      <c r="ITL198" s="281"/>
      <c r="ITM198" s="282"/>
      <c r="ITN198" s="229"/>
      <c r="ITO198" s="281"/>
      <c r="ITP198" s="282"/>
      <c r="ITQ198" s="229"/>
      <c r="ITR198" s="281"/>
      <c r="ITS198" s="282"/>
      <c r="ITT198" s="229"/>
      <c r="ITU198" s="281"/>
      <c r="ITV198" s="282"/>
      <c r="ITW198" s="229"/>
      <c r="ITX198" s="281"/>
      <c r="ITY198" s="282"/>
      <c r="ITZ198" s="229"/>
      <c r="IUA198" s="281"/>
      <c r="IUB198" s="282"/>
      <c r="IUC198" s="229"/>
      <c r="IUD198" s="281"/>
      <c r="IUE198" s="282"/>
      <c r="IUF198" s="229"/>
      <c r="IUG198" s="281"/>
      <c r="IUH198" s="282"/>
      <c r="IUI198" s="229"/>
      <c r="IUJ198" s="281"/>
      <c r="IUK198" s="282"/>
      <c r="IUL198" s="229"/>
      <c r="IUM198" s="281"/>
      <c r="IUN198" s="282"/>
      <c r="IUO198" s="229"/>
      <c r="IUP198" s="281"/>
      <c r="IUQ198" s="282"/>
      <c r="IUR198" s="229"/>
      <c r="IUS198" s="281"/>
      <c r="IUT198" s="282"/>
      <c r="IUU198" s="229"/>
      <c r="IUV198" s="281"/>
      <c r="IUW198" s="282"/>
      <c r="IUX198" s="229"/>
      <c r="IUY198" s="281"/>
      <c r="IUZ198" s="282"/>
      <c r="IVA198" s="229"/>
      <c r="IVB198" s="281"/>
      <c r="IVC198" s="282"/>
      <c r="IVD198" s="229"/>
      <c r="IVE198" s="281"/>
      <c r="IVF198" s="282"/>
      <c r="IVG198" s="229"/>
      <c r="IVH198" s="281"/>
      <c r="IVI198" s="282"/>
      <c r="IVJ198" s="229"/>
      <c r="IVK198" s="281"/>
      <c r="IVL198" s="282"/>
      <c r="IVM198" s="229"/>
      <c r="IVN198" s="281"/>
      <c r="IVO198" s="282"/>
      <c r="IVP198" s="229"/>
      <c r="IVQ198" s="281"/>
      <c r="IVR198" s="282"/>
      <c r="IVS198" s="229"/>
      <c r="IVT198" s="281"/>
      <c r="IVU198" s="282"/>
      <c r="IVV198" s="229"/>
      <c r="IVW198" s="281"/>
      <c r="IVX198" s="282"/>
      <c r="IVY198" s="229"/>
      <c r="IVZ198" s="281"/>
      <c r="IWA198" s="282"/>
      <c r="IWB198" s="229"/>
      <c r="IWC198" s="281"/>
      <c r="IWD198" s="282"/>
      <c r="IWE198" s="229"/>
      <c r="IWF198" s="281"/>
      <c r="IWG198" s="282"/>
      <c r="IWH198" s="229"/>
      <c r="IWI198" s="281"/>
      <c r="IWJ198" s="282"/>
      <c r="IWK198" s="229"/>
      <c r="IWL198" s="281"/>
      <c r="IWM198" s="282"/>
      <c r="IWN198" s="229"/>
      <c r="IWO198" s="281"/>
      <c r="IWP198" s="282"/>
      <c r="IWQ198" s="229"/>
      <c r="IWR198" s="281"/>
      <c r="IWS198" s="282"/>
      <c r="IWT198" s="229"/>
      <c r="IWU198" s="281"/>
      <c r="IWV198" s="282"/>
      <c r="IWW198" s="229"/>
      <c r="IWX198" s="281"/>
      <c r="IWY198" s="282"/>
      <c r="IWZ198" s="229"/>
      <c r="IXA198" s="281"/>
      <c r="IXB198" s="282"/>
      <c r="IXC198" s="229"/>
      <c r="IXD198" s="281"/>
      <c r="IXE198" s="282"/>
      <c r="IXF198" s="229"/>
      <c r="IXG198" s="281"/>
      <c r="IXH198" s="282"/>
      <c r="IXI198" s="229"/>
      <c r="IXJ198" s="281"/>
      <c r="IXK198" s="282"/>
      <c r="IXL198" s="229"/>
      <c r="IXM198" s="281"/>
      <c r="IXN198" s="282"/>
      <c r="IXO198" s="229"/>
      <c r="IXP198" s="281"/>
      <c r="IXQ198" s="282"/>
      <c r="IXR198" s="229"/>
      <c r="IXS198" s="281"/>
      <c r="IXT198" s="282"/>
      <c r="IXU198" s="229"/>
      <c r="IXV198" s="281"/>
      <c r="IXW198" s="282"/>
      <c r="IXX198" s="229"/>
      <c r="IXY198" s="281"/>
      <c r="IXZ198" s="282"/>
      <c r="IYA198" s="229"/>
      <c r="IYB198" s="281"/>
      <c r="IYC198" s="282"/>
      <c r="IYD198" s="229"/>
      <c r="IYE198" s="281"/>
      <c r="IYF198" s="282"/>
      <c r="IYG198" s="229"/>
      <c r="IYH198" s="281"/>
      <c r="IYI198" s="282"/>
      <c r="IYJ198" s="229"/>
      <c r="IYK198" s="281"/>
      <c r="IYL198" s="282"/>
      <c r="IYM198" s="229"/>
      <c r="IYN198" s="281"/>
      <c r="IYO198" s="282"/>
      <c r="IYP198" s="229"/>
      <c r="IYQ198" s="281"/>
      <c r="IYR198" s="282"/>
      <c r="IYS198" s="229"/>
      <c r="IYT198" s="281"/>
      <c r="IYU198" s="282"/>
      <c r="IYV198" s="229"/>
      <c r="IYW198" s="281"/>
      <c r="IYX198" s="282"/>
      <c r="IYY198" s="229"/>
      <c r="IYZ198" s="281"/>
      <c r="IZA198" s="282"/>
      <c r="IZB198" s="229"/>
      <c r="IZC198" s="281"/>
      <c r="IZD198" s="282"/>
      <c r="IZE198" s="229"/>
      <c r="IZF198" s="281"/>
      <c r="IZG198" s="282"/>
      <c r="IZH198" s="229"/>
      <c r="IZI198" s="281"/>
      <c r="IZJ198" s="282"/>
      <c r="IZK198" s="229"/>
      <c r="IZL198" s="281"/>
      <c r="IZM198" s="282"/>
      <c r="IZN198" s="229"/>
      <c r="IZO198" s="281"/>
      <c r="IZP198" s="282"/>
      <c r="IZQ198" s="229"/>
      <c r="IZR198" s="281"/>
      <c r="IZS198" s="282"/>
      <c r="IZT198" s="229"/>
      <c r="IZU198" s="281"/>
      <c r="IZV198" s="282"/>
      <c r="IZW198" s="229"/>
      <c r="IZX198" s="281"/>
      <c r="IZY198" s="282"/>
      <c r="IZZ198" s="229"/>
      <c r="JAA198" s="281"/>
      <c r="JAB198" s="282"/>
      <c r="JAC198" s="229"/>
      <c r="JAD198" s="281"/>
      <c r="JAE198" s="282"/>
      <c r="JAF198" s="229"/>
      <c r="JAG198" s="281"/>
      <c r="JAH198" s="282"/>
      <c r="JAI198" s="229"/>
      <c r="JAJ198" s="281"/>
      <c r="JAK198" s="282"/>
      <c r="JAL198" s="229"/>
      <c r="JAM198" s="281"/>
      <c r="JAN198" s="282"/>
      <c r="JAO198" s="229"/>
      <c r="JAP198" s="281"/>
      <c r="JAQ198" s="282"/>
      <c r="JAR198" s="229"/>
      <c r="JAS198" s="281"/>
      <c r="JAT198" s="282"/>
      <c r="JAU198" s="229"/>
      <c r="JAV198" s="281"/>
      <c r="JAW198" s="282"/>
      <c r="JAX198" s="229"/>
      <c r="JAY198" s="281"/>
      <c r="JAZ198" s="282"/>
      <c r="JBA198" s="229"/>
      <c r="JBB198" s="281"/>
      <c r="JBC198" s="282"/>
      <c r="JBD198" s="229"/>
      <c r="JBE198" s="281"/>
      <c r="JBF198" s="282"/>
      <c r="JBG198" s="229"/>
      <c r="JBH198" s="281"/>
      <c r="JBI198" s="282"/>
      <c r="JBJ198" s="229"/>
      <c r="JBK198" s="281"/>
      <c r="JBL198" s="282"/>
      <c r="JBM198" s="229"/>
      <c r="JBN198" s="281"/>
      <c r="JBO198" s="282"/>
      <c r="JBP198" s="229"/>
      <c r="JBQ198" s="281"/>
      <c r="JBR198" s="282"/>
      <c r="JBS198" s="229"/>
      <c r="JBT198" s="281"/>
      <c r="JBU198" s="282"/>
      <c r="JBV198" s="229"/>
      <c r="JBW198" s="281"/>
      <c r="JBX198" s="282"/>
      <c r="JBY198" s="229"/>
      <c r="JBZ198" s="281"/>
      <c r="JCA198" s="282"/>
      <c r="JCB198" s="229"/>
      <c r="JCC198" s="281"/>
      <c r="JCD198" s="282"/>
      <c r="JCE198" s="229"/>
      <c r="JCF198" s="281"/>
      <c r="JCG198" s="282"/>
      <c r="JCH198" s="229"/>
      <c r="JCI198" s="281"/>
      <c r="JCJ198" s="282"/>
      <c r="JCK198" s="229"/>
      <c r="JCL198" s="281"/>
      <c r="JCM198" s="282"/>
      <c r="JCN198" s="229"/>
      <c r="JCO198" s="281"/>
      <c r="JCP198" s="282"/>
      <c r="JCQ198" s="229"/>
      <c r="JCR198" s="281"/>
      <c r="JCS198" s="282"/>
      <c r="JCT198" s="229"/>
      <c r="JCU198" s="281"/>
      <c r="JCV198" s="282"/>
      <c r="JCW198" s="229"/>
      <c r="JCX198" s="281"/>
      <c r="JCY198" s="282"/>
      <c r="JCZ198" s="229"/>
      <c r="JDA198" s="281"/>
      <c r="JDB198" s="282"/>
      <c r="JDC198" s="229"/>
      <c r="JDD198" s="281"/>
      <c r="JDE198" s="282"/>
      <c r="JDF198" s="229"/>
      <c r="JDG198" s="281"/>
      <c r="JDH198" s="282"/>
      <c r="JDI198" s="229"/>
      <c r="JDJ198" s="281"/>
      <c r="JDK198" s="282"/>
      <c r="JDL198" s="229"/>
      <c r="JDM198" s="281"/>
      <c r="JDN198" s="282"/>
      <c r="JDO198" s="229"/>
      <c r="JDP198" s="281"/>
      <c r="JDQ198" s="282"/>
      <c r="JDR198" s="229"/>
      <c r="JDS198" s="281"/>
      <c r="JDT198" s="282"/>
      <c r="JDU198" s="229"/>
      <c r="JDV198" s="281"/>
      <c r="JDW198" s="282"/>
      <c r="JDX198" s="229"/>
      <c r="JDY198" s="281"/>
      <c r="JDZ198" s="282"/>
      <c r="JEA198" s="229"/>
      <c r="JEB198" s="281"/>
      <c r="JEC198" s="282"/>
      <c r="JED198" s="229"/>
      <c r="JEE198" s="281"/>
      <c r="JEF198" s="282"/>
      <c r="JEG198" s="229"/>
      <c r="JEH198" s="281"/>
      <c r="JEI198" s="282"/>
      <c r="JEJ198" s="229"/>
      <c r="JEK198" s="281"/>
      <c r="JEL198" s="282"/>
      <c r="JEM198" s="229"/>
      <c r="JEN198" s="281"/>
      <c r="JEO198" s="282"/>
      <c r="JEP198" s="229"/>
      <c r="JEQ198" s="281"/>
      <c r="JER198" s="282"/>
      <c r="JES198" s="229"/>
      <c r="JET198" s="281"/>
      <c r="JEU198" s="282"/>
      <c r="JEV198" s="229"/>
      <c r="JEW198" s="281"/>
      <c r="JEX198" s="282"/>
      <c r="JEY198" s="229"/>
      <c r="JEZ198" s="281"/>
      <c r="JFA198" s="282"/>
      <c r="JFB198" s="229"/>
      <c r="JFC198" s="281"/>
      <c r="JFD198" s="282"/>
      <c r="JFE198" s="229"/>
      <c r="JFF198" s="281"/>
      <c r="JFG198" s="282"/>
      <c r="JFH198" s="229"/>
      <c r="JFI198" s="281"/>
      <c r="JFJ198" s="282"/>
      <c r="JFK198" s="229"/>
      <c r="JFL198" s="281"/>
      <c r="JFM198" s="282"/>
      <c r="JFN198" s="229"/>
      <c r="JFO198" s="281"/>
      <c r="JFP198" s="282"/>
      <c r="JFQ198" s="229"/>
      <c r="JFR198" s="281"/>
      <c r="JFS198" s="282"/>
      <c r="JFT198" s="229"/>
      <c r="JFU198" s="281"/>
      <c r="JFV198" s="282"/>
      <c r="JFW198" s="229"/>
      <c r="JFX198" s="281"/>
      <c r="JFY198" s="282"/>
      <c r="JFZ198" s="229"/>
      <c r="JGA198" s="281"/>
      <c r="JGB198" s="282"/>
      <c r="JGC198" s="229"/>
      <c r="JGD198" s="281"/>
      <c r="JGE198" s="282"/>
      <c r="JGF198" s="229"/>
      <c r="JGG198" s="281"/>
      <c r="JGH198" s="282"/>
      <c r="JGI198" s="229"/>
      <c r="JGJ198" s="281"/>
      <c r="JGK198" s="282"/>
      <c r="JGL198" s="229"/>
      <c r="JGM198" s="281"/>
      <c r="JGN198" s="282"/>
      <c r="JGO198" s="229"/>
      <c r="JGP198" s="281"/>
      <c r="JGQ198" s="282"/>
      <c r="JGR198" s="229"/>
      <c r="JGS198" s="281"/>
      <c r="JGT198" s="282"/>
      <c r="JGU198" s="229"/>
      <c r="JGV198" s="281"/>
      <c r="JGW198" s="282"/>
      <c r="JGX198" s="229"/>
      <c r="JGY198" s="281"/>
      <c r="JGZ198" s="282"/>
      <c r="JHA198" s="229"/>
      <c r="JHB198" s="281"/>
      <c r="JHC198" s="282"/>
      <c r="JHD198" s="229"/>
      <c r="JHE198" s="281"/>
      <c r="JHF198" s="282"/>
      <c r="JHG198" s="229"/>
      <c r="JHH198" s="281"/>
      <c r="JHI198" s="282"/>
      <c r="JHJ198" s="229"/>
      <c r="JHK198" s="281"/>
      <c r="JHL198" s="282"/>
      <c r="JHM198" s="229"/>
      <c r="JHN198" s="281"/>
      <c r="JHO198" s="282"/>
      <c r="JHP198" s="229"/>
      <c r="JHQ198" s="281"/>
      <c r="JHR198" s="282"/>
      <c r="JHS198" s="229"/>
      <c r="JHT198" s="281"/>
      <c r="JHU198" s="282"/>
      <c r="JHV198" s="229"/>
      <c r="JHW198" s="281"/>
      <c r="JHX198" s="282"/>
      <c r="JHY198" s="229"/>
      <c r="JHZ198" s="281"/>
      <c r="JIA198" s="282"/>
      <c r="JIB198" s="229"/>
      <c r="JIC198" s="281"/>
      <c r="JID198" s="282"/>
      <c r="JIE198" s="229"/>
      <c r="JIF198" s="281"/>
      <c r="JIG198" s="282"/>
      <c r="JIH198" s="229"/>
      <c r="JII198" s="281"/>
      <c r="JIJ198" s="282"/>
      <c r="JIK198" s="229"/>
      <c r="JIL198" s="281"/>
      <c r="JIM198" s="282"/>
      <c r="JIN198" s="229"/>
      <c r="JIO198" s="281"/>
      <c r="JIP198" s="282"/>
      <c r="JIQ198" s="229"/>
      <c r="JIR198" s="281"/>
      <c r="JIS198" s="282"/>
      <c r="JIT198" s="229"/>
      <c r="JIU198" s="281"/>
      <c r="JIV198" s="282"/>
      <c r="JIW198" s="229"/>
      <c r="JIX198" s="281"/>
      <c r="JIY198" s="282"/>
      <c r="JIZ198" s="229"/>
      <c r="JJA198" s="281"/>
      <c r="JJB198" s="282"/>
      <c r="JJC198" s="229"/>
      <c r="JJD198" s="281"/>
      <c r="JJE198" s="282"/>
      <c r="JJF198" s="229"/>
      <c r="JJG198" s="281"/>
      <c r="JJH198" s="282"/>
      <c r="JJI198" s="229"/>
      <c r="JJJ198" s="281"/>
      <c r="JJK198" s="282"/>
      <c r="JJL198" s="229"/>
      <c r="JJM198" s="281"/>
      <c r="JJN198" s="282"/>
      <c r="JJO198" s="229"/>
      <c r="JJP198" s="281"/>
      <c r="JJQ198" s="282"/>
      <c r="JJR198" s="229"/>
      <c r="JJS198" s="281"/>
      <c r="JJT198" s="282"/>
      <c r="JJU198" s="229"/>
      <c r="JJV198" s="281"/>
      <c r="JJW198" s="282"/>
      <c r="JJX198" s="229"/>
      <c r="JJY198" s="281"/>
      <c r="JJZ198" s="282"/>
      <c r="JKA198" s="229"/>
      <c r="JKB198" s="281"/>
      <c r="JKC198" s="282"/>
      <c r="JKD198" s="229"/>
      <c r="JKE198" s="281"/>
      <c r="JKF198" s="282"/>
      <c r="JKG198" s="229"/>
      <c r="JKH198" s="281"/>
      <c r="JKI198" s="282"/>
      <c r="JKJ198" s="229"/>
      <c r="JKK198" s="281"/>
      <c r="JKL198" s="282"/>
      <c r="JKM198" s="229"/>
      <c r="JKN198" s="281"/>
      <c r="JKO198" s="282"/>
      <c r="JKP198" s="229"/>
      <c r="JKQ198" s="281"/>
      <c r="JKR198" s="282"/>
      <c r="JKS198" s="229"/>
      <c r="JKT198" s="281"/>
      <c r="JKU198" s="282"/>
      <c r="JKV198" s="229"/>
      <c r="JKW198" s="281"/>
      <c r="JKX198" s="282"/>
      <c r="JKY198" s="229"/>
      <c r="JKZ198" s="281"/>
      <c r="JLA198" s="282"/>
      <c r="JLB198" s="229"/>
      <c r="JLC198" s="281"/>
      <c r="JLD198" s="282"/>
      <c r="JLE198" s="229"/>
      <c r="JLF198" s="281"/>
      <c r="JLG198" s="282"/>
      <c r="JLH198" s="229"/>
      <c r="JLI198" s="281"/>
      <c r="JLJ198" s="282"/>
      <c r="JLK198" s="229"/>
      <c r="JLL198" s="281"/>
      <c r="JLM198" s="282"/>
      <c r="JLN198" s="229"/>
      <c r="JLO198" s="281"/>
      <c r="JLP198" s="282"/>
      <c r="JLQ198" s="229"/>
      <c r="JLR198" s="281"/>
      <c r="JLS198" s="282"/>
      <c r="JLT198" s="229"/>
      <c r="JLU198" s="281"/>
      <c r="JLV198" s="282"/>
      <c r="JLW198" s="229"/>
      <c r="JLX198" s="281"/>
      <c r="JLY198" s="282"/>
      <c r="JLZ198" s="229"/>
      <c r="JMA198" s="281"/>
      <c r="JMB198" s="282"/>
      <c r="JMC198" s="229"/>
      <c r="JMD198" s="281"/>
      <c r="JME198" s="282"/>
      <c r="JMF198" s="229"/>
      <c r="JMG198" s="281"/>
      <c r="JMH198" s="282"/>
      <c r="JMI198" s="229"/>
      <c r="JMJ198" s="281"/>
      <c r="JMK198" s="282"/>
      <c r="JML198" s="229"/>
      <c r="JMM198" s="281"/>
      <c r="JMN198" s="282"/>
      <c r="JMO198" s="229"/>
      <c r="JMP198" s="281"/>
      <c r="JMQ198" s="282"/>
      <c r="JMR198" s="229"/>
      <c r="JMS198" s="281"/>
      <c r="JMT198" s="282"/>
      <c r="JMU198" s="229"/>
      <c r="JMV198" s="281"/>
      <c r="JMW198" s="282"/>
      <c r="JMX198" s="229"/>
      <c r="JMY198" s="281"/>
      <c r="JMZ198" s="282"/>
      <c r="JNA198" s="229"/>
      <c r="JNB198" s="281"/>
      <c r="JNC198" s="282"/>
      <c r="JND198" s="229"/>
      <c r="JNE198" s="281"/>
      <c r="JNF198" s="282"/>
      <c r="JNG198" s="229"/>
      <c r="JNH198" s="281"/>
      <c r="JNI198" s="282"/>
      <c r="JNJ198" s="229"/>
      <c r="JNK198" s="281"/>
      <c r="JNL198" s="282"/>
      <c r="JNM198" s="229"/>
      <c r="JNN198" s="281"/>
      <c r="JNO198" s="282"/>
      <c r="JNP198" s="229"/>
      <c r="JNQ198" s="281"/>
      <c r="JNR198" s="282"/>
      <c r="JNS198" s="229"/>
      <c r="JNT198" s="281"/>
      <c r="JNU198" s="282"/>
      <c r="JNV198" s="229"/>
      <c r="JNW198" s="281"/>
      <c r="JNX198" s="282"/>
      <c r="JNY198" s="229"/>
      <c r="JNZ198" s="281"/>
      <c r="JOA198" s="282"/>
      <c r="JOB198" s="229"/>
      <c r="JOC198" s="281"/>
      <c r="JOD198" s="282"/>
      <c r="JOE198" s="229"/>
      <c r="JOF198" s="281"/>
      <c r="JOG198" s="282"/>
      <c r="JOH198" s="229"/>
      <c r="JOI198" s="281"/>
      <c r="JOJ198" s="282"/>
      <c r="JOK198" s="229"/>
      <c r="JOL198" s="281"/>
      <c r="JOM198" s="282"/>
      <c r="JON198" s="229"/>
      <c r="JOO198" s="281"/>
      <c r="JOP198" s="282"/>
      <c r="JOQ198" s="229"/>
      <c r="JOR198" s="281"/>
      <c r="JOS198" s="282"/>
      <c r="JOT198" s="229"/>
      <c r="JOU198" s="281"/>
      <c r="JOV198" s="282"/>
      <c r="JOW198" s="229"/>
      <c r="JOX198" s="281"/>
      <c r="JOY198" s="282"/>
      <c r="JOZ198" s="229"/>
      <c r="JPA198" s="281"/>
      <c r="JPB198" s="282"/>
      <c r="JPC198" s="229"/>
      <c r="JPD198" s="281"/>
      <c r="JPE198" s="282"/>
      <c r="JPF198" s="229"/>
      <c r="JPG198" s="281"/>
      <c r="JPH198" s="282"/>
      <c r="JPI198" s="229"/>
      <c r="JPJ198" s="281"/>
      <c r="JPK198" s="282"/>
      <c r="JPL198" s="229"/>
      <c r="JPM198" s="281"/>
      <c r="JPN198" s="282"/>
      <c r="JPO198" s="229"/>
      <c r="JPP198" s="281"/>
      <c r="JPQ198" s="282"/>
      <c r="JPR198" s="229"/>
      <c r="JPS198" s="281"/>
      <c r="JPT198" s="282"/>
      <c r="JPU198" s="229"/>
      <c r="JPV198" s="281"/>
      <c r="JPW198" s="282"/>
      <c r="JPX198" s="229"/>
      <c r="JPY198" s="281"/>
      <c r="JPZ198" s="282"/>
      <c r="JQA198" s="229"/>
      <c r="JQB198" s="281"/>
      <c r="JQC198" s="282"/>
      <c r="JQD198" s="229"/>
      <c r="JQE198" s="281"/>
      <c r="JQF198" s="282"/>
      <c r="JQG198" s="229"/>
      <c r="JQH198" s="281"/>
      <c r="JQI198" s="282"/>
      <c r="JQJ198" s="229"/>
      <c r="JQK198" s="281"/>
      <c r="JQL198" s="282"/>
      <c r="JQM198" s="229"/>
      <c r="JQN198" s="281"/>
      <c r="JQO198" s="282"/>
      <c r="JQP198" s="229"/>
      <c r="JQQ198" s="281"/>
      <c r="JQR198" s="282"/>
      <c r="JQS198" s="229"/>
      <c r="JQT198" s="281"/>
      <c r="JQU198" s="282"/>
      <c r="JQV198" s="229"/>
      <c r="JQW198" s="281"/>
      <c r="JQX198" s="282"/>
      <c r="JQY198" s="229"/>
      <c r="JQZ198" s="281"/>
      <c r="JRA198" s="282"/>
      <c r="JRB198" s="229"/>
      <c r="JRC198" s="281"/>
      <c r="JRD198" s="282"/>
      <c r="JRE198" s="229"/>
      <c r="JRF198" s="281"/>
      <c r="JRG198" s="282"/>
      <c r="JRH198" s="229"/>
      <c r="JRI198" s="281"/>
      <c r="JRJ198" s="282"/>
      <c r="JRK198" s="229"/>
      <c r="JRL198" s="281"/>
      <c r="JRM198" s="282"/>
      <c r="JRN198" s="229"/>
      <c r="JRO198" s="281"/>
      <c r="JRP198" s="282"/>
      <c r="JRQ198" s="229"/>
      <c r="JRR198" s="281"/>
      <c r="JRS198" s="282"/>
      <c r="JRT198" s="229"/>
      <c r="JRU198" s="281"/>
      <c r="JRV198" s="282"/>
      <c r="JRW198" s="229"/>
      <c r="JRX198" s="281"/>
      <c r="JRY198" s="282"/>
      <c r="JRZ198" s="229"/>
      <c r="JSA198" s="281"/>
      <c r="JSB198" s="282"/>
      <c r="JSC198" s="229"/>
      <c r="JSD198" s="281"/>
      <c r="JSE198" s="282"/>
      <c r="JSF198" s="229"/>
      <c r="JSG198" s="281"/>
      <c r="JSH198" s="282"/>
      <c r="JSI198" s="229"/>
      <c r="JSJ198" s="281"/>
      <c r="JSK198" s="282"/>
      <c r="JSL198" s="229"/>
      <c r="JSM198" s="281"/>
      <c r="JSN198" s="282"/>
      <c r="JSO198" s="229"/>
      <c r="JSP198" s="281"/>
      <c r="JSQ198" s="282"/>
      <c r="JSR198" s="229"/>
      <c r="JSS198" s="281"/>
      <c r="JST198" s="282"/>
      <c r="JSU198" s="229"/>
      <c r="JSV198" s="281"/>
      <c r="JSW198" s="282"/>
      <c r="JSX198" s="229"/>
      <c r="JSY198" s="281"/>
      <c r="JSZ198" s="282"/>
      <c r="JTA198" s="229"/>
      <c r="JTB198" s="281"/>
      <c r="JTC198" s="282"/>
      <c r="JTD198" s="229"/>
      <c r="JTE198" s="281"/>
      <c r="JTF198" s="282"/>
      <c r="JTG198" s="229"/>
      <c r="JTH198" s="281"/>
      <c r="JTI198" s="282"/>
      <c r="JTJ198" s="229"/>
      <c r="JTK198" s="281"/>
      <c r="JTL198" s="282"/>
      <c r="JTM198" s="229"/>
      <c r="JTN198" s="281"/>
      <c r="JTO198" s="282"/>
      <c r="JTP198" s="229"/>
      <c r="JTQ198" s="281"/>
      <c r="JTR198" s="282"/>
      <c r="JTS198" s="229"/>
      <c r="JTT198" s="281"/>
      <c r="JTU198" s="282"/>
      <c r="JTV198" s="229"/>
      <c r="JTW198" s="281"/>
      <c r="JTX198" s="282"/>
      <c r="JTY198" s="229"/>
      <c r="JTZ198" s="281"/>
      <c r="JUA198" s="282"/>
      <c r="JUB198" s="229"/>
      <c r="JUC198" s="281"/>
      <c r="JUD198" s="282"/>
      <c r="JUE198" s="229"/>
      <c r="JUF198" s="281"/>
      <c r="JUG198" s="282"/>
      <c r="JUH198" s="229"/>
      <c r="JUI198" s="281"/>
      <c r="JUJ198" s="282"/>
      <c r="JUK198" s="229"/>
      <c r="JUL198" s="281"/>
      <c r="JUM198" s="282"/>
      <c r="JUN198" s="229"/>
      <c r="JUO198" s="281"/>
      <c r="JUP198" s="282"/>
      <c r="JUQ198" s="229"/>
      <c r="JUR198" s="281"/>
      <c r="JUS198" s="282"/>
      <c r="JUT198" s="229"/>
      <c r="JUU198" s="281"/>
      <c r="JUV198" s="282"/>
      <c r="JUW198" s="229"/>
      <c r="JUX198" s="281"/>
      <c r="JUY198" s="282"/>
      <c r="JUZ198" s="229"/>
      <c r="JVA198" s="281"/>
      <c r="JVB198" s="282"/>
      <c r="JVC198" s="229"/>
      <c r="JVD198" s="281"/>
      <c r="JVE198" s="282"/>
      <c r="JVF198" s="229"/>
      <c r="JVG198" s="281"/>
      <c r="JVH198" s="282"/>
      <c r="JVI198" s="229"/>
      <c r="JVJ198" s="281"/>
      <c r="JVK198" s="282"/>
      <c r="JVL198" s="229"/>
      <c r="JVM198" s="281"/>
      <c r="JVN198" s="282"/>
      <c r="JVO198" s="229"/>
      <c r="JVP198" s="281"/>
      <c r="JVQ198" s="282"/>
      <c r="JVR198" s="229"/>
      <c r="JVS198" s="281"/>
      <c r="JVT198" s="282"/>
      <c r="JVU198" s="229"/>
      <c r="JVV198" s="281"/>
      <c r="JVW198" s="282"/>
      <c r="JVX198" s="229"/>
      <c r="JVY198" s="281"/>
      <c r="JVZ198" s="282"/>
      <c r="JWA198" s="229"/>
      <c r="JWB198" s="281"/>
      <c r="JWC198" s="282"/>
      <c r="JWD198" s="229"/>
      <c r="JWE198" s="281"/>
      <c r="JWF198" s="282"/>
      <c r="JWG198" s="229"/>
      <c r="JWH198" s="281"/>
      <c r="JWI198" s="282"/>
      <c r="JWJ198" s="229"/>
      <c r="JWK198" s="281"/>
      <c r="JWL198" s="282"/>
      <c r="JWM198" s="229"/>
      <c r="JWN198" s="281"/>
      <c r="JWO198" s="282"/>
      <c r="JWP198" s="229"/>
      <c r="JWQ198" s="281"/>
      <c r="JWR198" s="282"/>
      <c r="JWS198" s="229"/>
      <c r="JWT198" s="281"/>
      <c r="JWU198" s="282"/>
      <c r="JWV198" s="229"/>
      <c r="JWW198" s="281"/>
      <c r="JWX198" s="282"/>
      <c r="JWY198" s="229"/>
      <c r="JWZ198" s="281"/>
      <c r="JXA198" s="282"/>
      <c r="JXB198" s="229"/>
      <c r="JXC198" s="281"/>
      <c r="JXD198" s="282"/>
      <c r="JXE198" s="229"/>
      <c r="JXF198" s="281"/>
      <c r="JXG198" s="282"/>
      <c r="JXH198" s="229"/>
      <c r="JXI198" s="281"/>
      <c r="JXJ198" s="282"/>
      <c r="JXK198" s="229"/>
      <c r="JXL198" s="281"/>
      <c r="JXM198" s="282"/>
      <c r="JXN198" s="229"/>
      <c r="JXO198" s="281"/>
      <c r="JXP198" s="282"/>
      <c r="JXQ198" s="229"/>
      <c r="JXR198" s="281"/>
      <c r="JXS198" s="282"/>
      <c r="JXT198" s="229"/>
      <c r="JXU198" s="281"/>
      <c r="JXV198" s="282"/>
      <c r="JXW198" s="229"/>
      <c r="JXX198" s="281"/>
      <c r="JXY198" s="282"/>
      <c r="JXZ198" s="229"/>
      <c r="JYA198" s="281"/>
      <c r="JYB198" s="282"/>
      <c r="JYC198" s="229"/>
      <c r="JYD198" s="281"/>
      <c r="JYE198" s="282"/>
      <c r="JYF198" s="229"/>
      <c r="JYG198" s="281"/>
      <c r="JYH198" s="282"/>
      <c r="JYI198" s="229"/>
      <c r="JYJ198" s="281"/>
      <c r="JYK198" s="282"/>
      <c r="JYL198" s="229"/>
      <c r="JYM198" s="281"/>
      <c r="JYN198" s="282"/>
      <c r="JYO198" s="229"/>
      <c r="JYP198" s="281"/>
      <c r="JYQ198" s="282"/>
      <c r="JYR198" s="229"/>
      <c r="JYS198" s="281"/>
      <c r="JYT198" s="282"/>
      <c r="JYU198" s="229"/>
      <c r="JYV198" s="281"/>
      <c r="JYW198" s="282"/>
      <c r="JYX198" s="229"/>
      <c r="JYY198" s="281"/>
      <c r="JYZ198" s="282"/>
      <c r="JZA198" s="229"/>
      <c r="JZB198" s="281"/>
      <c r="JZC198" s="282"/>
      <c r="JZD198" s="229"/>
      <c r="JZE198" s="281"/>
      <c r="JZF198" s="282"/>
      <c r="JZG198" s="229"/>
      <c r="JZH198" s="281"/>
      <c r="JZI198" s="282"/>
      <c r="JZJ198" s="229"/>
      <c r="JZK198" s="281"/>
      <c r="JZL198" s="282"/>
      <c r="JZM198" s="229"/>
      <c r="JZN198" s="281"/>
      <c r="JZO198" s="282"/>
      <c r="JZP198" s="229"/>
      <c r="JZQ198" s="281"/>
      <c r="JZR198" s="282"/>
      <c r="JZS198" s="229"/>
      <c r="JZT198" s="281"/>
      <c r="JZU198" s="282"/>
      <c r="JZV198" s="229"/>
      <c r="JZW198" s="281"/>
      <c r="JZX198" s="282"/>
      <c r="JZY198" s="229"/>
      <c r="JZZ198" s="281"/>
      <c r="KAA198" s="282"/>
      <c r="KAB198" s="229"/>
      <c r="KAC198" s="281"/>
      <c r="KAD198" s="282"/>
      <c r="KAE198" s="229"/>
      <c r="KAF198" s="281"/>
      <c r="KAG198" s="282"/>
      <c r="KAH198" s="229"/>
      <c r="KAI198" s="281"/>
      <c r="KAJ198" s="282"/>
      <c r="KAK198" s="229"/>
      <c r="KAL198" s="281"/>
      <c r="KAM198" s="282"/>
      <c r="KAN198" s="229"/>
      <c r="KAO198" s="281"/>
      <c r="KAP198" s="282"/>
      <c r="KAQ198" s="229"/>
      <c r="KAR198" s="281"/>
      <c r="KAS198" s="282"/>
      <c r="KAT198" s="229"/>
      <c r="KAU198" s="281"/>
      <c r="KAV198" s="282"/>
      <c r="KAW198" s="229"/>
      <c r="KAX198" s="281"/>
      <c r="KAY198" s="282"/>
      <c r="KAZ198" s="229"/>
      <c r="KBA198" s="281"/>
      <c r="KBB198" s="282"/>
      <c r="KBC198" s="229"/>
      <c r="KBD198" s="281"/>
      <c r="KBE198" s="282"/>
      <c r="KBF198" s="229"/>
      <c r="KBG198" s="281"/>
      <c r="KBH198" s="282"/>
      <c r="KBI198" s="229"/>
      <c r="KBJ198" s="281"/>
      <c r="KBK198" s="282"/>
      <c r="KBL198" s="229"/>
      <c r="KBM198" s="281"/>
      <c r="KBN198" s="282"/>
      <c r="KBO198" s="229"/>
      <c r="KBP198" s="281"/>
      <c r="KBQ198" s="282"/>
      <c r="KBR198" s="229"/>
      <c r="KBS198" s="281"/>
      <c r="KBT198" s="282"/>
      <c r="KBU198" s="229"/>
      <c r="KBV198" s="281"/>
      <c r="KBW198" s="282"/>
      <c r="KBX198" s="229"/>
      <c r="KBY198" s="281"/>
      <c r="KBZ198" s="282"/>
      <c r="KCA198" s="229"/>
      <c r="KCB198" s="281"/>
      <c r="KCC198" s="282"/>
      <c r="KCD198" s="229"/>
      <c r="KCE198" s="281"/>
      <c r="KCF198" s="282"/>
      <c r="KCG198" s="229"/>
      <c r="KCH198" s="281"/>
      <c r="KCI198" s="282"/>
      <c r="KCJ198" s="229"/>
      <c r="KCK198" s="281"/>
      <c r="KCL198" s="282"/>
      <c r="KCM198" s="229"/>
      <c r="KCN198" s="281"/>
      <c r="KCO198" s="282"/>
      <c r="KCP198" s="229"/>
      <c r="KCQ198" s="281"/>
      <c r="KCR198" s="282"/>
      <c r="KCS198" s="229"/>
      <c r="KCT198" s="281"/>
      <c r="KCU198" s="282"/>
      <c r="KCV198" s="229"/>
      <c r="KCW198" s="281"/>
      <c r="KCX198" s="282"/>
      <c r="KCY198" s="229"/>
      <c r="KCZ198" s="281"/>
      <c r="KDA198" s="282"/>
      <c r="KDB198" s="229"/>
      <c r="KDC198" s="281"/>
      <c r="KDD198" s="282"/>
      <c r="KDE198" s="229"/>
      <c r="KDF198" s="281"/>
      <c r="KDG198" s="282"/>
      <c r="KDH198" s="229"/>
      <c r="KDI198" s="281"/>
      <c r="KDJ198" s="282"/>
      <c r="KDK198" s="229"/>
      <c r="KDL198" s="281"/>
      <c r="KDM198" s="282"/>
      <c r="KDN198" s="229"/>
      <c r="KDO198" s="281"/>
      <c r="KDP198" s="282"/>
      <c r="KDQ198" s="229"/>
      <c r="KDR198" s="281"/>
      <c r="KDS198" s="282"/>
      <c r="KDT198" s="229"/>
      <c r="KDU198" s="281"/>
      <c r="KDV198" s="282"/>
      <c r="KDW198" s="229"/>
      <c r="KDX198" s="281"/>
      <c r="KDY198" s="282"/>
      <c r="KDZ198" s="229"/>
      <c r="KEA198" s="281"/>
      <c r="KEB198" s="282"/>
      <c r="KEC198" s="229"/>
      <c r="KED198" s="281"/>
      <c r="KEE198" s="282"/>
      <c r="KEF198" s="229"/>
      <c r="KEG198" s="281"/>
      <c r="KEH198" s="282"/>
      <c r="KEI198" s="229"/>
      <c r="KEJ198" s="281"/>
      <c r="KEK198" s="282"/>
      <c r="KEL198" s="229"/>
      <c r="KEM198" s="281"/>
      <c r="KEN198" s="282"/>
      <c r="KEO198" s="229"/>
      <c r="KEP198" s="281"/>
      <c r="KEQ198" s="282"/>
      <c r="KER198" s="229"/>
      <c r="KES198" s="281"/>
      <c r="KET198" s="282"/>
      <c r="KEU198" s="229"/>
      <c r="KEV198" s="281"/>
      <c r="KEW198" s="282"/>
      <c r="KEX198" s="229"/>
      <c r="KEY198" s="281"/>
      <c r="KEZ198" s="282"/>
      <c r="KFA198" s="229"/>
      <c r="KFB198" s="281"/>
      <c r="KFC198" s="282"/>
      <c r="KFD198" s="229"/>
      <c r="KFE198" s="281"/>
      <c r="KFF198" s="282"/>
      <c r="KFG198" s="229"/>
      <c r="KFH198" s="281"/>
      <c r="KFI198" s="282"/>
      <c r="KFJ198" s="229"/>
      <c r="KFK198" s="281"/>
      <c r="KFL198" s="282"/>
      <c r="KFM198" s="229"/>
      <c r="KFN198" s="281"/>
      <c r="KFO198" s="282"/>
      <c r="KFP198" s="229"/>
      <c r="KFQ198" s="281"/>
      <c r="KFR198" s="282"/>
      <c r="KFS198" s="229"/>
      <c r="KFT198" s="281"/>
      <c r="KFU198" s="282"/>
      <c r="KFV198" s="229"/>
      <c r="KFW198" s="281"/>
      <c r="KFX198" s="282"/>
      <c r="KFY198" s="229"/>
      <c r="KFZ198" s="281"/>
      <c r="KGA198" s="282"/>
      <c r="KGB198" s="229"/>
      <c r="KGC198" s="281"/>
      <c r="KGD198" s="282"/>
      <c r="KGE198" s="229"/>
      <c r="KGF198" s="281"/>
      <c r="KGG198" s="282"/>
      <c r="KGH198" s="229"/>
      <c r="KGI198" s="281"/>
      <c r="KGJ198" s="282"/>
      <c r="KGK198" s="229"/>
      <c r="KGL198" s="281"/>
      <c r="KGM198" s="282"/>
      <c r="KGN198" s="229"/>
      <c r="KGO198" s="281"/>
      <c r="KGP198" s="282"/>
      <c r="KGQ198" s="229"/>
      <c r="KGR198" s="281"/>
      <c r="KGS198" s="282"/>
      <c r="KGT198" s="229"/>
      <c r="KGU198" s="281"/>
      <c r="KGV198" s="282"/>
      <c r="KGW198" s="229"/>
      <c r="KGX198" s="281"/>
      <c r="KGY198" s="282"/>
      <c r="KGZ198" s="229"/>
      <c r="KHA198" s="281"/>
      <c r="KHB198" s="282"/>
      <c r="KHC198" s="229"/>
      <c r="KHD198" s="281"/>
      <c r="KHE198" s="282"/>
      <c r="KHF198" s="229"/>
      <c r="KHG198" s="281"/>
      <c r="KHH198" s="282"/>
      <c r="KHI198" s="229"/>
      <c r="KHJ198" s="281"/>
      <c r="KHK198" s="282"/>
      <c r="KHL198" s="229"/>
      <c r="KHM198" s="281"/>
      <c r="KHN198" s="282"/>
      <c r="KHO198" s="229"/>
      <c r="KHP198" s="281"/>
      <c r="KHQ198" s="282"/>
      <c r="KHR198" s="229"/>
      <c r="KHS198" s="281"/>
      <c r="KHT198" s="282"/>
      <c r="KHU198" s="229"/>
      <c r="KHV198" s="281"/>
      <c r="KHW198" s="282"/>
      <c r="KHX198" s="229"/>
      <c r="KHY198" s="281"/>
      <c r="KHZ198" s="282"/>
      <c r="KIA198" s="229"/>
      <c r="KIB198" s="281"/>
      <c r="KIC198" s="282"/>
      <c r="KID198" s="229"/>
      <c r="KIE198" s="281"/>
      <c r="KIF198" s="282"/>
      <c r="KIG198" s="229"/>
      <c r="KIH198" s="281"/>
      <c r="KII198" s="282"/>
      <c r="KIJ198" s="229"/>
      <c r="KIK198" s="281"/>
      <c r="KIL198" s="282"/>
      <c r="KIM198" s="229"/>
      <c r="KIN198" s="281"/>
      <c r="KIO198" s="282"/>
      <c r="KIP198" s="229"/>
      <c r="KIQ198" s="281"/>
      <c r="KIR198" s="282"/>
      <c r="KIS198" s="229"/>
      <c r="KIT198" s="281"/>
      <c r="KIU198" s="282"/>
      <c r="KIV198" s="229"/>
      <c r="KIW198" s="281"/>
      <c r="KIX198" s="282"/>
      <c r="KIY198" s="229"/>
      <c r="KIZ198" s="281"/>
      <c r="KJA198" s="282"/>
      <c r="KJB198" s="229"/>
      <c r="KJC198" s="281"/>
      <c r="KJD198" s="282"/>
      <c r="KJE198" s="229"/>
      <c r="KJF198" s="281"/>
      <c r="KJG198" s="282"/>
      <c r="KJH198" s="229"/>
      <c r="KJI198" s="281"/>
      <c r="KJJ198" s="282"/>
      <c r="KJK198" s="229"/>
      <c r="KJL198" s="281"/>
      <c r="KJM198" s="282"/>
      <c r="KJN198" s="229"/>
      <c r="KJO198" s="281"/>
      <c r="KJP198" s="282"/>
      <c r="KJQ198" s="229"/>
      <c r="KJR198" s="281"/>
      <c r="KJS198" s="282"/>
      <c r="KJT198" s="229"/>
      <c r="KJU198" s="281"/>
      <c r="KJV198" s="282"/>
      <c r="KJW198" s="229"/>
      <c r="KJX198" s="281"/>
      <c r="KJY198" s="282"/>
      <c r="KJZ198" s="229"/>
      <c r="KKA198" s="281"/>
      <c r="KKB198" s="282"/>
      <c r="KKC198" s="229"/>
      <c r="KKD198" s="281"/>
      <c r="KKE198" s="282"/>
      <c r="KKF198" s="229"/>
      <c r="KKG198" s="281"/>
      <c r="KKH198" s="282"/>
      <c r="KKI198" s="229"/>
      <c r="KKJ198" s="281"/>
      <c r="KKK198" s="282"/>
      <c r="KKL198" s="229"/>
      <c r="KKM198" s="281"/>
      <c r="KKN198" s="282"/>
      <c r="KKO198" s="229"/>
      <c r="KKP198" s="281"/>
      <c r="KKQ198" s="282"/>
      <c r="KKR198" s="229"/>
      <c r="KKS198" s="281"/>
      <c r="KKT198" s="282"/>
      <c r="KKU198" s="229"/>
      <c r="KKV198" s="281"/>
      <c r="KKW198" s="282"/>
      <c r="KKX198" s="229"/>
      <c r="KKY198" s="281"/>
      <c r="KKZ198" s="282"/>
      <c r="KLA198" s="229"/>
      <c r="KLB198" s="281"/>
      <c r="KLC198" s="282"/>
      <c r="KLD198" s="229"/>
      <c r="KLE198" s="281"/>
      <c r="KLF198" s="282"/>
      <c r="KLG198" s="229"/>
      <c r="KLH198" s="281"/>
      <c r="KLI198" s="282"/>
      <c r="KLJ198" s="229"/>
      <c r="KLK198" s="281"/>
      <c r="KLL198" s="282"/>
      <c r="KLM198" s="229"/>
      <c r="KLN198" s="281"/>
      <c r="KLO198" s="282"/>
      <c r="KLP198" s="229"/>
      <c r="KLQ198" s="281"/>
      <c r="KLR198" s="282"/>
      <c r="KLS198" s="229"/>
      <c r="KLT198" s="281"/>
      <c r="KLU198" s="282"/>
      <c r="KLV198" s="229"/>
      <c r="KLW198" s="281"/>
      <c r="KLX198" s="282"/>
      <c r="KLY198" s="229"/>
      <c r="KLZ198" s="281"/>
      <c r="KMA198" s="282"/>
      <c r="KMB198" s="229"/>
      <c r="KMC198" s="281"/>
      <c r="KMD198" s="282"/>
      <c r="KME198" s="229"/>
      <c r="KMF198" s="281"/>
      <c r="KMG198" s="282"/>
      <c r="KMH198" s="229"/>
      <c r="KMI198" s="281"/>
      <c r="KMJ198" s="282"/>
      <c r="KMK198" s="229"/>
      <c r="KML198" s="281"/>
      <c r="KMM198" s="282"/>
      <c r="KMN198" s="229"/>
      <c r="KMO198" s="281"/>
      <c r="KMP198" s="282"/>
      <c r="KMQ198" s="229"/>
      <c r="KMR198" s="281"/>
      <c r="KMS198" s="282"/>
      <c r="KMT198" s="229"/>
      <c r="KMU198" s="281"/>
      <c r="KMV198" s="282"/>
      <c r="KMW198" s="229"/>
      <c r="KMX198" s="281"/>
      <c r="KMY198" s="282"/>
      <c r="KMZ198" s="229"/>
      <c r="KNA198" s="281"/>
      <c r="KNB198" s="282"/>
      <c r="KNC198" s="229"/>
      <c r="KND198" s="281"/>
      <c r="KNE198" s="282"/>
      <c r="KNF198" s="229"/>
      <c r="KNG198" s="281"/>
      <c r="KNH198" s="282"/>
      <c r="KNI198" s="229"/>
      <c r="KNJ198" s="281"/>
      <c r="KNK198" s="282"/>
      <c r="KNL198" s="229"/>
      <c r="KNM198" s="281"/>
      <c r="KNN198" s="282"/>
      <c r="KNO198" s="229"/>
      <c r="KNP198" s="281"/>
      <c r="KNQ198" s="282"/>
      <c r="KNR198" s="229"/>
      <c r="KNS198" s="281"/>
      <c r="KNT198" s="282"/>
      <c r="KNU198" s="229"/>
      <c r="KNV198" s="281"/>
      <c r="KNW198" s="282"/>
      <c r="KNX198" s="229"/>
      <c r="KNY198" s="281"/>
      <c r="KNZ198" s="282"/>
      <c r="KOA198" s="229"/>
      <c r="KOB198" s="281"/>
      <c r="KOC198" s="282"/>
      <c r="KOD198" s="229"/>
      <c r="KOE198" s="281"/>
      <c r="KOF198" s="282"/>
      <c r="KOG198" s="229"/>
      <c r="KOH198" s="281"/>
      <c r="KOI198" s="282"/>
      <c r="KOJ198" s="229"/>
      <c r="KOK198" s="281"/>
      <c r="KOL198" s="282"/>
      <c r="KOM198" s="229"/>
      <c r="KON198" s="281"/>
      <c r="KOO198" s="282"/>
      <c r="KOP198" s="229"/>
      <c r="KOQ198" s="281"/>
      <c r="KOR198" s="282"/>
      <c r="KOS198" s="229"/>
      <c r="KOT198" s="281"/>
      <c r="KOU198" s="282"/>
      <c r="KOV198" s="229"/>
      <c r="KOW198" s="281"/>
      <c r="KOX198" s="282"/>
      <c r="KOY198" s="229"/>
      <c r="KOZ198" s="281"/>
      <c r="KPA198" s="282"/>
      <c r="KPB198" s="229"/>
      <c r="KPC198" s="281"/>
      <c r="KPD198" s="282"/>
      <c r="KPE198" s="229"/>
      <c r="KPF198" s="281"/>
      <c r="KPG198" s="282"/>
      <c r="KPH198" s="229"/>
      <c r="KPI198" s="281"/>
      <c r="KPJ198" s="282"/>
      <c r="KPK198" s="229"/>
      <c r="KPL198" s="281"/>
      <c r="KPM198" s="282"/>
      <c r="KPN198" s="229"/>
      <c r="KPO198" s="281"/>
      <c r="KPP198" s="282"/>
      <c r="KPQ198" s="229"/>
      <c r="KPR198" s="281"/>
      <c r="KPS198" s="282"/>
      <c r="KPT198" s="229"/>
      <c r="KPU198" s="281"/>
      <c r="KPV198" s="282"/>
      <c r="KPW198" s="229"/>
      <c r="KPX198" s="281"/>
      <c r="KPY198" s="282"/>
      <c r="KPZ198" s="229"/>
      <c r="KQA198" s="281"/>
      <c r="KQB198" s="282"/>
      <c r="KQC198" s="229"/>
      <c r="KQD198" s="281"/>
      <c r="KQE198" s="282"/>
      <c r="KQF198" s="229"/>
      <c r="KQG198" s="281"/>
      <c r="KQH198" s="282"/>
      <c r="KQI198" s="229"/>
      <c r="KQJ198" s="281"/>
      <c r="KQK198" s="282"/>
      <c r="KQL198" s="229"/>
      <c r="KQM198" s="281"/>
      <c r="KQN198" s="282"/>
      <c r="KQO198" s="229"/>
      <c r="KQP198" s="281"/>
      <c r="KQQ198" s="282"/>
      <c r="KQR198" s="229"/>
      <c r="KQS198" s="281"/>
      <c r="KQT198" s="282"/>
      <c r="KQU198" s="229"/>
      <c r="KQV198" s="281"/>
      <c r="KQW198" s="282"/>
      <c r="KQX198" s="229"/>
      <c r="KQY198" s="281"/>
      <c r="KQZ198" s="282"/>
      <c r="KRA198" s="229"/>
      <c r="KRB198" s="281"/>
      <c r="KRC198" s="282"/>
      <c r="KRD198" s="229"/>
      <c r="KRE198" s="281"/>
      <c r="KRF198" s="282"/>
      <c r="KRG198" s="229"/>
      <c r="KRH198" s="281"/>
      <c r="KRI198" s="282"/>
      <c r="KRJ198" s="229"/>
      <c r="KRK198" s="281"/>
      <c r="KRL198" s="282"/>
      <c r="KRM198" s="229"/>
      <c r="KRN198" s="281"/>
      <c r="KRO198" s="282"/>
      <c r="KRP198" s="229"/>
      <c r="KRQ198" s="281"/>
      <c r="KRR198" s="282"/>
      <c r="KRS198" s="229"/>
      <c r="KRT198" s="281"/>
      <c r="KRU198" s="282"/>
      <c r="KRV198" s="229"/>
      <c r="KRW198" s="281"/>
      <c r="KRX198" s="282"/>
      <c r="KRY198" s="229"/>
      <c r="KRZ198" s="281"/>
      <c r="KSA198" s="282"/>
      <c r="KSB198" s="229"/>
      <c r="KSC198" s="281"/>
      <c r="KSD198" s="282"/>
      <c r="KSE198" s="229"/>
      <c r="KSF198" s="281"/>
      <c r="KSG198" s="282"/>
      <c r="KSH198" s="229"/>
      <c r="KSI198" s="281"/>
      <c r="KSJ198" s="282"/>
      <c r="KSK198" s="229"/>
      <c r="KSL198" s="281"/>
      <c r="KSM198" s="282"/>
      <c r="KSN198" s="229"/>
      <c r="KSO198" s="281"/>
      <c r="KSP198" s="282"/>
      <c r="KSQ198" s="229"/>
      <c r="KSR198" s="281"/>
      <c r="KSS198" s="282"/>
      <c r="KST198" s="229"/>
      <c r="KSU198" s="281"/>
      <c r="KSV198" s="282"/>
      <c r="KSW198" s="229"/>
      <c r="KSX198" s="281"/>
      <c r="KSY198" s="282"/>
      <c r="KSZ198" s="229"/>
      <c r="KTA198" s="281"/>
      <c r="KTB198" s="282"/>
      <c r="KTC198" s="229"/>
      <c r="KTD198" s="281"/>
      <c r="KTE198" s="282"/>
      <c r="KTF198" s="229"/>
      <c r="KTG198" s="281"/>
      <c r="KTH198" s="282"/>
      <c r="KTI198" s="229"/>
      <c r="KTJ198" s="281"/>
      <c r="KTK198" s="282"/>
      <c r="KTL198" s="229"/>
      <c r="KTM198" s="281"/>
      <c r="KTN198" s="282"/>
      <c r="KTO198" s="229"/>
      <c r="KTP198" s="281"/>
      <c r="KTQ198" s="282"/>
      <c r="KTR198" s="229"/>
      <c r="KTS198" s="281"/>
      <c r="KTT198" s="282"/>
      <c r="KTU198" s="229"/>
      <c r="KTV198" s="281"/>
      <c r="KTW198" s="282"/>
      <c r="KTX198" s="229"/>
      <c r="KTY198" s="281"/>
      <c r="KTZ198" s="282"/>
      <c r="KUA198" s="229"/>
      <c r="KUB198" s="281"/>
      <c r="KUC198" s="282"/>
      <c r="KUD198" s="229"/>
      <c r="KUE198" s="281"/>
      <c r="KUF198" s="282"/>
      <c r="KUG198" s="229"/>
      <c r="KUH198" s="281"/>
      <c r="KUI198" s="282"/>
      <c r="KUJ198" s="229"/>
      <c r="KUK198" s="281"/>
      <c r="KUL198" s="282"/>
      <c r="KUM198" s="229"/>
      <c r="KUN198" s="281"/>
      <c r="KUO198" s="282"/>
      <c r="KUP198" s="229"/>
      <c r="KUQ198" s="281"/>
      <c r="KUR198" s="282"/>
      <c r="KUS198" s="229"/>
      <c r="KUT198" s="281"/>
      <c r="KUU198" s="282"/>
      <c r="KUV198" s="229"/>
      <c r="KUW198" s="281"/>
      <c r="KUX198" s="282"/>
      <c r="KUY198" s="229"/>
      <c r="KUZ198" s="281"/>
      <c r="KVA198" s="282"/>
      <c r="KVB198" s="229"/>
      <c r="KVC198" s="281"/>
      <c r="KVD198" s="282"/>
      <c r="KVE198" s="229"/>
      <c r="KVF198" s="281"/>
      <c r="KVG198" s="282"/>
      <c r="KVH198" s="229"/>
      <c r="KVI198" s="281"/>
      <c r="KVJ198" s="282"/>
      <c r="KVK198" s="229"/>
      <c r="KVL198" s="281"/>
      <c r="KVM198" s="282"/>
      <c r="KVN198" s="229"/>
      <c r="KVO198" s="281"/>
      <c r="KVP198" s="282"/>
      <c r="KVQ198" s="229"/>
      <c r="KVR198" s="281"/>
      <c r="KVS198" s="282"/>
      <c r="KVT198" s="229"/>
      <c r="KVU198" s="281"/>
      <c r="KVV198" s="282"/>
      <c r="KVW198" s="229"/>
      <c r="KVX198" s="281"/>
      <c r="KVY198" s="282"/>
      <c r="KVZ198" s="229"/>
      <c r="KWA198" s="281"/>
      <c r="KWB198" s="282"/>
      <c r="KWC198" s="229"/>
      <c r="KWD198" s="281"/>
      <c r="KWE198" s="282"/>
      <c r="KWF198" s="229"/>
      <c r="KWG198" s="281"/>
      <c r="KWH198" s="282"/>
      <c r="KWI198" s="229"/>
      <c r="KWJ198" s="281"/>
      <c r="KWK198" s="282"/>
      <c r="KWL198" s="229"/>
      <c r="KWM198" s="281"/>
      <c r="KWN198" s="282"/>
      <c r="KWO198" s="229"/>
      <c r="KWP198" s="281"/>
      <c r="KWQ198" s="282"/>
      <c r="KWR198" s="229"/>
      <c r="KWS198" s="281"/>
      <c r="KWT198" s="282"/>
      <c r="KWU198" s="229"/>
      <c r="KWV198" s="281"/>
      <c r="KWW198" s="282"/>
      <c r="KWX198" s="229"/>
      <c r="KWY198" s="281"/>
      <c r="KWZ198" s="282"/>
      <c r="KXA198" s="229"/>
      <c r="KXB198" s="281"/>
      <c r="KXC198" s="282"/>
      <c r="KXD198" s="229"/>
      <c r="KXE198" s="281"/>
      <c r="KXF198" s="282"/>
      <c r="KXG198" s="229"/>
      <c r="KXH198" s="281"/>
      <c r="KXI198" s="282"/>
      <c r="KXJ198" s="229"/>
      <c r="KXK198" s="281"/>
      <c r="KXL198" s="282"/>
      <c r="KXM198" s="229"/>
      <c r="KXN198" s="281"/>
      <c r="KXO198" s="282"/>
      <c r="KXP198" s="229"/>
      <c r="KXQ198" s="281"/>
      <c r="KXR198" s="282"/>
      <c r="KXS198" s="229"/>
      <c r="KXT198" s="281"/>
      <c r="KXU198" s="282"/>
      <c r="KXV198" s="229"/>
      <c r="KXW198" s="281"/>
      <c r="KXX198" s="282"/>
      <c r="KXY198" s="229"/>
      <c r="KXZ198" s="281"/>
      <c r="KYA198" s="282"/>
      <c r="KYB198" s="229"/>
      <c r="KYC198" s="281"/>
      <c r="KYD198" s="282"/>
      <c r="KYE198" s="229"/>
      <c r="KYF198" s="281"/>
      <c r="KYG198" s="282"/>
      <c r="KYH198" s="229"/>
      <c r="KYI198" s="281"/>
      <c r="KYJ198" s="282"/>
      <c r="KYK198" s="229"/>
      <c r="KYL198" s="281"/>
      <c r="KYM198" s="282"/>
      <c r="KYN198" s="229"/>
      <c r="KYO198" s="281"/>
      <c r="KYP198" s="282"/>
      <c r="KYQ198" s="229"/>
      <c r="KYR198" s="281"/>
      <c r="KYS198" s="282"/>
      <c r="KYT198" s="229"/>
      <c r="KYU198" s="281"/>
      <c r="KYV198" s="282"/>
      <c r="KYW198" s="229"/>
      <c r="KYX198" s="281"/>
      <c r="KYY198" s="282"/>
      <c r="KYZ198" s="229"/>
      <c r="KZA198" s="281"/>
      <c r="KZB198" s="282"/>
      <c r="KZC198" s="229"/>
      <c r="KZD198" s="281"/>
      <c r="KZE198" s="282"/>
      <c r="KZF198" s="229"/>
      <c r="KZG198" s="281"/>
      <c r="KZH198" s="282"/>
      <c r="KZI198" s="229"/>
      <c r="KZJ198" s="281"/>
      <c r="KZK198" s="282"/>
      <c r="KZL198" s="229"/>
      <c r="KZM198" s="281"/>
      <c r="KZN198" s="282"/>
      <c r="KZO198" s="229"/>
      <c r="KZP198" s="281"/>
      <c r="KZQ198" s="282"/>
      <c r="KZR198" s="229"/>
      <c r="KZS198" s="281"/>
      <c r="KZT198" s="282"/>
      <c r="KZU198" s="229"/>
      <c r="KZV198" s="281"/>
      <c r="KZW198" s="282"/>
      <c r="KZX198" s="229"/>
      <c r="KZY198" s="281"/>
      <c r="KZZ198" s="282"/>
      <c r="LAA198" s="229"/>
      <c r="LAB198" s="281"/>
      <c r="LAC198" s="282"/>
      <c r="LAD198" s="229"/>
      <c r="LAE198" s="281"/>
      <c r="LAF198" s="282"/>
      <c r="LAG198" s="229"/>
      <c r="LAH198" s="281"/>
      <c r="LAI198" s="282"/>
      <c r="LAJ198" s="229"/>
      <c r="LAK198" s="281"/>
      <c r="LAL198" s="282"/>
      <c r="LAM198" s="229"/>
      <c r="LAN198" s="281"/>
      <c r="LAO198" s="282"/>
      <c r="LAP198" s="229"/>
      <c r="LAQ198" s="281"/>
      <c r="LAR198" s="282"/>
      <c r="LAS198" s="229"/>
      <c r="LAT198" s="281"/>
      <c r="LAU198" s="282"/>
      <c r="LAV198" s="229"/>
      <c r="LAW198" s="281"/>
      <c r="LAX198" s="282"/>
      <c r="LAY198" s="229"/>
      <c r="LAZ198" s="281"/>
      <c r="LBA198" s="282"/>
      <c r="LBB198" s="229"/>
      <c r="LBC198" s="281"/>
      <c r="LBD198" s="282"/>
      <c r="LBE198" s="229"/>
      <c r="LBF198" s="281"/>
      <c r="LBG198" s="282"/>
      <c r="LBH198" s="229"/>
      <c r="LBI198" s="281"/>
      <c r="LBJ198" s="282"/>
      <c r="LBK198" s="229"/>
      <c r="LBL198" s="281"/>
      <c r="LBM198" s="282"/>
      <c r="LBN198" s="229"/>
      <c r="LBO198" s="281"/>
      <c r="LBP198" s="282"/>
      <c r="LBQ198" s="229"/>
      <c r="LBR198" s="281"/>
      <c r="LBS198" s="282"/>
      <c r="LBT198" s="229"/>
      <c r="LBU198" s="281"/>
      <c r="LBV198" s="282"/>
      <c r="LBW198" s="229"/>
      <c r="LBX198" s="281"/>
      <c r="LBY198" s="282"/>
      <c r="LBZ198" s="229"/>
      <c r="LCA198" s="281"/>
      <c r="LCB198" s="282"/>
      <c r="LCC198" s="229"/>
      <c r="LCD198" s="281"/>
      <c r="LCE198" s="282"/>
      <c r="LCF198" s="229"/>
      <c r="LCG198" s="281"/>
      <c r="LCH198" s="282"/>
      <c r="LCI198" s="229"/>
      <c r="LCJ198" s="281"/>
      <c r="LCK198" s="282"/>
      <c r="LCL198" s="229"/>
      <c r="LCM198" s="281"/>
      <c r="LCN198" s="282"/>
      <c r="LCO198" s="229"/>
      <c r="LCP198" s="281"/>
      <c r="LCQ198" s="282"/>
      <c r="LCR198" s="229"/>
      <c r="LCS198" s="281"/>
      <c r="LCT198" s="282"/>
      <c r="LCU198" s="229"/>
      <c r="LCV198" s="281"/>
      <c r="LCW198" s="282"/>
      <c r="LCX198" s="229"/>
      <c r="LCY198" s="281"/>
      <c r="LCZ198" s="282"/>
      <c r="LDA198" s="229"/>
      <c r="LDB198" s="281"/>
      <c r="LDC198" s="282"/>
      <c r="LDD198" s="229"/>
      <c r="LDE198" s="281"/>
      <c r="LDF198" s="282"/>
      <c r="LDG198" s="229"/>
      <c r="LDH198" s="281"/>
      <c r="LDI198" s="282"/>
      <c r="LDJ198" s="229"/>
      <c r="LDK198" s="281"/>
      <c r="LDL198" s="282"/>
      <c r="LDM198" s="229"/>
      <c r="LDN198" s="281"/>
      <c r="LDO198" s="282"/>
      <c r="LDP198" s="229"/>
      <c r="LDQ198" s="281"/>
      <c r="LDR198" s="282"/>
      <c r="LDS198" s="229"/>
      <c r="LDT198" s="281"/>
      <c r="LDU198" s="282"/>
      <c r="LDV198" s="229"/>
      <c r="LDW198" s="281"/>
      <c r="LDX198" s="282"/>
      <c r="LDY198" s="229"/>
      <c r="LDZ198" s="281"/>
      <c r="LEA198" s="282"/>
      <c r="LEB198" s="229"/>
      <c r="LEC198" s="281"/>
      <c r="LED198" s="282"/>
      <c r="LEE198" s="229"/>
      <c r="LEF198" s="281"/>
      <c r="LEG198" s="282"/>
      <c r="LEH198" s="229"/>
      <c r="LEI198" s="281"/>
      <c r="LEJ198" s="282"/>
      <c r="LEK198" s="229"/>
      <c r="LEL198" s="281"/>
      <c r="LEM198" s="282"/>
      <c r="LEN198" s="229"/>
      <c r="LEO198" s="281"/>
      <c r="LEP198" s="282"/>
      <c r="LEQ198" s="229"/>
      <c r="LER198" s="281"/>
      <c r="LES198" s="282"/>
      <c r="LET198" s="229"/>
      <c r="LEU198" s="281"/>
      <c r="LEV198" s="282"/>
      <c r="LEW198" s="229"/>
      <c r="LEX198" s="281"/>
      <c r="LEY198" s="282"/>
      <c r="LEZ198" s="229"/>
      <c r="LFA198" s="281"/>
      <c r="LFB198" s="282"/>
      <c r="LFC198" s="229"/>
      <c r="LFD198" s="281"/>
      <c r="LFE198" s="282"/>
      <c r="LFF198" s="229"/>
      <c r="LFG198" s="281"/>
      <c r="LFH198" s="282"/>
      <c r="LFI198" s="229"/>
      <c r="LFJ198" s="281"/>
      <c r="LFK198" s="282"/>
      <c r="LFL198" s="229"/>
      <c r="LFM198" s="281"/>
      <c r="LFN198" s="282"/>
      <c r="LFO198" s="229"/>
      <c r="LFP198" s="281"/>
      <c r="LFQ198" s="282"/>
      <c r="LFR198" s="229"/>
      <c r="LFS198" s="281"/>
      <c r="LFT198" s="282"/>
      <c r="LFU198" s="229"/>
      <c r="LFV198" s="281"/>
      <c r="LFW198" s="282"/>
      <c r="LFX198" s="229"/>
      <c r="LFY198" s="281"/>
      <c r="LFZ198" s="282"/>
      <c r="LGA198" s="229"/>
      <c r="LGB198" s="281"/>
      <c r="LGC198" s="282"/>
      <c r="LGD198" s="229"/>
      <c r="LGE198" s="281"/>
      <c r="LGF198" s="282"/>
      <c r="LGG198" s="229"/>
      <c r="LGH198" s="281"/>
      <c r="LGI198" s="282"/>
      <c r="LGJ198" s="229"/>
      <c r="LGK198" s="281"/>
      <c r="LGL198" s="282"/>
      <c r="LGM198" s="229"/>
      <c r="LGN198" s="281"/>
      <c r="LGO198" s="282"/>
      <c r="LGP198" s="229"/>
      <c r="LGQ198" s="281"/>
      <c r="LGR198" s="282"/>
      <c r="LGS198" s="229"/>
      <c r="LGT198" s="281"/>
      <c r="LGU198" s="282"/>
      <c r="LGV198" s="229"/>
      <c r="LGW198" s="281"/>
      <c r="LGX198" s="282"/>
      <c r="LGY198" s="229"/>
      <c r="LGZ198" s="281"/>
      <c r="LHA198" s="282"/>
      <c r="LHB198" s="229"/>
      <c r="LHC198" s="281"/>
      <c r="LHD198" s="282"/>
      <c r="LHE198" s="229"/>
      <c r="LHF198" s="281"/>
      <c r="LHG198" s="282"/>
      <c r="LHH198" s="229"/>
      <c r="LHI198" s="281"/>
      <c r="LHJ198" s="282"/>
      <c r="LHK198" s="229"/>
      <c r="LHL198" s="281"/>
      <c r="LHM198" s="282"/>
      <c r="LHN198" s="229"/>
      <c r="LHO198" s="281"/>
      <c r="LHP198" s="282"/>
      <c r="LHQ198" s="229"/>
      <c r="LHR198" s="281"/>
      <c r="LHS198" s="282"/>
      <c r="LHT198" s="229"/>
      <c r="LHU198" s="281"/>
      <c r="LHV198" s="282"/>
      <c r="LHW198" s="229"/>
      <c r="LHX198" s="281"/>
      <c r="LHY198" s="282"/>
      <c r="LHZ198" s="229"/>
      <c r="LIA198" s="281"/>
      <c r="LIB198" s="282"/>
      <c r="LIC198" s="229"/>
      <c r="LID198" s="281"/>
      <c r="LIE198" s="282"/>
      <c r="LIF198" s="229"/>
      <c r="LIG198" s="281"/>
      <c r="LIH198" s="282"/>
      <c r="LII198" s="229"/>
      <c r="LIJ198" s="281"/>
      <c r="LIK198" s="282"/>
      <c r="LIL198" s="229"/>
      <c r="LIM198" s="281"/>
      <c r="LIN198" s="282"/>
      <c r="LIO198" s="229"/>
      <c r="LIP198" s="281"/>
      <c r="LIQ198" s="282"/>
      <c r="LIR198" s="229"/>
      <c r="LIS198" s="281"/>
      <c r="LIT198" s="282"/>
      <c r="LIU198" s="229"/>
      <c r="LIV198" s="281"/>
      <c r="LIW198" s="282"/>
      <c r="LIX198" s="229"/>
      <c r="LIY198" s="281"/>
      <c r="LIZ198" s="282"/>
      <c r="LJA198" s="229"/>
      <c r="LJB198" s="281"/>
      <c r="LJC198" s="282"/>
      <c r="LJD198" s="229"/>
      <c r="LJE198" s="281"/>
      <c r="LJF198" s="282"/>
      <c r="LJG198" s="229"/>
      <c r="LJH198" s="281"/>
      <c r="LJI198" s="282"/>
      <c r="LJJ198" s="229"/>
      <c r="LJK198" s="281"/>
      <c r="LJL198" s="282"/>
      <c r="LJM198" s="229"/>
      <c r="LJN198" s="281"/>
      <c r="LJO198" s="282"/>
      <c r="LJP198" s="229"/>
      <c r="LJQ198" s="281"/>
      <c r="LJR198" s="282"/>
      <c r="LJS198" s="229"/>
      <c r="LJT198" s="281"/>
      <c r="LJU198" s="282"/>
      <c r="LJV198" s="229"/>
      <c r="LJW198" s="281"/>
      <c r="LJX198" s="282"/>
      <c r="LJY198" s="229"/>
      <c r="LJZ198" s="281"/>
      <c r="LKA198" s="282"/>
      <c r="LKB198" s="229"/>
      <c r="LKC198" s="281"/>
      <c r="LKD198" s="282"/>
      <c r="LKE198" s="229"/>
      <c r="LKF198" s="281"/>
      <c r="LKG198" s="282"/>
      <c r="LKH198" s="229"/>
      <c r="LKI198" s="281"/>
      <c r="LKJ198" s="282"/>
      <c r="LKK198" s="229"/>
      <c r="LKL198" s="281"/>
      <c r="LKM198" s="282"/>
      <c r="LKN198" s="229"/>
      <c r="LKO198" s="281"/>
      <c r="LKP198" s="282"/>
      <c r="LKQ198" s="229"/>
      <c r="LKR198" s="281"/>
      <c r="LKS198" s="282"/>
      <c r="LKT198" s="229"/>
      <c r="LKU198" s="281"/>
      <c r="LKV198" s="282"/>
      <c r="LKW198" s="229"/>
      <c r="LKX198" s="281"/>
      <c r="LKY198" s="282"/>
      <c r="LKZ198" s="229"/>
      <c r="LLA198" s="281"/>
      <c r="LLB198" s="282"/>
      <c r="LLC198" s="229"/>
      <c r="LLD198" s="281"/>
      <c r="LLE198" s="282"/>
      <c r="LLF198" s="229"/>
      <c r="LLG198" s="281"/>
      <c r="LLH198" s="282"/>
      <c r="LLI198" s="229"/>
      <c r="LLJ198" s="281"/>
      <c r="LLK198" s="282"/>
      <c r="LLL198" s="229"/>
      <c r="LLM198" s="281"/>
      <c r="LLN198" s="282"/>
      <c r="LLO198" s="229"/>
      <c r="LLP198" s="281"/>
      <c r="LLQ198" s="282"/>
      <c r="LLR198" s="229"/>
      <c r="LLS198" s="281"/>
      <c r="LLT198" s="282"/>
      <c r="LLU198" s="229"/>
      <c r="LLV198" s="281"/>
      <c r="LLW198" s="282"/>
      <c r="LLX198" s="229"/>
      <c r="LLY198" s="281"/>
      <c r="LLZ198" s="282"/>
      <c r="LMA198" s="229"/>
      <c r="LMB198" s="281"/>
      <c r="LMC198" s="282"/>
      <c r="LMD198" s="229"/>
      <c r="LME198" s="281"/>
      <c r="LMF198" s="282"/>
      <c r="LMG198" s="229"/>
      <c r="LMH198" s="281"/>
      <c r="LMI198" s="282"/>
      <c r="LMJ198" s="229"/>
      <c r="LMK198" s="281"/>
      <c r="LML198" s="282"/>
      <c r="LMM198" s="229"/>
      <c r="LMN198" s="281"/>
      <c r="LMO198" s="282"/>
      <c r="LMP198" s="229"/>
      <c r="LMQ198" s="281"/>
      <c r="LMR198" s="282"/>
      <c r="LMS198" s="229"/>
      <c r="LMT198" s="281"/>
      <c r="LMU198" s="282"/>
      <c r="LMV198" s="229"/>
      <c r="LMW198" s="281"/>
      <c r="LMX198" s="282"/>
      <c r="LMY198" s="229"/>
      <c r="LMZ198" s="281"/>
      <c r="LNA198" s="282"/>
      <c r="LNB198" s="229"/>
      <c r="LNC198" s="281"/>
      <c r="LND198" s="282"/>
      <c r="LNE198" s="229"/>
      <c r="LNF198" s="281"/>
      <c r="LNG198" s="282"/>
      <c r="LNH198" s="229"/>
      <c r="LNI198" s="281"/>
      <c r="LNJ198" s="282"/>
      <c r="LNK198" s="229"/>
      <c r="LNL198" s="281"/>
      <c r="LNM198" s="282"/>
      <c r="LNN198" s="229"/>
      <c r="LNO198" s="281"/>
      <c r="LNP198" s="282"/>
      <c r="LNQ198" s="229"/>
      <c r="LNR198" s="281"/>
      <c r="LNS198" s="282"/>
      <c r="LNT198" s="229"/>
      <c r="LNU198" s="281"/>
      <c r="LNV198" s="282"/>
      <c r="LNW198" s="229"/>
      <c r="LNX198" s="281"/>
      <c r="LNY198" s="282"/>
      <c r="LNZ198" s="229"/>
      <c r="LOA198" s="281"/>
      <c r="LOB198" s="282"/>
      <c r="LOC198" s="229"/>
      <c r="LOD198" s="281"/>
      <c r="LOE198" s="282"/>
      <c r="LOF198" s="229"/>
      <c r="LOG198" s="281"/>
      <c r="LOH198" s="282"/>
      <c r="LOI198" s="229"/>
      <c r="LOJ198" s="281"/>
      <c r="LOK198" s="282"/>
      <c r="LOL198" s="229"/>
      <c r="LOM198" s="281"/>
      <c r="LON198" s="282"/>
      <c r="LOO198" s="229"/>
      <c r="LOP198" s="281"/>
      <c r="LOQ198" s="282"/>
      <c r="LOR198" s="229"/>
      <c r="LOS198" s="281"/>
      <c r="LOT198" s="282"/>
      <c r="LOU198" s="229"/>
      <c r="LOV198" s="281"/>
      <c r="LOW198" s="282"/>
      <c r="LOX198" s="229"/>
      <c r="LOY198" s="281"/>
      <c r="LOZ198" s="282"/>
      <c r="LPA198" s="229"/>
      <c r="LPB198" s="281"/>
      <c r="LPC198" s="282"/>
      <c r="LPD198" s="229"/>
      <c r="LPE198" s="281"/>
      <c r="LPF198" s="282"/>
      <c r="LPG198" s="229"/>
      <c r="LPH198" s="281"/>
      <c r="LPI198" s="282"/>
      <c r="LPJ198" s="229"/>
      <c r="LPK198" s="281"/>
      <c r="LPL198" s="282"/>
      <c r="LPM198" s="229"/>
      <c r="LPN198" s="281"/>
      <c r="LPO198" s="282"/>
      <c r="LPP198" s="229"/>
      <c r="LPQ198" s="281"/>
      <c r="LPR198" s="282"/>
      <c r="LPS198" s="229"/>
      <c r="LPT198" s="281"/>
      <c r="LPU198" s="282"/>
      <c r="LPV198" s="229"/>
      <c r="LPW198" s="281"/>
      <c r="LPX198" s="282"/>
      <c r="LPY198" s="229"/>
      <c r="LPZ198" s="281"/>
      <c r="LQA198" s="282"/>
      <c r="LQB198" s="229"/>
      <c r="LQC198" s="281"/>
      <c r="LQD198" s="282"/>
      <c r="LQE198" s="229"/>
      <c r="LQF198" s="281"/>
      <c r="LQG198" s="282"/>
      <c r="LQH198" s="229"/>
      <c r="LQI198" s="281"/>
      <c r="LQJ198" s="282"/>
      <c r="LQK198" s="229"/>
      <c r="LQL198" s="281"/>
      <c r="LQM198" s="282"/>
      <c r="LQN198" s="229"/>
      <c r="LQO198" s="281"/>
      <c r="LQP198" s="282"/>
      <c r="LQQ198" s="229"/>
      <c r="LQR198" s="281"/>
      <c r="LQS198" s="282"/>
      <c r="LQT198" s="229"/>
      <c r="LQU198" s="281"/>
      <c r="LQV198" s="282"/>
      <c r="LQW198" s="229"/>
      <c r="LQX198" s="281"/>
      <c r="LQY198" s="282"/>
      <c r="LQZ198" s="229"/>
      <c r="LRA198" s="281"/>
      <c r="LRB198" s="282"/>
      <c r="LRC198" s="229"/>
      <c r="LRD198" s="281"/>
      <c r="LRE198" s="282"/>
      <c r="LRF198" s="229"/>
      <c r="LRG198" s="281"/>
      <c r="LRH198" s="282"/>
      <c r="LRI198" s="229"/>
      <c r="LRJ198" s="281"/>
      <c r="LRK198" s="282"/>
      <c r="LRL198" s="229"/>
      <c r="LRM198" s="281"/>
      <c r="LRN198" s="282"/>
      <c r="LRO198" s="229"/>
      <c r="LRP198" s="281"/>
      <c r="LRQ198" s="282"/>
      <c r="LRR198" s="229"/>
      <c r="LRS198" s="281"/>
      <c r="LRT198" s="282"/>
      <c r="LRU198" s="229"/>
      <c r="LRV198" s="281"/>
      <c r="LRW198" s="282"/>
      <c r="LRX198" s="229"/>
      <c r="LRY198" s="281"/>
      <c r="LRZ198" s="282"/>
      <c r="LSA198" s="229"/>
      <c r="LSB198" s="281"/>
      <c r="LSC198" s="282"/>
      <c r="LSD198" s="229"/>
      <c r="LSE198" s="281"/>
      <c r="LSF198" s="282"/>
      <c r="LSG198" s="229"/>
      <c r="LSH198" s="281"/>
      <c r="LSI198" s="282"/>
      <c r="LSJ198" s="229"/>
      <c r="LSK198" s="281"/>
      <c r="LSL198" s="282"/>
      <c r="LSM198" s="229"/>
      <c r="LSN198" s="281"/>
      <c r="LSO198" s="282"/>
      <c r="LSP198" s="229"/>
      <c r="LSQ198" s="281"/>
      <c r="LSR198" s="282"/>
      <c r="LSS198" s="229"/>
      <c r="LST198" s="281"/>
      <c r="LSU198" s="282"/>
      <c r="LSV198" s="229"/>
      <c r="LSW198" s="281"/>
      <c r="LSX198" s="282"/>
      <c r="LSY198" s="229"/>
      <c r="LSZ198" s="281"/>
      <c r="LTA198" s="282"/>
      <c r="LTB198" s="229"/>
      <c r="LTC198" s="281"/>
      <c r="LTD198" s="282"/>
      <c r="LTE198" s="229"/>
      <c r="LTF198" s="281"/>
      <c r="LTG198" s="282"/>
      <c r="LTH198" s="229"/>
      <c r="LTI198" s="281"/>
      <c r="LTJ198" s="282"/>
      <c r="LTK198" s="229"/>
      <c r="LTL198" s="281"/>
      <c r="LTM198" s="282"/>
      <c r="LTN198" s="229"/>
      <c r="LTO198" s="281"/>
      <c r="LTP198" s="282"/>
      <c r="LTQ198" s="229"/>
      <c r="LTR198" s="281"/>
      <c r="LTS198" s="282"/>
      <c r="LTT198" s="229"/>
      <c r="LTU198" s="281"/>
      <c r="LTV198" s="282"/>
      <c r="LTW198" s="229"/>
      <c r="LTX198" s="281"/>
      <c r="LTY198" s="282"/>
      <c r="LTZ198" s="229"/>
      <c r="LUA198" s="281"/>
      <c r="LUB198" s="282"/>
      <c r="LUC198" s="229"/>
      <c r="LUD198" s="281"/>
      <c r="LUE198" s="282"/>
      <c r="LUF198" s="229"/>
      <c r="LUG198" s="281"/>
      <c r="LUH198" s="282"/>
      <c r="LUI198" s="229"/>
      <c r="LUJ198" s="281"/>
      <c r="LUK198" s="282"/>
      <c r="LUL198" s="229"/>
      <c r="LUM198" s="281"/>
      <c r="LUN198" s="282"/>
      <c r="LUO198" s="229"/>
      <c r="LUP198" s="281"/>
      <c r="LUQ198" s="282"/>
      <c r="LUR198" s="229"/>
      <c r="LUS198" s="281"/>
      <c r="LUT198" s="282"/>
      <c r="LUU198" s="229"/>
      <c r="LUV198" s="281"/>
      <c r="LUW198" s="282"/>
      <c r="LUX198" s="229"/>
      <c r="LUY198" s="281"/>
      <c r="LUZ198" s="282"/>
      <c r="LVA198" s="229"/>
      <c r="LVB198" s="281"/>
      <c r="LVC198" s="282"/>
      <c r="LVD198" s="229"/>
      <c r="LVE198" s="281"/>
      <c r="LVF198" s="282"/>
      <c r="LVG198" s="229"/>
      <c r="LVH198" s="281"/>
      <c r="LVI198" s="282"/>
      <c r="LVJ198" s="229"/>
      <c r="LVK198" s="281"/>
      <c r="LVL198" s="282"/>
      <c r="LVM198" s="229"/>
      <c r="LVN198" s="281"/>
      <c r="LVO198" s="282"/>
      <c r="LVP198" s="229"/>
      <c r="LVQ198" s="281"/>
      <c r="LVR198" s="282"/>
      <c r="LVS198" s="229"/>
      <c r="LVT198" s="281"/>
      <c r="LVU198" s="282"/>
      <c r="LVV198" s="229"/>
      <c r="LVW198" s="281"/>
      <c r="LVX198" s="282"/>
      <c r="LVY198" s="229"/>
      <c r="LVZ198" s="281"/>
      <c r="LWA198" s="282"/>
      <c r="LWB198" s="229"/>
      <c r="LWC198" s="281"/>
      <c r="LWD198" s="282"/>
      <c r="LWE198" s="229"/>
      <c r="LWF198" s="281"/>
      <c r="LWG198" s="282"/>
      <c r="LWH198" s="229"/>
      <c r="LWI198" s="281"/>
      <c r="LWJ198" s="282"/>
      <c r="LWK198" s="229"/>
      <c r="LWL198" s="281"/>
      <c r="LWM198" s="282"/>
      <c r="LWN198" s="229"/>
      <c r="LWO198" s="281"/>
      <c r="LWP198" s="282"/>
      <c r="LWQ198" s="229"/>
      <c r="LWR198" s="281"/>
      <c r="LWS198" s="282"/>
      <c r="LWT198" s="229"/>
      <c r="LWU198" s="281"/>
      <c r="LWV198" s="282"/>
      <c r="LWW198" s="229"/>
      <c r="LWX198" s="281"/>
      <c r="LWY198" s="282"/>
      <c r="LWZ198" s="229"/>
      <c r="LXA198" s="281"/>
      <c r="LXB198" s="282"/>
      <c r="LXC198" s="229"/>
      <c r="LXD198" s="281"/>
      <c r="LXE198" s="282"/>
      <c r="LXF198" s="229"/>
      <c r="LXG198" s="281"/>
      <c r="LXH198" s="282"/>
      <c r="LXI198" s="229"/>
      <c r="LXJ198" s="281"/>
      <c r="LXK198" s="282"/>
      <c r="LXL198" s="229"/>
      <c r="LXM198" s="281"/>
      <c r="LXN198" s="282"/>
      <c r="LXO198" s="229"/>
      <c r="LXP198" s="281"/>
      <c r="LXQ198" s="282"/>
      <c r="LXR198" s="229"/>
      <c r="LXS198" s="281"/>
      <c r="LXT198" s="282"/>
      <c r="LXU198" s="229"/>
      <c r="LXV198" s="281"/>
      <c r="LXW198" s="282"/>
      <c r="LXX198" s="229"/>
      <c r="LXY198" s="281"/>
      <c r="LXZ198" s="282"/>
      <c r="LYA198" s="229"/>
      <c r="LYB198" s="281"/>
      <c r="LYC198" s="282"/>
      <c r="LYD198" s="229"/>
      <c r="LYE198" s="281"/>
      <c r="LYF198" s="282"/>
      <c r="LYG198" s="229"/>
      <c r="LYH198" s="281"/>
      <c r="LYI198" s="282"/>
      <c r="LYJ198" s="229"/>
      <c r="LYK198" s="281"/>
      <c r="LYL198" s="282"/>
      <c r="LYM198" s="229"/>
      <c r="LYN198" s="281"/>
      <c r="LYO198" s="282"/>
      <c r="LYP198" s="229"/>
      <c r="LYQ198" s="281"/>
      <c r="LYR198" s="282"/>
      <c r="LYS198" s="229"/>
      <c r="LYT198" s="281"/>
      <c r="LYU198" s="282"/>
      <c r="LYV198" s="229"/>
      <c r="LYW198" s="281"/>
      <c r="LYX198" s="282"/>
      <c r="LYY198" s="229"/>
      <c r="LYZ198" s="281"/>
      <c r="LZA198" s="282"/>
      <c r="LZB198" s="229"/>
      <c r="LZC198" s="281"/>
      <c r="LZD198" s="282"/>
      <c r="LZE198" s="229"/>
      <c r="LZF198" s="281"/>
      <c r="LZG198" s="282"/>
      <c r="LZH198" s="229"/>
      <c r="LZI198" s="281"/>
      <c r="LZJ198" s="282"/>
      <c r="LZK198" s="229"/>
      <c r="LZL198" s="281"/>
      <c r="LZM198" s="282"/>
      <c r="LZN198" s="229"/>
      <c r="LZO198" s="281"/>
      <c r="LZP198" s="282"/>
      <c r="LZQ198" s="229"/>
      <c r="LZR198" s="281"/>
      <c r="LZS198" s="282"/>
      <c r="LZT198" s="229"/>
      <c r="LZU198" s="281"/>
      <c r="LZV198" s="282"/>
      <c r="LZW198" s="229"/>
      <c r="LZX198" s="281"/>
      <c r="LZY198" s="282"/>
      <c r="LZZ198" s="229"/>
      <c r="MAA198" s="281"/>
      <c r="MAB198" s="282"/>
      <c r="MAC198" s="229"/>
      <c r="MAD198" s="281"/>
      <c r="MAE198" s="282"/>
      <c r="MAF198" s="229"/>
      <c r="MAG198" s="281"/>
      <c r="MAH198" s="282"/>
      <c r="MAI198" s="229"/>
      <c r="MAJ198" s="281"/>
      <c r="MAK198" s="282"/>
      <c r="MAL198" s="229"/>
      <c r="MAM198" s="281"/>
      <c r="MAN198" s="282"/>
      <c r="MAO198" s="229"/>
      <c r="MAP198" s="281"/>
      <c r="MAQ198" s="282"/>
      <c r="MAR198" s="229"/>
      <c r="MAS198" s="281"/>
      <c r="MAT198" s="282"/>
      <c r="MAU198" s="229"/>
      <c r="MAV198" s="281"/>
      <c r="MAW198" s="282"/>
      <c r="MAX198" s="229"/>
      <c r="MAY198" s="281"/>
      <c r="MAZ198" s="282"/>
      <c r="MBA198" s="229"/>
      <c r="MBB198" s="281"/>
      <c r="MBC198" s="282"/>
      <c r="MBD198" s="229"/>
      <c r="MBE198" s="281"/>
      <c r="MBF198" s="282"/>
      <c r="MBG198" s="229"/>
      <c r="MBH198" s="281"/>
      <c r="MBI198" s="282"/>
      <c r="MBJ198" s="229"/>
      <c r="MBK198" s="281"/>
      <c r="MBL198" s="282"/>
      <c r="MBM198" s="229"/>
      <c r="MBN198" s="281"/>
      <c r="MBO198" s="282"/>
      <c r="MBP198" s="229"/>
      <c r="MBQ198" s="281"/>
      <c r="MBR198" s="282"/>
      <c r="MBS198" s="229"/>
      <c r="MBT198" s="281"/>
      <c r="MBU198" s="282"/>
      <c r="MBV198" s="229"/>
      <c r="MBW198" s="281"/>
      <c r="MBX198" s="282"/>
      <c r="MBY198" s="229"/>
      <c r="MBZ198" s="281"/>
      <c r="MCA198" s="282"/>
      <c r="MCB198" s="229"/>
      <c r="MCC198" s="281"/>
      <c r="MCD198" s="282"/>
      <c r="MCE198" s="229"/>
      <c r="MCF198" s="281"/>
      <c r="MCG198" s="282"/>
      <c r="MCH198" s="229"/>
      <c r="MCI198" s="281"/>
      <c r="MCJ198" s="282"/>
      <c r="MCK198" s="229"/>
      <c r="MCL198" s="281"/>
      <c r="MCM198" s="282"/>
      <c r="MCN198" s="229"/>
      <c r="MCO198" s="281"/>
      <c r="MCP198" s="282"/>
      <c r="MCQ198" s="229"/>
      <c r="MCR198" s="281"/>
      <c r="MCS198" s="282"/>
      <c r="MCT198" s="229"/>
      <c r="MCU198" s="281"/>
      <c r="MCV198" s="282"/>
      <c r="MCW198" s="229"/>
      <c r="MCX198" s="281"/>
      <c r="MCY198" s="282"/>
      <c r="MCZ198" s="229"/>
      <c r="MDA198" s="281"/>
      <c r="MDB198" s="282"/>
      <c r="MDC198" s="229"/>
      <c r="MDD198" s="281"/>
      <c r="MDE198" s="282"/>
      <c r="MDF198" s="229"/>
      <c r="MDG198" s="281"/>
      <c r="MDH198" s="282"/>
      <c r="MDI198" s="229"/>
      <c r="MDJ198" s="281"/>
      <c r="MDK198" s="282"/>
      <c r="MDL198" s="229"/>
      <c r="MDM198" s="281"/>
      <c r="MDN198" s="282"/>
      <c r="MDO198" s="229"/>
      <c r="MDP198" s="281"/>
      <c r="MDQ198" s="282"/>
      <c r="MDR198" s="229"/>
      <c r="MDS198" s="281"/>
      <c r="MDT198" s="282"/>
      <c r="MDU198" s="229"/>
      <c r="MDV198" s="281"/>
      <c r="MDW198" s="282"/>
      <c r="MDX198" s="229"/>
      <c r="MDY198" s="281"/>
      <c r="MDZ198" s="282"/>
      <c r="MEA198" s="229"/>
      <c r="MEB198" s="281"/>
      <c r="MEC198" s="282"/>
      <c r="MED198" s="229"/>
      <c r="MEE198" s="281"/>
      <c r="MEF198" s="282"/>
      <c r="MEG198" s="229"/>
      <c r="MEH198" s="281"/>
      <c r="MEI198" s="282"/>
      <c r="MEJ198" s="229"/>
      <c r="MEK198" s="281"/>
      <c r="MEL198" s="282"/>
      <c r="MEM198" s="229"/>
      <c r="MEN198" s="281"/>
      <c r="MEO198" s="282"/>
      <c r="MEP198" s="229"/>
      <c r="MEQ198" s="281"/>
      <c r="MER198" s="282"/>
      <c r="MES198" s="229"/>
      <c r="MET198" s="281"/>
      <c r="MEU198" s="282"/>
      <c r="MEV198" s="229"/>
      <c r="MEW198" s="281"/>
      <c r="MEX198" s="282"/>
      <c r="MEY198" s="229"/>
      <c r="MEZ198" s="281"/>
      <c r="MFA198" s="282"/>
      <c r="MFB198" s="229"/>
      <c r="MFC198" s="281"/>
      <c r="MFD198" s="282"/>
      <c r="MFE198" s="229"/>
      <c r="MFF198" s="281"/>
      <c r="MFG198" s="282"/>
      <c r="MFH198" s="229"/>
      <c r="MFI198" s="281"/>
      <c r="MFJ198" s="282"/>
      <c r="MFK198" s="229"/>
      <c r="MFL198" s="281"/>
      <c r="MFM198" s="282"/>
      <c r="MFN198" s="229"/>
      <c r="MFO198" s="281"/>
      <c r="MFP198" s="282"/>
      <c r="MFQ198" s="229"/>
      <c r="MFR198" s="281"/>
      <c r="MFS198" s="282"/>
      <c r="MFT198" s="229"/>
      <c r="MFU198" s="281"/>
      <c r="MFV198" s="282"/>
      <c r="MFW198" s="229"/>
      <c r="MFX198" s="281"/>
      <c r="MFY198" s="282"/>
      <c r="MFZ198" s="229"/>
      <c r="MGA198" s="281"/>
      <c r="MGB198" s="282"/>
      <c r="MGC198" s="229"/>
      <c r="MGD198" s="281"/>
      <c r="MGE198" s="282"/>
      <c r="MGF198" s="229"/>
      <c r="MGG198" s="281"/>
      <c r="MGH198" s="282"/>
      <c r="MGI198" s="229"/>
      <c r="MGJ198" s="281"/>
      <c r="MGK198" s="282"/>
      <c r="MGL198" s="229"/>
      <c r="MGM198" s="281"/>
      <c r="MGN198" s="282"/>
      <c r="MGO198" s="229"/>
      <c r="MGP198" s="281"/>
      <c r="MGQ198" s="282"/>
      <c r="MGR198" s="229"/>
      <c r="MGS198" s="281"/>
      <c r="MGT198" s="282"/>
      <c r="MGU198" s="229"/>
      <c r="MGV198" s="281"/>
      <c r="MGW198" s="282"/>
      <c r="MGX198" s="229"/>
      <c r="MGY198" s="281"/>
      <c r="MGZ198" s="282"/>
      <c r="MHA198" s="229"/>
      <c r="MHB198" s="281"/>
      <c r="MHC198" s="282"/>
      <c r="MHD198" s="229"/>
      <c r="MHE198" s="281"/>
      <c r="MHF198" s="282"/>
      <c r="MHG198" s="229"/>
      <c r="MHH198" s="281"/>
      <c r="MHI198" s="282"/>
      <c r="MHJ198" s="229"/>
      <c r="MHK198" s="281"/>
      <c r="MHL198" s="282"/>
      <c r="MHM198" s="229"/>
      <c r="MHN198" s="281"/>
      <c r="MHO198" s="282"/>
      <c r="MHP198" s="229"/>
      <c r="MHQ198" s="281"/>
      <c r="MHR198" s="282"/>
      <c r="MHS198" s="229"/>
      <c r="MHT198" s="281"/>
      <c r="MHU198" s="282"/>
      <c r="MHV198" s="229"/>
      <c r="MHW198" s="281"/>
      <c r="MHX198" s="282"/>
      <c r="MHY198" s="229"/>
      <c r="MHZ198" s="281"/>
      <c r="MIA198" s="282"/>
      <c r="MIB198" s="229"/>
      <c r="MIC198" s="281"/>
      <c r="MID198" s="282"/>
      <c r="MIE198" s="229"/>
      <c r="MIF198" s="281"/>
      <c r="MIG198" s="282"/>
      <c r="MIH198" s="229"/>
      <c r="MII198" s="281"/>
      <c r="MIJ198" s="282"/>
      <c r="MIK198" s="229"/>
      <c r="MIL198" s="281"/>
      <c r="MIM198" s="282"/>
      <c r="MIN198" s="229"/>
      <c r="MIO198" s="281"/>
      <c r="MIP198" s="282"/>
      <c r="MIQ198" s="229"/>
      <c r="MIR198" s="281"/>
      <c r="MIS198" s="282"/>
      <c r="MIT198" s="229"/>
      <c r="MIU198" s="281"/>
      <c r="MIV198" s="282"/>
      <c r="MIW198" s="229"/>
      <c r="MIX198" s="281"/>
      <c r="MIY198" s="282"/>
      <c r="MIZ198" s="229"/>
      <c r="MJA198" s="281"/>
      <c r="MJB198" s="282"/>
      <c r="MJC198" s="229"/>
      <c r="MJD198" s="281"/>
      <c r="MJE198" s="282"/>
      <c r="MJF198" s="229"/>
      <c r="MJG198" s="281"/>
      <c r="MJH198" s="282"/>
      <c r="MJI198" s="229"/>
      <c r="MJJ198" s="281"/>
      <c r="MJK198" s="282"/>
      <c r="MJL198" s="229"/>
      <c r="MJM198" s="281"/>
      <c r="MJN198" s="282"/>
      <c r="MJO198" s="229"/>
      <c r="MJP198" s="281"/>
      <c r="MJQ198" s="282"/>
      <c r="MJR198" s="229"/>
      <c r="MJS198" s="281"/>
      <c r="MJT198" s="282"/>
      <c r="MJU198" s="229"/>
      <c r="MJV198" s="281"/>
      <c r="MJW198" s="282"/>
      <c r="MJX198" s="229"/>
      <c r="MJY198" s="281"/>
      <c r="MJZ198" s="282"/>
      <c r="MKA198" s="229"/>
      <c r="MKB198" s="281"/>
      <c r="MKC198" s="282"/>
      <c r="MKD198" s="229"/>
      <c r="MKE198" s="281"/>
      <c r="MKF198" s="282"/>
      <c r="MKG198" s="229"/>
      <c r="MKH198" s="281"/>
      <c r="MKI198" s="282"/>
      <c r="MKJ198" s="229"/>
      <c r="MKK198" s="281"/>
      <c r="MKL198" s="282"/>
      <c r="MKM198" s="229"/>
      <c r="MKN198" s="281"/>
      <c r="MKO198" s="282"/>
      <c r="MKP198" s="229"/>
      <c r="MKQ198" s="281"/>
      <c r="MKR198" s="282"/>
      <c r="MKS198" s="229"/>
      <c r="MKT198" s="281"/>
      <c r="MKU198" s="282"/>
      <c r="MKV198" s="229"/>
      <c r="MKW198" s="281"/>
      <c r="MKX198" s="282"/>
      <c r="MKY198" s="229"/>
      <c r="MKZ198" s="281"/>
      <c r="MLA198" s="282"/>
      <c r="MLB198" s="229"/>
      <c r="MLC198" s="281"/>
      <c r="MLD198" s="282"/>
      <c r="MLE198" s="229"/>
      <c r="MLF198" s="281"/>
      <c r="MLG198" s="282"/>
      <c r="MLH198" s="229"/>
      <c r="MLI198" s="281"/>
      <c r="MLJ198" s="282"/>
      <c r="MLK198" s="229"/>
      <c r="MLL198" s="281"/>
      <c r="MLM198" s="282"/>
      <c r="MLN198" s="229"/>
      <c r="MLO198" s="281"/>
      <c r="MLP198" s="282"/>
      <c r="MLQ198" s="229"/>
      <c r="MLR198" s="281"/>
      <c r="MLS198" s="282"/>
      <c r="MLT198" s="229"/>
      <c r="MLU198" s="281"/>
      <c r="MLV198" s="282"/>
      <c r="MLW198" s="229"/>
      <c r="MLX198" s="281"/>
      <c r="MLY198" s="282"/>
      <c r="MLZ198" s="229"/>
      <c r="MMA198" s="281"/>
      <c r="MMB198" s="282"/>
      <c r="MMC198" s="229"/>
      <c r="MMD198" s="281"/>
      <c r="MME198" s="282"/>
      <c r="MMF198" s="229"/>
      <c r="MMG198" s="281"/>
      <c r="MMH198" s="282"/>
      <c r="MMI198" s="229"/>
      <c r="MMJ198" s="281"/>
      <c r="MMK198" s="282"/>
      <c r="MML198" s="229"/>
      <c r="MMM198" s="281"/>
      <c r="MMN198" s="282"/>
      <c r="MMO198" s="229"/>
      <c r="MMP198" s="281"/>
      <c r="MMQ198" s="282"/>
      <c r="MMR198" s="229"/>
      <c r="MMS198" s="281"/>
      <c r="MMT198" s="282"/>
      <c r="MMU198" s="229"/>
      <c r="MMV198" s="281"/>
      <c r="MMW198" s="282"/>
      <c r="MMX198" s="229"/>
      <c r="MMY198" s="281"/>
      <c r="MMZ198" s="282"/>
      <c r="MNA198" s="229"/>
      <c r="MNB198" s="281"/>
      <c r="MNC198" s="282"/>
      <c r="MND198" s="229"/>
      <c r="MNE198" s="281"/>
      <c r="MNF198" s="282"/>
      <c r="MNG198" s="229"/>
      <c r="MNH198" s="281"/>
      <c r="MNI198" s="282"/>
      <c r="MNJ198" s="229"/>
      <c r="MNK198" s="281"/>
      <c r="MNL198" s="282"/>
      <c r="MNM198" s="229"/>
      <c r="MNN198" s="281"/>
      <c r="MNO198" s="282"/>
      <c r="MNP198" s="229"/>
      <c r="MNQ198" s="281"/>
      <c r="MNR198" s="282"/>
      <c r="MNS198" s="229"/>
      <c r="MNT198" s="281"/>
      <c r="MNU198" s="282"/>
      <c r="MNV198" s="229"/>
      <c r="MNW198" s="281"/>
      <c r="MNX198" s="282"/>
      <c r="MNY198" s="229"/>
      <c r="MNZ198" s="281"/>
      <c r="MOA198" s="282"/>
      <c r="MOB198" s="229"/>
      <c r="MOC198" s="281"/>
      <c r="MOD198" s="282"/>
      <c r="MOE198" s="229"/>
      <c r="MOF198" s="281"/>
      <c r="MOG198" s="282"/>
      <c r="MOH198" s="229"/>
      <c r="MOI198" s="281"/>
      <c r="MOJ198" s="282"/>
      <c r="MOK198" s="229"/>
      <c r="MOL198" s="281"/>
      <c r="MOM198" s="282"/>
      <c r="MON198" s="229"/>
      <c r="MOO198" s="281"/>
      <c r="MOP198" s="282"/>
      <c r="MOQ198" s="229"/>
      <c r="MOR198" s="281"/>
      <c r="MOS198" s="282"/>
      <c r="MOT198" s="229"/>
      <c r="MOU198" s="281"/>
      <c r="MOV198" s="282"/>
      <c r="MOW198" s="229"/>
      <c r="MOX198" s="281"/>
      <c r="MOY198" s="282"/>
      <c r="MOZ198" s="229"/>
      <c r="MPA198" s="281"/>
      <c r="MPB198" s="282"/>
      <c r="MPC198" s="229"/>
      <c r="MPD198" s="281"/>
      <c r="MPE198" s="282"/>
      <c r="MPF198" s="229"/>
      <c r="MPG198" s="281"/>
      <c r="MPH198" s="282"/>
      <c r="MPI198" s="229"/>
      <c r="MPJ198" s="281"/>
      <c r="MPK198" s="282"/>
      <c r="MPL198" s="229"/>
      <c r="MPM198" s="281"/>
      <c r="MPN198" s="282"/>
      <c r="MPO198" s="229"/>
      <c r="MPP198" s="281"/>
      <c r="MPQ198" s="282"/>
      <c r="MPR198" s="229"/>
      <c r="MPS198" s="281"/>
      <c r="MPT198" s="282"/>
      <c r="MPU198" s="229"/>
      <c r="MPV198" s="281"/>
      <c r="MPW198" s="282"/>
      <c r="MPX198" s="229"/>
      <c r="MPY198" s="281"/>
      <c r="MPZ198" s="282"/>
      <c r="MQA198" s="229"/>
      <c r="MQB198" s="281"/>
      <c r="MQC198" s="282"/>
      <c r="MQD198" s="229"/>
      <c r="MQE198" s="281"/>
      <c r="MQF198" s="282"/>
      <c r="MQG198" s="229"/>
      <c r="MQH198" s="281"/>
      <c r="MQI198" s="282"/>
      <c r="MQJ198" s="229"/>
      <c r="MQK198" s="281"/>
      <c r="MQL198" s="282"/>
      <c r="MQM198" s="229"/>
      <c r="MQN198" s="281"/>
      <c r="MQO198" s="282"/>
      <c r="MQP198" s="229"/>
      <c r="MQQ198" s="281"/>
      <c r="MQR198" s="282"/>
      <c r="MQS198" s="229"/>
      <c r="MQT198" s="281"/>
      <c r="MQU198" s="282"/>
      <c r="MQV198" s="229"/>
      <c r="MQW198" s="281"/>
      <c r="MQX198" s="282"/>
      <c r="MQY198" s="229"/>
      <c r="MQZ198" s="281"/>
      <c r="MRA198" s="282"/>
      <c r="MRB198" s="229"/>
      <c r="MRC198" s="281"/>
      <c r="MRD198" s="282"/>
      <c r="MRE198" s="229"/>
      <c r="MRF198" s="281"/>
      <c r="MRG198" s="282"/>
      <c r="MRH198" s="229"/>
      <c r="MRI198" s="281"/>
      <c r="MRJ198" s="282"/>
      <c r="MRK198" s="229"/>
      <c r="MRL198" s="281"/>
      <c r="MRM198" s="282"/>
      <c r="MRN198" s="229"/>
      <c r="MRO198" s="281"/>
      <c r="MRP198" s="282"/>
      <c r="MRQ198" s="229"/>
      <c r="MRR198" s="281"/>
      <c r="MRS198" s="282"/>
      <c r="MRT198" s="229"/>
      <c r="MRU198" s="281"/>
      <c r="MRV198" s="282"/>
      <c r="MRW198" s="229"/>
      <c r="MRX198" s="281"/>
      <c r="MRY198" s="282"/>
      <c r="MRZ198" s="229"/>
      <c r="MSA198" s="281"/>
      <c r="MSB198" s="282"/>
      <c r="MSC198" s="229"/>
      <c r="MSD198" s="281"/>
      <c r="MSE198" s="282"/>
      <c r="MSF198" s="229"/>
      <c r="MSG198" s="281"/>
      <c r="MSH198" s="282"/>
      <c r="MSI198" s="229"/>
      <c r="MSJ198" s="281"/>
      <c r="MSK198" s="282"/>
      <c r="MSL198" s="229"/>
      <c r="MSM198" s="281"/>
      <c r="MSN198" s="282"/>
      <c r="MSO198" s="229"/>
      <c r="MSP198" s="281"/>
      <c r="MSQ198" s="282"/>
      <c r="MSR198" s="229"/>
      <c r="MSS198" s="281"/>
      <c r="MST198" s="282"/>
      <c r="MSU198" s="229"/>
      <c r="MSV198" s="281"/>
      <c r="MSW198" s="282"/>
      <c r="MSX198" s="229"/>
      <c r="MSY198" s="281"/>
      <c r="MSZ198" s="282"/>
      <c r="MTA198" s="229"/>
      <c r="MTB198" s="281"/>
      <c r="MTC198" s="282"/>
      <c r="MTD198" s="229"/>
      <c r="MTE198" s="281"/>
      <c r="MTF198" s="282"/>
      <c r="MTG198" s="229"/>
      <c r="MTH198" s="281"/>
      <c r="MTI198" s="282"/>
      <c r="MTJ198" s="229"/>
      <c r="MTK198" s="281"/>
      <c r="MTL198" s="282"/>
      <c r="MTM198" s="229"/>
      <c r="MTN198" s="281"/>
      <c r="MTO198" s="282"/>
      <c r="MTP198" s="229"/>
      <c r="MTQ198" s="281"/>
      <c r="MTR198" s="282"/>
      <c r="MTS198" s="229"/>
      <c r="MTT198" s="281"/>
      <c r="MTU198" s="282"/>
      <c r="MTV198" s="229"/>
      <c r="MTW198" s="281"/>
      <c r="MTX198" s="282"/>
      <c r="MTY198" s="229"/>
      <c r="MTZ198" s="281"/>
      <c r="MUA198" s="282"/>
      <c r="MUB198" s="229"/>
      <c r="MUC198" s="281"/>
      <c r="MUD198" s="282"/>
      <c r="MUE198" s="229"/>
      <c r="MUF198" s="281"/>
      <c r="MUG198" s="282"/>
      <c r="MUH198" s="229"/>
      <c r="MUI198" s="281"/>
      <c r="MUJ198" s="282"/>
      <c r="MUK198" s="229"/>
      <c r="MUL198" s="281"/>
      <c r="MUM198" s="282"/>
      <c r="MUN198" s="229"/>
      <c r="MUO198" s="281"/>
      <c r="MUP198" s="282"/>
      <c r="MUQ198" s="229"/>
      <c r="MUR198" s="281"/>
      <c r="MUS198" s="282"/>
      <c r="MUT198" s="229"/>
      <c r="MUU198" s="281"/>
      <c r="MUV198" s="282"/>
      <c r="MUW198" s="229"/>
      <c r="MUX198" s="281"/>
      <c r="MUY198" s="282"/>
      <c r="MUZ198" s="229"/>
      <c r="MVA198" s="281"/>
      <c r="MVB198" s="282"/>
      <c r="MVC198" s="229"/>
      <c r="MVD198" s="281"/>
      <c r="MVE198" s="282"/>
      <c r="MVF198" s="229"/>
      <c r="MVG198" s="281"/>
      <c r="MVH198" s="282"/>
      <c r="MVI198" s="229"/>
      <c r="MVJ198" s="281"/>
      <c r="MVK198" s="282"/>
      <c r="MVL198" s="229"/>
      <c r="MVM198" s="281"/>
      <c r="MVN198" s="282"/>
      <c r="MVO198" s="229"/>
      <c r="MVP198" s="281"/>
      <c r="MVQ198" s="282"/>
      <c r="MVR198" s="229"/>
      <c r="MVS198" s="281"/>
      <c r="MVT198" s="282"/>
      <c r="MVU198" s="229"/>
      <c r="MVV198" s="281"/>
      <c r="MVW198" s="282"/>
      <c r="MVX198" s="229"/>
      <c r="MVY198" s="281"/>
      <c r="MVZ198" s="282"/>
      <c r="MWA198" s="229"/>
      <c r="MWB198" s="281"/>
      <c r="MWC198" s="282"/>
      <c r="MWD198" s="229"/>
      <c r="MWE198" s="281"/>
      <c r="MWF198" s="282"/>
      <c r="MWG198" s="229"/>
      <c r="MWH198" s="281"/>
      <c r="MWI198" s="282"/>
      <c r="MWJ198" s="229"/>
      <c r="MWK198" s="281"/>
      <c r="MWL198" s="282"/>
      <c r="MWM198" s="229"/>
      <c r="MWN198" s="281"/>
      <c r="MWO198" s="282"/>
      <c r="MWP198" s="229"/>
      <c r="MWQ198" s="281"/>
      <c r="MWR198" s="282"/>
      <c r="MWS198" s="229"/>
      <c r="MWT198" s="281"/>
      <c r="MWU198" s="282"/>
      <c r="MWV198" s="229"/>
      <c r="MWW198" s="281"/>
      <c r="MWX198" s="282"/>
      <c r="MWY198" s="229"/>
      <c r="MWZ198" s="281"/>
      <c r="MXA198" s="282"/>
      <c r="MXB198" s="229"/>
      <c r="MXC198" s="281"/>
      <c r="MXD198" s="282"/>
      <c r="MXE198" s="229"/>
      <c r="MXF198" s="281"/>
      <c r="MXG198" s="282"/>
      <c r="MXH198" s="229"/>
      <c r="MXI198" s="281"/>
      <c r="MXJ198" s="282"/>
      <c r="MXK198" s="229"/>
      <c r="MXL198" s="281"/>
      <c r="MXM198" s="282"/>
      <c r="MXN198" s="229"/>
      <c r="MXO198" s="281"/>
      <c r="MXP198" s="282"/>
      <c r="MXQ198" s="229"/>
      <c r="MXR198" s="281"/>
      <c r="MXS198" s="282"/>
      <c r="MXT198" s="229"/>
      <c r="MXU198" s="281"/>
      <c r="MXV198" s="282"/>
      <c r="MXW198" s="229"/>
      <c r="MXX198" s="281"/>
      <c r="MXY198" s="282"/>
      <c r="MXZ198" s="229"/>
      <c r="MYA198" s="281"/>
      <c r="MYB198" s="282"/>
      <c r="MYC198" s="229"/>
      <c r="MYD198" s="281"/>
      <c r="MYE198" s="282"/>
      <c r="MYF198" s="229"/>
      <c r="MYG198" s="281"/>
      <c r="MYH198" s="282"/>
      <c r="MYI198" s="229"/>
      <c r="MYJ198" s="281"/>
      <c r="MYK198" s="282"/>
      <c r="MYL198" s="229"/>
      <c r="MYM198" s="281"/>
      <c r="MYN198" s="282"/>
      <c r="MYO198" s="229"/>
      <c r="MYP198" s="281"/>
      <c r="MYQ198" s="282"/>
      <c r="MYR198" s="229"/>
      <c r="MYS198" s="281"/>
      <c r="MYT198" s="282"/>
      <c r="MYU198" s="229"/>
      <c r="MYV198" s="281"/>
      <c r="MYW198" s="282"/>
      <c r="MYX198" s="229"/>
      <c r="MYY198" s="281"/>
      <c r="MYZ198" s="282"/>
      <c r="MZA198" s="229"/>
      <c r="MZB198" s="281"/>
      <c r="MZC198" s="282"/>
      <c r="MZD198" s="229"/>
      <c r="MZE198" s="281"/>
      <c r="MZF198" s="282"/>
      <c r="MZG198" s="229"/>
      <c r="MZH198" s="281"/>
      <c r="MZI198" s="282"/>
      <c r="MZJ198" s="229"/>
      <c r="MZK198" s="281"/>
      <c r="MZL198" s="282"/>
      <c r="MZM198" s="229"/>
      <c r="MZN198" s="281"/>
      <c r="MZO198" s="282"/>
      <c r="MZP198" s="229"/>
      <c r="MZQ198" s="281"/>
      <c r="MZR198" s="282"/>
      <c r="MZS198" s="229"/>
      <c r="MZT198" s="281"/>
      <c r="MZU198" s="282"/>
      <c r="MZV198" s="229"/>
      <c r="MZW198" s="281"/>
      <c r="MZX198" s="282"/>
      <c r="MZY198" s="229"/>
      <c r="MZZ198" s="281"/>
      <c r="NAA198" s="282"/>
      <c r="NAB198" s="229"/>
      <c r="NAC198" s="281"/>
      <c r="NAD198" s="282"/>
      <c r="NAE198" s="229"/>
      <c r="NAF198" s="281"/>
      <c r="NAG198" s="282"/>
      <c r="NAH198" s="229"/>
      <c r="NAI198" s="281"/>
      <c r="NAJ198" s="282"/>
      <c r="NAK198" s="229"/>
      <c r="NAL198" s="281"/>
      <c r="NAM198" s="282"/>
      <c r="NAN198" s="229"/>
      <c r="NAO198" s="281"/>
      <c r="NAP198" s="282"/>
      <c r="NAQ198" s="229"/>
      <c r="NAR198" s="281"/>
      <c r="NAS198" s="282"/>
      <c r="NAT198" s="229"/>
      <c r="NAU198" s="281"/>
      <c r="NAV198" s="282"/>
      <c r="NAW198" s="229"/>
      <c r="NAX198" s="281"/>
      <c r="NAY198" s="282"/>
      <c r="NAZ198" s="229"/>
      <c r="NBA198" s="281"/>
      <c r="NBB198" s="282"/>
      <c r="NBC198" s="229"/>
      <c r="NBD198" s="281"/>
      <c r="NBE198" s="282"/>
      <c r="NBF198" s="229"/>
      <c r="NBG198" s="281"/>
      <c r="NBH198" s="282"/>
      <c r="NBI198" s="229"/>
      <c r="NBJ198" s="281"/>
      <c r="NBK198" s="282"/>
      <c r="NBL198" s="229"/>
      <c r="NBM198" s="281"/>
      <c r="NBN198" s="282"/>
      <c r="NBO198" s="229"/>
      <c r="NBP198" s="281"/>
      <c r="NBQ198" s="282"/>
      <c r="NBR198" s="229"/>
      <c r="NBS198" s="281"/>
      <c r="NBT198" s="282"/>
      <c r="NBU198" s="229"/>
      <c r="NBV198" s="281"/>
      <c r="NBW198" s="282"/>
      <c r="NBX198" s="229"/>
      <c r="NBY198" s="281"/>
      <c r="NBZ198" s="282"/>
      <c r="NCA198" s="229"/>
      <c r="NCB198" s="281"/>
      <c r="NCC198" s="282"/>
      <c r="NCD198" s="229"/>
      <c r="NCE198" s="281"/>
      <c r="NCF198" s="282"/>
      <c r="NCG198" s="229"/>
      <c r="NCH198" s="281"/>
      <c r="NCI198" s="282"/>
      <c r="NCJ198" s="229"/>
      <c r="NCK198" s="281"/>
      <c r="NCL198" s="282"/>
      <c r="NCM198" s="229"/>
      <c r="NCN198" s="281"/>
      <c r="NCO198" s="282"/>
      <c r="NCP198" s="229"/>
      <c r="NCQ198" s="281"/>
      <c r="NCR198" s="282"/>
      <c r="NCS198" s="229"/>
      <c r="NCT198" s="281"/>
      <c r="NCU198" s="282"/>
      <c r="NCV198" s="229"/>
      <c r="NCW198" s="281"/>
      <c r="NCX198" s="282"/>
      <c r="NCY198" s="229"/>
      <c r="NCZ198" s="281"/>
      <c r="NDA198" s="282"/>
      <c r="NDB198" s="229"/>
      <c r="NDC198" s="281"/>
      <c r="NDD198" s="282"/>
      <c r="NDE198" s="229"/>
      <c r="NDF198" s="281"/>
      <c r="NDG198" s="282"/>
      <c r="NDH198" s="229"/>
      <c r="NDI198" s="281"/>
      <c r="NDJ198" s="282"/>
      <c r="NDK198" s="229"/>
      <c r="NDL198" s="281"/>
      <c r="NDM198" s="282"/>
      <c r="NDN198" s="229"/>
      <c r="NDO198" s="281"/>
      <c r="NDP198" s="282"/>
      <c r="NDQ198" s="229"/>
      <c r="NDR198" s="281"/>
      <c r="NDS198" s="282"/>
      <c r="NDT198" s="229"/>
      <c r="NDU198" s="281"/>
      <c r="NDV198" s="282"/>
      <c r="NDW198" s="229"/>
      <c r="NDX198" s="281"/>
      <c r="NDY198" s="282"/>
      <c r="NDZ198" s="229"/>
      <c r="NEA198" s="281"/>
      <c r="NEB198" s="282"/>
      <c r="NEC198" s="229"/>
      <c r="NED198" s="281"/>
      <c r="NEE198" s="282"/>
      <c r="NEF198" s="229"/>
      <c r="NEG198" s="281"/>
      <c r="NEH198" s="282"/>
      <c r="NEI198" s="229"/>
      <c r="NEJ198" s="281"/>
      <c r="NEK198" s="282"/>
      <c r="NEL198" s="229"/>
      <c r="NEM198" s="281"/>
      <c r="NEN198" s="282"/>
      <c r="NEO198" s="229"/>
      <c r="NEP198" s="281"/>
      <c r="NEQ198" s="282"/>
      <c r="NER198" s="229"/>
      <c r="NES198" s="281"/>
      <c r="NET198" s="282"/>
      <c r="NEU198" s="229"/>
      <c r="NEV198" s="281"/>
      <c r="NEW198" s="282"/>
      <c r="NEX198" s="229"/>
      <c r="NEY198" s="281"/>
      <c r="NEZ198" s="282"/>
      <c r="NFA198" s="229"/>
      <c r="NFB198" s="281"/>
      <c r="NFC198" s="282"/>
      <c r="NFD198" s="229"/>
      <c r="NFE198" s="281"/>
      <c r="NFF198" s="282"/>
      <c r="NFG198" s="229"/>
      <c r="NFH198" s="281"/>
      <c r="NFI198" s="282"/>
      <c r="NFJ198" s="229"/>
      <c r="NFK198" s="281"/>
      <c r="NFL198" s="282"/>
      <c r="NFM198" s="229"/>
      <c r="NFN198" s="281"/>
      <c r="NFO198" s="282"/>
      <c r="NFP198" s="229"/>
      <c r="NFQ198" s="281"/>
      <c r="NFR198" s="282"/>
      <c r="NFS198" s="229"/>
      <c r="NFT198" s="281"/>
      <c r="NFU198" s="282"/>
      <c r="NFV198" s="229"/>
      <c r="NFW198" s="281"/>
      <c r="NFX198" s="282"/>
      <c r="NFY198" s="229"/>
      <c r="NFZ198" s="281"/>
      <c r="NGA198" s="282"/>
      <c r="NGB198" s="229"/>
      <c r="NGC198" s="281"/>
      <c r="NGD198" s="282"/>
      <c r="NGE198" s="229"/>
      <c r="NGF198" s="281"/>
      <c r="NGG198" s="282"/>
      <c r="NGH198" s="229"/>
      <c r="NGI198" s="281"/>
      <c r="NGJ198" s="282"/>
      <c r="NGK198" s="229"/>
      <c r="NGL198" s="281"/>
      <c r="NGM198" s="282"/>
      <c r="NGN198" s="229"/>
      <c r="NGO198" s="281"/>
      <c r="NGP198" s="282"/>
      <c r="NGQ198" s="229"/>
      <c r="NGR198" s="281"/>
      <c r="NGS198" s="282"/>
      <c r="NGT198" s="229"/>
      <c r="NGU198" s="281"/>
      <c r="NGV198" s="282"/>
      <c r="NGW198" s="229"/>
      <c r="NGX198" s="281"/>
      <c r="NGY198" s="282"/>
      <c r="NGZ198" s="229"/>
      <c r="NHA198" s="281"/>
      <c r="NHB198" s="282"/>
      <c r="NHC198" s="229"/>
      <c r="NHD198" s="281"/>
      <c r="NHE198" s="282"/>
      <c r="NHF198" s="229"/>
      <c r="NHG198" s="281"/>
      <c r="NHH198" s="282"/>
      <c r="NHI198" s="229"/>
      <c r="NHJ198" s="281"/>
      <c r="NHK198" s="282"/>
      <c r="NHL198" s="229"/>
      <c r="NHM198" s="281"/>
      <c r="NHN198" s="282"/>
      <c r="NHO198" s="229"/>
      <c r="NHP198" s="281"/>
      <c r="NHQ198" s="282"/>
      <c r="NHR198" s="229"/>
      <c r="NHS198" s="281"/>
      <c r="NHT198" s="282"/>
      <c r="NHU198" s="229"/>
      <c r="NHV198" s="281"/>
      <c r="NHW198" s="282"/>
      <c r="NHX198" s="229"/>
      <c r="NHY198" s="281"/>
      <c r="NHZ198" s="282"/>
      <c r="NIA198" s="229"/>
      <c r="NIB198" s="281"/>
      <c r="NIC198" s="282"/>
      <c r="NID198" s="229"/>
      <c r="NIE198" s="281"/>
      <c r="NIF198" s="282"/>
      <c r="NIG198" s="229"/>
      <c r="NIH198" s="281"/>
      <c r="NII198" s="282"/>
      <c r="NIJ198" s="229"/>
      <c r="NIK198" s="281"/>
      <c r="NIL198" s="282"/>
      <c r="NIM198" s="229"/>
      <c r="NIN198" s="281"/>
      <c r="NIO198" s="282"/>
      <c r="NIP198" s="229"/>
      <c r="NIQ198" s="281"/>
      <c r="NIR198" s="282"/>
      <c r="NIS198" s="229"/>
      <c r="NIT198" s="281"/>
      <c r="NIU198" s="282"/>
      <c r="NIV198" s="229"/>
      <c r="NIW198" s="281"/>
      <c r="NIX198" s="282"/>
      <c r="NIY198" s="229"/>
      <c r="NIZ198" s="281"/>
      <c r="NJA198" s="282"/>
      <c r="NJB198" s="229"/>
      <c r="NJC198" s="281"/>
      <c r="NJD198" s="282"/>
      <c r="NJE198" s="229"/>
      <c r="NJF198" s="281"/>
      <c r="NJG198" s="282"/>
      <c r="NJH198" s="229"/>
      <c r="NJI198" s="281"/>
      <c r="NJJ198" s="282"/>
      <c r="NJK198" s="229"/>
      <c r="NJL198" s="281"/>
      <c r="NJM198" s="282"/>
      <c r="NJN198" s="229"/>
      <c r="NJO198" s="281"/>
      <c r="NJP198" s="282"/>
      <c r="NJQ198" s="229"/>
      <c r="NJR198" s="281"/>
      <c r="NJS198" s="282"/>
      <c r="NJT198" s="229"/>
      <c r="NJU198" s="281"/>
      <c r="NJV198" s="282"/>
      <c r="NJW198" s="229"/>
      <c r="NJX198" s="281"/>
      <c r="NJY198" s="282"/>
      <c r="NJZ198" s="229"/>
      <c r="NKA198" s="281"/>
      <c r="NKB198" s="282"/>
      <c r="NKC198" s="229"/>
      <c r="NKD198" s="281"/>
      <c r="NKE198" s="282"/>
      <c r="NKF198" s="229"/>
      <c r="NKG198" s="281"/>
      <c r="NKH198" s="282"/>
      <c r="NKI198" s="229"/>
      <c r="NKJ198" s="281"/>
      <c r="NKK198" s="282"/>
      <c r="NKL198" s="229"/>
      <c r="NKM198" s="281"/>
      <c r="NKN198" s="282"/>
      <c r="NKO198" s="229"/>
      <c r="NKP198" s="281"/>
      <c r="NKQ198" s="282"/>
      <c r="NKR198" s="229"/>
      <c r="NKS198" s="281"/>
      <c r="NKT198" s="282"/>
      <c r="NKU198" s="229"/>
      <c r="NKV198" s="281"/>
      <c r="NKW198" s="282"/>
      <c r="NKX198" s="229"/>
      <c r="NKY198" s="281"/>
      <c r="NKZ198" s="282"/>
      <c r="NLA198" s="229"/>
      <c r="NLB198" s="281"/>
      <c r="NLC198" s="282"/>
      <c r="NLD198" s="229"/>
      <c r="NLE198" s="281"/>
      <c r="NLF198" s="282"/>
      <c r="NLG198" s="229"/>
      <c r="NLH198" s="281"/>
      <c r="NLI198" s="282"/>
      <c r="NLJ198" s="229"/>
      <c r="NLK198" s="281"/>
      <c r="NLL198" s="282"/>
      <c r="NLM198" s="229"/>
      <c r="NLN198" s="281"/>
      <c r="NLO198" s="282"/>
      <c r="NLP198" s="229"/>
      <c r="NLQ198" s="281"/>
      <c r="NLR198" s="282"/>
      <c r="NLS198" s="229"/>
      <c r="NLT198" s="281"/>
      <c r="NLU198" s="282"/>
      <c r="NLV198" s="229"/>
      <c r="NLW198" s="281"/>
      <c r="NLX198" s="282"/>
      <c r="NLY198" s="229"/>
      <c r="NLZ198" s="281"/>
      <c r="NMA198" s="282"/>
      <c r="NMB198" s="229"/>
      <c r="NMC198" s="281"/>
      <c r="NMD198" s="282"/>
      <c r="NME198" s="229"/>
      <c r="NMF198" s="281"/>
      <c r="NMG198" s="282"/>
      <c r="NMH198" s="229"/>
      <c r="NMI198" s="281"/>
      <c r="NMJ198" s="282"/>
      <c r="NMK198" s="229"/>
      <c r="NML198" s="281"/>
      <c r="NMM198" s="282"/>
      <c r="NMN198" s="229"/>
      <c r="NMO198" s="281"/>
      <c r="NMP198" s="282"/>
      <c r="NMQ198" s="229"/>
      <c r="NMR198" s="281"/>
      <c r="NMS198" s="282"/>
      <c r="NMT198" s="229"/>
      <c r="NMU198" s="281"/>
      <c r="NMV198" s="282"/>
      <c r="NMW198" s="229"/>
      <c r="NMX198" s="281"/>
      <c r="NMY198" s="282"/>
      <c r="NMZ198" s="229"/>
      <c r="NNA198" s="281"/>
      <c r="NNB198" s="282"/>
      <c r="NNC198" s="229"/>
      <c r="NND198" s="281"/>
      <c r="NNE198" s="282"/>
      <c r="NNF198" s="229"/>
      <c r="NNG198" s="281"/>
      <c r="NNH198" s="282"/>
      <c r="NNI198" s="229"/>
      <c r="NNJ198" s="281"/>
      <c r="NNK198" s="282"/>
      <c r="NNL198" s="229"/>
      <c r="NNM198" s="281"/>
      <c r="NNN198" s="282"/>
      <c r="NNO198" s="229"/>
      <c r="NNP198" s="281"/>
      <c r="NNQ198" s="282"/>
      <c r="NNR198" s="229"/>
      <c r="NNS198" s="281"/>
      <c r="NNT198" s="282"/>
      <c r="NNU198" s="229"/>
      <c r="NNV198" s="281"/>
      <c r="NNW198" s="282"/>
      <c r="NNX198" s="229"/>
      <c r="NNY198" s="281"/>
      <c r="NNZ198" s="282"/>
      <c r="NOA198" s="229"/>
      <c r="NOB198" s="281"/>
      <c r="NOC198" s="282"/>
      <c r="NOD198" s="229"/>
      <c r="NOE198" s="281"/>
      <c r="NOF198" s="282"/>
      <c r="NOG198" s="229"/>
      <c r="NOH198" s="281"/>
      <c r="NOI198" s="282"/>
      <c r="NOJ198" s="229"/>
      <c r="NOK198" s="281"/>
      <c r="NOL198" s="282"/>
      <c r="NOM198" s="229"/>
      <c r="NON198" s="281"/>
      <c r="NOO198" s="282"/>
      <c r="NOP198" s="229"/>
      <c r="NOQ198" s="281"/>
      <c r="NOR198" s="282"/>
      <c r="NOS198" s="229"/>
      <c r="NOT198" s="281"/>
      <c r="NOU198" s="282"/>
      <c r="NOV198" s="229"/>
      <c r="NOW198" s="281"/>
      <c r="NOX198" s="282"/>
      <c r="NOY198" s="229"/>
      <c r="NOZ198" s="281"/>
      <c r="NPA198" s="282"/>
      <c r="NPB198" s="229"/>
      <c r="NPC198" s="281"/>
      <c r="NPD198" s="282"/>
      <c r="NPE198" s="229"/>
      <c r="NPF198" s="281"/>
      <c r="NPG198" s="282"/>
      <c r="NPH198" s="229"/>
      <c r="NPI198" s="281"/>
      <c r="NPJ198" s="282"/>
      <c r="NPK198" s="229"/>
      <c r="NPL198" s="281"/>
      <c r="NPM198" s="282"/>
      <c r="NPN198" s="229"/>
      <c r="NPO198" s="281"/>
      <c r="NPP198" s="282"/>
      <c r="NPQ198" s="229"/>
      <c r="NPR198" s="281"/>
      <c r="NPS198" s="282"/>
      <c r="NPT198" s="229"/>
      <c r="NPU198" s="281"/>
      <c r="NPV198" s="282"/>
      <c r="NPW198" s="229"/>
      <c r="NPX198" s="281"/>
      <c r="NPY198" s="282"/>
      <c r="NPZ198" s="229"/>
      <c r="NQA198" s="281"/>
      <c r="NQB198" s="282"/>
      <c r="NQC198" s="229"/>
      <c r="NQD198" s="281"/>
      <c r="NQE198" s="282"/>
      <c r="NQF198" s="229"/>
      <c r="NQG198" s="281"/>
      <c r="NQH198" s="282"/>
      <c r="NQI198" s="229"/>
      <c r="NQJ198" s="281"/>
      <c r="NQK198" s="282"/>
      <c r="NQL198" s="229"/>
      <c r="NQM198" s="281"/>
      <c r="NQN198" s="282"/>
      <c r="NQO198" s="229"/>
      <c r="NQP198" s="281"/>
      <c r="NQQ198" s="282"/>
      <c r="NQR198" s="229"/>
      <c r="NQS198" s="281"/>
      <c r="NQT198" s="282"/>
      <c r="NQU198" s="229"/>
      <c r="NQV198" s="281"/>
      <c r="NQW198" s="282"/>
      <c r="NQX198" s="229"/>
      <c r="NQY198" s="281"/>
      <c r="NQZ198" s="282"/>
      <c r="NRA198" s="229"/>
      <c r="NRB198" s="281"/>
      <c r="NRC198" s="282"/>
      <c r="NRD198" s="229"/>
      <c r="NRE198" s="281"/>
      <c r="NRF198" s="282"/>
      <c r="NRG198" s="229"/>
      <c r="NRH198" s="281"/>
      <c r="NRI198" s="282"/>
      <c r="NRJ198" s="229"/>
      <c r="NRK198" s="281"/>
      <c r="NRL198" s="282"/>
      <c r="NRM198" s="229"/>
      <c r="NRN198" s="281"/>
      <c r="NRO198" s="282"/>
      <c r="NRP198" s="229"/>
      <c r="NRQ198" s="281"/>
      <c r="NRR198" s="282"/>
      <c r="NRS198" s="229"/>
      <c r="NRT198" s="281"/>
      <c r="NRU198" s="282"/>
      <c r="NRV198" s="229"/>
      <c r="NRW198" s="281"/>
      <c r="NRX198" s="282"/>
      <c r="NRY198" s="229"/>
      <c r="NRZ198" s="281"/>
      <c r="NSA198" s="282"/>
      <c r="NSB198" s="229"/>
      <c r="NSC198" s="281"/>
      <c r="NSD198" s="282"/>
      <c r="NSE198" s="229"/>
      <c r="NSF198" s="281"/>
      <c r="NSG198" s="282"/>
      <c r="NSH198" s="229"/>
      <c r="NSI198" s="281"/>
      <c r="NSJ198" s="282"/>
      <c r="NSK198" s="229"/>
      <c r="NSL198" s="281"/>
      <c r="NSM198" s="282"/>
      <c r="NSN198" s="229"/>
      <c r="NSO198" s="281"/>
      <c r="NSP198" s="282"/>
      <c r="NSQ198" s="229"/>
      <c r="NSR198" s="281"/>
      <c r="NSS198" s="282"/>
      <c r="NST198" s="229"/>
      <c r="NSU198" s="281"/>
      <c r="NSV198" s="282"/>
      <c r="NSW198" s="229"/>
      <c r="NSX198" s="281"/>
      <c r="NSY198" s="282"/>
      <c r="NSZ198" s="229"/>
      <c r="NTA198" s="281"/>
      <c r="NTB198" s="282"/>
      <c r="NTC198" s="229"/>
      <c r="NTD198" s="281"/>
      <c r="NTE198" s="282"/>
      <c r="NTF198" s="229"/>
      <c r="NTG198" s="281"/>
      <c r="NTH198" s="282"/>
      <c r="NTI198" s="229"/>
      <c r="NTJ198" s="281"/>
      <c r="NTK198" s="282"/>
      <c r="NTL198" s="229"/>
      <c r="NTM198" s="281"/>
      <c r="NTN198" s="282"/>
      <c r="NTO198" s="229"/>
      <c r="NTP198" s="281"/>
      <c r="NTQ198" s="282"/>
      <c r="NTR198" s="229"/>
      <c r="NTS198" s="281"/>
      <c r="NTT198" s="282"/>
      <c r="NTU198" s="229"/>
      <c r="NTV198" s="281"/>
      <c r="NTW198" s="282"/>
      <c r="NTX198" s="229"/>
      <c r="NTY198" s="281"/>
      <c r="NTZ198" s="282"/>
      <c r="NUA198" s="229"/>
      <c r="NUB198" s="281"/>
      <c r="NUC198" s="282"/>
      <c r="NUD198" s="229"/>
      <c r="NUE198" s="281"/>
      <c r="NUF198" s="282"/>
      <c r="NUG198" s="229"/>
      <c r="NUH198" s="281"/>
      <c r="NUI198" s="282"/>
      <c r="NUJ198" s="229"/>
      <c r="NUK198" s="281"/>
      <c r="NUL198" s="282"/>
      <c r="NUM198" s="229"/>
      <c r="NUN198" s="281"/>
      <c r="NUO198" s="282"/>
      <c r="NUP198" s="229"/>
      <c r="NUQ198" s="281"/>
      <c r="NUR198" s="282"/>
      <c r="NUS198" s="229"/>
      <c r="NUT198" s="281"/>
      <c r="NUU198" s="282"/>
      <c r="NUV198" s="229"/>
      <c r="NUW198" s="281"/>
      <c r="NUX198" s="282"/>
      <c r="NUY198" s="229"/>
      <c r="NUZ198" s="281"/>
      <c r="NVA198" s="282"/>
      <c r="NVB198" s="229"/>
      <c r="NVC198" s="281"/>
      <c r="NVD198" s="282"/>
      <c r="NVE198" s="229"/>
      <c r="NVF198" s="281"/>
      <c r="NVG198" s="282"/>
      <c r="NVH198" s="229"/>
      <c r="NVI198" s="281"/>
      <c r="NVJ198" s="282"/>
      <c r="NVK198" s="229"/>
      <c r="NVL198" s="281"/>
      <c r="NVM198" s="282"/>
      <c r="NVN198" s="229"/>
      <c r="NVO198" s="281"/>
      <c r="NVP198" s="282"/>
      <c r="NVQ198" s="229"/>
      <c r="NVR198" s="281"/>
      <c r="NVS198" s="282"/>
      <c r="NVT198" s="229"/>
      <c r="NVU198" s="281"/>
      <c r="NVV198" s="282"/>
      <c r="NVW198" s="229"/>
      <c r="NVX198" s="281"/>
      <c r="NVY198" s="282"/>
      <c r="NVZ198" s="229"/>
      <c r="NWA198" s="281"/>
      <c r="NWB198" s="282"/>
      <c r="NWC198" s="229"/>
      <c r="NWD198" s="281"/>
      <c r="NWE198" s="282"/>
      <c r="NWF198" s="229"/>
      <c r="NWG198" s="281"/>
      <c r="NWH198" s="282"/>
      <c r="NWI198" s="229"/>
      <c r="NWJ198" s="281"/>
      <c r="NWK198" s="282"/>
      <c r="NWL198" s="229"/>
      <c r="NWM198" s="281"/>
      <c r="NWN198" s="282"/>
      <c r="NWO198" s="229"/>
      <c r="NWP198" s="281"/>
      <c r="NWQ198" s="282"/>
      <c r="NWR198" s="229"/>
      <c r="NWS198" s="281"/>
      <c r="NWT198" s="282"/>
      <c r="NWU198" s="229"/>
      <c r="NWV198" s="281"/>
      <c r="NWW198" s="282"/>
      <c r="NWX198" s="229"/>
      <c r="NWY198" s="281"/>
      <c r="NWZ198" s="282"/>
      <c r="NXA198" s="229"/>
      <c r="NXB198" s="281"/>
      <c r="NXC198" s="282"/>
      <c r="NXD198" s="229"/>
      <c r="NXE198" s="281"/>
      <c r="NXF198" s="282"/>
      <c r="NXG198" s="229"/>
      <c r="NXH198" s="281"/>
      <c r="NXI198" s="282"/>
      <c r="NXJ198" s="229"/>
      <c r="NXK198" s="281"/>
      <c r="NXL198" s="282"/>
      <c r="NXM198" s="229"/>
      <c r="NXN198" s="281"/>
      <c r="NXO198" s="282"/>
      <c r="NXP198" s="229"/>
      <c r="NXQ198" s="281"/>
      <c r="NXR198" s="282"/>
      <c r="NXS198" s="229"/>
      <c r="NXT198" s="281"/>
      <c r="NXU198" s="282"/>
      <c r="NXV198" s="229"/>
      <c r="NXW198" s="281"/>
      <c r="NXX198" s="282"/>
      <c r="NXY198" s="229"/>
      <c r="NXZ198" s="281"/>
      <c r="NYA198" s="282"/>
      <c r="NYB198" s="229"/>
      <c r="NYC198" s="281"/>
      <c r="NYD198" s="282"/>
      <c r="NYE198" s="229"/>
      <c r="NYF198" s="281"/>
      <c r="NYG198" s="282"/>
      <c r="NYH198" s="229"/>
      <c r="NYI198" s="281"/>
      <c r="NYJ198" s="282"/>
      <c r="NYK198" s="229"/>
      <c r="NYL198" s="281"/>
      <c r="NYM198" s="282"/>
      <c r="NYN198" s="229"/>
      <c r="NYO198" s="281"/>
      <c r="NYP198" s="282"/>
      <c r="NYQ198" s="229"/>
      <c r="NYR198" s="281"/>
      <c r="NYS198" s="282"/>
      <c r="NYT198" s="229"/>
      <c r="NYU198" s="281"/>
      <c r="NYV198" s="282"/>
      <c r="NYW198" s="229"/>
      <c r="NYX198" s="281"/>
      <c r="NYY198" s="282"/>
      <c r="NYZ198" s="229"/>
      <c r="NZA198" s="281"/>
      <c r="NZB198" s="282"/>
      <c r="NZC198" s="229"/>
      <c r="NZD198" s="281"/>
      <c r="NZE198" s="282"/>
      <c r="NZF198" s="229"/>
      <c r="NZG198" s="281"/>
      <c r="NZH198" s="282"/>
      <c r="NZI198" s="229"/>
      <c r="NZJ198" s="281"/>
      <c r="NZK198" s="282"/>
      <c r="NZL198" s="229"/>
      <c r="NZM198" s="281"/>
      <c r="NZN198" s="282"/>
      <c r="NZO198" s="229"/>
      <c r="NZP198" s="281"/>
      <c r="NZQ198" s="282"/>
      <c r="NZR198" s="229"/>
      <c r="NZS198" s="281"/>
      <c r="NZT198" s="282"/>
      <c r="NZU198" s="229"/>
      <c r="NZV198" s="281"/>
      <c r="NZW198" s="282"/>
      <c r="NZX198" s="229"/>
      <c r="NZY198" s="281"/>
      <c r="NZZ198" s="282"/>
      <c r="OAA198" s="229"/>
      <c r="OAB198" s="281"/>
      <c r="OAC198" s="282"/>
      <c r="OAD198" s="229"/>
      <c r="OAE198" s="281"/>
      <c r="OAF198" s="282"/>
      <c r="OAG198" s="229"/>
      <c r="OAH198" s="281"/>
      <c r="OAI198" s="282"/>
      <c r="OAJ198" s="229"/>
      <c r="OAK198" s="281"/>
      <c r="OAL198" s="282"/>
      <c r="OAM198" s="229"/>
      <c r="OAN198" s="281"/>
      <c r="OAO198" s="282"/>
      <c r="OAP198" s="229"/>
      <c r="OAQ198" s="281"/>
      <c r="OAR198" s="282"/>
      <c r="OAS198" s="229"/>
      <c r="OAT198" s="281"/>
      <c r="OAU198" s="282"/>
      <c r="OAV198" s="229"/>
      <c r="OAW198" s="281"/>
      <c r="OAX198" s="282"/>
      <c r="OAY198" s="229"/>
      <c r="OAZ198" s="281"/>
      <c r="OBA198" s="282"/>
      <c r="OBB198" s="229"/>
      <c r="OBC198" s="281"/>
      <c r="OBD198" s="282"/>
      <c r="OBE198" s="229"/>
      <c r="OBF198" s="281"/>
      <c r="OBG198" s="282"/>
      <c r="OBH198" s="229"/>
      <c r="OBI198" s="281"/>
      <c r="OBJ198" s="282"/>
      <c r="OBK198" s="229"/>
      <c r="OBL198" s="281"/>
      <c r="OBM198" s="282"/>
      <c r="OBN198" s="229"/>
      <c r="OBO198" s="281"/>
      <c r="OBP198" s="282"/>
      <c r="OBQ198" s="229"/>
      <c r="OBR198" s="281"/>
      <c r="OBS198" s="282"/>
      <c r="OBT198" s="229"/>
      <c r="OBU198" s="281"/>
      <c r="OBV198" s="282"/>
      <c r="OBW198" s="229"/>
      <c r="OBX198" s="281"/>
      <c r="OBY198" s="282"/>
      <c r="OBZ198" s="229"/>
      <c r="OCA198" s="281"/>
      <c r="OCB198" s="282"/>
      <c r="OCC198" s="229"/>
      <c r="OCD198" s="281"/>
      <c r="OCE198" s="282"/>
      <c r="OCF198" s="229"/>
      <c r="OCG198" s="281"/>
      <c r="OCH198" s="282"/>
      <c r="OCI198" s="229"/>
      <c r="OCJ198" s="281"/>
      <c r="OCK198" s="282"/>
      <c r="OCL198" s="229"/>
      <c r="OCM198" s="281"/>
      <c r="OCN198" s="282"/>
      <c r="OCO198" s="229"/>
      <c r="OCP198" s="281"/>
      <c r="OCQ198" s="282"/>
      <c r="OCR198" s="229"/>
      <c r="OCS198" s="281"/>
      <c r="OCT198" s="282"/>
      <c r="OCU198" s="229"/>
      <c r="OCV198" s="281"/>
      <c r="OCW198" s="282"/>
      <c r="OCX198" s="229"/>
      <c r="OCY198" s="281"/>
      <c r="OCZ198" s="282"/>
      <c r="ODA198" s="229"/>
      <c r="ODB198" s="281"/>
      <c r="ODC198" s="282"/>
      <c r="ODD198" s="229"/>
    </row>
    <row r="199" spans="1:10248" s="129" customFormat="1" ht="8.15" customHeight="1">
      <c r="A199" s="154"/>
      <c r="B199" s="155"/>
      <c r="C199" s="150"/>
      <c r="D199" s="148"/>
      <c r="E199" s="151"/>
      <c r="F199" s="151"/>
    </row>
    <row r="200" spans="1:10248" s="129" customFormat="1" ht="15" customHeight="1">
      <c r="A200" s="152"/>
      <c r="B200" s="262" t="s">
        <v>14096</v>
      </c>
      <c r="C200" s="283"/>
      <c r="D200" s="284"/>
      <c r="E200" s="151"/>
      <c r="F200" s="220">
        <f>D200*E200</f>
        <v>0</v>
      </c>
      <c r="I200" s="276"/>
      <c r="L200" s="138"/>
      <c r="M200" s="138"/>
      <c r="N200" s="138"/>
      <c r="O200" s="138"/>
      <c r="P200" s="138"/>
      <c r="Q200" s="138"/>
      <c r="R200" s="138"/>
      <c r="S200" s="138"/>
      <c r="T200" s="138"/>
      <c r="U200" s="138"/>
      <c r="V200" s="138"/>
      <c r="W200" s="138"/>
      <c r="X200" s="138"/>
      <c r="Y200" s="138"/>
      <c r="Z200" s="138"/>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c r="BL200" s="138"/>
      <c r="BM200" s="138"/>
      <c r="BN200" s="138"/>
      <c r="BO200" s="138"/>
      <c r="BP200" s="138"/>
      <c r="BQ200" s="138"/>
      <c r="BR200" s="138"/>
      <c r="BS200" s="138"/>
      <c r="BT200" s="138"/>
      <c r="BU200" s="138"/>
      <c r="BV200" s="138"/>
      <c r="BW200" s="138"/>
      <c r="BX200" s="138"/>
      <c r="BY200" s="138"/>
      <c r="BZ200" s="138"/>
      <c r="CA200" s="138"/>
      <c r="CB200" s="138"/>
      <c r="CC200" s="138"/>
      <c r="CD200" s="138"/>
      <c r="CE200" s="138"/>
      <c r="CF200" s="138"/>
      <c r="CG200" s="138"/>
      <c r="CH200" s="138"/>
      <c r="CI200" s="138"/>
      <c r="CJ200" s="138"/>
      <c r="CK200" s="138"/>
      <c r="CL200" s="138"/>
      <c r="CM200" s="138"/>
      <c r="CN200" s="138"/>
      <c r="CO200" s="138"/>
      <c r="CP200" s="138"/>
      <c r="CQ200" s="138"/>
      <c r="CR200" s="138"/>
      <c r="CS200" s="138"/>
      <c r="CT200" s="138"/>
      <c r="CU200" s="138"/>
      <c r="CV200" s="138"/>
      <c r="CW200" s="138"/>
      <c r="CX200" s="138"/>
      <c r="CY200" s="138"/>
      <c r="CZ200" s="138"/>
      <c r="DA200" s="138"/>
      <c r="DB200" s="138"/>
      <c r="DC200" s="138"/>
      <c r="DD200" s="138"/>
      <c r="DE200" s="138"/>
      <c r="DF200" s="138"/>
      <c r="DG200" s="138"/>
      <c r="DH200" s="138"/>
      <c r="DI200" s="138"/>
      <c r="DJ200" s="138"/>
      <c r="DK200" s="138"/>
      <c r="DL200" s="138"/>
      <c r="DM200" s="138"/>
      <c r="DN200" s="138"/>
      <c r="DO200" s="138"/>
      <c r="DP200" s="138"/>
      <c r="DQ200" s="138"/>
      <c r="DR200" s="138"/>
      <c r="DS200" s="138"/>
      <c r="DT200" s="138"/>
      <c r="DU200" s="138"/>
      <c r="DV200" s="138"/>
      <c r="DW200" s="138"/>
      <c r="DX200" s="138"/>
      <c r="DY200" s="138"/>
      <c r="DZ200" s="138"/>
      <c r="EA200" s="138"/>
      <c r="EB200" s="138"/>
      <c r="EC200" s="138"/>
      <c r="ED200" s="138"/>
      <c r="EE200" s="138"/>
      <c r="EF200" s="138"/>
      <c r="EG200" s="138"/>
      <c r="EH200" s="138"/>
      <c r="EI200" s="138"/>
      <c r="EJ200" s="138"/>
      <c r="EK200" s="138"/>
      <c r="EL200" s="138"/>
      <c r="EM200" s="138"/>
      <c r="EN200" s="138"/>
      <c r="EO200" s="138"/>
      <c r="EP200" s="138"/>
      <c r="EQ200" s="138"/>
      <c r="ER200" s="138"/>
      <c r="ES200" s="138"/>
      <c r="ET200" s="138"/>
      <c r="EU200" s="138"/>
      <c r="EV200" s="138"/>
      <c r="EW200" s="138"/>
      <c r="EX200" s="138"/>
      <c r="EY200" s="138"/>
      <c r="EZ200" s="138"/>
      <c r="FA200" s="138"/>
      <c r="FB200" s="138"/>
      <c r="FC200" s="138"/>
      <c r="FD200" s="138"/>
      <c r="FE200" s="138"/>
      <c r="FF200" s="138"/>
      <c r="FG200" s="138"/>
      <c r="FH200" s="138"/>
      <c r="FI200" s="138"/>
      <c r="FJ200" s="138"/>
      <c r="FK200" s="138"/>
      <c r="FL200" s="138"/>
      <c r="FM200" s="138"/>
      <c r="FN200" s="138"/>
      <c r="FO200" s="138"/>
      <c r="FP200" s="138"/>
      <c r="FQ200" s="138"/>
      <c r="FR200" s="138"/>
      <c r="FS200" s="138"/>
      <c r="FT200" s="138"/>
      <c r="FU200" s="138"/>
      <c r="FV200" s="138"/>
      <c r="FW200" s="138"/>
      <c r="FX200" s="138"/>
      <c r="FY200" s="138"/>
      <c r="FZ200" s="138"/>
      <c r="GA200" s="138"/>
      <c r="GB200" s="138"/>
      <c r="GC200" s="138"/>
      <c r="GD200" s="138"/>
      <c r="GE200" s="138"/>
      <c r="GF200" s="138"/>
      <c r="GG200" s="138"/>
      <c r="GH200" s="138"/>
      <c r="GI200" s="138"/>
      <c r="GJ200" s="138"/>
      <c r="GK200" s="138"/>
      <c r="GL200" s="138"/>
      <c r="GM200" s="138"/>
      <c r="GN200" s="138"/>
      <c r="GO200" s="138"/>
      <c r="GP200" s="138"/>
      <c r="GQ200" s="138"/>
      <c r="GR200" s="138"/>
      <c r="GS200" s="138"/>
      <c r="GT200" s="138"/>
      <c r="GU200" s="138"/>
      <c r="GV200" s="138"/>
      <c r="GW200" s="138"/>
      <c r="GX200" s="138"/>
      <c r="GY200" s="138"/>
      <c r="GZ200" s="138"/>
      <c r="HA200" s="138"/>
      <c r="HB200" s="138"/>
      <c r="HC200" s="138"/>
      <c r="HD200" s="138"/>
      <c r="HE200" s="138"/>
      <c r="HF200" s="138"/>
      <c r="HG200" s="138"/>
      <c r="HH200" s="138"/>
      <c r="HI200" s="138"/>
      <c r="HJ200" s="138"/>
      <c r="HK200" s="138"/>
      <c r="HL200" s="138"/>
      <c r="HM200" s="138"/>
      <c r="HN200" s="138"/>
      <c r="HO200" s="138"/>
      <c r="HP200" s="138"/>
      <c r="HQ200" s="138"/>
      <c r="HR200" s="138"/>
      <c r="HS200" s="138"/>
      <c r="HT200" s="138"/>
      <c r="HU200" s="138"/>
      <c r="HV200" s="138"/>
      <c r="HW200" s="138"/>
      <c r="HX200" s="138"/>
      <c r="HY200" s="138"/>
      <c r="HZ200" s="138"/>
      <c r="IA200" s="138"/>
      <c r="IB200" s="138"/>
      <c r="IC200" s="138"/>
      <c r="ID200" s="138"/>
      <c r="IE200" s="138"/>
      <c r="IF200" s="138"/>
      <c r="IG200" s="138"/>
      <c r="IH200" s="138"/>
      <c r="II200" s="138"/>
      <c r="IJ200" s="138"/>
      <c r="IK200" s="138"/>
      <c r="IL200" s="138"/>
      <c r="IM200" s="138"/>
      <c r="IN200" s="138"/>
      <c r="IO200" s="138"/>
      <c r="IP200" s="138"/>
      <c r="IQ200" s="138"/>
      <c r="IR200" s="138"/>
      <c r="IS200" s="138"/>
      <c r="IT200" s="138"/>
      <c r="IU200" s="138"/>
      <c r="IV200" s="138"/>
      <c r="IW200" s="138"/>
      <c r="IX200" s="138"/>
      <c r="IY200" s="138"/>
      <c r="IZ200" s="138"/>
      <c r="JA200" s="138"/>
      <c r="JB200" s="138"/>
      <c r="JC200" s="138"/>
      <c r="JD200" s="138"/>
      <c r="JE200" s="138"/>
      <c r="JF200" s="138"/>
      <c r="JG200" s="138"/>
      <c r="JH200" s="138"/>
      <c r="JI200" s="138"/>
      <c r="JJ200" s="138"/>
      <c r="JK200" s="138"/>
      <c r="JL200" s="138"/>
      <c r="JM200" s="138"/>
      <c r="JN200" s="138"/>
      <c r="JO200" s="138"/>
      <c r="JP200" s="138"/>
      <c r="JQ200" s="138"/>
      <c r="JR200" s="138"/>
      <c r="JS200" s="138"/>
      <c r="JT200" s="138"/>
      <c r="JU200" s="138"/>
      <c r="JV200" s="138"/>
      <c r="JW200" s="138"/>
      <c r="JX200" s="138"/>
      <c r="JY200" s="138"/>
      <c r="JZ200" s="138"/>
      <c r="KA200" s="138"/>
      <c r="KB200" s="138"/>
      <c r="KC200" s="138"/>
      <c r="KD200" s="138"/>
      <c r="KE200" s="138"/>
      <c r="KF200" s="138"/>
      <c r="KG200" s="138"/>
      <c r="KH200" s="138"/>
      <c r="KI200" s="138"/>
      <c r="KJ200" s="138"/>
      <c r="KK200" s="138"/>
      <c r="KL200" s="138"/>
      <c r="KM200" s="138"/>
      <c r="KN200" s="138"/>
      <c r="KO200" s="138"/>
      <c r="KP200" s="138"/>
      <c r="KQ200" s="138"/>
      <c r="KR200" s="138"/>
      <c r="KS200" s="138"/>
      <c r="KT200" s="138"/>
      <c r="KU200" s="138"/>
      <c r="KV200" s="138"/>
      <c r="KW200" s="138"/>
      <c r="KX200" s="138"/>
      <c r="KY200" s="138"/>
      <c r="KZ200" s="138"/>
      <c r="LA200" s="138"/>
      <c r="LB200" s="138"/>
      <c r="LC200" s="138"/>
      <c r="LD200" s="138"/>
      <c r="LE200" s="138"/>
      <c r="LF200" s="138"/>
      <c r="LG200" s="138"/>
      <c r="LH200" s="138"/>
      <c r="LI200" s="138"/>
      <c r="LJ200" s="138"/>
      <c r="LK200" s="138"/>
      <c r="LL200" s="138"/>
      <c r="LM200" s="138"/>
      <c r="LN200" s="138"/>
      <c r="LO200" s="138"/>
      <c r="LP200" s="138"/>
      <c r="LQ200" s="138"/>
      <c r="LR200" s="138"/>
      <c r="LS200" s="138"/>
      <c r="LT200" s="138"/>
      <c r="LU200" s="138"/>
      <c r="LV200" s="138"/>
      <c r="LW200" s="138"/>
      <c r="LX200" s="138"/>
      <c r="LY200" s="138"/>
      <c r="LZ200" s="138"/>
      <c r="MA200" s="138"/>
      <c r="MB200" s="138"/>
      <c r="MC200" s="138"/>
      <c r="MD200" s="138"/>
      <c r="ME200" s="138"/>
      <c r="MF200" s="138"/>
      <c r="MG200" s="138"/>
      <c r="MH200" s="138"/>
      <c r="MI200" s="138"/>
      <c r="MJ200" s="138"/>
      <c r="MK200" s="138"/>
      <c r="ML200" s="138"/>
      <c r="MM200" s="138"/>
      <c r="MN200" s="138"/>
      <c r="MO200" s="138"/>
      <c r="MP200" s="138"/>
      <c r="MQ200" s="138"/>
      <c r="MR200" s="138"/>
      <c r="MS200" s="138"/>
      <c r="MT200" s="138"/>
      <c r="MU200" s="138"/>
      <c r="MV200" s="138"/>
      <c r="MW200" s="138"/>
      <c r="MX200" s="138"/>
      <c r="MY200" s="138"/>
      <c r="MZ200" s="138"/>
      <c r="NA200" s="138"/>
      <c r="NB200" s="138"/>
      <c r="NC200" s="138"/>
      <c r="ND200" s="138"/>
      <c r="NE200" s="138"/>
      <c r="NF200" s="138"/>
      <c r="NG200" s="138"/>
      <c r="NH200" s="138"/>
      <c r="NI200" s="138"/>
      <c r="NJ200" s="138"/>
      <c r="NK200" s="138"/>
      <c r="NL200" s="138"/>
      <c r="NM200" s="138"/>
      <c r="NN200" s="138"/>
      <c r="NO200" s="138"/>
      <c r="NP200" s="138"/>
      <c r="NQ200" s="138"/>
      <c r="NR200" s="138"/>
      <c r="NS200" s="138"/>
      <c r="NT200" s="138"/>
      <c r="NU200" s="138"/>
      <c r="NV200" s="138"/>
      <c r="NW200" s="138"/>
      <c r="NX200" s="138"/>
      <c r="NY200" s="138"/>
      <c r="NZ200" s="138"/>
      <c r="OA200" s="138"/>
      <c r="OB200" s="138"/>
      <c r="OC200" s="138"/>
      <c r="OD200" s="138"/>
      <c r="OE200" s="138"/>
      <c r="OF200" s="138"/>
      <c r="OG200" s="138"/>
      <c r="OH200" s="138"/>
      <c r="OI200" s="138"/>
      <c r="OJ200" s="138"/>
      <c r="OK200" s="138"/>
      <c r="OL200" s="138"/>
      <c r="OM200" s="138"/>
      <c r="ON200" s="138"/>
      <c r="OO200" s="138"/>
      <c r="OP200" s="138"/>
      <c r="OQ200" s="138"/>
      <c r="OR200" s="138"/>
      <c r="OS200" s="138"/>
      <c r="OT200" s="138"/>
      <c r="OU200" s="138"/>
      <c r="OV200" s="138"/>
      <c r="OW200" s="138"/>
      <c r="OX200" s="138"/>
      <c r="OY200" s="138"/>
      <c r="OZ200" s="138"/>
      <c r="PA200" s="138"/>
      <c r="PB200" s="138"/>
      <c r="PC200" s="138"/>
      <c r="PD200" s="138"/>
      <c r="PE200" s="138"/>
      <c r="PF200" s="138"/>
      <c r="PG200" s="138"/>
      <c r="PH200" s="138"/>
      <c r="PI200" s="138"/>
      <c r="PJ200" s="138"/>
      <c r="PK200" s="138"/>
      <c r="PL200" s="138"/>
      <c r="PM200" s="138"/>
      <c r="PN200" s="138"/>
      <c r="PO200" s="138"/>
      <c r="PP200" s="138"/>
      <c r="PQ200" s="138"/>
      <c r="PR200" s="138"/>
      <c r="PS200" s="138"/>
      <c r="PT200" s="138"/>
      <c r="PU200" s="138"/>
      <c r="PV200" s="138"/>
      <c r="PW200" s="138"/>
      <c r="PX200" s="138"/>
      <c r="PY200" s="138"/>
      <c r="PZ200" s="138"/>
      <c r="QA200" s="138"/>
      <c r="QB200" s="138"/>
      <c r="QC200" s="138"/>
      <c r="QD200" s="138"/>
      <c r="QE200" s="138"/>
      <c r="QF200" s="138"/>
      <c r="QG200" s="138"/>
      <c r="QH200" s="138"/>
      <c r="QI200" s="138"/>
      <c r="QJ200" s="138"/>
      <c r="QK200" s="138"/>
      <c r="QL200" s="138"/>
      <c r="QM200" s="138"/>
      <c r="QN200" s="138"/>
      <c r="QO200" s="138"/>
      <c r="QP200" s="138"/>
      <c r="QQ200" s="138"/>
      <c r="QR200" s="138"/>
      <c r="QS200" s="138"/>
      <c r="QT200" s="138"/>
      <c r="QU200" s="138"/>
      <c r="QV200" s="138"/>
      <c r="QW200" s="138"/>
      <c r="QX200" s="138"/>
      <c r="QY200" s="138"/>
      <c r="QZ200" s="138"/>
      <c r="RA200" s="138"/>
      <c r="RB200" s="138"/>
      <c r="RC200" s="138"/>
      <c r="RD200" s="138"/>
      <c r="RE200" s="138"/>
      <c r="RF200" s="138"/>
      <c r="RG200" s="138"/>
      <c r="RH200" s="138"/>
      <c r="RI200" s="138"/>
      <c r="RJ200" s="138"/>
      <c r="RK200" s="138"/>
      <c r="RL200" s="138"/>
      <c r="RM200" s="138"/>
      <c r="RN200" s="138"/>
    </row>
    <row r="201" spans="1:10248" s="129" customFormat="1" ht="90.75" customHeight="1">
      <c r="A201" s="154"/>
      <c r="B201" s="274" t="s">
        <v>14097</v>
      </c>
      <c r="C201" s="149"/>
      <c r="D201" s="189"/>
      <c r="E201" s="151"/>
      <c r="F201" s="220">
        <f>D201*E201</f>
        <v>0</v>
      </c>
      <c r="I201" s="276"/>
      <c r="L201" s="138"/>
      <c r="M201" s="138"/>
      <c r="N201" s="138"/>
      <c r="O201" s="138"/>
      <c r="P201" s="138"/>
      <c r="Q201" s="138"/>
      <c r="R201" s="138"/>
      <c r="S201" s="138"/>
      <c r="T201" s="138"/>
      <c r="U201" s="138"/>
      <c r="V201" s="138"/>
      <c r="W201" s="138"/>
      <c r="X201" s="138"/>
      <c r="Y201" s="138"/>
      <c r="Z201" s="138"/>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c r="BL201" s="138"/>
      <c r="BM201" s="138"/>
      <c r="BN201" s="138"/>
      <c r="BO201" s="138"/>
      <c r="BP201" s="138"/>
      <c r="BQ201" s="138"/>
      <c r="BR201" s="138"/>
      <c r="BS201" s="138"/>
      <c r="BT201" s="138"/>
      <c r="BU201" s="138"/>
      <c r="BV201" s="138"/>
      <c r="BW201" s="138"/>
      <c r="BX201" s="138"/>
      <c r="BY201" s="138"/>
      <c r="BZ201" s="138"/>
      <c r="CA201" s="138"/>
      <c r="CB201" s="138"/>
      <c r="CC201" s="138"/>
      <c r="CD201" s="138"/>
      <c r="CE201" s="138"/>
      <c r="CF201" s="138"/>
      <c r="CG201" s="138"/>
      <c r="CH201" s="138"/>
      <c r="CI201" s="138"/>
      <c r="CJ201" s="138"/>
      <c r="CK201" s="138"/>
      <c r="CL201" s="138"/>
      <c r="CM201" s="138"/>
      <c r="CN201" s="138"/>
      <c r="CO201" s="138"/>
      <c r="CP201" s="138"/>
      <c r="CQ201" s="138"/>
      <c r="CR201" s="138"/>
      <c r="CS201" s="138"/>
      <c r="CT201" s="138"/>
      <c r="CU201" s="138"/>
      <c r="CV201" s="138"/>
      <c r="CW201" s="138"/>
      <c r="CX201" s="138"/>
      <c r="CY201" s="138"/>
      <c r="CZ201" s="138"/>
      <c r="DA201" s="138"/>
      <c r="DB201" s="138"/>
      <c r="DC201" s="138"/>
      <c r="DD201" s="138"/>
      <c r="DE201" s="138"/>
      <c r="DF201" s="138"/>
      <c r="DG201" s="138"/>
      <c r="DH201" s="138"/>
      <c r="DI201" s="138"/>
      <c r="DJ201" s="138"/>
      <c r="DK201" s="138"/>
      <c r="DL201" s="138"/>
      <c r="DM201" s="138"/>
      <c r="DN201" s="138"/>
      <c r="DO201" s="138"/>
      <c r="DP201" s="138"/>
      <c r="DQ201" s="138"/>
      <c r="DR201" s="138"/>
      <c r="DS201" s="138"/>
      <c r="DT201" s="138"/>
      <c r="DU201" s="138"/>
      <c r="DV201" s="138"/>
      <c r="DW201" s="138"/>
      <c r="DX201" s="138"/>
      <c r="DY201" s="138"/>
      <c r="DZ201" s="138"/>
      <c r="EA201" s="138"/>
      <c r="EB201" s="138"/>
      <c r="EC201" s="138"/>
      <c r="ED201" s="138"/>
      <c r="EE201" s="138"/>
      <c r="EF201" s="138"/>
      <c r="EG201" s="138"/>
      <c r="EH201" s="138"/>
      <c r="EI201" s="138"/>
      <c r="EJ201" s="138"/>
      <c r="EK201" s="138"/>
      <c r="EL201" s="138"/>
      <c r="EM201" s="138"/>
      <c r="EN201" s="138"/>
      <c r="EO201" s="138"/>
      <c r="EP201" s="138"/>
      <c r="EQ201" s="138"/>
      <c r="ER201" s="138"/>
      <c r="ES201" s="138"/>
      <c r="ET201" s="138"/>
      <c r="EU201" s="138"/>
      <c r="EV201" s="138"/>
      <c r="EW201" s="138"/>
      <c r="EX201" s="138"/>
      <c r="EY201" s="138"/>
      <c r="EZ201" s="138"/>
      <c r="FA201" s="138"/>
      <c r="FB201" s="138"/>
      <c r="FC201" s="138"/>
      <c r="FD201" s="138"/>
      <c r="FE201" s="138"/>
      <c r="FF201" s="138"/>
      <c r="FG201" s="138"/>
      <c r="FH201" s="138"/>
      <c r="FI201" s="138"/>
      <c r="FJ201" s="138"/>
      <c r="FK201" s="138"/>
      <c r="FL201" s="138"/>
      <c r="FM201" s="138"/>
      <c r="FN201" s="138"/>
      <c r="FO201" s="138"/>
      <c r="FP201" s="138"/>
      <c r="FQ201" s="138"/>
      <c r="FR201" s="138"/>
      <c r="FS201" s="138"/>
      <c r="FT201" s="138"/>
      <c r="FU201" s="138"/>
      <c r="FV201" s="138"/>
      <c r="FW201" s="138"/>
      <c r="FX201" s="138"/>
      <c r="FY201" s="138"/>
      <c r="FZ201" s="138"/>
      <c r="GA201" s="138"/>
      <c r="GB201" s="138"/>
      <c r="GC201" s="138"/>
      <c r="GD201" s="138"/>
      <c r="GE201" s="138"/>
      <c r="GF201" s="138"/>
      <c r="GG201" s="138"/>
      <c r="GH201" s="138"/>
      <c r="GI201" s="138"/>
      <c r="GJ201" s="138"/>
      <c r="GK201" s="138"/>
      <c r="GL201" s="138"/>
      <c r="GM201" s="138"/>
      <c r="GN201" s="138"/>
      <c r="GO201" s="138"/>
      <c r="GP201" s="138"/>
      <c r="GQ201" s="138"/>
      <c r="GR201" s="138"/>
      <c r="GS201" s="138"/>
      <c r="GT201" s="138"/>
      <c r="GU201" s="138"/>
      <c r="GV201" s="138"/>
      <c r="GW201" s="138"/>
      <c r="GX201" s="138"/>
      <c r="GY201" s="138"/>
      <c r="GZ201" s="138"/>
      <c r="HA201" s="138"/>
      <c r="HB201" s="138"/>
      <c r="HC201" s="138"/>
      <c r="HD201" s="138"/>
      <c r="HE201" s="138"/>
      <c r="HF201" s="138"/>
      <c r="HG201" s="138"/>
      <c r="HH201" s="138"/>
      <c r="HI201" s="138"/>
      <c r="HJ201" s="138"/>
      <c r="HK201" s="138"/>
      <c r="HL201" s="138"/>
      <c r="HM201" s="138"/>
      <c r="HN201" s="138"/>
      <c r="HO201" s="138"/>
      <c r="HP201" s="138"/>
      <c r="HQ201" s="138"/>
      <c r="HR201" s="138"/>
      <c r="HS201" s="138"/>
      <c r="HT201" s="138"/>
      <c r="HU201" s="138"/>
      <c r="HV201" s="138"/>
      <c r="HW201" s="138"/>
      <c r="HX201" s="138"/>
      <c r="HY201" s="138"/>
      <c r="HZ201" s="138"/>
      <c r="IA201" s="138"/>
      <c r="IB201" s="138"/>
      <c r="IC201" s="138"/>
      <c r="ID201" s="138"/>
      <c r="IE201" s="138"/>
      <c r="IF201" s="138"/>
      <c r="IG201" s="138"/>
      <c r="IH201" s="138"/>
      <c r="II201" s="138"/>
      <c r="IJ201" s="138"/>
      <c r="IK201" s="138"/>
      <c r="IL201" s="138"/>
      <c r="IM201" s="138"/>
      <c r="IN201" s="138"/>
      <c r="IO201" s="138"/>
      <c r="IP201" s="138"/>
      <c r="IQ201" s="138"/>
      <c r="IR201" s="138"/>
      <c r="IS201" s="138"/>
      <c r="IT201" s="138"/>
      <c r="IU201" s="138"/>
      <c r="IV201" s="138"/>
      <c r="IW201" s="138"/>
      <c r="IX201" s="138"/>
      <c r="IY201" s="138"/>
      <c r="IZ201" s="138"/>
      <c r="JA201" s="138"/>
      <c r="JB201" s="138"/>
      <c r="JC201" s="138"/>
      <c r="JD201" s="138"/>
      <c r="JE201" s="138"/>
      <c r="JF201" s="138"/>
      <c r="JG201" s="138"/>
      <c r="JH201" s="138"/>
      <c r="JI201" s="138"/>
      <c r="JJ201" s="138"/>
      <c r="JK201" s="138"/>
      <c r="JL201" s="138"/>
      <c r="JM201" s="138"/>
      <c r="JN201" s="138"/>
      <c r="JO201" s="138"/>
      <c r="JP201" s="138"/>
      <c r="JQ201" s="138"/>
      <c r="JR201" s="138"/>
      <c r="JS201" s="138"/>
      <c r="JT201" s="138"/>
      <c r="JU201" s="138"/>
      <c r="JV201" s="138"/>
      <c r="JW201" s="138"/>
      <c r="JX201" s="138"/>
      <c r="JY201" s="138"/>
      <c r="JZ201" s="138"/>
      <c r="KA201" s="138"/>
      <c r="KB201" s="138"/>
      <c r="KC201" s="138"/>
      <c r="KD201" s="138"/>
      <c r="KE201" s="138"/>
      <c r="KF201" s="138"/>
      <c r="KG201" s="138"/>
      <c r="KH201" s="138"/>
      <c r="KI201" s="138"/>
      <c r="KJ201" s="138"/>
      <c r="KK201" s="138"/>
      <c r="KL201" s="138"/>
      <c r="KM201" s="138"/>
      <c r="KN201" s="138"/>
      <c r="KO201" s="138"/>
      <c r="KP201" s="138"/>
      <c r="KQ201" s="138"/>
      <c r="KR201" s="138"/>
      <c r="KS201" s="138"/>
      <c r="KT201" s="138"/>
      <c r="KU201" s="138"/>
      <c r="KV201" s="138"/>
      <c r="KW201" s="138"/>
      <c r="KX201" s="138"/>
      <c r="KY201" s="138"/>
      <c r="KZ201" s="138"/>
      <c r="LA201" s="138"/>
      <c r="LB201" s="138"/>
      <c r="LC201" s="138"/>
      <c r="LD201" s="138"/>
      <c r="LE201" s="138"/>
      <c r="LF201" s="138"/>
      <c r="LG201" s="138"/>
      <c r="LH201" s="138"/>
      <c r="LI201" s="138"/>
      <c r="LJ201" s="138"/>
      <c r="LK201" s="138"/>
      <c r="LL201" s="138"/>
      <c r="LM201" s="138"/>
      <c r="LN201" s="138"/>
      <c r="LO201" s="138"/>
      <c r="LP201" s="138"/>
      <c r="LQ201" s="138"/>
      <c r="LR201" s="138"/>
      <c r="LS201" s="138"/>
      <c r="LT201" s="138"/>
      <c r="LU201" s="138"/>
      <c r="LV201" s="138"/>
      <c r="LW201" s="138"/>
      <c r="LX201" s="138"/>
      <c r="LY201" s="138"/>
      <c r="LZ201" s="138"/>
      <c r="MA201" s="138"/>
      <c r="MB201" s="138"/>
      <c r="MC201" s="138"/>
      <c r="MD201" s="138"/>
      <c r="ME201" s="138"/>
      <c r="MF201" s="138"/>
      <c r="MG201" s="138"/>
      <c r="MH201" s="138"/>
      <c r="MI201" s="138"/>
      <c r="MJ201" s="138"/>
      <c r="MK201" s="138"/>
      <c r="ML201" s="138"/>
      <c r="MM201" s="138"/>
      <c r="MN201" s="138"/>
      <c r="MO201" s="138"/>
      <c r="MP201" s="138"/>
      <c r="MQ201" s="138"/>
      <c r="MR201" s="138"/>
      <c r="MS201" s="138"/>
      <c r="MT201" s="138"/>
      <c r="MU201" s="138"/>
      <c r="MV201" s="138"/>
      <c r="MW201" s="138"/>
      <c r="MX201" s="138"/>
      <c r="MY201" s="138"/>
      <c r="MZ201" s="138"/>
      <c r="NA201" s="138"/>
      <c r="NB201" s="138"/>
      <c r="NC201" s="138"/>
      <c r="ND201" s="138"/>
      <c r="NE201" s="138"/>
      <c r="NF201" s="138"/>
      <c r="NG201" s="138"/>
      <c r="NH201" s="138"/>
      <c r="NI201" s="138"/>
      <c r="NJ201" s="138"/>
      <c r="NK201" s="138"/>
      <c r="NL201" s="138"/>
      <c r="NM201" s="138"/>
      <c r="NN201" s="138"/>
      <c r="NO201" s="138"/>
      <c r="NP201" s="138"/>
      <c r="NQ201" s="138"/>
      <c r="NR201" s="138"/>
      <c r="NS201" s="138"/>
      <c r="NT201" s="138"/>
      <c r="NU201" s="138"/>
      <c r="NV201" s="138"/>
      <c r="NW201" s="138"/>
      <c r="NX201" s="138"/>
      <c r="NY201" s="138"/>
      <c r="NZ201" s="138"/>
      <c r="OA201" s="138"/>
      <c r="OB201" s="138"/>
      <c r="OC201" s="138"/>
      <c r="OD201" s="138"/>
      <c r="OE201" s="138"/>
      <c r="OF201" s="138"/>
      <c r="OG201" s="138"/>
      <c r="OH201" s="138"/>
      <c r="OI201" s="138"/>
      <c r="OJ201" s="138"/>
      <c r="OK201" s="138"/>
      <c r="OL201" s="138"/>
      <c r="OM201" s="138"/>
      <c r="ON201" s="138"/>
      <c r="OO201" s="138"/>
      <c r="OP201" s="138"/>
      <c r="OQ201" s="138"/>
      <c r="OR201" s="138"/>
      <c r="OS201" s="138"/>
      <c r="OT201" s="138"/>
      <c r="OU201" s="138"/>
      <c r="OV201" s="138"/>
      <c r="OW201" s="138"/>
      <c r="OX201" s="138"/>
      <c r="OY201" s="138"/>
      <c r="OZ201" s="138"/>
      <c r="PA201" s="138"/>
      <c r="PB201" s="138"/>
      <c r="PC201" s="138"/>
      <c r="PD201" s="138"/>
      <c r="PE201" s="138"/>
      <c r="PF201" s="138"/>
      <c r="PG201" s="138"/>
      <c r="PH201" s="138"/>
      <c r="PI201" s="138"/>
      <c r="PJ201" s="138"/>
      <c r="PK201" s="138"/>
      <c r="PL201" s="138"/>
      <c r="PM201" s="138"/>
      <c r="PN201" s="138"/>
      <c r="PO201" s="138"/>
      <c r="PP201" s="138"/>
      <c r="PQ201" s="138"/>
      <c r="PR201" s="138"/>
      <c r="PS201" s="138"/>
      <c r="PT201" s="138"/>
      <c r="PU201" s="138"/>
      <c r="PV201" s="138"/>
      <c r="PW201" s="138"/>
      <c r="PX201" s="138"/>
      <c r="PY201" s="138"/>
      <c r="PZ201" s="138"/>
      <c r="QA201" s="138"/>
      <c r="QB201" s="138"/>
      <c r="QC201" s="138"/>
      <c r="QD201" s="138"/>
      <c r="QE201" s="138"/>
      <c r="QF201" s="138"/>
      <c r="QG201" s="138"/>
      <c r="QH201" s="138"/>
      <c r="QI201" s="138"/>
      <c r="QJ201" s="138"/>
      <c r="QK201" s="138"/>
      <c r="QL201" s="138"/>
      <c r="QM201" s="138"/>
      <c r="QN201" s="138"/>
      <c r="QO201" s="138"/>
      <c r="QP201" s="138"/>
      <c r="QQ201" s="138"/>
      <c r="QR201" s="138"/>
      <c r="QS201" s="138"/>
      <c r="QT201" s="138"/>
      <c r="QU201" s="138"/>
      <c r="QV201" s="138"/>
      <c r="QW201" s="138"/>
      <c r="QX201" s="138"/>
      <c r="QY201" s="138"/>
      <c r="QZ201" s="138"/>
      <c r="RA201" s="138"/>
      <c r="RB201" s="138"/>
      <c r="RC201" s="138"/>
      <c r="RD201" s="138"/>
      <c r="RE201" s="138"/>
      <c r="RF201" s="138"/>
      <c r="RG201" s="138"/>
      <c r="RH201" s="138"/>
      <c r="RI201" s="138"/>
      <c r="RJ201" s="138"/>
      <c r="RK201" s="138"/>
      <c r="RL201" s="138"/>
      <c r="RM201" s="138"/>
      <c r="RN201" s="138"/>
    </row>
    <row r="202" spans="1:10248" s="129" customFormat="1" ht="8.15" customHeight="1">
      <c r="A202" s="203"/>
      <c r="B202" s="155"/>
      <c r="C202" s="150"/>
      <c r="D202" s="148"/>
      <c r="E202" s="159"/>
      <c r="F202" s="159"/>
    </row>
    <row r="203" spans="1:10248" s="129" customFormat="1" ht="15" customHeight="1">
      <c r="A203" s="203"/>
      <c r="B203" s="272" t="s">
        <v>14093</v>
      </c>
      <c r="C203" s="263" t="s">
        <v>13588</v>
      </c>
      <c r="D203" s="280">
        <f>ROUND((10.5+(2.7)*2)*2+(86.4*4.2)+(32.5*1.4)+(87.1*1.4)-((2.2*2.8)*4+(1.1*2)*8+(1*2.1)+(0.6*1.5)*16),0)</f>
        <v>503</v>
      </c>
      <c r="E203" s="159">
        <v>16.84</v>
      </c>
      <c r="F203" s="159">
        <f>D203*E203</f>
        <v>8470.52</v>
      </c>
      <c r="I203" s="276"/>
      <c r="L203" s="138"/>
      <c r="M203" s="138"/>
      <c r="N203" s="138"/>
      <c r="O203" s="138"/>
      <c r="P203" s="138"/>
      <c r="Q203" s="138"/>
      <c r="R203" s="138"/>
      <c r="S203" s="138"/>
      <c r="T203" s="138"/>
      <c r="U203" s="138"/>
      <c r="V203" s="138"/>
      <c r="W203" s="138"/>
      <c r="X203" s="138"/>
      <c r="Y203" s="138"/>
      <c r="Z203" s="138"/>
      <c r="AA203" s="138"/>
      <c r="AB203" s="138"/>
      <c r="AC203" s="138"/>
      <c r="AD203" s="138"/>
      <c r="AE203" s="138"/>
      <c r="AF203" s="138"/>
      <c r="AG203" s="138"/>
      <c r="AH203" s="138"/>
      <c r="AI203" s="138"/>
      <c r="AJ203" s="138"/>
      <c r="AK203" s="138"/>
      <c r="AL203" s="138"/>
      <c r="AM203" s="138"/>
      <c r="AN203" s="138"/>
      <c r="AO203" s="138"/>
      <c r="AP203" s="138"/>
      <c r="AQ203" s="138"/>
      <c r="AR203" s="138"/>
      <c r="AS203" s="138"/>
      <c r="AT203" s="138"/>
      <c r="AU203" s="138"/>
      <c r="AV203" s="138"/>
      <c r="AW203" s="138"/>
      <c r="AX203" s="138"/>
      <c r="AY203" s="138"/>
      <c r="AZ203" s="138"/>
      <c r="BA203" s="138"/>
      <c r="BB203" s="138"/>
      <c r="BC203" s="138"/>
      <c r="BD203" s="138"/>
      <c r="BE203" s="138"/>
      <c r="BF203" s="138"/>
      <c r="BG203" s="138"/>
      <c r="BH203" s="138"/>
      <c r="BI203" s="138"/>
      <c r="BJ203" s="138"/>
      <c r="BK203" s="138"/>
      <c r="BL203" s="138"/>
      <c r="BM203" s="138"/>
      <c r="BN203" s="138"/>
      <c r="BO203" s="138"/>
      <c r="BP203" s="138"/>
      <c r="BQ203" s="138"/>
      <c r="BR203" s="138"/>
      <c r="BS203" s="138"/>
      <c r="BT203" s="138"/>
      <c r="BU203" s="138"/>
      <c r="BV203" s="138"/>
      <c r="BW203" s="138"/>
      <c r="BX203" s="138"/>
      <c r="BY203" s="138"/>
      <c r="BZ203" s="138"/>
      <c r="CA203" s="138"/>
      <c r="CB203" s="138"/>
      <c r="CC203" s="138"/>
      <c r="CD203" s="138"/>
      <c r="CE203" s="138"/>
      <c r="CF203" s="138"/>
      <c r="CG203" s="138"/>
      <c r="CH203" s="138"/>
      <c r="CI203" s="138"/>
      <c r="CJ203" s="138"/>
      <c r="CK203" s="138"/>
      <c r="CL203" s="138"/>
      <c r="CM203" s="138"/>
      <c r="CN203" s="138"/>
      <c r="CO203" s="138"/>
      <c r="CP203" s="138"/>
      <c r="CQ203" s="138"/>
      <c r="CR203" s="138"/>
      <c r="CS203" s="138"/>
      <c r="CT203" s="138"/>
      <c r="CU203" s="138"/>
      <c r="CV203" s="138"/>
      <c r="CW203" s="138"/>
      <c r="CX203" s="138"/>
      <c r="CY203" s="138"/>
      <c r="CZ203" s="138"/>
      <c r="DA203" s="138"/>
      <c r="DB203" s="138"/>
      <c r="DC203" s="138"/>
      <c r="DD203" s="138"/>
      <c r="DE203" s="138"/>
      <c r="DF203" s="138"/>
      <c r="DG203" s="138"/>
      <c r="DH203" s="138"/>
      <c r="DI203" s="138"/>
      <c r="DJ203" s="138"/>
      <c r="DK203" s="138"/>
      <c r="DL203" s="138"/>
      <c r="DM203" s="138"/>
      <c r="DN203" s="138"/>
      <c r="DO203" s="138"/>
      <c r="DP203" s="138"/>
      <c r="DQ203" s="138"/>
      <c r="DR203" s="138"/>
      <c r="DS203" s="138"/>
      <c r="DT203" s="138"/>
      <c r="DU203" s="138"/>
      <c r="DV203" s="138"/>
      <c r="DW203" s="138"/>
      <c r="DX203" s="138"/>
      <c r="DY203" s="138"/>
      <c r="DZ203" s="138"/>
      <c r="EA203" s="138"/>
      <c r="EB203" s="138"/>
      <c r="EC203" s="138"/>
      <c r="ED203" s="138"/>
      <c r="EE203" s="138"/>
      <c r="EF203" s="138"/>
      <c r="EG203" s="138"/>
      <c r="EH203" s="138"/>
      <c r="EI203" s="138"/>
      <c r="EJ203" s="138"/>
      <c r="EK203" s="138"/>
      <c r="EL203" s="138"/>
      <c r="EM203" s="138"/>
      <c r="EN203" s="138"/>
      <c r="EO203" s="138"/>
      <c r="EP203" s="138"/>
      <c r="EQ203" s="138"/>
      <c r="ER203" s="138"/>
      <c r="ES203" s="138"/>
      <c r="ET203" s="138"/>
      <c r="EU203" s="138"/>
      <c r="EV203" s="138"/>
      <c r="EW203" s="138"/>
      <c r="EX203" s="138"/>
      <c r="EY203" s="138"/>
      <c r="EZ203" s="138"/>
      <c r="FA203" s="138"/>
      <c r="FB203" s="138"/>
      <c r="FC203" s="138"/>
      <c r="FD203" s="138"/>
      <c r="FE203" s="138"/>
      <c r="FF203" s="138"/>
      <c r="FG203" s="138"/>
      <c r="FH203" s="138"/>
      <c r="FI203" s="138"/>
      <c r="FJ203" s="138"/>
      <c r="FK203" s="138"/>
      <c r="FL203" s="138"/>
      <c r="FM203" s="138"/>
      <c r="FN203" s="138"/>
      <c r="FO203" s="138"/>
      <c r="FP203" s="138"/>
      <c r="FQ203" s="138"/>
      <c r="FR203" s="138"/>
      <c r="FS203" s="138"/>
      <c r="FT203" s="138"/>
      <c r="FU203" s="138"/>
      <c r="FV203" s="138"/>
      <c r="FW203" s="138"/>
      <c r="FX203" s="138"/>
      <c r="FY203" s="138"/>
      <c r="FZ203" s="138"/>
      <c r="GA203" s="138"/>
      <c r="GB203" s="138"/>
      <c r="GC203" s="138"/>
      <c r="GD203" s="138"/>
      <c r="GE203" s="138"/>
      <c r="GF203" s="138"/>
      <c r="GG203" s="138"/>
      <c r="GH203" s="138"/>
      <c r="GI203" s="138"/>
      <c r="GJ203" s="138"/>
      <c r="GK203" s="138"/>
      <c r="GL203" s="138"/>
      <c r="GM203" s="138"/>
      <c r="GN203" s="138"/>
      <c r="GO203" s="138"/>
      <c r="GP203" s="138"/>
      <c r="GQ203" s="138"/>
      <c r="GR203" s="138"/>
      <c r="GS203" s="138"/>
      <c r="GT203" s="138"/>
      <c r="GU203" s="138"/>
      <c r="GV203" s="138"/>
      <c r="GW203" s="138"/>
      <c r="GX203" s="138"/>
      <c r="GY203" s="138"/>
      <c r="GZ203" s="138"/>
      <c r="HA203" s="138"/>
      <c r="HB203" s="138"/>
      <c r="HC203" s="138"/>
      <c r="HD203" s="138"/>
      <c r="HE203" s="138"/>
      <c r="HF203" s="138"/>
      <c r="HG203" s="138"/>
      <c r="HH203" s="138"/>
      <c r="HI203" s="138"/>
      <c r="HJ203" s="138"/>
      <c r="HK203" s="138"/>
      <c r="HL203" s="138"/>
      <c r="HM203" s="138"/>
      <c r="HN203" s="138"/>
      <c r="HO203" s="138"/>
      <c r="HP203" s="138"/>
      <c r="HQ203" s="138"/>
      <c r="HR203" s="138"/>
      <c r="HS203" s="138"/>
      <c r="HT203" s="138"/>
      <c r="HU203" s="138"/>
      <c r="HV203" s="138"/>
      <c r="HW203" s="138"/>
      <c r="HX203" s="138"/>
      <c r="HY203" s="138"/>
      <c r="HZ203" s="138"/>
      <c r="IA203" s="138"/>
      <c r="IB203" s="138"/>
      <c r="IC203" s="138"/>
      <c r="ID203" s="138"/>
      <c r="IE203" s="138"/>
      <c r="IF203" s="138"/>
      <c r="IG203" s="138"/>
      <c r="IH203" s="138"/>
      <c r="II203" s="138"/>
      <c r="IJ203" s="138"/>
      <c r="IK203" s="138"/>
      <c r="IL203" s="138"/>
      <c r="IM203" s="138"/>
      <c r="IN203" s="138"/>
      <c r="IO203" s="138"/>
      <c r="IP203" s="138"/>
      <c r="IQ203" s="138"/>
      <c r="IR203" s="138"/>
      <c r="IS203" s="138"/>
      <c r="IT203" s="138"/>
      <c r="IU203" s="138"/>
      <c r="IV203" s="138"/>
      <c r="IW203" s="138"/>
      <c r="IX203" s="138"/>
      <c r="IY203" s="138"/>
      <c r="IZ203" s="138"/>
      <c r="JA203" s="138"/>
      <c r="JB203" s="138"/>
      <c r="JC203" s="138"/>
      <c r="JD203" s="138"/>
      <c r="JE203" s="138"/>
      <c r="JF203" s="138"/>
      <c r="JG203" s="138"/>
      <c r="JH203" s="138"/>
      <c r="JI203" s="138"/>
      <c r="JJ203" s="138"/>
      <c r="JK203" s="138"/>
      <c r="JL203" s="138"/>
      <c r="JM203" s="138"/>
      <c r="JN203" s="138"/>
      <c r="JO203" s="138"/>
      <c r="JP203" s="138"/>
      <c r="JQ203" s="138"/>
      <c r="JR203" s="138"/>
      <c r="JS203" s="138"/>
      <c r="JT203" s="138"/>
      <c r="JU203" s="138"/>
      <c r="JV203" s="138"/>
      <c r="JW203" s="138"/>
      <c r="JX203" s="138"/>
      <c r="JY203" s="138"/>
      <c r="JZ203" s="138"/>
      <c r="KA203" s="138"/>
      <c r="KB203" s="138"/>
      <c r="KC203" s="138"/>
      <c r="KD203" s="138"/>
      <c r="KE203" s="138"/>
      <c r="KF203" s="138"/>
      <c r="KG203" s="138"/>
      <c r="KH203" s="138"/>
      <c r="KI203" s="138"/>
      <c r="KJ203" s="138"/>
      <c r="KK203" s="138"/>
      <c r="KL203" s="138"/>
      <c r="KM203" s="138"/>
      <c r="KN203" s="138"/>
      <c r="KO203" s="138"/>
      <c r="KP203" s="138"/>
      <c r="KQ203" s="138"/>
      <c r="KR203" s="138"/>
      <c r="KS203" s="138"/>
      <c r="KT203" s="138"/>
      <c r="KU203" s="138"/>
      <c r="KV203" s="138"/>
      <c r="KW203" s="138"/>
      <c r="KX203" s="138"/>
      <c r="KY203" s="138"/>
      <c r="KZ203" s="138"/>
      <c r="LA203" s="138"/>
      <c r="LB203" s="138"/>
      <c r="LC203" s="138"/>
      <c r="LD203" s="138"/>
      <c r="LE203" s="138"/>
      <c r="LF203" s="138"/>
      <c r="LG203" s="138"/>
      <c r="LH203" s="138"/>
      <c r="LI203" s="138"/>
      <c r="LJ203" s="138"/>
      <c r="LK203" s="138"/>
      <c r="LL203" s="138"/>
      <c r="LM203" s="138"/>
      <c r="LN203" s="138"/>
      <c r="LO203" s="138"/>
      <c r="LP203" s="138"/>
      <c r="LQ203" s="138"/>
      <c r="LR203" s="138"/>
      <c r="LS203" s="138"/>
      <c r="LT203" s="138"/>
      <c r="LU203" s="138"/>
      <c r="LV203" s="138"/>
      <c r="LW203" s="138"/>
      <c r="LX203" s="138"/>
      <c r="LY203" s="138"/>
      <c r="LZ203" s="138"/>
      <c r="MA203" s="138"/>
      <c r="MB203" s="138"/>
      <c r="MC203" s="138"/>
      <c r="MD203" s="138"/>
      <c r="ME203" s="138"/>
      <c r="MF203" s="138"/>
      <c r="MG203" s="138"/>
      <c r="MH203" s="138"/>
      <c r="MI203" s="138"/>
      <c r="MJ203" s="138"/>
      <c r="MK203" s="138"/>
      <c r="ML203" s="138"/>
      <c r="MM203" s="138"/>
      <c r="MN203" s="138"/>
      <c r="MO203" s="138"/>
      <c r="MP203" s="138"/>
      <c r="MQ203" s="138"/>
      <c r="MR203" s="138"/>
      <c r="MS203" s="138"/>
      <c r="MT203" s="138"/>
      <c r="MU203" s="138"/>
      <c r="MV203" s="138"/>
      <c r="MW203" s="138"/>
      <c r="MX203" s="138"/>
      <c r="MY203" s="138"/>
      <c r="MZ203" s="138"/>
      <c r="NA203" s="138"/>
      <c r="NB203" s="138"/>
      <c r="NC203" s="138"/>
      <c r="ND203" s="138"/>
      <c r="NE203" s="138"/>
      <c r="NF203" s="138"/>
      <c r="NG203" s="138"/>
      <c r="NH203" s="138"/>
      <c r="NI203" s="138"/>
      <c r="NJ203" s="138"/>
      <c r="NK203" s="138"/>
      <c r="NL203" s="138"/>
      <c r="NM203" s="138"/>
      <c r="NN203" s="138"/>
      <c r="NO203" s="138"/>
      <c r="NP203" s="138"/>
      <c r="NQ203" s="138"/>
      <c r="NR203" s="138"/>
      <c r="NS203" s="138"/>
      <c r="NT203" s="138"/>
      <c r="NU203" s="138"/>
      <c r="NV203" s="138"/>
      <c r="NW203" s="138"/>
      <c r="NX203" s="138"/>
      <c r="NY203" s="138"/>
      <c r="NZ203" s="138"/>
      <c r="OA203" s="138"/>
      <c r="OB203" s="138"/>
      <c r="OC203" s="138"/>
      <c r="OD203" s="138"/>
      <c r="OE203" s="138"/>
      <c r="OF203" s="138"/>
      <c r="OG203" s="138"/>
      <c r="OH203" s="138"/>
      <c r="OI203" s="138"/>
      <c r="OJ203" s="138"/>
      <c r="OK203" s="138"/>
      <c r="OL203" s="138"/>
      <c r="OM203" s="138"/>
      <c r="ON203" s="138"/>
      <c r="OO203" s="138"/>
      <c r="OP203" s="138"/>
      <c r="OQ203" s="138"/>
      <c r="OR203" s="138"/>
      <c r="OS203" s="138"/>
      <c r="OT203" s="138"/>
      <c r="OU203" s="138"/>
      <c r="OV203" s="138"/>
      <c r="OW203" s="138"/>
      <c r="OX203" s="138"/>
      <c r="OY203" s="138"/>
      <c r="OZ203" s="138"/>
      <c r="PA203" s="138"/>
      <c r="PB203" s="138"/>
      <c r="PC203" s="138"/>
      <c r="PD203" s="138"/>
      <c r="PE203" s="138"/>
      <c r="PF203" s="138"/>
      <c r="PG203" s="138"/>
      <c r="PH203" s="138"/>
      <c r="PI203" s="138"/>
      <c r="PJ203" s="138"/>
      <c r="PK203" s="138"/>
      <c r="PL203" s="138"/>
      <c r="PM203" s="138"/>
      <c r="PN203" s="138"/>
      <c r="PO203" s="138"/>
      <c r="PP203" s="138"/>
      <c r="PQ203" s="138"/>
      <c r="PR203" s="138"/>
      <c r="PS203" s="138"/>
      <c r="PT203" s="138"/>
      <c r="PU203" s="138"/>
      <c r="PV203" s="138"/>
      <c r="PW203" s="138"/>
      <c r="PX203" s="138"/>
      <c r="PY203" s="138"/>
      <c r="PZ203" s="138"/>
      <c r="QA203" s="138"/>
      <c r="QB203" s="138"/>
      <c r="QC203" s="138"/>
      <c r="QD203" s="138"/>
      <c r="QE203" s="138"/>
      <c r="QF203" s="138"/>
      <c r="QG203" s="138"/>
      <c r="QH203" s="138"/>
      <c r="QI203" s="138"/>
      <c r="QJ203" s="138"/>
      <c r="QK203" s="138"/>
      <c r="QL203" s="138"/>
      <c r="QM203" s="138"/>
      <c r="QN203" s="138"/>
      <c r="QO203" s="138"/>
      <c r="QP203" s="138"/>
      <c r="QQ203" s="138"/>
      <c r="QR203" s="138"/>
      <c r="QS203" s="138"/>
      <c r="QT203" s="138"/>
      <c r="QU203" s="138"/>
      <c r="QV203" s="138"/>
      <c r="QW203" s="138"/>
      <c r="QX203" s="138"/>
      <c r="QY203" s="138"/>
      <c r="QZ203" s="138"/>
      <c r="RA203" s="138"/>
      <c r="RB203" s="138"/>
      <c r="RC203" s="138"/>
      <c r="RD203" s="138"/>
      <c r="RE203" s="138"/>
      <c r="RF203" s="138"/>
      <c r="RG203" s="138"/>
      <c r="RH203" s="138"/>
      <c r="RI203" s="138"/>
      <c r="RJ203" s="138"/>
      <c r="RK203" s="138"/>
      <c r="RL203" s="138"/>
      <c r="RM203" s="138"/>
      <c r="RN203" s="138"/>
      <c r="RO203" s="229"/>
      <c r="RP203" s="281"/>
      <c r="RQ203" s="282"/>
      <c r="RR203" s="229"/>
      <c r="RS203" s="281"/>
      <c r="RT203" s="282"/>
      <c r="RU203" s="229"/>
      <c r="RV203" s="281"/>
      <c r="RW203" s="282"/>
      <c r="RX203" s="229"/>
      <c r="RY203" s="281"/>
      <c r="RZ203" s="282"/>
      <c r="SA203" s="229"/>
      <c r="SB203" s="281"/>
      <c r="SC203" s="282"/>
      <c r="SD203" s="229"/>
      <c r="SE203" s="281"/>
      <c r="SF203" s="282"/>
      <c r="SG203" s="229"/>
      <c r="SH203" s="281"/>
      <c r="SI203" s="282"/>
      <c r="SJ203" s="229"/>
      <c r="SK203" s="281"/>
      <c r="SL203" s="282"/>
      <c r="SM203" s="229"/>
      <c r="SN203" s="281"/>
      <c r="SO203" s="282"/>
      <c r="SP203" s="229"/>
      <c r="SQ203" s="281"/>
      <c r="SR203" s="282"/>
      <c r="SS203" s="229"/>
      <c r="ST203" s="281"/>
      <c r="SU203" s="282"/>
      <c r="SV203" s="229"/>
      <c r="SW203" s="281"/>
      <c r="SX203" s="282"/>
      <c r="SY203" s="229"/>
      <c r="SZ203" s="281"/>
      <c r="TA203" s="282"/>
      <c r="TB203" s="229"/>
      <c r="TC203" s="281"/>
      <c r="TD203" s="282"/>
      <c r="TE203" s="229"/>
      <c r="TF203" s="281"/>
      <c r="TG203" s="282"/>
      <c r="TH203" s="229"/>
      <c r="TI203" s="281"/>
      <c r="TJ203" s="282"/>
      <c r="TK203" s="229"/>
      <c r="TL203" s="281"/>
      <c r="TM203" s="282"/>
      <c r="TN203" s="229"/>
      <c r="TO203" s="281"/>
      <c r="TP203" s="282"/>
      <c r="TQ203" s="229"/>
      <c r="TR203" s="281"/>
      <c r="TS203" s="282"/>
      <c r="TT203" s="229"/>
      <c r="TU203" s="281"/>
      <c r="TV203" s="282"/>
      <c r="TW203" s="229"/>
      <c r="TX203" s="281"/>
      <c r="TY203" s="282"/>
      <c r="TZ203" s="229"/>
      <c r="UA203" s="281"/>
      <c r="UB203" s="282"/>
      <c r="UC203" s="229"/>
      <c r="UD203" s="281"/>
      <c r="UE203" s="282"/>
      <c r="UF203" s="229"/>
      <c r="UG203" s="281"/>
      <c r="UH203" s="282"/>
      <c r="UI203" s="229"/>
      <c r="UJ203" s="281"/>
      <c r="UK203" s="282"/>
      <c r="UL203" s="229"/>
      <c r="UM203" s="281"/>
      <c r="UN203" s="282"/>
      <c r="UO203" s="229"/>
      <c r="UP203" s="281"/>
      <c r="UQ203" s="282"/>
      <c r="UR203" s="229"/>
      <c r="US203" s="281"/>
      <c r="UT203" s="282"/>
      <c r="UU203" s="229"/>
      <c r="UV203" s="281"/>
      <c r="UW203" s="282"/>
      <c r="UX203" s="229"/>
      <c r="UY203" s="281"/>
      <c r="UZ203" s="282"/>
      <c r="VA203" s="229"/>
      <c r="VB203" s="281"/>
      <c r="VC203" s="282"/>
      <c r="VD203" s="229"/>
      <c r="VE203" s="281"/>
      <c r="VF203" s="282"/>
      <c r="VG203" s="229"/>
      <c r="VH203" s="281"/>
      <c r="VI203" s="282"/>
      <c r="VJ203" s="229"/>
      <c r="VK203" s="281"/>
      <c r="VL203" s="282"/>
      <c r="VM203" s="229"/>
      <c r="VN203" s="281"/>
      <c r="VO203" s="282"/>
      <c r="VP203" s="229"/>
      <c r="VQ203" s="281"/>
      <c r="VR203" s="282"/>
      <c r="VS203" s="229"/>
      <c r="VT203" s="281"/>
      <c r="VU203" s="282"/>
      <c r="VV203" s="229"/>
      <c r="VW203" s="281"/>
      <c r="VX203" s="282"/>
      <c r="VY203" s="229"/>
      <c r="VZ203" s="281"/>
      <c r="WA203" s="282"/>
      <c r="WB203" s="229"/>
      <c r="WC203" s="281"/>
      <c r="WD203" s="282"/>
      <c r="WE203" s="229"/>
      <c r="WF203" s="281"/>
      <c r="WG203" s="282"/>
      <c r="WH203" s="229"/>
      <c r="WI203" s="281"/>
      <c r="WJ203" s="282"/>
      <c r="WK203" s="229"/>
      <c r="WL203" s="281"/>
      <c r="WM203" s="282"/>
      <c r="WN203" s="229"/>
      <c r="WO203" s="281"/>
      <c r="WP203" s="282"/>
      <c r="WQ203" s="229"/>
      <c r="WR203" s="281"/>
      <c r="WS203" s="282"/>
      <c r="WT203" s="229"/>
      <c r="WU203" s="281"/>
      <c r="WV203" s="282"/>
      <c r="WW203" s="229"/>
      <c r="WX203" s="281"/>
      <c r="WY203" s="282"/>
      <c r="WZ203" s="229"/>
      <c r="XA203" s="281"/>
      <c r="XB203" s="282"/>
      <c r="XC203" s="229"/>
      <c r="XD203" s="281"/>
      <c r="XE203" s="282"/>
      <c r="XF203" s="229"/>
      <c r="XG203" s="281"/>
      <c r="XH203" s="282"/>
      <c r="XI203" s="229"/>
      <c r="XJ203" s="281"/>
      <c r="XK203" s="282"/>
      <c r="XL203" s="229"/>
      <c r="XM203" s="281"/>
      <c r="XN203" s="282"/>
      <c r="XO203" s="229"/>
      <c r="XP203" s="281"/>
      <c r="XQ203" s="282"/>
      <c r="XR203" s="229"/>
      <c r="XS203" s="281"/>
      <c r="XT203" s="282"/>
      <c r="XU203" s="229"/>
      <c r="XV203" s="281"/>
      <c r="XW203" s="282"/>
      <c r="XX203" s="229"/>
      <c r="XY203" s="281"/>
      <c r="XZ203" s="282"/>
      <c r="YA203" s="229"/>
      <c r="YB203" s="281"/>
      <c r="YC203" s="282"/>
      <c r="YD203" s="229"/>
      <c r="YE203" s="281"/>
      <c r="YF203" s="282"/>
      <c r="YG203" s="229"/>
      <c r="YH203" s="281"/>
      <c r="YI203" s="282"/>
      <c r="YJ203" s="229"/>
      <c r="YK203" s="281"/>
      <c r="YL203" s="282"/>
      <c r="YM203" s="229"/>
      <c r="YN203" s="281"/>
      <c r="YO203" s="282"/>
      <c r="YP203" s="229"/>
      <c r="YQ203" s="281"/>
      <c r="YR203" s="282"/>
      <c r="YS203" s="229"/>
      <c r="YT203" s="281"/>
      <c r="YU203" s="282"/>
      <c r="YV203" s="229"/>
      <c r="YW203" s="281"/>
      <c r="YX203" s="282"/>
      <c r="YY203" s="229"/>
      <c r="YZ203" s="281"/>
      <c r="ZA203" s="282"/>
      <c r="ZB203" s="229"/>
      <c r="ZC203" s="281"/>
      <c r="ZD203" s="282"/>
      <c r="ZE203" s="229"/>
      <c r="ZF203" s="281"/>
      <c r="ZG203" s="282"/>
      <c r="ZH203" s="229"/>
      <c r="ZI203" s="281"/>
      <c r="ZJ203" s="282"/>
      <c r="ZK203" s="229"/>
      <c r="ZL203" s="281"/>
      <c r="ZM203" s="282"/>
      <c r="ZN203" s="229"/>
      <c r="ZO203" s="281"/>
      <c r="ZP203" s="282"/>
      <c r="ZQ203" s="229"/>
      <c r="ZR203" s="281"/>
      <c r="ZS203" s="282"/>
      <c r="ZT203" s="229"/>
      <c r="ZU203" s="281"/>
      <c r="ZV203" s="282"/>
      <c r="ZW203" s="229"/>
      <c r="ZX203" s="281"/>
      <c r="ZY203" s="282"/>
      <c r="ZZ203" s="229"/>
      <c r="AAA203" s="281"/>
      <c r="AAB203" s="282"/>
      <c r="AAC203" s="229"/>
      <c r="AAD203" s="281"/>
      <c r="AAE203" s="282"/>
      <c r="AAF203" s="229"/>
      <c r="AAG203" s="281"/>
      <c r="AAH203" s="282"/>
      <c r="AAI203" s="229"/>
      <c r="AAJ203" s="281"/>
      <c r="AAK203" s="282"/>
      <c r="AAL203" s="229"/>
      <c r="AAM203" s="281"/>
      <c r="AAN203" s="282"/>
      <c r="AAO203" s="229"/>
      <c r="AAP203" s="281"/>
      <c r="AAQ203" s="282"/>
      <c r="AAR203" s="229"/>
      <c r="AAS203" s="281"/>
      <c r="AAT203" s="282"/>
      <c r="AAU203" s="229"/>
      <c r="AAV203" s="281"/>
      <c r="AAW203" s="282"/>
      <c r="AAX203" s="229"/>
      <c r="AAY203" s="281"/>
      <c r="AAZ203" s="282"/>
      <c r="ABA203" s="229"/>
      <c r="ABB203" s="281"/>
      <c r="ABC203" s="282"/>
      <c r="ABD203" s="229"/>
      <c r="ABE203" s="281"/>
      <c r="ABF203" s="282"/>
      <c r="ABG203" s="229"/>
      <c r="ABH203" s="281"/>
      <c r="ABI203" s="282"/>
      <c r="ABJ203" s="229"/>
      <c r="ABK203" s="281"/>
      <c r="ABL203" s="282"/>
      <c r="ABM203" s="229"/>
      <c r="ABN203" s="281"/>
      <c r="ABO203" s="282"/>
      <c r="ABP203" s="229"/>
      <c r="ABQ203" s="281"/>
      <c r="ABR203" s="282"/>
      <c r="ABS203" s="229"/>
      <c r="ABT203" s="281"/>
      <c r="ABU203" s="282"/>
      <c r="ABV203" s="229"/>
      <c r="ABW203" s="281"/>
      <c r="ABX203" s="282"/>
      <c r="ABY203" s="229"/>
      <c r="ABZ203" s="281"/>
      <c r="ACA203" s="282"/>
      <c r="ACB203" s="229"/>
      <c r="ACC203" s="281"/>
      <c r="ACD203" s="282"/>
      <c r="ACE203" s="229"/>
      <c r="ACF203" s="281"/>
      <c r="ACG203" s="282"/>
      <c r="ACH203" s="229"/>
      <c r="ACI203" s="281"/>
      <c r="ACJ203" s="282"/>
      <c r="ACK203" s="229"/>
      <c r="ACL203" s="281"/>
      <c r="ACM203" s="282"/>
      <c r="ACN203" s="229"/>
      <c r="ACO203" s="281"/>
      <c r="ACP203" s="282"/>
      <c r="ACQ203" s="229"/>
      <c r="ACR203" s="281"/>
      <c r="ACS203" s="282"/>
      <c r="ACT203" s="229"/>
      <c r="ACU203" s="281"/>
      <c r="ACV203" s="282"/>
      <c r="ACW203" s="229"/>
      <c r="ACX203" s="281"/>
      <c r="ACY203" s="282"/>
      <c r="ACZ203" s="229"/>
      <c r="ADA203" s="281"/>
      <c r="ADB203" s="282"/>
      <c r="ADC203" s="229"/>
      <c r="ADD203" s="281"/>
      <c r="ADE203" s="282"/>
      <c r="ADF203" s="229"/>
      <c r="ADG203" s="281"/>
      <c r="ADH203" s="282"/>
      <c r="ADI203" s="229"/>
      <c r="ADJ203" s="281"/>
      <c r="ADK203" s="282"/>
      <c r="ADL203" s="229"/>
      <c r="ADM203" s="281"/>
      <c r="ADN203" s="282"/>
      <c r="ADO203" s="229"/>
      <c r="ADP203" s="281"/>
      <c r="ADQ203" s="282"/>
      <c r="ADR203" s="229"/>
      <c r="ADS203" s="281"/>
      <c r="ADT203" s="282"/>
      <c r="ADU203" s="229"/>
      <c r="ADV203" s="281"/>
      <c r="ADW203" s="282"/>
      <c r="ADX203" s="229"/>
      <c r="ADY203" s="281"/>
      <c r="ADZ203" s="282"/>
      <c r="AEA203" s="229"/>
      <c r="AEB203" s="281"/>
      <c r="AEC203" s="282"/>
      <c r="AED203" s="229"/>
      <c r="AEE203" s="281"/>
      <c r="AEF203" s="282"/>
      <c r="AEG203" s="229"/>
      <c r="AEH203" s="281"/>
      <c r="AEI203" s="282"/>
      <c r="AEJ203" s="229"/>
      <c r="AEK203" s="281"/>
      <c r="AEL203" s="282"/>
      <c r="AEM203" s="229"/>
      <c r="AEN203" s="281"/>
      <c r="AEO203" s="282"/>
      <c r="AEP203" s="229"/>
      <c r="AEQ203" s="281"/>
      <c r="AER203" s="282"/>
      <c r="AES203" s="229"/>
      <c r="AET203" s="281"/>
      <c r="AEU203" s="282"/>
      <c r="AEV203" s="229"/>
      <c r="AEW203" s="281"/>
      <c r="AEX203" s="282"/>
      <c r="AEY203" s="229"/>
      <c r="AEZ203" s="281"/>
      <c r="AFA203" s="282"/>
      <c r="AFB203" s="229"/>
      <c r="AFC203" s="281"/>
      <c r="AFD203" s="282"/>
      <c r="AFE203" s="229"/>
      <c r="AFF203" s="281"/>
      <c r="AFG203" s="282"/>
      <c r="AFH203" s="229"/>
      <c r="AFI203" s="281"/>
      <c r="AFJ203" s="282"/>
      <c r="AFK203" s="229"/>
      <c r="AFL203" s="281"/>
      <c r="AFM203" s="282"/>
      <c r="AFN203" s="229"/>
      <c r="AFO203" s="281"/>
      <c r="AFP203" s="282"/>
      <c r="AFQ203" s="229"/>
      <c r="AFR203" s="281"/>
      <c r="AFS203" s="282"/>
      <c r="AFT203" s="229"/>
      <c r="AFU203" s="281"/>
      <c r="AFV203" s="282"/>
      <c r="AFW203" s="229"/>
      <c r="AFX203" s="281"/>
      <c r="AFY203" s="282"/>
      <c r="AFZ203" s="229"/>
      <c r="AGA203" s="281"/>
      <c r="AGB203" s="282"/>
      <c r="AGC203" s="229"/>
      <c r="AGD203" s="281"/>
      <c r="AGE203" s="282"/>
      <c r="AGF203" s="229"/>
      <c r="AGG203" s="281"/>
      <c r="AGH203" s="282"/>
      <c r="AGI203" s="229"/>
      <c r="AGJ203" s="281"/>
      <c r="AGK203" s="282"/>
      <c r="AGL203" s="229"/>
      <c r="AGM203" s="281"/>
      <c r="AGN203" s="282"/>
      <c r="AGO203" s="229"/>
      <c r="AGP203" s="281"/>
      <c r="AGQ203" s="282"/>
      <c r="AGR203" s="229"/>
      <c r="AGS203" s="281"/>
      <c r="AGT203" s="282"/>
      <c r="AGU203" s="229"/>
      <c r="AGV203" s="281"/>
      <c r="AGW203" s="282"/>
      <c r="AGX203" s="229"/>
      <c r="AGY203" s="281"/>
      <c r="AGZ203" s="282"/>
      <c r="AHA203" s="229"/>
      <c r="AHB203" s="281"/>
      <c r="AHC203" s="282"/>
      <c r="AHD203" s="229"/>
      <c r="AHE203" s="281"/>
      <c r="AHF203" s="282"/>
      <c r="AHG203" s="229"/>
      <c r="AHH203" s="281"/>
      <c r="AHI203" s="282"/>
      <c r="AHJ203" s="229"/>
      <c r="AHK203" s="281"/>
      <c r="AHL203" s="282"/>
      <c r="AHM203" s="229"/>
      <c r="AHN203" s="281"/>
      <c r="AHO203" s="282"/>
      <c r="AHP203" s="229"/>
      <c r="AHQ203" s="281"/>
      <c r="AHR203" s="282"/>
      <c r="AHS203" s="229"/>
      <c r="AHT203" s="281"/>
      <c r="AHU203" s="282"/>
      <c r="AHV203" s="229"/>
      <c r="AHW203" s="281"/>
      <c r="AHX203" s="282"/>
      <c r="AHY203" s="229"/>
      <c r="AHZ203" s="281"/>
      <c r="AIA203" s="282"/>
      <c r="AIB203" s="229"/>
      <c r="AIC203" s="281"/>
      <c r="AID203" s="282"/>
      <c r="AIE203" s="229"/>
      <c r="AIF203" s="281"/>
      <c r="AIG203" s="282"/>
      <c r="AIH203" s="229"/>
      <c r="AII203" s="281"/>
      <c r="AIJ203" s="282"/>
      <c r="AIK203" s="229"/>
      <c r="AIL203" s="281"/>
      <c r="AIM203" s="282"/>
      <c r="AIN203" s="229"/>
      <c r="AIO203" s="281"/>
      <c r="AIP203" s="282"/>
      <c r="AIQ203" s="229"/>
      <c r="AIR203" s="281"/>
      <c r="AIS203" s="282"/>
      <c r="AIT203" s="229"/>
      <c r="AIU203" s="281"/>
      <c r="AIV203" s="282"/>
      <c r="AIW203" s="229"/>
      <c r="AIX203" s="281"/>
      <c r="AIY203" s="282"/>
      <c r="AIZ203" s="229"/>
      <c r="AJA203" s="281"/>
      <c r="AJB203" s="282"/>
      <c r="AJC203" s="229"/>
      <c r="AJD203" s="281"/>
      <c r="AJE203" s="282"/>
      <c r="AJF203" s="229"/>
      <c r="AJG203" s="281"/>
      <c r="AJH203" s="282"/>
      <c r="AJI203" s="229"/>
      <c r="AJJ203" s="281"/>
      <c r="AJK203" s="282"/>
      <c r="AJL203" s="229"/>
      <c r="AJM203" s="281"/>
      <c r="AJN203" s="282"/>
      <c r="AJO203" s="229"/>
      <c r="AJP203" s="281"/>
      <c r="AJQ203" s="282"/>
      <c r="AJR203" s="229"/>
      <c r="AJS203" s="281"/>
      <c r="AJT203" s="282"/>
      <c r="AJU203" s="229"/>
      <c r="AJV203" s="281"/>
      <c r="AJW203" s="282"/>
      <c r="AJX203" s="229"/>
      <c r="AJY203" s="281"/>
      <c r="AJZ203" s="282"/>
      <c r="AKA203" s="229"/>
      <c r="AKB203" s="281"/>
      <c r="AKC203" s="282"/>
      <c r="AKD203" s="229"/>
      <c r="AKE203" s="281"/>
      <c r="AKF203" s="282"/>
      <c r="AKG203" s="229"/>
      <c r="AKH203" s="281"/>
      <c r="AKI203" s="282"/>
      <c r="AKJ203" s="229"/>
      <c r="AKK203" s="281"/>
      <c r="AKL203" s="282"/>
      <c r="AKM203" s="229"/>
      <c r="AKN203" s="281"/>
      <c r="AKO203" s="282"/>
      <c r="AKP203" s="229"/>
      <c r="AKQ203" s="281"/>
      <c r="AKR203" s="282"/>
      <c r="AKS203" s="229"/>
      <c r="AKT203" s="281"/>
      <c r="AKU203" s="282"/>
      <c r="AKV203" s="229"/>
      <c r="AKW203" s="281"/>
      <c r="AKX203" s="282"/>
      <c r="AKY203" s="229"/>
      <c r="AKZ203" s="281"/>
      <c r="ALA203" s="282"/>
      <c r="ALB203" s="229"/>
      <c r="ALC203" s="281"/>
      <c r="ALD203" s="282"/>
      <c r="ALE203" s="229"/>
      <c r="ALF203" s="281"/>
      <c r="ALG203" s="282"/>
      <c r="ALH203" s="229"/>
      <c r="ALI203" s="281"/>
      <c r="ALJ203" s="282"/>
      <c r="ALK203" s="229"/>
      <c r="ALL203" s="281"/>
      <c r="ALM203" s="282"/>
      <c r="ALN203" s="229"/>
      <c r="ALO203" s="281"/>
      <c r="ALP203" s="282"/>
      <c r="ALQ203" s="229"/>
      <c r="ALR203" s="281"/>
      <c r="ALS203" s="282"/>
      <c r="ALT203" s="229"/>
      <c r="ALU203" s="281"/>
      <c r="ALV203" s="282"/>
      <c r="ALW203" s="229"/>
      <c r="ALX203" s="281"/>
      <c r="ALY203" s="282"/>
      <c r="ALZ203" s="229"/>
      <c r="AMA203" s="281"/>
      <c r="AMB203" s="282"/>
      <c r="AMC203" s="229"/>
      <c r="AMD203" s="281"/>
      <c r="AME203" s="282"/>
      <c r="AMF203" s="229"/>
      <c r="AMG203" s="281"/>
      <c r="AMH203" s="282"/>
      <c r="AMI203" s="229"/>
      <c r="AMJ203" s="281"/>
      <c r="AMK203" s="282"/>
      <c r="AML203" s="229"/>
      <c r="AMM203" s="281"/>
      <c r="AMN203" s="282"/>
      <c r="AMO203" s="229"/>
      <c r="AMP203" s="281"/>
      <c r="AMQ203" s="282"/>
      <c r="AMR203" s="229"/>
      <c r="AMS203" s="281"/>
      <c r="AMT203" s="282"/>
      <c r="AMU203" s="229"/>
      <c r="AMV203" s="281"/>
      <c r="AMW203" s="282"/>
      <c r="AMX203" s="229"/>
      <c r="AMY203" s="281"/>
      <c r="AMZ203" s="282"/>
      <c r="ANA203" s="229"/>
      <c r="ANB203" s="281"/>
      <c r="ANC203" s="282"/>
      <c r="AND203" s="229"/>
      <c r="ANE203" s="281"/>
      <c r="ANF203" s="282"/>
      <c r="ANG203" s="229"/>
      <c r="ANH203" s="281"/>
      <c r="ANI203" s="282"/>
      <c r="ANJ203" s="229"/>
      <c r="ANK203" s="281"/>
      <c r="ANL203" s="282"/>
      <c r="ANM203" s="229"/>
      <c r="ANN203" s="281"/>
      <c r="ANO203" s="282"/>
      <c r="ANP203" s="229"/>
      <c r="ANQ203" s="281"/>
      <c r="ANR203" s="282"/>
      <c r="ANS203" s="229"/>
      <c r="ANT203" s="281"/>
      <c r="ANU203" s="282"/>
      <c r="ANV203" s="229"/>
      <c r="ANW203" s="281"/>
      <c r="ANX203" s="282"/>
      <c r="ANY203" s="229"/>
      <c r="ANZ203" s="281"/>
      <c r="AOA203" s="282"/>
      <c r="AOB203" s="229"/>
      <c r="AOC203" s="281"/>
      <c r="AOD203" s="282"/>
      <c r="AOE203" s="229"/>
      <c r="AOF203" s="281"/>
      <c r="AOG203" s="282"/>
      <c r="AOH203" s="229"/>
      <c r="AOI203" s="281"/>
      <c r="AOJ203" s="282"/>
      <c r="AOK203" s="229"/>
      <c r="AOL203" s="281"/>
      <c r="AOM203" s="282"/>
      <c r="AON203" s="229"/>
      <c r="AOO203" s="281"/>
      <c r="AOP203" s="282"/>
      <c r="AOQ203" s="229"/>
      <c r="AOR203" s="281"/>
      <c r="AOS203" s="282"/>
      <c r="AOT203" s="229"/>
      <c r="AOU203" s="281"/>
      <c r="AOV203" s="282"/>
      <c r="AOW203" s="229"/>
      <c r="AOX203" s="281"/>
      <c r="AOY203" s="282"/>
      <c r="AOZ203" s="229"/>
      <c r="APA203" s="281"/>
      <c r="APB203" s="282"/>
      <c r="APC203" s="229"/>
      <c r="APD203" s="281"/>
      <c r="APE203" s="282"/>
      <c r="APF203" s="229"/>
      <c r="APG203" s="281"/>
      <c r="APH203" s="282"/>
      <c r="API203" s="229"/>
      <c r="APJ203" s="281"/>
      <c r="APK203" s="282"/>
      <c r="APL203" s="229"/>
      <c r="APM203" s="281"/>
      <c r="APN203" s="282"/>
      <c r="APO203" s="229"/>
      <c r="APP203" s="281"/>
      <c r="APQ203" s="282"/>
      <c r="APR203" s="229"/>
      <c r="APS203" s="281"/>
      <c r="APT203" s="282"/>
      <c r="APU203" s="229"/>
      <c r="APV203" s="281"/>
      <c r="APW203" s="282"/>
      <c r="APX203" s="229"/>
      <c r="APY203" s="281"/>
      <c r="APZ203" s="282"/>
      <c r="AQA203" s="229"/>
      <c r="AQB203" s="281"/>
      <c r="AQC203" s="282"/>
      <c r="AQD203" s="229"/>
      <c r="AQE203" s="281"/>
      <c r="AQF203" s="282"/>
      <c r="AQG203" s="229"/>
      <c r="AQH203" s="281"/>
      <c r="AQI203" s="282"/>
      <c r="AQJ203" s="229"/>
      <c r="AQK203" s="281"/>
      <c r="AQL203" s="282"/>
      <c r="AQM203" s="229"/>
      <c r="AQN203" s="281"/>
      <c r="AQO203" s="282"/>
      <c r="AQP203" s="229"/>
      <c r="AQQ203" s="281"/>
      <c r="AQR203" s="282"/>
      <c r="AQS203" s="229"/>
      <c r="AQT203" s="281"/>
      <c r="AQU203" s="282"/>
      <c r="AQV203" s="229"/>
      <c r="AQW203" s="281"/>
      <c r="AQX203" s="282"/>
      <c r="AQY203" s="229"/>
      <c r="AQZ203" s="281"/>
      <c r="ARA203" s="282"/>
      <c r="ARB203" s="229"/>
      <c r="ARC203" s="281"/>
      <c r="ARD203" s="282"/>
      <c r="ARE203" s="229"/>
      <c r="ARF203" s="281"/>
      <c r="ARG203" s="282"/>
      <c r="ARH203" s="229"/>
      <c r="ARI203" s="281"/>
      <c r="ARJ203" s="282"/>
      <c r="ARK203" s="229"/>
      <c r="ARL203" s="281"/>
      <c r="ARM203" s="282"/>
      <c r="ARN203" s="229"/>
      <c r="ARO203" s="281"/>
      <c r="ARP203" s="282"/>
      <c r="ARQ203" s="229"/>
      <c r="ARR203" s="281"/>
      <c r="ARS203" s="282"/>
      <c r="ART203" s="229"/>
      <c r="ARU203" s="281"/>
      <c r="ARV203" s="282"/>
      <c r="ARW203" s="229"/>
      <c r="ARX203" s="281"/>
      <c r="ARY203" s="282"/>
      <c r="ARZ203" s="229"/>
      <c r="ASA203" s="281"/>
      <c r="ASB203" s="282"/>
      <c r="ASC203" s="229"/>
      <c r="ASD203" s="281"/>
      <c r="ASE203" s="282"/>
      <c r="ASF203" s="229"/>
      <c r="ASG203" s="281"/>
      <c r="ASH203" s="282"/>
      <c r="ASI203" s="229"/>
      <c r="ASJ203" s="281"/>
      <c r="ASK203" s="282"/>
      <c r="ASL203" s="229"/>
      <c r="ASM203" s="281"/>
      <c r="ASN203" s="282"/>
      <c r="ASO203" s="229"/>
      <c r="ASP203" s="281"/>
      <c r="ASQ203" s="282"/>
      <c r="ASR203" s="229"/>
      <c r="ASS203" s="281"/>
      <c r="AST203" s="282"/>
      <c r="ASU203" s="229"/>
      <c r="ASV203" s="281"/>
      <c r="ASW203" s="282"/>
      <c r="ASX203" s="229"/>
      <c r="ASY203" s="281"/>
      <c r="ASZ203" s="282"/>
      <c r="ATA203" s="229"/>
      <c r="ATB203" s="281"/>
      <c r="ATC203" s="282"/>
      <c r="ATD203" s="229"/>
      <c r="ATE203" s="281"/>
      <c r="ATF203" s="282"/>
      <c r="ATG203" s="229"/>
      <c r="ATH203" s="281"/>
      <c r="ATI203" s="282"/>
      <c r="ATJ203" s="229"/>
      <c r="ATK203" s="281"/>
      <c r="ATL203" s="282"/>
      <c r="ATM203" s="229"/>
      <c r="ATN203" s="281"/>
      <c r="ATO203" s="282"/>
      <c r="ATP203" s="229"/>
      <c r="ATQ203" s="281"/>
      <c r="ATR203" s="282"/>
      <c r="ATS203" s="229"/>
      <c r="ATT203" s="281"/>
      <c r="ATU203" s="282"/>
      <c r="ATV203" s="229"/>
      <c r="ATW203" s="281"/>
      <c r="ATX203" s="282"/>
      <c r="ATY203" s="229"/>
      <c r="ATZ203" s="281"/>
      <c r="AUA203" s="282"/>
      <c r="AUB203" s="229"/>
      <c r="AUC203" s="281"/>
      <c r="AUD203" s="282"/>
      <c r="AUE203" s="229"/>
      <c r="AUF203" s="281"/>
      <c r="AUG203" s="282"/>
      <c r="AUH203" s="229"/>
      <c r="AUI203" s="281"/>
      <c r="AUJ203" s="282"/>
      <c r="AUK203" s="229"/>
      <c r="AUL203" s="281"/>
      <c r="AUM203" s="282"/>
      <c r="AUN203" s="229"/>
      <c r="AUO203" s="281"/>
      <c r="AUP203" s="282"/>
      <c r="AUQ203" s="229"/>
      <c r="AUR203" s="281"/>
      <c r="AUS203" s="282"/>
      <c r="AUT203" s="229"/>
      <c r="AUU203" s="281"/>
      <c r="AUV203" s="282"/>
      <c r="AUW203" s="229"/>
      <c r="AUX203" s="281"/>
      <c r="AUY203" s="282"/>
      <c r="AUZ203" s="229"/>
      <c r="AVA203" s="281"/>
      <c r="AVB203" s="282"/>
      <c r="AVC203" s="229"/>
      <c r="AVD203" s="281"/>
      <c r="AVE203" s="282"/>
      <c r="AVF203" s="229"/>
      <c r="AVG203" s="281"/>
      <c r="AVH203" s="282"/>
      <c r="AVI203" s="229"/>
      <c r="AVJ203" s="281"/>
      <c r="AVK203" s="282"/>
      <c r="AVL203" s="229"/>
      <c r="AVM203" s="281"/>
      <c r="AVN203" s="282"/>
      <c r="AVO203" s="229"/>
      <c r="AVP203" s="281"/>
      <c r="AVQ203" s="282"/>
      <c r="AVR203" s="229"/>
      <c r="AVS203" s="281"/>
      <c r="AVT203" s="282"/>
      <c r="AVU203" s="229"/>
      <c r="AVV203" s="281"/>
      <c r="AVW203" s="282"/>
      <c r="AVX203" s="229"/>
      <c r="AVY203" s="281"/>
      <c r="AVZ203" s="282"/>
      <c r="AWA203" s="229"/>
      <c r="AWB203" s="281"/>
      <c r="AWC203" s="282"/>
      <c r="AWD203" s="229"/>
      <c r="AWE203" s="281"/>
      <c r="AWF203" s="282"/>
      <c r="AWG203" s="229"/>
      <c r="AWH203" s="281"/>
      <c r="AWI203" s="282"/>
      <c r="AWJ203" s="229"/>
      <c r="AWK203" s="281"/>
      <c r="AWL203" s="282"/>
      <c r="AWM203" s="229"/>
      <c r="AWN203" s="281"/>
      <c r="AWO203" s="282"/>
      <c r="AWP203" s="229"/>
      <c r="AWQ203" s="281"/>
      <c r="AWR203" s="282"/>
      <c r="AWS203" s="229"/>
      <c r="AWT203" s="281"/>
      <c r="AWU203" s="282"/>
      <c r="AWV203" s="229"/>
      <c r="AWW203" s="281"/>
      <c r="AWX203" s="282"/>
      <c r="AWY203" s="229"/>
      <c r="AWZ203" s="281"/>
      <c r="AXA203" s="282"/>
      <c r="AXB203" s="229"/>
      <c r="AXC203" s="281"/>
      <c r="AXD203" s="282"/>
      <c r="AXE203" s="229"/>
      <c r="AXF203" s="281"/>
      <c r="AXG203" s="282"/>
      <c r="AXH203" s="229"/>
      <c r="AXI203" s="281"/>
      <c r="AXJ203" s="282"/>
      <c r="AXK203" s="229"/>
      <c r="AXL203" s="281"/>
      <c r="AXM203" s="282"/>
      <c r="AXN203" s="229"/>
      <c r="AXO203" s="281"/>
      <c r="AXP203" s="282"/>
      <c r="AXQ203" s="229"/>
      <c r="AXR203" s="281"/>
      <c r="AXS203" s="282"/>
      <c r="AXT203" s="229"/>
      <c r="AXU203" s="281"/>
      <c r="AXV203" s="282"/>
      <c r="AXW203" s="229"/>
      <c r="AXX203" s="281"/>
      <c r="AXY203" s="282"/>
      <c r="AXZ203" s="229"/>
      <c r="AYA203" s="281"/>
      <c r="AYB203" s="282"/>
      <c r="AYC203" s="229"/>
      <c r="AYD203" s="281"/>
      <c r="AYE203" s="282"/>
      <c r="AYF203" s="229"/>
      <c r="AYG203" s="281"/>
      <c r="AYH203" s="282"/>
      <c r="AYI203" s="229"/>
      <c r="AYJ203" s="281"/>
      <c r="AYK203" s="282"/>
      <c r="AYL203" s="229"/>
      <c r="AYM203" s="281"/>
      <c r="AYN203" s="282"/>
      <c r="AYO203" s="229"/>
      <c r="AYP203" s="281"/>
      <c r="AYQ203" s="282"/>
      <c r="AYR203" s="229"/>
      <c r="AYS203" s="281"/>
      <c r="AYT203" s="282"/>
      <c r="AYU203" s="229"/>
      <c r="AYV203" s="281"/>
      <c r="AYW203" s="282"/>
      <c r="AYX203" s="229"/>
      <c r="AYY203" s="281"/>
      <c r="AYZ203" s="282"/>
      <c r="AZA203" s="229"/>
      <c r="AZB203" s="281"/>
      <c r="AZC203" s="282"/>
      <c r="AZD203" s="229"/>
      <c r="AZE203" s="281"/>
      <c r="AZF203" s="282"/>
      <c r="AZG203" s="229"/>
      <c r="AZH203" s="281"/>
      <c r="AZI203" s="282"/>
      <c r="AZJ203" s="229"/>
      <c r="AZK203" s="281"/>
      <c r="AZL203" s="282"/>
      <c r="AZM203" s="229"/>
      <c r="AZN203" s="281"/>
      <c r="AZO203" s="282"/>
      <c r="AZP203" s="229"/>
      <c r="AZQ203" s="281"/>
      <c r="AZR203" s="282"/>
      <c r="AZS203" s="229"/>
      <c r="AZT203" s="281"/>
      <c r="AZU203" s="282"/>
      <c r="AZV203" s="229"/>
      <c r="AZW203" s="281"/>
      <c r="AZX203" s="282"/>
      <c r="AZY203" s="229"/>
      <c r="AZZ203" s="281"/>
      <c r="BAA203" s="282"/>
      <c r="BAB203" s="229"/>
      <c r="BAC203" s="281"/>
      <c r="BAD203" s="282"/>
      <c r="BAE203" s="229"/>
      <c r="BAF203" s="281"/>
      <c r="BAG203" s="282"/>
      <c r="BAH203" s="229"/>
      <c r="BAI203" s="281"/>
      <c r="BAJ203" s="282"/>
      <c r="BAK203" s="229"/>
      <c r="BAL203" s="281"/>
      <c r="BAM203" s="282"/>
      <c r="BAN203" s="229"/>
      <c r="BAO203" s="281"/>
      <c r="BAP203" s="282"/>
      <c r="BAQ203" s="229"/>
      <c r="BAR203" s="281"/>
      <c r="BAS203" s="282"/>
      <c r="BAT203" s="229"/>
      <c r="BAU203" s="281"/>
      <c r="BAV203" s="282"/>
      <c r="BAW203" s="229"/>
      <c r="BAX203" s="281"/>
      <c r="BAY203" s="282"/>
      <c r="BAZ203" s="229"/>
      <c r="BBA203" s="281"/>
      <c r="BBB203" s="282"/>
      <c r="BBC203" s="229"/>
      <c r="BBD203" s="281"/>
      <c r="BBE203" s="282"/>
      <c r="BBF203" s="229"/>
      <c r="BBG203" s="281"/>
      <c r="BBH203" s="282"/>
      <c r="BBI203" s="229"/>
      <c r="BBJ203" s="281"/>
      <c r="BBK203" s="282"/>
      <c r="BBL203" s="229"/>
      <c r="BBM203" s="281"/>
      <c r="BBN203" s="282"/>
      <c r="BBO203" s="229"/>
      <c r="BBP203" s="281"/>
      <c r="BBQ203" s="282"/>
      <c r="BBR203" s="229"/>
      <c r="BBS203" s="281"/>
      <c r="BBT203" s="282"/>
      <c r="BBU203" s="229"/>
      <c r="BBV203" s="281"/>
      <c r="BBW203" s="282"/>
      <c r="BBX203" s="229"/>
      <c r="BBY203" s="281"/>
      <c r="BBZ203" s="282"/>
      <c r="BCA203" s="229"/>
      <c r="BCB203" s="281"/>
      <c r="BCC203" s="282"/>
      <c r="BCD203" s="229"/>
      <c r="BCE203" s="281"/>
      <c r="BCF203" s="282"/>
      <c r="BCG203" s="229"/>
      <c r="BCH203" s="281"/>
      <c r="BCI203" s="282"/>
      <c r="BCJ203" s="229"/>
      <c r="BCK203" s="281"/>
      <c r="BCL203" s="282"/>
      <c r="BCM203" s="229"/>
      <c r="BCN203" s="281"/>
      <c r="BCO203" s="282"/>
      <c r="BCP203" s="229"/>
      <c r="BCQ203" s="281"/>
      <c r="BCR203" s="282"/>
      <c r="BCS203" s="229"/>
      <c r="BCT203" s="281"/>
      <c r="BCU203" s="282"/>
      <c r="BCV203" s="229"/>
      <c r="BCW203" s="281"/>
      <c r="BCX203" s="282"/>
      <c r="BCY203" s="229"/>
      <c r="BCZ203" s="281"/>
      <c r="BDA203" s="282"/>
      <c r="BDB203" s="229"/>
      <c r="BDC203" s="281"/>
      <c r="BDD203" s="282"/>
      <c r="BDE203" s="229"/>
      <c r="BDF203" s="281"/>
      <c r="BDG203" s="282"/>
      <c r="BDH203" s="229"/>
      <c r="BDI203" s="281"/>
      <c r="BDJ203" s="282"/>
      <c r="BDK203" s="229"/>
      <c r="BDL203" s="281"/>
      <c r="BDM203" s="282"/>
      <c r="BDN203" s="229"/>
      <c r="BDO203" s="281"/>
      <c r="BDP203" s="282"/>
      <c r="BDQ203" s="229"/>
      <c r="BDR203" s="281"/>
      <c r="BDS203" s="282"/>
      <c r="BDT203" s="229"/>
      <c r="BDU203" s="281"/>
      <c r="BDV203" s="282"/>
      <c r="BDW203" s="229"/>
      <c r="BDX203" s="281"/>
      <c r="BDY203" s="282"/>
      <c r="BDZ203" s="229"/>
      <c r="BEA203" s="281"/>
      <c r="BEB203" s="282"/>
      <c r="BEC203" s="229"/>
      <c r="BED203" s="281"/>
      <c r="BEE203" s="282"/>
      <c r="BEF203" s="229"/>
      <c r="BEG203" s="281"/>
      <c r="BEH203" s="282"/>
      <c r="BEI203" s="229"/>
      <c r="BEJ203" s="281"/>
      <c r="BEK203" s="282"/>
      <c r="BEL203" s="229"/>
      <c r="BEM203" s="281"/>
      <c r="BEN203" s="282"/>
      <c r="BEO203" s="229"/>
      <c r="BEP203" s="281"/>
      <c r="BEQ203" s="282"/>
      <c r="BER203" s="229"/>
      <c r="BES203" s="281"/>
      <c r="BET203" s="282"/>
      <c r="BEU203" s="229"/>
      <c r="BEV203" s="281"/>
      <c r="BEW203" s="282"/>
      <c r="BEX203" s="229"/>
      <c r="BEY203" s="281"/>
      <c r="BEZ203" s="282"/>
      <c r="BFA203" s="229"/>
      <c r="BFB203" s="281"/>
      <c r="BFC203" s="282"/>
      <c r="BFD203" s="229"/>
      <c r="BFE203" s="281"/>
      <c r="BFF203" s="282"/>
      <c r="BFG203" s="229"/>
      <c r="BFH203" s="281"/>
      <c r="BFI203" s="282"/>
      <c r="BFJ203" s="229"/>
      <c r="BFK203" s="281"/>
      <c r="BFL203" s="282"/>
      <c r="BFM203" s="229"/>
      <c r="BFN203" s="281"/>
      <c r="BFO203" s="282"/>
      <c r="BFP203" s="229"/>
      <c r="BFQ203" s="281"/>
      <c r="BFR203" s="282"/>
      <c r="BFS203" s="229"/>
      <c r="BFT203" s="281"/>
      <c r="BFU203" s="282"/>
      <c r="BFV203" s="229"/>
      <c r="BFW203" s="281"/>
      <c r="BFX203" s="282"/>
      <c r="BFY203" s="229"/>
      <c r="BFZ203" s="281"/>
      <c r="BGA203" s="282"/>
      <c r="BGB203" s="229"/>
      <c r="BGC203" s="281"/>
      <c r="BGD203" s="282"/>
      <c r="BGE203" s="229"/>
      <c r="BGF203" s="281"/>
      <c r="BGG203" s="282"/>
      <c r="BGH203" s="229"/>
      <c r="BGI203" s="281"/>
      <c r="BGJ203" s="282"/>
      <c r="BGK203" s="229"/>
      <c r="BGL203" s="281"/>
      <c r="BGM203" s="282"/>
      <c r="BGN203" s="229"/>
      <c r="BGO203" s="281"/>
      <c r="BGP203" s="282"/>
      <c r="BGQ203" s="229"/>
      <c r="BGR203" s="281"/>
      <c r="BGS203" s="282"/>
      <c r="BGT203" s="229"/>
      <c r="BGU203" s="281"/>
      <c r="BGV203" s="282"/>
      <c r="BGW203" s="229"/>
      <c r="BGX203" s="281"/>
      <c r="BGY203" s="282"/>
      <c r="BGZ203" s="229"/>
      <c r="BHA203" s="281"/>
      <c r="BHB203" s="282"/>
      <c r="BHC203" s="229"/>
      <c r="BHD203" s="281"/>
      <c r="BHE203" s="282"/>
      <c r="BHF203" s="229"/>
      <c r="BHG203" s="281"/>
      <c r="BHH203" s="282"/>
      <c r="BHI203" s="229"/>
      <c r="BHJ203" s="281"/>
      <c r="BHK203" s="282"/>
      <c r="BHL203" s="229"/>
      <c r="BHM203" s="281"/>
      <c r="BHN203" s="282"/>
      <c r="BHO203" s="229"/>
      <c r="BHP203" s="281"/>
      <c r="BHQ203" s="282"/>
      <c r="BHR203" s="229"/>
      <c r="BHS203" s="281"/>
      <c r="BHT203" s="282"/>
      <c r="BHU203" s="229"/>
      <c r="BHV203" s="281"/>
      <c r="BHW203" s="282"/>
      <c r="BHX203" s="229"/>
      <c r="BHY203" s="281"/>
      <c r="BHZ203" s="282"/>
      <c r="BIA203" s="229"/>
      <c r="BIB203" s="281"/>
      <c r="BIC203" s="282"/>
      <c r="BID203" s="229"/>
      <c r="BIE203" s="281"/>
      <c r="BIF203" s="282"/>
      <c r="BIG203" s="229"/>
      <c r="BIH203" s="281"/>
      <c r="BII203" s="282"/>
      <c r="BIJ203" s="229"/>
      <c r="BIK203" s="281"/>
      <c r="BIL203" s="282"/>
      <c r="BIM203" s="229"/>
      <c r="BIN203" s="281"/>
      <c r="BIO203" s="282"/>
      <c r="BIP203" s="229"/>
      <c r="BIQ203" s="281"/>
      <c r="BIR203" s="282"/>
      <c r="BIS203" s="229"/>
      <c r="BIT203" s="281"/>
      <c r="BIU203" s="282"/>
      <c r="BIV203" s="229"/>
      <c r="BIW203" s="281"/>
      <c r="BIX203" s="282"/>
      <c r="BIY203" s="229"/>
      <c r="BIZ203" s="281"/>
      <c r="BJA203" s="282"/>
      <c r="BJB203" s="229"/>
      <c r="BJC203" s="281"/>
      <c r="BJD203" s="282"/>
      <c r="BJE203" s="229"/>
      <c r="BJF203" s="281"/>
      <c r="BJG203" s="282"/>
      <c r="BJH203" s="229"/>
      <c r="BJI203" s="281"/>
      <c r="BJJ203" s="282"/>
      <c r="BJK203" s="229"/>
      <c r="BJL203" s="281"/>
      <c r="BJM203" s="282"/>
      <c r="BJN203" s="229"/>
      <c r="BJO203" s="281"/>
      <c r="BJP203" s="282"/>
      <c r="BJQ203" s="229"/>
      <c r="BJR203" s="281"/>
      <c r="BJS203" s="282"/>
      <c r="BJT203" s="229"/>
      <c r="BJU203" s="281"/>
      <c r="BJV203" s="282"/>
      <c r="BJW203" s="229"/>
      <c r="BJX203" s="281"/>
      <c r="BJY203" s="282"/>
      <c r="BJZ203" s="229"/>
      <c r="BKA203" s="281"/>
      <c r="BKB203" s="282"/>
      <c r="BKC203" s="229"/>
      <c r="BKD203" s="281"/>
      <c r="BKE203" s="282"/>
      <c r="BKF203" s="229"/>
      <c r="BKG203" s="281"/>
      <c r="BKH203" s="282"/>
      <c r="BKI203" s="229"/>
      <c r="BKJ203" s="281"/>
      <c r="BKK203" s="282"/>
      <c r="BKL203" s="229"/>
      <c r="BKM203" s="281"/>
      <c r="BKN203" s="282"/>
      <c r="BKO203" s="229"/>
      <c r="BKP203" s="281"/>
      <c r="BKQ203" s="282"/>
      <c r="BKR203" s="229"/>
      <c r="BKS203" s="281"/>
      <c r="BKT203" s="282"/>
      <c r="BKU203" s="229"/>
      <c r="BKV203" s="281"/>
      <c r="BKW203" s="282"/>
      <c r="BKX203" s="229"/>
      <c r="BKY203" s="281"/>
      <c r="BKZ203" s="282"/>
      <c r="BLA203" s="229"/>
      <c r="BLB203" s="281"/>
      <c r="BLC203" s="282"/>
      <c r="BLD203" s="229"/>
      <c r="BLE203" s="281"/>
      <c r="BLF203" s="282"/>
      <c r="BLG203" s="229"/>
      <c r="BLH203" s="281"/>
      <c r="BLI203" s="282"/>
      <c r="BLJ203" s="229"/>
      <c r="BLK203" s="281"/>
      <c r="BLL203" s="282"/>
      <c r="BLM203" s="229"/>
      <c r="BLN203" s="281"/>
      <c r="BLO203" s="282"/>
      <c r="BLP203" s="229"/>
      <c r="BLQ203" s="281"/>
      <c r="BLR203" s="282"/>
      <c r="BLS203" s="229"/>
      <c r="BLT203" s="281"/>
      <c r="BLU203" s="282"/>
      <c r="BLV203" s="229"/>
      <c r="BLW203" s="281"/>
      <c r="BLX203" s="282"/>
      <c r="BLY203" s="229"/>
      <c r="BLZ203" s="281"/>
      <c r="BMA203" s="282"/>
      <c r="BMB203" s="229"/>
      <c r="BMC203" s="281"/>
      <c r="BMD203" s="282"/>
      <c r="BME203" s="229"/>
      <c r="BMF203" s="281"/>
      <c r="BMG203" s="282"/>
      <c r="BMH203" s="229"/>
      <c r="BMI203" s="281"/>
      <c r="BMJ203" s="282"/>
      <c r="BMK203" s="229"/>
      <c r="BML203" s="281"/>
      <c r="BMM203" s="282"/>
      <c r="BMN203" s="229"/>
      <c r="BMO203" s="281"/>
      <c r="BMP203" s="282"/>
      <c r="BMQ203" s="229"/>
      <c r="BMR203" s="281"/>
      <c r="BMS203" s="282"/>
      <c r="BMT203" s="229"/>
      <c r="BMU203" s="281"/>
      <c r="BMV203" s="282"/>
      <c r="BMW203" s="229"/>
      <c r="BMX203" s="281"/>
      <c r="BMY203" s="282"/>
      <c r="BMZ203" s="229"/>
      <c r="BNA203" s="281"/>
      <c r="BNB203" s="282"/>
      <c r="BNC203" s="229"/>
      <c r="BND203" s="281"/>
      <c r="BNE203" s="282"/>
      <c r="BNF203" s="229"/>
      <c r="BNG203" s="281"/>
      <c r="BNH203" s="282"/>
      <c r="BNI203" s="229"/>
      <c r="BNJ203" s="281"/>
      <c r="BNK203" s="282"/>
      <c r="BNL203" s="229"/>
      <c r="BNM203" s="281"/>
      <c r="BNN203" s="282"/>
      <c r="BNO203" s="229"/>
      <c r="BNP203" s="281"/>
      <c r="BNQ203" s="282"/>
      <c r="BNR203" s="229"/>
      <c r="BNS203" s="281"/>
      <c r="BNT203" s="282"/>
      <c r="BNU203" s="229"/>
      <c r="BNV203" s="281"/>
      <c r="BNW203" s="282"/>
      <c r="BNX203" s="229"/>
      <c r="BNY203" s="281"/>
      <c r="BNZ203" s="282"/>
      <c r="BOA203" s="229"/>
      <c r="BOB203" s="281"/>
      <c r="BOC203" s="282"/>
      <c r="BOD203" s="229"/>
      <c r="BOE203" s="281"/>
      <c r="BOF203" s="282"/>
      <c r="BOG203" s="229"/>
      <c r="BOH203" s="281"/>
      <c r="BOI203" s="282"/>
      <c r="BOJ203" s="229"/>
      <c r="BOK203" s="281"/>
      <c r="BOL203" s="282"/>
      <c r="BOM203" s="229"/>
      <c r="BON203" s="281"/>
      <c r="BOO203" s="282"/>
      <c r="BOP203" s="229"/>
      <c r="BOQ203" s="281"/>
      <c r="BOR203" s="282"/>
      <c r="BOS203" s="229"/>
      <c r="BOT203" s="281"/>
      <c r="BOU203" s="282"/>
      <c r="BOV203" s="229"/>
      <c r="BOW203" s="281"/>
      <c r="BOX203" s="282"/>
      <c r="BOY203" s="229"/>
      <c r="BOZ203" s="281"/>
      <c r="BPA203" s="282"/>
      <c r="BPB203" s="229"/>
      <c r="BPC203" s="281"/>
      <c r="BPD203" s="282"/>
      <c r="BPE203" s="229"/>
      <c r="BPF203" s="281"/>
      <c r="BPG203" s="282"/>
      <c r="BPH203" s="229"/>
      <c r="BPI203" s="281"/>
      <c r="BPJ203" s="282"/>
      <c r="BPK203" s="229"/>
      <c r="BPL203" s="281"/>
      <c r="BPM203" s="282"/>
      <c r="BPN203" s="229"/>
      <c r="BPO203" s="281"/>
      <c r="BPP203" s="282"/>
      <c r="BPQ203" s="229"/>
      <c r="BPR203" s="281"/>
      <c r="BPS203" s="282"/>
      <c r="BPT203" s="229"/>
      <c r="BPU203" s="281"/>
      <c r="BPV203" s="282"/>
      <c r="BPW203" s="229"/>
      <c r="BPX203" s="281"/>
      <c r="BPY203" s="282"/>
      <c r="BPZ203" s="229"/>
      <c r="BQA203" s="281"/>
      <c r="BQB203" s="282"/>
      <c r="BQC203" s="229"/>
      <c r="BQD203" s="281"/>
      <c r="BQE203" s="282"/>
      <c r="BQF203" s="229"/>
      <c r="BQG203" s="281"/>
      <c r="BQH203" s="282"/>
      <c r="BQI203" s="229"/>
      <c r="BQJ203" s="281"/>
      <c r="BQK203" s="282"/>
      <c r="BQL203" s="229"/>
      <c r="BQM203" s="281"/>
      <c r="BQN203" s="282"/>
      <c r="BQO203" s="229"/>
      <c r="BQP203" s="281"/>
      <c r="BQQ203" s="282"/>
      <c r="BQR203" s="229"/>
      <c r="BQS203" s="281"/>
      <c r="BQT203" s="282"/>
      <c r="BQU203" s="229"/>
      <c r="BQV203" s="281"/>
      <c r="BQW203" s="282"/>
      <c r="BQX203" s="229"/>
      <c r="BQY203" s="281"/>
      <c r="BQZ203" s="282"/>
      <c r="BRA203" s="229"/>
      <c r="BRB203" s="281"/>
      <c r="BRC203" s="282"/>
      <c r="BRD203" s="229"/>
      <c r="BRE203" s="281"/>
      <c r="BRF203" s="282"/>
      <c r="BRG203" s="229"/>
      <c r="BRH203" s="281"/>
      <c r="BRI203" s="282"/>
      <c r="BRJ203" s="229"/>
      <c r="BRK203" s="281"/>
      <c r="BRL203" s="282"/>
      <c r="BRM203" s="229"/>
      <c r="BRN203" s="281"/>
      <c r="BRO203" s="282"/>
      <c r="BRP203" s="229"/>
      <c r="BRQ203" s="281"/>
      <c r="BRR203" s="282"/>
      <c r="BRS203" s="229"/>
      <c r="BRT203" s="281"/>
      <c r="BRU203" s="282"/>
      <c r="BRV203" s="229"/>
      <c r="BRW203" s="281"/>
      <c r="BRX203" s="282"/>
      <c r="BRY203" s="229"/>
      <c r="BRZ203" s="281"/>
      <c r="BSA203" s="282"/>
      <c r="BSB203" s="229"/>
      <c r="BSC203" s="281"/>
      <c r="BSD203" s="282"/>
      <c r="BSE203" s="229"/>
      <c r="BSF203" s="281"/>
      <c r="BSG203" s="282"/>
      <c r="BSH203" s="229"/>
      <c r="BSI203" s="281"/>
      <c r="BSJ203" s="282"/>
      <c r="BSK203" s="229"/>
      <c r="BSL203" s="281"/>
      <c r="BSM203" s="282"/>
      <c r="BSN203" s="229"/>
      <c r="BSO203" s="281"/>
      <c r="BSP203" s="282"/>
      <c r="BSQ203" s="229"/>
      <c r="BSR203" s="281"/>
      <c r="BSS203" s="282"/>
      <c r="BST203" s="229"/>
      <c r="BSU203" s="281"/>
      <c r="BSV203" s="282"/>
      <c r="BSW203" s="229"/>
      <c r="BSX203" s="281"/>
      <c r="BSY203" s="282"/>
      <c r="BSZ203" s="229"/>
      <c r="BTA203" s="281"/>
      <c r="BTB203" s="282"/>
      <c r="BTC203" s="229"/>
      <c r="BTD203" s="281"/>
      <c r="BTE203" s="282"/>
      <c r="BTF203" s="229"/>
      <c r="BTG203" s="281"/>
      <c r="BTH203" s="282"/>
      <c r="BTI203" s="229"/>
      <c r="BTJ203" s="281"/>
      <c r="BTK203" s="282"/>
      <c r="BTL203" s="229"/>
      <c r="BTM203" s="281"/>
      <c r="BTN203" s="282"/>
      <c r="BTO203" s="229"/>
      <c r="BTP203" s="281"/>
      <c r="BTQ203" s="282"/>
      <c r="BTR203" s="229"/>
      <c r="BTS203" s="281"/>
      <c r="BTT203" s="282"/>
      <c r="BTU203" s="229"/>
      <c r="BTV203" s="281"/>
      <c r="BTW203" s="282"/>
      <c r="BTX203" s="229"/>
      <c r="BTY203" s="281"/>
      <c r="BTZ203" s="282"/>
      <c r="BUA203" s="229"/>
      <c r="BUB203" s="281"/>
      <c r="BUC203" s="282"/>
      <c r="BUD203" s="229"/>
      <c r="BUE203" s="281"/>
      <c r="BUF203" s="282"/>
      <c r="BUG203" s="229"/>
      <c r="BUH203" s="281"/>
      <c r="BUI203" s="282"/>
      <c r="BUJ203" s="229"/>
      <c r="BUK203" s="281"/>
      <c r="BUL203" s="282"/>
      <c r="BUM203" s="229"/>
      <c r="BUN203" s="281"/>
      <c r="BUO203" s="282"/>
      <c r="BUP203" s="229"/>
      <c r="BUQ203" s="281"/>
      <c r="BUR203" s="282"/>
      <c r="BUS203" s="229"/>
      <c r="BUT203" s="281"/>
      <c r="BUU203" s="282"/>
      <c r="BUV203" s="229"/>
      <c r="BUW203" s="281"/>
      <c r="BUX203" s="282"/>
      <c r="BUY203" s="229"/>
      <c r="BUZ203" s="281"/>
      <c r="BVA203" s="282"/>
      <c r="BVB203" s="229"/>
      <c r="BVC203" s="281"/>
      <c r="BVD203" s="282"/>
      <c r="BVE203" s="229"/>
      <c r="BVF203" s="281"/>
      <c r="BVG203" s="282"/>
      <c r="BVH203" s="229"/>
      <c r="BVI203" s="281"/>
      <c r="BVJ203" s="282"/>
      <c r="BVK203" s="229"/>
      <c r="BVL203" s="281"/>
      <c r="BVM203" s="282"/>
      <c r="BVN203" s="229"/>
      <c r="BVO203" s="281"/>
      <c r="BVP203" s="282"/>
      <c r="BVQ203" s="229"/>
      <c r="BVR203" s="281"/>
      <c r="BVS203" s="282"/>
      <c r="BVT203" s="229"/>
      <c r="BVU203" s="281"/>
      <c r="BVV203" s="282"/>
      <c r="BVW203" s="229"/>
      <c r="BVX203" s="281"/>
      <c r="BVY203" s="282"/>
      <c r="BVZ203" s="229"/>
      <c r="BWA203" s="281"/>
      <c r="BWB203" s="282"/>
      <c r="BWC203" s="229"/>
      <c r="BWD203" s="281"/>
      <c r="BWE203" s="282"/>
      <c r="BWF203" s="229"/>
      <c r="BWG203" s="281"/>
      <c r="BWH203" s="282"/>
      <c r="BWI203" s="229"/>
      <c r="BWJ203" s="281"/>
      <c r="BWK203" s="282"/>
      <c r="BWL203" s="229"/>
      <c r="BWM203" s="281"/>
      <c r="BWN203" s="282"/>
      <c r="BWO203" s="229"/>
      <c r="BWP203" s="281"/>
      <c r="BWQ203" s="282"/>
      <c r="BWR203" s="229"/>
      <c r="BWS203" s="281"/>
      <c r="BWT203" s="282"/>
      <c r="BWU203" s="229"/>
      <c r="BWV203" s="281"/>
      <c r="BWW203" s="282"/>
      <c r="BWX203" s="229"/>
      <c r="BWY203" s="281"/>
      <c r="BWZ203" s="282"/>
      <c r="BXA203" s="229"/>
      <c r="BXB203" s="281"/>
      <c r="BXC203" s="282"/>
      <c r="BXD203" s="229"/>
      <c r="BXE203" s="281"/>
      <c r="BXF203" s="282"/>
      <c r="BXG203" s="229"/>
      <c r="BXH203" s="281"/>
      <c r="BXI203" s="282"/>
      <c r="BXJ203" s="229"/>
      <c r="BXK203" s="281"/>
      <c r="BXL203" s="282"/>
      <c r="BXM203" s="229"/>
      <c r="BXN203" s="281"/>
      <c r="BXO203" s="282"/>
      <c r="BXP203" s="229"/>
      <c r="BXQ203" s="281"/>
      <c r="BXR203" s="282"/>
      <c r="BXS203" s="229"/>
      <c r="BXT203" s="281"/>
      <c r="BXU203" s="282"/>
      <c r="BXV203" s="229"/>
      <c r="BXW203" s="281"/>
      <c r="BXX203" s="282"/>
      <c r="BXY203" s="229"/>
      <c r="BXZ203" s="281"/>
      <c r="BYA203" s="282"/>
      <c r="BYB203" s="229"/>
      <c r="BYC203" s="281"/>
      <c r="BYD203" s="282"/>
      <c r="BYE203" s="229"/>
      <c r="BYF203" s="281"/>
      <c r="BYG203" s="282"/>
      <c r="BYH203" s="229"/>
      <c r="BYI203" s="281"/>
      <c r="BYJ203" s="282"/>
      <c r="BYK203" s="229"/>
      <c r="BYL203" s="281"/>
      <c r="BYM203" s="282"/>
      <c r="BYN203" s="229"/>
      <c r="BYO203" s="281"/>
      <c r="BYP203" s="282"/>
      <c r="BYQ203" s="229"/>
      <c r="BYR203" s="281"/>
      <c r="BYS203" s="282"/>
      <c r="BYT203" s="229"/>
      <c r="BYU203" s="281"/>
      <c r="BYV203" s="282"/>
      <c r="BYW203" s="229"/>
      <c r="BYX203" s="281"/>
      <c r="BYY203" s="282"/>
      <c r="BYZ203" s="229"/>
      <c r="BZA203" s="281"/>
      <c r="BZB203" s="282"/>
      <c r="BZC203" s="229"/>
      <c r="BZD203" s="281"/>
      <c r="BZE203" s="282"/>
      <c r="BZF203" s="229"/>
      <c r="BZG203" s="281"/>
      <c r="BZH203" s="282"/>
      <c r="BZI203" s="229"/>
      <c r="BZJ203" s="281"/>
      <c r="BZK203" s="282"/>
      <c r="BZL203" s="229"/>
      <c r="BZM203" s="281"/>
      <c r="BZN203" s="282"/>
      <c r="BZO203" s="229"/>
      <c r="BZP203" s="281"/>
      <c r="BZQ203" s="282"/>
      <c r="BZR203" s="229"/>
      <c r="BZS203" s="281"/>
      <c r="BZT203" s="282"/>
      <c r="BZU203" s="229"/>
      <c r="BZV203" s="281"/>
      <c r="BZW203" s="282"/>
      <c r="BZX203" s="229"/>
      <c r="BZY203" s="281"/>
      <c r="BZZ203" s="282"/>
      <c r="CAA203" s="229"/>
      <c r="CAB203" s="281"/>
      <c r="CAC203" s="282"/>
      <c r="CAD203" s="229"/>
      <c r="CAE203" s="281"/>
      <c r="CAF203" s="282"/>
      <c r="CAG203" s="229"/>
      <c r="CAH203" s="281"/>
      <c r="CAI203" s="282"/>
      <c r="CAJ203" s="229"/>
      <c r="CAK203" s="281"/>
      <c r="CAL203" s="282"/>
      <c r="CAM203" s="229"/>
      <c r="CAN203" s="281"/>
      <c r="CAO203" s="282"/>
      <c r="CAP203" s="229"/>
      <c r="CAQ203" s="281"/>
      <c r="CAR203" s="282"/>
      <c r="CAS203" s="229"/>
      <c r="CAT203" s="281"/>
      <c r="CAU203" s="282"/>
      <c r="CAV203" s="229"/>
      <c r="CAW203" s="281"/>
      <c r="CAX203" s="282"/>
      <c r="CAY203" s="229"/>
      <c r="CAZ203" s="281"/>
      <c r="CBA203" s="282"/>
      <c r="CBB203" s="229"/>
      <c r="CBC203" s="281"/>
      <c r="CBD203" s="282"/>
      <c r="CBE203" s="229"/>
      <c r="CBF203" s="281"/>
      <c r="CBG203" s="282"/>
      <c r="CBH203" s="229"/>
      <c r="CBI203" s="281"/>
      <c r="CBJ203" s="282"/>
      <c r="CBK203" s="229"/>
      <c r="CBL203" s="281"/>
      <c r="CBM203" s="282"/>
      <c r="CBN203" s="229"/>
      <c r="CBO203" s="281"/>
      <c r="CBP203" s="282"/>
      <c r="CBQ203" s="229"/>
      <c r="CBR203" s="281"/>
      <c r="CBS203" s="282"/>
      <c r="CBT203" s="229"/>
      <c r="CBU203" s="281"/>
      <c r="CBV203" s="282"/>
      <c r="CBW203" s="229"/>
      <c r="CBX203" s="281"/>
      <c r="CBY203" s="282"/>
      <c r="CBZ203" s="229"/>
      <c r="CCA203" s="281"/>
      <c r="CCB203" s="282"/>
      <c r="CCC203" s="229"/>
      <c r="CCD203" s="281"/>
      <c r="CCE203" s="282"/>
      <c r="CCF203" s="229"/>
      <c r="CCG203" s="281"/>
      <c r="CCH203" s="282"/>
      <c r="CCI203" s="229"/>
      <c r="CCJ203" s="281"/>
      <c r="CCK203" s="282"/>
      <c r="CCL203" s="229"/>
      <c r="CCM203" s="281"/>
      <c r="CCN203" s="282"/>
      <c r="CCO203" s="229"/>
      <c r="CCP203" s="281"/>
      <c r="CCQ203" s="282"/>
      <c r="CCR203" s="229"/>
      <c r="CCS203" s="281"/>
      <c r="CCT203" s="282"/>
      <c r="CCU203" s="229"/>
      <c r="CCV203" s="281"/>
      <c r="CCW203" s="282"/>
      <c r="CCX203" s="229"/>
      <c r="CCY203" s="281"/>
      <c r="CCZ203" s="282"/>
      <c r="CDA203" s="229"/>
      <c r="CDB203" s="281"/>
      <c r="CDC203" s="282"/>
      <c r="CDD203" s="229"/>
      <c r="CDE203" s="281"/>
      <c r="CDF203" s="282"/>
      <c r="CDG203" s="229"/>
      <c r="CDH203" s="281"/>
      <c r="CDI203" s="282"/>
      <c r="CDJ203" s="229"/>
      <c r="CDK203" s="281"/>
      <c r="CDL203" s="282"/>
      <c r="CDM203" s="229"/>
      <c r="CDN203" s="281"/>
      <c r="CDO203" s="282"/>
      <c r="CDP203" s="229"/>
      <c r="CDQ203" s="281"/>
      <c r="CDR203" s="282"/>
      <c r="CDS203" s="229"/>
      <c r="CDT203" s="281"/>
      <c r="CDU203" s="282"/>
      <c r="CDV203" s="229"/>
      <c r="CDW203" s="281"/>
      <c r="CDX203" s="282"/>
      <c r="CDY203" s="229"/>
      <c r="CDZ203" s="281"/>
      <c r="CEA203" s="282"/>
      <c r="CEB203" s="229"/>
      <c r="CEC203" s="281"/>
      <c r="CED203" s="282"/>
      <c r="CEE203" s="229"/>
      <c r="CEF203" s="281"/>
      <c r="CEG203" s="282"/>
      <c r="CEH203" s="229"/>
      <c r="CEI203" s="281"/>
      <c r="CEJ203" s="282"/>
      <c r="CEK203" s="229"/>
      <c r="CEL203" s="281"/>
      <c r="CEM203" s="282"/>
      <c r="CEN203" s="229"/>
      <c r="CEO203" s="281"/>
      <c r="CEP203" s="282"/>
      <c r="CEQ203" s="229"/>
      <c r="CER203" s="281"/>
      <c r="CES203" s="282"/>
      <c r="CET203" s="229"/>
      <c r="CEU203" s="281"/>
      <c r="CEV203" s="282"/>
      <c r="CEW203" s="229"/>
      <c r="CEX203" s="281"/>
      <c r="CEY203" s="282"/>
      <c r="CEZ203" s="229"/>
      <c r="CFA203" s="281"/>
      <c r="CFB203" s="282"/>
      <c r="CFC203" s="229"/>
      <c r="CFD203" s="281"/>
      <c r="CFE203" s="282"/>
      <c r="CFF203" s="229"/>
      <c r="CFG203" s="281"/>
      <c r="CFH203" s="282"/>
      <c r="CFI203" s="229"/>
      <c r="CFJ203" s="281"/>
      <c r="CFK203" s="282"/>
      <c r="CFL203" s="229"/>
      <c r="CFM203" s="281"/>
      <c r="CFN203" s="282"/>
      <c r="CFO203" s="229"/>
      <c r="CFP203" s="281"/>
      <c r="CFQ203" s="282"/>
      <c r="CFR203" s="229"/>
      <c r="CFS203" s="281"/>
      <c r="CFT203" s="282"/>
      <c r="CFU203" s="229"/>
      <c r="CFV203" s="281"/>
      <c r="CFW203" s="282"/>
      <c r="CFX203" s="229"/>
      <c r="CFY203" s="281"/>
      <c r="CFZ203" s="282"/>
      <c r="CGA203" s="229"/>
      <c r="CGB203" s="281"/>
      <c r="CGC203" s="282"/>
      <c r="CGD203" s="229"/>
      <c r="CGE203" s="281"/>
      <c r="CGF203" s="282"/>
      <c r="CGG203" s="229"/>
      <c r="CGH203" s="281"/>
      <c r="CGI203" s="282"/>
      <c r="CGJ203" s="229"/>
      <c r="CGK203" s="281"/>
      <c r="CGL203" s="282"/>
      <c r="CGM203" s="229"/>
      <c r="CGN203" s="281"/>
      <c r="CGO203" s="282"/>
      <c r="CGP203" s="229"/>
      <c r="CGQ203" s="281"/>
      <c r="CGR203" s="282"/>
      <c r="CGS203" s="229"/>
      <c r="CGT203" s="281"/>
      <c r="CGU203" s="282"/>
      <c r="CGV203" s="229"/>
      <c r="CGW203" s="281"/>
      <c r="CGX203" s="282"/>
      <c r="CGY203" s="229"/>
      <c r="CGZ203" s="281"/>
      <c r="CHA203" s="282"/>
      <c r="CHB203" s="229"/>
      <c r="CHC203" s="281"/>
      <c r="CHD203" s="282"/>
      <c r="CHE203" s="229"/>
      <c r="CHF203" s="281"/>
      <c r="CHG203" s="282"/>
      <c r="CHH203" s="229"/>
      <c r="CHI203" s="281"/>
      <c r="CHJ203" s="282"/>
      <c r="CHK203" s="229"/>
      <c r="CHL203" s="281"/>
      <c r="CHM203" s="282"/>
      <c r="CHN203" s="229"/>
      <c r="CHO203" s="281"/>
      <c r="CHP203" s="282"/>
      <c r="CHQ203" s="229"/>
      <c r="CHR203" s="281"/>
      <c r="CHS203" s="282"/>
      <c r="CHT203" s="229"/>
      <c r="CHU203" s="281"/>
      <c r="CHV203" s="282"/>
      <c r="CHW203" s="229"/>
      <c r="CHX203" s="281"/>
      <c r="CHY203" s="282"/>
      <c r="CHZ203" s="229"/>
      <c r="CIA203" s="281"/>
      <c r="CIB203" s="282"/>
      <c r="CIC203" s="229"/>
      <c r="CID203" s="281"/>
      <c r="CIE203" s="282"/>
      <c r="CIF203" s="229"/>
      <c r="CIG203" s="281"/>
      <c r="CIH203" s="282"/>
      <c r="CII203" s="229"/>
      <c r="CIJ203" s="281"/>
      <c r="CIK203" s="282"/>
      <c r="CIL203" s="229"/>
      <c r="CIM203" s="281"/>
      <c r="CIN203" s="282"/>
      <c r="CIO203" s="229"/>
      <c r="CIP203" s="281"/>
      <c r="CIQ203" s="282"/>
      <c r="CIR203" s="229"/>
      <c r="CIS203" s="281"/>
      <c r="CIT203" s="282"/>
      <c r="CIU203" s="229"/>
      <c r="CIV203" s="281"/>
      <c r="CIW203" s="282"/>
      <c r="CIX203" s="229"/>
      <c r="CIY203" s="281"/>
      <c r="CIZ203" s="282"/>
      <c r="CJA203" s="229"/>
      <c r="CJB203" s="281"/>
      <c r="CJC203" s="282"/>
      <c r="CJD203" s="229"/>
      <c r="CJE203" s="281"/>
      <c r="CJF203" s="282"/>
      <c r="CJG203" s="229"/>
      <c r="CJH203" s="281"/>
      <c r="CJI203" s="282"/>
      <c r="CJJ203" s="229"/>
      <c r="CJK203" s="281"/>
      <c r="CJL203" s="282"/>
      <c r="CJM203" s="229"/>
      <c r="CJN203" s="281"/>
      <c r="CJO203" s="282"/>
      <c r="CJP203" s="229"/>
      <c r="CJQ203" s="281"/>
      <c r="CJR203" s="282"/>
      <c r="CJS203" s="229"/>
      <c r="CJT203" s="281"/>
      <c r="CJU203" s="282"/>
      <c r="CJV203" s="229"/>
      <c r="CJW203" s="281"/>
      <c r="CJX203" s="282"/>
      <c r="CJY203" s="229"/>
      <c r="CJZ203" s="281"/>
      <c r="CKA203" s="282"/>
      <c r="CKB203" s="229"/>
      <c r="CKC203" s="281"/>
      <c r="CKD203" s="282"/>
      <c r="CKE203" s="229"/>
      <c r="CKF203" s="281"/>
      <c r="CKG203" s="282"/>
      <c r="CKH203" s="229"/>
      <c r="CKI203" s="281"/>
      <c r="CKJ203" s="282"/>
      <c r="CKK203" s="229"/>
      <c r="CKL203" s="281"/>
      <c r="CKM203" s="282"/>
      <c r="CKN203" s="229"/>
      <c r="CKO203" s="281"/>
      <c r="CKP203" s="282"/>
      <c r="CKQ203" s="229"/>
      <c r="CKR203" s="281"/>
      <c r="CKS203" s="282"/>
      <c r="CKT203" s="229"/>
      <c r="CKU203" s="281"/>
      <c r="CKV203" s="282"/>
      <c r="CKW203" s="229"/>
      <c r="CKX203" s="281"/>
      <c r="CKY203" s="282"/>
      <c r="CKZ203" s="229"/>
      <c r="CLA203" s="281"/>
      <c r="CLB203" s="282"/>
      <c r="CLC203" s="229"/>
      <c r="CLD203" s="281"/>
      <c r="CLE203" s="282"/>
      <c r="CLF203" s="229"/>
      <c r="CLG203" s="281"/>
      <c r="CLH203" s="282"/>
      <c r="CLI203" s="229"/>
      <c r="CLJ203" s="281"/>
      <c r="CLK203" s="282"/>
      <c r="CLL203" s="229"/>
      <c r="CLM203" s="281"/>
      <c r="CLN203" s="282"/>
      <c r="CLO203" s="229"/>
      <c r="CLP203" s="281"/>
      <c r="CLQ203" s="282"/>
      <c r="CLR203" s="229"/>
      <c r="CLS203" s="281"/>
      <c r="CLT203" s="282"/>
      <c r="CLU203" s="229"/>
      <c r="CLV203" s="281"/>
      <c r="CLW203" s="282"/>
      <c r="CLX203" s="229"/>
      <c r="CLY203" s="281"/>
      <c r="CLZ203" s="282"/>
      <c r="CMA203" s="229"/>
      <c r="CMB203" s="281"/>
      <c r="CMC203" s="282"/>
      <c r="CMD203" s="229"/>
      <c r="CME203" s="281"/>
      <c r="CMF203" s="282"/>
      <c r="CMG203" s="229"/>
      <c r="CMH203" s="281"/>
      <c r="CMI203" s="282"/>
      <c r="CMJ203" s="229"/>
      <c r="CMK203" s="281"/>
      <c r="CML203" s="282"/>
      <c r="CMM203" s="229"/>
      <c r="CMN203" s="281"/>
      <c r="CMO203" s="282"/>
      <c r="CMP203" s="229"/>
      <c r="CMQ203" s="281"/>
      <c r="CMR203" s="282"/>
      <c r="CMS203" s="229"/>
      <c r="CMT203" s="281"/>
      <c r="CMU203" s="282"/>
      <c r="CMV203" s="229"/>
      <c r="CMW203" s="281"/>
      <c r="CMX203" s="282"/>
      <c r="CMY203" s="229"/>
      <c r="CMZ203" s="281"/>
      <c r="CNA203" s="282"/>
      <c r="CNB203" s="229"/>
      <c r="CNC203" s="281"/>
      <c r="CND203" s="282"/>
      <c r="CNE203" s="229"/>
      <c r="CNF203" s="281"/>
      <c r="CNG203" s="282"/>
      <c r="CNH203" s="229"/>
      <c r="CNI203" s="281"/>
      <c r="CNJ203" s="282"/>
      <c r="CNK203" s="229"/>
      <c r="CNL203" s="281"/>
      <c r="CNM203" s="282"/>
      <c r="CNN203" s="229"/>
      <c r="CNO203" s="281"/>
      <c r="CNP203" s="282"/>
      <c r="CNQ203" s="229"/>
      <c r="CNR203" s="281"/>
      <c r="CNS203" s="282"/>
      <c r="CNT203" s="229"/>
      <c r="CNU203" s="281"/>
      <c r="CNV203" s="282"/>
      <c r="CNW203" s="229"/>
      <c r="CNX203" s="281"/>
      <c r="CNY203" s="282"/>
      <c r="CNZ203" s="229"/>
      <c r="COA203" s="281"/>
      <c r="COB203" s="282"/>
      <c r="COC203" s="229"/>
      <c r="COD203" s="281"/>
      <c r="COE203" s="282"/>
      <c r="COF203" s="229"/>
      <c r="COG203" s="281"/>
      <c r="COH203" s="282"/>
      <c r="COI203" s="229"/>
      <c r="COJ203" s="281"/>
      <c r="COK203" s="282"/>
      <c r="COL203" s="229"/>
      <c r="COM203" s="281"/>
      <c r="CON203" s="282"/>
      <c r="COO203" s="229"/>
      <c r="COP203" s="281"/>
      <c r="COQ203" s="282"/>
      <c r="COR203" s="229"/>
      <c r="COS203" s="281"/>
      <c r="COT203" s="282"/>
      <c r="COU203" s="229"/>
      <c r="COV203" s="281"/>
      <c r="COW203" s="282"/>
      <c r="COX203" s="229"/>
      <c r="COY203" s="281"/>
      <c r="COZ203" s="282"/>
      <c r="CPA203" s="229"/>
      <c r="CPB203" s="281"/>
      <c r="CPC203" s="282"/>
      <c r="CPD203" s="229"/>
      <c r="CPE203" s="281"/>
      <c r="CPF203" s="282"/>
      <c r="CPG203" s="229"/>
      <c r="CPH203" s="281"/>
      <c r="CPI203" s="282"/>
      <c r="CPJ203" s="229"/>
      <c r="CPK203" s="281"/>
      <c r="CPL203" s="282"/>
      <c r="CPM203" s="229"/>
      <c r="CPN203" s="281"/>
      <c r="CPO203" s="282"/>
      <c r="CPP203" s="229"/>
      <c r="CPQ203" s="281"/>
      <c r="CPR203" s="282"/>
      <c r="CPS203" s="229"/>
      <c r="CPT203" s="281"/>
      <c r="CPU203" s="282"/>
      <c r="CPV203" s="229"/>
      <c r="CPW203" s="281"/>
      <c r="CPX203" s="282"/>
      <c r="CPY203" s="229"/>
      <c r="CPZ203" s="281"/>
      <c r="CQA203" s="282"/>
      <c r="CQB203" s="229"/>
      <c r="CQC203" s="281"/>
      <c r="CQD203" s="282"/>
      <c r="CQE203" s="229"/>
      <c r="CQF203" s="281"/>
      <c r="CQG203" s="282"/>
      <c r="CQH203" s="229"/>
      <c r="CQI203" s="281"/>
      <c r="CQJ203" s="282"/>
      <c r="CQK203" s="229"/>
      <c r="CQL203" s="281"/>
      <c r="CQM203" s="282"/>
      <c r="CQN203" s="229"/>
      <c r="CQO203" s="281"/>
      <c r="CQP203" s="282"/>
      <c r="CQQ203" s="229"/>
      <c r="CQR203" s="281"/>
      <c r="CQS203" s="282"/>
      <c r="CQT203" s="229"/>
      <c r="CQU203" s="281"/>
      <c r="CQV203" s="282"/>
      <c r="CQW203" s="229"/>
      <c r="CQX203" s="281"/>
      <c r="CQY203" s="282"/>
      <c r="CQZ203" s="229"/>
      <c r="CRA203" s="281"/>
      <c r="CRB203" s="282"/>
      <c r="CRC203" s="229"/>
      <c r="CRD203" s="281"/>
      <c r="CRE203" s="282"/>
      <c r="CRF203" s="229"/>
      <c r="CRG203" s="281"/>
      <c r="CRH203" s="282"/>
      <c r="CRI203" s="229"/>
      <c r="CRJ203" s="281"/>
      <c r="CRK203" s="282"/>
      <c r="CRL203" s="229"/>
      <c r="CRM203" s="281"/>
      <c r="CRN203" s="282"/>
      <c r="CRO203" s="229"/>
      <c r="CRP203" s="281"/>
      <c r="CRQ203" s="282"/>
      <c r="CRR203" s="229"/>
      <c r="CRS203" s="281"/>
      <c r="CRT203" s="282"/>
      <c r="CRU203" s="229"/>
      <c r="CRV203" s="281"/>
      <c r="CRW203" s="282"/>
      <c r="CRX203" s="229"/>
      <c r="CRY203" s="281"/>
      <c r="CRZ203" s="282"/>
      <c r="CSA203" s="229"/>
      <c r="CSB203" s="281"/>
      <c r="CSC203" s="282"/>
      <c r="CSD203" s="229"/>
      <c r="CSE203" s="281"/>
      <c r="CSF203" s="282"/>
      <c r="CSG203" s="229"/>
      <c r="CSH203" s="281"/>
      <c r="CSI203" s="282"/>
      <c r="CSJ203" s="229"/>
      <c r="CSK203" s="281"/>
      <c r="CSL203" s="282"/>
      <c r="CSM203" s="229"/>
      <c r="CSN203" s="281"/>
      <c r="CSO203" s="282"/>
      <c r="CSP203" s="229"/>
      <c r="CSQ203" s="281"/>
      <c r="CSR203" s="282"/>
      <c r="CSS203" s="229"/>
      <c r="CST203" s="281"/>
      <c r="CSU203" s="282"/>
      <c r="CSV203" s="229"/>
      <c r="CSW203" s="281"/>
      <c r="CSX203" s="282"/>
      <c r="CSY203" s="229"/>
      <c r="CSZ203" s="281"/>
      <c r="CTA203" s="282"/>
      <c r="CTB203" s="229"/>
      <c r="CTC203" s="281"/>
      <c r="CTD203" s="282"/>
      <c r="CTE203" s="229"/>
      <c r="CTF203" s="281"/>
      <c r="CTG203" s="282"/>
      <c r="CTH203" s="229"/>
      <c r="CTI203" s="281"/>
      <c r="CTJ203" s="282"/>
      <c r="CTK203" s="229"/>
      <c r="CTL203" s="281"/>
      <c r="CTM203" s="282"/>
      <c r="CTN203" s="229"/>
      <c r="CTO203" s="281"/>
      <c r="CTP203" s="282"/>
      <c r="CTQ203" s="229"/>
      <c r="CTR203" s="281"/>
      <c r="CTS203" s="282"/>
      <c r="CTT203" s="229"/>
      <c r="CTU203" s="281"/>
      <c r="CTV203" s="282"/>
      <c r="CTW203" s="229"/>
      <c r="CTX203" s="281"/>
      <c r="CTY203" s="282"/>
      <c r="CTZ203" s="229"/>
      <c r="CUA203" s="281"/>
      <c r="CUB203" s="282"/>
      <c r="CUC203" s="229"/>
      <c r="CUD203" s="281"/>
      <c r="CUE203" s="282"/>
      <c r="CUF203" s="229"/>
      <c r="CUG203" s="281"/>
      <c r="CUH203" s="282"/>
      <c r="CUI203" s="229"/>
      <c r="CUJ203" s="281"/>
      <c r="CUK203" s="282"/>
      <c r="CUL203" s="229"/>
      <c r="CUM203" s="281"/>
      <c r="CUN203" s="282"/>
      <c r="CUO203" s="229"/>
      <c r="CUP203" s="281"/>
      <c r="CUQ203" s="282"/>
      <c r="CUR203" s="229"/>
      <c r="CUS203" s="281"/>
      <c r="CUT203" s="282"/>
      <c r="CUU203" s="229"/>
      <c r="CUV203" s="281"/>
      <c r="CUW203" s="282"/>
      <c r="CUX203" s="229"/>
      <c r="CUY203" s="281"/>
      <c r="CUZ203" s="282"/>
      <c r="CVA203" s="229"/>
      <c r="CVB203" s="281"/>
      <c r="CVC203" s="282"/>
      <c r="CVD203" s="229"/>
      <c r="CVE203" s="281"/>
      <c r="CVF203" s="282"/>
      <c r="CVG203" s="229"/>
      <c r="CVH203" s="281"/>
      <c r="CVI203" s="282"/>
      <c r="CVJ203" s="229"/>
      <c r="CVK203" s="281"/>
      <c r="CVL203" s="282"/>
      <c r="CVM203" s="229"/>
      <c r="CVN203" s="281"/>
      <c r="CVO203" s="282"/>
      <c r="CVP203" s="229"/>
      <c r="CVQ203" s="281"/>
      <c r="CVR203" s="282"/>
      <c r="CVS203" s="229"/>
      <c r="CVT203" s="281"/>
      <c r="CVU203" s="282"/>
      <c r="CVV203" s="229"/>
      <c r="CVW203" s="281"/>
      <c r="CVX203" s="282"/>
      <c r="CVY203" s="229"/>
      <c r="CVZ203" s="281"/>
      <c r="CWA203" s="282"/>
      <c r="CWB203" s="229"/>
      <c r="CWC203" s="281"/>
      <c r="CWD203" s="282"/>
      <c r="CWE203" s="229"/>
      <c r="CWF203" s="281"/>
      <c r="CWG203" s="282"/>
      <c r="CWH203" s="229"/>
      <c r="CWI203" s="281"/>
      <c r="CWJ203" s="282"/>
      <c r="CWK203" s="229"/>
      <c r="CWL203" s="281"/>
      <c r="CWM203" s="282"/>
      <c r="CWN203" s="229"/>
      <c r="CWO203" s="281"/>
      <c r="CWP203" s="282"/>
      <c r="CWQ203" s="229"/>
      <c r="CWR203" s="281"/>
      <c r="CWS203" s="282"/>
      <c r="CWT203" s="229"/>
      <c r="CWU203" s="281"/>
      <c r="CWV203" s="282"/>
      <c r="CWW203" s="229"/>
      <c r="CWX203" s="281"/>
      <c r="CWY203" s="282"/>
      <c r="CWZ203" s="229"/>
      <c r="CXA203" s="281"/>
      <c r="CXB203" s="282"/>
      <c r="CXC203" s="229"/>
      <c r="CXD203" s="281"/>
      <c r="CXE203" s="282"/>
      <c r="CXF203" s="229"/>
      <c r="CXG203" s="281"/>
      <c r="CXH203" s="282"/>
      <c r="CXI203" s="229"/>
      <c r="CXJ203" s="281"/>
      <c r="CXK203" s="282"/>
      <c r="CXL203" s="229"/>
      <c r="CXM203" s="281"/>
      <c r="CXN203" s="282"/>
      <c r="CXO203" s="229"/>
      <c r="CXP203" s="281"/>
      <c r="CXQ203" s="282"/>
      <c r="CXR203" s="229"/>
      <c r="CXS203" s="281"/>
      <c r="CXT203" s="282"/>
      <c r="CXU203" s="229"/>
      <c r="CXV203" s="281"/>
      <c r="CXW203" s="282"/>
      <c r="CXX203" s="229"/>
      <c r="CXY203" s="281"/>
      <c r="CXZ203" s="282"/>
      <c r="CYA203" s="229"/>
      <c r="CYB203" s="281"/>
      <c r="CYC203" s="282"/>
      <c r="CYD203" s="229"/>
      <c r="CYE203" s="281"/>
      <c r="CYF203" s="282"/>
      <c r="CYG203" s="229"/>
      <c r="CYH203" s="281"/>
      <c r="CYI203" s="282"/>
      <c r="CYJ203" s="229"/>
      <c r="CYK203" s="281"/>
      <c r="CYL203" s="282"/>
      <c r="CYM203" s="229"/>
      <c r="CYN203" s="281"/>
      <c r="CYO203" s="282"/>
      <c r="CYP203" s="229"/>
      <c r="CYQ203" s="281"/>
      <c r="CYR203" s="282"/>
      <c r="CYS203" s="229"/>
      <c r="CYT203" s="281"/>
      <c r="CYU203" s="282"/>
      <c r="CYV203" s="229"/>
      <c r="CYW203" s="281"/>
      <c r="CYX203" s="282"/>
      <c r="CYY203" s="229"/>
      <c r="CYZ203" s="281"/>
      <c r="CZA203" s="282"/>
      <c r="CZB203" s="229"/>
      <c r="CZC203" s="281"/>
      <c r="CZD203" s="282"/>
      <c r="CZE203" s="229"/>
      <c r="CZF203" s="281"/>
      <c r="CZG203" s="282"/>
      <c r="CZH203" s="229"/>
      <c r="CZI203" s="281"/>
      <c r="CZJ203" s="282"/>
      <c r="CZK203" s="229"/>
      <c r="CZL203" s="281"/>
      <c r="CZM203" s="282"/>
      <c r="CZN203" s="229"/>
      <c r="CZO203" s="281"/>
      <c r="CZP203" s="282"/>
      <c r="CZQ203" s="229"/>
      <c r="CZR203" s="281"/>
      <c r="CZS203" s="282"/>
      <c r="CZT203" s="229"/>
      <c r="CZU203" s="281"/>
      <c r="CZV203" s="282"/>
      <c r="CZW203" s="229"/>
      <c r="CZX203" s="281"/>
      <c r="CZY203" s="282"/>
      <c r="CZZ203" s="229"/>
      <c r="DAA203" s="281"/>
      <c r="DAB203" s="282"/>
      <c r="DAC203" s="229"/>
      <c r="DAD203" s="281"/>
      <c r="DAE203" s="282"/>
      <c r="DAF203" s="229"/>
      <c r="DAG203" s="281"/>
      <c r="DAH203" s="282"/>
      <c r="DAI203" s="229"/>
      <c r="DAJ203" s="281"/>
      <c r="DAK203" s="282"/>
      <c r="DAL203" s="229"/>
      <c r="DAM203" s="281"/>
      <c r="DAN203" s="282"/>
      <c r="DAO203" s="229"/>
      <c r="DAP203" s="281"/>
      <c r="DAQ203" s="282"/>
      <c r="DAR203" s="229"/>
      <c r="DAS203" s="281"/>
      <c r="DAT203" s="282"/>
      <c r="DAU203" s="229"/>
      <c r="DAV203" s="281"/>
      <c r="DAW203" s="282"/>
      <c r="DAX203" s="229"/>
      <c r="DAY203" s="281"/>
      <c r="DAZ203" s="282"/>
      <c r="DBA203" s="229"/>
      <c r="DBB203" s="281"/>
      <c r="DBC203" s="282"/>
      <c r="DBD203" s="229"/>
      <c r="DBE203" s="281"/>
      <c r="DBF203" s="282"/>
      <c r="DBG203" s="229"/>
      <c r="DBH203" s="281"/>
      <c r="DBI203" s="282"/>
      <c r="DBJ203" s="229"/>
      <c r="DBK203" s="281"/>
      <c r="DBL203" s="282"/>
      <c r="DBM203" s="229"/>
      <c r="DBN203" s="281"/>
      <c r="DBO203" s="282"/>
      <c r="DBP203" s="229"/>
      <c r="DBQ203" s="281"/>
      <c r="DBR203" s="282"/>
      <c r="DBS203" s="229"/>
      <c r="DBT203" s="281"/>
      <c r="DBU203" s="282"/>
      <c r="DBV203" s="229"/>
      <c r="DBW203" s="281"/>
      <c r="DBX203" s="282"/>
      <c r="DBY203" s="229"/>
      <c r="DBZ203" s="281"/>
      <c r="DCA203" s="282"/>
      <c r="DCB203" s="229"/>
      <c r="DCC203" s="281"/>
      <c r="DCD203" s="282"/>
      <c r="DCE203" s="229"/>
      <c r="DCF203" s="281"/>
      <c r="DCG203" s="282"/>
      <c r="DCH203" s="229"/>
      <c r="DCI203" s="281"/>
      <c r="DCJ203" s="282"/>
      <c r="DCK203" s="229"/>
      <c r="DCL203" s="281"/>
      <c r="DCM203" s="282"/>
      <c r="DCN203" s="229"/>
      <c r="DCO203" s="281"/>
      <c r="DCP203" s="282"/>
      <c r="DCQ203" s="229"/>
      <c r="DCR203" s="281"/>
      <c r="DCS203" s="282"/>
      <c r="DCT203" s="229"/>
      <c r="DCU203" s="281"/>
      <c r="DCV203" s="282"/>
      <c r="DCW203" s="229"/>
      <c r="DCX203" s="281"/>
      <c r="DCY203" s="282"/>
      <c r="DCZ203" s="229"/>
      <c r="DDA203" s="281"/>
      <c r="DDB203" s="282"/>
      <c r="DDC203" s="229"/>
      <c r="DDD203" s="281"/>
      <c r="DDE203" s="282"/>
      <c r="DDF203" s="229"/>
      <c r="DDG203" s="281"/>
      <c r="DDH203" s="282"/>
      <c r="DDI203" s="229"/>
      <c r="DDJ203" s="281"/>
      <c r="DDK203" s="282"/>
      <c r="DDL203" s="229"/>
      <c r="DDM203" s="281"/>
      <c r="DDN203" s="282"/>
      <c r="DDO203" s="229"/>
      <c r="DDP203" s="281"/>
      <c r="DDQ203" s="282"/>
      <c r="DDR203" s="229"/>
      <c r="DDS203" s="281"/>
      <c r="DDT203" s="282"/>
      <c r="DDU203" s="229"/>
      <c r="DDV203" s="281"/>
      <c r="DDW203" s="282"/>
      <c r="DDX203" s="229"/>
      <c r="DDY203" s="281"/>
      <c r="DDZ203" s="282"/>
      <c r="DEA203" s="229"/>
      <c r="DEB203" s="281"/>
      <c r="DEC203" s="282"/>
      <c r="DED203" s="229"/>
      <c r="DEE203" s="281"/>
      <c r="DEF203" s="282"/>
      <c r="DEG203" s="229"/>
      <c r="DEH203" s="281"/>
      <c r="DEI203" s="282"/>
      <c r="DEJ203" s="229"/>
      <c r="DEK203" s="281"/>
      <c r="DEL203" s="282"/>
      <c r="DEM203" s="229"/>
      <c r="DEN203" s="281"/>
      <c r="DEO203" s="282"/>
      <c r="DEP203" s="229"/>
      <c r="DEQ203" s="281"/>
      <c r="DER203" s="282"/>
      <c r="DES203" s="229"/>
      <c r="DET203" s="281"/>
      <c r="DEU203" s="282"/>
      <c r="DEV203" s="229"/>
      <c r="DEW203" s="281"/>
      <c r="DEX203" s="282"/>
      <c r="DEY203" s="229"/>
      <c r="DEZ203" s="281"/>
      <c r="DFA203" s="282"/>
      <c r="DFB203" s="229"/>
      <c r="DFC203" s="281"/>
      <c r="DFD203" s="282"/>
      <c r="DFE203" s="229"/>
      <c r="DFF203" s="281"/>
      <c r="DFG203" s="282"/>
      <c r="DFH203" s="229"/>
      <c r="DFI203" s="281"/>
      <c r="DFJ203" s="282"/>
      <c r="DFK203" s="229"/>
      <c r="DFL203" s="281"/>
      <c r="DFM203" s="282"/>
      <c r="DFN203" s="229"/>
      <c r="DFO203" s="281"/>
      <c r="DFP203" s="282"/>
      <c r="DFQ203" s="229"/>
      <c r="DFR203" s="281"/>
      <c r="DFS203" s="282"/>
      <c r="DFT203" s="229"/>
      <c r="DFU203" s="281"/>
      <c r="DFV203" s="282"/>
      <c r="DFW203" s="229"/>
      <c r="DFX203" s="281"/>
      <c r="DFY203" s="282"/>
      <c r="DFZ203" s="229"/>
      <c r="DGA203" s="281"/>
      <c r="DGB203" s="282"/>
      <c r="DGC203" s="229"/>
      <c r="DGD203" s="281"/>
      <c r="DGE203" s="282"/>
      <c r="DGF203" s="229"/>
      <c r="DGG203" s="281"/>
      <c r="DGH203" s="282"/>
      <c r="DGI203" s="229"/>
      <c r="DGJ203" s="281"/>
      <c r="DGK203" s="282"/>
      <c r="DGL203" s="229"/>
      <c r="DGM203" s="281"/>
      <c r="DGN203" s="282"/>
      <c r="DGO203" s="229"/>
      <c r="DGP203" s="281"/>
      <c r="DGQ203" s="282"/>
      <c r="DGR203" s="229"/>
      <c r="DGS203" s="281"/>
      <c r="DGT203" s="282"/>
      <c r="DGU203" s="229"/>
      <c r="DGV203" s="281"/>
      <c r="DGW203" s="282"/>
      <c r="DGX203" s="229"/>
      <c r="DGY203" s="281"/>
      <c r="DGZ203" s="282"/>
      <c r="DHA203" s="229"/>
      <c r="DHB203" s="281"/>
      <c r="DHC203" s="282"/>
      <c r="DHD203" s="229"/>
      <c r="DHE203" s="281"/>
      <c r="DHF203" s="282"/>
      <c r="DHG203" s="229"/>
      <c r="DHH203" s="281"/>
      <c r="DHI203" s="282"/>
      <c r="DHJ203" s="229"/>
      <c r="DHK203" s="281"/>
      <c r="DHL203" s="282"/>
      <c r="DHM203" s="229"/>
      <c r="DHN203" s="281"/>
      <c r="DHO203" s="282"/>
      <c r="DHP203" s="229"/>
      <c r="DHQ203" s="281"/>
      <c r="DHR203" s="282"/>
      <c r="DHS203" s="229"/>
      <c r="DHT203" s="281"/>
      <c r="DHU203" s="282"/>
      <c r="DHV203" s="229"/>
      <c r="DHW203" s="281"/>
      <c r="DHX203" s="282"/>
      <c r="DHY203" s="229"/>
      <c r="DHZ203" s="281"/>
      <c r="DIA203" s="282"/>
      <c r="DIB203" s="229"/>
      <c r="DIC203" s="281"/>
      <c r="DID203" s="282"/>
      <c r="DIE203" s="229"/>
      <c r="DIF203" s="281"/>
      <c r="DIG203" s="282"/>
      <c r="DIH203" s="229"/>
      <c r="DII203" s="281"/>
      <c r="DIJ203" s="282"/>
      <c r="DIK203" s="229"/>
      <c r="DIL203" s="281"/>
      <c r="DIM203" s="282"/>
      <c r="DIN203" s="229"/>
      <c r="DIO203" s="281"/>
      <c r="DIP203" s="282"/>
      <c r="DIQ203" s="229"/>
      <c r="DIR203" s="281"/>
      <c r="DIS203" s="282"/>
      <c r="DIT203" s="229"/>
      <c r="DIU203" s="281"/>
      <c r="DIV203" s="282"/>
      <c r="DIW203" s="229"/>
      <c r="DIX203" s="281"/>
      <c r="DIY203" s="282"/>
      <c r="DIZ203" s="229"/>
      <c r="DJA203" s="281"/>
      <c r="DJB203" s="282"/>
      <c r="DJC203" s="229"/>
      <c r="DJD203" s="281"/>
      <c r="DJE203" s="282"/>
      <c r="DJF203" s="229"/>
      <c r="DJG203" s="281"/>
      <c r="DJH203" s="282"/>
      <c r="DJI203" s="229"/>
      <c r="DJJ203" s="281"/>
      <c r="DJK203" s="282"/>
      <c r="DJL203" s="229"/>
      <c r="DJM203" s="281"/>
      <c r="DJN203" s="282"/>
      <c r="DJO203" s="229"/>
      <c r="DJP203" s="281"/>
      <c r="DJQ203" s="282"/>
      <c r="DJR203" s="229"/>
      <c r="DJS203" s="281"/>
      <c r="DJT203" s="282"/>
      <c r="DJU203" s="229"/>
      <c r="DJV203" s="281"/>
      <c r="DJW203" s="282"/>
      <c r="DJX203" s="229"/>
      <c r="DJY203" s="281"/>
      <c r="DJZ203" s="282"/>
      <c r="DKA203" s="229"/>
      <c r="DKB203" s="281"/>
      <c r="DKC203" s="282"/>
      <c r="DKD203" s="229"/>
      <c r="DKE203" s="281"/>
      <c r="DKF203" s="282"/>
      <c r="DKG203" s="229"/>
      <c r="DKH203" s="281"/>
      <c r="DKI203" s="282"/>
      <c r="DKJ203" s="229"/>
      <c r="DKK203" s="281"/>
      <c r="DKL203" s="282"/>
      <c r="DKM203" s="229"/>
      <c r="DKN203" s="281"/>
      <c r="DKO203" s="282"/>
      <c r="DKP203" s="229"/>
      <c r="DKQ203" s="281"/>
      <c r="DKR203" s="282"/>
      <c r="DKS203" s="229"/>
      <c r="DKT203" s="281"/>
      <c r="DKU203" s="282"/>
      <c r="DKV203" s="229"/>
      <c r="DKW203" s="281"/>
      <c r="DKX203" s="282"/>
      <c r="DKY203" s="229"/>
      <c r="DKZ203" s="281"/>
      <c r="DLA203" s="282"/>
      <c r="DLB203" s="229"/>
      <c r="DLC203" s="281"/>
      <c r="DLD203" s="282"/>
      <c r="DLE203" s="229"/>
      <c r="DLF203" s="281"/>
      <c r="DLG203" s="282"/>
      <c r="DLH203" s="229"/>
      <c r="DLI203" s="281"/>
      <c r="DLJ203" s="282"/>
      <c r="DLK203" s="229"/>
      <c r="DLL203" s="281"/>
      <c r="DLM203" s="282"/>
      <c r="DLN203" s="229"/>
      <c r="DLO203" s="281"/>
      <c r="DLP203" s="282"/>
      <c r="DLQ203" s="229"/>
      <c r="DLR203" s="281"/>
      <c r="DLS203" s="282"/>
      <c r="DLT203" s="229"/>
      <c r="DLU203" s="281"/>
      <c r="DLV203" s="282"/>
      <c r="DLW203" s="229"/>
      <c r="DLX203" s="281"/>
      <c r="DLY203" s="282"/>
      <c r="DLZ203" s="229"/>
      <c r="DMA203" s="281"/>
      <c r="DMB203" s="282"/>
      <c r="DMC203" s="229"/>
      <c r="DMD203" s="281"/>
      <c r="DME203" s="282"/>
      <c r="DMF203" s="229"/>
      <c r="DMG203" s="281"/>
      <c r="DMH203" s="282"/>
      <c r="DMI203" s="229"/>
      <c r="DMJ203" s="281"/>
      <c r="DMK203" s="282"/>
      <c r="DML203" s="229"/>
      <c r="DMM203" s="281"/>
      <c r="DMN203" s="282"/>
      <c r="DMO203" s="229"/>
      <c r="DMP203" s="281"/>
      <c r="DMQ203" s="282"/>
      <c r="DMR203" s="229"/>
      <c r="DMS203" s="281"/>
      <c r="DMT203" s="282"/>
      <c r="DMU203" s="229"/>
      <c r="DMV203" s="281"/>
      <c r="DMW203" s="282"/>
      <c r="DMX203" s="229"/>
      <c r="DMY203" s="281"/>
      <c r="DMZ203" s="282"/>
      <c r="DNA203" s="229"/>
      <c r="DNB203" s="281"/>
      <c r="DNC203" s="282"/>
      <c r="DND203" s="229"/>
      <c r="DNE203" s="281"/>
      <c r="DNF203" s="282"/>
      <c r="DNG203" s="229"/>
      <c r="DNH203" s="281"/>
      <c r="DNI203" s="282"/>
      <c r="DNJ203" s="229"/>
      <c r="DNK203" s="281"/>
      <c r="DNL203" s="282"/>
      <c r="DNM203" s="229"/>
      <c r="DNN203" s="281"/>
      <c r="DNO203" s="282"/>
      <c r="DNP203" s="229"/>
      <c r="DNQ203" s="281"/>
      <c r="DNR203" s="282"/>
      <c r="DNS203" s="229"/>
      <c r="DNT203" s="281"/>
      <c r="DNU203" s="282"/>
      <c r="DNV203" s="229"/>
      <c r="DNW203" s="281"/>
      <c r="DNX203" s="282"/>
      <c r="DNY203" s="229"/>
      <c r="DNZ203" s="281"/>
      <c r="DOA203" s="282"/>
      <c r="DOB203" s="229"/>
      <c r="DOC203" s="281"/>
      <c r="DOD203" s="282"/>
      <c r="DOE203" s="229"/>
      <c r="DOF203" s="281"/>
      <c r="DOG203" s="282"/>
      <c r="DOH203" s="229"/>
      <c r="DOI203" s="281"/>
      <c r="DOJ203" s="282"/>
      <c r="DOK203" s="229"/>
      <c r="DOL203" s="281"/>
      <c r="DOM203" s="282"/>
      <c r="DON203" s="229"/>
      <c r="DOO203" s="281"/>
      <c r="DOP203" s="282"/>
      <c r="DOQ203" s="229"/>
      <c r="DOR203" s="281"/>
      <c r="DOS203" s="282"/>
      <c r="DOT203" s="229"/>
      <c r="DOU203" s="281"/>
      <c r="DOV203" s="282"/>
      <c r="DOW203" s="229"/>
      <c r="DOX203" s="281"/>
      <c r="DOY203" s="282"/>
      <c r="DOZ203" s="229"/>
      <c r="DPA203" s="281"/>
      <c r="DPB203" s="282"/>
      <c r="DPC203" s="229"/>
      <c r="DPD203" s="281"/>
      <c r="DPE203" s="282"/>
      <c r="DPF203" s="229"/>
      <c r="DPG203" s="281"/>
      <c r="DPH203" s="282"/>
      <c r="DPI203" s="229"/>
      <c r="DPJ203" s="281"/>
      <c r="DPK203" s="282"/>
      <c r="DPL203" s="229"/>
      <c r="DPM203" s="281"/>
      <c r="DPN203" s="282"/>
      <c r="DPO203" s="229"/>
      <c r="DPP203" s="281"/>
      <c r="DPQ203" s="282"/>
      <c r="DPR203" s="229"/>
      <c r="DPS203" s="281"/>
      <c r="DPT203" s="282"/>
      <c r="DPU203" s="229"/>
      <c r="DPV203" s="281"/>
      <c r="DPW203" s="282"/>
      <c r="DPX203" s="229"/>
      <c r="DPY203" s="281"/>
      <c r="DPZ203" s="282"/>
      <c r="DQA203" s="229"/>
      <c r="DQB203" s="281"/>
      <c r="DQC203" s="282"/>
      <c r="DQD203" s="229"/>
      <c r="DQE203" s="281"/>
      <c r="DQF203" s="282"/>
      <c r="DQG203" s="229"/>
      <c r="DQH203" s="281"/>
      <c r="DQI203" s="282"/>
      <c r="DQJ203" s="229"/>
      <c r="DQK203" s="281"/>
      <c r="DQL203" s="282"/>
      <c r="DQM203" s="229"/>
      <c r="DQN203" s="281"/>
      <c r="DQO203" s="282"/>
      <c r="DQP203" s="229"/>
      <c r="DQQ203" s="281"/>
      <c r="DQR203" s="282"/>
      <c r="DQS203" s="229"/>
      <c r="DQT203" s="281"/>
      <c r="DQU203" s="282"/>
      <c r="DQV203" s="229"/>
      <c r="DQW203" s="281"/>
      <c r="DQX203" s="282"/>
      <c r="DQY203" s="229"/>
      <c r="DQZ203" s="281"/>
      <c r="DRA203" s="282"/>
      <c r="DRB203" s="229"/>
      <c r="DRC203" s="281"/>
      <c r="DRD203" s="282"/>
      <c r="DRE203" s="229"/>
      <c r="DRF203" s="281"/>
      <c r="DRG203" s="282"/>
      <c r="DRH203" s="229"/>
      <c r="DRI203" s="281"/>
      <c r="DRJ203" s="282"/>
      <c r="DRK203" s="229"/>
      <c r="DRL203" s="281"/>
      <c r="DRM203" s="282"/>
      <c r="DRN203" s="229"/>
      <c r="DRO203" s="281"/>
      <c r="DRP203" s="282"/>
      <c r="DRQ203" s="229"/>
      <c r="DRR203" s="281"/>
      <c r="DRS203" s="282"/>
      <c r="DRT203" s="229"/>
      <c r="DRU203" s="281"/>
      <c r="DRV203" s="282"/>
      <c r="DRW203" s="229"/>
      <c r="DRX203" s="281"/>
      <c r="DRY203" s="282"/>
      <c r="DRZ203" s="229"/>
      <c r="DSA203" s="281"/>
      <c r="DSB203" s="282"/>
      <c r="DSC203" s="229"/>
      <c r="DSD203" s="281"/>
      <c r="DSE203" s="282"/>
      <c r="DSF203" s="229"/>
      <c r="DSG203" s="281"/>
      <c r="DSH203" s="282"/>
      <c r="DSI203" s="229"/>
      <c r="DSJ203" s="281"/>
      <c r="DSK203" s="282"/>
      <c r="DSL203" s="229"/>
      <c r="DSM203" s="281"/>
      <c r="DSN203" s="282"/>
      <c r="DSO203" s="229"/>
      <c r="DSP203" s="281"/>
      <c r="DSQ203" s="282"/>
      <c r="DSR203" s="229"/>
      <c r="DSS203" s="281"/>
      <c r="DST203" s="282"/>
      <c r="DSU203" s="229"/>
      <c r="DSV203" s="281"/>
      <c r="DSW203" s="282"/>
      <c r="DSX203" s="229"/>
      <c r="DSY203" s="281"/>
      <c r="DSZ203" s="282"/>
      <c r="DTA203" s="229"/>
      <c r="DTB203" s="281"/>
      <c r="DTC203" s="282"/>
      <c r="DTD203" s="229"/>
      <c r="DTE203" s="281"/>
      <c r="DTF203" s="282"/>
      <c r="DTG203" s="229"/>
      <c r="DTH203" s="281"/>
      <c r="DTI203" s="282"/>
      <c r="DTJ203" s="229"/>
      <c r="DTK203" s="281"/>
      <c r="DTL203" s="282"/>
      <c r="DTM203" s="229"/>
      <c r="DTN203" s="281"/>
      <c r="DTO203" s="282"/>
      <c r="DTP203" s="229"/>
      <c r="DTQ203" s="281"/>
      <c r="DTR203" s="282"/>
      <c r="DTS203" s="229"/>
      <c r="DTT203" s="281"/>
      <c r="DTU203" s="282"/>
      <c r="DTV203" s="229"/>
      <c r="DTW203" s="281"/>
      <c r="DTX203" s="282"/>
      <c r="DTY203" s="229"/>
      <c r="DTZ203" s="281"/>
      <c r="DUA203" s="282"/>
      <c r="DUB203" s="229"/>
      <c r="DUC203" s="281"/>
      <c r="DUD203" s="282"/>
      <c r="DUE203" s="229"/>
      <c r="DUF203" s="281"/>
      <c r="DUG203" s="282"/>
      <c r="DUH203" s="229"/>
      <c r="DUI203" s="281"/>
      <c r="DUJ203" s="282"/>
      <c r="DUK203" s="229"/>
      <c r="DUL203" s="281"/>
      <c r="DUM203" s="282"/>
      <c r="DUN203" s="229"/>
      <c r="DUO203" s="281"/>
      <c r="DUP203" s="282"/>
      <c r="DUQ203" s="229"/>
      <c r="DUR203" s="281"/>
      <c r="DUS203" s="282"/>
      <c r="DUT203" s="229"/>
      <c r="DUU203" s="281"/>
      <c r="DUV203" s="282"/>
      <c r="DUW203" s="229"/>
      <c r="DUX203" s="281"/>
      <c r="DUY203" s="282"/>
      <c r="DUZ203" s="229"/>
      <c r="DVA203" s="281"/>
      <c r="DVB203" s="282"/>
      <c r="DVC203" s="229"/>
      <c r="DVD203" s="281"/>
      <c r="DVE203" s="282"/>
      <c r="DVF203" s="229"/>
      <c r="DVG203" s="281"/>
      <c r="DVH203" s="282"/>
      <c r="DVI203" s="229"/>
      <c r="DVJ203" s="281"/>
      <c r="DVK203" s="282"/>
      <c r="DVL203" s="229"/>
      <c r="DVM203" s="281"/>
      <c r="DVN203" s="282"/>
      <c r="DVO203" s="229"/>
      <c r="DVP203" s="281"/>
      <c r="DVQ203" s="282"/>
      <c r="DVR203" s="229"/>
      <c r="DVS203" s="281"/>
      <c r="DVT203" s="282"/>
      <c r="DVU203" s="229"/>
      <c r="DVV203" s="281"/>
      <c r="DVW203" s="282"/>
      <c r="DVX203" s="229"/>
      <c r="DVY203" s="281"/>
      <c r="DVZ203" s="282"/>
      <c r="DWA203" s="229"/>
      <c r="DWB203" s="281"/>
      <c r="DWC203" s="282"/>
      <c r="DWD203" s="229"/>
      <c r="DWE203" s="281"/>
      <c r="DWF203" s="282"/>
      <c r="DWG203" s="229"/>
      <c r="DWH203" s="281"/>
      <c r="DWI203" s="282"/>
      <c r="DWJ203" s="229"/>
      <c r="DWK203" s="281"/>
      <c r="DWL203" s="282"/>
      <c r="DWM203" s="229"/>
      <c r="DWN203" s="281"/>
      <c r="DWO203" s="282"/>
      <c r="DWP203" s="229"/>
      <c r="DWQ203" s="281"/>
      <c r="DWR203" s="282"/>
      <c r="DWS203" s="229"/>
      <c r="DWT203" s="281"/>
      <c r="DWU203" s="282"/>
      <c r="DWV203" s="229"/>
      <c r="DWW203" s="281"/>
      <c r="DWX203" s="282"/>
      <c r="DWY203" s="229"/>
      <c r="DWZ203" s="281"/>
      <c r="DXA203" s="282"/>
      <c r="DXB203" s="229"/>
      <c r="DXC203" s="281"/>
      <c r="DXD203" s="282"/>
      <c r="DXE203" s="229"/>
      <c r="DXF203" s="281"/>
      <c r="DXG203" s="282"/>
      <c r="DXH203" s="229"/>
      <c r="DXI203" s="281"/>
      <c r="DXJ203" s="282"/>
      <c r="DXK203" s="229"/>
      <c r="DXL203" s="281"/>
      <c r="DXM203" s="282"/>
      <c r="DXN203" s="229"/>
      <c r="DXO203" s="281"/>
      <c r="DXP203" s="282"/>
      <c r="DXQ203" s="229"/>
      <c r="DXR203" s="281"/>
      <c r="DXS203" s="282"/>
      <c r="DXT203" s="229"/>
      <c r="DXU203" s="281"/>
      <c r="DXV203" s="282"/>
      <c r="DXW203" s="229"/>
      <c r="DXX203" s="281"/>
      <c r="DXY203" s="282"/>
      <c r="DXZ203" s="229"/>
      <c r="DYA203" s="281"/>
      <c r="DYB203" s="282"/>
      <c r="DYC203" s="229"/>
      <c r="DYD203" s="281"/>
      <c r="DYE203" s="282"/>
      <c r="DYF203" s="229"/>
      <c r="DYG203" s="281"/>
      <c r="DYH203" s="282"/>
      <c r="DYI203" s="229"/>
      <c r="DYJ203" s="281"/>
      <c r="DYK203" s="282"/>
      <c r="DYL203" s="229"/>
      <c r="DYM203" s="281"/>
      <c r="DYN203" s="282"/>
      <c r="DYO203" s="229"/>
      <c r="DYP203" s="281"/>
      <c r="DYQ203" s="282"/>
      <c r="DYR203" s="229"/>
      <c r="DYS203" s="281"/>
      <c r="DYT203" s="282"/>
      <c r="DYU203" s="229"/>
      <c r="DYV203" s="281"/>
      <c r="DYW203" s="282"/>
      <c r="DYX203" s="229"/>
      <c r="DYY203" s="281"/>
      <c r="DYZ203" s="282"/>
      <c r="DZA203" s="229"/>
      <c r="DZB203" s="281"/>
      <c r="DZC203" s="282"/>
      <c r="DZD203" s="229"/>
      <c r="DZE203" s="281"/>
      <c r="DZF203" s="282"/>
      <c r="DZG203" s="229"/>
      <c r="DZH203" s="281"/>
      <c r="DZI203" s="282"/>
      <c r="DZJ203" s="229"/>
      <c r="DZK203" s="281"/>
      <c r="DZL203" s="282"/>
      <c r="DZM203" s="229"/>
      <c r="DZN203" s="281"/>
      <c r="DZO203" s="282"/>
      <c r="DZP203" s="229"/>
      <c r="DZQ203" s="281"/>
      <c r="DZR203" s="282"/>
      <c r="DZS203" s="229"/>
      <c r="DZT203" s="281"/>
      <c r="DZU203" s="282"/>
      <c r="DZV203" s="229"/>
      <c r="DZW203" s="281"/>
      <c r="DZX203" s="282"/>
      <c r="DZY203" s="229"/>
      <c r="DZZ203" s="281"/>
      <c r="EAA203" s="282"/>
      <c r="EAB203" s="229"/>
      <c r="EAC203" s="281"/>
      <c r="EAD203" s="282"/>
      <c r="EAE203" s="229"/>
      <c r="EAF203" s="281"/>
      <c r="EAG203" s="282"/>
      <c r="EAH203" s="229"/>
      <c r="EAI203" s="281"/>
      <c r="EAJ203" s="282"/>
      <c r="EAK203" s="229"/>
      <c r="EAL203" s="281"/>
      <c r="EAM203" s="282"/>
      <c r="EAN203" s="229"/>
      <c r="EAO203" s="281"/>
      <c r="EAP203" s="282"/>
      <c r="EAQ203" s="229"/>
      <c r="EAR203" s="281"/>
      <c r="EAS203" s="282"/>
      <c r="EAT203" s="229"/>
      <c r="EAU203" s="281"/>
      <c r="EAV203" s="282"/>
      <c r="EAW203" s="229"/>
      <c r="EAX203" s="281"/>
      <c r="EAY203" s="282"/>
      <c r="EAZ203" s="229"/>
      <c r="EBA203" s="281"/>
      <c r="EBB203" s="282"/>
      <c r="EBC203" s="229"/>
      <c r="EBD203" s="281"/>
      <c r="EBE203" s="282"/>
      <c r="EBF203" s="229"/>
      <c r="EBG203" s="281"/>
      <c r="EBH203" s="282"/>
      <c r="EBI203" s="229"/>
      <c r="EBJ203" s="281"/>
      <c r="EBK203" s="282"/>
      <c r="EBL203" s="229"/>
      <c r="EBM203" s="281"/>
      <c r="EBN203" s="282"/>
      <c r="EBO203" s="229"/>
      <c r="EBP203" s="281"/>
      <c r="EBQ203" s="282"/>
      <c r="EBR203" s="229"/>
      <c r="EBS203" s="281"/>
      <c r="EBT203" s="282"/>
      <c r="EBU203" s="229"/>
      <c r="EBV203" s="281"/>
      <c r="EBW203" s="282"/>
      <c r="EBX203" s="229"/>
      <c r="EBY203" s="281"/>
      <c r="EBZ203" s="282"/>
      <c r="ECA203" s="229"/>
      <c r="ECB203" s="281"/>
      <c r="ECC203" s="282"/>
      <c r="ECD203" s="229"/>
      <c r="ECE203" s="281"/>
      <c r="ECF203" s="282"/>
      <c r="ECG203" s="229"/>
      <c r="ECH203" s="281"/>
      <c r="ECI203" s="282"/>
      <c r="ECJ203" s="229"/>
      <c r="ECK203" s="281"/>
      <c r="ECL203" s="282"/>
      <c r="ECM203" s="229"/>
      <c r="ECN203" s="281"/>
      <c r="ECO203" s="282"/>
      <c r="ECP203" s="229"/>
      <c r="ECQ203" s="281"/>
      <c r="ECR203" s="282"/>
      <c r="ECS203" s="229"/>
      <c r="ECT203" s="281"/>
      <c r="ECU203" s="282"/>
      <c r="ECV203" s="229"/>
      <c r="ECW203" s="281"/>
      <c r="ECX203" s="282"/>
      <c r="ECY203" s="229"/>
      <c r="ECZ203" s="281"/>
      <c r="EDA203" s="282"/>
      <c r="EDB203" s="229"/>
      <c r="EDC203" s="281"/>
      <c r="EDD203" s="282"/>
      <c r="EDE203" s="229"/>
      <c r="EDF203" s="281"/>
      <c r="EDG203" s="282"/>
      <c r="EDH203" s="229"/>
      <c r="EDI203" s="281"/>
      <c r="EDJ203" s="282"/>
      <c r="EDK203" s="229"/>
      <c r="EDL203" s="281"/>
      <c r="EDM203" s="282"/>
      <c r="EDN203" s="229"/>
      <c r="EDO203" s="281"/>
      <c r="EDP203" s="282"/>
      <c r="EDQ203" s="229"/>
      <c r="EDR203" s="281"/>
      <c r="EDS203" s="282"/>
      <c r="EDT203" s="229"/>
      <c r="EDU203" s="281"/>
      <c r="EDV203" s="282"/>
      <c r="EDW203" s="229"/>
      <c r="EDX203" s="281"/>
      <c r="EDY203" s="282"/>
      <c r="EDZ203" s="229"/>
      <c r="EEA203" s="281"/>
      <c r="EEB203" s="282"/>
      <c r="EEC203" s="229"/>
      <c r="EED203" s="281"/>
      <c r="EEE203" s="282"/>
      <c r="EEF203" s="229"/>
      <c r="EEG203" s="281"/>
      <c r="EEH203" s="282"/>
      <c r="EEI203" s="229"/>
      <c r="EEJ203" s="281"/>
      <c r="EEK203" s="282"/>
      <c r="EEL203" s="229"/>
      <c r="EEM203" s="281"/>
      <c r="EEN203" s="282"/>
      <c r="EEO203" s="229"/>
      <c r="EEP203" s="281"/>
      <c r="EEQ203" s="282"/>
      <c r="EER203" s="229"/>
      <c r="EES203" s="281"/>
      <c r="EET203" s="282"/>
      <c r="EEU203" s="229"/>
      <c r="EEV203" s="281"/>
      <c r="EEW203" s="282"/>
      <c r="EEX203" s="229"/>
      <c r="EEY203" s="281"/>
      <c r="EEZ203" s="282"/>
      <c r="EFA203" s="229"/>
      <c r="EFB203" s="281"/>
      <c r="EFC203" s="282"/>
      <c r="EFD203" s="229"/>
      <c r="EFE203" s="281"/>
      <c r="EFF203" s="282"/>
      <c r="EFG203" s="229"/>
      <c r="EFH203" s="281"/>
      <c r="EFI203" s="282"/>
      <c r="EFJ203" s="229"/>
      <c r="EFK203" s="281"/>
      <c r="EFL203" s="282"/>
      <c r="EFM203" s="229"/>
      <c r="EFN203" s="281"/>
      <c r="EFO203" s="282"/>
      <c r="EFP203" s="229"/>
      <c r="EFQ203" s="281"/>
      <c r="EFR203" s="282"/>
      <c r="EFS203" s="229"/>
      <c r="EFT203" s="281"/>
      <c r="EFU203" s="282"/>
      <c r="EFV203" s="229"/>
      <c r="EFW203" s="281"/>
      <c r="EFX203" s="282"/>
      <c r="EFY203" s="229"/>
      <c r="EFZ203" s="281"/>
      <c r="EGA203" s="282"/>
      <c r="EGB203" s="229"/>
      <c r="EGC203" s="281"/>
      <c r="EGD203" s="282"/>
      <c r="EGE203" s="229"/>
      <c r="EGF203" s="281"/>
      <c r="EGG203" s="282"/>
      <c r="EGH203" s="229"/>
      <c r="EGI203" s="281"/>
      <c r="EGJ203" s="282"/>
      <c r="EGK203" s="229"/>
      <c r="EGL203" s="281"/>
      <c r="EGM203" s="282"/>
      <c r="EGN203" s="229"/>
      <c r="EGO203" s="281"/>
      <c r="EGP203" s="282"/>
      <c r="EGQ203" s="229"/>
      <c r="EGR203" s="281"/>
      <c r="EGS203" s="282"/>
      <c r="EGT203" s="229"/>
      <c r="EGU203" s="281"/>
      <c r="EGV203" s="282"/>
      <c r="EGW203" s="229"/>
      <c r="EGX203" s="281"/>
      <c r="EGY203" s="282"/>
      <c r="EGZ203" s="229"/>
      <c r="EHA203" s="281"/>
      <c r="EHB203" s="282"/>
      <c r="EHC203" s="229"/>
      <c r="EHD203" s="281"/>
      <c r="EHE203" s="282"/>
      <c r="EHF203" s="229"/>
      <c r="EHG203" s="281"/>
      <c r="EHH203" s="282"/>
      <c r="EHI203" s="229"/>
      <c r="EHJ203" s="281"/>
      <c r="EHK203" s="282"/>
      <c r="EHL203" s="229"/>
      <c r="EHM203" s="281"/>
      <c r="EHN203" s="282"/>
      <c r="EHO203" s="229"/>
      <c r="EHP203" s="281"/>
      <c r="EHQ203" s="282"/>
      <c r="EHR203" s="229"/>
      <c r="EHS203" s="281"/>
      <c r="EHT203" s="282"/>
      <c r="EHU203" s="229"/>
      <c r="EHV203" s="281"/>
      <c r="EHW203" s="282"/>
      <c r="EHX203" s="229"/>
      <c r="EHY203" s="281"/>
      <c r="EHZ203" s="282"/>
      <c r="EIA203" s="229"/>
      <c r="EIB203" s="281"/>
      <c r="EIC203" s="282"/>
      <c r="EID203" s="229"/>
      <c r="EIE203" s="281"/>
      <c r="EIF203" s="282"/>
      <c r="EIG203" s="229"/>
      <c r="EIH203" s="281"/>
      <c r="EII203" s="282"/>
      <c r="EIJ203" s="229"/>
      <c r="EIK203" s="281"/>
      <c r="EIL203" s="282"/>
      <c r="EIM203" s="229"/>
      <c r="EIN203" s="281"/>
      <c r="EIO203" s="282"/>
      <c r="EIP203" s="229"/>
      <c r="EIQ203" s="281"/>
      <c r="EIR203" s="282"/>
      <c r="EIS203" s="229"/>
      <c r="EIT203" s="281"/>
      <c r="EIU203" s="282"/>
      <c r="EIV203" s="229"/>
      <c r="EIW203" s="281"/>
      <c r="EIX203" s="282"/>
      <c r="EIY203" s="229"/>
      <c r="EIZ203" s="281"/>
      <c r="EJA203" s="282"/>
      <c r="EJB203" s="229"/>
      <c r="EJC203" s="281"/>
      <c r="EJD203" s="282"/>
      <c r="EJE203" s="229"/>
      <c r="EJF203" s="281"/>
      <c r="EJG203" s="282"/>
      <c r="EJH203" s="229"/>
      <c r="EJI203" s="281"/>
      <c r="EJJ203" s="282"/>
      <c r="EJK203" s="229"/>
      <c r="EJL203" s="281"/>
      <c r="EJM203" s="282"/>
      <c r="EJN203" s="229"/>
      <c r="EJO203" s="281"/>
      <c r="EJP203" s="282"/>
      <c r="EJQ203" s="229"/>
      <c r="EJR203" s="281"/>
      <c r="EJS203" s="282"/>
      <c r="EJT203" s="229"/>
      <c r="EJU203" s="281"/>
      <c r="EJV203" s="282"/>
      <c r="EJW203" s="229"/>
      <c r="EJX203" s="281"/>
      <c r="EJY203" s="282"/>
      <c r="EJZ203" s="229"/>
      <c r="EKA203" s="281"/>
      <c r="EKB203" s="282"/>
      <c r="EKC203" s="229"/>
      <c r="EKD203" s="281"/>
      <c r="EKE203" s="282"/>
      <c r="EKF203" s="229"/>
      <c r="EKG203" s="281"/>
      <c r="EKH203" s="282"/>
      <c r="EKI203" s="229"/>
      <c r="EKJ203" s="281"/>
      <c r="EKK203" s="282"/>
      <c r="EKL203" s="229"/>
      <c r="EKM203" s="281"/>
      <c r="EKN203" s="282"/>
      <c r="EKO203" s="229"/>
      <c r="EKP203" s="281"/>
      <c r="EKQ203" s="282"/>
      <c r="EKR203" s="229"/>
      <c r="EKS203" s="281"/>
      <c r="EKT203" s="282"/>
      <c r="EKU203" s="229"/>
      <c r="EKV203" s="281"/>
      <c r="EKW203" s="282"/>
      <c r="EKX203" s="229"/>
      <c r="EKY203" s="281"/>
      <c r="EKZ203" s="282"/>
      <c r="ELA203" s="229"/>
      <c r="ELB203" s="281"/>
      <c r="ELC203" s="282"/>
      <c r="ELD203" s="229"/>
      <c r="ELE203" s="281"/>
      <c r="ELF203" s="282"/>
      <c r="ELG203" s="229"/>
      <c r="ELH203" s="281"/>
      <c r="ELI203" s="282"/>
      <c r="ELJ203" s="229"/>
      <c r="ELK203" s="281"/>
      <c r="ELL203" s="282"/>
      <c r="ELM203" s="229"/>
      <c r="ELN203" s="281"/>
      <c r="ELO203" s="282"/>
      <c r="ELP203" s="229"/>
      <c r="ELQ203" s="281"/>
      <c r="ELR203" s="282"/>
      <c r="ELS203" s="229"/>
      <c r="ELT203" s="281"/>
      <c r="ELU203" s="282"/>
      <c r="ELV203" s="229"/>
      <c r="ELW203" s="281"/>
      <c r="ELX203" s="282"/>
      <c r="ELY203" s="229"/>
      <c r="ELZ203" s="281"/>
      <c r="EMA203" s="282"/>
      <c r="EMB203" s="229"/>
      <c r="EMC203" s="281"/>
      <c r="EMD203" s="282"/>
      <c r="EME203" s="229"/>
      <c r="EMF203" s="281"/>
      <c r="EMG203" s="282"/>
      <c r="EMH203" s="229"/>
      <c r="EMI203" s="281"/>
      <c r="EMJ203" s="282"/>
      <c r="EMK203" s="229"/>
      <c r="EML203" s="281"/>
      <c r="EMM203" s="282"/>
      <c r="EMN203" s="229"/>
      <c r="EMO203" s="281"/>
      <c r="EMP203" s="282"/>
      <c r="EMQ203" s="229"/>
      <c r="EMR203" s="281"/>
      <c r="EMS203" s="282"/>
      <c r="EMT203" s="229"/>
      <c r="EMU203" s="281"/>
      <c r="EMV203" s="282"/>
      <c r="EMW203" s="229"/>
      <c r="EMX203" s="281"/>
      <c r="EMY203" s="282"/>
      <c r="EMZ203" s="229"/>
      <c r="ENA203" s="281"/>
      <c r="ENB203" s="282"/>
      <c r="ENC203" s="229"/>
      <c r="END203" s="281"/>
      <c r="ENE203" s="282"/>
      <c r="ENF203" s="229"/>
      <c r="ENG203" s="281"/>
      <c r="ENH203" s="282"/>
      <c r="ENI203" s="229"/>
      <c r="ENJ203" s="281"/>
      <c r="ENK203" s="282"/>
      <c r="ENL203" s="229"/>
      <c r="ENM203" s="281"/>
      <c r="ENN203" s="282"/>
      <c r="ENO203" s="229"/>
      <c r="ENP203" s="281"/>
      <c r="ENQ203" s="282"/>
      <c r="ENR203" s="229"/>
      <c r="ENS203" s="281"/>
      <c r="ENT203" s="282"/>
      <c r="ENU203" s="229"/>
      <c r="ENV203" s="281"/>
      <c r="ENW203" s="282"/>
      <c r="ENX203" s="229"/>
      <c r="ENY203" s="281"/>
      <c r="ENZ203" s="282"/>
      <c r="EOA203" s="229"/>
      <c r="EOB203" s="281"/>
      <c r="EOC203" s="282"/>
      <c r="EOD203" s="229"/>
      <c r="EOE203" s="281"/>
      <c r="EOF203" s="282"/>
      <c r="EOG203" s="229"/>
      <c r="EOH203" s="281"/>
      <c r="EOI203" s="282"/>
      <c r="EOJ203" s="229"/>
      <c r="EOK203" s="281"/>
      <c r="EOL203" s="282"/>
      <c r="EOM203" s="229"/>
      <c r="EON203" s="281"/>
      <c r="EOO203" s="282"/>
      <c r="EOP203" s="229"/>
      <c r="EOQ203" s="281"/>
      <c r="EOR203" s="282"/>
      <c r="EOS203" s="229"/>
      <c r="EOT203" s="281"/>
      <c r="EOU203" s="282"/>
      <c r="EOV203" s="229"/>
      <c r="EOW203" s="281"/>
      <c r="EOX203" s="282"/>
      <c r="EOY203" s="229"/>
      <c r="EOZ203" s="281"/>
      <c r="EPA203" s="282"/>
      <c r="EPB203" s="229"/>
      <c r="EPC203" s="281"/>
      <c r="EPD203" s="282"/>
      <c r="EPE203" s="229"/>
      <c r="EPF203" s="281"/>
      <c r="EPG203" s="282"/>
      <c r="EPH203" s="229"/>
      <c r="EPI203" s="281"/>
      <c r="EPJ203" s="282"/>
      <c r="EPK203" s="229"/>
      <c r="EPL203" s="281"/>
      <c r="EPM203" s="282"/>
      <c r="EPN203" s="229"/>
      <c r="EPO203" s="281"/>
      <c r="EPP203" s="282"/>
      <c r="EPQ203" s="229"/>
      <c r="EPR203" s="281"/>
      <c r="EPS203" s="282"/>
      <c r="EPT203" s="229"/>
      <c r="EPU203" s="281"/>
      <c r="EPV203" s="282"/>
      <c r="EPW203" s="229"/>
      <c r="EPX203" s="281"/>
      <c r="EPY203" s="282"/>
      <c r="EPZ203" s="229"/>
      <c r="EQA203" s="281"/>
      <c r="EQB203" s="282"/>
      <c r="EQC203" s="229"/>
      <c r="EQD203" s="281"/>
      <c r="EQE203" s="282"/>
      <c r="EQF203" s="229"/>
      <c r="EQG203" s="281"/>
      <c r="EQH203" s="282"/>
      <c r="EQI203" s="229"/>
      <c r="EQJ203" s="281"/>
      <c r="EQK203" s="282"/>
      <c r="EQL203" s="229"/>
      <c r="EQM203" s="281"/>
      <c r="EQN203" s="282"/>
      <c r="EQO203" s="229"/>
      <c r="EQP203" s="281"/>
      <c r="EQQ203" s="282"/>
      <c r="EQR203" s="229"/>
      <c r="EQS203" s="281"/>
      <c r="EQT203" s="282"/>
      <c r="EQU203" s="229"/>
      <c r="EQV203" s="281"/>
      <c r="EQW203" s="282"/>
      <c r="EQX203" s="229"/>
      <c r="EQY203" s="281"/>
      <c r="EQZ203" s="282"/>
      <c r="ERA203" s="229"/>
      <c r="ERB203" s="281"/>
      <c r="ERC203" s="282"/>
      <c r="ERD203" s="229"/>
      <c r="ERE203" s="281"/>
      <c r="ERF203" s="282"/>
      <c r="ERG203" s="229"/>
      <c r="ERH203" s="281"/>
      <c r="ERI203" s="282"/>
      <c r="ERJ203" s="229"/>
      <c r="ERK203" s="281"/>
      <c r="ERL203" s="282"/>
      <c r="ERM203" s="229"/>
      <c r="ERN203" s="281"/>
      <c r="ERO203" s="282"/>
      <c r="ERP203" s="229"/>
      <c r="ERQ203" s="281"/>
      <c r="ERR203" s="282"/>
      <c r="ERS203" s="229"/>
      <c r="ERT203" s="281"/>
      <c r="ERU203" s="282"/>
      <c r="ERV203" s="229"/>
      <c r="ERW203" s="281"/>
      <c r="ERX203" s="282"/>
      <c r="ERY203" s="229"/>
      <c r="ERZ203" s="281"/>
      <c r="ESA203" s="282"/>
      <c r="ESB203" s="229"/>
      <c r="ESC203" s="281"/>
      <c r="ESD203" s="282"/>
      <c r="ESE203" s="229"/>
      <c r="ESF203" s="281"/>
      <c r="ESG203" s="282"/>
      <c r="ESH203" s="229"/>
      <c r="ESI203" s="281"/>
      <c r="ESJ203" s="282"/>
      <c r="ESK203" s="229"/>
      <c r="ESL203" s="281"/>
      <c r="ESM203" s="282"/>
      <c r="ESN203" s="229"/>
      <c r="ESO203" s="281"/>
      <c r="ESP203" s="282"/>
      <c r="ESQ203" s="229"/>
      <c r="ESR203" s="281"/>
      <c r="ESS203" s="282"/>
      <c r="EST203" s="229"/>
      <c r="ESU203" s="281"/>
      <c r="ESV203" s="282"/>
      <c r="ESW203" s="229"/>
      <c r="ESX203" s="281"/>
      <c r="ESY203" s="282"/>
      <c r="ESZ203" s="229"/>
      <c r="ETA203" s="281"/>
      <c r="ETB203" s="282"/>
      <c r="ETC203" s="229"/>
      <c r="ETD203" s="281"/>
      <c r="ETE203" s="282"/>
      <c r="ETF203" s="229"/>
      <c r="ETG203" s="281"/>
      <c r="ETH203" s="282"/>
      <c r="ETI203" s="229"/>
      <c r="ETJ203" s="281"/>
      <c r="ETK203" s="282"/>
      <c r="ETL203" s="229"/>
      <c r="ETM203" s="281"/>
      <c r="ETN203" s="282"/>
      <c r="ETO203" s="229"/>
      <c r="ETP203" s="281"/>
      <c r="ETQ203" s="282"/>
      <c r="ETR203" s="229"/>
      <c r="ETS203" s="281"/>
      <c r="ETT203" s="282"/>
      <c r="ETU203" s="229"/>
      <c r="ETV203" s="281"/>
      <c r="ETW203" s="282"/>
      <c r="ETX203" s="229"/>
      <c r="ETY203" s="281"/>
      <c r="ETZ203" s="282"/>
      <c r="EUA203" s="229"/>
      <c r="EUB203" s="281"/>
      <c r="EUC203" s="282"/>
      <c r="EUD203" s="229"/>
      <c r="EUE203" s="281"/>
      <c r="EUF203" s="282"/>
      <c r="EUG203" s="229"/>
      <c r="EUH203" s="281"/>
      <c r="EUI203" s="282"/>
      <c r="EUJ203" s="229"/>
      <c r="EUK203" s="281"/>
      <c r="EUL203" s="282"/>
      <c r="EUM203" s="229"/>
      <c r="EUN203" s="281"/>
      <c r="EUO203" s="282"/>
      <c r="EUP203" s="229"/>
      <c r="EUQ203" s="281"/>
      <c r="EUR203" s="282"/>
      <c r="EUS203" s="229"/>
      <c r="EUT203" s="281"/>
      <c r="EUU203" s="282"/>
      <c r="EUV203" s="229"/>
      <c r="EUW203" s="281"/>
      <c r="EUX203" s="282"/>
      <c r="EUY203" s="229"/>
      <c r="EUZ203" s="281"/>
      <c r="EVA203" s="282"/>
      <c r="EVB203" s="229"/>
      <c r="EVC203" s="281"/>
      <c r="EVD203" s="282"/>
      <c r="EVE203" s="229"/>
      <c r="EVF203" s="281"/>
      <c r="EVG203" s="282"/>
      <c r="EVH203" s="229"/>
      <c r="EVI203" s="281"/>
      <c r="EVJ203" s="282"/>
      <c r="EVK203" s="229"/>
      <c r="EVL203" s="281"/>
      <c r="EVM203" s="282"/>
      <c r="EVN203" s="229"/>
      <c r="EVO203" s="281"/>
      <c r="EVP203" s="282"/>
      <c r="EVQ203" s="229"/>
      <c r="EVR203" s="281"/>
      <c r="EVS203" s="282"/>
      <c r="EVT203" s="229"/>
      <c r="EVU203" s="281"/>
      <c r="EVV203" s="282"/>
      <c r="EVW203" s="229"/>
      <c r="EVX203" s="281"/>
      <c r="EVY203" s="282"/>
      <c r="EVZ203" s="229"/>
      <c r="EWA203" s="281"/>
      <c r="EWB203" s="282"/>
      <c r="EWC203" s="229"/>
      <c r="EWD203" s="281"/>
      <c r="EWE203" s="282"/>
      <c r="EWF203" s="229"/>
      <c r="EWG203" s="281"/>
      <c r="EWH203" s="282"/>
      <c r="EWI203" s="229"/>
      <c r="EWJ203" s="281"/>
      <c r="EWK203" s="282"/>
      <c r="EWL203" s="229"/>
      <c r="EWM203" s="281"/>
      <c r="EWN203" s="282"/>
      <c r="EWO203" s="229"/>
      <c r="EWP203" s="281"/>
      <c r="EWQ203" s="282"/>
      <c r="EWR203" s="229"/>
      <c r="EWS203" s="281"/>
      <c r="EWT203" s="282"/>
      <c r="EWU203" s="229"/>
      <c r="EWV203" s="281"/>
      <c r="EWW203" s="282"/>
      <c r="EWX203" s="229"/>
      <c r="EWY203" s="281"/>
      <c r="EWZ203" s="282"/>
      <c r="EXA203" s="229"/>
      <c r="EXB203" s="281"/>
      <c r="EXC203" s="282"/>
      <c r="EXD203" s="229"/>
      <c r="EXE203" s="281"/>
      <c r="EXF203" s="282"/>
      <c r="EXG203" s="229"/>
      <c r="EXH203" s="281"/>
      <c r="EXI203" s="282"/>
      <c r="EXJ203" s="229"/>
      <c r="EXK203" s="281"/>
      <c r="EXL203" s="282"/>
      <c r="EXM203" s="229"/>
      <c r="EXN203" s="281"/>
      <c r="EXO203" s="282"/>
      <c r="EXP203" s="229"/>
      <c r="EXQ203" s="281"/>
      <c r="EXR203" s="282"/>
      <c r="EXS203" s="229"/>
      <c r="EXT203" s="281"/>
      <c r="EXU203" s="282"/>
      <c r="EXV203" s="229"/>
      <c r="EXW203" s="281"/>
      <c r="EXX203" s="282"/>
      <c r="EXY203" s="229"/>
      <c r="EXZ203" s="281"/>
      <c r="EYA203" s="282"/>
      <c r="EYB203" s="229"/>
      <c r="EYC203" s="281"/>
      <c r="EYD203" s="282"/>
      <c r="EYE203" s="229"/>
      <c r="EYF203" s="281"/>
      <c r="EYG203" s="282"/>
      <c r="EYH203" s="229"/>
      <c r="EYI203" s="281"/>
      <c r="EYJ203" s="282"/>
      <c r="EYK203" s="229"/>
      <c r="EYL203" s="281"/>
      <c r="EYM203" s="282"/>
      <c r="EYN203" s="229"/>
      <c r="EYO203" s="281"/>
      <c r="EYP203" s="282"/>
      <c r="EYQ203" s="229"/>
      <c r="EYR203" s="281"/>
      <c r="EYS203" s="282"/>
      <c r="EYT203" s="229"/>
      <c r="EYU203" s="281"/>
      <c r="EYV203" s="282"/>
      <c r="EYW203" s="229"/>
      <c r="EYX203" s="281"/>
      <c r="EYY203" s="282"/>
      <c r="EYZ203" s="229"/>
      <c r="EZA203" s="281"/>
      <c r="EZB203" s="282"/>
      <c r="EZC203" s="229"/>
      <c r="EZD203" s="281"/>
      <c r="EZE203" s="282"/>
      <c r="EZF203" s="229"/>
      <c r="EZG203" s="281"/>
      <c r="EZH203" s="282"/>
      <c r="EZI203" s="229"/>
      <c r="EZJ203" s="281"/>
      <c r="EZK203" s="282"/>
      <c r="EZL203" s="229"/>
      <c r="EZM203" s="281"/>
      <c r="EZN203" s="282"/>
      <c r="EZO203" s="229"/>
      <c r="EZP203" s="281"/>
      <c r="EZQ203" s="282"/>
      <c r="EZR203" s="229"/>
      <c r="EZS203" s="281"/>
      <c r="EZT203" s="282"/>
      <c r="EZU203" s="229"/>
      <c r="EZV203" s="281"/>
      <c r="EZW203" s="282"/>
      <c r="EZX203" s="229"/>
      <c r="EZY203" s="281"/>
      <c r="EZZ203" s="282"/>
      <c r="FAA203" s="229"/>
      <c r="FAB203" s="281"/>
      <c r="FAC203" s="282"/>
      <c r="FAD203" s="229"/>
      <c r="FAE203" s="281"/>
      <c r="FAF203" s="282"/>
      <c r="FAG203" s="229"/>
      <c r="FAH203" s="281"/>
      <c r="FAI203" s="282"/>
      <c r="FAJ203" s="229"/>
      <c r="FAK203" s="281"/>
      <c r="FAL203" s="282"/>
      <c r="FAM203" s="229"/>
      <c r="FAN203" s="281"/>
      <c r="FAO203" s="282"/>
      <c r="FAP203" s="229"/>
      <c r="FAQ203" s="281"/>
      <c r="FAR203" s="282"/>
      <c r="FAS203" s="229"/>
      <c r="FAT203" s="281"/>
      <c r="FAU203" s="282"/>
      <c r="FAV203" s="229"/>
      <c r="FAW203" s="281"/>
      <c r="FAX203" s="282"/>
      <c r="FAY203" s="229"/>
      <c r="FAZ203" s="281"/>
      <c r="FBA203" s="282"/>
      <c r="FBB203" s="229"/>
      <c r="FBC203" s="281"/>
      <c r="FBD203" s="282"/>
      <c r="FBE203" s="229"/>
      <c r="FBF203" s="281"/>
      <c r="FBG203" s="282"/>
      <c r="FBH203" s="229"/>
      <c r="FBI203" s="281"/>
      <c r="FBJ203" s="282"/>
      <c r="FBK203" s="229"/>
      <c r="FBL203" s="281"/>
      <c r="FBM203" s="282"/>
      <c r="FBN203" s="229"/>
      <c r="FBO203" s="281"/>
      <c r="FBP203" s="282"/>
      <c r="FBQ203" s="229"/>
      <c r="FBR203" s="281"/>
      <c r="FBS203" s="282"/>
      <c r="FBT203" s="229"/>
      <c r="FBU203" s="281"/>
      <c r="FBV203" s="282"/>
      <c r="FBW203" s="229"/>
      <c r="FBX203" s="281"/>
      <c r="FBY203" s="282"/>
      <c r="FBZ203" s="229"/>
      <c r="FCA203" s="281"/>
      <c r="FCB203" s="282"/>
      <c r="FCC203" s="229"/>
      <c r="FCD203" s="281"/>
      <c r="FCE203" s="282"/>
      <c r="FCF203" s="229"/>
      <c r="FCG203" s="281"/>
      <c r="FCH203" s="282"/>
      <c r="FCI203" s="229"/>
      <c r="FCJ203" s="281"/>
      <c r="FCK203" s="282"/>
      <c r="FCL203" s="229"/>
      <c r="FCM203" s="281"/>
      <c r="FCN203" s="282"/>
      <c r="FCO203" s="229"/>
      <c r="FCP203" s="281"/>
      <c r="FCQ203" s="282"/>
      <c r="FCR203" s="229"/>
      <c r="FCS203" s="281"/>
      <c r="FCT203" s="282"/>
      <c r="FCU203" s="229"/>
      <c r="FCV203" s="281"/>
      <c r="FCW203" s="282"/>
      <c r="FCX203" s="229"/>
      <c r="FCY203" s="281"/>
      <c r="FCZ203" s="282"/>
      <c r="FDA203" s="229"/>
      <c r="FDB203" s="281"/>
      <c r="FDC203" s="282"/>
      <c r="FDD203" s="229"/>
      <c r="FDE203" s="281"/>
      <c r="FDF203" s="282"/>
      <c r="FDG203" s="229"/>
      <c r="FDH203" s="281"/>
      <c r="FDI203" s="282"/>
      <c r="FDJ203" s="229"/>
      <c r="FDK203" s="281"/>
      <c r="FDL203" s="282"/>
      <c r="FDM203" s="229"/>
      <c r="FDN203" s="281"/>
      <c r="FDO203" s="282"/>
      <c r="FDP203" s="229"/>
      <c r="FDQ203" s="281"/>
      <c r="FDR203" s="282"/>
      <c r="FDS203" s="229"/>
      <c r="FDT203" s="281"/>
      <c r="FDU203" s="282"/>
      <c r="FDV203" s="229"/>
      <c r="FDW203" s="281"/>
      <c r="FDX203" s="282"/>
      <c r="FDY203" s="229"/>
      <c r="FDZ203" s="281"/>
      <c r="FEA203" s="282"/>
      <c r="FEB203" s="229"/>
      <c r="FEC203" s="281"/>
      <c r="FED203" s="282"/>
      <c r="FEE203" s="229"/>
      <c r="FEF203" s="281"/>
      <c r="FEG203" s="282"/>
      <c r="FEH203" s="229"/>
      <c r="FEI203" s="281"/>
      <c r="FEJ203" s="282"/>
      <c r="FEK203" s="229"/>
      <c r="FEL203" s="281"/>
      <c r="FEM203" s="282"/>
      <c r="FEN203" s="229"/>
      <c r="FEO203" s="281"/>
      <c r="FEP203" s="282"/>
      <c r="FEQ203" s="229"/>
      <c r="FER203" s="281"/>
      <c r="FES203" s="282"/>
      <c r="FET203" s="229"/>
      <c r="FEU203" s="281"/>
      <c r="FEV203" s="282"/>
      <c r="FEW203" s="229"/>
      <c r="FEX203" s="281"/>
      <c r="FEY203" s="282"/>
      <c r="FEZ203" s="229"/>
      <c r="FFA203" s="281"/>
      <c r="FFB203" s="282"/>
      <c r="FFC203" s="229"/>
      <c r="FFD203" s="281"/>
      <c r="FFE203" s="282"/>
      <c r="FFF203" s="229"/>
      <c r="FFG203" s="281"/>
      <c r="FFH203" s="282"/>
      <c r="FFI203" s="229"/>
      <c r="FFJ203" s="281"/>
      <c r="FFK203" s="282"/>
      <c r="FFL203" s="229"/>
      <c r="FFM203" s="281"/>
      <c r="FFN203" s="282"/>
      <c r="FFO203" s="229"/>
      <c r="FFP203" s="281"/>
      <c r="FFQ203" s="282"/>
      <c r="FFR203" s="229"/>
      <c r="FFS203" s="281"/>
      <c r="FFT203" s="282"/>
      <c r="FFU203" s="229"/>
      <c r="FFV203" s="281"/>
      <c r="FFW203" s="282"/>
      <c r="FFX203" s="229"/>
      <c r="FFY203" s="281"/>
      <c r="FFZ203" s="282"/>
      <c r="FGA203" s="229"/>
      <c r="FGB203" s="281"/>
      <c r="FGC203" s="282"/>
      <c r="FGD203" s="229"/>
      <c r="FGE203" s="281"/>
      <c r="FGF203" s="282"/>
      <c r="FGG203" s="229"/>
      <c r="FGH203" s="281"/>
      <c r="FGI203" s="282"/>
      <c r="FGJ203" s="229"/>
      <c r="FGK203" s="281"/>
      <c r="FGL203" s="282"/>
      <c r="FGM203" s="229"/>
      <c r="FGN203" s="281"/>
      <c r="FGO203" s="282"/>
      <c r="FGP203" s="229"/>
      <c r="FGQ203" s="281"/>
      <c r="FGR203" s="282"/>
      <c r="FGS203" s="229"/>
      <c r="FGT203" s="281"/>
      <c r="FGU203" s="282"/>
      <c r="FGV203" s="229"/>
      <c r="FGW203" s="281"/>
      <c r="FGX203" s="282"/>
      <c r="FGY203" s="229"/>
      <c r="FGZ203" s="281"/>
      <c r="FHA203" s="282"/>
      <c r="FHB203" s="229"/>
      <c r="FHC203" s="281"/>
      <c r="FHD203" s="282"/>
      <c r="FHE203" s="229"/>
      <c r="FHF203" s="281"/>
      <c r="FHG203" s="282"/>
      <c r="FHH203" s="229"/>
      <c r="FHI203" s="281"/>
      <c r="FHJ203" s="282"/>
      <c r="FHK203" s="229"/>
      <c r="FHL203" s="281"/>
      <c r="FHM203" s="282"/>
      <c r="FHN203" s="229"/>
      <c r="FHO203" s="281"/>
      <c r="FHP203" s="282"/>
      <c r="FHQ203" s="229"/>
      <c r="FHR203" s="281"/>
      <c r="FHS203" s="282"/>
      <c r="FHT203" s="229"/>
      <c r="FHU203" s="281"/>
      <c r="FHV203" s="282"/>
      <c r="FHW203" s="229"/>
      <c r="FHX203" s="281"/>
      <c r="FHY203" s="282"/>
      <c r="FHZ203" s="229"/>
      <c r="FIA203" s="281"/>
      <c r="FIB203" s="282"/>
      <c r="FIC203" s="229"/>
      <c r="FID203" s="281"/>
      <c r="FIE203" s="282"/>
      <c r="FIF203" s="229"/>
      <c r="FIG203" s="281"/>
      <c r="FIH203" s="282"/>
      <c r="FII203" s="229"/>
      <c r="FIJ203" s="281"/>
      <c r="FIK203" s="282"/>
      <c r="FIL203" s="229"/>
      <c r="FIM203" s="281"/>
      <c r="FIN203" s="282"/>
      <c r="FIO203" s="229"/>
      <c r="FIP203" s="281"/>
      <c r="FIQ203" s="282"/>
      <c r="FIR203" s="229"/>
      <c r="FIS203" s="281"/>
      <c r="FIT203" s="282"/>
      <c r="FIU203" s="229"/>
      <c r="FIV203" s="281"/>
      <c r="FIW203" s="282"/>
      <c r="FIX203" s="229"/>
      <c r="FIY203" s="281"/>
      <c r="FIZ203" s="282"/>
      <c r="FJA203" s="229"/>
      <c r="FJB203" s="281"/>
      <c r="FJC203" s="282"/>
      <c r="FJD203" s="229"/>
      <c r="FJE203" s="281"/>
      <c r="FJF203" s="282"/>
      <c r="FJG203" s="229"/>
      <c r="FJH203" s="281"/>
      <c r="FJI203" s="282"/>
      <c r="FJJ203" s="229"/>
      <c r="FJK203" s="281"/>
      <c r="FJL203" s="282"/>
      <c r="FJM203" s="229"/>
      <c r="FJN203" s="281"/>
      <c r="FJO203" s="282"/>
      <c r="FJP203" s="229"/>
      <c r="FJQ203" s="281"/>
      <c r="FJR203" s="282"/>
      <c r="FJS203" s="229"/>
      <c r="FJT203" s="281"/>
      <c r="FJU203" s="282"/>
      <c r="FJV203" s="229"/>
      <c r="FJW203" s="281"/>
      <c r="FJX203" s="282"/>
      <c r="FJY203" s="229"/>
      <c r="FJZ203" s="281"/>
      <c r="FKA203" s="282"/>
      <c r="FKB203" s="229"/>
      <c r="FKC203" s="281"/>
      <c r="FKD203" s="282"/>
      <c r="FKE203" s="229"/>
      <c r="FKF203" s="281"/>
      <c r="FKG203" s="282"/>
      <c r="FKH203" s="229"/>
      <c r="FKI203" s="281"/>
      <c r="FKJ203" s="282"/>
      <c r="FKK203" s="229"/>
      <c r="FKL203" s="281"/>
      <c r="FKM203" s="282"/>
      <c r="FKN203" s="229"/>
      <c r="FKO203" s="281"/>
      <c r="FKP203" s="282"/>
      <c r="FKQ203" s="229"/>
      <c r="FKR203" s="281"/>
      <c r="FKS203" s="282"/>
      <c r="FKT203" s="229"/>
      <c r="FKU203" s="281"/>
      <c r="FKV203" s="282"/>
      <c r="FKW203" s="229"/>
      <c r="FKX203" s="281"/>
      <c r="FKY203" s="282"/>
      <c r="FKZ203" s="229"/>
      <c r="FLA203" s="281"/>
      <c r="FLB203" s="282"/>
      <c r="FLC203" s="229"/>
      <c r="FLD203" s="281"/>
      <c r="FLE203" s="282"/>
      <c r="FLF203" s="229"/>
      <c r="FLG203" s="281"/>
      <c r="FLH203" s="282"/>
      <c r="FLI203" s="229"/>
      <c r="FLJ203" s="281"/>
      <c r="FLK203" s="282"/>
      <c r="FLL203" s="229"/>
      <c r="FLM203" s="281"/>
      <c r="FLN203" s="282"/>
      <c r="FLO203" s="229"/>
      <c r="FLP203" s="281"/>
      <c r="FLQ203" s="282"/>
      <c r="FLR203" s="229"/>
      <c r="FLS203" s="281"/>
      <c r="FLT203" s="282"/>
      <c r="FLU203" s="229"/>
      <c r="FLV203" s="281"/>
      <c r="FLW203" s="282"/>
      <c r="FLX203" s="229"/>
      <c r="FLY203" s="281"/>
      <c r="FLZ203" s="282"/>
      <c r="FMA203" s="229"/>
      <c r="FMB203" s="281"/>
      <c r="FMC203" s="282"/>
      <c r="FMD203" s="229"/>
      <c r="FME203" s="281"/>
      <c r="FMF203" s="282"/>
      <c r="FMG203" s="229"/>
      <c r="FMH203" s="281"/>
      <c r="FMI203" s="282"/>
      <c r="FMJ203" s="229"/>
      <c r="FMK203" s="281"/>
      <c r="FML203" s="282"/>
      <c r="FMM203" s="229"/>
      <c r="FMN203" s="281"/>
      <c r="FMO203" s="282"/>
      <c r="FMP203" s="229"/>
      <c r="FMQ203" s="281"/>
      <c r="FMR203" s="282"/>
      <c r="FMS203" s="229"/>
      <c r="FMT203" s="281"/>
      <c r="FMU203" s="282"/>
      <c r="FMV203" s="229"/>
      <c r="FMW203" s="281"/>
      <c r="FMX203" s="282"/>
      <c r="FMY203" s="229"/>
      <c r="FMZ203" s="281"/>
      <c r="FNA203" s="282"/>
      <c r="FNB203" s="229"/>
      <c r="FNC203" s="281"/>
      <c r="FND203" s="282"/>
      <c r="FNE203" s="229"/>
      <c r="FNF203" s="281"/>
      <c r="FNG203" s="282"/>
      <c r="FNH203" s="229"/>
      <c r="FNI203" s="281"/>
      <c r="FNJ203" s="282"/>
      <c r="FNK203" s="229"/>
      <c r="FNL203" s="281"/>
      <c r="FNM203" s="282"/>
      <c r="FNN203" s="229"/>
      <c r="FNO203" s="281"/>
      <c r="FNP203" s="282"/>
      <c r="FNQ203" s="229"/>
      <c r="FNR203" s="281"/>
      <c r="FNS203" s="282"/>
      <c r="FNT203" s="229"/>
      <c r="FNU203" s="281"/>
      <c r="FNV203" s="282"/>
      <c r="FNW203" s="229"/>
      <c r="FNX203" s="281"/>
      <c r="FNY203" s="282"/>
      <c r="FNZ203" s="229"/>
      <c r="FOA203" s="281"/>
      <c r="FOB203" s="282"/>
      <c r="FOC203" s="229"/>
      <c r="FOD203" s="281"/>
      <c r="FOE203" s="282"/>
      <c r="FOF203" s="229"/>
      <c r="FOG203" s="281"/>
      <c r="FOH203" s="282"/>
      <c r="FOI203" s="229"/>
      <c r="FOJ203" s="281"/>
      <c r="FOK203" s="282"/>
      <c r="FOL203" s="229"/>
      <c r="FOM203" s="281"/>
      <c r="FON203" s="282"/>
      <c r="FOO203" s="229"/>
      <c r="FOP203" s="281"/>
      <c r="FOQ203" s="282"/>
      <c r="FOR203" s="229"/>
      <c r="FOS203" s="281"/>
      <c r="FOT203" s="282"/>
      <c r="FOU203" s="229"/>
      <c r="FOV203" s="281"/>
      <c r="FOW203" s="282"/>
      <c r="FOX203" s="229"/>
      <c r="FOY203" s="281"/>
      <c r="FOZ203" s="282"/>
      <c r="FPA203" s="229"/>
      <c r="FPB203" s="281"/>
      <c r="FPC203" s="282"/>
      <c r="FPD203" s="229"/>
      <c r="FPE203" s="281"/>
      <c r="FPF203" s="282"/>
      <c r="FPG203" s="229"/>
      <c r="FPH203" s="281"/>
      <c r="FPI203" s="282"/>
      <c r="FPJ203" s="229"/>
      <c r="FPK203" s="281"/>
      <c r="FPL203" s="282"/>
      <c r="FPM203" s="229"/>
      <c r="FPN203" s="281"/>
      <c r="FPO203" s="282"/>
      <c r="FPP203" s="229"/>
      <c r="FPQ203" s="281"/>
      <c r="FPR203" s="282"/>
      <c r="FPS203" s="229"/>
      <c r="FPT203" s="281"/>
      <c r="FPU203" s="282"/>
      <c r="FPV203" s="229"/>
      <c r="FPW203" s="281"/>
      <c r="FPX203" s="282"/>
      <c r="FPY203" s="229"/>
      <c r="FPZ203" s="281"/>
      <c r="FQA203" s="282"/>
      <c r="FQB203" s="229"/>
      <c r="FQC203" s="281"/>
      <c r="FQD203" s="282"/>
      <c r="FQE203" s="229"/>
      <c r="FQF203" s="281"/>
      <c r="FQG203" s="282"/>
      <c r="FQH203" s="229"/>
      <c r="FQI203" s="281"/>
      <c r="FQJ203" s="282"/>
      <c r="FQK203" s="229"/>
      <c r="FQL203" s="281"/>
      <c r="FQM203" s="282"/>
      <c r="FQN203" s="229"/>
      <c r="FQO203" s="281"/>
      <c r="FQP203" s="282"/>
      <c r="FQQ203" s="229"/>
      <c r="FQR203" s="281"/>
      <c r="FQS203" s="282"/>
      <c r="FQT203" s="229"/>
      <c r="FQU203" s="281"/>
      <c r="FQV203" s="282"/>
      <c r="FQW203" s="229"/>
      <c r="FQX203" s="281"/>
      <c r="FQY203" s="282"/>
      <c r="FQZ203" s="229"/>
      <c r="FRA203" s="281"/>
      <c r="FRB203" s="282"/>
      <c r="FRC203" s="229"/>
      <c r="FRD203" s="281"/>
      <c r="FRE203" s="282"/>
      <c r="FRF203" s="229"/>
      <c r="FRG203" s="281"/>
      <c r="FRH203" s="282"/>
      <c r="FRI203" s="229"/>
      <c r="FRJ203" s="281"/>
      <c r="FRK203" s="282"/>
      <c r="FRL203" s="229"/>
      <c r="FRM203" s="281"/>
      <c r="FRN203" s="282"/>
      <c r="FRO203" s="229"/>
      <c r="FRP203" s="281"/>
      <c r="FRQ203" s="282"/>
      <c r="FRR203" s="229"/>
      <c r="FRS203" s="281"/>
      <c r="FRT203" s="282"/>
      <c r="FRU203" s="229"/>
      <c r="FRV203" s="281"/>
      <c r="FRW203" s="282"/>
      <c r="FRX203" s="229"/>
      <c r="FRY203" s="281"/>
      <c r="FRZ203" s="282"/>
      <c r="FSA203" s="229"/>
      <c r="FSB203" s="281"/>
      <c r="FSC203" s="282"/>
      <c r="FSD203" s="229"/>
      <c r="FSE203" s="281"/>
      <c r="FSF203" s="282"/>
      <c r="FSG203" s="229"/>
      <c r="FSH203" s="281"/>
      <c r="FSI203" s="282"/>
      <c r="FSJ203" s="229"/>
      <c r="FSK203" s="281"/>
      <c r="FSL203" s="282"/>
      <c r="FSM203" s="229"/>
      <c r="FSN203" s="281"/>
      <c r="FSO203" s="282"/>
      <c r="FSP203" s="229"/>
      <c r="FSQ203" s="281"/>
      <c r="FSR203" s="282"/>
      <c r="FSS203" s="229"/>
      <c r="FST203" s="281"/>
      <c r="FSU203" s="282"/>
      <c r="FSV203" s="229"/>
      <c r="FSW203" s="281"/>
      <c r="FSX203" s="282"/>
      <c r="FSY203" s="229"/>
      <c r="FSZ203" s="281"/>
      <c r="FTA203" s="282"/>
      <c r="FTB203" s="229"/>
      <c r="FTC203" s="281"/>
      <c r="FTD203" s="282"/>
      <c r="FTE203" s="229"/>
      <c r="FTF203" s="281"/>
      <c r="FTG203" s="282"/>
      <c r="FTH203" s="229"/>
      <c r="FTI203" s="281"/>
      <c r="FTJ203" s="282"/>
      <c r="FTK203" s="229"/>
      <c r="FTL203" s="281"/>
      <c r="FTM203" s="282"/>
      <c r="FTN203" s="229"/>
      <c r="FTO203" s="281"/>
      <c r="FTP203" s="282"/>
      <c r="FTQ203" s="229"/>
      <c r="FTR203" s="281"/>
      <c r="FTS203" s="282"/>
      <c r="FTT203" s="229"/>
      <c r="FTU203" s="281"/>
      <c r="FTV203" s="282"/>
      <c r="FTW203" s="229"/>
      <c r="FTX203" s="281"/>
      <c r="FTY203" s="282"/>
      <c r="FTZ203" s="229"/>
      <c r="FUA203" s="281"/>
      <c r="FUB203" s="282"/>
      <c r="FUC203" s="229"/>
      <c r="FUD203" s="281"/>
      <c r="FUE203" s="282"/>
      <c r="FUF203" s="229"/>
      <c r="FUG203" s="281"/>
      <c r="FUH203" s="282"/>
      <c r="FUI203" s="229"/>
      <c r="FUJ203" s="281"/>
      <c r="FUK203" s="282"/>
      <c r="FUL203" s="229"/>
      <c r="FUM203" s="281"/>
      <c r="FUN203" s="282"/>
      <c r="FUO203" s="229"/>
      <c r="FUP203" s="281"/>
      <c r="FUQ203" s="282"/>
      <c r="FUR203" s="229"/>
      <c r="FUS203" s="281"/>
      <c r="FUT203" s="282"/>
      <c r="FUU203" s="229"/>
      <c r="FUV203" s="281"/>
      <c r="FUW203" s="282"/>
      <c r="FUX203" s="229"/>
      <c r="FUY203" s="281"/>
      <c r="FUZ203" s="282"/>
      <c r="FVA203" s="229"/>
      <c r="FVB203" s="281"/>
      <c r="FVC203" s="282"/>
      <c r="FVD203" s="229"/>
      <c r="FVE203" s="281"/>
      <c r="FVF203" s="282"/>
      <c r="FVG203" s="229"/>
      <c r="FVH203" s="281"/>
      <c r="FVI203" s="282"/>
      <c r="FVJ203" s="229"/>
      <c r="FVK203" s="281"/>
      <c r="FVL203" s="282"/>
      <c r="FVM203" s="229"/>
      <c r="FVN203" s="281"/>
      <c r="FVO203" s="282"/>
      <c r="FVP203" s="229"/>
      <c r="FVQ203" s="281"/>
      <c r="FVR203" s="282"/>
      <c r="FVS203" s="229"/>
      <c r="FVT203" s="281"/>
      <c r="FVU203" s="282"/>
      <c r="FVV203" s="229"/>
      <c r="FVW203" s="281"/>
      <c r="FVX203" s="282"/>
      <c r="FVY203" s="229"/>
      <c r="FVZ203" s="281"/>
      <c r="FWA203" s="282"/>
      <c r="FWB203" s="229"/>
      <c r="FWC203" s="281"/>
      <c r="FWD203" s="282"/>
      <c r="FWE203" s="229"/>
      <c r="FWF203" s="281"/>
      <c r="FWG203" s="282"/>
      <c r="FWH203" s="229"/>
      <c r="FWI203" s="281"/>
      <c r="FWJ203" s="282"/>
      <c r="FWK203" s="229"/>
      <c r="FWL203" s="281"/>
      <c r="FWM203" s="282"/>
      <c r="FWN203" s="229"/>
      <c r="FWO203" s="281"/>
      <c r="FWP203" s="282"/>
      <c r="FWQ203" s="229"/>
      <c r="FWR203" s="281"/>
      <c r="FWS203" s="282"/>
      <c r="FWT203" s="229"/>
      <c r="FWU203" s="281"/>
      <c r="FWV203" s="282"/>
      <c r="FWW203" s="229"/>
      <c r="FWX203" s="281"/>
      <c r="FWY203" s="282"/>
      <c r="FWZ203" s="229"/>
      <c r="FXA203" s="281"/>
      <c r="FXB203" s="282"/>
      <c r="FXC203" s="229"/>
      <c r="FXD203" s="281"/>
      <c r="FXE203" s="282"/>
      <c r="FXF203" s="229"/>
      <c r="FXG203" s="281"/>
      <c r="FXH203" s="282"/>
      <c r="FXI203" s="229"/>
      <c r="FXJ203" s="281"/>
      <c r="FXK203" s="282"/>
      <c r="FXL203" s="229"/>
      <c r="FXM203" s="281"/>
      <c r="FXN203" s="282"/>
      <c r="FXO203" s="229"/>
      <c r="FXP203" s="281"/>
      <c r="FXQ203" s="282"/>
      <c r="FXR203" s="229"/>
      <c r="FXS203" s="281"/>
      <c r="FXT203" s="282"/>
      <c r="FXU203" s="229"/>
      <c r="FXV203" s="281"/>
      <c r="FXW203" s="282"/>
      <c r="FXX203" s="229"/>
      <c r="FXY203" s="281"/>
      <c r="FXZ203" s="282"/>
      <c r="FYA203" s="229"/>
      <c r="FYB203" s="281"/>
      <c r="FYC203" s="282"/>
      <c r="FYD203" s="229"/>
      <c r="FYE203" s="281"/>
      <c r="FYF203" s="282"/>
      <c r="FYG203" s="229"/>
      <c r="FYH203" s="281"/>
      <c r="FYI203" s="282"/>
      <c r="FYJ203" s="229"/>
      <c r="FYK203" s="281"/>
      <c r="FYL203" s="282"/>
      <c r="FYM203" s="229"/>
      <c r="FYN203" s="281"/>
      <c r="FYO203" s="282"/>
      <c r="FYP203" s="229"/>
      <c r="FYQ203" s="281"/>
      <c r="FYR203" s="282"/>
      <c r="FYS203" s="229"/>
      <c r="FYT203" s="281"/>
      <c r="FYU203" s="282"/>
      <c r="FYV203" s="229"/>
      <c r="FYW203" s="281"/>
      <c r="FYX203" s="282"/>
      <c r="FYY203" s="229"/>
      <c r="FYZ203" s="281"/>
      <c r="FZA203" s="282"/>
      <c r="FZB203" s="229"/>
      <c r="FZC203" s="281"/>
      <c r="FZD203" s="282"/>
      <c r="FZE203" s="229"/>
      <c r="FZF203" s="281"/>
      <c r="FZG203" s="282"/>
      <c r="FZH203" s="229"/>
      <c r="FZI203" s="281"/>
      <c r="FZJ203" s="282"/>
      <c r="FZK203" s="229"/>
      <c r="FZL203" s="281"/>
      <c r="FZM203" s="282"/>
      <c r="FZN203" s="229"/>
      <c r="FZO203" s="281"/>
      <c r="FZP203" s="282"/>
      <c r="FZQ203" s="229"/>
      <c r="FZR203" s="281"/>
      <c r="FZS203" s="282"/>
      <c r="FZT203" s="229"/>
      <c r="FZU203" s="281"/>
      <c r="FZV203" s="282"/>
      <c r="FZW203" s="229"/>
      <c r="FZX203" s="281"/>
      <c r="FZY203" s="282"/>
      <c r="FZZ203" s="229"/>
      <c r="GAA203" s="281"/>
      <c r="GAB203" s="282"/>
      <c r="GAC203" s="229"/>
      <c r="GAD203" s="281"/>
      <c r="GAE203" s="282"/>
      <c r="GAF203" s="229"/>
      <c r="GAG203" s="281"/>
      <c r="GAH203" s="282"/>
      <c r="GAI203" s="229"/>
      <c r="GAJ203" s="281"/>
      <c r="GAK203" s="282"/>
      <c r="GAL203" s="229"/>
      <c r="GAM203" s="281"/>
      <c r="GAN203" s="282"/>
      <c r="GAO203" s="229"/>
      <c r="GAP203" s="281"/>
      <c r="GAQ203" s="282"/>
      <c r="GAR203" s="229"/>
      <c r="GAS203" s="281"/>
      <c r="GAT203" s="282"/>
      <c r="GAU203" s="229"/>
      <c r="GAV203" s="281"/>
      <c r="GAW203" s="282"/>
      <c r="GAX203" s="229"/>
      <c r="GAY203" s="281"/>
      <c r="GAZ203" s="282"/>
      <c r="GBA203" s="229"/>
      <c r="GBB203" s="281"/>
      <c r="GBC203" s="282"/>
      <c r="GBD203" s="229"/>
      <c r="GBE203" s="281"/>
      <c r="GBF203" s="282"/>
      <c r="GBG203" s="229"/>
      <c r="GBH203" s="281"/>
      <c r="GBI203" s="282"/>
      <c r="GBJ203" s="229"/>
      <c r="GBK203" s="281"/>
      <c r="GBL203" s="282"/>
      <c r="GBM203" s="229"/>
      <c r="GBN203" s="281"/>
      <c r="GBO203" s="282"/>
      <c r="GBP203" s="229"/>
      <c r="GBQ203" s="281"/>
      <c r="GBR203" s="282"/>
      <c r="GBS203" s="229"/>
      <c r="GBT203" s="281"/>
      <c r="GBU203" s="282"/>
      <c r="GBV203" s="229"/>
      <c r="GBW203" s="281"/>
      <c r="GBX203" s="282"/>
      <c r="GBY203" s="229"/>
      <c r="GBZ203" s="281"/>
      <c r="GCA203" s="282"/>
      <c r="GCB203" s="229"/>
      <c r="GCC203" s="281"/>
      <c r="GCD203" s="282"/>
      <c r="GCE203" s="229"/>
      <c r="GCF203" s="281"/>
      <c r="GCG203" s="282"/>
      <c r="GCH203" s="229"/>
      <c r="GCI203" s="281"/>
      <c r="GCJ203" s="282"/>
      <c r="GCK203" s="229"/>
      <c r="GCL203" s="281"/>
      <c r="GCM203" s="282"/>
      <c r="GCN203" s="229"/>
      <c r="GCO203" s="281"/>
      <c r="GCP203" s="282"/>
      <c r="GCQ203" s="229"/>
      <c r="GCR203" s="281"/>
      <c r="GCS203" s="282"/>
      <c r="GCT203" s="229"/>
      <c r="GCU203" s="281"/>
      <c r="GCV203" s="282"/>
      <c r="GCW203" s="229"/>
      <c r="GCX203" s="281"/>
      <c r="GCY203" s="282"/>
      <c r="GCZ203" s="229"/>
      <c r="GDA203" s="281"/>
      <c r="GDB203" s="282"/>
      <c r="GDC203" s="229"/>
      <c r="GDD203" s="281"/>
      <c r="GDE203" s="282"/>
      <c r="GDF203" s="229"/>
      <c r="GDG203" s="281"/>
      <c r="GDH203" s="282"/>
      <c r="GDI203" s="229"/>
      <c r="GDJ203" s="281"/>
      <c r="GDK203" s="282"/>
      <c r="GDL203" s="229"/>
      <c r="GDM203" s="281"/>
      <c r="GDN203" s="282"/>
      <c r="GDO203" s="229"/>
      <c r="GDP203" s="281"/>
      <c r="GDQ203" s="282"/>
      <c r="GDR203" s="229"/>
      <c r="GDS203" s="281"/>
      <c r="GDT203" s="282"/>
      <c r="GDU203" s="229"/>
      <c r="GDV203" s="281"/>
      <c r="GDW203" s="282"/>
      <c r="GDX203" s="229"/>
      <c r="GDY203" s="281"/>
      <c r="GDZ203" s="282"/>
      <c r="GEA203" s="229"/>
      <c r="GEB203" s="281"/>
      <c r="GEC203" s="282"/>
      <c r="GED203" s="229"/>
      <c r="GEE203" s="281"/>
      <c r="GEF203" s="282"/>
      <c r="GEG203" s="229"/>
      <c r="GEH203" s="281"/>
      <c r="GEI203" s="282"/>
      <c r="GEJ203" s="229"/>
      <c r="GEK203" s="281"/>
      <c r="GEL203" s="282"/>
      <c r="GEM203" s="229"/>
      <c r="GEN203" s="281"/>
      <c r="GEO203" s="282"/>
      <c r="GEP203" s="229"/>
      <c r="GEQ203" s="281"/>
      <c r="GER203" s="282"/>
      <c r="GES203" s="229"/>
      <c r="GET203" s="281"/>
      <c r="GEU203" s="282"/>
      <c r="GEV203" s="229"/>
      <c r="GEW203" s="281"/>
      <c r="GEX203" s="282"/>
      <c r="GEY203" s="229"/>
      <c r="GEZ203" s="281"/>
      <c r="GFA203" s="282"/>
      <c r="GFB203" s="229"/>
      <c r="GFC203" s="281"/>
      <c r="GFD203" s="282"/>
      <c r="GFE203" s="229"/>
      <c r="GFF203" s="281"/>
      <c r="GFG203" s="282"/>
      <c r="GFH203" s="229"/>
      <c r="GFI203" s="281"/>
      <c r="GFJ203" s="282"/>
      <c r="GFK203" s="229"/>
      <c r="GFL203" s="281"/>
      <c r="GFM203" s="282"/>
      <c r="GFN203" s="229"/>
      <c r="GFO203" s="281"/>
      <c r="GFP203" s="282"/>
      <c r="GFQ203" s="229"/>
      <c r="GFR203" s="281"/>
      <c r="GFS203" s="282"/>
      <c r="GFT203" s="229"/>
      <c r="GFU203" s="281"/>
      <c r="GFV203" s="282"/>
      <c r="GFW203" s="229"/>
      <c r="GFX203" s="281"/>
      <c r="GFY203" s="282"/>
      <c r="GFZ203" s="229"/>
      <c r="GGA203" s="281"/>
      <c r="GGB203" s="282"/>
      <c r="GGC203" s="229"/>
      <c r="GGD203" s="281"/>
      <c r="GGE203" s="282"/>
      <c r="GGF203" s="229"/>
      <c r="GGG203" s="281"/>
      <c r="GGH203" s="282"/>
      <c r="GGI203" s="229"/>
      <c r="GGJ203" s="281"/>
      <c r="GGK203" s="282"/>
      <c r="GGL203" s="229"/>
      <c r="GGM203" s="281"/>
      <c r="GGN203" s="282"/>
      <c r="GGO203" s="229"/>
      <c r="GGP203" s="281"/>
      <c r="GGQ203" s="282"/>
      <c r="GGR203" s="229"/>
      <c r="GGS203" s="281"/>
      <c r="GGT203" s="282"/>
      <c r="GGU203" s="229"/>
      <c r="GGV203" s="281"/>
      <c r="GGW203" s="282"/>
      <c r="GGX203" s="229"/>
      <c r="GGY203" s="281"/>
      <c r="GGZ203" s="282"/>
      <c r="GHA203" s="229"/>
      <c r="GHB203" s="281"/>
      <c r="GHC203" s="282"/>
      <c r="GHD203" s="229"/>
      <c r="GHE203" s="281"/>
      <c r="GHF203" s="282"/>
      <c r="GHG203" s="229"/>
      <c r="GHH203" s="281"/>
      <c r="GHI203" s="282"/>
      <c r="GHJ203" s="229"/>
      <c r="GHK203" s="281"/>
      <c r="GHL203" s="282"/>
      <c r="GHM203" s="229"/>
      <c r="GHN203" s="281"/>
      <c r="GHO203" s="282"/>
      <c r="GHP203" s="229"/>
      <c r="GHQ203" s="281"/>
      <c r="GHR203" s="282"/>
      <c r="GHS203" s="229"/>
      <c r="GHT203" s="281"/>
      <c r="GHU203" s="282"/>
      <c r="GHV203" s="229"/>
      <c r="GHW203" s="281"/>
      <c r="GHX203" s="282"/>
      <c r="GHY203" s="229"/>
      <c r="GHZ203" s="281"/>
      <c r="GIA203" s="282"/>
      <c r="GIB203" s="229"/>
      <c r="GIC203" s="281"/>
      <c r="GID203" s="282"/>
      <c r="GIE203" s="229"/>
      <c r="GIF203" s="281"/>
      <c r="GIG203" s="282"/>
      <c r="GIH203" s="229"/>
      <c r="GII203" s="281"/>
      <c r="GIJ203" s="282"/>
      <c r="GIK203" s="229"/>
      <c r="GIL203" s="281"/>
      <c r="GIM203" s="282"/>
      <c r="GIN203" s="229"/>
      <c r="GIO203" s="281"/>
      <c r="GIP203" s="282"/>
      <c r="GIQ203" s="229"/>
      <c r="GIR203" s="281"/>
      <c r="GIS203" s="282"/>
      <c r="GIT203" s="229"/>
      <c r="GIU203" s="281"/>
      <c r="GIV203" s="282"/>
      <c r="GIW203" s="229"/>
      <c r="GIX203" s="281"/>
      <c r="GIY203" s="282"/>
      <c r="GIZ203" s="229"/>
      <c r="GJA203" s="281"/>
      <c r="GJB203" s="282"/>
      <c r="GJC203" s="229"/>
      <c r="GJD203" s="281"/>
      <c r="GJE203" s="282"/>
      <c r="GJF203" s="229"/>
      <c r="GJG203" s="281"/>
      <c r="GJH203" s="282"/>
      <c r="GJI203" s="229"/>
      <c r="GJJ203" s="281"/>
      <c r="GJK203" s="282"/>
      <c r="GJL203" s="229"/>
      <c r="GJM203" s="281"/>
      <c r="GJN203" s="282"/>
      <c r="GJO203" s="229"/>
      <c r="GJP203" s="281"/>
      <c r="GJQ203" s="282"/>
      <c r="GJR203" s="229"/>
      <c r="GJS203" s="281"/>
      <c r="GJT203" s="282"/>
      <c r="GJU203" s="229"/>
      <c r="GJV203" s="281"/>
      <c r="GJW203" s="282"/>
      <c r="GJX203" s="229"/>
      <c r="GJY203" s="281"/>
      <c r="GJZ203" s="282"/>
      <c r="GKA203" s="229"/>
      <c r="GKB203" s="281"/>
      <c r="GKC203" s="282"/>
      <c r="GKD203" s="229"/>
      <c r="GKE203" s="281"/>
      <c r="GKF203" s="282"/>
      <c r="GKG203" s="229"/>
      <c r="GKH203" s="281"/>
      <c r="GKI203" s="282"/>
      <c r="GKJ203" s="229"/>
      <c r="GKK203" s="281"/>
      <c r="GKL203" s="282"/>
      <c r="GKM203" s="229"/>
      <c r="GKN203" s="281"/>
      <c r="GKO203" s="282"/>
      <c r="GKP203" s="229"/>
      <c r="GKQ203" s="281"/>
      <c r="GKR203" s="282"/>
      <c r="GKS203" s="229"/>
      <c r="GKT203" s="281"/>
      <c r="GKU203" s="282"/>
      <c r="GKV203" s="229"/>
      <c r="GKW203" s="281"/>
      <c r="GKX203" s="282"/>
      <c r="GKY203" s="229"/>
      <c r="GKZ203" s="281"/>
      <c r="GLA203" s="282"/>
      <c r="GLB203" s="229"/>
      <c r="GLC203" s="281"/>
      <c r="GLD203" s="282"/>
      <c r="GLE203" s="229"/>
      <c r="GLF203" s="281"/>
      <c r="GLG203" s="282"/>
      <c r="GLH203" s="229"/>
      <c r="GLI203" s="281"/>
      <c r="GLJ203" s="282"/>
      <c r="GLK203" s="229"/>
      <c r="GLL203" s="281"/>
      <c r="GLM203" s="282"/>
      <c r="GLN203" s="229"/>
      <c r="GLO203" s="281"/>
      <c r="GLP203" s="282"/>
      <c r="GLQ203" s="229"/>
      <c r="GLR203" s="281"/>
      <c r="GLS203" s="282"/>
      <c r="GLT203" s="229"/>
      <c r="GLU203" s="281"/>
      <c r="GLV203" s="282"/>
      <c r="GLW203" s="229"/>
      <c r="GLX203" s="281"/>
      <c r="GLY203" s="282"/>
      <c r="GLZ203" s="229"/>
      <c r="GMA203" s="281"/>
      <c r="GMB203" s="282"/>
      <c r="GMC203" s="229"/>
      <c r="GMD203" s="281"/>
      <c r="GME203" s="282"/>
      <c r="GMF203" s="229"/>
      <c r="GMG203" s="281"/>
      <c r="GMH203" s="282"/>
      <c r="GMI203" s="229"/>
      <c r="GMJ203" s="281"/>
      <c r="GMK203" s="282"/>
      <c r="GML203" s="229"/>
      <c r="GMM203" s="281"/>
      <c r="GMN203" s="282"/>
      <c r="GMO203" s="229"/>
      <c r="GMP203" s="281"/>
      <c r="GMQ203" s="282"/>
      <c r="GMR203" s="229"/>
      <c r="GMS203" s="281"/>
      <c r="GMT203" s="282"/>
      <c r="GMU203" s="229"/>
      <c r="GMV203" s="281"/>
      <c r="GMW203" s="282"/>
      <c r="GMX203" s="229"/>
      <c r="GMY203" s="281"/>
      <c r="GMZ203" s="282"/>
      <c r="GNA203" s="229"/>
      <c r="GNB203" s="281"/>
      <c r="GNC203" s="282"/>
      <c r="GND203" s="229"/>
      <c r="GNE203" s="281"/>
      <c r="GNF203" s="282"/>
      <c r="GNG203" s="229"/>
      <c r="GNH203" s="281"/>
      <c r="GNI203" s="282"/>
      <c r="GNJ203" s="229"/>
      <c r="GNK203" s="281"/>
      <c r="GNL203" s="282"/>
      <c r="GNM203" s="229"/>
      <c r="GNN203" s="281"/>
      <c r="GNO203" s="282"/>
      <c r="GNP203" s="229"/>
      <c r="GNQ203" s="281"/>
      <c r="GNR203" s="282"/>
      <c r="GNS203" s="229"/>
      <c r="GNT203" s="281"/>
      <c r="GNU203" s="282"/>
      <c r="GNV203" s="229"/>
      <c r="GNW203" s="281"/>
      <c r="GNX203" s="282"/>
      <c r="GNY203" s="229"/>
      <c r="GNZ203" s="281"/>
      <c r="GOA203" s="282"/>
      <c r="GOB203" s="229"/>
      <c r="GOC203" s="281"/>
      <c r="GOD203" s="282"/>
      <c r="GOE203" s="229"/>
      <c r="GOF203" s="281"/>
      <c r="GOG203" s="282"/>
      <c r="GOH203" s="229"/>
      <c r="GOI203" s="281"/>
      <c r="GOJ203" s="282"/>
      <c r="GOK203" s="229"/>
      <c r="GOL203" s="281"/>
      <c r="GOM203" s="282"/>
      <c r="GON203" s="229"/>
      <c r="GOO203" s="281"/>
      <c r="GOP203" s="282"/>
      <c r="GOQ203" s="229"/>
      <c r="GOR203" s="281"/>
      <c r="GOS203" s="282"/>
      <c r="GOT203" s="229"/>
      <c r="GOU203" s="281"/>
      <c r="GOV203" s="282"/>
      <c r="GOW203" s="229"/>
      <c r="GOX203" s="281"/>
      <c r="GOY203" s="282"/>
      <c r="GOZ203" s="229"/>
      <c r="GPA203" s="281"/>
      <c r="GPB203" s="282"/>
      <c r="GPC203" s="229"/>
      <c r="GPD203" s="281"/>
      <c r="GPE203" s="282"/>
      <c r="GPF203" s="229"/>
      <c r="GPG203" s="281"/>
      <c r="GPH203" s="282"/>
      <c r="GPI203" s="229"/>
      <c r="GPJ203" s="281"/>
      <c r="GPK203" s="282"/>
      <c r="GPL203" s="229"/>
      <c r="GPM203" s="281"/>
      <c r="GPN203" s="282"/>
      <c r="GPO203" s="229"/>
      <c r="GPP203" s="281"/>
      <c r="GPQ203" s="282"/>
      <c r="GPR203" s="229"/>
      <c r="GPS203" s="281"/>
      <c r="GPT203" s="282"/>
      <c r="GPU203" s="229"/>
      <c r="GPV203" s="281"/>
      <c r="GPW203" s="282"/>
      <c r="GPX203" s="229"/>
      <c r="GPY203" s="281"/>
      <c r="GPZ203" s="282"/>
      <c r="GQA203" s="229"/>
      <c r="GQB203" s="281"/>
      <c r="GQC203" s="282"/>
      <c r="GQD203" s="229"/>
      <c r="GQE203" s="281"/>
      <c r="GQF203" s="282"/>
      <c r="GQG203" s="229"/>
      <c r="GQH203" s="281"/>
      <c r="GQI203" s="282"/>
      <c r="GQJ203" s="229"/>
      <c r="GQK203" s="281"/>
      <c r="GQL203" s="282"/>
      <c r="GQM203" s="229"/>
      <c r="GQN203" s="281"/>
      <c r="GQO203" s="282"/>
      <c r="GQP203" s="229"/>
      <c r="GQQ203" s="281"/>
      <c r="GQR203" s="282"/>
      <c r="GQS203" s="229"/>
      <c r="GQT203" s="281"/>
      <c r="GQU203" s="282"/>
      <c r="GQV203" s="229"/>
      <c r="GQW203" s="281"/>
      <c r="GQX203" s="282"/>
      <c r="GQY203" s="229"/>
      <c r="GQZ203" s="281"/>
      <c r="GRA203" s="282"/>
      <c r="GRB203" s="229"/>
      <c r="GRC203" s="281"/>
      <c r="GRD203" s="282"/>
      <c r="GRE203" s="229"/>
      <c r="GRF203" s="281"/>
      <c r="GRG203" s="282"/>
      <c r="GRH203" s="229"/>
      <c r="GRI203" s="281"/>
      <c r="GRJ203" s="282"/>
      <c r="GRK203" s="229"/>
      <c r="GRL203" s="281"/>
      <c r="GRM203" s="282"/>
      <c r="GRN203" s="229"/>
      <c r="GRO203" s="281"/>
      <c r="GRP203" s="282"/>
      <c r="GRQ203" s="229"/>
      <c r="GRR203" s="281"/>
      <c r="GRS203" s="282"/>
      <c r="GRT203" s="229"/>
      <c r="GRU203" s="281"/>
      <c r="GRV203" s="282"/>
      <c r="GRW203" s="229"/>
      <c r="GRX203" s="281"/>
      <c r="GRY203" s="282"/>
      <c r="GRZ203" s="229"/>
      <c r="GSA203" s="281"/>
      <c r="GSB203" s="282"/>
      <c r="GSC203" s="229"/>
      <c r="GSD203" s="281"/>
      <c r="GSE203" s="282"/>
      <c r="GSF203" s="229"/>
      <c r="GSG203" s="281"/>
      <c r="GSH203" s="282"/>
      <c r="GSI203" s="229"/>
      <c r="GSJ203" s="281"/>
      <c r="GSK203" s="282"/>
      <c r="GSL203" s="229"/>
      <c r="GSM203" s="281"/>
      <c r="GSN203" s="282"/>
      <c r="GSO203" s="229"/>
      <c r="GSP203" s="281"/>
      <c r="GSQ203" s="282"/>
      <c r="GSR203" s="229"/>
      <c r="GSS203" s="281"/>
      <c r="GST203" s="282"/>
      <c r="GSU203" s="229"/>
      <c r="GSV203" s="281"/>
      <c r="GSW203" s="282"/>
      <c r="GSX203" s="229"/>
      <c r="GSY203" s="281"/>
      <c r="GSZ203" s="282"/>
      <c r="GTA203" s="229"/>
      <c r="GTB203" s="281"/>
      <c r="GTC203" s="282"/>
      <c r="GTD203" s="229"/>
      <c r="GTE203" s="281"/>
      <c r="GTF203" s="282"/>
      <c r="GTG203" s="229"/>
      <c r="GTH203" s="281"/>
      <c r="GTI203" s="282"/>
      <c r="GTJ203" s="229"/>
      <c r="GTK203" s="281"/>
      <c r="GTL203" s="282"/>
      <c r="GTM203" s="229"/>
      <c r="GTN203" s="281"/>
      <c r="GTO203" s="282"/>
      <c r="GTP203" s="229"/>
      <c r="GTQ203" s="281"/>
      <c r="GTR203" s="282"/>
      <c r="GTS203" s="229"/>
      <c r="GTT203" s="281"/>
      <c r="GTU203" s="282"/>
      <c r="GTV203" s="229"/>
      <c r="GTW203" s="281"/>
      <c r="GTX203" s="282"/>
      <c r="GTY203" s="229"/>
      <c r="GTZ203" s="281"/>
      <c r="GUA203" s="282"/>
      <c r="GUB203" s="229"/>
      <c r="GUC203" s="281"/>
      <c r="GUD203" s="282"/>
      <c r="GUE203" s="229"/>
      <c r="GUF203" s="281"/>
      <c r="GUG203" s="282"/>
      <c r="GUH203" s="229"/>
      <c r="GUI203" s="281"/>
      <c r="GUJ203" s="282"/>
      <c r="GUK203" s="229"/>
      <c r="GUL203" s="281"/>
      <c r="GUM203" s="282"/>
      <c r="GUN203" s="229"/>
      <c r="GUO203" s="281"/>
      <c r="GUP203" s="282"/>
      <c r="GUQ203" s="229"/>
      <c r="GUR203" s="281"/>
      <c r="GUS203" s="282"/>
      <c r="GUT203" s="229"/>
      <c r="GUU203" s="281"/>
      <c r="GUV203" s="282"/>
      <c r="GUW203" s="229"/>
      <c r="GUX203" s="281"/>
      <c r="GUY203" s="282"/>
      <c r="GUZ203" s="229"/>
      <c r="GVA203" s="281"/>
      <c r="GVB203" s="282"/>
      <c r="GVC203" s="229"/>
      <c r="GVD203" s="281"/>
      <c r="GVE203" s="282"/>
      <c r="GVF203" s="229"/>
      <c r="GVG203" s="281"/>
      <c r="GVH203" s="282"/>
      <c r="GVI203" s="229"/>
      <c r="GVJ203" s="281"/>
      <c r="GVK203" s="282"/>
      <c r="GVL203" s="229"/>
      <c r="GVM203" s="281"/>
      <c r="GVN203" s="282"/>
      <c r="GVO203" s="229"/>
      <c r="GVP203" s="281"/>
      <c r="GVQ203" s="282"/>
      <c r="GVR203" s="229"/>
      <c r="GVS203" s="281"/>
      <c r="GVT203" s="282"/>
      <c r="GVU203" s="229"/>
      <c r="GVV203" s="281"/>
      <c r="GVW203" s="282"/>
      <c r="GVX203" s="229"/>
      <c r="GVY203" s="281"/>
      <c r="GVZ203" s="282"/>
      <c r="GWA203" s="229"/>
      <c r="GWB203" s="281"/>
      <c r="GWC203" s="282"/>
      <c r="GWD203" s="229"/>
      <c r="GWE203" s="281"/>
      <c r="GWF203" s="282"/>
      <c r="GWG203" s="229"/>
      <c r="GWH203" s="281"/>
      <c r="GWI203" s="282"/>
      <c r="GWJ203" s="229"/>
      <c r="GWK203" s="281"/>
      <c r="GWL203" s="282"/>
      <c r="GWM203" s="229"/>
      <c r="GWN203" s="281"/>
      <c r="GWO203" s="282"/>
      <c r="GWP203" s="229"/>
      <c r="GWQ203" s="281"/>
      <c r="GWR203" s="282"/>
      <c r="GWS203" s="229"/>
      <c r="GWT203" s="281"/>
      <c r="GWU203" s="282"/>
      <c r="GWV203" s="229"/>
      <c r="GWW203" s="281"/>
      <c r="GWX203" s="282"/>
      <c r="GWY203" s="229"/>
      <c r="GWZ203" s="281"/>
      <c r="GXA203" s="282"/>
      <c r="GXB203" s="229"/>
      <c r="GXC203" s="281"/>
      <c r="GXD203" s="282"/>
      <c r="GXE203" s="229"/>
      <c r="GXF203" s="281"/>
      <c r="GXG203" s="282"/>
      <c r="GXH203" s="229"/>
      <c r="GXI203" s="281"/>
      <c r="GXJ203" s="282"/>
      <c r="GXK203" s="229"/>
      <c r="GXL203" s="281"/>
      <c r="GXM203" s="282"/>
      <c r="GXN203" s="229"/>
      <c r="GXO203" s="281"/>
      <c r="GXP203" s="282"/>
      <c r="GXQ203" s="229"/>
      <c r="GXR203" s="281"/>
      <c r="GXS203" s="282"/>
      <c r="GXT203" s="229"/>
      <c r="GXU203" s="281"/>
      <c r="GXV203" s="282"/>
      <c r="GXW203" s="229"/>
      <c r="GXX203" s="281"/>
      <c r="GXY203" s="282"/>
      <c r="GXZ203" s="229"/>
      <c r="GYA203" s="281"/>
      <c r="GYB203" s="282"/>
      <c r="GYC203" s="229"/>
      <c r="GYD203" s="281"/>
      <c r="GYE203" s="282"/>
      <c r="GYF203" s="229"/>
      <c r="GYG203" s="281"/>
      <c r="GYH203" s="282"/>
      <c r="GYI203" s="229"/>
      <c r="GYJ203" s="281"/>
      <c r="GYK203" s="282"/>
      <c r="GYL203" s="229"/>
      <c r="GYM203" s="281"/>
      <c r="GYN203" s="282"/>
      <c r="GYO203" s="229"/>
      <c r="GYP203" s="281"/>
      <c r="GYQ203" s="282"/>
      <c r="GYR203" s="229"/>
      <c r="GYS203" s="281"/>
      <c r="GYT203" s="282"/>
      <c r="GYU203" s="229"/>
      <c r="GYV203" s="281"/>
      <c r="GYW203" s="282"/>
      <c r="GYX203" s="229"/>
      <c r="GYY203" s="281"/>
      <c r="GYZ203" s="282"/>
      <c r="GZA203" s="229"/>
      <c r="GZB203" s="281"/>
      <c r="GZC203" s="282"/>
      <c r="GZD203" s="229"/>
      <c r="GZE203" s="281"/>
      <c r="GZF203" s="282"/>
      <c r="GZG203" s="229"/>
      <c r="GZH203" s="281"/>
      <c r="GZI203" s="282"/>
      <c r="GZJ203" s="229"/>
      <c r="GZK203" s="281"/>
      <c r="GZL203" s="282"/>
      <c r="GZM203" s="229"/>
      <c r="GZN203" s="281"/>
      <c r="GZO203" s="282"/>
      <c r="GZP203" s="229"/>
      <c r="GZQ203" s="281"/>
      <c r="GZR203" s="282"/>
      <c r="GZS203" s="229"/>
      <c r="GZT203" s="281"/>
      <c r="GZU203" s="282"/>
      <c r="GZV203" s="229"/>
      <c r="GZW203" s="281"/>
      <c r="GZX203" s="282"/>
      <c r="GZY203" s="229"/>
      <c r="GZZ203" s="281"/>
      <c r="HAA203" s="282"/>
      <c r="HAB203" s="229"/>
      <c r="HAC203" s="281"/>
      <c r="HAD203" s="282"/>
      <c r="HAE203" s="229"/>
      <c r="HAF203" s="281"/>
      <c r="HAG203" s="282"/>
      <c r="HAH203" s="229"/>
      <c r="HAI203" s="281"/>
      <c r="HAJ203" s="282"/>
      <c r="HAK203" s="229"/>
      <c r="HAL203" s="281"/>
      <c r="HAM203" s="282"/>
      <c r="HAN203" s="229"/>
      <c r="HAO203" s="281"/>
      <c r="HAP203" s="282"/>
      <c r="HAQ203" s="229"/>
      <c r="HAR203" s="281"/>
      <c r="HAS203" s="282"/>
      <c r="HAT203" s="229"/>
      <c r="HAU203" s="281"/>
      <c r="HAV203" s="282"/>
      <c r="HAW203" s="229"/>
      <c r="HAX203" s="281"/>
      <c r="HAY203" s="282"/>
      <c r="HAZ203" s="229"/>
      <c r="HBA203" s="281"/>
      <c r="HBB203" s="282"/>
      <c r="HBC203" s="229"/>
      <c r="HBD203" s="281"/>
      <c r="HBE203" s="282"/>
      <c r="HBF203" s="229"/>
      <c r="HBG203" s="281"/>
      <c r="HBH203" s="282"/>
      <c r="HBI203" s="229"/>
      <c r="HBJ203" s="281"/>
      <c r="HBK203" s="282"/>
      <c r="HBL203" s="229"/>
      <c r="HBM203" s="281"/>
      <c r="HBN203" s="282"/>
      <c r="HBO203" s="229"/>
      <c r="HBP203" s="281"/>
      <c r="HBQ203" s="282"/>
      <c r="HBR203" s="229"/>
      <c r="HBS203" s="281"/>
      <c r="HBT203" s="282"/>
      <c r="HBU203" s="229"/>
      <c r="HBV203" s="281"/>
      <c r="HBW203" s="282"/>
      <c r="HBX203" s="229"/>
      <c r="HBY203" s="281"/>
      <c r="HBZ203" s="282"/>
      <c r="HCA203" s="229"/>
      <c r="HCB203" s="281"/>
      <c r="HCC203" s="282"/>
      <c r="HCD203" s="229"/>
      <c r="HCE203" s="281"/>
      <c r="HCF203" s="282"/>
      <c r="HCG203" s="229"/>
      <c r="HCH203" s="281"/>
      <c r="HCI203" s="282"/>
      <c r="HCJ203" s="229"/>
      <c r="HCK203" s="281"/>
      <c r="HCL203" s="282"/>
      <c r="HCM203" s="229"/>
      <c r="HCN203" s="281"/>
      <c r="HCO203" s="282"/>
      <c r="HCP203" s="229"/>
      <c r="HCQ203" s="281"/>
      <c r="HCR203" s="282"/>
      <c r="HCS203" s="229"/>
      <c r="HCT203" s="281"/>
      <c r="HCU203" s="282"/>
      <c r="HCV203" s="229"/>
      <c r="HCW203" s="281"/>
      <c r="HCX203" s="282"/>
      <c r="HCY203" s="229"/>
      <c r="HCZ203" s="281"/>
      <c r="HDA203" s="282"/>
      <c r="HDB203" s="229"/>
      <c r="HDC203" s="281"/>
      <c r="HDD203" s="282"/>
      <c r="HDE203" s="229"/>
      <c r="HDF203" s="281"/>
      <c r="HDG203" s="282"/>
      <c r="HDH203" s="229"/>
      <c r="HDI203" s="281"/>
      <c r="HDJ203" s="282"/>
      <c r="HDK203" s="229"/>
      <c r="HDL203" s="281"/>
      <c r="HDM203" s="282"/>
      <c r="HDN203" s="229"/>
      <c r="HDO203" s="281"/>
      <c r="HDP203" s="282"/>
      <c r="HDQ203" s="229"/>
      <c r="HDR203" s="281"/>
      <c r="HDS203" s="282"/>
      <c r="HDT203" s="229"/>
      <c r="HDU203" s="281"/>
      <c r="HDV203" s="282"/>
      <c r="HDW203" s="229"/>
      <c r="HDX203" s="281"/>
      <c r="HDY203" s="282"/>
      <c r="HDZ203" s="229"/>
      <c r="HEA203" s="281"/>
      <c r="HEB203" s="282"/>
      <c r="HEC203" s="229"/>
      <c r="HED203" s="281"/>
      <c r="HEE203" s="282"/>
      <c r="HEF203" s="229"/>
      <c r="HEG203" s="281"/>
      <c r="HEH203" s="282"/>
      <c r="HEI203" s="229"/>
      <c r="HEJ203" s="281"/>
      <c r="HEK203" s="282"/>
      <c r="HEL203" s="229"/>
      <c r="HEM203" s="281"/>
      <c r="HEN203" s="282"/>
      <c r="HEO203" s="229"/>
      <c r="HEP203" s="281"/>
      <c r="HEQ203" s="282"/>
      <c r="HER203" s="229"/>
      <c r="HES203" s="281"/>
      <c r="HET203" s="282"/>
      <c r="HEU203" s="229"/>
      <c r="HEV203" s="281"/>
      <c r="HEW203" s="282"/>
      <c r="HEX203" s="229"/>
      <c r="HEY203" s="281"/>
      <c r="HEZ203" s="282"/>
      <c r="HFA203" s="229"/>
      <c r="HFB203" s="281"/>
      <c r="HFC203" s="282"/>
      <c r="HFD203" s="229"/>
      <c r="HFE203" s="281"/>
      <c r="HFF203" s="282"/>
      <c r="HFG203" s="229"/>
      <c r="HFH203" s="281"/>
      <c r="HFI203" s="282"/>
      <c r="HFJ203" s="229"/>
      <c r="HFK203" s="281"/>
      <c r="HFL203" s="282"/>
      <c r="HFM203" s="229"/>
      <c r="HFN203" s="281"/>
      <c r="HFO203" s="282"/>
      <c r="HFP203" s="229"/>
      <c r="HFQ203" s="281"/>
      <c r="HFR203" s="282"/>
      <c r="HFS203" s="229"/>
      <c r="HFT203" s="281"/>
      <c r="HFU203" s="282"/>
      <c r="HFV203" s="229"/>
      <c r="HFW203" s="281"/>
      <c r="HFX203" s="282"/>
      <c r="HFY203" s="229"/>
      <c r="HFZ203" s="281"/>
      <c r="HGA203" s="282"/>
      <c r="HGB203" s="229"/>
      <c r="HGC203" s="281"/>
      <c r="HGD203" s="282"/>
      <c r="HGE203" s="229"/>
      <c r="HGF203" s="281"/>
      <c r="HGG203" s="282"/>
      <c r="HGH203" s="229"/>
      <c r="HGI203" s="281"/>
      <c r="HGJ203" s="282"/>
      <c r="HGK203" s="229"/>
      <c r="HGL203" s="281"/>
      <c r="HGM203" s="282"/>
      <c r="HGN203" s="229"/>
      <c r="HGO203" s="281"/>
      <c r="HGP203" s="282"/>
      <c r="HGQ203" s="229"/>
      <c r="HGR203" s="281"/>
      <c r="HGS203" s="282"/>
      <c r="HGT203" s="229"/>
      <c r="HGU203" s="281"/>
      <c r="HGV203" s="282"/>
      <c r="HGW203" s="229"/>
      <c r="HGX203" s="281"/>
      <c r="HGY203" s="282"/>
      <c r="HGZ203" s="229"/>
      <c r="HHA203" s="281"/>
      <c r="HHB203" s="282"/>
      <c r="HHC203" s="229"/>
      <c r="HHD203" s="281"/>
      <c r="HHE203" s="282"/>
      <c r="HHF203" s="229"/>
      <c r="HHG203" s="281"/>
      <c r="HHH203" s="282"/>
      <c r="HHI203" s="229"/>
      <c r="HHJ203" s="281"/>
      <c r="HHK203" s="282"/>
      <c r="HHL203" s="229"/>
      <c r="HHM203" s="281"/>
      <c r="HHN203" s="282"/>
      <c r="HHO203" s="229"/>
      <c r="HHP203" s="281"/>
      <c r="HHQ203" s="282"/>
      <c r="HHR203" s="229"/>
      <c r="HHS203" s="281"/>
      <c r="HHT203" s="282"/>
      <c r="HHU203" s="229"/>
      <c r="HHV203" s="281"/>
      <c r="HHW203" s="282"/>
      <c r="HHX203" s="229"/>
      <c r="HHY203" s="281"/>
      <c r="HHZ203" s="282"/>
      <c r="HIA203" s="229"/>
      <c r="HIB203" s="281"/>
      <c r="HIC203" s="282"/>
      <c r="HID203" s="229"/>
      <c r="HIE203" s="281"/>
      <c r="HIF203" s="282"/>
      <c r="HIG203" s="229"/>
      <c r="HIH203" s="281"/>
      <c r="HII203" s="282"/>
      <c r="HIJ203" s="229"/>
      <c r="HIK203" s="281"/>
      <c r="HIL203" s="282"/>
      <c r="HIM203" s="229"/>
      <c r="HIN203" s="281"/>
      <c r="HIO203" s="282"/>
      <c r="HIP203" s="229"/>
      <c r="HIQ203" s="281"/>
      <c r="HIR203" s="282"/>
      <c r="HIS203" s="229"/>
      <c r="HIT203" s="281"/>
      <c r="HIU203" s="282"/>
      <c r="HIV203" s="229"/>
      <c r="HIW203" s="281"/>
      <c r="HIX203" s="282"/>
      <c r="HIY203" s="229"/>
      <c r="HIZ203" s="281"/>
      <c r="HJA203" s="282"/>
      <c r="HJB203" s="229"/>
      <c r="HJC203" s="281"/>
      <c r="HJD203" s="282"/>
      <c r="HJE203" s="229"/>
      <c r="HJF203" s="281"/>
      <c r="HJG203" s="282"/>
      <c r="HJH203" s="229"/>
      <c r="HJI203" s="281"/>
      <c r="HJJ203" s="282"/>
      <c r="HJK203" s="229"/>
      <c r="HJL203" s="281"/>
      <c r="HJM203" s="282"/>
      <c r="HJN203" s="229"/>
      <c r="HJO203" s="281"/>
      <c r="HJP203" s="282"/>
      <c r="HJQ203" s="229"/>
      <c r="HJR203" s="281"/>
      <c r="HJS203" s="282"/>
      <c r="HJT203" s="229"/>
      <c r="HJU203" s="281"/>
      <c r="HJV203" s="282"/>
      <c r="HJW203" s="229"/>
      <c r="HJX203" s="281"/>
      <c r="HJY203" s="282"/>
      <c r="HJZ203" s="229"/>
      <c r="HKA203" s="281"/>
      <c r="HKB203" s="282"/>
      <c r="HKC203" s="229"/>
      <c r="HKD203" s="281"/>
      <c r="HKE203" s="282"/>
      <c r="HKF203" s="229"/>
      <c r="HKG203" s="281"/>
      <c r="HKH203" s="282"/>
      <c r="HKI203" s="229"/>
      <c r="HKJ203" s="281"/>
      <c r="HKK203" s="282"/>
      <c r="HKL203" s="229"/>
      <c r="HKM203" s="281"/>
      <c r="HKN203" s="282"/>
      <c r="HKO203" s="229"/>
      <c r="HKP203" s="281"/>
      <c r="HKQ203" s="282"/>
      <c r="HKR203" s="229"/>
      <c r="HKS203" s="281"/>
      <c r="HKT203" s="282"/>
      <c r="HKU203" s="229"/>
      <c r="HKV203" s="281"/>
      <c r="HKW203" s="282"/>
      <c r="HKX203" s="229"/>
      <c r="HKY203" s="281"/>
      <c r="HKZ203" s="282"/>
      <c r="HLA203" s="229"/>
      <c r="HLB203" s="281"/>
      <c r="HLC203" s="282"/>
      <c r="HLD203" s="229"/>
      <c r="HLE203" s="281"/>
      <c r="HLF203" s="282"/>
      <c r="HLG203" s="229"/>
      <c r="HLH203" s="281"/>
      <c r="HLI203" s="282"/>
      <c r="HLJ203" s="229"/>
      <c r="HLK203" s="281"/>
      <c r="HLL203" s="282"/>
      <c r="HLM203" s="229"/>
      <c r="HLN203" s="281"/>
      <c r="HLO203" s="282"/>
      <c r="HLP203" s="229"/>
      <c r="HLQ203" s="281"/>
      <c r="HLR203" s="282"/>
      <c r="HLS203" s="229"/>
      <c r="HLT203" s="281"/>
      <c r="HLU203" s="282"/>
      <c r="HLV203" s="229"/>
      <c r="HLW203" s="281"/>
      <c r="HLX203" s="282"/>
      <c r="HLY203" s="229"/>
      <c r="HLZ203" s="281"/>
      <c r="HMA203" s="282"/>
      <c r="HMB203" s="229"/>
      <c r="HMC203" s="281"/>
      <c r="HMD203" s="282"/>
      <c r="HME203" s="229"/>
      <c r="HMF203" s="281"/>
      <c r="HMG203" s="282"/>
      <c r="HMH203" s="229"/>
      <c r="HMI203" s="281"/>
      <c r="HMJ203" s="282"/>
      <c r="HMK203" s="229"/>
      <c r="HML203" s="281"/>
      <c r="HMM203" s="282"/>
      <c r="HMN203" s="229"/>
      <c r="HMO203" s="281"/>
      <c r="HMP203" s="282"/>
      <c r="HMQ203" s="229"/>
      <c r="HMR203" s="281"/>
      <c r="HMS203" s="282"/>
      <c r="HMT203" s="229"/>
      <c r="HMU203" s="281"/>
      <c r="HMV203" s="282"/>
      <c r="HMW203" s="229"/>
      <c r="HMX203" s="281"/>
      <c r="HMY203" s="282"/>
      <c r="HMZ203" s="229"/>
      <c r="HNA203" s="281"/>
      <c r="HNB203" s="282"/>
      <c r="HNC203" s="229"/>
      <c r="HND203" s="281"/>
      <c r="HNE203" s="282"/>
      <c r="HNF203" s="229"/>
      <c r="HNG203" s="281"/>
      <c r="HNH203" s="282"/>
      <c r="HNI203" s="229"/>
      <c r="HNJ203" s="281"/>
      <c r="HNK203" s="282"/>
      <c r="HNL203" s="229"/>
      <c r="HNM203" s="281"/>
      <c r="HNN203" s="282"/>
      <c r="HNO203" s="229"/>
      <c r="HNP203" s="281"/>
      <c r="HNQ203" s="282"/>
      <c r="HNR203" s="229"/>
      <c r="HNS203" s="281"/>
      <c r="HNT203" s="282"/>
      <c r="HNU203" s="229"/>
      <c r="HNV203" s="281"/>
      <c r="HNW203" s="282"/>
      <c r="HNX203" s="229"/>
      <c r="HNY203" s="281"/>
      <c r="HNZ203" s="282"/>
      <c r="HOA203" s="229"/>
      <c r="HOB203" s="281"/>
      <c r="HOC203" s="282"/>
      <c r="HOD203" s="229"/>
      <c r="HOE203" s="281"/>
      <c r="HOF203" s="282"/>
      <c r="HOG203" s="229"/>
      <c r="HOH203" s="281"/>
      <c r="HOI203" s="282"/>
      <c r="HOJ203" s="229"/>
      <c r="HOK203" s="281"/>
      <c r="HOL203" s="282"/>
      <c r="HOM203" s="229"/>
      <c r="HON203" s="281"/>
      <c r="HOO203" s="282"/>
      <c r="HOP203" s="229"/>
      <c r="HOQ203" s="281"/>
      <c r="HOR203" s="282"/>
      <c r="HOS203" s="229"/>
      <c r="HOT203" s="281"/>
      <c r="HOU203" s="282"/>
      <c r="HOV203" s="229"/>
      <c r="HOW203" s="281"/>
      <c r="HOX203" s="282"/>
      <c r="HOY203" s="229"/>
      <c r="HOZ203" s="281"/>
      <c r="HPA203" s="282"/>
      <c r="HPB203" s="229"/>
      <c r="HPC203" s="281"/>
      <c r="HPD203" s="282"/>
      <c r="HPE203" s="229"/>
      <c r="HPF203" s="281"/>
      <c r="HPG203" s="282"/>
      <c r="HPH203" s="229"/>
      <c r="HPI203" s="281"/>
      <c r="HPJ203" s="282"/>
      <c r="HPK203" s="229"/>
      <c r="HPL203" s="281"/>
      <c r="HPM203" s="282"/>
      <c r="HPN203" s="229"/>
      <c r="HPO203" s="281"/>
      <c r="HPP203" s="282"/>
      <c r="HPQ203" s="229"/>
      <c r="HPR203" s="281"/>
      <c r="HPS203" s="282"/>
      <c r="HPT203" s="229"/>
      <c r="HPU203" s="281"/>
      <c r="HPV203" s="282"/>
      <c r="HPW203" s="229"/>
      <c r="HPX203" s="281"/>
      <c r="HPY203" s="282"/>
      <c r="HPZ203" s="229"/>
      <c r="HQA203" s="281"/>
      <c r="HQB203" s="282"/>
      <c r="HQC203" s="229"/>
      <c r="HQD203" s="281"/>
      <c r="HQE203" s="282"/>
      <c r="HQF203" s="229"/>
      <c r="HQG203" s="281"/>
      <c r="HQH203" s="282"/>
      <c r="HQI203" s="229"/>
      <c r="HQJ203" s="281"/>
      <c r="HQK203" s="282"/>
      <c r="HQL203" s="229"/>
      <c r="HQM203" s="281"/>
      <c r="HQN203" s="282"/>
      <c r="HQO203" s="229"/>
      <c r="HQP203" s="281"/>
      <c r="HQQ203" s="282"/>
      <c r="HQR203" s="229"/>
      <c r="HQS203" s="281"/>
      <c r="HQT203" s="282"/>
      <c r="HQU203" s="229"/>
      <c r="HQV203" s="281"/>
      <c r="HQW203" s="282"/>
      <c r="HQX203" s="229"/>
      <c r="HQY203" s="281"/>
      <c r="HQZ203" s="282"/>
      <c r="HRA203" s="229"/>
      <c r="HRB203" s="281"/>
      <c r="HRC203" s="282"/>
      <c r="HRD203" s="229"/>
      <c r="HRE203" s="281"/>
      <c r="HRF203" s="282"/>
      <c r="HRG203" s="229"/>
      <c r="HRH203" s="281"/>
      <c r="HRI203" s="282"/>
      <c r="HRJ203" s="229"/>
      <c r="HRK203" s="281"/>
      <c r="HRL203" s="282"/>
      <c r="HRM203" s="229"/>
      <c r="HRN203" s="281"/>
      <c r="HRO203" s="282"/>
      <c r="HRP203" s="229"/>
      <c r="HRQ203" s="281"/>
      <c r="HRR203" s="282"/>
      <c r="HRS203" s="229"/>
      <c r="HRT203" s="281"/>
      <c r="HRU203" s="282"/>
      <c r="HRV203" s="229"/>
      <c r="HRW203" s="281"/>
      <c r="HRX203" s="282"/>
      <c r="HRY203" s="229"/>
      <c r="HRZ203" s="281"/>
      <c r="HSA203" s="282"/>
      <c r="HSB203" s="229"/>
      <c r="HSC203" s="281"/>
      <c r="HSD203" s="282"/>
      <c r="HSE203" s="229"/>
      <c r="HSF203" s="281"/>
      <c r="HSG203" s="282"/>
      <c r="HSH203" s="229"/>
      <c r="HSI203" s="281"/>
      <c r="HSJ203" s="282"/>
      <c r="HSK203" s="229"/>
      <c r="HSL203" s="281"/>
      <c r="HSM203" s="282"/>
      <c r="HSN203" s="229"/>
      <c r="HSO203" s="281"/>
      <c r="HSP203" s="282"/>
      <c r="HSQ203" s="229"/>
      <c r="HSR203" s="281"/>
      <c r="HSS203" s="282"/>
      <c r="HST203" s="229"/>
      <c r="HSU203" s="281"/>
      <c r="HSV203" s="282"/>
      <c r="HSW203" s="229"/>
      <c r="HSX203" s="281"/>
      <c r="HSY203" s="282"/>
      <c r="HSZ203" s="229"/>
      <c r="HTA203" s="281"/>
      <c r="HTB203" s="282"/>
      <c r="HTC203" s="229"/>
      <c r="HTD203" s="281"/>
      <c r="HTE203" s="282"/>
      <c r="HTF203" s="229"/>
      <c r="HTG203" s="281"/>
      <c r="HTH203" s="282"/>
      <c r="HTI203" s="229"/>
      <c r="HTJ203" s="281"/>
      <c r="HTK203" s="282"/>
      <c r="HTL203" s="229"/>
      <c r="HTM203" s="281"/>
      <c r="HTN203" s="282"/>
      <c r="HTO203" s="229"/>
      <c r="HTP203" s="281"/>
      <c r="HTQ203" s="282"/>
      <c r="HTR203" s="229"/>
      <c r="HTS203" s="281"/>
      <c r="HTT203" s="282"/>
      <c r="HTU203" s="229"/>
      <c r="HTV203" s="281"/>
      <c r="HTW203" s="282"/>
      <c r="HTX203" s="229"/>
      <c r="HTY203" s="281"/>
      <c r="HTZ203" s="282"/>
      <c r="HUA203" s="229"/>
      <c r="HUB203" s="281"/>
      <c r="HUC203" s="282"/>
      <c r="HUD203" s="229"/>
      <c r="HUE203" s="281"/>
      <c r="HUF203" s="282"/>
      <c r="HUG203" s="229"/>
      <c r="HUH203" s="281"/>
      <c r="HUI203" s="282"/>
      <c r="HUJ203" s="229"/>
      <c r="HUK203" s="281"/>
      <c r="HUL203" s="282"/>
      <c r="HUM203" s="229"/>
      <c r="HUN203" s="281"/>
      <c r="HUO203" s="282"/>
      <c r="HUP203" s="229"/>
      <c r="HUQ203" s="281"/>
      <c r="HUR203" s="282"/>
      <c r="HUS203" s="229"/>
      <c r="HUT203" s="281"/>
      <c r="HUU203" s="282"/>
      <c r="HUV203" s="229"/>
      <c r="HUW203" s="281"/>
      <c r="HUX203" s="282"/>
      <c r="HUY203" s="229"/>
      <c r="HUZ203" s="281"/>
      <c r="HVA203" s="282"/>
      <c r="HVB203" s="229"/>
      <c r="HVC203" s="281"/>
      <c r="HVD203" s="282"/>
      <c r="HVE203" s="229"/>
      <c r="HVF203" s="281"/>
      <c r="HVG203" s="282"/>
      <c r="HVH203" s="229"/>
      <c r="HVI203" s="281"/>
      <c r="HVJ203" s="282"/>
      <c r="HVK203" s="229"/>
      <c r="HVL203" s="281"/>
      <c r="HVM203" s="282"/>
      <c r="HVN203" s="229"/>
      <c r="HVO203" s="281"/>
      <c r="HVP203" s="282"/>
      <c r="HVQ203" s="229"/>
      <c r="HVR203" s="281"/>
      <c r="HVS203" s="282"/>
      <c r="HVT203" s="229"/>
      <c r="HVU203" s="281"/>
      <c r="HVV203" s="282"/>
      <c r="HVW203" s="229"/>
      <c r="HVX203" s="281"/>
      <c r="HVY203" s="282"/>
      <c r="HVZ203" s="229"/>
      <c r="HWA203" s="281"/>
      <c r="HWB203" s="282"/>
      <c r="HWC203" s="229"/>
      <c r="HWD203" s="281"/>
      <c r="HWE203" s="282"/>
      <c r="HWF203" s="229"/>
      <c r="HWG203" s="281"/>
      <c r="HWH203" s="282"/>
      <c r="HWI203" s="229"/>
      <c r="HWJ203" s="281"/>
      <c r="HWK203" s="282"/>
      <c r="HWL203" s="229"/>
      <c r="HWM203" s="281"/>
      <c r="HWN203" s="282"/>
      <c r="HWO203" s="229"/>
      <c r="HWP203" s="281"/>
      <c r="HWQ203" s="282"/>
      <c r="HWR203" s="229"/>
      <c r="HWS203" s="281"/>
      <c r="HWT203" s="282"/>
      <c r="HWU203" s="229"/>
      <c r="HWV203" s="281"/>
      <c r="HWW203" s="282"/>
      <c r="HWX203" s="229"/>
      <c r="HWY203" s="281"/>
      <c r="HWZ203" s="282"/>
      <c r="HXA203" s="229"/>
      <c r="HXB203" s="281"/>
      <c r="HXC203" s="282"/>
      <c r="HXD203" s="229"/>
      <c r="HXE203" s="281"/>
      <c r="HXF203" s="282"/>
      <c r="HXG203" s="229"/>
      <c r="HXH203" s="281"/>
      <c r="HXI203" s="282"/>
      <c r="HXJ203" s="229"/>
      <c r="HXK203" s="281"/>
      <c r="HXL203" s="282"/>
      <c r="HXM203" s="229"/>
      <c r="HXN203" s="281"/>
      <c r="HXO203" s="282"/>
      <c r="HXP203" s="229"/>
      <c r="HXQ203" s="281"/>
      <c r="HXR203" s="282"/>
      <c r="HXS203" s="229"/>
      <c r="HXT203" s="281"/>
      <c r="HXU203" s="282"/>
      <c r="HXV203" s="229"/>
      <c r="HXW203" s="281"/>
      <c r="HXX203" s="282"/>
      <c r="HXY203" s="229"/>
      <c r="HXZ203" s="281"/>
      <c r="HYA203" s="282"/>
      <c r="HYB203" s="229"/>
      <c r="HYC203" s="281"/>
      <c r="HYD203" s="282"/>
      <c r="HYE203" s="229"/>
      <c r="HYF203" s="281"/>
      <c r="HYG203" s="282"/>
      <c r="HYH203" s="229"/>
      <c r="HYI203" s="281"/>
      <c r="HYJ203" s="282"/>
      <c r="HYK203" s="229"/>
      <c r="HYL203" s="281"/>
      <c r="HYM203" s="282"/>
      <c r="HYN203" s="229"/>
      <c r="HYO203" s="281"/>
      <c r="HYP203" s="282"/>
      <c r="HYQ203" s="229"/>
      <c r="HYR203" s="281"/>
      <c r="HYS203" s="282"/>
      <c r="HYT203" s="229"/>
      <c r="HYU203" s="281"/>
      <c r="HYV203" s="282"/>
      <c r="HYW203" s="229"/>
      <c r="HYX203" s="281"/>
      <c r="HYY203" s="282"/>
      <c r="HYZ203" s="229"/>
      <c r="HZA203" s="281"/>
      <c r="HZB203" s="282"/>
      <c r="HZC203" s="229"/>
      <c r="HZD203" s="281"/>
      <c r="HZE203" s="282"/>
      <c r="HZF203" s="229"/>
      <c r="HZG203" s="281"/>
      <c r="HZH203" s="282"/>
      <c r="HZI203" s="229"/>
      <c r="HZJ203" s="281"/>
      <c r="HZK203" s="282"/>
      <c r="HZL203" s="229"/>
      <c r="HZM203" s="281"/>
      <c r="HZN203" s="282"/>
      <c r="HZO203" s="229"/>
      <c r="HZP203" s="281"/>
      <c r="HZQ203" s="282"/>
      <c r="HZR203" s="229"/>
      <c r="HZS203" s="281"/>
      <c r="HZT203" s="282"/>
      <c r="HZU203" s="229"/>
      <c r="HZV203" s="281"/>
      <c r="HZW203" s="282"/>
      <c r="HZX203" s="229"/>
      <c r="HZY203" s="281"/>
      <c r="HZZ203" s="282"/>
      <c r="IAA203" s="229"/>
      <c r="IAB203" s="281"/>
      <c r="IAC203" s="282"/>
      <c r="IAD203" s="229"/>
      <c r="IAE203" s="281"/>
      <c r="IAF203" s="282"/>
      <c r="IAG203" s="229"/>
      <c r="IAH203" s="281"/>
      <c r="IAI203" s="282"/>
      <c r="IAJ203" s="229"/>
      <c r="IAK203" s="281"/>
      <c r="IAL203" s="282"/>
      <c r="IAM203" s="229"/>
      <c r="IAN203" s="281"/>
      <c r="IAO203" s="282"/>
      <c r="IAP203" s="229"/>
      <c r="IAQ203" s="281"/>
      <c r="IAR203" s="282"/>
      <c r="IAS203" s="229"/>
      <c r="IAT203" s="281"/>
      <c r="IAU203" s="282"/>
      <c r="IAV203" s="229"/>
      <c r="IAW203" s="281"/>
      <c r="IAX203" s="282"/>
      <c r="IAY203" s="229"/>
      <c r="IAZ203" s="281"/>
      <c r="IBA203" s="282"/>
      <c r="IBB203" s="229"/>
      <c r="IBC203" s="281"/>
      <c r="IBD203" s="282"/>
      <c r="IBE203" s="229"/>
      <c r="IBF203" s="281"/>
      <c r="IBG203" s="282"/>
      <c r="IBH203" s="229"/>
      <c r="IBI203" s="281"/>
      <c r="IBJ203" s="282"/>
      <c r="IBK203" s="229"/>
      <c r="IBL203" s="281"/>
      <c r="IBM203" s="282"/>
      <c r="IBN203" s="229"/>
      <c r="IBO203" s="281"/>
      <c r="IBP203" s="282"/>
      <c r="IBQ203" s="229"/>
      <c r="IBR203" s="281"/>
      <c r="IBS203" s="282"/>
      <c r="IBT203" s="229"/>
      <c r="IBU203" s="281"/>
      <c r="IBV203" s="282"/>
      <c r="IBW203" s="229"/>
      <c r="IBX203" s="281"/>
      <c r="IBY203" s="282"/>
      <c r="IBZ203" s="229"/>
      <c r="ICA203" s="281"/>
      <c r="ICB203" s="282"/>
      <c r="ICC203" s="229"/>
      <c r="ICD203" s="281"/>
      <c r="ICE203" s="282"/>
      <c r="ICF203" s="229"/>
      <c r="ICG203" s="281"/>
      <c r="ICH203" s="282"/>
      <c r="ICI203" s="229"/>
      <c r="ICJ203" s="281"/>
      <c r="ICK203" s="282"/>
      <c r="ICL203" s="229"/>
      <c r="ICM203" s="281"/>
      <c r="ICN203" s="282"/>
      <c r="ICO203" s="229"/>
      <c r="ICP203" s="281"/>
      <c r="ICQ203" s="282"/>
      <c r="ICR203" s="229"/>
      <c r="ICS203" s="281"/>
      <c r="ICT203" s="282"/>
      <c r="ICU203" s="229"/>
      <c r="ICV203" s="281"/>
      <c r="ICW203" s="282"/>
      <c r="ICX203" s="229"/>
      <c r="ICY203" s="281"/>
      <c r="ICZ203" s="282"/>
      <c r="IDA203" s="229"/>
      <c r="IDB203" s="281"/>
      <c r="IDC203" s="282"/>
      <c r="IDD203" s="229"/>
      <c r="IDE203" s="281"/>
      <c r="IDF203" s="282"/>
      <c r="IDG203" s="229"/>
      <c r="IDH203" s="281"/>
      <c r="IDI203" s="282"/>
      <c r="IDJ203" s="229"/>
      <c r="IDK203" s="281"/>
      <c r="IDL203" s="282"/>
      <c r="IDM203" s="229"/>
      <c r="IDN203" s="281"/>
      <c r="IDO203" s="282"/>
      <c r="IDP203" s="229"/>
      <c r="IDQ203" s="281"/>
      <c r="IDR203" s="282"/>
      <c r="IDS203" s="229"/>
      <c r="IDT203" s="281"/>
      <c r="IDU203" s="282"/>
      <c r="IDV203" s="229"/>
      <c r="IDW203" s="281"/>
      <c r="IDX203" s="282"/>
      <c r="IDY203" s="229"/>
      <c r="IDZ203" s="281"/>
      <c r="IEA203" s="282"/>
      <c r="IEB203" s="229"/>
      <c r="IEC203" s="281"/>
      <c r="IED203" s="282"/>
      <c r="IEE203" s="229"/>
      <c r="IEF203" s="281"/>
      <c r="IEG203" s="282"/>
      <c r="IEH203" s="229"/>
      <c r="IEI203" s="281"/>
      <c r="IEJ203" s="282"/>
      <c r="IEK203" s="229"/>
      <c r="IEL203" s="281"/>
      <c r="IEM203" s="282"/>
      <c r="IEN203" s="229"/>
      <c r="IEO203" s="281"/>
      <c r="IEP203" s="282"/>
      <c r="IEQ203" s="229"/>
      <c r="IER203" s="281"/>
      <c r="IES203" s="282"/>
      <c r="IET203" s="229"/>
      <c r="IEU203" s="281"/>
      <c r="IEV203" s="282"/>
      <c r="IEW203" s="229"/>
      <c r="IEX203" s="281"/>
      <c r="IEY203" s="282"/>
      <c r="IEZ203" s="229"/>
      <c r="IFA203" s="281"/>
      <c r="IFB203" s="282"/>
      <c r="IFC203" s="229"/>
      <c r="IFD203" s="281"/>
      <c r="IFE203" s="282"/>
      <c r="IFF203" s="229"/>
      <c r="IFG203" s="281"/>
      <c r="IFH203" s="282"/>
      <c r="IFI203" s="229"/>
      <c r="IFJ203" s="281"/>
      <c r="IFK203" s="282"/>
      <c r="IFL203" s="229"/>
      <c r="IFM203" s="281"/>
      <c r="IFN203" s="282"/>
      <c r="IFO203" s="229"/>
      <c r="IFP203" s="281"/>
      <c r="IFQ203" s="282"/>
      <c r="IFR203" s="229"/>
      <c r="IFS203" s="281"/>
      <c r="IFT203" s="282"/>
      <c r="IFU203" s="229"/>
      <c r="IFV203" s="281"/>
      <c r="IFW203" s="282"/>
      <c r="IFX203" s="229"/>
      <c r="IFY203" s="281"/>
      <c r="IFZ203" s="282"/>
      <c r="IGA203" s="229"/>
      <c r="IGB203" s="281"/>
      <c r="IGC203" s="282"/>
      <c r="IGD203" s="229"/>
      <c r="IGE203" s="281"/>
      <c r="IGF203" s="282"/>
      <c r="IGG203" s="229"/>
      <c r="IGH203" s="281"/>
      <c r="IGI203" s="282"/>
      <c r="IGJ203" s="229"/>
      <c r="IGK203" s="281"/>
      <c r="IGL203" s="282"/>
      <c r="IGM203" s="229"/>
      <c r="IGN203" s="281"/>
      <c r="IGO203" s="282"/>
      <c r="IGP203" s="229"/>
      <c r="IGQ203" s="281"/>
      <c r="IGR203" s="282"/>
      <c r="IGS203" s="229"/>
      <c r="IGT203" s="281"/>
      <c r="IGU203" s="282"/>
      <c r="IGV203" s="229"/>
      <c r="IGW203" s="281"/>
      <c r="IGX203" s="282"/>
      <c r="IGY203" s="229"/>
      <c r="IGZ203" s="281"/>
      <c r="IHA203" s="282"/>
      <c r="IHB203" s="229"/>
      <c r="IHC203" s="281"/>
      <c r="IHD203" s="282"/>
      <c r="IHE203" s="229"/>
      <c r="IHF203" s="281"/>
      <c r="IHG203" s="282"/>
      <c r="IHH203" s="229"/>
      <c r="IHI203" s="281"/>
      <c r="IHJ203" s="282"/>
      <c r="IHK203" s="229"/>
      <c r="IHL203" s="281"/>
      <c r="IHM203" s="282"/>
      <c r="IHN203" s="229"/>
      <c r="IHO203" s="281"/>
      <c r="IHP203" s="282"/>
      <c r="IHQ203" s="229"/>
      <c r="IHR203" s="281"/>
      <c r="IHS203" s="282"/>
      <c r="IHT203" s="229"/>
      <c r="IHU203" s="281"/>
      <c r="IHV203" s="282"/>
      <c r="IHW203" s="229"/>
      <c r="IHX203" s="281"/>
      <c r="IHY203" s="282"/>
      <c r="IHZ203" s="229"/>
      <c r="IIA203" s="281"/>
      <c r="IIB203" s="282"/>
      <c r="IIC203" s="229"/>
      <c r="IID203" s="281"/>
      <c r="IIE203" s="282"/>
      <c r="IIF203" s="229"/>
      <c r="IIG203" s="281"/>
      <c r="IIH203" s="282"/>
      <c r="III203" s="229"/>
      <c r="IIJ203" s="281"/>
      <c r="IIK203" s="282"/>
      <c r="IIL203" s="229"/>
      <c r="IIM203" s="281"/>
      <c r="IIN203" s="282"/>
      <c r="IIO203" s="229"/>
      <c r="IIP203" s="281"/>
      <c r="IIQ203" s="282"/>
      <c r="IIR203" s="229"/>
      <c r="IIS203" s="281"/>
      <c r="IIT203" s="282"/>
      <c r="IIU203" s="229"/>
      <c r="IIV203" s="281"/>
      <c r="IIW203" s="282"/>
      <c r="IIX203" s="229"/>
      <c r="IIY203" s="281"/>
      <c r="IIZ203" s="282"/>
      <c r="IJA203" s="229"/>
      <c r="IJB203" s="281"/>
      <c r="IJC203" s="282"/>
      <c r="IJD203" s="229"/>
      <c r="IJE203" s="281"/>
      <c r="IJF203" s="282"/>
      <c r="IJG203" s="229"/>
      <c r="IJH203" s="281"/>
      <c r="IJI203" s="282"/>
      <c r="IJJ203" s="229"/>
      <c r="IJK203" s="281"/>
      <c r="IJL203" s="282"/>
      <c r="IJM203" s="229"/>
      <c r="IJN203" s="281"/>
      <c r="IJO203" s="282"/>
      <c r="IJP203" s="229"/>
      <c r="IJQ203" s="281"/>
      <c r="IJR203" s="282"/>
      <c r="IJS203" s="229"/>
      <c r="IJT203" s="281"/>
      <c r="IJU203" s="282"/>
      <c r="IJV203" s="229"/>
      <c r="IJW203" s="281"/>
      <c r="IJX203" s="282"/>
      <c r="IJY203" s="229"/>
      <c r="IJZ203" s="281"/>
      <c r="IKA203" s="282"/>
      <c r="IKB203" s="229"/>
      <c r="IKC203" s="281"/>
      <c r="IKD203" s="282"/>
      <c r="IKE203" s="229"/>
      <c r="IKF203" s="281"/>
      <c r="IKG203" s="282"/>
      <c r="IKH203" s="229"/>
      <c r="IKI203" s="281"/>
      <c r="IKJ203" s="282"/>
      <c r="IKK203" s="229"/>
      <c r="IKL203" s="281"/>
      <c r="IKM203" s="282"/>
      <c r="IKN203" s="229"/>
      <c r="IKO203" s="281"/>
      <c r="IKP203" s="282"/>
      <c r="IKQ203" s="229"/>
      <c r="IKR203" s="281"/>
      <c r="IKS203" s="282"/>
      <c r="IKT203" s="229"/>
      <c r="IKU203" s="281"/>
      <c r="IKV203" s="282"/>
      <c r="IKW203" s="229"/>
      <c r="IKX203" s="281"/>
      <c r="IKY203" s="282"/>
      <c r="IKZ203" s="229"/>
      <c r="ILA203" s="281"/>
      <c r="ILB203" s="282"/>
      <c r="ILC203" s="229"/>
      <c r="ILD203" s="281"/>
      <c r="ILE203" s="282"/>
      <c r="ILF203" s="229"/>
      <c r="ILG203" s="281"/>
      <c r="ILH203" s="282"/>
      <c r="ILI203" s="229"/>
      <c r="ILJ203" s="281"/>
      <c r="ILK203" s="282"/>
      <c r="ILL203" s="229"/>
      <c r="ILM203" s="281"/>
      <c r="ILN203" s="282"/>
      <c r="ILO203" s="229"/>
      <c r="ILP203" s="281"/>
      <c r="ILQ203" s="282"/>
      <c r="ILR203" s="229"/>
      <c r="ILS203" s="281"/>
      <c r="ILT203" s="282"/>
      <c r="ILU203" s="229"/>
      <c r="ILV203" s="281"/>
      <c r="ILW203" s="282"/>
      <c r="ILX203" s="229"/>
      <c r="ILY203" s="281"/>
      <c r="ILZ203" s="282"/>
      <c r="IMA203" s="229"/>
      <c r="IMB203" s="281"/>
      <c r="IMC203" s="282"/>
      <c r="IMD203" s="229"/>
      <c r="IME203" s="281"/>
      <c r="IMF203" s="282"/>
      <c r="IMG203" s="229"/>
      <c r="IMH203" s="281"/>
      <c r="IMI203" s="282"/>
      <c r="IMJ203" s="229"/>
      <c r="IMK203" s="281"/>
      <c r="IML203" s="282"/>
      <c r="IMM203" s="229"/>
      <c r="IMN203" s="281"/>
      <c r="IMO203" s="282"/>
      <c r="IMP203" s="229"/>
      <c r="IMQ203" s="281"/>
      <c r="IMR203" s="282"/>
      <c r="IMS203" s="229"/>
      <c r="IMT203" s="281"/>
      <c r="IMU203" s="282"/>
      <c r="IMV203" s="229"/>
      <c r="IMW203" s="281"/>
      <c r="IMX203" s="282"/>
      <c r="IMY203" s="229"/>
      <c r="IMZ203" s="281"/>
      <c r="INA203" s="282"/>
      <c r="INB203" s="229"/>
      <c r="INC203" s="281"/>
      <c r="IND203" s="282"/>
      <c r="INE203" s="229"/>
      <c r="INF203" s="281"/>
      <c r="ING203" s="282"/>
      <c r="INH203" s="229"/>
      <c r="INI203" s="281"/>
      <c r="INJ203" s="282"/>
      <c r="INK203" s="229"/>
      <c r="INL203" s="281"/>
      <c r="INM203" s="282"/>
      <c r="INN203" s="229"/>
      <c r="INO203" s="281"/>
      <c r="INP203" s="282"/>
      <c r="INQ203" s="229"/>
      <c r="INR203" s="281"/>
      <c r="INS203" s="282"/>
      <c r="INT203" s="229"/>
      <c r="INU203" s="281"/>
      <c r="INV203" s="282"/>
      <c r="INW203" s="229"/>
      <c r="INX203" s="281"/>
      <c r="INY203" s="282"/>
      <c r="INZ203" s="229"/>
      <c r="IOA203" s="281"/>
      <c r="IOB203" s="282"/>
      <c r="IOC203" s="229"/>
      <c r="IOD203" s="281"/>
      <c r="IOE203" s="282"/>
      <c r="IOF203" s="229"/>
      <c r="IOG203" s="281"/>
      <c r="IOH203" s="282"/>
      <c r="IOI203" s="229"/>
      <c r="IOJ203" s="281"/>
      <c r="IOK203" s="282"/>
      <c r="IOL203" s="229"/>
      <c r="IOM203" s="281"/>
      <c r="ION203" s="282"/>
      <c r="IOO203" s="229"/>
      <c r="IOP203" s="281"/>
      <c r="IOQ203" s="282"/>
      <c r="IOR203" s="229"/>
      <c r="IOS203" s="281"/>
      <c r="IOT203" s="282"/>
      <c r="IOU203" s="229"/>
      <c r="IOV203" s="281"/>
      <c r="IOW203" s="282"/>
      <c r="IOX203" s="229"/>
      <c r="IOY203" s="281"/>
      <c r="IOZ203" s="282"/>
      <c r="IPA203" s="229"/>
      <c r="IPB203" s="281"/>
      <c r="IPC203" s="282"/>
      <c r="IPD203" s="229"/>
      <c r="IPE203" s="281"/>
      <c r="IPF203" s="282"/>
      <c r="IPG203" s="229"/>
      <c r="IPH203" s="281"/>
      <c r="IPI203" s="282"/>
      <c r="IPJ203" s="229"/>
      <c r="IPK203" s="281"/>
      <c r="IPL203" s="282"/>
      <c r="IPM203" s="229"/>
      <c r="IPN203" s="281"/>
      <c r="IPO203" s="282"/>
      <c r="IPP203" s="229"/>
      <c r="IPQ203" s="281"/>
      <c r="IPR203" s="282"/>
      <c r="IPS203" s="229"/>
      <c r="IPT203" s="281"/>
      <c r="IPU203" s="282"/>
      <c r="IPV203" s="229"/>
      <c r="IPW203" s="281"/>
      <c r="IPX203" s="282"/>
      <c r="IPY203" s="229"/>
      <c r="IPZ203" s="281"/>
      <c r="IQA203" s="282"/>
      <c r="IQB203" s="229"/>
      <c r="IQC203" s="281"/>
      <c r="IQD203" s="282"/>
      <c r="IQE203" s="229"/>
      <c r="IQF203" s="281"/>
      <c r="IQG203" s="282"/>
      <c r="IQH203" s="229"/>
      <c r="IQI203" s="281"/>
      <c r="IQJ203" s="282"/>
      <c r="IQK203" s="229"/>
      <c r="IQL203" s="281"/>
      <c r="IQM203" s="282"/>
      <c r="IQN203" s="229"/>
      <c r="IQO203" s="281"/>
      <c r="IQP203" s="282"/>
      <c r="IQQ203" s="229"/>
      <c r="IQR203" s="281"/>
      <c r="IQS203" s="282"/>
      <c r="IQT203" s="229"/>
      <c r="IQU203" s="281"/>
      <c r="IQV203" s="282"/>
      <c r="IQW203" s="229"/>
      <c r="IQX203" s="281"/>
      <c r="IQY203" s="282"/>
      <c r="IQZ203" s="229"/>
      <c r="IRA203" s="281"/>
      <c r="IRB203" s="282"/>
      <c r="IRC203" s="229"/>
      <c r="IRD203" s="281"/>
      <c r="IRE203" s="282"/>
      <c r="IRF203" s="229"/>
      <c r="IRG203" s="281"/>
      <c r="IRH203" s="282"/>
      <c r="IRI203" s="229"/>
      <c r="IRJ203" s="281"/>
      <c r="IRK203" s="282"/>
      <c r="IRL203" s="229"/>
      <c r="IRM203" s="281"/>
      <c r="IRN203" s="282"/>
      <c r="IRO203" s="229"/>
      <c r="IRP203" s="281"/>
      <c r="IRQ203" s="282"/>
      <c r="IRR203" s="229"/>
      <c r="IRS203" s="281"/>
      <c r="IRT203" s="282"/>
      <c r="IRU203" s="229"/>
      <c r="IRV203" s="281"/>
      <c r="IRW203" s="282"/>
      <c r="IRX203" s="229"/>
      <c r="IRY203" s="281"/>
      <c r="IRZ203" s="282"/>
      <c r="ISA203" s="229"/>
      <c r="ISB203" s="281"/>
      <c r="ISC203" s="282"/>
      <c r="ISD203" s="229"/>
      <c r="ISE203" s="281"/>
      <c r="ISF203" s="282"/>
      <c r="ISG203" s="229"/>
      <c r="ISH203" s="281"/>
      <c r="ISI203" s="282"/>
      <c r="ISJ203" s="229"/>
      <c r="ISK203" s="281"/>
      <c r="ISL203" s="282"/>
      <c r="ISM203" s="229"/>
      <c r="ISN203" s="281"/>
      <c r="ISO203" s="282"/>
      <c r="ISP203" s="229"/>
      <c r="ISQ203" s="281"/>
      <c r="ISR203" s="282"/>
      <c r="ISS203" s="229"/>
      <c r="IST203" s="281"/>
      <c r="ISU203" s="282"/>
      <c r="ISV203" s="229"/>
      <c r="ISW203" s="281"/>
      <c r="ISX203" s="282"/>
      <c r="ISY203" s="229"/>
      <c r="ISZ203" s="281"/>
      <c r="ITA203" s="282"/>
      <c r="ITB203" s="229"/>
      <c r="ITC203" s="281"/>
      <c r="ITD203" s="282"/>
      <c r="ITE203" s="229"/>
      <c r="ITF203" s="281"/>
      <c r="ITG203" s="282"/>
      <c r="ITH203" s="229"/>
      <c r="ITI203" s="281"/>
      <c r="ITJ203" s="282"/>
      <c r="ITK203" s="229"/>
      <c r="ITL203" s="281"/>
      <c r="ITM203" s="282"/>
      <c r="ITN203" s="229"/>
      <c r="ITO203" s="281"/>
      <c r="ITP203" s="282"/>
      <c r="ITQ203" s="229"/>
      <c r="ITR203" s="281"/>
      <c r="ITS203" s="282"/>
      <c r="ITT203" s="229"/>
      <c r="ITU203" s="281"/>
      <c r="ITV203" s="282"/>
      <c r="ITW203" s="229"/>
      <c r="ITX203" s="281"/>
      <c r="ITY203" s="282"/>
      <c r="ITZ203" s="229"/>
      <c r="IUA203" s="281"/>
      <c r="IUB203" s="282"/>
      <c r="IUC203" s="229"/>
      <c r="IUD203" s="281"/>
      <c r="IUE203" s="282"/>
      <c r="IUF203" s="229"/>
      <c r="IUG203" s="281"/>
      <c r="IUH203" s="282"/>
      <c r="IUI203" s="229"/>
      <c r="IUJ203" s="281"/>
      <c r="IUK203" s="282"/>
      <c r="IUL203" s="229"/>
      <c r="IUM203" s="281"/>
      <c r="IUN203" s="282"/>
      <c r="IUO203" s="229"/>
      <c r="IUP203" s="281"/>
      <c r="IUQ203" s="282"/>
      <c r="IUR203" s="229"/>
      <c r="IUS203" s="281"/>
      <c r="IUT203" s="282"/>
      <c r="IUU203" s="229"/>
      <c r="IUV203" s="281"/>
      <c r="IUW203" s="282"/>
      <c r="IUX203" s="229"/>
      <c r="IUY203" s="281"/>
      <c r="IUZ203" s="282"/>
      <c r="IVA203" s="229"/>
      <c r="IVB203" s="281"/>
      <c r="IVC203" s="282"/>
      <c r="IVD203" s="229"/>
      <c r="IVE203" s="281"/>
      <c r="IVF203" s="282"/>
      <c r="IVG203" s="229"/>
      <c r="IVH203" s="281"/>
      <c r="IVI203" s="282"/>
      <c r="IVJ203" s="229"/>
      <c r="IVK203" s="281"/>
      <c r="IVL203" s="282"/>
      <c r="IVM203" s="229"/>
      <c r="IVN203" s="281"/>
      <c r="IVO203" s="282"/>
      <c r="IVP203" s="229"/>
      <c r="IVQ203" s="281"/>
      <c r="IVR203" s="282"/>
      <c r="IVS203" s="229"/>
      <c r="IVT203" s="281"/>
      <c r="IVU203" s="282"/>
      <c r="IVV203" s="229"/>
      <c r="IVW203" s="281"/>
      <c r="IVX203" s="282"/>
      <c r="IVY203" s="229"/>
      <c r="IVZ203" s="281"/>
      <c r="IWA203" s="282"/>
      <c r="IWB203" s="229"/>
      <c r="IWC203" s="281"/>
      <c r="IWD203" s="282"/>
      <c r="IWE203" s="229"/>
      <c r="IWF203" s="281"/>
      <c r="IWG203" s="282"/>
      <c r="IWH203" s="229"/>
      <c r="IWI203" s="281"/>
      <c r="IWJ203" s="282"/>
      <c r="IWK203" s="229"/>
      <c r="IWL203" s="281"/>
      <c r="IWM203" s="282"/>
      <c r="IWN203" s="229"/>
      <c r="IWO203" s="281"/>
      <c r="IWP203" s="282"/>
      <c r="IWQ203" s="229"/>
      <c r="IWR203" s="281"/>
      <c r="IWS203" s="282"/>
      <c r="IWT203" s="229"/>
      <c r="IWU203" s="281"/>
      <c r="IWV203" s="282"/>
      <c r="IWW203" s="229"/>
      <c r="IWX203" s="281"/>
      <c r="IWY203" s="282"/>
      <c r="IWZ203" s="229"/>
      <c r="IXA203" s="281"/>
      <c r="IXB203" s="282"/>
      <c r="IXC203" s="229"/>
      <c r="IXD203" s="281"/>
      <c r="IXE203" s="282"/>
      <c r="IXF203" s="229"/>
      <c r="IXG203" s="281"/>
      <c r="IXH203" s="282"/>
      <c r="IXI203" s="229"/>
      <c r="IXJ203" s="281"/>
      <c r="IXK203" s="282"/>
      <c r="IXL203" s="229"/>
      <c r="IXM203" s="281"/>
      <c r="IXN203" s="282"/>
      <c r="IXO203" s="229"/>
      <c r="IXP203" s="281"/>
      <c r="IXQ203" s="282"/>
      <c r="IXR203" s="229"/>
      <c r="IXS203" s="281"/>
      <c r="IXT203" s="282"/>
      <c r="IXU203" s="229"/>
      <c r="IXV203" s="281"/>
      <c r="IXW203" s="282"/>
      <c r="IXX203" s="229"/>
      <c r="IXY203" s="281"/>
      <c r="IXZ203" s="282"/>
      <c r="IYA203" s="229"/>
      <c r="IYB203" s="281"/>
      <c r="IYC203" s="282"/>
      <c r="IYD203" s="229"/>
      <c r="IYE203" s="281"/>
      <c r="IYF203" s="282"/>
      <c r="IYG203" s="229"/>
      <c r="IYH203" s="281"/>
      <c r="IYI203" s="282"/>
      <c r="IYJ203" s="229"/>
      <c r="IYK203" s="281"/>
      <c r="IYL203" s="282"/>
      <c r="IYM203" s="229"/>
      <c r="IYN203" s="281"/>
      <c r="IYO203" s="282"/>
      <c r="IYP203" s="229"/>
      <c r="IYQ203" s="281"/>
      <c r="IYR203" s="282"/>
      <c r="IYS203" s="229"/>
      <c r="IYT203" s="281"/>
      <c r="IYU203" s="282"/>
      <c r="IYV203" s="229"/>
      <c r="IYW203" s="281"/>
      <c r="IYX203" s="282"/>
      <c r="IYY203" s="229"/>
      <c r="IYZ203" s="281"/>
      <c r="IZA203" s="282"/>
      <c r="IZB203" s="229"/>
      <c r="IZC203" s="281"/>
      <c r="IZD203" s="282"/>
      <c r="IZE203" s="229"/>
      <c r="IZF203" s="281"/>
      <c r="IZG203" s="282"/>
      <c r="IZH203" s="229"/>
      <c r="IZI203" s="281"/>
      <c r="IZJ203" s="282"/>
      <c r="IZK203" s="229"/>
      <c r="IZL203" s="281"/>
      <c r="IZM203" s="282"/>
      <c r="IZN203" s="229"/>
      <c r="IZO203" s="281"/>
      <c r="IZP203" s="282"/>
      <c r="IZQ203" s="229"/>
      <c r="IZR203" s="281"/>
      <c r="IZS203" s="282"/>
      <c r="IZT203" s="229"/>
      <c r="IZU203" s="281"/>
      <c r="IZV203" s="282"/>
      <c r="IZW203" s="229"/>
      <c r="IZX203" s="281"/>
      <c r="IZY203" s="282"/>
      <c r="IZZ203" s="229"/>
      <c r="JAA203" s="281"/>
      <c r="JAB203" s="282"/>
      <c r="JAC203" s="229"/>
      <c r="JAD203" s="281"/>
      <c r="JAE203" s="282"/>
      <c r="JAF203" s="229"/>
      <c r="JAG203" s="281"/>
      <c r="JAH203" s="282"/>
      <c r="JAI203" s="229"/>
      <c r="JAJ203" s="281"/>
      <c r="JAK203" s="282"/>
      <c r="JAL203" s="229"/>
      <c r="JAM203" s="281"/>
      <c r="JAN203" s="282"/>
      <c r="JAO203" s="229"/>
      <c r="JAP203" s="281"/>
      <c r="JAQ203" s="282"/>
      <c r="JAR203" s="229"/>
      <c r="JAS203" s="281"/>
      <c r="JAT203" s="282"/>
      <c r="JAU203" s="229"/>
      <c r="JAV203" s="281"/>
      <c r="JAW203" s="282"/>
      <c r="JAX203" s="229"/>
      <c r="JAY203" s="281"/>
      <c r="JAZ203" s="282"/>
      <c r="JBA203" s="229"/>
      <c r="JBB203" s="281"/>
      <c r="JBC203" s="282"/>
      <c r="JBD203" s="229"/>
      <c r="JBE203" s="281"/>
      <c r="JBF203" s="282"/>
      <c r="JBG203" s="229"/>
      <c r="JBH203" s="281"/>
      <c r="JBI203" s="282"/>
      <c r="JBJ203" s="229"/>
      <c r="JBK203" s="281"/>
      <c r="JBL203" s="282"/>
      <c r="JBM203" s="229"/>
      <c r="JBN203" s="281"/>
      <c r="JBO203" s="282"/>
      <c r="JBP203" s="229"/>
      <c r="JBQ203" s="281"/>
      <c r="JBR203" s="282"/>
      <c r="JBS203" s="229"/>
      <c r="JBT203" s="281"/>
      <c r="JBU203" s="282"/>
      <c r="JBV203" s="229"/>
      <c r="JBW203" s="281"/>
      <c r="JBX203" s="282"/>
      <c r="JBY203" s="229"/>
      <c r="JBZ203" s="281"/>
      <c r="JCA203" s="282"/>
      <c r="JCB203" s="229"/>
      <c r="JCC203" s="281"/>
      <c r="JCD203" s="282"/>
      <c r="JCE203" s="229"/>
      <c r="JCF203" s="281"/>
      <c r="JCG203" s="282"/>
      <c r="JCH203" s="229"/>
      <c r="JCI203" s="281"/>
      <c r="JCJ203" s="282"/>
      <c r="JCK203" s="229"/>
      <c r="JCL203" s="281"/>
      <c r="JCM203" s="282"/>
      <c r="JCN203" s="229"/>
      <c r="JCO203" s="281"/>
      <c r="JCP203" s="282"/>
      <c r="JCQ203" s="229"/>
      <c r="JCR203" s="281"/>
      <c r="JCS203" s="282"/>
      <c r="JCT203" s="229"/>
      <c r="JCU203" s="281"/>
      <c r="JCV203" s="282"/>
      <c r="JCW203" s="229"/>
      <c r="JCX203" s="281"/>
      <c r="JCY203" s="282"/>
      <c r="JCZ203" s="229"/>
      <c r="JDA203" s="281"/>
      <c r="JDB203" s="282"/>
      <c r="JDC203" s="229"/>
      <c r="JDD203" s="281"/>
      <c r="JDE203" s="282"/>
      <c r="JDF203" s="229"/>
      <c r="JDG203" s="281"/>
      <c r="JDH203" s="282"/>
      <c r="JDI203" s="229"/>
      <c r="JDJ203" s="281"/>
      <c r="JDK203" s="282"/>
      <c r="JDL203" s="229"/>
      <c r="JDM203" s="281"/>
      <c r="JDN203" s="282"/>
      <c r="JDO203" s="229"/>
      <c r="JDP203" s="281"/>
      <c r="JDQ203" s="282"/>
      <c r="JDR203" s="229"/>
      <c r="JDS203" s="281"/>
      <c r="JDT203" s="282"/>
      <c r="JDU203" s="229"/>
      <c r="JDV203" s="281"/>
      <c r="JDW203" s="282"/>
      <c r="JDX203" s="229"/>
      <c r="JDY203" s="281"/>
      <c r="JDZ203" s="282"/>
      <c r="JEA203" s="229"/>
      <c r="JEB203" s="281"/>
      <c r="JEC203" s="282"/>
      <c r="JED203" s="229"/>
      <c r="JEE203" s="281"/>
      <c r="JEF203" s="282"/>
      <c r="JEG203" s="229"/>
      <c r="JEH203" s="281"/>
      <c r="JEI203" s="282"/>
      <c r="JEJ203" s="229"/>
      <c r="JEK203" s="281"/>
      <c r="JEL203" s="282"/>
      <c r="JEM203" s="229"/>
      <c r="JEN203" s="281"/>
      <c r="JEO203" s="282"/>
      <c r="JEP203" s="229"/>
      <c r="JEQ203" s="281"/>
      <c r="JER203" s="282"/>
      <c r="JES203" s="229"/>
      <c r="JET203" s="281"/>
      <c r="JEU203" s="282"/>
      <c r="JEV203" s="229"/>
      <c r="JEW203" s="281"/>
      <c r="JEX203" s="282"/>
      <c r="JEY203" s="229"/>
      <c r="JEZ203" s="281"/>
      <c r="JFA203" s="282"/>
      <c r="JFB203" s="229"/>
      <c r="JFC203" s="281"/>
      <c r="JFD203" s="282"/>
      <c r="JFE203" s="229"/>
      <c r="JFF203" s="281"/>
      <c r="JFG203" s="282"/>
      <c r="JFH203" s="229"/>
      <c r="JFI203" s="281"/>
      <c r="JFJ203" s="282"/>
      <c r="JFK203" s="229"/>
      <c r="JFL203" s="281"/>
      <c r="JFM203" s="282"/>
      <c r="JFN203" s="229"/>
      <c r="JFO203" s="281"/>
      <c r="JFP203" s="282"/>
      <c r="JFQ203" s="229"/>
      <c r="JFR203" s="281"/>
      <c r="JFS203" s="282"/>
      <c r="JFT203" s="229"/>
      <c r="JFU203" s="281"/>
      <c r="JFV203" s="282"/>
      <c r="JFW203" s="229"/>
      <c r="JFX203" s="281"/>
      <c r="JFY203" s="282"/>
      <c r="JFZ203" s="229"/>
      <c r="JGA203" s="281"/>
      <c r="JGB203" s="282"/>
      <c r="JGC203" s="229"/>
      <c r="JGD203" s="281"/>
      <c r="JGE203" s="282"/>
      <c r="JGF203" s="229"/>
      <c r="JGG203" s="281"/>
      <c r="JGH203" s="282"/>
      <c r="JGI203" s="229"/>
      <c r="JGJ203" s="281"/>
      <c r="JGK203" s="282"/>
      <c r="JGL203" s="229"/>
      <c r="JGM203" s="281"/>
      <c r="JGN203" s="282"/>
      <c r="JGO203" s="229"/>
      <c r="JGP203" s="281"/>
      <c r="JGQ203" s="282"/>
      <c r="JGR203" s="229"/>
      <c r="JGS203" s="281"/>
      <c r="JGT203" s="282"/>
      <c r="JGU203" s="229"/>
      <c r="JGV203" s="281"/>
      <c r="JGW203" s="282"/>
      <c r="JGX203" s="229"/>
      <c r="JGY203" s="281"/>
      <c r="JGZ203" s="282"/>
      <c r="JHA203" s="229"/>
      <c r="JHB203" s="281"/>
      <c r="JHC203" s="282"/>
      <c r="JHD203" s="229"/>
      <c r="JHE203" s="281"/>
      <c r="JHF203" s="282"/>
      <c r="JHG203" s="229"/>
      <c r="JHH203" s="281"/>
      <c r="JHI203" s="282"/>
      <c r="JHJ203" s="229"/>
      <c r="JHK203" s="281"/>
      <c r="JHL203" s="282"/>
      <c r="JHM203" s="229"/>
      <c r="JHN203" s="281"/>
      <c r="JHO203" s="282"/>
      <c r="JHP203" s="229"/>
      <c r="JHQ203" s="281"/>
      <c r="JHR203" s="282"/>
      <c r="JHS203" s="229"/>
      <c r="JHT203" s="281"/>
      <c r="JHU203" s="282"/>
      <c r="JHV203" s="229"/>
      <c r="JHW203" s="281"/>
      <c r="JHX203" s="282"/>
      <c r="JHY203" s="229"/>
      <c r="JHZ203" s="281"/>
      <c r="JIA203" s="282"/>
      <c r="JIB203" s="229"/>
      <c r="JIC203" s="281"/>
      <c r="JID203" s="282"/>
      <c r="JIE203" s="229"/>
      <c r="JIF203" s="281"/>
      <c r="JIG203" s="282"/>
      <c r="JIH203" s="229"/>
      <c r="JII203" s="281"/>
      <c r="JIJ203" s="282"/>
      <c r="JIK203" s="229"/>
      <c r="JIL203" s="281"/>
      <c r="JIM203" s="282"/>
      <c r="JIN203" s="229"/>
      <c r="JIO203" s="281"/>
      <c r="JIP203" s="282"/>
      <c r="JIQ203" s="229"/>
      <c r="JIR203" s="281"/>
      <c r="JIS203" s="282"/>
      <c r="JIT203" s="229"/>
      <c r="JIU203" s="281"/>
      <c r="JIV203" s="282"/>
      <c r="JIW203" s="229"/>
      <c r="JIX203" s="281"/>
      <c r="JIY203" s="282"/>
      <c r="JIZ203" s="229"/>
      <c r="JJA203" s="281"/>
      <c r="JJB203" s="282"/>
      <c r="JJC203" s="229"/>
      <c r="JJD203" s="281"/>
      <c r="JJE203" s="282"/>
      <c r="JJF203" s="229"/>
      <c r="JJG203" s="281"/>
      <c r="JJH203" s="282"/>
      <c r="JJI203" s="229"/>
      <c r="JJJ203" s="281"/>
      <c r="JJK203" s="282"/>
      <c r="JJL203" s="229"/>
      <c r="JJM203" s="281"/>
      <c r="JJN203" s="282"/>
      <c r="JJO203" s="229"/>
      <c r="JJP203" s="281"/>
      <c r="JJQ203" s="282"/>
      <c r="JJR203" s="229"/>
      <c r="JJS203" s="281"/>
      <c r="JJT203" s="282"/>
      <c r="JJU203" s="229"/>
      <c r="JJV203" s="281"/>
      <c r="JJW203" s="282"/>
      <c r="JJX203" s="229"/>
      <c r="JJY203" s="281"/>
      <c r="JJZ203" s="282"/>
      <c r="JKA203" s="229"/>
      <c r="JKB203" s="281"/>
      <c r="JKC203" s="282"/>
      <c r="JKD203" s="229"/>
      <c r="JKE203" s="281"/>
      <c r="JKF203" s="282"/>
      <c r="JKG203" s="229"/>
      <c r="JKH203" s="281"/>
      <c r="JKI203" s="282"/>
      <c r="JKJ203" s="229"/>
      <c r="JKK203" s="281"/>
      <c r="JKL203" s="282"/>
      <c r="JKM203" s="229"/>
      <c r="JKN203" s="281"/>
      <c r="JKO203" s="282"/>
      <c r="JKP203" s="229"/>
      <c r="JKQ203" s="281"/>
      <c r="JKR203" s="282"/>
      <c r="JKS203" s="229"/>
      <c r="JKT203" s="281"/>
      <c r="JKU203" s="282"/>
      <c r="JKV203" s="229"/>
      <c r="JKW203" s="281"/>
      <c r="JKX203" s="282"/>
      <c r="JKY203" s="229"/>
      <c r="JKZ203" s="281"/>
      <c r="JLA203" s="282"/>
      <c r="JLB203" s="229"/>
      <c r="JLC203" s="281"/>
      <c r="JLD203" s="282"/>
      <c r="JLE203" s="229"/>
      <c r="JLF203" s="281"/>
      <c r="JLG203" s="282"/>
      <c r="JLH203" s="229"/>
      <c r="JLI203" s="281"/>
      <c r="JLJ203" s="282"/>
      <c r="JLK203" s="229"/>
      <c r="JLL203" s="281"/>
      <c r="JLM203" s="282"/>
      <c r="JLN203" s="229"/>
      <c r="JLO203" s="281"/>
      <c r="JLP203" s="282"/>
      <c r="JLQ203" s="229"/>
      <c r="JLR203" s="281"/>
      <c r="JLS203" s="282"/>
      <c r="JLT203" s="229"/>
      <c r="JLU203" s="281"/>
      <c r="JLV203" s="282"/>
      <c r="JLW203" s="229"/>
      <c r="JLX203" s="281"/>
      <c r="JLY203" s="282"/>
      <c r="JLZ203" s="229"/>
      <c r="JMA203" s="281"/>
      <c r="JMB203" s="282"/>
      <c r="JMC203" s="229"/>
      <c r="JMD203" s="281"/>
      <c r="JME203" s="282"/>
      <c r="JMF203" s="229"/>
      <c r="JMG203" s="281"/>
      <c r="JMH203" s="282"/>
      <c r="JMI203" s="229"/>
      <c r="JMJ203" s="281"/>
      <c r="JMK203" s="282"/>
      <c r="JML203" s="229"/>
      <c r="JMM203" s="281"/>
      <c r="JMN203" s="282"/>
      <c r="JMO203" s="229"/>
      <c r="JMP203" s="281"/>
      <c r="JMQ203" s="282"/>
      <c r="JMR203" s="229"/>
      <c r="JMS203" s="281"/>
      <c r="JMT203" s="282"/>
      <c r="JMU203" s="229"/>
      <c r="JMV203" s="281"/>
      <c r="JMW203" s="282"/>
      <c r="JMX203" s="229"/>
      <c r="JMY203" s="281"/>
      <c r="JMZ203" s="282"/>
      <c r="JNA203" s="229"/>
      <c r="JNB203" s="281"/>
      <c r="JNC203" s="282"/>
      <c r="JND203" s="229"/>
      <c r="JNE203" s="281"/>
      <c r="JNF203" s="282"/>
      <c r="JNG203" s="229"/>
      <c r="JNH203" s="281"/>
      <c r="JNI203" s="282"/>
      <c r="JNJ203" s="229"/>
      <c r="JNK203" s="281"/>
      <c r="JNL203" s="282"/>
      <c r="JNM203" s="229"/>
      <c r="JNN203" s="281"/>
      <c r="JNO203" s="282"/>
      <c r="JNP203" s="229"/>
      <c r="JNQ203" s="281"/>
      <c r="JNR203" s="282"/>
      <c r="JNS203" s="229"/>
      <c r="JNT203" s="281"/>
      <c r="JNU203" s="282"/>
      <c r="JNV203" s="229"/>
      <c r="JNW203" s="281"/>
      <c r="JNX203" s="282"/>
      <c r="JNY203" s="229"/>
      <c r="JNZ203" s="281"/>
      <c r="JOA203" s="282"/>
      <c r="JOB203" s="229"/>
      <c r="JOC203" s="281"/>
      <c r="JOD203" s="282"/>
      <c r="JOE203" s="229"/>
      <c r="JOF203" s="281"/>
      <c r="JOG203" s="282"/>
      <c r="JOH203" s="229"/>
      <c r="JOI203" s="281"/>
      <c r="JOJ203" s="282"/>
      <c r="JOK203" s="229"/>
      <c r="JOL203" s="281"/>
      <c r="JOM203" s="282"/>
      <c r="JON203" s="229"/>
      <c r="JOO203" s="281"/>
      <c r="JOP203" s="282"/>
      <c r="JOQ203" s="229"/>
      <c r="JOR203" s="281"/>
      <c r="JOS203" s="282"/>
      <c r="JOT203" s="229"/>
      <c r="JOU203" s="281"/>
      <c r="JOV203" s="282"/>
      <c r="JOW203" s="229"/>
      <c r="JOX203" s="281"/>
      <c r="JOY203" s="282"/>
      <c r="JOZ203" s="229"/>
      <c r="JPA203" s="281"/>
      <c r="JPB203" s="282"/>
      <c r="JPC203" s="229"/>
      <c r="JPD203" s="281"/>
      <c r="JPE203" s="282"/>
      <c r="JPF203" s="229"/>
      <c r="JPG203" s="281"/>
      <c r="JPH203" s="282"/>
      <c r="JPI203" s="229"/>
      <c r="JPJ203" s="281"/>
      <c r="JPK203" s="282"/>
      <c r="JPL203" s="229"/>
      <c r="JPM203" s="281"/>
      <c r="JPN203" s="282"/>
      <c r="JPO203" s="229"/>
      <c r="JPP203" s="281"/>
      <c r="JPQ203" s="282"/>
      <c r="JPR203" s="229"/>
      <c r="JPS203" s="281"/>
      <c r="JPT203" s="282"/>
      <c r="JPU203" s="229"/>
      <c r="JPV203" s="281"/>
      <c r="JPW203" s="282"/>
      <c r="JPX203" s="229"/>
      <c r="JPY203" s="281"/>
      <c r="JPZ203" s="282"/>
      <c r="JQA203" s="229"/>
      <c r="JQB203" s="281"/>
      <c r="JQC203" s="282"/>
      <c r="JQD203" s="229"/>
      <c r="JQE203" s="281"/>
      <c r="JQF203" s="282"/>
      <c r="JQG203" s="229"/>
      <c r="JQH203" s="281"/>
      <c r="JQI203" s="282"/>
      <c r="JQJ203" s="229"/>
      <c r="JQK203" s="281"/>
      <c r="JQL203" s="282"/>
      <c r="JQM203" s="229"/>
      <c r="JQN203" s="281"/>
      <c r="JQO203" s="282"/>
      <c r="JQP203" s="229"/>
      <c r="JQQ203" s="281"/>
      <c r="JQR203" s="282"/>
      <c r="JQS203" s="229"/>
      <c r="JQT203" s="281"/>
      <c r="JQU203" s="282"/>
      <c r="JQV203" s="229"/>
      <c r="JQW203" s="281"/>
      <c r="JQX203" s="282"/>
      <c r="JQY203" s="229"/>
      <c r="JQZ203" s="281"/>
      <c r="JRA203" s="282"/>
      <c r="JRB203" s="229"/>
      <c r="JRC203" s="281"/>
      <c r="JRD203" s="282"/>
      <c r="JRE203" s="229"/>
      <c r="JRF203" s="281"/>
      <c r="JRG203" s="282"/>
      <c r="JRH203" s="229"/>
      <c r="JRI203" s="281"/>
      <c r="JRJ203" s="282"/>
      <c r="JRK203" s="229"/>
      <c r="JRL203" s="281"/>
      <c r="JRM203" s="282"/>
      <c r="JRN203" s="229"/>
      <c r="JRO203" s="281"/>
      <c r="JRP203" s="282"/>
      <c r="JRQ203" s="229"/>
      <c r="JRR203" s="281"/>
      <c r="JRS203" s="282"/>
      <c r="JRT203" s="229"/>
      <c r="JRU203" s="281"/>
      <c r="JRV203" s="282"/>
      <c r="JRW203" s="229"/>
      <c r="JRX203" s="281"/>
      <c r="JRY203" s="282"/>
      <c r="JRZ203" s="229"/>
      <c r="JSA203" s="281"/>
      <c r="JSB203" s="282"/>
      <c r="JSC203" s="229"/>
      <c r="JSD203" s="281"/>
      <c r="JSE203" s="282"/>
      <c r="JSF203" s="229"/>
      <c r="JSG203" s="281"/>
      <c r="JSH203" s="282"/>
      <c r="JSI203" s="229"/>
      <c r="JSJ203" s="281"/>
      <c r="JSK203" s="282"/>
      <c r="JSL203" s="229"/>
      <c r="JSM203" s="281"/>
      <c r="JSN203" s="282"/>
      <c r="JSO203" s="229"/>
      <c r="JSP203" s="281"/>
      <c r="JSQ203" s="282"/>
      <c r="JSR203" s="229"/>
      <c r="JSS203" s="281"/>
      <c r="JST203" s="282"/>
      <c r="JSU203" s="229"/>
      <c r="JSV203" s="281"/>
      <c r="JSW203" s="282"/>
      <c r="JSX203" s="229"/>
      <c r="JSY203" s="281"/>
      <c r="JSZ203" s="282"/>
      <c r="JTA203" s="229"/>
      <c r="JTB203" s="281"/>
      <c r="JTC203" s="282"/>
      <c r="JTD203" s="229"/>
      <c r="JTE203" s="281"/>
      <c r="JTF203" s="282"/>
      <c r="JTG203" s="229"/>
      <c r="JTH203" s="281"/>
      <c r="JTI203" s="282"/>
      <c r="JTJ203" s="229"/>
      <c r="JTK203" s="281"/>
      <c r="JTL203" s="282"/>
      <c r="JTM203" s="229"/>
      <c r="JTN203" s="281"/>
      <c r="JTO203" s="282"/>
      <c r="JTP203" s="229"/>
      <c r="JTQ203" s="281"/>
      <c r="JTR203" s="282"/>
      <c r="JTS203" s="229"/>
      <c r="JTT203" s="281"/>
      <c r="JTU203" s="282"/>
      <c r="JTV203" s="229"/>
      <c r="JTW203" s="281"/>
      <c r="JTX203" s="282"/>
      <c r="JTY203" s="229"/>
      <c r="JTZ203" s="281"/>
      <c r="JUA203" s="282"/>
      <c r="JUB203" s="229"/>
      <c r="JUC203" s="281"/>
      <c r="JUD203" s="282"/>
      <c r="JUE203" s="229"/>
      <c r="JUF203" s="281"/>
      <c r="JUG203" s="282"/>
      <c r="JUH203" s="229"/>
      <c r="JUI203" s="281"/>
      <c r="JUJ203" s="282"/>
      <c r="JUK203" s="229"/>
      <c r="JUL203" s="281"/>
      <c r="JUM203" s="282"/>
      <c r="JUN203" s="229"/>
      <c r="JUO203" s="281"/>
      <c r="JUP203" s="282"/>
      <c r="JUQ203" s="229"/>
      <c r="JUR203" s="281"/>
      <c r="JUS203" s="282"/>
      <c r="JUT203" s="229"/>
      <c r="JUU203" s="281"/>
      <c r="JUV203" s="282"/>
      <c r="JUW203" s="229"/>
      <c r="JUX203" s="281"/>
      <c r="JUY203" s="282"/>
      <c r="JUZ203" s="229"/>
      <c r="JVA203" s="281"/>
      <c r="JVB203" s="282"/>
      <c r="JVC203" s="229"/>
      <c r="JVD203" s="281"/>
      <c r="JVE203" s="282"/>
      <c r="JVF203" s="229"/>
      <c r="JVG203" s="281"/>
      <c r="JVH203" s="282"/>
      <c r="JVI203" s="229"/>
      <c r="JVJ203" s="281"/>
      <c r="JVK203" s="282"/>
      <c r="JVL203" s="229"/>
      <c r="JVM203" s="281"/>
      <c r="JVN203" s="282"/>
      <c r="JVO203" s="229"/>
      <c r="JVP203" s="281"/>
      <c r="JVQ203" s="282"/>
      <c r="JVR203" s="229"/>
      <c r="JVS203" s="281"/>
      <c r="JVT203" s="282"/>
      <c r="JVU203" s="229"/>
      <c r="JVV203" s="281"/>
      <c r="JVW203" s="282"/>
      <c r="JVX203" s="229"/>
      <c r="JVY203" s="281"/>
      <c r="JVZ203" s="282"/>
      <c r="JWA203" s="229"/>
      <c r="JWB203" s="281"/>
      <c r="JWC203" s="282"/>
      <c r="JWD203" s="229"/>
      <c r="JWE203" s="281"/>
      <c r="JWF203" s="282"/>
      <c r="JWG203" s="229"/>
      <c r="JWH203" s="281"/>
      <c r="JWI203" s="282"/>
      <c r="JWJ203" s="229"/>
      <c r="JWK203" s="281"/>
      <c r="JWL203" s="282"/>
      <c r="JWM203" s="229"/>
      <c r="JWN203" s="281"/>
      <c r="JWO203" s="282"/>
      <c r="JWP203" s="229"/>
      <c r="JWQ203" s="281"/>
      <c r="JWR203" s="282"/>
      <c r="JWS203" s="229"/>
      <c r="JWT203" s="281"/>
      <c r="JWU203" s="282"/>
      <c r="JWV203" s="229"/>
      <c r="JWW203" s="281"/>
      <c r="JWX203" s="282"/>
      <c r="JWY203" s="229"/>
      <c r="JWZ203" s="281"/>
      <c r="JXA203" s="282"/>
      <c r="JXB203" s="229"/>
      <c r="JXC203" s="281"/>
      <c r="JXD203" s="282"/>
      <c r="JXE203" s="229"/>
      <c r="JXF203" s="281"/>
      <c r="JXG203" s="282"/>
      <c r="JXH203" s="229"/>
      <c r="JXI203" s="281"/>
      <c r="JXJ203" s="282"/>
      <c r="JXK203" s="229"/>
      <c r="JXL203" s="281"/>
      <c r="JXM203" s="282"/>
      <c r="JXN203" s="229"/>
      <c r="JXO203" s="281"/>
      <c r="JXP203" s="282"/>
      <c r="JXQ203" s="229"/>
      <c r="JXR203" s="281"/>
      <c r="JXS203" s="282"/>
      <c r="JXT203" s="229"/>
      <c r="JXU203" s="281"/>
      <c r="JXV203" s="282"/>
      <c r="JXW203" s="229"/>
      <c r="JXX203" s="281"/>
      <c r="JXY203" s="282"/>
      <c r="JXZ203" s="229"/>
      <c r="JYA203" s="281"/>
      <c r="JYB203" s="282"/>
      <c r="JYC203" s="229"/>
      <c r="JYD203" s="281"/>
      <c r="JYE203" s="282"/>
      <c r="JYF203" s="229"/>
      <c r="JYG203" s="281"/>
      <c r="JYH203" s="282"/>
      <c r="JYI203" s="229"/>
      <c r="JYJ203" s="281"/>
      <c r="JYK203" s="282"/>
      <c r="JYL203" s="229"/>
      <c r="JYM203" s="281"/>
      <c r="JYN203" s="282"/>
      <c r="JYO203" s="229"/>
      <c r="JYP203" s="281"/>
      <c r="JYQ203" s="282"/>
      <c r="JYR203" s="229"/>
      <c r="JYS203" s="281"/>
      <c r="JYT203" s="282"/>
      <c r="JYU203" s="229"/>
      <c r="JYV203" s="281"/>
      <c r="JYW203" s="282"/>
      <c r="JYX203" s="229"/>
      <c r="JYY203" s="281"/>
      <c r="JYZ203" s="282"/>
      <c r="JZA203" s="229"/>
      <c r="JZB203" s="281"/>
      <c r="JZC203" s="282"/>
      <c r="JZD203" s="229"/>
      <c r="JZE203" s="281"/>
      <c r="JZF203" s="282"/>
      <c r="JZG203" s="229"/>
      <c r="JZH203" s="281"/>
      <c r="JZI203" s="282"/>
      <c r="JZJ203" s="229"/>
      <c r="JZK203" s="281"/>
      <c r="JZL203" s="282"/>
      <c r="JZM203" s="229"/>
      <c r="JZN203" s="281"/>
      <c r="JZO203" s="282"/>
      <c r="JZP203" s="229"/>
      <c r="JZQ203" s="281"/>
      <c r="JZR203" s="282"/>
      <c r="JZS203" s="229"/>
      <c r="JZT203" s="281"/>
      <c r="JZU203" s="282"/>
      <c r="JZV203" s="229"/>
      <c r="JZW203" s="281"/>
      <c r="JZX203" s="282"/>
      <c r="JZY203" s="229"/>
      <c r="JZZ203" s="281"/>
      <c r="KAA203" s="282"/>
      <c r="KAB203" s="229"/>
      <c r="KAC203" s="281"/>
      <c r="KAD203" s="282"/>
      <c r="KAE203" s="229"/>
      <c r="KAF203" s="281"/>
      <c r="KAG203" s="282"/>
      <c r="KAH203" s="229"/>
      <c r="KAI203" s="281"/>
      <c r="KAJ203" s="282"/>
      <c r="KAK203" s="229"/>
      <c r="KAL203" s="281"/>
      <c r="KAM203" s="282"/>
      <c r="KAN203" s="229"/>
      <c r="KAO203" s="281"/>
      <c r="KAP203" s="282"/>
      <c r="KAQ203" s="229"/>
      <c r="KAR203" s="281"/>
      <c r="KAS203" s="282"/>
      <c r="KAT203" s="229"/>
      <c r="KAU203" s="281"/>
      <c r="KAV203" s="282"/>
      <c r="KAW203" s="229"/>
      <c r="KAX203" s="281"/>
      <c r="KAY203" s="282"/>
      <c r="KAZ203" s="229"/>
      <c r="KBA203" s="281"/>
      <c r="KBB203" s="282"/>
      <c r="KBC203" s="229"/>
      <c r="KBD203" s="281"/>
      <c r="KBE203" s="282"/>
      <c r="KBF203" s="229"/>
      <c r="KBG203" s="281"/>
      <c r="KBH203" s="282"/>
      <c r="KBI203" s="229"/>
      <c r="KBJ203" s="281"/>
      <c r="KBK203" s="282"/>
      <c r="KBL203" s="229"/>
      <c r="KBM203" s="281"/>
      <c r="KBN203" s="282"/>
      <c r="KBO203" s="229"/>
      <c r="KBP203" s="281"/>
      <c r="KBQ203" s="282"/>
      <c r="KBR203" s="229"/>
      <c r="KBS203" s="281"/>
      <c r="KBT203" s="282"/>
      <c r="KBU203" s="229"/>
      <c r="KBV203" s="281"/>
      <c r="KBW203" s="282"/>
      <c r="KBX203" s="229"/>
      <c r="KBY203" s="281"/>
      <c r="KBZ203" s="282"/>
      <c r="KCA203" s="229"/>
      <c r="KCB203" s="281"/>
      <c r="KCC203" s="282"/>
      <c r="KCD203" s="229"/>
      <c r="KCE203" s="281"/>
      <c r="KCF203" s="282"/>
      <c r="KCG203" s="229"/>
      <c r="KCH203" s="281"/>
      <c r="KCI203" s="282"/>
      <c r="KCJ203" s="229"/>
      <c r="KCK203" s="281"/>
      <c r="KCL203" s="282"/>
      <c r="KCM203" s="229"/>
      <c r="KCN203" s="281"/>
      <c r="KCO203" s="282"/>
      <c r="KCP203" s="229"/>
      <c r="KCQ203" s="281"/>
      <c r="KCR203" s="282"/>
      <c r="KCS203" s="229"/>
      <c r="KCT203" s="281"/>
      <c r="KCU203" s="282"/>
      <c r="KCV203" s="229"/>
      <c r="KCW203" s="281"/>
      <c r="KCX203" s="282"/>
      <c r="KCY203" s="229"/>
      <c r="KCZ203" s="281"/>
      <c r="KDA203" s="282"/>
      <c r="KDB203" s="229"/>
      <c r="KDC203" s="281"/>
      <c r="KDD203" s="282"/>
      <c r="KDE203" s="229"/>
      <c r="KDF203" s="281"/>
      <c r="KDG203" s="282"/>
      <c r="KDH203" s="229"/>
      <c r="KDI203" s="281"/>
      <c r="KDJ203" s="282"/>
      <c r="KDK203" s="229"/>
      <c r="KDL203" s="281"/>
      <c r="KDM203" s="282"/>
      <c r="KDN203" s="229"/>
      <c r="KDO203" s="281"/>
      <c r="KDP203" s="282"/>
      <c r="KDQ203" s="229"/>
      <c r="KDR203" s="281"/>
      <c r="KDS203" s="282"/>
      <c r="KDT203" s="229"/>
      <c r="KDU203" s="281"/>
      <c r="KDV203" s="282"/>
      <c r="KDW203" s="229"/>
      <c r="KDX203" s="281"/>
      <c r="KDY203" s="282"/>
      <c r="KDZ203" s="229"/>
      <c r="KEA203" s="281"/>
      <c r="KEB203" s="282"/>
      <c r="KEC203" s="229"/>
      <c r="KED203" s="281"/>
      <c r="KEE203" s="282"/>
      <c r="KEF203" s="229"/>
      <c r="KEG203" s="281"/>
      <c r="KEH203" s="282"/>
      <c r="KEI203" s="229"/>
      <c r="KEJ203" s="281"/>
      <c r="KEK203" s="282"/>
      <c r="KEL203" s="229"/>
      <c r="KEM203" s="281"/>
      <c r="KEN203" s="282"/>
      <c r="KEO203" s="229"/>
      <c r="KEP203" s="281"/>
      <c r="KEQ203" s="282"/>
      <c r="KER203" s="229"/>
      <c r="KES203" s="281"/>
      <c r="KET203" s="282"/>
      <c r="KEU203" s="229"/>
      <c r="KEV203" s="281"/>
      <c r="KEW203" s="282"/>
      <c r="KEX203" s="229"/>
      <c r="KEY203" s="281"/>
      <c r="KEZ203" s="282"/>
      <c r="KFA203" s="229"/>
      <c r="KFB203" s="281"/>
      <c r="KFC203" s="282"/>
      <c r="KFD203" s="229"/>
      <c r="KFE203" s="281"/>
      <c r="KFF203" s="282"/>
      <c r="KFG203" s="229"/>
      <c r="KFH203" s="281"/>
      <c r="KFI203" s="282"/>
      <c r="KFJ203" s="229"/>
      <c r="KFK203" s="281"/>
      <c r="KFL203" s="282"/>
      <c r="KFM203" s="229"/>
      <c r="KFN203" s="281"/>
      <c r="KFO203" s="282"/>
      <c r="KFP203" s="229"/>
      <c r="KFQ203" s="281"/>
      <c r="KFR203" s="282"/>
      <c r="KFS203" s="229"/>
      <c r="KFT203" s="281"/>
      <c r="KFU203" s="282"/>
      <c r="KFV203" s="229"/>
      <c r="KFW203" s="281"/>
      <c r="KFX203" s="282"/>
      <c r="KFY203" s="229"/>
      <c r="KFZ203" s="281"/>
      <c r="KGA203" s="282"/>
      <c r="KGB203" s="229"/>
      <c r="KGC203" s="281"/>
      <c r="KGD203" s="282"/>
      <c r="KGE203" s="229"/>
      <c r="KGF203" s="281"/>
      <c r="KGG203" s="282"/>
      <c r="KGH203" s="229"/>
      <c r="KGI203" s="281"/>
      <c r="KGJ203" s="282"/>
      <c r="KGK203" s="229"/>
      <c r="KGL203" s="281"/>
      <c r="KGM203" s="282"/>
      <c r="KGN203" s="229"/>
      <c r="KGO203" s="281"/>
      <c r="KGP203" s="282"/>
      <c r="KGQ203" s="229"/>
      <c r="KGR203" s="281"/>
      <c r="KGS203" s="282"/>
      <c r="KGT203" s="229"/>
      <c r="KGU203" s="281"/>
      <c r="KGV203" s="282"/>
      <c r="KGW203" s="229"/>
      <c r="KGX203" s="281"/>
      <c r="KGY203" s="282"/>
      <c r="KGZ203" s="229"/>
      <c r="KHA203" s="281"/>
      <c r="KHB203" s="282"/>
      <c r="KHC203" s="229"/>
      <c r="KHD203" s="281"/>
      <c r="KHE203" s="282"/>
      <c r="KHF203" s="229"/>
      <c r="KHG203" s="281"/>
      <c r="KHH203" s="282"/>
      <c r="KHI203" s="229"/>
      <c r="KHJ203" s="281"/>
      <c r="KHK203" s="282"/>
      <c r="KHL203" s="229"/>
      <c r="KHM203" s="281"/>
      <c r="KHN203" s="282"/>
      <c r="KHO203" s="229"/>
      <c r="KHP203" s="281"/>
      <c r="KHQ203" s="282"/>
      <c r="KHR203" s="229"/>
      <c r="KHS203" s="281"/>
      <c r="KHT203" s="282"/>
      <c r="KHU203" s="229"/>
      <c r="KHV203" s="281"/>
      <c r="KHW203" s="282"/>
      <c r="KHX203" s="229"/>
      <c r="KHY203" s="281"/>
      <c r="KHZ203" s="282"/>
      <c r="KIA203" s="229"/>
      <c r="KIB203" s="281"/>
      <c r="KIC203" s="282"/>
      <c r="KID203" s="229"/>
      <c r="KIE203" s="281"/>
      <c r="KIF203" s="282"/>
      <c r="KIG203" s="229"/>
      <c r="KIH203" s="281"/>
      <c r="KII203" s="282"/>
      <c r="KIJ203" s="229"/>
      <c r="KIK203" s="281"/>
      <c r="KIL203" s="282"/>
      <c r="KIM203" s="229"/>
      <c r="KIN203" s="281"/>
      <c r="KIO203" s="282"/>
      <c r="KIP203" s="229"/>
      <c r="KIQ203" s="281"/>
      <c r="KIR203" s="282"/>
      <c r="KIS203" s="229"/>
      <c r="KIT203" s="281"/>
      <c r="KIU203" s="282"/>
      <c r="KIV203" s="229"/>
      <c r="KIW203" s="281"/>
      <c r="KIX203" s="282"/>
      <c r="KIY203" s="229"/>
      <c r="KIZ203" s="281"/>
      <c r="KJA203" s="282"/>
      <c r="KJB203" s="229"/>
      <c r="KJC203" s="281"/>
      <c r="KJD203" s="282"/>
      <c r="KJE203" s="229"/>
      <c r="KJF203" s="281"/>
      <c r="KJG203" s="282"/>
      <c r="KJH203" s="229"/>
      <c r="KJI203" s="281"/>
      <c r="KJJ203" s="282"/>
      <c r="KJK203" s="229"/>
      <c r="KJL203" s="281"/>
      <c r="KJM203" s="282"/>
      <c r="KJN203" s="229"/>
      <c r="KJO203" s="281"/>
      <c r="KJP203" s="282"/>
      <c r="KJQ203" s="229"/>
      <c r="KJR203" s="281"/>
      <c r="KJS203" s="282"/>
      <c r="KJT203" s="229"/>
      <c r="KJU203" s="281"/>
      <c r="KJV203" s="282"/>
      <c r="KJW203" s="229"/>
      <c r="KJX203" s="281"/>
      <c r="KJY203" s="282"/>
      <c r="KJZ203" s="229"/>
      <c r="KKA203" s="281"/>
      <c r="KKB203" s="282"/>
      <c r="KKC203" s="229"/>
      <c r="KKD203" s="281"/>
      <c r="KKE203" s="282"/>
      <c r="KKF203" s="229"/>
      <c r="KKG203" s="281"/>
      <c r="KKH203" s="282"/>
      <c r="KKI203" s="229"/>
      <c r="KKJ203" s="281"/>
      <c r="KKK203" s="282"/>
      <c r="KKL203" s="229"/>
      <c r="KKM203" s="281"/>
      <c r="KKN203" s="282"/>
      <c r="KKO203" s="229"/>
      <c r="KKP203" s="281"/>
      <c r="KKQ203" s="282"/>
      <c r="KKR203" s="229"/>
      <c r="KKS203" s="281"/>
      <c r="KKT203" s="282"/>
      <c r="KKU203" s="229"/>
      <c r="KKV203" s="281"/>
      <c r="KKW203" s="282"/>
      <c r="KKX203" s="229"/>
      <c r="KKY203" s="281"/>
      <c r="KKZ203" s="282"/>
      <c r="KLA203" s="229"/>
      <c r="KLB203" s="281"/>
      <c r="KLC203" s="282"/>
      <c r="KLD203" s="229"/>
      <c r="KLE203" s="281"/>
      <c r="KLF203" s="282"/>
      <c r="KLG203" s="229"/>
      <c r="KLH203" s="281"/>
      <c r="KLI203" s="282"/>
      <c r="KLJ203" s="229"/>
      <c r="KLK203" s="281"/>
      <c r="KLL203" s="282"/>
      <c r="KLM203" s="229"/>
      <c r="KLN203" s="281"/>
      <c r="KLO203" s="282"/>
      <c r="KLP203" s="229"/>
      <c r="KLQ203" s="281"/>
      <c r="KLR203" s="282"/>
      <c r="KLS203" s="229"/>
      <c r="KLT203" s="281"/>
      <c r="KLU203" s="282"/>
      <c r="KLV203" s="229"/>
      <c r="KLW203" s="281"/>
      <c r="KLX203" s="282"/>
      <c r="KLY203" s="229"/>
      <c r="KLZ203" s="281"/>
      <c r="KMA203" s="282"/>
      <c r="KMB203" s="229"/>
      <c r="KMC203" s="281"/>
      <c r="KMD203" s="282"/>
      <c r="KME203" s="229"/>
      <c r="KMF203" s="281"/>
      <c r="KMG203" s="282"/>
      <c r="KMH203" s="229"/>
      <c r="KMI203" s="281"/>
      <c r="KMJ203" s="282"/>
      <c r="KMK203" s="229"/>
      <c r="KML203" s="281"/>
      <c r="KMM203" s="282"/>
      <c r="KMN203" s="229"/>
      <c r="KMO203" s="281"/>
      <c r="KMP203" s="282"/>
      <c r="KMQ203" s="229"/>
      <c r="KMR203" s="281"/>
      <c r="KMS203" s="282"/>
      <c r="KMT203" s="229"/>
      <c r="KMU203" s="281"/>
      <c r="KMV203" s="282"/>
      <c r="KMW203" s="229"/>
      <c r="KMX203" s="281"/>
      <c r="KMY203" s="282"/>
      <c r="KMZ203" s="229"/>
      <c r="KNA203" s="281"/>
      <c r="KNB203" s="282"/>
      <c r="KNC203" s="229"/>
      <c r="KND203" s="281"/>
      <c r="KNE203" s="282"/>
      <c r="KNF203" s="229"/>
      <c r="KNG203" s="281"/>
      <c r="KNH203" s="282"/>
      <c r="KNI203" s="229"/>
      <c r="KNJ203" s="281"/>
      <c r="KNK203" s="282"/>
      <c r="KNL203" s="229"/>
      <c r="KNM203" s="281"/>
      <c r="KNN203" s="282"/>
      <c r="KNO203" s="229"/>
      <c r="KNP203" s="281"/>
      <c r="KNQ203" s="282"/>
      <c r="KNR203" s="229"/>
      <c r="KNS203" s="281"/>
      <c r="KNT203" s="282"/>
      <c r="KNU203" s="229"/>
      <c r="KNV203" s="281"/>
      <c r="KNW203" s="282"/>
      <c r="KNX203" s="229"/>
      <c r="KNY203" s="281"/>
      <c r="KNZ203" s="282"/>
      <c r="KOA203" s="229"/>
      <c r="KOB203" s="281"/>
      <c r="KOC203" s="282"/>
      <c r="KOD203" s="229"/>
      <c r="KOE203" s="281"/>
      <c r="KOF203" s="282"/>
      <c r="KOG203" s="229"/>
      <c r="KOH203" s="281"/>
      <c r="KOI203" s="282"/>
      <c r="KOJ203" s="229"/>
      <c r="KOK203" s="281"/>
      <c r="KOL203" s="282"/>
      <c r="KOM203" s="229"/>
      <c r="KON203" s="281"/>
      <c r="KOO203" s="282"/>
      <c r="KOP203" s="229"/>
      <c r="KOQ203" s="281"/>
      <c r="KOR203" s="282"/>
      <c r="KOS203" s="229"/>
      <c r="KOT203" s="281"/>
      <c r="KOU203" s="282"/>
      <c r="KOV203" s="229"/>
      <c r="KOW203" s="281"/>
      <c r="KOX203" s="282"/>
      <c r="KOY203" s="229"/>
      <c r="KOZ203" s="281"/>
      <c r="KPA203" s="282"/>
      <c r="KPB203" s="229"/>
      <c r="KPC203" s="281"/>
      <c r="KPD203" s="282"/>
      <c r="KPE203" s="229"/>
      <c r="KPF203" s="281"/>
      <c r="KPG203" s="282"/>
      <c r="KPH203" s="229"/>
      <c r="KPI203" s="281"/>
      <c r="KPJ203" s="282"/>
      <c r="KPK203" s="229"/>
      <c r="KPL203" s="281"/>
      <c r="KPM203" s="282"/>
      <c r="KPN203" s="229"/>
      <c r="KPO203" s="281"/>
      <c r="KPP203" s="282"/>
      <c r="KPQ203" s="229"/>
      <c r="KPR203" s="281"/>
      <c r="KPS203" s="282"/>
      <c r="KPT203" s="229"/>
      <c r="KPU203" s="281"/>
      <c r="KPV203" s="282"/>
      <c r="KPW203" s="229"/>
      <c r="KPX203" s="281"/>
      <c r="KPY203" s="282"/>
      <c r="KPZ203" s="229"/>
      <c r="KQA203" s="281"/>
      <c r="KQB203" s="282"/>
      <c r="KQC203" s="229"/>
      <c r="KQD203" s="281"/>
      <c r="KQE203" s="282"/>
      <c r="KQF203" s="229"/>
      <c r="KQG203" s="281"/>
      <c r="KQH203" s="282"/>
      <c r="KQI203" s="229"/>
      <c r="KQJ203" s="281"/>
      <c r="KQK203" s="282"/>
      <c r="KQL203" s="229"/>
      <c r="KQM203" s="281"/>
      <c r="KQN203" s="282"/>
      <c r="KQO203" s="229"/>
      <c r="KQP203" s="281"/>
      <c r="KQQ203" s="282"/>
      <c r="KQR203" s="229"/>
      <c r="KQS203" s="281"/>
      <c r="KQT203" s="282"/>
      <c r="KQU203" s="229"/>
      <c r="KQV203" s="281"/>
      <c r="KQW203" s="282"/>
      <c r="KQX203" s="229"/>
      <c r="KQY203" s="281"/>
      <c r="KQZ203" s="282"/>
      <c r="KRA203" s="229"/>
      <c r="KRB203" s="281"/>
      <c r="KRC203" s="282"/>
      <c r="KRD203" s="229"/>
      <c r="KRE203" s="281"/>
      <c r="KRF203" s="282"/>
      <c r="KRG203" s="229"/>
      <c r="KRH203" s="281"/>
      <c r="KRI203" s="282"/>
      <c r="KRJ203" s="229"/>
      <c r="KRK203" s="281"/>
      <c r="KRL203" s="282"/>
      <c r="KRM203" s="229"/>
      <c r="KRN203" s="281"/>
      <c r="KRO203" s="282"/>
      <c r="KRP203" s="229"/>
      <c r="KRQ203" s="281"/>
      <c r="KRR203" s="282"/>
      <c r="KRS203" s="229"/>
      <c r="KRT203" s="281"/>
      <c r="KRU203" s="282"/>
      <c r="KRV203" s="229"/>
      <c r="KRW203" s="281"/>
      <c r="KRX203" s="282"/>
      <c r="KRY203" s="229"/>
      <c r="KRZ203" s="281"/>
      <c r="KSA203" s="282"/>
      <c r="KSB203" s="229"/>
      <c r="KSC203" s="281"/>
      <c r="KSD203" s="282"/>
      <c r="KSE203" s="229"/>
      <c r="KSF203" s="281"/>
      <c r="KSG203" s="282"/>
      <c r="KSH203" s="229"/>
      <c r="KSI203" s="281"/>
      <c r="KSJ203" s="282"/>
      <c r="KSK203" s="229"/>
      <c r="KSL203" s="281"/>
      <c r="KSM203" s="282"/>
      <c r="KSN203" s="229"/>
      <c r="KSO203" s="281"/>
      <c r="KSP203" s="282"/>
      <c r="KSQ203" s="229"/>
      <c r="KSR203" s="281"/>
      <c r="KSS203" s="282"/>
      <c r="KST203" s="229"/>
      <c r="KSU203" s="281"/>
      <c r="KSV203" s="282"/>
      <c r="KSW203" s="229"/>
      <c r="KSX203" s="281"/>
      <c r="KSY203" s="282"/>
      <c r="KSZ203" s="229"/>
      <c r="KTA203" s="281"/>
      <c r="KTB203" s="282"/>
      <c r="KTC203" s="229"/>
      <c r="KTD203" s="281"/>
      <c r="KTE203" s="282"/>
      <c r="KTF203" s="229"/>
      <c r="KTG203" s="281"/>
      <c r="KTH203" s="282"/>
      <c r="KTI203" s="229"/>
      <c r="KTJ203" s="281"/>
      <c r="KTK203" s="282"/>
      <c r="KTL203" s="229"/>
      <c r="KTM203" s="281"/>
      <c r="KTN203" s="282"/>
      <c r="KTO203" s="229"/>
      <c r="KTP203" s="281"/>
      <c r="KTQ203" s="282"/>
      <c r="KTR203" s="229"/>
      <c r="KTS203" s="281"/>
      <c r="KTT203" s="282"/>
      <c r="KTU203" s="229"/>
      <c r="KTV203" s="281"/>
      <c r="KTW203" s="282"/>
      <c r="KTX203" s="229"/>
      <c r="KTY203" s="281"/>
      <c r="KTZ203" s="282"/>
      <c r="KUA203" s="229"/>
      <c r="KUB203" s="281"/>
      <c r="KUC203" s="282"/>
      <c r="KUD203" s="229"/>
      <c r="KUE203" s="281"/>
      <c r="KUF203" s="282"/>
      <c r="KUG203" s="229"/>
      <c r="KUH203" s="281"/>
      <c r="KUI203" s="282"/>
      <c r="KUJ203" s="229"/>
      <c r="KUK203" s="281"/>
      <c r="KUL203" s="282"/>
      <c r="KUM203" s="229"/>
      <c r="KUN203" s="281"/>
      <c r="KUO203" s="282"/>
      <c r="KUP203" s="229"/>
      <c r="KUQ203" s="281"/>
      <c r="KUR203" s="282"/>
      <c r="KUS203" s="229"/>
      <c r="KUT203" s="281"/>
      <c r="KUU203" s="282"/>
      <c r="KUV203" s="229"/>
      <c r="KUW203" s="281"/>
      <c r="KUX203" s="282"/>
      <c r="KUY203" s="229"/>
      <c r="KUZ203" s="281"/>
      <c r="KVA203" s="282"/>
      <c r="KVB203" s="229"/>
      <c r="KVC203" s="281"/>
      <c r="KVD203" s="282"/>
      <c r="KVE203" s="229"/>
      <c r="KVF203" s="281"/>
      <c r="KVG203" s="282"/>
      <c r="KVH203" s="229"/>
      <c r="KVI203" s="281"/>
      <c r="KVJ203" s="282"/>
      <c r="KVK203" s="229"/>
      <c r="KVL203" s="281"/>
      <c r="KVM203" s="282"/>
      <c r="KVN203" s="229"/>
      <c r="KVO203" s="281"/>
      <c r="KVP203" s="282"/>
      <c r="KVQ203" s="229"/>
      <c r="KVR203" s="281"/>
      <c r="KVS203" s="282"/>
      <c r="KVT203" s="229"/>
      <c r="KVU203" s="281"/>
      <c r="KVV203" s="282"/>
      <c r="KVW203" s="229"/>
      <c r="KVX203" s="281"/>
      <c r="KVY203" s="282"/>
      <c r="KVZ203" s="229"/>
      <c r="KWA203" s="281"/>
      <c r="KWB203" s="282"/>
      <c r="KWC203" s="229"/>
      <c r="KWD203" s="281"/>
      <c r="KWE203" s="282"/>
      <c r="KWF203" s="229"/>
      <c r="KWG203" s="281"/>
      <c r="KWH203" s="282"/>
      <c r="KWI203" s="229"/>
      <c r="KWJ203" s="281"/>
      <c r="KWK203" s="282"/>
      <c r="KWL203" s="229"/>
      <c r="KWM203" s="281"/>
      <c r="KWN203" s="282"/>
      <c r="KWO203" s="229"/>
      <c r="KWP203" s="281"/>
      <c r="KWQ203" s="282"/>
      <c r="KWR203" s="229"/>
      <c r="KWS203" s="281"/>
      <c r="KWT203" s="282"/>
      <c r="KWU203" s="229"/>
      <c r="KWV203" s="281"/>
      <c r="KWW203" s="282"/>
      <c r="KWX203" s="229"/>
      <c r="KWY203" s="281"/>
      <c r="KWZ203" s="282"/>
      <c r="KXA203" s="229"/>
      <c r="KXB203" s="281"/>
      <c r="KXC203" s="282"/>
      <c r="KXD203" s="229"/>
      <c r="KXE203" s="281"/>
      <c r="KXF203" s="282"/>
      <c r="KXG203" s="229"/>
      <c r="KXH203" s="281"/>
      <c r="KXI203" s="282"/>
      <c r="KXJ203" s="229"/>
      <c r="KXK203" s="281"/>
      <c r="KXL203" s="282"/>
      <c r="KXM203" s="229"/>
      <c r="KXN203" s="281"/>
      <c r="KXO203" s="282"/>
      <c r="KXP203" s="229"/>
      <c r="KXQ203" s="281"/>
      <c r="KXR203" s="282"/>
      <c r="KXS203" s="229"/>
      <c r="KXT203" s="281"/>
      <c r="KXU203" s="282"/>
      <c r="KXV203" s="229"/>
      <c r="KXW203" s="281"/>
      <c r="KXX203" s="282"/>
      <c r="KXY203" s="229"/>
      <c r="KXZ203" s="281"/>
      <c r="KYA203" s="282"/>
      <c r="KYB203" s="229"/>
      <c r="KYC203" s="281"/>
      <c r="KYD203" s="282"/>
      <c r="KYE203" s="229"/>
      <c r="KYF203" s="281"/>
      <c r="KYG203" s="282"/>
      <c r="KYH203" s="229"/>
      <c r="KYI203" s="281"/>
      <c r="KYJ203" s="282"/>
      <c r="KYK203" s="229"/>
      <c r="KYL203" s="281"/>
      <c r="KYM203" s="282"/>
      <c r="KYN203" s="229"/>
      <c r="KYO203" s="281"/>
      <c r="KYP203" s="282"/>
      <c r="KYQ203" s="229"/>
      <c r="KYR203" s="281"/>
      <c r="KYS203" s="282"/>
      <c r="KYT203" s="229"/>
      <c r="KYU203" s="281"/>
      <c r="KYV203" s="282"/>
      <c r="KYW203" s="229"/>
      <c r="KYX203" s="281"/>
      <c r="KYY203" s="282"/>
      <c r="KYZ203" s="229"/>
      <c r="KZA203" s="281"/>
      <c r="KZB203" s="282"/>
      <c r="KZC203" s="229"/>
      <c r="KZD203" s="281"/>
      <c r="KZE203" s="282"/>
      <c r="KZF203" s="229"/>
      <c r="KZG203" s="281"/>
      <c r="KZH203" s="282"/>
      <c r="KZI203" s="229"/>
      <c r="KZJ203" s="281"/>
      <c r="KZK203" s="282"/>
      <c r="KZL203" s="229"/>
      <c r="KZM203" s="281"/>
      <c r="KZN203" s="282"/>
      <c r="KZO203" s="229"/>
      <c r="KZP203" s="281"/>
      <c r="KZQ203" s="282"/>
      <c r="KZR203" s="229"/>
      <c r="KZS203" s="281"/>
      <c r="KZT203" s="282"/>
      <c r="KZU203" s="229"/>
      <c r="KZV203" s="281"/>
      <c r="KZW203" s="282"/>
      <c r="KZX203" s="229"/>
      <c r="KZY203" s="281"/>
      <c r="KZZ203" s="282"/>
      <c r="LAA203" s="229"/>
      <c r="LAB203" s="281"/>
      <c r="LAC203" s="282"/>
      <c r="LAD203" s="229"/>
      <c r="LAE203" s="281"/>
      <c r="LAF203" s="282"/>
      <c r="LAG203" s="229"/>
      <c r="LAH203" s="281"/>
      <c r="LAI203" s="282"/>
      <c r="LAJ203" s="229"/>
      <c r="LAK203" s="281"/>
      <c r="LAL203" s="282"/>
      <c r="LAM203" s="229"/>
      <c r="LAN203" s="281"/>
      <c r="LAO203" s="282"/>
      <c r="LAP203" s="229"/>
      <c r="LAQ203" s="281"/>
      <c r="LAR203" s="282"/>
      <c r="LAS203" s="229"/>
      <c r="LAT203" s="281"/>
      <c r="LAU203" s="282"/>
      <c r="LAV203" s="229"/>
      <c r="LAW203" s="281"/>
      <c r="LAX203" s="282"/>
      <c r="LAY203" s="229"/>
      <c r="LAZ203" s="281"/>
      <c r="LBA203" s="282"/>
      <c r="LBB203" s="229"/>
      <c r="LBC203" s="281"/>
      <c r="LBD203" s="282"/>
      <c r="LBE203" s="229"/>
      <c r="LBF203" s="281"/>
      <c r="LBG203" s="282"/>
      <c r="LBH203" s="229"/>
      <c r="LBI203" s="281"/>
      <c r="LBJ203" s="282"/>
      <c r="LBK203" s="229"/>
      <c r="LBL203" s="281"/>
      <c r="LBM203" s="282"/>
      <c r="LBN203" s="229"/>
      <c r="LBO203" s="281"/>
      <c r="LBP203" s="282"/>
      <c r="LBQ203" s="229"/>
      <c r="LBR203" s="281"/>
      <c r="LBS203" s="282"/>
      <c r="LBT203" s="229"/>
      <c r="LBU203" s="281"/>
      <c r="LBV203" s="282"/>
      <c r="LBW203" s="229"/>
      <c r="LBX203" s="281"/>
      <c r="LBY203" s="282"/>
      <c r="LBZ203" s="229"/>
      <c r="LCA203" s="281"/>
      <c r="LCB203" s="282"/>
      <c r="LCC203" s="229"/>
      <c r="LCD203" s="281"/>
      <c r="LCE203" s="282"/>
      <c r="LCF203" s="229"/>
      <c r="LCG203" s="281"/>
      <c r="LCH203" s="282"/>
      <c r="LCI203" s="229"/>
      <c r="LCJ203" s="281"/>
      <c r="LCK203" s="282"/>
      <c r="LCL203" s="229"/>
      <c r="LCM203" s="281"/>
      <c r="LCN203" s="282"/>
      <c r="LCO203" s="229"/>
      <c r="LCP203" s="281"/>
      <c r="LCQ203" s="282"/>
      <c r="LCR203" s="229"/>
      <c r="LCS203" s="281"/>
      <c r="LCT203" s="282"/>
      <c r="LCU203" s="229"/>
      <c r="LCV203" s="281"/>
      <c r="LCW203" s="282"/>
      <c r="LCX203" s="229"/>
      <c r="LCY203" s="281"/>
      <c r="LCZ203" s="282"/>
      <c r="LDA203" s="229"/>
      <c r="LDB203" s="281"/>
      <c r="LDC203" s="282"/>
      <c r="LDD203" s="229"/>
      <c r="LDE203" s="281"/>
      <c r="LDF203" s="282"/>
      <c r="LDG203" s="229"/>
      <c r="LDH203" s="281"/>
      <c r="LDI203" s="282"/>
      <c r="LDJ203" s="229"/>
      <c r="LDK203" s="281"/>
      <c r="LDL203" s="282"/>
      <c r="LDM203" s="229"/>
      <c r="LDN203" s="281"/>
      <c r="LDO203" s="282"/>
      <c r="LDP203" s="229"/>
      <c r="LDQ203" s="281"/>
      <c r="LDR203" s="282"/>
      <c r="LDS203" s="229"/>
      <c r="LDT203" s="281"/>
      <c r="LDU203" s="282"/>
      <c r="LDV203" s="229"/>
      <c r="LDW203" s="281"/>
      <c r="LDX203" s="282"/>
      <c r="LDY203" s="229"/>
      <c r="LDZ203" s="281"/>
      <c r="LEA203" s="282"/>
      <c r="LEB203" s="229"/>
      <c r="LEC203" s="281"/>
      <c r="LED203" s="282"/>
      <c r="LEE203" s="229"/>
      <c r="LEF203" s="281"/>
      <c r="LEG203" s="282"/>
      <c r="LEH203" s="229"/>
      <c r="LEI203" s="281"/>
      <c r="LEJ203" s="282"/>
      <c r="LEK203" s="229"/>
      <c r="LEL203" s="281"/>
      <c r="LEM203" s="282"/>
      <c r="LEN203" s="229"/>
      <c r="LEO203" s="281"/>
      <c r="LEP203" s="282"/>
      <c r="LEQ203" s="229"/>
      <c r="LER203" s="281"/>
      <c r="LES203" s="282"/>
      <c r="LET203" s="229"/>
      <c r="LEU203" s="281"/>
      <c r="LEV203" s="282"/>
      <c r="LEW203" s="229"/>
      <c r="LEX203" s="281"/>
      <c r="LEY203" s="282"/>
      <c r="LEZ203" s="229"/>
      <c r="LFA203" s="281"/>
      <c r="LFB203" s="282"/>
      <c r="LFC203" s="229"/>
      <c r="LFD203" s="281"/>
      <c r="LFE203" s="282"/>
      <c r="LFF203" s="229"/>
      <c r="LFG203" s="281"/>
      <c r="LFH203" s="282"/>
      <c r="LFI203" s="229"/>
      <c r="LFJ203" s="281"/>
      <c r="LFK203" s="282"/>
      <c r="LFL203" s="229"/>
      <c r="LFM203" s="281"/>
      <c r="LFN203" s="282"/>
      <c r="LFO203" s="229"/>
      <c r="LFP203" s="281"/>
      <c r="LFQ203" s="282"/>
      <c r="LFR203" s="229"/>
      <c r="LFS203" s="281"/>
      <c r="LFT203" s="282"/>
      <c r="LFU203" s="229"/>
      <c r="LFV203" s="281"/>
      <c r="LFW203" s="282"/>
      <c r="LFX203" s="229"/>
      <c r="LFY203" s="281"/>
      <c r="LFZ203" s="282"/>
      <c r="LGA203" s="229"/>
      <c r="LGB203" s="281"/>
      <c r="LGC203" s="282"/>
      <c r="LGD203" s="229"/>
      <c r="LGE203" s="281"/>
      <c r="LGF203" s="282"/>
      <c r="LGG203" s="229"/>
      <c r="LGH203" s="281"/>
      <c r="LGI203" s="282"/>
      <c r="LGJ203" s="229"/>
      <c r="LGK203" s="281"/>
      <c r="LGL203" s="282"/>
      <c r="LGM203" s="229"/>
      <c r="LGN203" s="281"/>
      <c r="LGO203" s="282"/>
      <c r="LGP203" s="229"/>
      <c r="LGQ203" s="281"/>
      <c r="LGR203" s="282"/>
      <c r="LGS203" s="229"/>
      <c r="LGT203" s="281"/>
      <c r="LGU203" s="282"/>
      <c r="LGV203" s="229"/>
      <c r="LGW203" s="281"/>
      <c r="LGX203" s="282"/>
      <c r="LGY203" s="229"/>
      <c r="LGZ203" s="281"/>
      <c r="LHA203" s="282"/>
      <c r="LHB203" s="229"/>
      <c r="LHC203" s="281"/>
      <c r="LHD203" s="282"/>
      <c r="LHE203" s="229"/>
      <c r="LHF203" s="281"/>
      <c r="LHG203" s="282"/>
      <c r="LHH203" s="229"/>
      <c r="LHI203" s="281"/>
      <c r="LHJ203" s="282"/>
      <c r="LHK203" s="229"/>
      <c r="LHL203" s="281"/>
      <c r="LHM203" s="282"/>
      <c r="LHN203" s="229"/>
      <c r="LHO203" s="281"/>
      <c r="LHP203" s="282"/>
      <c r="LHQ203" s="229"/>
      <c r="LHR203" s="281"/>
      <c r="LHS203" s="282"/>
      <c r="LHT203" s="229"/>
      <c r="LHU203" s="281"/>
      <c r="LHV203" s="282"/>
      <c r="LHW203" s="229"/>
      <c r="LHX203" s="281"/>
      <c r="LHY203" s="282"/>
      <c r="LHZ203" s="229"/>
      <c r="LIA203" s="281"/>
      <c r="LIB203" s="282"/>
      <c r="LIC203" s="229"/>
      <c r="LID203" s="281"/>
      <c r="LIE203" s="282"/>
      <c r="LIF203" s="229"/>
      <c r="LIG203" s="281"/>
      <c r="LIH203" s="282"/>
      <c r="LII203" s="229"/>
      <c r="LIJ203" s="281"/>
      <c r="LIK203" s="282"/>
      <c r="LIL203" s="229"/>
      <c r="LIM203" s="281"/>
      <c r="LIN203" s="282"/>
      <c r="LIO203" s="229"/>
      <c r="LIP203" s="281"/>
      <c r="LIQ203" s="282"/>
      <c r="LIR203" s="229"/>
      <c r="LIS203" s="281"/>
      <c r="LIT203" s="282"/>
      <c r="LIU203" s="229"/>
      <c r="LIV203" s="281"/>
      <c r="LIW203" s="282"/>
      <c r="LIX203" s="229"/>
      <c r="LIY203" s="281"/>
      <c r="LIZ203" s="282"/>
      <c r="LJA203" s="229"/>
      <c r="LJB203" s="281"/>
      <c r="LJC203" s="282"/>
      <c r="LJD203" s="229"/>
      <c r="LJE203" s="281"/>
      <c r="LJF203" s="282"/>
      <c r="LJG203" s="229"/>
      <c r="LJH203" s="281"/>
      <c r="LJI203" s="282"/>
      <c r="LJJ203" s="229"/>
      <c r="LJK203" s="281"/>
      <c r="LJL203" s="282"/>
      <c r="LJM203" s="229"/>
      <c r="LJN203" s="281"/>
      <c r="LJO203" s="282"/>
      <c r="LJP203" s="229"/>
      <c r="LJQ203" s="281"/>
      <c r="LJR203" s="282"/>
      <c r="LJS203" s="229"/>
      <c r="LJT203" s="281"/>
      <c r="LJU203" s="282"/>
      <c r="LJV203" s="229"/>
      <c r="LJW203" s="281"/>
      <c r="LJX203" s="282"/>
      <c r="LJY203" s="229"/>
      <c r="LJZ203" s="281"/>
      <c r="LKA203" s="282"/>
      <c r="LKB203" s="229"/>
      <c r="LKC203" s="281"/>
      <c r="LKD203" s="282"/>
      <c r="LKE203" s="229"/>
      <c r="LKF203" s="281"/>
      <c r="LKG203" s="282"/>
      <c r="LKH203" s="229"/>
      <c r="LKI203" s="281"/>
      <c r="LKJ203" s="282"/>
      <c r="LKK203" s="229"/>
      <c r="LKL203" s="281"/>
      <c r="LKM203" s="282"/>
      <c r="LKN203" s="229"/>
      <c r="LKO203" s="281"/>
      <c r="LKP203" s="282"/>
      <c r="LKQ203" s="229"/>
      <c r="LKR203" s="281"/>
      <c r="LKS203" s="282"/>
      <c r="LKT203" s="229"/>
      <c r="LKU203" s="281"/>
      <c r="LKV203" s="282"/>
      <c r="LKW203" s="229"/>
      <c r="LKX203" s="281"/>
      <c r="LKY203" s="282"/>
      <c r="LKZ203" s="229"/>
      <c r="LLA203" s="281"/>
      <c r="LLB203" s="282"/>
      <c r="LLC203" s="229"/>
      <c r="LLD203" s="281"/>
      <c r="LLE203" s="282"/>
      <c r="LLF203" s="229"/>
      <c r="LLG203" s="281"/>
      <c r="LLH203" s="282"/>
      <c r="LLI203" s="229"/>
      <c r="LLJ203" s="281"/>
      <c r="LLK203" s="282"/>
      <c r="LLL203" s="229"/>
      <c r="LLM203" s="281"/>
      <c r="LLN203" s="282"/>
      <c r="LLO203" s="229"/>
      <c r="LLP203" s="281"/>
      <c r="LLQ203" s="282"/>
      <c r="LLR203" s="229"/>
      <c r="LLS203" s="281"/>
      <c r="LLT203" s="282"/>
      <c r="LLU203" s="229"/>
      <c r="LLV203" s="281"/>
      <c r="LLW203" s="282"/>
      <c r="LLX203" s="229"/>
      <c r="LLY203" s="281"/>
      <c r="LLZ203" s="282"/>
      <c r="LMA203" s="229"/>
      <c r="LMB203" s="281"/>
      <c r="LMC203" s="282"/>
      <c r="LMD203" s="229"/>
      <c r="LME203" s="281"/>
      <c r="LMF203" s="282"/>
      <c r="LMG203" s="229"/>
      <c r="LMH203" s="281"/>
      <c r="LMI203" s="282"/>
      <c r="LMJ203" s="229"/>
      <c r="LMK203" s="281"/>
      <c r="LML203" s="282"/>
      <c r="LMM203" s="229"/>
      <c r="LMN203" s="281"/>
      <c r="LMO203" s="282"/>
      <c r="LMP203" s="229"/>
      <c r="LMQ203" s="281"/>
      <c r="LMR203" s="282"/>
      <c r="LMS203" s="229"/>
      <c r="LMT203" s="281"/>
      <c r="LMU203" s="282"/>
      <c r="LMV203" s="229"/>
      <c r="LMW203" s="281"/>
      <c r="LMX203" s="282"/>
      <c r="LMY203" s="229"/>
      <c r="LMZ203" s="281"/>
      <c r="LNA203" s="282"/>
      <c r="LNB203" s="229"/>
      <c r="LNC203" s="281"/>
      <c r="LND203" s="282"/>
      <c r="LNE203" s="229"/>
      <c r="LNF203" s="281"/>
      <c r="LNG203" s="282"/>
      <c r="LNH203" s="229"/>
      <c r="LNI203" s="281"/>
      <c r="LNJ203" s="282"/>
      <c r="LNK203" s="229"/>
      <c r="LNL203" s="281"/>
      <c r="LNM203" s="282"/>
      <c r="LNN203" s="229"/>
      <c r="LNO203" s="281"/>
      <c r="LNP203" s="282"/>
      <c r="LNQ203" s="229"/>
      <c r="LNR203" s="281"/>
      <c r="LNS203" s="282"/>
      <c r="LNT203" s="229"/>
      <c r="LNU203" s="281"/>
      <c r="LNV203" s="282"/>
      <c r="LNW203" s="229"/>
      <c r="LNX203" s="281"/>
      <c r="LNY203" s="282"/>
      <c r="LNZ203" s="229"/>
      <c r="LOA203" s="281"/>
      <c r="LOB203" s="282"/>
      <c r="LOC203" s="229"/>
      <c r="LOD203" s="281"/>
      <c r="LOE203" s="282"/>
      <c r="LOF203" s="229"/>
      <c r="LOG203" s="281"/>
      <c r="LOH203" s="282"/>
      <c r="LOI203" s="229"/>
      <c r="LOJ203" s="281"/>
      <c r="LOK203" s="282"/>
      <c r="LOL203" s="229"/>
      <c r="LOM203" s="281"/>
      <c r="LON203" s="282"/>
      <c r="LOO203" s="229"/>
      <c r="LOP203" s="281"/>
      <c r="LOQ203" s="282"/>
      <c r="LOR203" s="229"/>
      <c r="LOS203" s="281"/>
      <c r="LOT203" s="282"/>
      <c r="LOU203" s="229"/>
      <c r="LOV203" s="281"/>
      <c r="LOW203" s="282"/>
      <c r="LOX203" s="229"/>
      <c r="LOY203" s="281"/>
      <c r="LOZ203" s="282"/>
      <c r="LPA203" s="229"/>
      <c r="LPB203" s="281"/>
      <c r="LPC203" s="282"/>
      <c r="LPD203" s="229"/>
      <c r="LPE203" s="281"/>
      <c r="LPF203" s="282"/>
      <c r="LPG203" s="229"/>
      <c r="LPH203" s="281"/>
      <c r="LPI203" s="282"/>
      <c r="LPJ203" s="229"/>
      <c r="LPK203" s="281"/>
      <c r="LPL203" s="282"/>
      <c r="LPM203" s="229"/>
      <c r="LPN203" s="281"/>
      <c r="LPO203" s="282"/>
      <c r="LPP203" s="229"/>
      <c r="LPQ203" s="281"/>
      <c r="LPR203" s="282"/>
      <c r="LPS203" s="229"/>
      <c r="LPT203" s="281"/>
      <c r="LPU203" s="282"/>
      <c r="LPV203" s="229"/>
      <c r="LPW203" s="281"/>
      <c r="LPX203" s="282"/>
      <c r="LPY203" s="229"/>
      <c r="LPZ203" s="281"/>
      <c r="LQA203" s="282"/>
      <c r="LQB203" s="229"/>
      <c r="LQC203" s="281"/>
      <c r="LQD203" s="282"/>
      <c r="LQE203" s="229"/>
      <c r="LQF203" s="281"/>
      <c r="LQG203" s="282"/>
      <c r="LQH203" s="229"/>
      <c r="LQI203" s="281"/>
      <c r="LQJ203" s="282"/>
      <c r="LQK203" s="229"/>
      <c r="LQL203" s="281"/>
      <c r="LQM203" s="282"/>
      <c r="LQN203" s="229"/>
      <c r="LQO203" s="281"/>
      <c r="LQP203" s="282"/>
      <c r="LQQ203" s="229"/>
      <c r="LQR203" s="281"/>
      <c r="LQS203" s="282"/>
      <c r="LQT203" s="229"/>
      <c r="LQU203" s="281"/>
      <c r="LQV203" s="282"/>
      <c r="LQW203" s="229"/>
      <c r="LQX203" s="281"/>
      <c r="LQY203" s="282"/>
      <c r="LQZ203" s="229"/>
      <c r="LRA203" s="281"/>
      <c r="LRB203" s="282"/>
      <c r="LRC203" s="229"/>
      <c r="LRD203" s="281"/>
      <c r="LRE203" s="282"/>
      <c r="LRF203" s="229"/>
      <c r="LRG203" s="281"/>
      <c r="LRH203" s="282"/>
      <c r="LRI203" s="229"/>
      <c r="LRJ203" s="281"/>
      <c r="LRK203" s="282"/>
      <c r="LRL203" s="229"/>
      <c r="LRM203" s="281"/>
      <c r="LRN203" s="282"/>
      <c r="LRO203" s="229"/>
      <c r="LRP203" s="281"/>
      <c r="LRQ203" s="282"/>
      <c r="LRR203" s="229"/>
      <c r="LRS203" s="281"/>
      <c r="LRT203" s="282"/>
      <c r="LRU203" s="229"/>
      <c r="LRV203" s="281"/>
      <c r="LRW203" s="282"/>
      <c r="LRX203" s="229"/>
      <c r="LRY203" s="281"/>
      <c r="LRZ203" s="282"/>
      <c r="LSA203" s="229"/>
      <c r="LSB203" s="281"/>
      <c r="LSC203" s="282"/>
      <c r="LSD203" s="229"/>
      <c r="LSE203" s="281"/>
      <c r="LSF203" s="282"/>
      <c r="LSG203" s="229"/>
      <c r="LSH203" s="281"/>
      <c r="LSI203" s="282"/>
      <c r="LSJ203" s="229"/>
      <c r="LSK203" s="281"/>
      <c r="LSL203" s="282"/>
      <c r="LSM203" s="229"/>
      <c r="LSN203" s="281"/>
      <c r="LSO203" s="282"/>
      <c r="LSP203" s="229"/>
      <c r="LSQ203" s="281"/>
      <c r="LSR203" s="282"/>
      <c r="LSS203" s="229"/>
      <c r="LST203" s="281"/>
      <c r="LSU203" s="282"/>
      <c r="LSV203" s="229"/>
      <c r="LSW203" s="281"/>
      <c r="LSX203" s="282"/>
      <c r="LSY203" s="229"/>
      <c r="LSZ203" s="281"/>
      <c r="LTA203" s="282"/>
      <c r="LTB203" s="229"/>
      <c r="LTC203" s="281"/>
      <c r="LTD203" s="282"/>
      <c r="LTE203" s="229"/>
      <c r="LTF203" s="281"/>
      <c r="LTG203" s="282"/>
      <c r="LTH203" s="229"/>
      <c r="LTI203" s="281"/>
      <c r="LTJ203" s="282"/>
      <c r="LTK203" s="229"/>
      <c r="LTL203" s="281"/>
      <c r="LTM203" s="282"/>
      <c r="LTN203" s="229"/>
      <c r="LTO203" s="281"/>
      <c r="LTP203" s="282"/>
      <c r="LTQ203" s="229"/>
      <c r="LTR203" s="281"/>
      <c r="LTS203" s="282"/>
      <c r="LTT203" s="229"/>
      <c r="LTU203" s="281"/>
      <c r="LTV203" s="282"/>
      <c r="LTW203" s="229"/>
      <c r="LTX203" s="281"/>
      <c r="LTY203" s="282"/>
      <c r="LTZ203" s="229"/>
      <c r="LUA203" s="281"/>
      <c r="LUB203" s="282"/>
      <c r="LUC203" s="229"/>
      <c r="LUD203" s="281"/>
      <c r="LUE203" s="282"/>
      <c r="LUF203" s="229"/>
      <c r="LUG203" s="281"/>
      <c r="LUH203" s="282"/>
      <c r="LUI203" s="229"/>
      <c r="LUJ203" s="281"/>
      <c r="LUK203" s="282"/>
      <c r="LUL203" s="229"/>
      <c r="LUM203" s="281"/>
      <c r="LUN203" s="282"/>
      <c r="LUO203" s="229"/>
      <c r="LUP203" s="281"/>
      <c r="LUQ203" s="282"/>
      <c r="LUR203" s="229"/>
      <c r="LUS203" s="281"/>
      <c r="LUT203" s="282"/>
      <c r="LUU203" s="229"/>
      <c r="LUV203" s="281"/>
      <c r="LUW203" s="282"/>
      <c r="LUX203" s="229"/>
      <c r="LUY203" s="281"/>
      <c r="LUZ203" s="282"/>
      <c r="LVA203" s="229"/>
      <c r="LVB203" s="281"/>
      <c r="LVC203" s="282"/>
      <c r="LVD203" s="229"/>
      <c r="LVE203" s="281"/>
      <c r="LVF203" s="282"/>
      <c r="LVG203" s="229"/>
      <c r="LVH203" s="281"/>
      <c r="LVI203" s="282"/>
      <c r="LVJ203" s="229"/>
      <c r="LVK203" s="281"/>
      <c r="LVL203" s="282"/>
      <c r="LVM203" s="229"/>
      <c r="LVN203" s="281"/>
      <c r="LVO203" s="282"/>
      <c r="LVP203" s="229"/>
      <c r="LVQ203" s="281"/>
      <c r="LVR203" s="282"/>
      <c r="LVS203" s="229"/>
      <c r="LVT203" s="281"/>
      <c r="LVU203" s="282"/>
      <c r="LVV203" s="229"/>
      <c r="LVW203" s="281"/>
      <c r="LVX203" s="282"/>
      <c r="LVY203" s="229"/>
      <c r="LVZ203" s="281"/>
      <c r="LWA203" s="282"/>
      <c r="LWB203" s="229"/>
      <c r="LWC203" s="281"/>
      <c r="LWD203" s="282"/>
      <c r="LWE203" s="229"/>
      <c r="LWF203" s="281"/>
      <c r="LWG203" s="282"/>
      <c r="LWH203" s="229"/>
      <c r="LWI203" s="281"/>
      <c r="LWJ203" s="282"/>
      <c r="LWK203" s="229"/>
      <c r="LWL203" s="281"/>
      <c r="LWM203" s="282"/>
      <c r="LWN203" s="229"/>
      <c r="LWO203" s="281"/>
      <c r="LWP203" s="282"/>
      <c r="LWQ203" s="229"/>
      <c r="LWR203" s="281"/>
      <c r="LWS203" s="282"/>
      <c r="LWT203" s="229"/>
      <c r="LWU203" s="281"/>
      <c r="LWV203" s="282"/>
      <c r="LWW203" s="229"/>
      <c r="LWX203" s="281"/>
      <c r="LWY203" s="282"/>
      <c r="LWZ203" s="229"/>
      <c r="LXA203" s="281"/>
      <c r="LXB203" s="282"/>
      <c r="LXC203" s="229"/>
      <c r="LXD203" s="281"/>
      <c r="LXE203" s="282"/>
      <c r="LXF203" s="229"/>
      <c r="LXG203" s="281"/>
      <c r="LXH203" s="282"/>
      <c r="LXI203" s="229"/>
      <c r="LXJ203" s="281"/>
      <c r="LXK203" s="282"/>
      <c r="LXL203" s="229"/>
      <c r="LXM203" s="281"/>
      <c r="LXN203" s="282"/>
      <c r="LXO203" s="229"/>
      <c r="LXP203" s="281"/>
      <c r="LXQ203" s="282"/>
      <c r="LXR203" s="229"/>
      <c r="LXS203" s="281"/>
      <c r="LXT203" s="282"/>
      <c r="LXU203" s="229"/>
      <c r="LXV203" s="281"/>
      <c r="LXW203" s="282"/>
      <c r="LXX203" s="229"/>
      <c r="LXY203" s="281"/>
      <c r="LXZ203" s="282"/>
      <c r="LYA203" s="229"/>
      <c r="LYB203" s="281"/>
      <c r="LYC203" s="282"/>
      <c r="LYD203" s="229"/>
      <c r="LYE203" s="281"/>
      <c r="LYF203" s="282"/>
      <c r="LYG203" s="229"/>
      <c r="LYH203" s="281"/>
      <c r="LYI203" s="282"/>
      <c r="LYJ203" s="229"/>
      <c r="LYK203" s="281"/>
      <c r="LYL203" s="282"/>
      <c r="LYM203" s="229"/>
      <c r="LYN203" s="281"/>
      <c r="LYO203" s="282"/>
      <c r="LYP203" s="229"/>
      <c r="LYQ203" s="281"/>
      <c r="LYR203" s="282"/>
      <c r="LYS203" s="229"/>
      <c r="LYT203" s="281"/>
      <c r="LYU203" s="282"/>
      <c r="LYV203" s="229"/>
      <c r="LYW203" s="281"/>
      <c r="LYX203" s="282"/>
      <c r="LYY203" s="229"/>
      <c r="LYZ203" s="281"/>
      <c r="LZA203" s="282"/>
      <c r="LZB203" s="229"/>
      <c r="LZC203" s="281"/>
      <c r="LZD203" s="282"/>
      <c r="LZE203" s="229"/>
      <c r="LZF203" s="281"/>
      <c r="LZG203" s="282"/>
      <c r="LZH203" s="229"/>
      <c r="LZI203" s="281"/>
      <c r="LZJ203" s="282"/>
      <c r="LZK203" s="229"/>
      <c r="LZL203" s="281"/>
      <c r="LZM203" s="282"/>
      <c r="LZN203" s="229"/>
      <c r="LZO203" s="281"/>
      <c r="LZP203" s="282"/>
      <c r="LZQ203" s="229"/>
      <c r="LZR203" s="281"/>
      <c r="LZS203" s="282"/>
      <c r="LZT203" s="229"/>
      <c r="LZU203" s="281"/>
      <c r="LZV203" s="282"/>
      <c r="LZW203" s="229"/>
      <c r="LZX203" s="281"/>
      <c r="LZY203" s="282"/>
      <c r="LZZ203" s="229"/>
      <c r="MAA203" s="281"/>
      <c r="MAB203" s="282"/>
      <c r="MAC203" s="229"/>
      <c r="MAD203" s="281"/>
      <c r="MAE203" s="282"/>
      <c r="MAF203" s="229"/>
      <c r="MAG203" s="281"/>
      <c r="MAH203" s="282"/>
      <c r="MAI203" s="229"/>
      <c r="MAJ203" s="281"/>
      <c r="MAK203" s="282"/>
      <c r="MAL203" s="229"/>
      <c r="MAM203" s="281"/>
      <c r="MAN203" s="282"/>
      <c r="MAO203" s="229"/>
      <c r="MAP203" s="281"/>
      <c r="MAQ203" s="282"/>
      <c r="MAR203" s="229"/>
      <c r="MAS203" s="281"/>
      <c r="MAT203" s="282"/>
      <c r="MAU203" s="229"/>
      <c r="MAV203" s="281"/>
      <c r="MAW203" s="282"/>
      <c r="MAX203" s="229"/>
      <c r="MAY203" s="281"/>
      <c r="MAZ203" s="282"/>
      <c r="MBA203" s="229"/>
      <c r="MBB203" s="281"/>
      <c r="MBC203" s="282"/>
      <c r="MBD203" s="229"/>
      <c r="MBE203" s="281"/>
      <c r="MBF203" s="282"/>
      <c r="MBG203" s="229"/>
      <c r="MBH203" s="281"/>
      <c r="MBI203" s="282"/>
      <c r="MBJ203" s="229"/>
      <c r="MBK203" s="281"/>
      <c r="MBL203" s="282"/>
      <c r="MBM203" s="229"/>
      <c r="MBN203" s="281"/>
      <c r="MBO203" s="282"/>
      <c r="MBP203" s="229"/>
      <c r="MBQ203" s="281"/>
      <c r="MBR203" s="282"/>
      <c r="MBS203" s="229"/>
      <c r="MBT203" s="281"/>
      <c r="MBU203" s="282"/>
      <c r="MBV203" s="229"/>
      <c r="MBW203" s="281"/>
      <c r="MBX203" s="282"/>
      <c r="MBY203" s="229"/>
      <c r="MBZ203" s="281"/>
      <c r="MCA203" s="282"/>
      <c r="MCB203" s="229"/>
      <c r="MCC203" s="281"/>
      <c r="MCD203" s="282"/>
      <c r="MCE203" s="229"/>
      <c r="MCF203" s="281"/>
      <c r="MCG203" s="282"/>
      <c r="MCH203" s="229"/>
      <c r="MCI203" s="281"/>
      <c r="MCJ203" s="282"/>
      <c r="MCK203" s="229"/>
      <c r="MCL203" s="281"/>
      <c r="MCM203" s="282"/>
      <c r="MCN203" s="229"/>
      <c r="MCO203" s="281"/>
      <c r="MCP203" s="282"/>
      <c r="MCQ203" s="229"/>
      <c r="MCR203" s="281"/>
      <c r="MCS203" s="282"/>
      <c r="MCT203" s="229"/>
      <c r="MCU203" s="281"/>
      <c r="MCV203" s="282"/>
      <c r="MCW203" s="229"/>
      <c r="MCX203" s="281"/>
      <c r="MCY203" s="282"/>
      <c r="MCZ203" s="229"/>
      <c r="MDA203" s="281"/>
      <c r="MDB203" s="282"/>
      <c r="MDC203" s="229"/>
      <c r="MDD203" s="281"/>
      <c r="MDE203" s="282"/>
      <c r="MDF203" s="229"/>
      <c r="MDG203" s="281"/>
      <c r="MDH203" s="282"/>
      <c r="MDI203" s="229"/>
      <c r="MDJ203" s="281"/>
      <c r="MDK203" s="282"/>
      <c r="MDL203" s="229"/>
      <c r="MDM203" s="281"/>
      <c r="MDN203" s="282"/>
      <c r="MDO203" s="229"/>
      <c r="MDP203" s="281"/>
      <c r="MDQ203" s="282"/>
      <c r="MDR203" s="229"/>
      <c r="MDS203" s="281"/>
      <c r="MDT203" s="282"/>
      <c r="MDU203" s="229"/>
      <c r="MDV203" s="281"/>
      <c r="MDW203" s="282"/>
      <c r="MDX203" s="229"/>
      <c r="MDY203" s="281"/>
      <c r="MDZ203" s="282"/>
      <c r="MEA203" s="229"/>
      <c r="MEB203" s="281"/>
      <c r="MEC203" s="282"/>
      <c r="MED203" s="229"/>
      <c r="MEE203" s="281"/>
      <c r="MEF203" s="282"/>
      <c r="MEG203" s="229"/>
      <c r="MEH203" s="281"/>
      <c r="MEI203" s="282"/>
      <c r="MEJ203" s="229"/>
      <c r="MEK203" s="281"/>
      <c r="MEL203" s="282"/>
      <c r="MEM203" s="229"/>
      <c r="MEN203" s="281"/>
      <c r="MEO203" s="282"/>
      <c r="MEP203" s="229"/>
      <c r="MEQ203" s="281"/>
      <c r="MER203" s="282"/>
      <c r="MES203" s="229"/>
      <c r="MET203" s="281"/>
      <c r="MEU203" s="282"/>
      <c r="MEV203" s="229"/>
      <c r="MEW203" s="281"/>
      <c r="MEX203" s="282"/>
      <c r="MEY203" s="229"/>
      <c r="MEZ203" s="281"/>
      <c r="MFA203" s="282"/>
      <c r="MFB203" s="229"/>
      <c r="MFC203" s="281"/>
      <c r="MFD203" s="282"/>
      <c r="MFE203" s="229"/>
      <c r="MFF203" s="281"/>
      <c r="MFG203" s="282"/>
      <c r="MFH203" s="229"/>
      <c r="MFI203" s="281"/>
      <c r="MFJ203" s="282"/>
      <c r="MFK203" s="229"/>
      <c r="MFL203" s="281"/>
      <c r="MFM203" s="282"/>
      <c r="MFN203" s="229"/>
      <c r="MFO203" s="281"/>
      <c r="MFP203" s="282"/>
      <c r="MFQ203" s="229"/>
      <c r="MFR203" s="281"/>
      <c r="MFS203" s="282"/>
      <c r="MFT203" s="229"/>
      <c r="MFU203" s="281"/>
      <c r="MFV203" s="282"/>
      <c r="MFW203" s="229"/>
      <c r="MFX203" s="281"/>
      <c r="MFY203" s="282"/>
      <c r="MFZ203" s="229"/>
      <c r="MGA203" s="281"/>
      <c r="MGB203" s="282"/>
      <c r="MGC203" s="229"/>
      <c r="MGD203" s="281"/>
      <c r="MGE203" s="282"/>
      <c r="MGF203" s="229"/>
      <c r="MGG203" s="281"/>
      <c r="MGH203" s="282"/>
      <c r="MGI203" s="229"/>
      <c r="MGJ203" s="281"/>
      <c r="MGK203" s="282"/>
      <c r="MGL203" s="229"/>
      <c r="MGM203" s="281"/>
      <c r="MGN203" s="282"/>
      <c r="MGO203" s="229"/>
      <c r="MGP203" s="281"/>
      <c r="MGQ203" s="282"/>
      <c r="MGR203" s="229"/>
      <c r="MGS203" s="281"/>
      <c r="MGT203" s="282"/>
      <c r="MGU203" s="229"/>
      <c r="MGV203" s="281"/>
      <c r="MGW203" s="282"/>
      <c r="MGX203" s="229"/>
      <c r="MGY203" s="281"/>
      <c r="MGZ203" s="282"/>
      <c r="MHA203" s="229"/>
      <c r="MHB203" s="281"/>
      <c r="MHC203" s="282"/>
      <c r="MHD203" s="229"/>
      <c r="MHE203" s="281"/>
      <c r="MHF203" s="282"/>
      <c r="MHG203" s="229"/>
      <c r="MHH203" s="281"/>
      <c r="MHI203" s="282"/>
      <c r="MHJ203" s="229"/>
      <c r="MHK203" s="281"/>
      <c r="MHL203" s="282"/>
      <c r="MHM203" s="229"/>
      <c r="MHN203" s="281"/>
      <c r="MHO203" s="282"/>
      <c r="MHP203" s="229"/>
      <c r="MHQ203" s="281"/>
      <c r="MHR203" s="282"/>
      <c r="MHS203" s="229"/>
      <c r="MHT203" s="281"/>
      <c r="MHU203" s="282"/>
      <c r="MHV203" s="229"/>
      <c r="MHW203" s="281"/>
      <c r="MHX203" s="282"/>
      <c r="MHY203" s="229"/>
      <c r="MHZ203" s="281"/>
      <c r="MIA203" s="282"/>
      <c r="MIB203" s="229"/>
      <c r="MIC203" s="281"/>
      <c r="MID203" s="282"/>
      <c r="MIE203" s="229"/>
      <c r="MIF203" s="281"/>
      <c r="MIG203" s="282"/>
      <c r="MIH203" s="229"/>
      <c r="MII203" s="281"/>
      <c r="MIJ203" s="282"/>
      <c r="MIK203" s="229"/>
      <c r="MIL203" s="281"/>
      <c r="MIM203" s="282"/>
      <c r="MIN203" s="229"/>
      <c r="MIO203" s="281"/>
      <c r="MIP203" s="282"/>
      <c r="MIQ203" s="229"/>
      <c r="MIR203" s="281"/>
      <c r="MIS203" s="282"/>
      <c r="MIT203" s="229"/>
      <c r="MIU203" s="281"/>
      <c r="MIV203" s="282"/>
      <c r="MIW203" s="229"/>
      <c r="MIX203" s="281"/>
      <c r="MIY203" s="282"/>
      <c r="MIZ203" s="229"/>
      <c r="MJA203" s="281"/>
      <c r="MJB203" s="282"/>
      <c r="MJC203" s="229"/>
      <c r="MJD203" s="281"/>
      <c r="MJE203" s="282"/>
      <c r="MJF203" s="229"/>
      <c r="MJG203" s="281"/>
      <c r="MJH203" s="282"/>
      <c r="MJI203" s="229"/>
      <c r="MJJ203" s="281"/>
      <c r="MJK203" s="282"/>
      <c r="MJL203" s="229"/>
      <c r="MJM203" s="281"/>
      <c r="MJN203" s="282"/>
      <c r="MJO203" s="229"/>
      <c r="MJP203" s="281"/>
      <c r="MJQ203" s="282"/>
      <c r="MJR203" s="229"/>
      <c r="MJS203" s="281"/>
      <c r="MJT203" s="282"/>
      <c r="MJU203" s="229"/>
      <c r="MJV203" s="281"/>
      <c r="MJW203" s="282"/>
      <c r="MJX203" s="229"/>
      <c r="MJY203" s="281"/>
      <c r="MJZ203" s="282"/>
      <c r="MKA203" s="229"/>
      <c r="MKB203" s="281"/>
      <c r="MKC203" s="282"/>
      <c r="MKD203" s="229"/>
      <c r="MKE203" s="281"/>
      <c r="MKF203" s="282"/>
      <c r="MKG203" s="229"/>
      <c r="MKH203" s="281"/>
      <c r="MKI203" s="282"/>
      <c r="MKJ203" s="229"/>
      <c r="MKK203" s="281"/>
      <c r="MKL203" s="282"/>
      <c r="MKM203" s="229"/>
      <c r="MKN203" s="281"/>
      <c r="MKO203" s="282"/>
      <c r="MKP203" s="229"/>
      <c r="MKQ203" s="281"/>
      <c r="MKR203" s="282"/>
      <c r="MKS203" s="229"/>
      <c r="MKT203" s="281"/>
      <c r="MKU203" s="282"/>
      <c r="MKV203" s="229"/>
      <c r="MKW203" s="281"/>
      <c r="MKX203" s="282"/>
      <c r="MKY203" s="229"/>
      <c r="MKZ203" s="281"/>
      <c r="MLA203" s="282"/>
      <c r="MLB203" s="229"/>
      <c r="MLC203" s="281"/>
      <c r="MLD203" s="282"/>
      <c r="MLE203" s="229"/>
      <c r="MLF203" s="281"/>
      <c r="MLG203" s="282"/>
      <c r="MLH203" s="229"/>
      <c r="MLI203" s="281"/>
      <c r="MLJ203" s="282"/>
      <c r="MLK203" s="229"/>
      <c r="MLL203" s="281"/>
      <c r="MLM203" s="282"/>
      <c r="MLN203" s="229"/>
      <c r="MLO203" s="281"/>
      <c r="MLP203" s="282"/>
      <c r="MLQ203" s="229"/>
      <c r="MLR203" s="281"/>
      <c r="MLS203" s="282"/>
      <c r="MLT203" s="229"/>
      <c r="MLU203" s="281"/>
      <c r="MLV203" s="282"/>
      <c r="MLW203" s="229"/>
      <c r="MLX203" s="281"/>
      <c r="MLY203" s="282"/>
      <c r="MLZ203" s="229"/>
      <c r="MMA203" s="281"/>
      <c r="MMB203" s="282"/>
      <c r="MMC203" s="229"/>
      <c r="MMD203" s="281"/>
      <c r="MME203" s="282"/>
      <c r="MMF203" s="229"/>
      <c r="MMG203" s="281"/>
      <c r="MMH203" s="282"/>
      <c r="MMI203" s="229"/>
      <c r="MMJ203" s="281"/>
      <c r="MMK203" s="282"/>
      <c r="MML203" s="229"/>
      <c r="MMM203" s="281"/>
      <c r="MMN203" s="282"/>
      <c r="MMO203" s="229"/>
      <c r="MMP203" s="281"/>
      <c r="MMQ203" s="282"/>
      <c r="MMR203" s="229"/>
      <c r="MMS203" s="281"/>
      <c r="MMT203" s="282"/>
      <c r="MMU203" s="229"/>
      <c r="MMV203" s="281"/>
      <c r="MMW203" s="282"/>
      <c r="MMX203" s="229"/>
      <c r="MMY203" s="281"/>
      <c r="MMZ203" s="282"/>
      <c r="MNA203" s="229"/>
      <c r="MNB203" s="281"/>
      <c r="MNC203" s="282"/>
      <c r="MND203" s="229"/>
      <c r="MNE203" s="281"/>
      <c r="MNF203" s="282"/>
      <c r="MNG203" s="229"/>
      <c r="MNH203" s="281"/>
      <c r="MNI203" s="282"/>
      <c r="MNJ203" s="229"/>
      <c r="MNK203" s="281"/>
      <c r="MNL203" s="282"/>
      <c r="MNM203" s="229"/>
      <c r="MNN203" s="281"/>
      <c r="MNO203" s="282"/>
      <c r="MNP203" s="229"/>
      <c r="MNQ203" s="281"/>
      <c r="MNR203" s="282"/>
      <c r="MNS203" s="229"/>
      <c r="MNT203" s="281"/>
      <c r="MNU203" s="282"/>
      <c r="MNV203" s="229"/>
      <c r="MNW203" s="281"/>
      <c r="MNX203" s="282"/>
      <c r="MNY203" s="229"/>
      <c r="MNZ203" s="281"/>
      <c r="MOA203" s="282"/>
      <c r="MOB203" s="229"/>
      <c r="MOC203" s="281"/>
      <c r="MOD203" s="282"/>
      <c r="MOE203" s="229"/>
      <c r="MOF203" s="281"/>
      <c r="MOG203" s="282"/>
      <c r="MOH203" s="229"/>
      <c r="MOI203" s="281"/>
      <c r="MOJ203" s="282"/>
      <c r="MOK203" s="229"/>
      <c r="MOL203" s="281"/>
      <c r="MOM203" s="282"/>
      <c r="MON203" s="229"/>
      <c r="MOO203" s="281"/>
      <c r="MOP203" s="282"/>
      <c r="MOQ203" s="229"/>
      <c r="MOR203" s="281"/>
      <c r="MOS203" s="282"/>
      <c r="MOT203" s="229"/>
      <c r="MOU203" s="281"/>
      <c r="MOV203" s="282"/>
      <c r="MOW203" s="229"/>
      <c r="MOX203" s="281"/>
      <c r="MOY203" s="282"/>
      <c r="MOZ203" s="229"/>
      <c r="MPA203" s="281"/>
      <c r="MPB203" s="282"/>
      <c r="MPC203" s="229"/>
      <c r="MPD203" s="281"/>
      <c r="MPE203" s="282"/>
      <c r="MPF203" s="229"/>
      <c r="MPG203" s="281"/>
      <c r="MPH203" s="282"/>
      <c r="MPI203" s="229"/>
      <c r="MPJ203" s="281"/>
      <c r="MPK203" s="282"/>
      <c r="MPL203" s="229"/>
      <c r="MPM203" s="281"/>
      <c r="MPN203" s="282"/>
      <c r="MPO203" s="229"/>
      <c r="MPP203" s="281"/>
      <c r="MPQ203" s="282"/>
      <c r="MPR203" s="229"/>
      <c r="MPS203" s="281"/>
      <c r="MPT203" s="282"/>
      <c r="MPU203" s="229"/>
      <c r="MPV203" s="281"/>
      <c r="MPW203" s="282"/>
      <c r="MPX203" s="229"/>
      <c r="MPY203" s="281"/>
      <c r="MPZ203" s="282"/>
      <c r="MQA203" s="229"/>
      <c r="MQB203" s="281"/>
      <c r="MQC203" s="282"/>
      <c r="MQD203" s="229"/>
      <c r="MQE203" s="281"/>
      <c r="MQF203" s="282"/>
      <c r="MQG203" s="229"/>
      <c r="MQH203" s="281"/>
      <c r="MQI203" s="282"/>
      <c r="MQJ203" s="229"/>
      <c r="MQK203" s="281"/>
      <c r="MQL203" s="282"/>
      <c r="MQM203" s="229"/>
      <c r="MQN203" s="281"/>
      <c r="MQO203" s="282"/>
      <c r="MQP203" s="229"/>
      <c r="MQQ203" s="281"/>
      <c r="MQR203" s="282"/>
      <c r="MQS203" s="229"/>
      <c r="MQT203" s="281"/>
      <c r="MQU203" s="282"/>
      <c r="MQV203" s="229"/>
      <c r="MQW203" s="281"/>
      <c r="MQX203" s="282"/>
      <c r="MQY203" s="229"/>
      <c r="MQZ203" s="281"/>
      <c r="MRA203" s="282"/>
      <c r="MRB203" s="229"/>
      <c r="MRC203" s="281"/>
      <c r="MRD203" s="282"/>
      <c r="MRE203" s="229"/>
      <c r="MRF203" s="281"/>
      <c r="MRG203" s="282"/>
      <c r="MRH203" s="229"/>
      <c r="MRI203" s="281"/>
      <c r="MRJ203" s="282"/>
      <c r="MRK203" s="229"/>
      <c r="MRL203" s="281"/>
      <c r="MRM203" s="282"/>
      <c r="MRN203" s="229"/>
      <c r="MRO203" s="281"/>
      <c r="MRP203" s="282"/>
      <c r="MRQ203" s="229"/>
      <c r="MRR203" s="281"/>
      <c r="MRS203" s="282"/>
      <c r="MRT203" s="229"/>
      <c r="MRU203" s="281"/>
      <c r="MRV203" s="282"/>
      <c r="MRW203" s="229"/>
      <c r="MRX203" s="281"/>
      <c r="MRY203" s="282"/>
      <c r="MRZ203" s="229"/>
      <c r="MSA203" s="281"/>
      <c r="MSB203" s="282"/>
      <c r="MSC203" s="229"/>
      <c r="MSD203" s="281"/>
      <c r="MSE203" s="282"/>
      <c r="MSF203" s="229"/>
      <c r="MSG203" s="281"/>
      <c r="MSH203" s="282"/>
      <c r="MSI203" s="229"/>
      <c r="MSJ203" s="281"/>
      <c r="MSK203" s="282"/>
      <c r="MSL203" s="229"/>
      <c r="MSM203" s="281"/>
      <c r="MSN203" s="282"/>
      <c r="MSO203" s="229"/>
      <c r="MSP203" s="281"/>
      <c r="MSQ203" s="282"/>
      <c r="MSR203" s="229"/>
      <c r="MSS203" s="281"/>
      <c r="MST203" s="282"/>
      <c r="MSU203" s="229"/>
      <c r="MSV203" s="281"/>
      <c r="MSW203" s="282"/>
      <c r="MSX203" s="229"/>
      <c r="MSY203" s="281"/>
      <c r="MSZ203" s="282"/>
      <c r="MTA203" s="229"/>
      <c r="MTB203" s="281"/>
      <c r="MTC203" s="282"/>
      <c r="MTD203" s="229"/>
      <c r="MTE203" s="281"/>
      <c r="MTF203" s="282"/>
      <c r="MTG203" s="229"/>
      <c r="MTH203" s="281"/>
      <c r="MTI203" s="282"/>
      <c r="MTJ203" s="229"/>
      <c r="MTK203" s="281"/>
      <c r="MTL203" s="282"/>
      <c r="MTM203" s="229"/>
      <c r="MTN203" s="281"/>
      <c r="MTO203" s="282"/>
      <c r="MTP203" s="229"/>
      <c r="MTQ203" s="281"/>
      <c r="MTR203" s="282"/>
      <c r="MTS203" s="229"/>
      <c r="MTT203" s="281"/>
      <c r="MTU203" s="282"/>
      <c r="MTV203" s="229"/>
      <c r="MTW203" s="281"/>
      <c r="MTX203" s="282"/>
      <c r="MTY203" s="229"/>
      <c r="MTZ203" s="281"/>
      <c r="MUA203" s="282"/>
      <c r="MUB203" s="229"/>
      <c r="MUC203" s="281"/>
      <c r="MUD203" s="282"/>
      <c r="MUE203" s="229"/>
      <c r="MUF203" s="281"/>
      <c r="MUG203" s="282"/>
      <c r="MUH203" s="229"/>
      <c r="MUI203" s="281"/>
      <c r="MUJ203" s="282"/>
      <c r="MUK203" s="229"/>
      <c r="MUL203" s="281"/>
      <c r="MUM203" s="282"/>
      <c r="MUN203" s="229"/>
      <c r="MUO203" s="281"/>
      <c r="MUP203" s="282"/>
      <c r="MUQ203" s="229"/>
      <c r="MUR203" s="281"/>
      <c r="MUS203" s="282"/>
      <c r="MUT203" s="229"/>
      <c r="MUU203" s="281"/>
      <c r="MUV203" s="282"/>
      <c r="MUW203" s="229"/>
      <c r="MUX203" s="281"/>
      <c r="MUY203" s="282"/>
      <c r="MUZ203" s="229"/>
      <c r="MVA203" s="281"/>
      <c r="MVB203" s="282"/>
      <c r="MVC203" s="229"/>
      <c r="MVD203" s="281"/>
      <c r="MVE203" s="282"/>
      <c r="MVF203" s="229"/>
      <c r="MVG203" s="281"/>
      <c r="MVH203" s="282"/>
      <c r="MVI203" s="229"/>
      <c r="MVJ203" s="281"/>
      <c r="MVK203" s="282"/>
      <c r="MVL203" s="229"/>
      <c r="MVM203" s="281"/>
      <c r="MVN203" s="282"/>
      <c r="MVO203" s="229"/>
      <c r="MVP203" s="281"/>
      <c r="MVQ203" s="282"/>
      <c r="MVR203" s="229"/>
      <c r="MVS203" s="281"/>
      <c r="MVT203" s="282"/>
      <c r="MVU203" s="229"/>
      <c r="MVV203" s="281"/>
      <c r="MVW203" s="282"/>
      <c r="MVX203" s="229"/>
      <c r="MVY203" s="281"/>
      <c r="MVZ203" s="282"/>
      <c r="MWA203" s="229"/>
      <c r="MWB203" s="281"/>
      <c r="MWC203" s="282"/>
      <c r="MWD203" s="229"/>
      <c r="MWE203" s="281"/>
      <c r="MWF203" s="282"/>
      <c r="MWG203" s="229"/>
      <c r="MWH203" s="281"/>
      <c r="MWI203" s="282"/>
      <c r="MWJ203" s="229"/>
      <c r="MWK203" s="281"/>
      <c r="MWL203" s="282"/>
      <c r="MWM203" s="229"/>
      <c r="MWN203" s="281"/>
      <c r="MWO203" s="282"/>
      <c r="MWP203" s="229"/>
      <c r="MWQ203" s="281"/>
      <c r="MWR203" s="282"/>
      <c r="MWS203" s="229"/>
      <c r="MWT203" s="281"/>
      <c r="MWU203" s="282"/>
      <c r="MWV203" s="229"/>
      <c r="MWW203" s="281"/>
      <c r="MWX203" s="282"/>
      <c r="MWY203" s="229"/>
      <c r="MWZ203" s="281"/>
      <c r="MXA203" s="282"/>
      <c r="MXB203" s="229"/>
      <c r="MXC203" s="281"/>
      <c r="MXD203" s="282"/>
      <c r="MXE203" s="229"/>
      <c r="MXF203" s="281"/>
      <c r="MXG203" s="282"/>
      <c r="MXH203" s="229"/>
      <c r="MXI203" s="281"/>
      <c r="MXJ203" s="282"/>
      <c r="MXK203" s="229"/>
      <c r="MXL203" s="281"/>
      <c r="MXM203" s="282"/>
      <c r="MXN203" s="229"/>
      <c r="MXO203" s="281"/>
      <c r="MXP203" s="282"/>
      <c r="MXQ203" s="229"/>
      <c r="MXR203" s="281"/>
      <c r="MXS203" s="282"/>
      <c r="MXT203" s="229"/>
      <c r="MXU203" s="281"/>
      <c r="MXV203" s="282"/>
      <c r="MXW203" s="229"/>
      <c r="MXX203" s="281"/>
      <c r="MXY203" s="282"/>
      <c r="MXZ203" s="229"/>
      <c r="MYA203" s="281"/>
      <c r="MYB203" s="282"/>
      <c r="MYC203" s="229"/>
      <c r="MYD203" s="281"/>
      <c r="MYE203" s="282"/>
      <c r="MYF203" s="229"/>
      <c r="MYG203" s="281"/>
      <c r="MYH203" s="282"/>
      <c r="MYI203" s="229"/>
      <c r="MYJ203" s="281"/>
      <c r="MYK203" s="282"/>
      <c r="MYL203" s="229"/>
      <c r="MYM203" s="281"/>
      <c r="MYN203" s="282"/>
      <c r="MYO203" s="229"/>
      <c r="MYP203" s="281"/>
      <c r="MYQ203" s="282"/>
      <c r="MYR203" s="229"/>
      <c r="MYS203" s="281"/>
      <c r="MYT203" s="282"/>
      <c r="MYU203" s="229"/>
      <c r="MYV203" s="281"/>
      <c r="MYW203" s="282"/>
      <c r="MYX203" s="229"/>
      <c r="MYY203" s="281"/>
      <c r="MYZ203" s="282"/>
      <c r="MZA203" s="229"/>
      <c r="MZB203" s="281"/>
      <c r="MZC203" s="282"/>
      <c r="MZD203" s="229"/>
      <c r="MZE203" s="281"/>
      <c r="MZF203" s="282"/>
      <c r="MZG203" s="229"/>
      <c r="MZH203" s="281"/>
      <c r="MZI203" s="282"/>
      <c r="MZJ203" s="229"/>
      <c r="MZK203" s="281"/>
      <c r="MZL203" s="282"/>
      <c r="MZM203" s="229"/>
      <c r="MZN203" s="281"/>
      <c r="MZO203" s="282"/>
      <c r="MZP203" s="229"/>
      <c r="MZQ203" s="281"/>
      <c r="MZR203" s="282"/>
      <c r="MZS203" s="229"/>
      <c r="MZT203" s="281"/>
      <c r="MZU203" s="282"/>
      <c r="MZV203" s="229"/>
      <c r="MZW203" s="281"/>
      <c r="MZX203" s="282"/>
      <c r="MZY203" s="229"/>
      <c r="MZZ203" s="281"/>
      <c r="NAA203" s="282"/>
      <c r="NAB203" s="229"/>
      <c r="NAC203" s="281"/>
      <c r="NAD203" s="282"/>
      <c r="NAE203" s="229"/>
      <c r="NAF203" s="281"/>
      <c r="NAG203" s="282"/>
      <c r="NAH203" s="229"/>
      <c r="NAI203" s="281"/>
      <c r="NAJ203" s="282"/>
      <c r="NAK203" s="229"/>
      <c r="NAL203" s="281"/>
      <c r="NAM203" s="282"/>
      <c r="NAN203" s="229"/>
      <c r="NAO203" s="281"/>
      <c r="NAP203" s="282"/>
      <c r="NAQ203" s="229"/>
      <c r="NAR203" s="281"/>
      <c r="NAS203" s="282"/>
      <c r="NAT203" s="229"/>
      <c r="NAU203" s="281"/>
      <c r="NAV203" s="282"/>
      <c r="NAW203" s="229"/>
      <c r="NAX203" s="281"/>
      <c r="NAY203" s="282"/>
      <c r="NAZ203" s="229"/>
      <c r="NBA203" s="281"/>
      <c r="NBB203" s="282"/>
      <c r="NBC203" s="229"/>
      <c r="NBD203" s="281"/>
      <c r="NBE203" s="282"/>
      <c r="NBF203" s="229"/>
      <c r="NBG203" s="281"/>
      <c r="NBH203" s="282"/>
      <c r="NBI203" s="229"/>
      <c r="NBJ203" s="281"/>
      <c r="NBK203" s="282"/>
      <c r="NBL203" s="229"/>
      <c r="NBM203" s="281"/>
      <c r="NBN203" s="282"/>
      <c r="NBO203" s="229"/>
      <c r="NBP203" s="281"/>
      <c r="NBQ203" s="282"/>
      <c r="NBR203" s="229"/>
      <c r="NBS203" s="281"/>
      <c r="NBT203" s="282"/>
      <c r="NBU203" s="229"/>
      <c r="NBV203" s="281"/>
      <c r="NBW203" s="282"/>
      <c r="NBX203" s="229"/>
      <c r="NBY203" s="281"/>
      <c r="NBZ203" s="282"/>
      <c r="NCA203" s="229"/>
      <c r="NCB203" s="281"/>
      <c r="NCC203" s="282"/>
      <c r="NCD203" s="229"/>
      <c r="NCE203" s="281"/>
      <c r="NCF203" s="282"/>
      <c r="NCG203" s="229"/>
      <c r="NCH203" s="281"/>
      <c r="NCI203" s="282"/>
      <c r="NCJ203" s="229"/>
      <c r="NCK203" s="281"/>
      <c r="NCL203" s="282"/>
      <c r="NCM203" s="229"/>
      <c r="NCN203" s="281"/>
      <c r="NCO203" s="282"/>
      <c r="NCP203" s="229"/>
      <c r="NCQ203" s="281"/>
      <c r="NCR203" s="282"/>
      <c r="NCS203" s="229"/>
      <c r="NCT203" s="281"/>
      <c r="NCU203" s="282"/>
      <c r="NCV203" s="229"/>
      <c r="NCW203" s="281"/>
      <c r="NCX203" s="282"/>
      <c r="NCY203" s="229"/>
      <c r="NCZ203" s="281"/>
      <c r="NDA203" s="282"/>
      <c r="NDB203" s="229"/>
      <c r="NDC203" s="281"/>
      <c r="NDD203" s="282"/>
      <c r="NDE203" s="229"/>
      <c r="NDF203" s="281"/>
      <c r="NDG203" s="282"/>
      <c r="NDH203" s="229"/>
      <c r="NDI203" s="281"/>
      <c r="NDJ203" s="282"/>
      <c r="NDK203" s="229"/>
      <c r="NDL203" s="281"/>
      <c r="NDM203" s="282"/>
      <c r="NDN203" s="229"/>
      <c r="NDO203" s="281"/>
      <c r="NDP203" s="282"/>
      <c r="NDQ203" s="229"/>
      <c r="NDR203" s="281"/>
      <c r="NDS203" s="282"/>
      <c r="NDT203" s="229"/>
      <c r="NDU203" s="281"/>
      <c r="NDV203" s="282"/>
      <c r="NDW203" s="229"/>
      <c r="NDX203" s="281"/>
      <c r="NDY203" s="282"/>
      <c r="NDZ203" s="229"/>
      <c r="NEA203" s="281"/>
      <c r="NEB203" s="282"/>
      <c r="NEC203" s="229"/>
      <c r="NED203" s="281"/>
      <c r="NEE203" s="282"/>
      <c r="NEF203" s="229"/>
      <c r="NEG203" s="281"/>
      <c r="NEH203" s="282"/>
      <c r="NEI203" s="229"/>
      <c r="NEJ203" s="281"/>
      <c r="NEK203" s="282"/>
      <c r="NEL203" s="229"/>
      <c r="NEM203" s="281"/>
      <c r="NEN203" s="282"/>
      <c r="NEO203" s="229"/>
      <c r="NEP203" s="281"/>
      <c r="NEQ203" s="282"/>
      <c r="NER203" s="229"/>
      <c r="NES203" s="281"/>
      <c r="NET203" s="282"/>
      <c r="NEU203" s="229"/>
      <c r="NEV203" s="281"/>
      <c r="NEW203" s="282"/>
      <c r="NEX203" s="229"/>
      <c r="NEY203" s="281"/>
      <c r="NEZ203" s="282"/>
      <c r="NFA203" s="229"/>
      <c r="NFB203" s="281"/>
      <c r="NFC203" s="282"/>
      <c r="NFD203" s="229"/>
      <c r="NFE203" s="281"/>
      <c r="NFF203" s="282"/>
      <c r="NFG203" s="229"/>
      <c r="NFH203" s="281"/>
      <c r="NFI203" s="282"/>
      <c r="NFJ203" s="229"/>
      <c r="NFK203" s="281"/>
      <c r="NFL203" s="282"/>
      <c r="NFM203" s="229"/>
      <c r="NFN203" s="281"/>
      <c r="NFO203" s="282"/>
      <c r="NFP203" s="229"/>
      <c r="NFQ203" s="281"/>
      <c r="NFR203" s="282"/>
      <c r="NFS203" s="229"/>
      <c r="NFT203" s="281"/>
      <c r="NFU203" s="282"/>
      <c r="NFV203" s="229"/>
      <c r="NFW203" s="281"/>
      <c r="NFX203" s="282"/>
      <c r="NFY203" s="229"/>
      <c r="NFZ203" s="281"/>
      <c r="NGA203" s="282"/>
      <c r="NGB203" s="229"/>
      <c r="NGC203" s="281"/>
      <c r="NGD203" s="282"/>
      <c r="NGE203" s="229"/>
      <c r="NGF203" s="281"/>
      <c r="NGG203" s="282"/>
      <c r="NGH203" s="229"/>
      <c r="NGI203" s="281"/>
      <c r="NGJ203" s="282"/>
      <c r="NGK203" s="229"/>
      <c r="NGL203" s="281"/>
      <c r="NGM203" s="282"/>
      <c r="NGN203" s="229"/>
      <c r="NGO203" s="281"/>
      <c r="NGP203" s="282"/>
      <c r="NGQ203" s="229"/>
      <c r="NGR203" s="281"/>
      <c r="NGS203" s="282"/>
      <c r="NGT203" s="229"/>
      <c r="NGU203" s="281"/>
      <c r="NGV203" s="282"/>
      <c r="NGW203" s="229"/>
      <c r="NGX203" s="281"/>
      <c r="NGY203" s="282"/>
      <c r="NGZ203" s="229"/>
      <c r="NHA203" s="281"/>
      <c r="NHB203" s="282"/>
      <c r="NHC203" s="229"/>
      <c r="NHD203" s="281"/>
      <c r="NHE203" s="282"/>
      <c r="NHF203" s="229"/>
      <c r="NHG203" s="281"/>
      <c r="NHH203" s="282"/>
      <c r="NHI203" s="229"/>
      <c r="NHJ203" s="281"/>
      <c r="NHK203" s="282"/>
      <c r="NHL203" s="229"/>
      <c r="NHM203" s="281"/>
      <c r="NHN203" s="282"/>
      <c r="NHO203" s="229"/>
      <c r="NHP203" s="281"/>
      <c r="NHQ203" s="282"/>
      <c r="NHR203" s="229"/>
      <c r="NHS203" s="281"/>
      <c r="NHT203" s="282"/>
      <c r="NHU203" s="229"/>
      <c r="NHV203" s="281"/>
      <c r="NHW203" s="282"/>
      <c r="NHX203" s="229"/>
      <c r="NHY203" s="281"/>
      <c r="NHZ203" s="282"/>
      <c r="NIA203" s="229"/>
      <c r="NIB203" s="281"/>
      <c r="NIC203" s="282"/>
      <c r="NID203" s="229"/>
      <c r="NIE203" s="281"/>
      <c r="NIF203" s="282"/>
      <c r="NIG203" s="229"/>
      <c r="NIH203" s="281"/>
      <c r="NII203" s="282"/>
      <c r="NIJ203" s="229"/>
      <c r="NIK203" s="281"/>
      <c r="NIL203" s="282"/>
      <c r="NIM203" s="229"/>
      <c r="NIN203" s="281"/>
      <c r="NIO203" s="282"/>
      <c r="NIP203" s="229"/>
      <c r="NIQ203" s="281"/>
      <c r="NIR203" s="282"/>
      <c r="NIS203" s="229"/>
      <c r="NIT203" s="281"/>
      <c r="NIU203" s="282"/>
      <c r="NIV203" s="229"/>
      <c r="NIW203" s="281"/>
      <c r="NIX203" s="282"/>
      <c r="NIY203" s="229"/>
      <c r="NIZ203" s="281"/>
      <c r="NJA203" s="282"/>
      <c r="NJB203" s="229"/>
      <c r="NJC203" s="281"/>
      <c r="NJD203" s="282"/>
      <c r="NJE203" s="229"/>
      <c r="NJF203" s="281"/>
      <c r="NJG203" s="282"/>
      <c r="NJH203" s="229"/>
      <c r="NJI203" s="281"/>
      <c r="NJJ203" s="282"/>
      <c r="NJK203" s="229"/>
      <c r="NJL203" s="281"/>
      <c r="NJM203" s="282"/>
      <c r="NJN203" s="229"/>
      <c r="NJO203" s="281"/>
      <c r="NJP203" s="282"/>
      <c r="NJQ203" s="229"/>
      <c r="NJR203" s="281"/>
      <c r="NJS203" s="282"/>
      <c r="NJT203" s="229"/>
      <c r="NJU203" s="281"/>
      <c r="NJV203" s="282"/>
      <c r="NJW203" s="229"/>
      <c r="NJX203" s="281"/>
      <c r="NJY203" s="282"/>
      <c r="NJZ203" s="229"/>
      <c r="NKA203" s="281"/>
      <c r="NKB203" s="282"/>
      <c r="NKC203" s="229"/>
      <c r="NKD203" s="281"/>
      <c r="NKE203" s="282"/>
      <c r="NKF203" s="229"/>
      <c r="NKG203" s="281"/>
      <c r="NKH203" s="282"/>
      <c r="NKI203" s="229"/>
      <c r="NKJ203" s="281"/>
      <c r="NKK203" s="282"/>
      <c r="NKL203" s="229"/>
      <c r="NKM203" s="281"/>
      <c r="NKN203" s="282"/>
      <c r="NKO203" s="229"/>
      <c r="NKP203" s="281"/>
      <c r="NKQ203" s="282"/>
      <c r="NKR203" s="229"/>
      <c r="NKS203" s="281"/>
      <c r="NKT203" s="282"/>
      <c r="NKU203" s="229"/>
      <c r="NKV203" s="281"/>
      <c r="NKW203" s="282"/>
      <c r="NKX203" s="229"/>
      <c r="NKY203" s="281"/>
      <c r="NKZ203" s="282"/>
      <c r="NLA203" s="229"/>
      <c r="NLB203" s="281"/>
      <c r="NLC203" s="282"/>
      <c r="NLD203" s="229"/>
      <c r="NLE203" s="281"/>
      <c r="NLF203" s="282"/>
      <c r="NLG203" s="229"/>
      <c r="NLH203" s="281"/>
      <c r="NLI203" s="282"/>
      <c r="NLJ203" s="229"/>
      <c r="NLK203" s="281"/>
      <c r="NLL203" s="282"/>
      <c r="NLM203" s="229"/>
      <c r="NLN203" s="281"/>
      <c r="NLO203" s="282"/>
      <c r="NLP203" s="229"/>
      <c r="NLQ203" s="281"/>
      <c r="NLR203" s="282"/>
      <c r="NLS203" s="229"/>
      <c r="NLT203" s="281"/>
      <c r="NLU203" s="282"/>
      <c r="NLV203" s="229"/>
      <c r="NLW203" s="281"/>
      <c r="NLX203" s="282"/>
      <c r="NLY203" s="229"/>
      <c r="NLZ203" s="281"/>
      <c r="NMA203" s="282"/>
      <c r="NMB203" s="229"/>
      <c r="NMC203" s="281"/>
      <c r="NMD203" s="282"/>
      <c r="NME203" s="229"/>
      <c r="NMF203" s="281"/>
      <c r="NMG203" s="282"/>
      <c r="NMH203" s="229"/>
      <c r="NMI203" s="281"/>
      <c r="NMJ203" s="282"/>
      <c r="NMK203" s="229"/>
      <c r="NML203" s="281"/>
      <c r="NMM203" s="282"/>
      <c r="NMN203" s="229"/>
      <c r="NMO203" s="281"/>
      <c r="NMP203" s="282"/>
      <c r="NMQ203" s="229"/>
      <c r="NMR203" s="281"/>
      <c r="NMS203" s="282"/>
      <c r="NMT203" s="229"/>
      <c r="NMU203" s="281"/>
      <c r="NMV203" s="282"/>
      <c r="NMW203" s="229"/>
      <c r="NMX203" s="281"/>
      <c r="NMY203" s="282"/>
      <c r="NMZ203" s="229"/>
      <c r="NNA203" s="281"/>
      <c r="NNB203" s="282"/>
      <c r="NNC203" s="229"/>
      <c r="NND203" s="281"/>
      <c r="NNE203" s="282"/>
      <c r="NNF203" s="229"/>
      <c r="NNG203" s="281"/>
      <c r="NNH203" s="282"/>
      <c r="NNI203" s="229"/>
      <c r="NNJ203" s="281"/>
      <c r="NNK203" s="282"/>
      <c r="NNL203" s="229"/>
      <c r="NNM203" s="281"/>
      <c r="NNN203" s="282"/>
      <c r="NNO203" s="229"/>
      <c r="NNP203" s="281"/>
      <c r="NNQ203" s="282"/>
      <c r="NNR203" s="229"/>
      <c r="NNS203" s="281"/>
      <c r="NNT203" s="282"/>
      <c r="NNU203" s="229"/>
      <c r="NNV203" s="281"/>
      <c r="NNW203" s="282"/>
      <c r="NNX203" s="229"/>
      <c r="NNY203" s="281"/>
      <c r="NNZ203" s="282"/>
      <c r="NOA203" s="229"/>
      <c r="NOB203" s="281"/>
      <c r="NOC203" s="282"/>
      <c r="NOD203" s="229"/>
      <c r="NOE203" s="281"/>
      <c r="NOF203" s="282"/>
      <c r="NOG203" s="229"/>
      <c r="NOH203" s="281"/>
      <c r="NOI203" s="282"/>
      <c r="NOJ203" s="229"/>
      <c r="NOK203" s="281"/>
      <c r="NOL203" s="282"/>
      <c r="NOM203" s="229"/>
      <c r="NON203" s="281"/>
      <c r="NOO203" s="282"/>
      <c r="NOP203" s="229"/>
      <c r="NOQ203" s="281"/>
      <c r="NOR203" s="282"/>
      <c r="NOS203" s="229"/>
      <c r="NOT203" s="281"/>
      <c r="NOU203" s="282"/>
      <c r="NOV203" s="229"/>
      <c r="NOW203" s="281"/>
      <c r="NOX203" s="282"/>
      <c r="NOY203" s="229"/>
      <c r="NOZ203" s="281"/>
      <c r="NPA203" s="282"/>
      <c r="NPB203" s="229"/>
      <c r="NPC203" s="281"/>
      <c r="NPD203" s="282"/>
      <c r="NPE203" s="229"/>
      <c r="NPF203" s="281"/>
      <c r="NPG203" s="282"/>
      <c r="NPH203" s="229"/>
      <c r="NPI203" s="281"/>
      <c r="NPJ203" s="282"/>
      <c r="NPK203" s="229"/>
      <c r="NPL203" s="281"/>
      <c r="NPM203" s="282"/>
      <c r="NPN203" s="229"/>
      <c r="NPO203" s="281"/>
      <c r="NPP203" s="282"/>
      <c r="NPQ203" s="229"/>
      <c r="NPR203" s="281"/>
      <c r="NPS203" s="282"/>
      <c r="NPT203" s="229"/>
      <c r="NPU203" s="281"/>
      <c r="NPV203" s="282"/>
      <c r="NPW203" s="229"/>
      <c r="NPX203" s="281"/>
      <c r="NPY203" s="282"/>
      <c r="NPZ203" s="229"/>
      <c r="NQA203" s="281"/>
      <c r="NQB203" s="282"/>
      <c r="NQC203" s="229"/>
      <c r="NQD203" s="281"/>
      <c r="NQE203" s="282"/>
      <c r="NQF203" s="229"/>
      <c r="NQG203" s="281"/>
      <c r="NQH203" s="282"/>
      <c r="NQI203" s="229"/>
      <c r="NQJ203" s="281"/>
      <c r="NQK203" s="282"/>
      <c r="NQL203" s="229"/>
      <c r="NQM203" s="281"/>
      <c r="NQN203" s="282"/>
      <c r="NQO203" s="229"/>
      <c r="NQP203" s="281"/>
      <c r="NQQ203" s="282"/>
      <c r="NQR203" s="229"/>
      <c r="NQS203" s="281"/>
      <c r="NQT203" s="282"/>
      <c r="NQU203" s="229"/>
      <c r="NQV203" s="281"/>
      <c r="NQW203" s="282"/>
      <c r="NQX203" s="229"/>
      <c r="NQY203" s="281"/>
      <c r="NQZ203" s="282"/>
      <c r="NRA203" s="229"/>
      <c r="NRB203" s="281"/>
      <c r="NRC203" s="282"/>
      <c r="NRD203" s="229"/>
      <c r="NRE203" s="281"/>
      <c r="NRF203" s="282"/>
      <c r="NRG203" s="229"/>
      <c r="NRH203" s="281"/>
      <c r="NRI203" s="282"/>
      <c r="NRJ203" s="229"/>
      <c r="NRK203" s="281"/>
      <c r="NRL203" s="282"/>
      <c r="NRM203" s="229"/>
      <c r="NRN203" s="281"/>
      <c r="NRO203" s="282"/>
      <c r="NRP203" s="229"/>
      <c r="NRQ203" s="281"/>
      <c r="NRR203" s="282"/>
      <c r="NRS203" s="229"/>
      <c r="NRT203" s="281"/>
      <c r="NRU203" s="282"/>
      <c r="NRV203" s="229"/>
      <c r="NRW203" s="281"/>
      <c r="NRX203" s="282"/>
      <c r="NRY203" s="229"/>
      <c r="NRZ203" s="281"/>
      <c r="NSA203" s="282"/>
      <c r="NSB203" s="229"/>
      <c r="NSC203" s="281"/>
      <c r="NSD203" s="282"/>
      <c r="NSE203" s="229"/>
      <c r="NSF203" s="281"/>
      <c r="NSG203" s="282"/>
      <c r="NSH203" s="229"/>
      <c r="NSI203" s="281"/>
      <c r="NSJ203" s="282"/>
      <c r="NSK203" s="229"/>
      <c r="NSL203" s="281"/>
      <c r="NSM203" s="282"/>
      <c r="NSN203" s="229"/>
      <c r="NSO203" s="281"/>
      <c r="NSP203" s="282"/>
      <c r="NSQ203" s="229"/>
      <c r="NSR203" s="281"/>
      <c r="NSS203" s="282"/>
      <c r="NST203" s="229"/>
      <c r="NSU203" s="281"/>
      <c r="NSV203" s="282"/>
      <c r="NSW203" s="229"/>
      <c r="NSX203" s="281"/>
      <c r="NSY203" s="282"/>
      <c r="NSZ203" s="229"/>
      <c r="NTA203" s="281"/>
      <c r="NTB203" s="282"/>
      <c r="NTC203" s="229"/>
      <c r="NTD203" s="281"/>
      <c r="NTE203" s="282"/>
      <c r="NTF203" s="229"/>
      <c r="NTG203" s="281"/>
      <c r="NTH203" s="282"/>
      <c r="NTI203" s="229"/>
      <c r="NTJ203" s="281"/>
      <c r="NTK203" s="282"/>
      <c r="NTL203" s="229"/>
      <c r="NTM203" s="281"/>
      <c r="NTN203" s="282"/>
      <c r="NTO203" s="229"/>
      <c r="NTP203" s="281"/>
      <c r="NTQ203" s="282"/>
      <c r="NTR203" s="229"/>
      <c r="NTS203" s="281"/>
      <c r="NTT203" s="282"/>
      <c r="NTU203" s="229"/>
      <c r="NTV203" s="281"/>
      <c r="NTW203" s="282"/>
      <c r="NTX203" s="229"/>
      <c r="NTY203" s="281"/>
      <c r="NTZ203" s="282"/>
      <c r="NUA203" s="229"/>
      <c r="NUB203" s="281"/>
      <c r="NUC203" s="282"/>
      <c r="NUD203" s="229"/>
      <c r="NUE203" s="281"/>
      <c r="NUF203" s="282"/>
      <c r="NUG203" s="229"/>
      <c r="NUH203" s="281"/>
      <c r="NUI203" s="282"/>
      <c r="NUJ203" s="229"/>
      <c r="NUK203" s="281"/>
      <c r="NUL203" s="282"/>
      <c r="NUM203" s="229"/>
      <c r="NUN203" s="281"/>
      <c r="NUO203" s="282"/>
      <c r="NUP203" s="229"/>
      <c r="NUQ203" s="281"/>
      <c r="NUR203" s="282"/>
      <c r="NUS203" s="229"/>
      <c r="NUT203" s="281"/>
      <c r="NUU203" s="282"/>
      <c r="NUV203" s="229"/>
      <c r="NUW203" s="281"/>
      <c r="NUX203" s="282"/>
      <c r="NUY203" s="229"/>
      <c r="NUZ203" s="281"/>
      <c r="NVA203" s="282"/>
      <c r="NVB203" s="229"/>
      <c r="NVC203" s="281"/>
      <c r="NVD203" s="282"/>
      <c r="NVE203" s="229"/>
      <c r="NVF203" s="281"/>
      <c r="NVG203" s="282"/>
      <c r="NVH203" s="229"/>
      <c r="NVI203" s="281"/>
      <c r="NVJ203" s="282"/>
      <c r="NVK203" s="229"/>
      <c r="NVL203" s="281"/>
      <c r="NVM203" s="282"/>
      <c r="NVN203" s="229"/>
      <c r="NVO203" s="281"/>
      <c r="NVP203" s="282"/>
      <c r="NVQ203" s="229"/>
      <c r="NVR203" s="281"/>
      <c r="NVS203" s="282"/>
      <c r="NVT203" s="229"/>
      <c r="NVU203" s="281"/>
      <c r="NVV203" s="282"/>
      <c r="NVW203" s="229"/>
      <c r="NVX203" s="281"/>
      <c r="NVY203" s="282"/>
      <c r="NVZ203" s="229"/>
      <c r="NWA203" s="281"/>
      <c r="NWB203" s="282"/>
      <c r="NWC203" s="229"/>
      <c r="NWD203" s="281"/>
      <c r="NWE203" s="282"/>
      <c r="NWF203" s="229"/>
      <c r="NWG203" s="281"/>
      <c r="NWH203" s="282"/>
      <c r="NWI203" s="229"/>
      <c r="NWJ203" s="281"/>
      <c r="NWK203" s="282"/>
      <c r="NWL203" s="229"/>
      <c r="NWM203" s="281"/>
      <c r="NWN203" s="282"/>
      <c r="NWO203" s="229"/>
      <c r="NWP203" s="281"/>
      <c r="NWQ203" s="282"/>
      <c r="NWR203" s="229"/>
      <c r="NWS203" s="281"/>
      <c r="NWT203" s="282"/>
      <c r="NWU203" s="229"/>
      <c r="NWV203" s="281"/>
      <c r="NWW203" s="282"/>
      <c r="NWX203" s="229"/>
      <c r="NWY203" s="281"/>
      <c r="NWZ203" s="282"/>
      <c r="NXA203" s="229"/>
      <c r="NXB203" s="281"/>
      <c r="NXC203" s="282"/>
      <c r="NXD203" s="229"/>
      <c r="NXE203" s="281"/>
      <c r="NXF203" s="282"/>
      <c r="NXG203" s="229"/>
      <c r="NXH203" s="281"/>
      <c r="NXI203" s="282"/>
      <c r="NXJ203" s="229"/>
      <c r="NXK203" s="281"/>
      <c r="NXL203" s="282"/>
      <c r="NXM203" s="229"/>
      <c r="NXN203" s="281"/>
      <c r="NXO203" s="282"/>
      <c r="NXP203" s="229"/>
      <c r="NXQ203" s="281"/>
      <c r="NXR203" s="282"/>
      <c r="NXS203" s="229"/>
      <c r="NXT203" s="281"/>
      <c r="NXU203" s="282"/>
      <c r="NXV203" s="229"/>
      <c r="NXW203" s="281"/>
      <c r="NXX203" s="282"/>
      <c r="NXY203" s="229"/>
      <c r="NXZ203" s="281"/>
      <c r="NYA203" s="282"/>
      <c r="NYB203" s="229"/>
      <c r="NYC203" s="281"/>
      <c r="NYD203" s="282"/>
      <c r="NYE203" s="229"/>
      <c r="NYF203" s="281"/>
      <c r="NYG203" s="282"/>
      <c r="NYH203" s="229"/>
      <c r="NYI203" s="281"/>
      <c r="NYJ203" s="282"/>
      <c r="NYK203" s="229"/>
      <c r="NYL203" s="281"/>
      <c r="NYM203" s="282"/>
      <c r="NYN203" s="229"/>
      <c r="NYO203" s="281"/>
      <c r="NYP203" s="282"/>
      <c r="NYQ203" s="229"/>
      <c r="NYR203" s="281"/>
      <c r="NYS203" s="282"/>
      <c r="NYT203" s="229"/>
      <c r="NYU203" s="281"/>
      <c r="NYV203" s="282"/>
      <c r="NYW203" s="229"/>
      <c r="NYX203" s="281"/>
      <c r="NYY203" s="282"/>
      <c r="NYZ203" s="229"/>
      <c r="NZA203" s="281"/>
      <c r="NZB203" s="282"/>
      <c r="NZC203" s="229"/>
      <c r="NZD203" s="281"/>
      <c r="NZE203" s="282"/>
      <c r="NZF203" s="229"/>
      <c r="NZG203" s="281"/>
      <c r="NZH203" s="282"/>
      <c r="NZI203" s="229"/>
      <c r="NZJ203" s="281"/>
      <c r="NZK203" s="282"/>
      <c r="NZL203" s="229"/>
      <c r="NZM203" s="281"/>
      <c r="NZN203" s="282"/>
      <c r="NZO203" s="229"/>
      <c r="NZP203" s="281"/>
      <c r="NZQ203" s="282"/>
      <c r="NZR203" s="229"/>
      <c r="NZS203" s="281"/>
      <c r="NZT203" s="282"/>
      <c r="NZU203" s="229"/>
      <c r="NZV203" s="281"/>
      <c r="NZW203" s="282"/>
      <c r="NZX203" s="229"/>
      <c r="NZY203" s="281"/>
      <c r="NZZ203" s="282"/>
      <c r="OAA203" s="229"/>
      <c r="OAB203" s="281"/>
      <c r="OAC203" s="282"/>
      <c r="OAD203" s="229"/>
      <c r="OAE203" s="281"/>
      <c r="OAF203" s="282"/>
      <c r="OAG203" s="229"/>
      <c r="OAH203" s="281"/>
      <c r="OAI203" s="282"/>
      <c r="OAJ203" s="229"/>
      <c r="OAK203" s="281"/>
      <c r="OAL203" s="282"/>
      <c r="OAM203" s="229"/>
      <c r="OAN203" s="281"/>
      <c r="OAO203" s="282"/>
      <c r="OAP203" s="229"/>
      <c r="OAQ203" s="281"/>
      <c r="OAR203" s="282"/>
      <c r="OAS203" s="229"/>
      <c r="OAT203" s="281"/>
      <c r="OAU203" s="282"/>
      <c r="OAV203" s="229"/>
      <c r="OAW203" s="281"/>
      <c r="OAX203" s="282"/>
      <c r="OAY203" s="229"/>
      <c r="OAZ203" s="281"/>
      <c r="OBA203" s="282"/>
      <c r="OBB203" s="229"/>
      <c r="OBC203" s="281"/>
      <c r="OBD203" s="282"/>
      <c r="OBE203" s="229"/>
      <c r="OBF203" s="281"/>
      <c r="OBG203" s="282"/>
      <c r="OBH203" s="229"/>
      <c r="OBI203" s="281"/>
      <c r="OBJ203" s="282"/>
      <c r="OBK203" s="229"/>
      <c r="OBL203" s="281"/>
      <c r="OBM203" s="282"/>
      <c r="OBN203" s="229"/>
      <c r="OBO203" s="281"/>
      <c r="OBP203" s="282"/>
      <c r="OBQ203" s="229"/>
      <c r="OBR203" s="281"/>
      <c r="OBS203" s="282"/>
      <c r="OBT203" s="229"/>
      <c r="OBU203" s="281"/>
      <c r="OBV203" s="282"/>
      <c r="OBW203" s="229"/>
      <c r="OBX203" s="281"/>
      <c r="OBY203" s="282"/>
      <c r="OBZ203" s="229"/>
      <c r="OCA203" s="281"/>
      <c r="OCB203" s="282"/>
      <c r="OCC203" s="229"/>
      <c r="OCD203" s="281"/>
      <c r="OCE203" s="282"/>
      <c r="OCF203" s="229"/>
      <c r="OCG203" s="281"/>
      <c r="OCH203" s="282"/>
      <c r="OCI203" s="229"/>
      <c r="OCJ203" s="281"/>
      <c r="OCK203" s="282"/>
      <c r="OCL203" s="229"/>
      <c r="OCM203" s="281"/>
      <c r="OCN203" s="282"/>
      <c r="OCO203" s="229"/>
      <c r="OCP203" s="281"/>
      <c r="OCQ203" s="282"/>
      <c r="OCR203" s="229"/>
      <c r="OCS203" s="281"/>
      <c r="OCT203" s="282"/>
      <c r="OCU203" s="229"/>
      <c r="OCV203" s="281"/>
      <c r="OCW203" s="282"/>
      <c r="OCX203" s="229"/>
      <c r="OCY203" s="281"/>
      <c r="OCZ203" s="282"/>
      <c r="ODA203" s="229"/>
      <c r="ODB203" s="281"/>
      <c r="ODC203" s="282"/>
      <c r="ODD203" s="229"/>
    </row>
    <row r="204" spans="1:10248" s="129" customFormat="1" ht="8.15" customHeight="1">
      <c r="A204" s="203"/>
      <c r="B204" s="155"/>
      <c r="C204" s="150"/>
      <c r="D204" s="148"/>
      <c r="E204" s="151"/>
      <c r="F204" s="151"/>
    </row>
    <row r="205" spans="1:10248" s="129" customFormat="1" ht="15" customHeight="1">
      <c r="A205" s="203"/>
      <c r="B205" s="272" t="s">
        <v>14095</v>
      </c>
      <c r="C205" s="263" t="s">
        <v>13588</v>
      </c>
      <c r="D205" s="280">
        <f>ROUND(197.5,0)</f>
        <v>198</v>
      </c>
      <c r="E205" s="159">
        <v>16.84</v>
      </c>
      <c r="F205" s="159">
        <f>D205*E205</f>
        <v>3334.32</v>
      </c>
      <c r="I205" s="276"/>
      <c r="L205" s="138"/>
      <c r="M205" s="138"/>
      <c r="N205" s="138"/>
      <c r="O205" s="138"/>
      <c r="P205" s="138"/>
      <c r="Q205" s="138"/>
      <c r="R205" s="138"/>
      <c r="S205" s="138"/>
      <c r="T205" s="138"/>
      <c r="U205" s="138"/>
      <c r="V205" s="138"/>
      <c r="W205" s="138"/>
      <c r="X205" s="138"/>
      <c r="Y205" s="138"/>
      <c r="Z205" s="138"/>
      <c r="AA205" s="138"/>
      <c r="AB205" s="138"/>
      <c r="AC205" s="138"/>
      <c r="AD205" s="138"/>
      <c r="AE205" s="138"/>
      <c r="AF205" s="138"/>
      <c r="AG205" s="138"/>
      <c r="AH205" s="138"/>
      <c r="AI205" s="138"/>
      <c r="AJ205" s="138"/>
      <c r="AK205" s="138"/>
      <c r="AL205" s="138"/>
      <c r="AM205" s="138"/>
      <c r="AN205" s="138"/>
      <c r="AO205" s="138"/>
      <c r="AP205" s="138"/>
      <c r="AQ205" s="138"/>
      <c r="AR205" s="138"/>
      <c r="AS205" s="138"/>
      <c r="AT205" s="138"/>
      <c r="AU205" s="138"/>
      <c r="AV205" s="138"/>
      <c r="AW205" s="138"/>
      <c r="AX205" s="138"/>
      <c r="AY205" s="138"/>
      <c r="AZ205" s="138"/>
      <c r="BA205" s="138"/>
      <c r="BB205" s="138"/>
      <c r="BC205" s="138"/>
      <c r="BD205" s="138"/>
      <c r="BE205" s="138"/>
      <c r="BF205" s="138"/>
      <c r="BG205" s="138"/>
      <c r="BH205" s="138"/>
      <c r="BI205" s="138"/>
      <c r="BJ205" s="138"/>
      <c r="BK205" s="138"/>
      <c r="BL205" s="138"/>
      <c r="BM205" s="138"/>
      <c r="BN205" s="138"/>
      <c r="BO205" s="138"/>
      <c r="BP205" s="138"/>
      <c r="BQ205" s="138"/>
      <c r="BR205" s="138"/>
      <c r="BS205" s="138"/>
      <c r="BT205" s="138"/>
      <c r="BU205" s="138"/>
      <c r="BV205" s="138"/>
      <c r="BW205" s="138"/>
      <c r="BX205" s="138"/>
      <c r="BY205" s="138"/>
      <c r="BZ205" s="138"/>
      <c r="CA205" s="138"/>
      <c r="CB205" s="138"/>
      <c r="CC205" s="138"/>
      <c r="CD205" s="138"/>
      <c r="CE205" s="138"/>
      <c r="CF205" s="138"/>
      <c r="CG205" s="138"/>
      <c r="CH205" s="138"/>
      <c r="CI205" s="138"/>
      <c r="CJ205" s="138"/>
      <c r="CK205" s="138"/>
      <c r="CL205" s="138"/>
      <c r="CM205" s="138"/>
      <c r="CN205" s="138"/>
      <c r="CO205" s="138"/>
      <c r="CP205" s="138"/>
      <c r="CQ205" s="138"/>
      <c r="CR205" s="138"/>
      <c r="CS205" s="138"/>
      <c r="CT205" s="138"/>
      <c r="CU205" s="138"/>
      <c r="CV205" s="138"/>
      <c r="CW205" s="138"/>
      <c r="CX205" s="138"/>
      <c r="CY205" s="138"/>
      <c r="CZ205" s="138"/>
      <c r="DA205" s="138"/>
      <c r="DB205" s="138"/>
      <c r="DC205" s="138"/>
      <c r="DD205" s="138"/>
      <c r="DE205" s="138"/>
      <c r="DF205" s="138"/>
      <c r="DG205" s="138"/>
      <c r="DH205" s="138"/>
      <c r="DI205" s="138"/>
      <c r="DJ205" s="138"/>
      <c r="DK205" s="138"/>
      <c r="DL205" s="138"/>
      <c r="DM205" s="138"/>
      <c r="DN205" s="138"/>
      <c r="DO205" s="138"/>
      <c r="DP205" s="138"/>
      <c r="DQ205" s="138"/>
      <c r="DR205" s="138"/>
      <c r="DS205" s="138"/>
      <c r="DT205" s="138"/>
      <c r="DU205" s="138"/>
      <c r="DV205" s="138"/>
      <c r="DW205" s="138"/>
      <c r="DX205" s="138"/>
      <c r="DY205" s="138"/>
      <c r="DZ205" s="138"/>
      <c r="EA205" s="138"/>
      <c r="EB205" s="138"/>
      <c r="EC205" s="138"/>
      <c r="ED205" s="138"/>
      <c r="EE205" s="138"/>
      <c r="EF205" s="138"/>
      <c r="EG205" s="138"/>
      <c r="EH205" s="138"/>
      <c r="EI205" s="138"/>
      <c r="EJ205" s="138"/>
      <c r="EK205" s="138"/>
      <c r="EL205" s="138"/>
      <c r="EM205" s="138"/>
      <c r="EN205" s="138"/>
      <c r="EO205" s="138"/>
      <c r="EP205" s="138"/>
      <c r="EQ205" s="138"/>
      <c r="ER205" s="138"/>
      <c r="ES205" s="138"/>
      <c r="ET205" s="138"/>
      <c r="EU205" s="138"/>
      <c r="EV205" s="138"/>
      <c r="EW205" s="138"/>
      <c r="EX205" s="138"/>
      <c r="EY205" s="138"/>
      <c r="EZ205" s="138"/>
      <c r="FA205" s="138"/>
      <c r="FB205" s="138"/>
      <c r="FC205" s="138"/>
      <c r="FD205" s="138"/>
      <c r="FE205" s="138"/>
      <c r="FF205" s="138"/>
      <c r="FG205" s="138"/>
      <c r="FH205" s="138"/>
      <c r="FI205" s="138"/>
      <c r="FJ205" s="138"/>
      <c r="FK205" s="138"/>
      <c r="FL205" s="138"/>
      <c r="FM205" s="138"/>
      <c r="FN205" s="138"/>
      <c r="FO205" s="138"/>
      <c r="FP205" s="138"/>
      <c r="FQ205" s="138"/>
      <c r="FR205" s="138"/>
      <c r="FS205" s="138"/>
      <c r="FT205" s="138"/>
      <c r="FU205" s="138"/>
      <c r="FV205" s="138"/>
      <c r="FW205" s="138"/>
      <c r="FX205" s="138"/>
      <c r="FY205" s="138"/>
      <c r="FZ205" s="138"/>
      <c r="GA205" s="138"/>
      <c r="GB205" s="138"/>
      <c r="GC205" s="138"/>
      <c r="GD205" s="138"/>
      <c r="GE205" s="138"/>
      <c r="GF205" s="138"/>
      <c r="GG205" s="138"/>
      <c r="GH205" s="138"/>
      <c r="GI205" s="138"/>
      <c r="GJ205" s="138"/>
      <c r="GK205" s="138"/>
      <c r="GL205" s="138"/>
      <c r="GM205" s="138"/>
      <c r="GN205" s="138"/>
      <c r="GO205" s="138"/>
      <c r="GP205" s="138"/>
      <c r="GQ205" s="138"/>
      <c r="GR205" s="138"/>
      <c r="GS205" s="138"/>
      <c r="GT205" s="138"/>
      <c r="GU205" s="138"/>
      <c r="GV205" s="138"/>
      <c r="GW205" s="138"/>
      <c r="GX205" s="138"/>
      <c r="GY205" s="138"/>
      <c r="GZ205" s="138"/>
      <c r="HA205" s="138"/>
      <c r="HB205" s="138"/>
      <c r="HC205" s="138"/>
      <c r="HD205" s="138"/>
      <c r="HE205" s="138"/>
      <c r="HF205" s="138"/>
      <c r="HG205" s="138"/>
      <c r="HH205" s="138"/>
      <c r="HI205" s="138"/>
      <c r="HJ205" s="138"/>
      <c r="HK205" s="138"/>
      <c r="HL205" s="138"/>
      <c r="HM205" s="138"/>
      <c r="HN205" s="138"/>
      <c r="HO205" s="138"/>
      <c r="HP205" s="138"/>
      <c r="HQ205" s="138"/>
      <c r="HR205" s="138"/>
      <c r="HS205" s="138"/>
      <c r="HT205" s="138"/>
      <c r="HU205" s="138"/>
      <c r="HV205" s="138"/>
      <c r="HW205" s="138"/>
      <c r="HX205" s="138"/>
      <c r="HY205" s="138"/>
      <c r="HZ205" s="138"/>
      <c r="IA205" s="138"/>
      <c r="IB205" s="138"/>
      <c r="IC205" s="138"/>
      <c r="ID205" s="138"/>
      <c r="IE205" s="138"/>
      <c r="IF205" s="138"/>
      <c r="IG205" s="138"/>
      <c r="IH205" s="138"/>
      <c r="II205" s="138"/>
      <c r="IJ205" s="138"/>
      <c r="IK205" s="138"/>
      <c r="IL205" s="138"/>
      <c r="IM205" s="138"/>
      <c r="IN205" s="138"/>
      <c r="IO205" s="138"/>
      <c r="IP205" s="138"/>
      <c r="IQ205" s="138"/>
      <c r="IR205" s="138"/>
      <c r="IS205" s="138"/>
      <c r="IT205" s="138"/>
      <c r="IU205" s="138"/>
      <c r="IV205" s="138"/>
      <c r="IW205" s="138"/>
      <c r="IX205" s="138"/>
      <c r="IY205" s="138"/>
      <c r="IZ205" s="138"/>
      <c r="JA205" s="138"/>
      <c r="JB205" s="138"/>
      <c r="JC205" s="138"/>
      <c r="JD205" s="138"/>
      <c r="JE205" s="138"/>
      <c r="JF205" s="138"/>
      <c r="JG205" s="138"/>
      <c r="JH205" s="138"/>
      <c r="JI205" s="138"/>
      <c r="JJ205" s="138"/>
      <c r="JK205" s="138"/>
      <c r="JL205" s="138"/>
      <c r="JM205" s="138"/>
      <c r="JN205" s="138"/>
      <c r="JO205" s="138"/>
      <c r="JP205" s="138"/>
      <c r="JQ205" s="138"/>
      <c r="JR205" s="138"/>
      <c r="JS205" s="138"/>
      <c r="JT205" s="138"/>
      <c r="JU205" s="138"/>
      <c r="JV205" s="138"/>
      <c r="JW205" s="138"/>
      <c r="JX205" s="138"/>
      <c r="JY205" s="138"/>
      <c r="JZ205" s="138"/>
      <c r="KA205" s="138"/>
      <c r="KB205" s="138"/>
      <c r="KC205" s="138"/>
      <c r="KD205" s="138"/>
      <c r="KE205" s="138"/>
      <c r="KF205" s="138"/>
      <c r="KG205" s="138"/>
      <c r="KH205" s="138"/>
      <c r="KI205" s="138"/>
      <c r="KJ205" s="138"/>
      <c r="KK205" s="138"/>
      <c r="KL205" s="138"/>
      <c r="KM205" s="138"/>
      <c r="KN205" s="138"/>
      <c r="KO205" s="138"/>
      <c r="KP205" s="138"/>
      <c r="KQ205" s="138"/>
      <c r="KR205" s="138"/>
      <c r="KS205" s="138"/>
      <c r="KT205" s="138"/>
      <c r="KU205" s="138"/>
      <c r="KV205" s="138"/>
      <c r="KW205" s="138"/>
      <c r="KX205" s="138"/>
      <c r="KY205" s="138"/>
      <c r="KZ205" s="138"/>
      <c r="LA205" s="138"/>
      <c r="LB205" s="138"/>
      <c r="LC205" s="138"/>
      <c r="LD205" s="138"/>
      <c r="LE205" s="138"/>
      <c r="LF205" s="138"/>
      <c r="LG205" s="138"/>
      <c r="LH205" s="138"/>
      <c r="LI205" s="138"/>
      <c r="LJ205" s="138"/>
      <c r="LK205" s="138"/>
      <c r="LL205" s="138"/>
      <c r="LM205" s="138"/>
      <c r="LN205" s="138"/>
      <c r="LO205" s="138"/>
      <c r="LP205" s="138"/>
      <c r="LQ205" s="138"/>
      <c r="LR205" s="138"/>
      <c r="LS205" s="138"/>
      <c r="LT205" s="138"/>
      <c r="LU205" s="138"/>
      <c r="LV205" s="138"/>
      <c r="LW205" s="138"/>
      <c r="LX205" s="138"/>
      <c r="LY205" s="138"/>
      <c r="LZ205" s="138"/>
      <c r="MA205" s="138"/>
      <c r="MB205" s="138"/>
      <c r="MC205" s="138"/>
      <c r="MD205" s="138"/>
      <c r="ME205" s="138"/>
      <c r="MF205" s="138"/>
      <c r="MG205" s="138"/>
      <c r="MH205" s="138"/>
      <c r="MI205" s="138"/>
      <c r="MJ205" s="138"/>
      <c r="MK205" s="138"/>
      <c r="ML205" s="138"/>
      <c r="MM205" s="138"/>
      <c r="MN205" s="138"/>
      <c r="MO205" s="138"/>
      <c r="MP205" s="138"/>
      <c r="MQ205" s="138"/>
      <c r="MR205" s="138"/>
      <c r="MS205" s="138"/>
      <c r="MT205" s="138"/>
      <c r="MU205" s="138"/>
      <c r="MV205" s="138"/>
      <c r="MW205" s="138"/>
      <c r="MX205" s="138"/>
      <c r="MY205" s="138"/>
      <c r="MZ205" s="138"/>
      <c r="NA205" s="138"/>
      <c r="NB205" s="138"/>
      <c r="NC205" s="138"/>
      <c r="ND205" s="138"/>
      <c r="NE205" s="138"/>
      <c r="NF205" s="138"/>
      <c r="NG205" s="138"/>
      <c r="NH205" s="138"/>
      <c r="NI205" s="138"/>
      <c r="NJ205" s="138"/>
      <c r="NK205" s="138"/>
      <c r="NL205" s="138"/>
      <c r="NM205" s="138"/>
      <c r="NN205" s="138"/>
      <c r="NO205" s="138"/>
      <c r="NP205" s="138"/>
      <c r="NQ205" s="138"/>
      <c r="NR205" s="138"/>
      <c r="NS205" s="138"/>
      <c r="NT205" s="138"/>
      <c r="NU205" s="138"/>
      <c r="NV205" s="138"/>
      <c r="NW205" s="138"/>
      <c r="NX205" s="138"/>
      <c r="NY205" s="138"/>
      <c r="NZ205" s="138"/>
      <c r="OA205" s="138"/>
      <c r="OB205" s="138"/>
      <c r="OC205" s="138"/>
      <c r="OD205" s="138"/>
      <c r="OE205" s="138"/>
      <c r="OF205" s="138"/>
      <c r="OG205" s="138"/>
      <c r="OH205" s="138"/>
      <c r="OI205" s="138"/>
      <c r="OJ205" s="138"/>
      <c r="OK205" s="138"/>
      <c r="OL205" s="138"/>
      <c r="OM205" s="138"/>
      <c r="ON205" s="138"/>
      <c r="OO205" s="138"/>
      <c r="OP205" s="138"/>
      <c r="OQ205" s="138"/>
      <c r="OR205" s="138"/>
      <c r="OS205" s="138"/>
      <c r="OT205" s="138"/>
      <c r="OU205" s="138"/>
      <c r="OV205" s="138"/>
      <c r="OW205" s="138"/>
      <c r="OX205" s="138"/>
      <c r="OY205" s="138"/>
      <c r="OZ205" s="138"/>
      <c r="PA205" s="138"/>
      <c r="PB205" s="138"/>
      <c r="PC205" s="138"/>
      <c r="PD205" s="138"/>
      <c r="PE205" s="138"/>
      <c r="PF205" s="138"/>
      <c r="PG205" s="138"/>
      <c r="PH205" s="138"/>
      <c r="PI205" s="138"/>
      <c r="PJ205" s="138"/>
      <c r="PK205" s="138"/>
      <c r="PL205" s="138"/>
      <c r="PM205" s="138"/>
      <c r="PN205" s="138"/>
      <c r="PO205" s="138"/>
      <c r="PP205" s="138"/>
      <c r="PQ205" s="138"/>
      <c r="PR205" s="138"/>
      <c r="PS205" s="138"/>
      <c r="PT205" s="138"/>
      <c r="PU205" s="138"/>
      <c r="PV205" s="138"/>
      <c r="PW205" s="138"/>
      <c r="PX205" s="138"/>
      <c r="PY205" s="138"/>
      <c r="PZ205" s="138"/>
      <c r="QA205" s="138"/>
      <c r="QB205" s="138"/>
      <c r="QC205" s="138"/>
      <c r="QD205" s="138"/>
      <c r="QE205" s="138"/>
      <c r="QF205" s="138"/>
      <c r="QG205" s="138"/>
      <c r="QH205" s="138"/>
      <c r="QI205" s="138"/>
      <c r="QJ205" s="138"/>
      <c r="QK205" s="138"/>
      <c r="QL205" s="138"/>
      <c r="QM205" s="138"/>
      <c r="QN205" s="138"/>
      <c r="QO205" s="138"/>
      <c r="QP205" s="138"/>
      <c r="QQ205" s="138"/>
      <c r="QR205" s="138"/>
      <c r="QS205" s="138"/>
      <c r="QT205" s="138"/>
      <c r="QU205" s="138"/>
      <c r="QV205" s="138"/>
      <c r="QW205" s="138"/>
      <c r="QX205" s="138"/>
      <c r="QY205" s="138"/>
      <c r="QZ205" s="138"/>
      <c r="RA205" s="138"/>
      <c r="RB205" s="138"/>
      <c r="RC205" s="138"/>
      <c r="RD205" s="138"/>
      <c r="RE205" s="138"/>
      <c r="RF205" s="138"/>
      <c r="RG205" s="138"/>
      <c r="RH205" s="138"/>
      <c r="RI205" s="138"/>
      <c r="RJ205" s="138"/>
      <c r="RK205" s="138"/>
      <c r="RL205" s="138"/>
      <c r="RM205" s="138"/>
      <c r="RN205" s="138"/>
      <c r="RO205" s="229"/>
      <c r="RP205" s="281"/>
      <c r="RQ205" s="282"/>
      <c r="RR205" s="229"/>
      <c r="RS205" s="281"/>
      <c r="RT205" s="282"/>
      <c r="RU205" s="229"/>
      <c r="RV205" s="281"/>
      <c r="RW205" s="282"/>
      <c r="RX205" s="229"/>
      <c r="RY205" s="281"/>
      <c r="RZ205" s="282"/>
      <c r="SA205" s="229"/>
      <c r="SB205" s="281"/>
      <c r="SC205" s="282"/>
      <c r="SD205" s="229"/>
      <c r="SE205" s="281"/>
      <c r="SF205" s="282"/>
      <c r="SG205" s="229"/>
      <c r="SH205" s="281"/>
      <c r="SI205" s="282"/>
      <c r="SJ205" s="229"/>
      <c r="SK205" s="281"/>
      <c r="SL205" s="282"/>
      <c r="SM205" s="229"/>
      <c r="SN205" s="281"/>
      <c r="SO205" s="282"/>
      <c r="SP205" s="229"/>
      <c r="SQ205" s="281"/>
      <c r="SR205" s="282"/>
      <c r="SS205" s="229"/>
      <c r="ST205" s="281"/>
      <c r="SU205" s="282"/>
      <c r="SV205" s="229"/>
      <c r="SW205" s="281"/>
      <c r="SX205" s="282"/>
      <c r="SY205" s="229"/>
      <c r="SZ205" s="281"/>
      <c r="TA205" s="282"/>
      <c r="TB205" s="229"/>
      <c r="TC205" s="281"/>
      <c r="TD205" s="282"/>
      <c r="TE205" s="229"/>
      <c r="TF205" s="281"/>
      <c r="TG205" s="282"/>
      <c r="TH205" s="229"/>
      <c r="TI205" s="281"/>
      <c r="TJ205" s="282"/>
      <c r="TK205" s="229"/>
      <c r="TL205" s="281"/>
      <c r="TM205" s="282"/>
      <c r="TN205" s="229"/>
      <c r="TO205" s="281"/>
      <c r="TP205" s="282"/>
      <c r="TQ205" s="229"/>
      <c r="TR205" s="281"/>
      <c r="TS205" s="282"/>
      <c r="TT205" s="229"/>
      <c r="TU205" s="281"/>
      <c r="TV205" s="282"/>
      <c r="TW205" s="229"/>
      <c r="TX205" s="281"/>
      <c r="TY205" s="282"/>
      <c r="TZ205" s="229"/>
      <c r="UA205" s="281"/>
      <c r="UB205" s="282"/>
      <c r="UC205" s="229"/>
      <c r="UD205" s="281"/>
      <c r="UE205" s="282"/>
      <c r="UF205" s="229"/>
      <c r="UG205" s="281"/>
      <c r="UH205" s="282"/>
      <c r="UI205" s="229"/>
      <c r="UJ205" s="281"/>
      <c r="UK205" s="282"/>
      <c r="UL205" s="229"/>
      <c r="UM205" s="281"/>
      <c r="UN205" s="282"/>
      <c r="UO205" s="229"/>
      <c r="UP205" s="281"/>
      <c r="UQ205" s="282"/>
      <c r="UR205" s="229"/>
      <c r="US205" s="281"/>
      <c r="UT205" s="282"/>
      <c r="UU205" s="229"/>
      <c r="UV205" s="281"/>
      <c r="UW205" s="282"/>
      <c r="UX205" s="229"/>
      <c r="UY205" s="281"/>
      <c r="UZ205" s="282"/>
      <c r="VA205" s="229"/>
      <c r="VB205" s="281"/>
      <c r="VC205" s="282"/>
      <c r="VD205" s="229"/>
      <c r="VE205" s="281"/>
      <c r="VF205" s="282"/>
      <c r="VG205" s="229"/>
      <c r="VH205" s="281"/>
      <c r="VI205" s="282"/>
      <c r="VJ205" s="229"/>
      <c r="VK205" s="281"/>
      <c r="VL205" s="282"/>
      <c r="VM205" s="229"/>
      <c r="VN205" s="281"/>
      <c r="VO205" s="282"/>
      <c r="VP205" s="229"/>
      <c r="VQ205" s="281"/>
      <c r="VR205" s="282"/>
      <c r="VS205" s="229"/>
      <c r="VT205" s="281"/>
      <c r="VU205" s="282"/>
      <c r="VV205" s="229"/>
      <c r="VW205" s="281"/>
      <c r="VX205" s="282"/>
      <c r="VY205" s="229"/>
      <c r="VZ205" s="281"/>
      <c r="WA205" s="282"/>
      <c r="WB205" s="229"/>
      <c r="WC205" s="281"/>
      <c r="WD205" s="282"/>
      <c r="WE205" s="229"/>
      <c r="WF205" s="281"/>
      <c r="WG205" s="282"/>
      <c r="WH205" s="229"/>
      <c r="WI205" s="281"/>
      <c r="WJ205" s="282"/>
      <c r="WK205" s="229"/>
      <c r="WL205" s="281"/>
      <c r="WM205" s="282"/>
      <c r="WN205" s="229"/>
      <c r="WO205" s="281"/>
      <c r="WP205" s="282"/>
      <c r="WQ205" s="229"/>
      <c r="WR205" s="281"/>
      <c r="WS205" s="282"/>
      <c r="WT205" s="229"/>
      <c r="WU205" s="281"/>
      <c r="WV205" s="282"/>
      <c r="WW205" s="229"/>
      <c r="WX205" s="281"/>
      <c r="WY205" s="282"/>
      <c r="WZ205" s="229"/>
      <c r="XA205" s="281"/>
      <c r="XB205" s="282"/>
      <c r="XC205" s="229"/>
      <c r="XD205" s="281"/>
      <c r="XE205" s="282"/>
      <c r="XF205" s="229"/>
      <c r="XG205" s="281"/>
      <c r="XH205" s="282"/>
      <c r="XI205" s="229"/>
      <c r="XJ205" s="281"/>
      <c r="XK205" s="282"/>
      <c r="XL205" s="229"/>
      <c r="XM205" s="281"/>
      <c r="XN205" s="282"/>
      <c r="XO205" s="229"/>
      <c r="XP205" s="281"/>
      <c r="XQ205" s="282"/>
      <c r="XR205" s="229"/>
      <c r="XS205" s="281"/>
      <c r="XT205" s="282"/>
      <c r="XU205" s="229"/>
      <c r="XV205" s="281"/>
      <c r="XW205" s="282"/>
      <c r="XX205" s="229"/>
      <c r="XY205" s="281"/>
      <c r="XZ205" s="282"/>
      <c r="YA205" s="229"/>
      <c r="YB205" s="281"/>
      <c r="YC205" s="282"/>
      <c r="YD205" s="229"/>
      <c r="YE205" s="281"/>
      <c r="YF205" s="282"/>
      <c r="YG205" s="229"/>
      <c r="YH205" s="281"/>
      <c r="YI205" s="282"/>
      <c r="YJ205" s="229"/>
      <c r="YK205" s="281"/>
      <c r="YL205" s="282"/>
      <c r="YM205" s="229"/>
      <c r="YN205" s="281"/>
      <c r="YO205" s="282"/>
      <c r="YP205" s="229"/>
      <c r="YQ205" s="281"/>
      <c r="YR205" s="282"/>
      <c r="YS205" s="229"/>
      <c r="YT205" s="281"/>
      <c r="YU205" s="282"/>
      <c r="YV205" s="229"/>
      <c r="YW205" s="281"/>
      <c r="YX205" s="282"/>
      <c r="YY205" s="229"/>
      <c r="YZ205" s="281"/>
      <c r="ZA205" s="282"/>
      <c r="ZB205" s="229"/>
      <c r="ZC205" s="281"/>
      <c r="ZD205" s="282"/>
      <c r="ZE205" s="229"/>
      <c r="ZF205" s="281"/>
      <c r="ZG205" s="282"/>
      <c r="ZH205" s="229"/>
      <c r="ZI205" s="281"/>
      <c r="ZJ205" s="282"/>
      <c r="ZK205" s="229"/>
      <c r="ZL205" s="281"/>
      <c r="ZM205" s="282"/>
      <c r="ZN205" s="229"/>
      <c r="ZO205" s="281"/>
      <c r="ZP205" s="282"/>
      <c r="ZQ205" s="229"/>
      <c r="ZR205" s="281"/>
      <c r="ZS205" s="282"/>
      <c r="ZT205" s="229"/>
      <c r="ZU205" s="281"/>
      <c r="ZV205" s="282"/>
      <c r="ZW205" s="229"/>
      <c r="ZX205" s="281"/>
      <c r="ZY205" s="282"/>
      <c r="ZZ205" s="229"/>
      <c r="AAA205" s="281"/>
      <c r="AAB205" s="282"/>
      <c r="AAC205" s="229"/>
      <c r="AAD205" s="281"/>
      <c r="AAE205" s="282"/>
      <c r="AAF205" s="229"/>
      <c r="AAG205" s="281"/>
      <c r="AAH205" s="282"/>
      <c r="AAI205" s="229"/>
      <c r="AAJ205" s="281"/>
      <c r="AAK205" s="282"/>
      <c r="AAL205" s="229"/>
      <c r="AAM205" s="281"/>
      <c r="AAN205" s="282"/>
      <c r="AAO205" s="229"/>
      <c r="AAP205" s="281"/>
      <c r="AAQ205" s="282"/>
      <c r="AAR205" s="229"/>
      <c r="AAS205" s="281"/>
      <c r="AAT205" s="282"/>
      <c r="AAU205" s="229"/>
      <c r="AAV205" s="281"/>
      <c r="AAW205" s="282"/>
      <c r="AAX205" s="229"/>
      <c r="AAY205" s="281"/>
      <c r="AAZ205" s="282"/>
      <c r="ABA205" s="229"/>
      <c r="ABB205" s="281"/>
      <c r="ABC205" s="282"/>
      <c r="ABD205" s="229"/>
      <c r="ABE205" s="281"/>
      <c r="ABF205" s="282"/>
      <c r="ABG205" s="229"/>
      <c r="ABH205" s="281"/>
      <c r="ABI205" s="282"/>
      <c r="ABJ205" s="229"/>
      <c r="ABK205" s="281"/>
      <c r="ABL205" s="282"/>
      <c r="ABM205" s="229"/>
      <c r="ABN205" s="281"/>
      <c r="ABO205" s="282"/>
      <c r="ABP205" s="229"/>
      <c r="ABQ205" s="281"/>
      <c r="ABR205" s="282"/>
      <c r="ABS205" s="229"/>
      <c r="ABT205" s="281"/>
      <c r="ABU205" s="282"/>
      <c r="ABV205" s="229"/>
      <c r="ABW205" s="281"/>
      <c r="ABX205" s="282"/>
      <c r="ABY205" s="229"/>
      <c r="ABZ205" s="281"/>
      <c r="ACA205" s="282"/>
      <c r="ACB205" s="229"/>
      <c r="ACC205" s="281"/>
      <c r="ACD205" s="282"/>
      <c r="ACE205" s="229"/>
      <c r="ACF205" s="281"/>
      <c r="ACG205" s="282"/>
      <c r="ACH205" s="229"/>
      <c r="ACI205" s="281"/>
      <c r="ACJ205" s="282"/>
      <c r="ACK205" s="229"/>
      <c r="ACL205" s="281"/>
      <c r="ACM205" s="282"/>
      <c r="ACN205" s="229"/>
      <c r="ACO205" s="281"/>
      <c r="ACP205" s="282"/>
      <c r="ACQ205" s="229"/>
      <c r="ACR205" s="281"/>
      <c r="ACS205" s="282"/>
      <c r="ACT205" s="229"/>
      <c r="ACU205" s="281"/>
      <c r="ACV205" s="282"/>
      <c r="ACW205" s="229"/>
      <c r="ACX205" s="281"/>
      <c r="ACY205" s="282"/>
      <c r="ACZ205" s="229"/>
      <c r="ADA205" s="281"/>
      <c r="ADB205" s="282"/>
      <c r="ADC205" s="229"/>
      <c r="ADD205" s="281"/>
      <c r="ADE205" s="282"/>
      <c r="ADF205" s="229"/>
      <c r="ADG205" s="281"/>
      <c r="ADH205" s="282"/>
      <c r="ADI205" s="229"/>
      <c r="ADJ205" s="281"/>
      <c r="ADK205" s="282"/>
      <c r="ADL205" s="229"/>
      <c r="ADM205" s="281"/>
      <c r="ADN205" s="282"/>
      <c r="ADO205" s="229"/>
      <c r="ADP205" s="281"/>
      <c r="ADQ205" s="282"/>
      <c r="ADR205" s="229"/>
      <c r="ADS205" s="281"/>
      <c r="ADT205" s="282"/>
      <c r="ADU205" s="229"/>
      <c r="ADV205" s="281"/>
      <c r="ADW205" s="282"/>
      <c r="ADX205" s="229"/>
      <c r="ADY205" s="281"/>
      <c r="ADZ205" s="282"/>
      <c r="AEA205" s="229"/>
      <c r="AEB205" s="281"/>
      <c r="AEC205" s="282"/>
      <c r="AED205" s="229"/>
      <c r="AEE205" s="281"/>
      <c r="AEF205" s="282"/>
      <c r="AEG205" s="229"/>
      <c r="AEH205" s="281"/>
      <c r="AEI205" s="282"/>
      <c r="AEJ205" s="229"/>
      <c r="AEK205" s="281"/>
      <c r="AEL205" s="282"/>
      <c r="AEM205" s="229"/>
      <c r="AEN205" s="281"/>
      <c r="AEO205" s="282"/>
      <c r="AEP205" s="229"/>
      <c r="AEQ205" s="281"/>
      <c r="AER205" s="282"/>
      <c r="AES205" s="229"/>
      <c r="AET205" s="281"/>
      <c r="AEU205" s="282"/>
      <c r="AEV205" s="229"/>
      <c r="AEW205" s="281"/>
      <c r="AEX205" s="282"/>
      <c r="AEY205" s="229"/>
      <c r="AEZ205" s="281"/>
      <c r="AFA205" s="282"/>
      <c r="AFB205" s="229"/>
      <c r="AFC205" s="281"/>
      <c r="AFD205" s="282"/>
      <c r="AFE205" s="229"/>
      <c r="AFF205" s="281"/>
      <c r="AFG205" s="282"/>
      <c r="AFH205" s="229"/>
      <c r="AFI205" s="281"/>
      <c r="AFJ205" s="282"/>
      <c r="AFK205" s="229"/>
      <c r="AFL205" s="281"/>
      <c r="AFM205" s="282"/>
      <c r="AFN205" s="229"/>
      <c r="AFO205" s="281"/>
      <c r="AFP205" s="282"/>
      <c r="AFQ205" s="229"/>
      <c r="AFR205" s="281"/>
      <c r="AFS205" s="282"/>
      <c r="AFT205" s="229"/>
      <c r="AFU205" s="281"/>
      <c r="AFV205" s="282"/>
      <c r="AFW205" s="229"/>
      <c r="AFX205" s="281"/>
      <c r="AFY205" s="282"/>
      <c r="AFZ205" s="229"/>
      <c r="AGA205" s="281"/>
      <c r="AGB205" s="282"/>
      <c r="AGC205" s="229"/>
      <c r="AGD205" s="281"/>
      <c r="AGE205" s="282"/>
      <c r="AGF205" s="229"/>
      <c r="AGG205" s="281"/>
      <c r="AGH205" s="282"/>
      <c r="AGI205" s="229"/>
      <c r="AGJ205" s="281"/>
      <c r="AGK205" s="282"/>
      <c r="AGL205" s="229"/>
      <c r="AGM205" s="281"/>
      <c r="AGN205" s="282"/>
      <c r="AGO205" s="229"/>
      <c r="AGP205" s="281"/>
      <c r="AGQ205" s="282"/>
      <c r="AGR205" s="229"/>
      <c r="AGS205" s="281"/>
      <c r="AGT205" s="282"/>
      <c r="AGU205" s="229"/>
      <c r="AGV205" s="281"/>
      <c r="AGW205" s="282"/>
      <c r="AGX205" s="229"/>
      <c r="AGY205" s="281"/>
      <c r="AGZ205" s="282"/>
      <c r="AHA205" s="229"/>
      <c r="AHB205" s="281"/>
      <c r="AHC205" s="282"/>
      <c r="AHD205" s="229"/>
      <c r="AHE205" s="281"/>
      <c r="AHF205" s="282"/>
      <c r="AHG205" s="229"/>
      <c r="AHH205" s="281"/>
      <c r="AHI205" s="282"/>
      <c r="AHJ205" s="229"/>
      <c r="AHK205" s="281"/>
      <c r="AHL205" s="282"/>
      <c r="AHM205" s="229"/>
      <c r="AHN205" s="281"/>
      <c r="AHO205" s="282"/>
      <c r="AHP205" s="229"/>
      <c r="AHQ205" s="281"/>
      <c r="AHR205" s="282"/>
      <c r="AHS205" s="229"/>
      <c r="AHT205" s="281"/>
      <c r="AHU205" s="282"/>
      <c r="AHV205" s="229"/>
      <c r="AHW205" s="281"/>
      <c r="AHX205" s="282"/>
      <c r="AHY205" s="229"/>
      <c r="AHZ205" s="281"/>
      <c r="AIA205" s="282"/>
      <c r="AIB205" s="229"/>
      <c r="AIC205" s="281"/>
      <c r="AID205" s="282"/>
      <c r="AIE205" s="229"/>
      <c r="AIF205" s="281"/>
      <c r="AIG205" s="282"/>
      <c r="AIH205" s="229"/>
      <c r="AII205" s="281"/>
      <c r="AIJ205" s="282"/>
      <c r="AIK205" s="229"/>
      <c r="AIL205" s="281"/>
      <c r="AIM205" s="282"/>
      <c r="AIN205" s="229"/>
      <c r="AIO205" s="281"/>
      <c r="AIP205" s="282"/>
      <c r="AIQ205" s="229"/>
      <c r="AIR205" s="281"/>
      <c r="AIS205" s="282"/>
      <c r="AIT205" s="229"/>
      <c r="AIU205" s="281"/>
      <c r="AIV205" s="282"/>
      <c r="AIW205" s="229"/>
      <c r="AIX205" s="281"/>
      <c r="AIY205" s="282"/>
      <c r="AIZ205" s="229"/>
      <c r="AJA205" s="281"/>
      <c r="AJB205" s="282"/>
      <c r="AJC205" s="229"/>
      <c r="AJD205" s="281"/>
      <c r="AJE205" s="282"/>
      <c r="AJF205" s="229"/>
      <c r="AJG205" s="281"/>
      <c r="AJH205" s="282"/>
      <c r="AJI205" s="229"/>
      <c r="AJJ205" s="281"/>
      <c r="AJK205" s="282"/>
      <c r="AJL205" s="229"/>
      <c r="AJM205" s="281"/>
      <c r="AJN205" s="282"/>
      <c r="AJO205" s="229"/>
      <c r="AJP205" s="281"/>
      <c r="AJQ205" s="282"/>
      <c r="AJR205" s="229"/>
      <c r="AJS205" s="281"/>
      <c r="AJT205" s="282"/>
      <c r="AJU205" s="229"/>
      <c r="AJV205" s="281"/>
      <c r="AJW205" s="282"/>
      <c r="AJX205" s="229"/>
      <c r="AJY205" s="281"/>
      <c r="AJZ205" s="282"/>
      <c r="AKA205" s="229"/>
      <c r="AKB205" s="281"/>
      <c r="AKC205" s="282"/>
      <c r="AKD205" s="229"/>
      <c r="AKE205" s="281"/>
      <c r="AKF205" s="282"/>
      <c r="AKG205" s="229"/>
      <c r="AKH205" s="281"/>
      <c r="AKI205" s="282"/>
      <c r="AKJ205" s="229"/>
      <c r="AKK205" s="281"/>
      <c r="AKL205" s="282"/>
      <c r="AKM205" s="229"/>
      <c r="AKN205" s="281"/>
      <c r="AKO205" s="282"/>
      <c r="AKP205" s="229"/>
      <c r="AKQ205" s="281"/>
      <c r="AKR205" s="282"/>
      <c r="AKS205" s="229"/>
      <c r="AKT205" s="281"/>
      <c r="AKU205" s="282"/>
      <c r="AKV205" s="229"/>
      <c r="AKW205" s="281"/>
      <c r="AKX205" s="282"/>
      <c r="AKY205" s="229"/>
      <c r="AKZ205" s="281"/>
      <c r="ALA205" s="282"/>
      <c r="ALB205" s="229"/>
      <c r="ALC205" s="281"/>
      <c r="ALD205" s="282"/>
      <c r="ALE205" s="229"/>
      <c r="ALF205" s="281"/>
      <c r="ALG205" s="282"/>
      <c r="ALH205" s="229"/>
      <c r="ALI205" s="281"/>
      <c r="ALJ205" s="282"/>
      <c r="ALK205" s="229"/>
      <c r="ALL205" s="281"/>
      <c r="ALM205" s="282"/>
      <c r="ALN205" s="229"/>
      <c r="ALO205" s="281"/>
      <c r="ALP205" s="282"/>
      <c r="ALQ205" s="229"/>
      <c r="ALR205" s="281"/>
      <c r="ALS205" s="282"/>
      <c r="ALT205" s="229"/>
      <c r="ALU205" s="281"/>
      <c r="ALV205" s="282"/>
      <c r="ALW205" s="229"/>
      <c r="ALX205" s="281"/>
      <c r="ALY205" s="282"/>
      <c r="ALZ205" s="229"/>
      <c r="AMA205" s="281"/>
      <c r="AMB205" s="282"/>
      <c r="AMC205" s="229"/>
      <c r="AMD205" s="281"/>
      <c r="AME205" s="282"/>
      <c r="AMF205" s="229"/>
      <c r="AMG205" s="281"/>
      <c r="AMH205" s="282"/>
      <c r="AMI205" s="229"/>
      <c r="AMJ205" s="281"/>
      <c r="AMK205" s="282"/>
      <c r="AML205" s="229"/>
      <c r="AMM205" s="281"/>
      <c r="AMN205" s="282"/>
      <c r="AMO205" s="229"/>
      <c r="AMP205" s="281"/>
      <c r="AMQ205" s="282"/>
      <c r="AMR205" s="229"/>
      <c r="AMS205" s="281"/>
      <c r="AMT205" s="282"/>
      <c r="AMU205" s="229"/>
      <c r="AMV205" s="281"/>
      <c r="AMW205" s="282"/>
      <c r="AMX205" s="229"/>
      <c r="AMY205" s="281"/>
      <c r="AMZ205" s="282"/>
      <c r="ANA205" s="229"/>
      <c r="ANB205" s="281"/>
      <c r="ANC205" s="282"/>
      <c r="AND205" s="229"/>
      <c r="ANE205" s="281"/>
      <c r="ANF205" s="282"/>
      <c r="ANG205" s="229"/>
      <c r="ANH205" s="281"/>
      <c r="ANI205" s="282"/>
      <c r="ANJ205" s="229"/>
      <c r="ANK205" s="281"/>
      <c r="ANL205" s="282"/>
      <c r="ANM205" s="229"/>
      <c r="ANN205" s="281"/>
      <c r="ANO205" s="282"/>
      <c r="ANP205" s="229"/>
      <c r="ANQ205" s="281"/>
      <c r="ANR205" s="282"/>
      <c r="ANS205" s="229"/>
      <c r="ANT205" s="281"/>
      <c r="ANU205" s="282"/>
      <c r="ANV205" s="229"/>
      <c r="ANW205" s="281"/>
      <c r="ANX205" s="282"/>
      <c r="ANY205" s="229"/>
      <c r="ANZ205" s="281"/>
      <c r="AOA205" s="282"/>
      <c r="AOB205" s="229"/>
      <c r="AOC205" s="281"/>
      <c r="AOD205" s="282"/>
      <c r="AOE205" s="229"/>
      <c r="AOF205" s="281"/>
      <c r="AOG205" s="282"/>
      <c r="AOH205" s="229"/>
      <c r="AOI205" s="281"/>
      <c r="AOJ205" s="282"/>
      <c r="AOK205" s="229"/>
      <c r="AOL205" s="281"/>
      <c r="AOM205" s="282"/>
      <c r="AON205" s="229"/>
      <c r="AOO205" s="281"/>
      <c r="AOP205" s="282"/>
      <c r="AOQ205" s="229"/>
      <c r="AOR205" s="281"/>
      <c r="AOS205" s="282"/>
      <c r="AOT205" s="229"/>
      <c r="AOU205" s="281"/>
      <c r="AOV205" s="282"/>
      <c r="AOW205" s="229"/>
      <c r="AOX205" s="281"/>
      <c r="AOY205" s="282"/>
      <c r="AOZ205" s="229"/>
      <c r="APA205" s="281"/>
      <c r="APB205" s="282"/>
      <c r="APC205" s="229"/>
      <c r="APD205" s="281"/>
      <c r="APE205" s="282"/>
      <c r="APF205" s="229"/>
      <c r="APG205" s="281"/>
      <c r="APH205" s="282"/>
      <c r="API205" s="229"/>
      <c r="APJ205" s="281"/>
      <c r="APK205" s="282"/>
      <c r="APL205" s="229"/>
      <c r="APM205" s="281"/>
      <c r="APN205" s="282"/>
      <c r="APO205" s="229"/>
      <c r="APP205" s="281"/>
      <c r="APQ205" s="282"/>
      <c r="APR205" s="229"/>
      <c r="APS205" s="281"/>
      <c r="APT205" s="282"/>
      <c r="APU205" s="229"/>
      <c r="APV205" s="281"/>
      <c r="APW205" s="282"/>
      <c r="APX205" s="229"/>
      <c r="APY205" s="281"/>
      <c r="APZ205" s="282"/>
      <c r="AQA205" s="229"/>
      <c r="AQB205" s="281"/>
      <c r="AQC205" s="282"/>
      <c r="AQD205" s="229"/>
      <c r="AQE205" s="281"/>
      <c r="AQF205" s="282"/>
      <c r="AQG205" s="229"/>
      <c r="AQH205" s="281"/>
      <c r="AQI205" s="282"/>
      <c r="AQJ205" s="229"/>
      <c r="AQK205" s="281"/>
      <c r="AQL205" s="282"/>
      <c r="AQM205" s="229"/>
      <c r="AQN205" s="281"/>
      <c r="AQO205" s="282"/>
      <c r="AQP205" s="229"/>
      <c r="AQQ205" s="281"/>
      <c r="AQR205" s="282"/>
      <c r="AQS205" s="229"/>
      <c r="AQT205" s="281"/>
      <c r="AQU205" s="282"/>
      <c r="AQV205" s="229"/>
      <c r="AQW205" s="281"/>
      <c r="AQX205" s="282"/>
      <c r="AQY205" s="229"/>
      <c r="AQZ205" s="281"/>
      <c r="ARA205" s="282"/>
      <c r="ARB205" s="229"/>
      <c r="ARC205" s="281"/>
      <c r="ARD205" s="282"/>
      <c r="ARE205" s="229"/>
      <c r="ARF205" s="281"/>
      <c r="ARG205" s="282"/>
      <c r="ARH205" s="229"/>
      <c r="ARI205" s="281"/>
      <c r="ARJ205" s="282"/>
      <c r="ARK205" s="229"/>
      <c r="ARL205" s="281"/>
      <c r="ARM205" s="282"/>
      <c r="ARN205" s="229"/>
      <c r="ARO205" s="281"/>
      <c r="ARP205" s="282"/>
      <c r="ARQ205" s="229"/>
      <c r="ARR205" s="281"/>
      <c r="ARS205" s="282"/>
      <c r="ART205" s="229"/>
      <c r="ARU205" s="281"/>
      <c r="ARV205" s="282"/>
      <c r="ARW205" s="229"/>
      <c r="ARX205" s="281"/>
      <c r="ARY205" s="282"/>
      <c r="ARZ205" s="229"/>
      <c r="ASA205" s="281"/>
      <c r="ASB205" s="282"/>
      <c r="ASC205" s="229"/>
      <c r="ASD205" s="281"/>
      <c r="ASE205" s="282"/>
      <c r="ASF205" s="229"/>
      <c r="ASG205" s="281"/>
      <c r="ASH205" s="282"/>
      <c r="ASI205" s="229"/>
      <c r="ASJ205" s="281"/>
      <c r="ASK205" s="282"/>
      <c r="ASL205" s="229"/>
      <c r="ASM205" s="281"/>
      <c r="ASN205" s="282"/>
      <c r="ASO205" s="229"/>
      <c r="ASP205" s="281"/>
      <c r="ASQ205" s="282"/>
      <c r="ASR205" s="229"/>
      <c r="ASS205" s="281"/>
      <c r="AST205" s="282"/>
      <c r="ASU205" s="229"/>
      <c r="ASV205" s="281"/>
      <c r="ASW205" s="282"/>
      <c r="ASX205" s="229"/>
      <c r="ASY205" s="281"/>
      <c r="ASZ205" s="282"/>
      <c r="ATA205" s="229"/>
      <c r="ATB205" s="281"/>
      <c r="ATC205" s="282"/>
      <c r="ATD205" s="229"/>
      <c r="ATE205" s="281"/>
      <c r="ATF205" s="282"/>
      <c r="ATG205" s="229"/>
      <c r="ATH205" s="281"/>
      <c r="ATI205" s="282"/>
      <c r="ATJ205" s="229"/>
      <c r="ATK205" s="281"/>
      <c r="ATL205" s="282"/>
      <c r="ATM205" s="229"/>
      <c r="ATN205" s="281"/>
      <c r="ATO205" s="282"/>
      <c r="ATP205" s="229"/>
      <c r="ATQ205" s="281"/>
      <c r="ATR205" s="282"/>
      <c r="ATS205" s="229"/>
      <c r="ATT205" s="281"/>
      <c r="ATU205" s="282"/>
      <c r="ATV205" s="229"/>
      <c r="ATW205" s="281"/>
      <c r="ATX205" s="282"/>
      <c r="ATY205" s="229"/>
      <c r="ATZ205" s="281"/>
      <c r="AUA205" s="282"/>
      <c r="AUB205" s="229"/>
      <c r="AUC205" s="281"/>
      <c r="AUD205" s="282"/>
      <c r="AUE205" s="229"/>
      <c r="AUF205" s="281"/>
      <c r="AUG205" s="282"/>
      <c r="AUH205" s="229"/>
      <c r="AUI205" s="281"/>
      <c r="AUJ205" s="282"/>
      <c r="AUK205" s="229"/>
      <c r="AUL205" s="281"/>
      <c r="AUM205" s="282"/>
      <c r="AUN205" s="229"/>
      <c r="AUO205" s="281"/>
      <c r="AUP205" s="282"/>
      <c r="AUQ205" s="229"/>
      <c r="AUR205" s="281"/>
      <c r="AUS205" s="282"/>
      <c r="AUT205" s="229"/>
      <c r="AUU205" s="281"/>
      <c r="AUV205" s="282"/>
      <c r="AUW205" s="229"/>
      <c r="AUX205" s="281"/>
      <c r="AUY205" s="282"/>
      <c r="AUZ205" s="229"/>
      <c r="AVA205" s="281"/>
      <c r="AVB205" s="282"/>
      <c r="AVC205" s="229"/>
      <c r="AVD205" s="281"/>
      <c r="AVE205" s="282"/>
      <c r="AVF205" s="229"/>
      <c r="AVG205" s="281"/>
      <c r="AVH205" s="282"/>
      <c r="AVI205" s="229"/>
      <c r="AVJ205" s="281"/>
      <c r="AVK205" s="282"/>
      <c r="AVL205" s="229"/>
      <c r="AVM205" s="281"/>
      <c r="AVN205" s="282"/>
      <c r="AVO205" s="229"/>
      <c r="AVP205" s="281"/>
      <c r="AVQ205" s="282"/>
      <c r="AVR205" s="229"/>
      <c r="AVS205" s="281"/>
      <c r="AVT205" s="282"/>
      <c r="AVU205" s="229"/>
      <c r="AVV205" s="281"/>
      <c r="AVW205" s="282"/>
      <c r="AVX205" s="229"/>
      <c r="AVY205" s="281"/>
      <c r="AVZ205" s="282"/>
      <c r="AWA205" s="229"/>
      <c r="AWB205" s="281"/>
      <c r="AWC205" s="282"/>
      <c r="AWD205" s="229"/>
      <c r="AWE205" s="281"/>
      <c r="AWF205" s="282"/>
      <c r="AWG205" s="229"/>
      <c r="AWH205" s="281"/>
      <c r="AWI205" s="282"/>
      <c r="AWJ205" s="229"/>
      <c r="AWK205" s="281"/>
      <c r="AWL205" s="282"/>
      <c r="AWM205" s="229"/>
      <c r="AWN205" s="281"/>
      <c r="AWO205" s="282"/>
      <c r="AWP205" s="229"/>
      <c r="AWQ205" s="281"/>
      <c r="AWR205" s="282"/>
      <c r="AWS205" s="229"/>
      <c r="AWT205" s="281"/>
      <c r="AWU205" s="282"/>
      <c r="AWV205" s="229"/>
      <c r="AWW205" s="281"/>
      <c r="AWX205" s="282"/>
      <c r="AWY205" s="229"/>
      <c r="AWZ205" s="281"/>
      <c r="AXA205" s="282"/>
      <c r="AXB205" s="229"/>
      <c r="AXC205" s="281"/>
      <c r="AXD205" s="282"/>
      <c r="AXE205" s="229"/>
      <c r="AXF205" s="281"/>
      <c r="AXG205" s="282"/>
      <c r="AXH205" s="229"/>
      <c r="AXI205" s="281"/>
      <c r="AXJ205" s="282"/>
      <c r="AXK205" s="229"/>
      <c r="AXL205" s="281"/>
      <c r="AXM205" s="282"/>
      <c r="AXN205" s="229"/>
      <c r="AXO205" s="281"/>
      <c r="AXP205" s="282"/>
      <c r="AXQ205" s="229"/>
      <c r="AXR205" s="281"/>
      <c r="AXS205" s="282"/>
      <c r="AXT205" s="229"/>
      <c r="AXU205" s="281"/>
      <c r="AXV205" s="282"/>
      <c r="AXW205" s="229"/>
      <c r="AXX205" s="281"/>
      <c r="AXY205" s="282"/>
      <c r="AXZ205" s="229"/>
      <c r="AYA205" s="281"/>
      <c r="AYB205" s="282"/>
      <c r="AYC205" s="229"/>
      <c r="AYD205" s="281"/>
      <c r="AYE205" s="282"/>
      <c r="AYF205" s="229"/>
      <c r="AYG205" s="281"/>
      <c r="AYH205" s="282"/>
      <c r="AYI205" s="229"/>
      <c r="AYJ205" s="281"/>
      <c r="AYK205" s="282"/>
      <c r="AYL205" s="229"/>
      <c r="AYM205" s="281"/>
      <c r="AYN205" s="282"/>
      <c r="AYO205" s="229"/>
      <c r="AYP205" s="281"/>
      <c r="AYQ205" s="282"/>
      <c r="AYR205" s="229"/>
      <c r="AYS205" s="281"/>
      <c r="AYT205" s="282"/>
      <c r="AYU205" s="229"/>
      <c r="AYV205" s="281"/>
      <c r="AYW205" s="282"/>
      <c r="AYX205" s="229"/>
      <c r="AYY205" s="281"/>
      <c r="AYZ205" s="282"/>
      <c r="AZA205" s="229"/>
      <c r="AZB205" s="281"/>
      <c r="AZC205" s="282"/>
      <c r="AZD205" s="229"/>
      <c r="AZE205" s="281"/>
      <c r="AZF205" s="282"/>
      <c r="AZG205" s="229"/>
      <c r="AZH205" s="281"/>
      <c r="AZI205" s="282"/>
      <c r="AZJ205" s="229"/>
      <c r="AZK205" s="281"/>
      <c r="AZL205" s="282"/>
      <c r="AZM205" s="229"/>
      <c r="AZN205" s="281"/>
      <c r="AZO205" s="282"/>
      <c r="AZP205" s="229"/>
      <c r="AZQ205" s="281"/>
      <c r="AZR205" s="282"/>
      <c r="AZS205" s="229"/>
      <c r="AZT205" s="281"/>
      <c r="AZU205" s="282"/>
      <c r="AZV205" s="229"/>
      <c r="AZW205" s="281"/>
      <c r="AZX205" s="282"/>
      <c r="AZY205" s="229"/>
      <c r="AZZ205" s="281"/>
      <c r="BAA205" s="282"/>
      <c r="BAB205" s="229"/>
      <c r="BAC205" s="281"/>
      <c r="BAD205" s="282"/>
      <c r="BAE205" s="229"/>
      <c r="BAF205" s="281"/>
      <c r="BAG205" s="282"/>
      <c r="BAH205" s="229"/>
      <c r="BAI205" s="281"/>
      <c r="BAJ205" s="282"/>
      <c r="BAK205" s="229"/>
      <c r="BAL205" s="281"/>
      <c r="BAM205" s="282"/>
      <c r="BAN205" s="229"/>
      <c r="BAO205" s="281"/>
      <c r="BAP205" s="282"/>
      <c r="BAQ205" s="229"/>
      <c r="BAR205" s="281"/>
      <c r="BAS205" s="282"/>
      <c r="BAT205" s="229"/>
      <c r="BAU205" s="281"/>
      <c r="BAV205" s="282"/>
      <c r="BAW205" s="229"/>
      <c r="BAX205" s="281"/>
      <c r="BAY205" s="282"/>
      <c r="BAZ205" s="229"/>
      <c r="BBA205" s="281"/>
      <c r="BBB205" s="282"/>
      <c r="BBC205" s="229"/>
      <c r="BBD205" s="281"/>
      <c r="BBE205" s="282"/>
      <c r="BBF205" s="229"/>
      <c r="BBG205" s="281"/>
      <c r="BBH205" s="282"/>
      <c r="BBI205" s="229"/>
      <c r="BBJ205" s="281"/>
      <c r="BBK205" s="282"/>
      <c r="BBL205" s="229"/>
      <c r="BBM205" s="281"/>
      <c r="BBN205" s="282"/>
      <c r="BBO205" s="229"/>
      <c r="BBP205" s="281"/>
      <c r="BBQ205" s="282"/>
      <c r="BBR205" s="229"/>
      <c r="BBS205" s="281"/>
      <c r="BBT205" s="282"/>
      <c r="BBU205" s="229"/>
      <c r="BBV205" s="281"/>
      <c r="BBW205" s="282"/>
      <c r="BBX205" s="229"/>
      <c r="BBY205" s="281"/>
      <c r="BBZ205" s="282"/>
      <c r="BCA205" s="229"/>
      <c r="BCB205" s="281"/>
      <c r="BCC205" s="282"/>
      <c r="BCD205" s="229"/>
      <c r="BCE205" s="281"/>
      <c r="BCF205" s="282"/>
      <c r="BCG205" s="229"/>
      <c r="BCH205" s="281"/>
      <c r="BCI205" s="282"/>
      <c r="BCJ205" s="229"/>
      <c r="BCK205" s="281"/>
      <c r="BCL205" s="282"/>
      <c r="BCM205" s="229"/>
      <c r="BCN205" s="281"/>
      <c r="BCO205" s="282"/>
      <c r="BCP205" s="229"/>
      <c r="BCQ205" s="281"/>
      <c r="BCR205" s="282"/>
      <c r="BCS205" s="229"/>
      <c r="BCT205" s="281"/>
      <c r="BCU205" s="282"/>
      <c r="BCV205" s="229"/>
      <c r="BCW205" s="281"/>
      <c r="BCX205" s="282"/>
      <c r="BCY205" s="229"/>
      <c r="BCZ205" s="281"/>
      <c r="BDA205" s="282"/>
      <c r="BDB205" s="229"/>
      <c r="BDC205" s="281"/>
      <c r="BDD205" s="282"/>
      <c r="BDE205" s="229"/>
      <c r="BDF205" s="281"/>
      <c r="BDG205" s="282"/>
      <c r="BDH205" s="229"/>
      <c r="BDI205" s="281"/>
      <c r="BDJ205" s="282"/>
      <c r="BDK205" s="229"/>
      <c r="BDL205" s="281"/>
      <c r="BDM205" s="282"/>
      <c r="BDN205" s="229"/>
      <c r="BDO205" s="281"/>
      <c r="BDP205" s="282"/>
      <c r="BDQ205" s="229"/>
      <c r="BDR205" s="281"/>
      <c r="BDS205" s="282"/>
      <c r="BDT205" s="229"/>
      <c r="BDU205" s="281"/>
      <c r="BDV205" s="282"/>
      <c r="BDW205" s="229"/>
      <c r="BDX205" s="281"/>
      <c r="BDY205" s="282"/>
      <c r="BDZ205" s="229"/>
      <c r="BEA205" s="281"/>
      <c r="BEB205" s="282"/>
      <c r="BEC205" s="229"/>
      <c r="BED205" s="281"/>
      <c r="BEE205" s="282"/>
      <c r="BEF205" s="229"/>
      <c r="BEG205" s="281"/>
      <c r="BEH205" s="282"/>
      <c r="BEI205" s="229"/>
      <c r="BEJ205" s="281"/>
      <c r="BEK205" s="282"/>
      <c r="BEL205" s="229"/>
      <c r="BEM205" s="281"/>
      <c r="BEN205" s="282"/>
      <c r="BEO205" s="229"/>
      <c r="BEP205" s="281"/>
      <c r="BEQ205" s="282"/>
      <c r="BER205" s="229"/>
      <c r="BES205" s="281"/>
      <c r="BET205" s="282"/>
      <c r="BEU205" s="229"/>
      <c r="BEV205" s="281"/>
      <c r="BEW205" s="282"/>
      <c r="BEX205" s="229"/>
      <c r="BEY205" s="281"/>
      <c r="BEZ205" s="282"/>
      <c r="BFA205" s="229"/>
      <c r="BFB205" s="281"/>
      <c r="BFC205" s="282"/>
      <c r="BFD205" s="229"/>
      <c r="BFE205" s="281"/>
      <c r="BFF205" s="282"/>
      <c r="BFG205" s="229"/>
      <c r="BFH205" s="281"/>
      <c r="BFI205" s="282"/>
      <c r="BFJ205" s="229"/>
      <c r="BFK205" s="281"/>
      <c r="BFL205" s="282"/>
      <c r="BFM205" s="229"/>
      <c r="BFN205" s="281"/>
      <c r="BFO205" s="282"/>
      <c r="BFP205" s="229"/>
      <c r="BFQ205" s="281"/>
      <c r="BFR205" s="282"/>
      <c r="BFS205" s="229"/>
      <c r="BFT205" s="281"/>
      <c r="BFU205" s="282"/>
      <c r="BFV205" s="229"/>
      <c r="BFW205" s="281"/>
      <c r="BFX205" s="282"/>
      <c r="BFY205" s="229"/>
      <c r="BFZ205" s="281"/>
      <c r="BGA205" s="282"/>
      <c r="BGB205" s="229"/>
      <c r="BGC205" s="281"/>
      <c r="BGD205" s="282"/>
      <c r="BGE205" s="229"/>
      <c r="BGF205" s="281"/>
      <c r="BGG205" s="282"/>
      <c r="BGH205" s="229"/>
      <c r="BGI205" s="281"/>
      <c r="BGJ205" s="282"/>
      <c r="BGK205" s="229"/>
      <c r="BGL205" s="281"/>
      <c r="BGM205" s="282"/>
      <c r="BGN205" s="229"/>
      <c r="BGO205" s="281"/>
      <c r="BGP205" s="282"/>
      <c r="BGQ205" s="229"/>
      <c r="BGR205" s="281"/>
      <c r="BGS205" s="282"/>
      <c r="BGT205" s="229"/>
      <c r="BGU205" s="281"/>
      <c r="BGV205" s="282"/>
      <c r="BGW205" s="229"/>
      <c r="BGX205" s="281"/>
      <c r="BGY205" s="282"/>
      <c r="BGZ205" s="229"/>
      <c r="BHA205" s="281"/>
      <c r="BHB205" s="282"/>
      <c r="BHC205" s="229"/>
      <c r="BHD205" s="281"/>
      <c r="BHE205" s="282"/>
      <c r="BHF205" s="229"/>
      <c r="BHG205" s="281"/>
      <c r="BHH205" s="282"/>
      <c r="BHI205" s="229"/>
      <c r="BHJ205" s="281"/>
      <c r="BHK205" s="282"/>
      <c r="BHL205" s="229"/>
      <c r="BHM205" s="281"/>
      <c r="BHN205" s="282"/>
      <c r="BHO205" s="229"/>
      <c r="BHP205" s="281"/>
      <c r="BHQ205" s="282"/>
      <c r="BHR205" s="229"/>
      <c r="BHS205" s="281"/>
      <c r="BHT205" s="282"/>
      <c r="BHU205" s="229"/>
      <c r="BHV205" s="281"/>
      <c r="BHW205" s="282"/>
      <c r="BHX205" s="229"/>
      <c r="BHY205" s="281"/>
      <c r="BHZ205" s="282"/>
      <c r="BIA205" s="229"/>
      <c r="BIB205" s="281"/>
      <c r="BIC205" s="282"/>
      <c r="BID205" s="229"/>
      <c r="BIE205" s="281"/>
      <c r="BIF205" s="282"/>
      <c r="BIG205" s="229"/>
      <c r="BIH205" s="281"/>
      <c r="BII205" s="282"/>
      <c r="BIJ205" s="229"/>
      <c r="BIK205" s="281"/>
      <c r="BIL205" s="282"/>
      <c r="BIM205" s="229"/>
      <c r="BIN205" s="281"/>
      <c r="BIO205" s="282"/>
      <c r="BIP205" s="229"/>
      <c r="BIQ205" s="281"/>
      <c r="BIR205" s="282"/>
      <c r="BIS205" s="229"/>
      <c r="BIT205" s="281"/>
      <c r="BIU205" s="282"/>
      <c r="BIV205" s="229"/>
      <c r="BIW205" s="281"/>
      <c r="BIX205" s="282"/>
      <c r="BIY205" s="229"/>
      <c r="BIZ205" s="281"/>
      <c r="BJA205" s="282"/>
      <c r="BJB205" s="229"/>
      <c r="BJC205" s="281"/>
      <c r="BJD205" s="282"/>
      <c r="BJE205" s="229"/>
      <c r="BJF205" s="281"/>
      <c r="BJG205" s="282"/>
      <c r="BJH205" s="229"/>
      <c r="BJI205" s="281"/>
      <c r="BJJ205" s="282"/>
      <c r="BJK205" s="229"/>
      <c r="BJL205" s="281"/>
      <c r="BJM205" s="282"/>
      <c r="BJN205" s="229"/>
      <c r="BJO205" s="281"/>
      <c r="BJP205" s="282"/>
      <c r="BJQ205" s="229"/>
      <c r="BJR205" s="281"/>
      <c r="BJS205" s="282"/>
      <c r="BJT205" s="229"/>
      <c r="BJU205" s="281"/>
      <c r="BJV205" s="282"/>
      <c r="BJW205" s="229"/>
      <c r="BJX205" s="281"/>
      <c r="BJY205" s="282"/>
      <c r="BJZ205" s="229"/>
      <c r="BKA205" s="281"/>
      <c r="BKB205" s="282"/>
      <c r="BKC205" s="229"/>
      <c r="BKD205" s="281"/>
      <c r="BKE205" s="282"/>
      <c r="BKF205" s="229"/>
      <c r="BKG205" s="281"/>
      <c r="BKH205" s="282"/>
      <c r="BKI205" s="229"/>
      <c r="BKJ205" s="281"/>
      <c r="BKK205" s="282"/>
      <c r="BKL205" s="229"/>
      <c r="BKM205" s="281"/>
      <c r="BKN205" s="282"/>
      <c r="BKO205" s="229"/>
      <c r="BKP205" s="281"/>
      <c r="BKQ205" s="282"/>
      <c r="BKR205" s="229"/>
      <c r="BKS205" s="281"/>
      <c r="BKT205" s="282"/>
      <c r="BKU205" s="229"/>
      <c r="BKV205" s="281"/>
      <c r="BKW205" s="282"/>
      <c r="BKX205" s="229"/>
      <c r="BKY205" s="281"/>
      <c r="BKZ205" s="282"/>
      <c r="BLA205" s="229"/>
      <c r="BLB205" s="281"/>
      <c r="BLC205" s="282"/>
      <c r="BLD205" s="229"/>
      <c r="BLE205" s="281"/>
      <c r="BLF205" s="282"/>
      <c r="BLG205" s="229"/>
      <c r="BLH205" s="281"/>
      <c r="BLI205" s="282"/>
      <c r="BLJ205" s="229"/>
      <c r="BLK205" s="281"/>
      <c r="BLL205" s="282"/>
      <c r="BLM205" s="229"/>
      <c r="BLN205" s="281"/>
      <c r="BLO205" s="282"/>
      <c r="BLP205" s="229"/>
      <c r="BLQ205" s="281"/>
      <c r="BLR205" s="282"/>
      <c r="BLS205" s="229"/>
      <c r="BLT205" s="281"/>
      <c r="BLU205" s="282"/>
      <c r="BLV205" s="229"/>
      <c r="BLW205" s="281"/>
      <c r="BLX205" s="282"/>
      <c r="BLY205" s="229"/>
      <c r="BLZ205" s="281"/>
      <c r="BMA205" s="282"/>
      <c r="BMB205" s="229"/>
      <c r="BMC205" s="281"/>
      <c r="BMD205" s="282"/>
      <c r="BME205" s="229"/>
      <c r="BMF205" s="281"/>
      <c r="BMG205" s="282"/>
      <c r="BMH205" s="229"/>
      <c r="BMI205" s="281"/>
      <c r="BMJ205" s="282"/>
      <c r="BMK205" s="229"/>
      <c r="BML205" s="281"/>
      <c r="BMM205" s="282"/>
      <c r="BMN205" s="229"/>
      <c r="BMO205" s="281"/>
      <c r="BMP205" s="282"/>
      <c r="BMQ205" s="229"/>
      <c r="BMR205" s="281"/>
      <c r="BMS205" s="282"/>
      <c r="BMT205" s="229"/>
      <c r="BMU205" s="281"/>
      <c r="BMV205" s="282"/>
      <c r="BMW205" s="229"/>
      <c r="BMX205" s="281"/>
      <c r="BMY205" s="282"/>
      <c r="BMZ205" s="229"/>
      <c r="BNA205" s="281"/>
      <c r="BNB205" s="282"/>
      <c r="BNC205" s="229"/>
      <c r="BND205" s="281"/>
      <c r="BNE205" s="282"/>
      <c r="BNF205" s="229"/>
      <c r="BNG205" s="281"/>
      <c r="BNH205" s="282"/>
      <c r="BNI205" s="229"/>
      <c r="BNJ205" s="281"/>
      <c r="BNK205" s="282"/>
      <c r="BNL205" s="229"/>
      <c r="BNM205" s="281"/>
      <c r="BNN205" s="282"/>
      <c r="BNO205" s="229"/>
      <c r="BNP205" s="281"/>
      <c r="BNQ205" s="282"/>
      <c r="BNR205" s="229"/>
      <c r="BNS205" s="281"/>
      <c r="BNT205" s="282"/>
      <c r="BNU205" s="229"/>
      <c r="BNV205" s="281"/>
      <c r="BNW205" s="282"/>
      <c r="BNX205" s="229"/>
      <c r="BNY205" s="281"/>
      <c r="BNZ205" s="282"/>
      <c r="BOA205" s="229"/>
      <c r="BOB205" s="281"/>
      <c r="BOC205" s="282"/>
      <c r="BOD205" s="229"/>
      <c r="BOE205" s="281"/>
      <c r="BOF205" s="282"/>
      <c r="BOG205" s="229"/>
      <c r="BOH205" s="281"/>
      <c r="BOI205" s="282"/>
      <c r="BOJ205" s="229"/>
      <c r="BOK205" s="281"/>
      <c r="BOL205" s="282"/>
      <c r="BOM205" s="229"/>
      <c r="BON205" s="281"/>
      <c r="BOO205" s="282"/>
      <c r="BOP205" s="229"/>
      <c r="BOQ205" s="281"/>
      <c r="BOR205" s="282"/>
      <c r="BOS205" s="229"/>
      <c r="BOT205" s="281"/>
      <c r="BOU205" s="282"/>
      <c r="BOV205" s="229"/>
      <c r="BOW205" s="281"/>
      <c r="BOX205" s="282"/>
      <c r="BOY205" s="229"/>
      <c r="BOZ205" s="281"/>
      <c r="BPA205" s="282"/>
      <c r="BPB205" s="229"/>
      <c r="BPC205" s="281"/>
      <c r="BPD205" s="282"/>
      <c r="BPE205" s="229"/>
      <c r="BPF205" s="281"/>
      <c r="BPG205" s="282"/>
      <c r="BPH205" s="229"/>
      <c r="BPI205" s="281"/>
      <c r="BPJ205" s="282"/>
      <c r="BPK205" s="229"/>
      <c r="BPL205" s="281"/>
      <c r="BPM205" s="282"/>
      <c r="BPN205" s="229"/>
      <c r="BPO205" s="281"/>
      <c r="BPP205" s="282"/>
      <c r="BPQ205" s="229"/>
      <c r="BPR205" s="281"/>
      <c r="BPS205" s="282"/>
      <c r="BPT205" s="229"/>
      <c r="BPU205" s="281"/>
      <c r="BPV205" s="282"/>
      <c r="BPW205" s="229"/>
      <c r="BPX205" s="281"/>
      <c r="BPY205" s="282"/>
      <c r="BPZ205" s="229"/>
      <c r="BQA205" s="281"/>
      <c r="BQB205" s="282"/>
      <c r="BQC205" s="229"/>
      <c r="BQD205" s="281"/>
      <c r="BQE205" s="282"/>
      <c r="BQF205" s="229"/>
      <c r="BQG205" s="281"/>
      <c r="BQH205" s="282"/>
      <c r="BQI205" s="229"/>
      <c r="BQJ205" s="281"/>
      <c r="BQK205" s="282"/>
      <c r="BQL205" s="229"/>
      <c r="BQM205" s="281"/>
      <c r="BQN205" s="282"/>
      <c r="BQO205" s="229"/>
      <c r="BQP205" s="281"/>
      <c r="BQQ205" s="282"/>
      <c r="BQR205" s="229"/>
      <c r="BQS205" s="281"/>
      <c r="BQT205" s="282"/>
      <c r="BQU205" s="229"/>
      <c r="BQV205" s="281"/>
      <c r="BQW205" s="282"/>
      <c r="BQX205" s="229"/>
      <c r="BQY205" s="281"/>
      <c r="BQZ205" s="282"/>
      <c r="BRA205" s="229"/>
      <c r="BRB205" s="281"/>
      <c r="BRC205" s="282"/>
      <c r="BRD205" s="229"/>
      <c r="BRE205" s="281"/>
      <c r="BRF205" s="282"/>
      <c r="BRG205" s="229"/>
      <c r="BRH205" s="281"/>
      <c r="BRI205" s="282"/>
      <c r="BRJ205" s="229"/>
      <c r="BRK205" s="281"/>
      <c r="BRL205" s="282"/>
      <c r="BRM205" s="229"/>
      <c r="BRN205" s="281"/>
      <c r="BRO205" s="282"/>
      <c r="BRP205" s="229"/>
      <c r="BRQ205" s="281"/>
      <c r="BRR205" s="282"/>
      <c r="BRS205" s="229"/>
      <c r="BRT205" s="281"/>
      <c r="BRU205" s="282"/>
      <c r="BRV205" s="229"/>
      <c r="BRW205" s="281"/>
      <c r="BRX205" s="282"/>
      <c r="BRY205" s="229"/>
      <c r="BRZ205" s="281"/>
      <c r="BSA205" s="282"/>
      <c r="BSB205" s="229"/>
      <c r="BSC205" s="281"/>
      <c r="BSD205" s="282"/>
      <c r="BSE205" s="229"/>
      <c r="BSF205" s="281"/>
      <c r="BSG205" s="282"/>
      <c r="BSH205" s="229"/>
      <c r="BSI205" s="281"/>
      <c r="BSJ205" s="282"/>
      <c r="BSK205" s="229"/>
      <c r="BSL205" s="281"/>
      <c r="BSM205" s="282"/>
      <c r="BSN205" s="229"/>
      <c r="BSO205" s="281"/>
      <c r="BSP205" s="282"/>
      <c r="BSQ205" s="229"/>
      <c r="BSR205" s="281"/>
      <c r="BSS205" s="282"/>
      <c r="BST205" s="229"/>
      <c r="BSU205" s="281"/>
      <c r="BSV205" s="282"/>
      <c r="BSW205" s="229"/>
      <c r="BSX205" s="281"/>
      <c r="BSY205" s="282"/>
      <c r="BSZ205" s="229"/>
      <c r="BTA205" s="281"/>
      <c r="BTB205" s="282"/>
      <c r="BTC205" s="229"/>
      <c r="BTD205" s="281"/>
      <c r="BTE205" s="282"/>
      <c r="BTF205" s="229"/>
      <c r="BTG205" s="281"/>
      <c r="BTH205" s="282"/>
      <c r="BTI205" s="229"/>
      <c r="BTJ205" s="281"/>
      <c r="BTK205" s="282"/>
      <c r="BTL205" s="229"/>
      <c r="BTM205" s="281"/>
      <c r="BTN205" s="282"/>
      <c r="BTO205" s="229"/>
      <c r="BTP205" s="281"/>
      <c r="BTQ205" s="282"/>
      <c r="BTR205" s="229"/>
      <c r="BTS205" s="281"/>
      <c r="BTT205" s="282"/>
      <c r="BTU205" s="229"/>
      <c r="BTV205" s="281"/>
      <c r="BTW205" s="282"/>
      <c r="BTX205" s="229"/>
      <c r="BTY205" s="281"/>
      <c r="BTZ205" s="282"/>
      <c r="BUA205" s="229"/>
      <c r="BUB205" s="281"/>
      <c r="BUC205" s="282"/>
      <c r="BUD205" s="229"/>
      <c r="BUE205" s="281"/>
      <c r="BUF205" s="282"/>
      <c r="BUG205" s="229"/>
      <c r="BUH205" s="281"/>
      <c r="BUI205" s="282"/>
      <c r="BUJ205" s="229"/>
      <c r="BUK205" s="281"/>
      <c r="BUL205" s="282"/>
      <c r="BUM205" s="229"/>
      <c r="BUN205" s="281"/>
      <c r="BUO205" s="282"/>
      <c r="BUP205" s="229"/>
      <c r="BUQ205" s="281"/>
      <c r="BUR205" s="282"/>
      <c r="BUS205" s="229"/>
      <c r="BUT205" s="281"/>
      <c r="BUU205" s="282"/>
      <c r="BUV205" s="229"/>
      <c r="BUW205" s="281"/>
      <c r="BUX205" s="282"/>
      <c r="BUY205" s="229"/>
      <c r="BUZ205" s="281"/>
      <c r="BVA205" s="282"/>
      <c r="BVB205" s="229"/>
      <c r="BVC205" s="281"/>
      <c r="BVD205" s="282"/>
      <c r="BVE205" s="229"/>
      <c r="BVF205" s="281"/>
      <c r="BVG205" s="282"/>
      <c r="BVH205" s="229"/>
      <c r="BVI205" s="281"/>
      <c r="BVJ205" s="282"/>
      <c r="BVK205" s="229"/>
      <c r="BVL205" s="281"/>
      <c r="BVM205" s="282"/>
      <c r="BVN205" s="229"/>
      <c r="BVO205" s="281"/>
      <c r="BVP205" s="282"/>
      <c r="BVQ205" s="229"/>
      <c r="BVR205" s="281"/>
      <c r="BVS205" s="282"/>
      <c r="BVT205" s="229"/>
      <c r="BVU205" s="281"/>
      <c r="BVV205" s="282"/>
      <c r="BVW205" s="229"/>
      <c r="BVX205" s="281"/>
      <c r="BVY205" s="282"/>
      <c r="BVZ205" s="229"/>
      <c r="BWA205" s="281"/>
      <c r="BWB205" s="282"/>
      <c r="BWC205" s="229"/>
      <c r="BWD205" s="281"/>
      <c r="BWE205" s="282"/>
      <c r="BWF205" s="229"/>
      <c r="BWG205" s="281"/>
      <c r="BWH205" s="282"/>
      <c r="BWI205" s="229"/>
      <c r="BWJ205" s="281"/>
      <c r="BWK205" s="282"/>
      <c r="BWL205" s="229"/>
      <c r="BWM205" s="281"/>
      <c r="BWN205" s="282"/>
      <c r="BWO205" s="229"/>
      <c r="BWP205" s="281"/>
      <c r="BWQ205" s="282"/>
      <c r="BWR205" s="229"/>
      <c r="BWS205" s="281"/>
      <c r="BWT205" s="282"/>
      <c r="BWU205" s="229"/>
      <c r="BWV205" s="281"/>
      <c r="BWW205" s="282"/>
      <c r="BWX205" s="229"/>
      <c r="BWY205" s="281"/>
      <c r="BWZ205" s="282"/>
      <c r="BXA205" s="229"/>
      <c r="BXB205" s="281"/>
      <c r="BXC205" s="282"/>
      <c r="BXD205" s="229"/>
      <c r="BXE205" s="281"/>
      <c r="BXF205" s="282"/>
      <c r="BXG205" s="229"/>
      <c r="BXH205" s="281"/>
      <c r="BXI205" s="282"/>
      <c r="BXJ205" s="229"/>
      <c r="BXK205" s="281"/>
      <c r="BXL205" s="282"/>
      <c r="BXM205" s="229"/>
      <c r="BXN205" s="281"/>
      <c r="BXO205" s="282"/>
      <c r="BXP205" s="229"/>
      <c r="BXQ205" s="281"/>
      <c r="BXR205" s="282"/>
      <c r="BXS205" s="229"/>
      <c r="BXT205" s="281"/>
      <c r="BXU205" s="282"/>
      <c r="BXV205" s="229"/>
      <c r="BXW205" s="281"/>
      <c r="BXX205" s="282"/>
      <c r="BXY205" s="229"/>
      <c r="BXZ205" s="281"/>
      <c r="BYA205" s="282"/>
      <c r="BYB205" s="229"/>
      <c r="BYC205" s="281"/>
      <c r="BYD205" s="282"/>
      <c r="BYE205" s="229"/>
      <c r="BYF205" s="281"/>
      <c r="BYG205" s="282"/>
      <c r="BYH205" s="229"/>
      <c r="BYI205" s="281"/>
      <c r="BYJ205" s="282"/>
      <c r="BYK205" s="229"/>
      <c r="BYL205" s="281"/>
      <c r="BYM205" s="282"/>
      <c r="BYN205" s="229"/>
      <c r="BYO205" s="281"/>
      <c r="BYP205" s="282"/>
      <c r="BYQ205" s="229"/>
      <c r="BYR205" s="281"/>
      <c r="BYS205" s="282"/>
      <c r="BYT205" s="229"/>
      <c r="BYU205" s="281"/>
      <c r="BYV205" s="282"/>
      <c r="BYW205" s="229"/>
      <c r="BYX205" s="281"/>
      <c r="BYY205" s="282"/>
      <c r="BYZ205" s="229"/>
      <c r="BZA205" s="281"/>
      <c r="BZB205" s="282"/>
      <c r="BZC205" s="229"/>
      <c r="BZD205" s="281"/>
      <c r="BZE205" s="282"/>
      <c r="BZF205" s="229"/>
      <c r="BZG205" s="281"/>
      <c r="BZH205" s="282"/>
      <c r="BZI205" s="229"/>
      <c r="BZJ205" s="281"/>
      <c r="BZK205" s="282"/>
      <c r="BZL205" s="229"/>
      <c r="BZM205" s="281"/>
      <c r="BZN205" s="282"/>
      <c r="BZO205" s="229"/>
      <c r="BZP205" s="281"/>
      <c r="BZQ205" s="282"/>
      <c r="BZR205" s="229"/>
      <c r="BZS205" s="281"/>
      <c r="BZT205" s="282"/>
      <c r="BZU205" s="229"/>
      <c r="BZV205" s="281"/>
      <c r="BZW205" s="282"/>
      <c r="BZX205" s="229"/>
      <c r="BZY205" s="281"/>
      <c r="BZZ205" s="282"/>
      <c r="CAA205" s="229"/>
      <c r="CAB205" s="281"/>
      <c r="CAC205" s="282"/>
      <c r="CAD205" s="229"/>
      <c r="CAE205" s="281"/>
      <c r="CAF205" s="282"/>
      <c r="CAG205" s="229"/>
      <c r="CAH205" s="281"/>
      <c r="CAI205" s="282"/>
      <c r="CAJ205" s="229"/>
      <c r="CAK205" s="281"/>
      <c r="CAL205" s="282"/>
      <c r="CAM205" s="229"/>
      <c r="CAN205" s="281"/>
      <c r="CAO205" s="282"/>
      <c r="CAP205" s="229"/>
      <c r="CAQ205" s="281"/>
      <c r="CAR205" s="282"/>
      <c r="CAS205" s="229"/>
      <c r="CAT205" s="281"/>
      <c r="CAU205" s="282"/>
      <c r="CAV205" s="229"/>
      <c r="CAW205" s="281"/>
      <c r="CAX205" s="282"/>
      <c r="CAY205" s="229"/>
      <c r="CAZ205" s="281"/>
      <c r="CBA205" s="282"/>
      <c r="CBB205" s="229"/>
      <c r="CBC205" s="281"/>
      <c r="CBD205" s="282"/>
      <c r="CBE205" s="229"/>
      <c r="CBF205" s="281"/>
      <c r="CBG205" s="282"/>
      <c r="CBH205" s="229"/>
      <c r="CBI205" s="281"/>
      <c r="CBJ205" s="282"/>
      <c r="CBK205" s="229"/>
      <c r="CBL205" s="281"/>
      <c r="CBM205" s="282"/>
      <c r="CBN205" s="229"/>
      <c r="CBO205" s="281"/>
      <c r="CBP205" s="282"/>
      <c r="CBQ205" s="229"/>
      <c r="CBR205" s="281"/>
      <c r="CBS205" s="282"/>
      <c r="CBT205" s="229"/>
      <c r="CBU205" s="281"/>
      <c r="CBV205" s="282"/>
      <c r="CBW205" s="229"/>
      <c r="CBX205" s="281"/>
      <c r="CBY205" s="282"/>
      <c r="CBZ205" s="229"/>
      <c r="CCA205" s="281"/>
      <c r="CCB205" s="282"/>
      <c r="CCC205" s="229"/>
      <c r="CCD205" s="281"/>
      <c r="CCE205" s="282"/>
      <c r="CCF205" s="229"/>
      <c r="CCG205" s="281"/>
      <c r="CCH205" s="282"/>
      <c r="CCI205" s="229"/>
      <c r="CCJ205" s="281"/>
      <c r="CCK205" s="282"/>
      <c r="CCL205" s="229"/>
      <c r="CCM205" s="281"/>
      <c r="CCN205" s="282"/>
      <c r="CCO205" s="229"/>
      <c r="CCP205" s="281"/>
      <c r="CCQ205" s="282"/>
      <c r="CCR205" s="229"/>
      <c r="CCS205" s="281"/>
      <c r="CCT205" s="282"/>
      <c r="CCU205" s="229"/>
      <c r="CCV205" s="281"/>
      <c r="CCW205" s="282"/>
      <c r="CCX205" s="229"/>
      <c r="CCY205" s="281"/>
      <c r="CCZ205" s="282"/>
      <c r="CDA205" s="229"/>
      <c r="CDB205" s="281"/>
      <c r="CDC205" s="282"/>
      <c r="CDD205" s="229"/>
      <c r="CDE205" s="281"/>
      <c r="CDF205" s="282"/>
      <c r="CDG205" s="229"/>
      <c r="CDH205" s="281"/>
      <c r="CDI205" s="282"/>
      <c r="CDJ205" s="229"/>
      <c r="CDK205" s="281"/>
      <c r="CDL205" s="282"/>
      <c r="CDM205" s="229"/>
      <c r="CDN205" s="281"/>
      <c r="CDO205" s="282"/>
      <c r="CDP205" s="229"/>
      <c r="CDQ205" s="281"/>
      <c r="CDR205" s="282"/>
      <c r="CDS205" s="229"/>
      <c r="CDT205" s="281"/>
      <c r="CDU205" s="282"/>
      <c r="CDV205" s="229"/>
      <c r="CDW205" s="281"/>
      <c r="CDX205" s="282"/>
      <c r="CDY205" s="229"/>
      <c r="CDZ205" s="281"/>
      <c r="CEA205" s="282"/>
      <c r="CEB205" s="229"/>
      <c r="CEC205" s="281"/>
      <c r="CED205" s="282"/>
      <c r="CEE205" s="229"/>
      <c r="CEF205" s="281"/>
      <c r="CEG205" s="282"/>
      <c r="CEH205" s="229"/>
      <c r="CEI205" s="281"/>
      <c r="CEJ205" s="282"/>
      <c r="CEK205" s="229"/>
      <c r="CEL205" s="281"/>
      <c r="CEM205" s="282"/>
      <c r="CEN205" s="229"/>
      <c r="CEO205" s="281"/>
      <c r="CEP205" s="282"/>
      <c r="CEQ205" s="229"/>
      <c r="CER205" s="281"/>
      <c r="CES205" s="282"/>
      <c r="CET205" s="229"/>
      <c r="CEU205" s="281"/>
      <c r="CEV205" s="282"/>
      <c r="CEW205" s="229"/>
      <c r="CEX205" s="281"/>
      <c r="CEY205" s="282"/>
      <c r="CEZ205" s="229"/>
      <c r="CFA205" s="281"/>
      <c r="CFB205" s="282"/>
      <c r="CFC205" s="229"/>
      <c r="CFD205" s="281"/>
      <c r="CFE205" s="282"/>
      <c r="CFF205" s="229"/>
      <c r="CFG205" s="281"/>
      <c r="CFH205" s="282"/>
      <c r="CFI205" s="229"/>
      <c r="CFJ205" s="281"/>
      <c r="CFK205" s="282"/>
      <c r="CFL205" s="229"/>
      <c r="CFM205" s="281"/>
      <c r="CFN205" s="282"/>
      <c r="CFO205" s="229"/>
      <c r="CFP205" s="281"/>
      <c r="CFQ205" s="282"/>
      <c r="CFR205" s="229"/>
      <c r="CFS205" s="281"/>
      <c r="CFT205" s="282"/>
      <c r="CFU205" s="229"/>
      <c r="CFV205" s="281"/>
      <c r="CFW205" s="282"/>
      <c r="CFX205" s="229"/>
      <c r="CFY205" s="281"/>
      <c r="CFZ205" s="282"/>
      <c r="CGA205" s="229"/>
      <c r="CGB205" s="281"/>
      <c r="CGC205" s="282"/>
      <c r="CGD205" s="229"/>
      <c r="CGE205" s="281"/>
      <c r="CGF205" s="282"/>
      <c r="CGG205" s="229"/>
      <c r="CGH205" s="281"/>
      <c r="CGI205" s="282"/>
      <c r="CGJ205" s="229"/>
      <c r="CGK205" s="281"/>
      <c r="CGL205" s="282"/>
      <c r="CGM205" s="229"/>
      <c r="CGN205" s="281"/>
      <c r="CGO205" s="282"/>
      <c r="CGP205" s="229"/>
      <c r="CGQ205" s="281"/>
      <c r="CGR205" s="282"/>
      <c r="CGS205" s="229"/>
      <c r="CGT205" s="281"/>
      <c r="CGU205" s="282"/>
      <c r="CGV205" s="229"/>
      <c r="CGW205" s="281"/>
      <c r="CGX205" s="282"/>
      <c r="CGY205" s="229"/>
      <c r="CGZ205" s="281"/>
      <c r="CHA205" s="282"/>
      <c r="CHB205" s="229"/>
      <c r="CHC205" s="281"/>
      <c r="CHD205" s="282"/>
      <c r="CHE205" s="229"/>
      <c r="CHF205" s="281"/>
      <c r="CHG205" s="282"/>
      <c r="CHH205" s="229"/>
      <c r="CHI205" s="281"/>
      <c r="CHJ205" s="282"/>
      <c r="CHK205" s="229"/>
      <c r="CHL205" s="281"/>
      <c r="CHM205" s="282"/>
      <c r="CHN205" s="229"/>
      <c r="CHO205" s="281"/>
      <c r="CHP205" s="282"/>
      <c r="CHQ205" s="229"/>
      <c r="CHR205" s="281"/>
      <c r="CHS205" s="282"/>
      <c r="CHT205" s="229"/>
      <c r="CHU205" s="281"/>
      <c r="CHV205" s="282"/>
      <c r="CHW205" s="229"/>
      <c r="CHX205" s="281"/>
      <c r="CHY205" s="282"/>
      <c r="CHZ205" s="229"/>
      <c r="CIA205" s="281"/>
      <c r="CIB205" s="282"/>
      <c r="CIC205" s="229"/>
      <c r="CID205" s="281"/>
      <c r="CIE205" s="282"/>
      <c r="CIF205" s="229"/>
      <c r="CIG205" s="281"/>
      <c r="CIH205" s="282"/>
      <c r="CII205" s="229"/>
      <c r="CIJ205" s="281"/>
      <c r="CIK205" s="282"/>
      <c r="CIL205" s="229"/>
      <c r="CIM205" s="281"/>
      <c r="CIN205" s="282"/>
      <c r="CIO205" s="229"/>
      <c r="CIP205" s="281"/>
      <c r="CIQ205" s="282"/>
      <c r="CIR205" s="229"/>
      <c r="CIS205" s="281"/>
      <c r="CIT205" s="282"/>
      <c r="CIU205" s="229"/>
      <c r="CIV205" s="281"/>
      <c r="CIW205" s="282"/>
      <c r="CIX205" s="229"/>
      <c r="CIY205" s="281"/>
      <c r="CIZ205" s="282"/>
      <c r="CJA205" s="229"/>
      <c r="CJB205" s="281"/>
      <c r="CJC205" s="282"/>
      <c r="CJD205" s="229"/>
      <c r="CJE205" s="281"/>
      <c r="CJF205" s="282"/>
      <c r="CJG205" s="229"/>
      <c r="CJH205" s="281"/>
      <c r="CJI205" s="282"/>
      <c r="CJJ205" s="229"/>
      <c r="CJK205" s="281"/>
      <c r="CJL205" s="282"/>
      <c r="CJM205" s="229"/>
      <c r="CJN205" s="281"/>
      <c r="CJO205" s="282"/>
      <c r="CJP205" s="229"/>
      <c r="CJQ205" s="281"/>
      <c r="CJR205" s="282"/>
      <c r="CJS205" s="229"/>
      <c r="CJT205" s="281"/>
      <c r="CJU205" s="282"/>
      <c r="CJV205" s="229"/>
      <c r="CJW205" s="281"/>
      <c r="CJX205" s="282"/>
      <c r="CJY205" s="229"/>
      <c r="CJZ205" s="281"/>
      <c r="CKA205" s="282"/>
      <c r="CKB205" s="229"/>
      <c r="CKC205" s="281"/>
      <c r="CKD205" s="282"/>
      <c r="CKE205" s="229"/>
      <c r="CKF205" s="281"/>
      <c r="CKG205" s="282"/>
      <c r="CKH205" s="229"/>
      <c r="CKI205" s="281"/>
      <c r="CKJ205" s="282"/>
      <c r="CKK205" s="229"/>
      <c r="CKL205" s="281"/>
      <c r="CKM205" s="282"/>
      <c r="CKN205" s="229"/>
      <c r="CKO205" s="281"/>
      <c r="CKP205" s="282"/>
      <c r="CKQ205" s="229"/>
      <c r="CKR205" s="281"/>
      <c r="CKS205" s="282"/>
      <c r="CKT205" s="229"/>
      <c r="CKU205" s="281"/>
      <c r="CKV205" s="282"/>
      <c r="CKW205" s="229"/>
      <c r="CKX205" s="281"/>
      <c r="CKY205" s="282"/>
      <c r="CKZ205" s="229"/>
      <c r="CLA205" s="281"/>
      <c r="CLB205" s="282"/>
      <c r="CLC205" s="229"/>
      <c r="CLD205" s="281"/>
      <c r="CLE205" s="282"/>
      <c r="CLF205" s="229"/>
      <c r="CLG205" s="281"/>
      <c r="CLH205" s="282"/>
      <c r="CLI205" s="229"/>
      <c r="CLJ205" s="281"/>
      <c r="CLK205" s="282"/>
      <c r="CLL205" s="229"/>
      <c r="CLM205" s="281"/>
      <c r="CLN205" s="282"/>
      <c r="CLO205" s="229"/>
      <c r="CLP205" s="281"/>
      <c r="CLQ205" s="282"/>
      <c r="CLR205" s="229"/>
      <c r="CLS205" s="281"/>
      <c r="CLT205" s="282"/>
      <c r="CLU205" s="229"/>
      <c r="CLV205" s="281"/>
      <c r="CLW205" s="282"/>
      <c r="CLX205" s="229"/>
      <c r="CLY205" s="281"/>
      <c r="CLZ205" s="282"/>
      <c r="CMA205" s="229"/>
      <c r="CMB205" s="281"/>
      <c r="CMC205" s="282"/>
      <c r="CMD205" s="229"/>
      <c r="CME205" s="281"/>
      <c r="CMF205" s="282"/>
      <c r="CMG205" s="229"/>
      <c r="CMH205" s="281"/>
      <c r="CMI205" s="282"/>
      <c r="CMJ205" s="229"/>
      <c r="CMK205" s="281"/>
      <c r="CML205" s="282"/>
      <c r="CMM205" s="229"/>
      <c r="CMN205" s="281"/>
      <c r="CMO205" s="282"/>
      <c r="CMP205" s="229"/>
      <c r="CMQ205" s="281"/>
      <c r="CMR205" s="282"/>
      <c r="CMS205" s="229"/>
      <c r="CMT205" s="281"/>
      <c r="CMU205" s="282"/>
      <c r="CMV205" s="229"/>
      <c r="CMW205" s="281"/>
      <c r="CMX205" s="282"/>
      <c r="CMY205" s="229"/>
      <c r="CMZ205" s="281"/>
      <c r="CNA205" s="282"/>
      <c r="CNB205" s="229"/>
      <c r="CNC205" s="281"/>
      <c r="CND205" s="282"/>
      <c r="CNE205" s="229"/>
      <c r="CNF205" s="281"/>
      <c r="CNG205" s="282"/>
      <c r="CNH205" s="229"/>
      <c r="CNI205" s="281"/>
      <c r="CNJ205" s="282"/>
      <c r="CNK205" s="229"/>
      <c r="CNL205" s="281"/>
      <c r="CNM205" s="282"/>
      <c r="CNN205" s="229"/>
      <c r="CNO205" s="281"/>
      <c r="CNP205" s="282"/>
      <c r="CNQ205" s="229"/>
      <c r="CNR205" s="281"/>
      <c r="CNS205" s="282"/>
      <c r="CNT205" s="229"/>
      <c r="CNU205" s="281"/>
      <c r="CNV205" s="282"/>
      <c r="CNW205" s="229"/>
      <c r="CNX205" s="281"/>
      <c r="CNY205" s="282"/>
      <c r="CNZ205" s="229"/>
      <c r="COA205" s="281"/>
      <c r="COB205" s="282"/>
      <c r="COC205" s="229"/>
      <c r="COD205" s="281"/>
      <c r="COE205" s="282"/>
      <c r="COF205" s="229"/>
      <c r="COG205" s="281"/>
      <c r="COH205" s="282"/>
      <c r="COI205" s="229"/>
      <c r="COJ205" s="281"/>
      <c r="COK205" s="282"/>
      <c r="COL205" s="229"/>
      <c r="COM205" s="281"/>
      <c r="CON205" s="282"/>
      <c r="COO205" s="229"/>
      <c r="COP205" s="281"/>
      <c r="COQ205" s="282"/>
      <c r="COR205" s="229"/>
      <c r="COS205" s="281"/>
      <c r="COT205" s="282"/>
      <c r="COU205" s="229"/>
      <c r="COV205" s="281"/>
      <c r="COW205" s="282"/>
      <c r="COX205" s="229"/>
      <c r="COY205" s="281"/>
      <c r="COZ205" s="282"/>
      <c r="CPA205" s="229"/>
      <c r="CPB205" s="281"/>
      <c r="CPC205" s="282"/>
      <c r="CPD205" s="229"/>
      <c r="CPE205" s="281"/>
      <c r="CPF205" s="282"/>
      <c r="CPG205" s="229"/>
      <c r="CPH205" s="281"/>
      <c r="CPI205" s="282"/>
      <c r="CPJ205" s="229"/>
      <c r="CPK205" s="281"/>
      <c r="CPL205" s="282"/>
      <c r="CPM205" s="229"/>
      <c r="CPN205" s="281"/>
      <c r="CPO205" s="282"/>
      <c r="CPP205" s="229"/>
      <c r="CPQ205" s="281"/>
      <c r="CPR205" s="282"/>
      <c r="CPS205" s="229"/>
      <c r="CPT205" s="281"/>
      <c r="CPU205" s="282"/>
      <c r="CPV205" s="229"/>
      <c r="CPW205" s="281"/>
      <c r="CPX205" s="282"/>
      <c r="CPY205" s="229"/>
      <c r="CPZ205" s="281"/>
      <c r="CQA205" s="282"/>
      <c r="CQB205" s="229"/>
      <c r="CQC205" s="281"/>
      <c r="CQD205" s="282"/>
      <c r="CQE205" s="229"/>
      <c r="CQF205" s="281"/>
      <c r="CQG205" s="282"/>
      <c r="CQH205" s="229"/>
      <c r="CQI205" s="281"/>
      <c r="CQJ205" s="282"/>
      <c r="CQK205" s="229"/>
      <c r="CQL205" s="281"/>
      <c r="CQM205" s="282"/>
      <c r="CQN205" s="229"/>
      <c r="CQO205" s="281"/>
      <c r="CQP205" s="282"/>
      <c r="CQQ205" s="229"/>
      <c r="CQR205" s="281"/>
      <c r="CQS205" s="282"/>
      <c r="CQT205" s="229"/>
      <c r="CQU205" s="281"/>
      <c r="CQV205" s="282"/>
      <c r="CQW205" s="229"/>
      <c r="CQX205" s="281"/>
      <c r="CQY205" s="282"/>
      <c r="CQZ205" s="229"/>
      <c r="CRA205" s="281"/>
      <c r="CRB205" s="282"/>
      <c r="CRC205" s="229"/>
      <c r="CRD205" s="281"/>
      <c r="CRE205" s="282"/>
      <c r="CRF205" s="229"/>
      <c r="CRG205" s="281"/>
      <c r="CRH205" s="282"/>
      <c r="CRI205" s="229"/>
      <c r="CRJ205" s="281"/>
      <c r="CRK205" s="282"/>
      <c r="CRL205" s="229"/>
      <c r="CRM205" s="281"/>
      <c r="CRN205" s="282"/>
      <c r="CRO205" s="229"/>
      <c r="CRP205" s="281"/>
      <c r="CRQ205" s="282"/>
      <c r="CRR205" s="229"/>
      <c r="CRS205" s="281"/>
      <c r="CRT205" s="282"/>
      <c r="CRU205" s="229"/>
      <c r="CRV205" s="281"/>
      <c r="CRW205" s="282"/>
      <c r="CRX205" s="229"/>
      <c r="CRY205" s="281"/>
      <c r="CRZ205" s="282"/>
      <c r="CSA205" s="229"/>
      <c r="CSB205" s="281"/>
      <c r="CSC205" s="282"/>
      <c r="CSD205" s="229"/>
      <c r="CSE205" s="281"/>
      <c r="CSF205" s="282"/>
      <c r="CSG205" s="229"/>
      <c r="CSH205" s="281"/>
      <c r="CSI205" s="282"/>
      <c r="CSJ205" s="229"/>
      <c r="CSK205" s="281"/>
      <c r="CSL205" s="282"/>
      <c r="CSM205" s="229"/>
      <c r="CSN205" s="281"/>
      <c r="CSO205" s="282"/>
      <c r="CSP205" s="229"/>
      <c r="CSQ205" s="281"/>
      <c r="CSR205" s="282"/>
      <c r="CSS205" s="229"/>
      <c r="CST205" s="281"/>
      <c r="CSU205" s="282"/>
      <c r="CSV205" s="229"/>
      <c r="CSW205" s="281"/>
      <c r="CSX205" s="282"/>
      <c r="CSY205" s="229"/>
      <c r="CSZ205" s="281"/>
      <c r="CTA205" s="282"/>
      <c r="CTB205" s="229"/>
      <c r="CTC205" s="281"/>
      <c r="CTD205" s="282"/>
      <c r="CTE205" s="229"/>
      <c r="CTF205" s="281"/>
      <c r="CTG205" s="282"/>
      <c r="CTH205" s="229"/>
      <c r="CTI205" s="281"/>
      <c r="CTJ205" s="282"/>
      <c r="CTK205" s="229"/>
      <c r="CTL205" s="281"/>
      <c r="CTM205" s="282"/>
      <c r="CTN205" s="229"/>
      <c r="CTO205" s="281"/>
      <c r="CTP205" s="282"/>
      <c r="CTQ205" s="229"/>
      <c r="CTR205" s="281"/>
      <c r="CTS205" s="282"/>
      <c r="CTT205" s="229"/>
      <c r="CTU205" s="281"/>
      <c r="CTV205" s="282"/>
      <c r="CTW205" s="229"/>
      <c r="CTX205" s="281"/>
      <c r="CTY205" s="282"/>
      <c r="CTZ205" s="229"/>
      <c r="CUA205" s="281"/>
      <c r="CUB205" s="282"/>
      <c r="CUC205" s="229"/>
      <c r="CUD205" s="281"/>
      <c r="CUE205" s="282"/>
      <c r="CUF205" s="229"/>
      <c r="CUG205" s="281"/>
      <c r="CUH205" s="282"/>
      <c r="CUI205" s="229"/>
      <c r="CUJ205" s="281"/>
      <c r="CUK205" s="282"/>
      <c r="CUL205" s="229"/>
      <c r="CUM205" s="281"/>
      <c r="CUN205" s="282"/>
      <c r="CUO205" s="229"/>
      <c r="CUP205" s="281"/>
      <c r="CUQ205" s="282"/>
      <c r="CUR205" s="229"/>
      <c r="CUS205" s="281"/>
      <c r="CUT205" s="282"/>
      <c r="CUU205" s="229"/>
      <c r="CUV205" s="281"/>
      <c r="CUW205" s="282"/>
      <c r="CUX205" s="229"/>
      <c r="CUY205" s="281"/>
      <c r="CUZ205" s="282"/>
      <c r="CVA205" s="229"/>
      <c r="CVB205" s="281"/>
      <c r="CVC205" s="282"/>
      <c r="CVD205" s="229"/>
      <c r="CVE205" s="281"/>
      <c r="CVF205" s="282"/>
      <c r="CVG205" s="229"/>
      <c r="CVH205" s="281"/>
      <c r="CVI205" s="282"/>
      <c r="CVJ205" s="229"/>
      <c r="CVK205" s="281"/>
      <c r="CVL205" s="282"/>
      <c r="CVM205" s="229"/>
      <c r="CVN205" s="281"/>
      <c r="CVO205" s="282"/>
      <c r="CVP205" s="229"/>
      <c r="CVQ205" s="281"/>
      <c r="CVR205" s="282"/>
      <c r="CVS205" s="229"/>
      <c r="CVT205" s="281"/>
      <c r="CVU205" s="282"/>
      <c r="CVV205" s="229"/>
      <c r="CVW205" s="281"/>
      <c r="CVX205" s="282"/>
      <c r="CVY205" s="229"/>
      <c r="CVZ205" s="281"/>
      <c r="CWA205" s="282"/>
      <c r="CWB205" s="229"/>
      <c r="CWC205" s="281"/>
      <c r="CWD205" s="282"/>
      <c r="CWE205" s="229"/>
      <c r="CWF205" s="281"/>
      <c r="CWG205" s="282"/>
      <c r="CWH205" s="229"/>
      <c r="CWI205" s="281"/>
      <c r="CWJ205" s="282"/>
      <c r="CWK205" s="229"/>
      <c r="CWL205" s="281"/>
      <c r="CWM205" s="282"/>
      <c r="CWN205" s="229"/>
      <c r="CWO205" s="281"/>
      <c r="CWP205" s="282"/>
      <c r="CWQ205" s="229"/>
      <c r="CWR205" s="281"/>
      <c r="CWS205" s="282"/>
      <c r="CWT205" s="229"/>
      <c r="CWU205" s="281"/>
      <c r="CWV205" s="282"/>
      <c r="CWW205" s="229"/>
      <c r="CWX205" s="281"/>
      <c r="CWY205" s="282"/>
      <c r="CWZ205" s="229"/>
      <c r="CXA205" s="281"/>
      <c r="CXB205" s="282"/>
      <c r="CXC205" s="229"/>
      <c r="CXD205" s="281"/>
      <c r="CXE205" s="282"/>
      <c r="CXF205" s="229"/>
      <c r="CXG205" s="281"/>
      <c r="CXH205" s="282"/>
      <c r="CXI205" s="229"/>
      <c r="CXJ205" s="281"/>
      <c r="CXK205" s="282"/>
      <c r="CXL205" s="229"/>
      <c r="CXM205" s="281"/>
      <c r="CXN205" s="282"/>
      <c r="CXO205" s="229"/>
      <c r="CXP205" s="281"/>
      <c r="CXQ205" s="282"/>
      <c r="CXR205" s="229"/>
      <c r="CXS205" s="281"/>
      <c r="CXT205" s="282"/>
      <c r="CXU205" s="229"/>
      <c r="CXV205" s="281"/>
      <c r="CXW205" s="282"/>
      <c r="CXX205" s="229"/>
      <c r="CXY205" s="281"/>
      <c r="CXZ205" s="282"/>
      <c r="CYA205" s="229"/>
      <c r="CYB205" s="281"/>
      <c r="CYC205" s="282"/>
      <c r="CYD205" s="229"/>
      <c r="CYE205" s="281"/>
      <c r="CYF205" s="282"/>
      <c r="CYG205" s="229"/>
      <c r="CYH205" s="281"/>
      <c r="CYI205" s="282"/>
      <c r="CYJ205" s="229"/>
      <c r="CYK205" s="281"/>
      <c r="CYL205" s="282"/>
      <c r="CYM205" s="229"/>
      <c r="CYN205" s="281"/>
      <c r="CYO205" s="282"/>
      <c r="CYP205" s="229"/>
      <c r="CYQ205" s="281"/>
      <c r="CYR205" s="282"/>
      <c r="CYS205" s="229"/>
      <c r="CYT205" s="281"/>
      <c r="CYU205" s="282"/>
      <c r="CYV205" s="229"/>
      <c r="CYW205" s="281"/>
      <c r="CYX205" s="282"/>
      <c r="CYY205" s="229"/>
      <c r="CYZ205" s="281"/>
      <c r="CZA205" s="282"/>
      <c r="CZB205" s="229"/>
      <c r="CZC205" s="281"/>
      <c r="CZD205" s="282"/>
      <c r="CZE205" s="229"/>
      <c r="CZF205" s="281"/>
      <c r="CZG205" s="282"/>
      <c r="CZH205" s="229"/>
      <c r="CZI205" s="281"/>
      <c r="CZJ205" s="282"/>
      <c r="CZK205" s="229"/>
      <c r="CZL205" s="281"/>
      <c r="CZM205" s="282"/>
      <c r="CZN205" s="229"/>
      <c r="CZO205" s="281"/>
      <c r="CZP205" s="282"/>
      <c r="CZQ205" s="229"/>
      <c r="CZR205" s="281"/>
      <c r="CZS205" s="282"/>
      <c r="CZT205" s="229"/>
      <c r="CZU205" s="281"/>
      <c r="CZV205" s="282"/>
      <c r="CZW205" s="229"/>
      <c r="CZX205" s="281"/>
      <c r="CZY205" s="282"/>
      <c r="CZZ205" s="229"/>
      <c r="DAA205" s="281"/>
      <c r="DAB205" s="282"/>
      <c r="DAC205" s="229"/>
      <c r="DAD205" s="281"/>
      <c r="DAE205" s="282"/>
      <c r="DAF205" s="229"/>
      <c r="DAG205" s="281"/>
      <c r="DAH205" s="282"/>
      <c r="DAI205" s="229"/>
      <c r="DAJ205" s="281"/>
      <c r="DAK205" s="282"/>
      <c r="DAL205" s="229"/>
      <c r="DAM205" s="281"/>
      <c r="DAN205" s="282"/>
      <c r="DAO205" s="229"/>
      <c r="DAP205" s="281"/>
      <c r="DAQ205" s="282"/>
      <c r="DAR205" s="229"/>
      <c r="DAS205" s="281"/>
      <c r="DAT205" s="282"/>
      <c r="DAU205" s="229"/>
      <c r="DAV205" s="281"/>
      <c r="DAW205" s="282"/>
      <c r="DAX205" s="229"/>
      <c r="DAY205" s="281"/>
      <c r="DAZ205" s="282"/>
      <c r="DBA205" s="229"/>
      <c r="DBB205" s="281"/>
      <c r="DBC205" s="282"/>
      <c r="DBD205" s="229"/>
      <c r="DBE205" s="281"/>
      <c r="DBF205" s="282"/>
      <c r="DBG205" s="229"/>
      <c r="DBH205" s="281"/>
      <c r="DBI205" s="282"/>
      <c r="DBJ205" s="229"/>
      <c r="DBK205" s="281"/>
      <c r="DBL205" s="282"/>
      <c r="DBM205" s="229"/>
      <c r="DBN205" s="281"/>
      <c r="DBO205" s="282"/>
      <c r="DBP205" s="229"/>
      <c r="DBQ205" s="281"/>
      <c r="DBR205" s="282"/>
      <c r="DBS205" s="229"/>
      <c r="DBT205" s="281"/>
      <c r="DBU205" s="282"/>
      <c r="DBV205" s="229"/>
      <c r="DBW205" s="281"/>
      <c r="DBX205" s="282"/>
      <c r="DBY205" s="229"/>
      <c r="DBZ205" s="281"/>
      <c r="DCA205" s="282"/>
      <c r="DCB205" s="229"/>
      <c r="DCC205" s="281"/>
      <c r="DCD205" s="282"/>
      <c r="DCE205" s="229"/>
      <c r="DCF205" s="281"/>
      <c r="DCG205" s="282"/>
      <c r="DCH205" s="229"/>
      <c r="DCI205" s="281"/>
      <c r="DCJ205" s="282"/>
      <c r="DCK205" s="229"/>
      <c r="DCL205" s="281"/>
      <c r="DCM205" s="282"/>
      <c r="DCN205" s="229"/>
      <c r="DCO205" s="281"/>
      <c r="DCP205" s="282"/>
      <c r="DCQ205" s="229"/>
      <c r="DCR205" s="281"/>
      <c r="DCS205" s="282"/>
      <c r="DCT205" s="229"/>
      <c r="DCU205" s="281"/>
      <c r="DCV205" s="282"/>
      <c r="DCW205" s="229"/>
      <c r="DCX205" s="281"/>
      <c r="DCY205" s="282"/>
      <c r="DCZ205" s="229"/>
      <c r="DDA205" s="281"/>
      <c r="DDB205" s="282"/>
      <c r="DDC205" s="229"/>
      <c r="DDD205" s="281"/>
      <c r="DDE205" s="282"/>
      <c r="DDF205" s="229"/>
      <c r="DDG205" s="281"/>
      <c r="DDH205" s="282"/>
      <c r="DDI205" s="229"/>
      <c r="DDJ205" s="281"/>
      <c r="DDK205" s="282"/>
      <c r="DDL205" s="229"/>
      <c r="DDM205" s="281"/>
      <c r="DDN205" s="282"/>
      <c r="DDO205" s="229"/>
      <c r="DDP205" s="281"/>
      <c r="DDQ205" s="282"/>
      <c r="DDR205" s="229"/>
      <c r="DDS205" s="281"/>
      <c r="DDT205" s="282"/>
      <c r="DDU205" s="229"/>
      <c r="DDV205" s="281"/>
      <c r="DDW205" s="282"/>
      <c r="DDX205" s="229"/>
      <c r="DDY205" s="281"/>
      <c r="DDZ205" s="282"/>
      <c r="DEA205" s="229"/>
      <c r="DEB205" s="281"/>
      <c r="DEC205" s="282"/>
      <c r="DED205" s="229"/>
      <c r="DEE205" s="281"/>
      <c r="DEF205" s="282"/>
      <c r="DEG205" s="229"/>
      <c r="DEH205" s="281"/>
      <c r="DEI205" s="282"/>
      <c r="DEJ205" s="229"/>
      <c r="DEK205" s="281"/>
      <c r="DEL205" s="282"/>
      <c r="DEM205" s="229"/>
      <c r="DEN205" s="281"/>
      <c r="DEO205" s="282"/>
      <c r="DEP205" s="229"/>
      <c r="DEQ205" s="281"/>
      <c r="DER205" s="282"/>
      <c r="DES205" s="229"/>
      <c r="DET205" s="281"/>
      <c r="DEU205" s="282"/>
      <c r="DEV205" s="229"/>
      <c r="DEW205" s="281"/>
      <c r="DEX205" s="282"/>
      <c r="DEY205" s="229"/>
      <c r="DEZ205" s="281"/>
      <c r="DFA205" s="282"/>
      <c r="DFB205" s="229"/>
      <c r="DFC205" s="281"/>
      <c r="DFD205" s="282"/>
      <c r="DFE205" s="229"/>
      <c r="DFF205" s="281"/>
      <c r="DFG205" s="282"/>
      <c r="DFH205" s="229"/>
      <c r="DFI205" s="281"/>
      <c r="DFJ205" s="282"/>
      <c r="DFK205" s="229"/>
      <c r="DFL205" s="281"/>
      <c r="DFM205" s="282"/>
      <c r="DFN205" s="229"/>
      <c r="DFO205" s="281"/>
      <c r="DFP205" s="282"/>
      <c r="DFQ205" s="229"/>
      <c r="DFR205" s="281"/>
      <c r="DFS205" s="282"/>
      <c r="DFT205" s="229"/>
      <c r="DFU205" s="281"/>
      <c r="DFV205" s="282"/>
      <c r="DFW205" s="229"/>
      <c r="DFX205" s="281"/>
      <c r="DFY205" s="282"/>
      <c r="DFZ205" s="229"/>
      <c r="DGA205" s="281"/>
      <c r="DGB205" s="282"/>
      <c r="DGC205" s="229"/>
      <c r="DGD205" s="281"/>
      <c r="DGE205" s="282"/>
      <c r="DGF205" s="229"/>
      <c r="DGG205" s="281"/>
      <c r="DGH205" s="282"/>
      <c r="DGI205" s="229"/>
      <c r="DGJ205" s="281"/>
      <c r="DGK205" s="282"/>
      <c r="DGL205" s="229"/>
      <c r="DGM205" s="281"/>
      <c r="DGN205" s="282"/>
      <c r="DGO205" s="229"/>
      <c r="DGP205" s="281"/>
      <c r="DGQ205" s="282"/>
      <c r="DGR205" s="229"/>
      <c r="DGS205" s="281"/>
      <c r="DGT205" s="282"/>
      <c r="DGU205" s="229"/>
      <c r="DGV205" s="281"/>
      <c r="DGW205" s="282"/>
      <c r="DGX205" s="229"/>
      <c r="DGY205" s="281"/>
      <c r="DGZ205" s="282"/>
      <c r="DHA205" s="229"/>
      <c r="DHB205" s="281"/>
      <c r="DHC205" s="282"/>
      <c r="DHD205" s="229"/>
      <c r="DHE205" s="281"/>
      <c r="DHF205" s="282"/>
      <c r="DHG205" s="229"/>
      <c r="DHH205" s="281"/>
      <c r="DHI205" s="282"/>
      <c r="DHJ205" s="229"/>
      <c r="DHK205" s="281"/>
      <c r="DHL205" s="282"/>
      <c r="DHM205" s="229"/>
      <c r="DHN205" s="281"/>
      <c r="DHO205" s="282"/>
      <c r="DHP205" s="229"/>
      <c r="DHQ205" s="281"/>
      <c r="DHR205" s="282"/>
      <c r="DHS205" s="229"/>
      <c r="DHT205" s="281"/>
      <c r="DHU205" s="282"/>
      <c r="DHV205" s="229"/>
      <c r="DHW205" s="281"/>
      <c r="DHX205" s="282"/>
      <c r="DHY205" s="229"/>
      <c r="DHZ205" s="281"/>
      <c r="DIA205" s="282"/>
      <c r="DIB205" s="229"/>
      <c r="DIC205" s="281"/>
      <c r="DID205" s="282"/>
      <c r="DIE205" s="229"/>
      <c r="DIF205" s="281"/>
      <c r="DIG205" s="282"/>
      <c r="DIH205" s="229"/>
      <c r="DII205" s="281"/>
      <c r="DIJ205" s="282"/>
      <c r="DIK205" s="229"/>
      <c r="DIL205" s="281"/>
      <c r="DIM205" s="282"/>
      <c r="DIN205" s="229"/>
      <c r="DIO205" s="281"/>
      <c r="DIP205" s="282"/>
      <c r="DIQ205" s="229"/>
      <c r="DIR205" s="281"/>
      <c r="DIS205" s="282"/>
      <c r="DIT205" s="229"/>
      <c r="DIU205" s="281"/>
      <c r="DIV205" s="282"/>
      <c r="DIW205" s="229"/>
      <c r="DIX205" s="281"/>
      <c r="DIY205" s="282"/>
      <c r="DIZ205" s="229"/>
      <c r="DJA205" s="281"/>
      <c r="DJB205" s="282"/>
      <c r="DJC205" s="229"/>
      <c r="DJD205" s="281"/>
      <c r="DJE205" s="282"/>
      <c r="DJF205" s="229"/>
      <c r="DJG205" s="281"/>
      <c r="DJH205" s="282"/>
      <c r="DJI205" s="229"/>
      <c r="DJJ205" s="281"/>
      <c r="DJK205" s="282"/>
      <c r="DJL205" s="229"/>
      <c r="DJM205" s="281"/>
      <c r="DJN205" s="282"/>
      <c r="DJO205" s="229"/>
      <c r="DJP205" s="281"/>
      <c r="DJQ205" s="282"/>
      <c r="DJR205" s="229"/>
      <c r="DJS205" s="281"/>
      <c r="DJT205" s="282"/>
      <c r="DJU205" s="229"/>
      <c r="DJV205" s="281"/>
      <c r="DJW205" s="282"/>
      <c r="DJX205" s="229"/>
      <c r="DJY205" s="281"/>
      <c r="DJZ205" s="282"/>
      <c r="DKA205" s="229"/>
      <c r="DKB205" s="281"/>
      <c r="DKC205" s="282"/>
      <c r="DKD205" s="229"/>
      <c r="DKE205" s="281"/>
      <c r="DKF205" s="282"/>
      <c r="DKG205" s="229"/>
      <c r="DKH205" s="281"/>
      <c r="DKI205" s="282"/>
      <c r="DKJ205" s="229"/>
      <c r="DKK205" s="281"/>
      <c r="DKL205" s="282"/>
      <c r="DKM205" s="229"/>
      <c r="DKN205" s="281"/>
      <c r="DKO205" s="282"/>
      <c r="DKP205" s="229"/>
      <c r="DKQ205" s="281"/>
      <c r="DKR205" s="282"/>
      <c r="DKS205" s="229"/>
      <c r="DKT205" s="281"/>
      <c r="DKU205" s="282"/>
      <c r="DKV205" s="229"/>
      <c r="DKW205" s="281"/>
      <c r="DKX205" s="282"/>
      <c r="DKY205" s="229"/>
      <c r="DKZ205" s="281"/>
      <c r="DLA205" s="282"/>
      <c r="DLB205" s="229"/>
      <c r="DLC205" s="281"/>
      <c r="DLD205" s="282"/>
      <c r="DLE205" s="229"/>
      <c r="DLF205" s="281"/>
      <c r="DLG205" s="282"/>
      <c r="DLH205" s="229"/>
      <c r="DLI205" s="281"/>
      <c r="DLJ205" s="282"/>
      <c r="DLK205" s="229"/>
      <c r="DLL205" s="281"/>
      <c r="DLM205" s="282"/>
      <c r="DLN205" s="229"/>
      <c r="DLO205" s="281"/>
      <c r="DLP205" s="282"/>
      <c r="DLQ205" s="229"/>
      <c r="DLR205" s="281"/>
      <c r="DLS205" s="282"/>
      <c r="DLT205" s="229"/>
      <c r="DLU205" s="281"/>
      <c r="DLV205" s="282"/>
      <c r="DLW205" s="229"/>
      <c r="DLX205" s="281"/>
      <c r="DLY205" s="282"/>
      <c r="DLZ205" s="229"/>
      <c r="DMA205" s="281"/>
      <c r="DMB205" s="282"/>
      <c r="DMC205" s="229"/>
      <c r="DMD205" s="281"/>
      <c r="DME205" s="282"/>
      <c r="DMF205" s="229"/>
      <c r="DMG205" s="281"/>
      <c r="DMH205" s="282"/>
      <c r="DMI205" s="229"/>
      <c r="DMJ205" s="281"/>
      <c r="DMK205" s="282"/>
      <c r="DML205" s="229"/>
      <c r="DMM205" s="281"/>
      <c r="DMN205" s="282"/>
      <c r="DMO205" s="229"/>
      <c r="DMP205" s="281"/>
      <c r="DMQ205" s="282"/>
      <c r="DMR205" s="229"/>
      <c r="DMS205" s="281"/>
      <c r="DMT205" s="282"/>
      <c r="DMU205" s="229"/>
      <c r="DMV205" s="281"/>
      <c r="DMW205" s="282"/>
      <c r="DMX205" s="229"/>
      <c r="DMY205" s="281"/>
      <c r="DMZ205" s="282"/>
      <c r="DNA205" s="229"/>
      <c r="DNB205" s="281"/>
      <c r="DNC205" s="282"/>
      <c r="DND205" s="229"/>
      <c r="DNE205" s="281"/>
      <c r="DNF205" s="282"/>
      <c r="DNG205" s="229"/>
      <c r="DNH205" s="281"/>
      <c r="DNI205" s="282"/>
      <c r="DNJ205" s="229"/>
      <c r="DNK205" s="281"/>
      <c r="DNL205" s="282"/>
      <c r="DNM205" s="229"/>
      <c r="DNN205" s="281"/>
      <c r="DNO205" s="282"/>
      <c r="DNP205" s="229"/>
      <c r="DNQ205" s="281"/>
      <c r="DNR205" s="282"/>
      <c r="DNS205" s="229"/>
      <c r="DNT205" s="281"/>
      <c r="DNU205" s="282"/>
      <c r="DNV205" s="229"/>
      <c r="DNW205" s="281"/>
      <c r="DNX205" s="282"/>
      <c r="DNY205" s="229"/>
      <c r="DNZ205" s="281"/>
      <c r="DOA205" s="282"/>
      <c r="DOB205" s="229"/>
      <c r="DOC205" s="281"/>
      <c r="DOD205" s="282"/>
      <c r="DOE205" s="229"/>
      <c r="DOF205" s="281"/>
      <c r="DOG205" s="282"/>
      <c r="DOH205" s="229"/>
      <c r="DOI205" s="281"/>
      <c r="DOJ205" s="282"/>
      <c r="DOK205" s="229"/>
      <c r="DOL205" s="281"/>
      <c r="DOM205" s="282"/>
      <c r="DON205" s="229"/>
      <c r="DOO205" s="281"/>
      <c r="DOP205" s="282"/>
      <c r="DOQ205" s="229"/>
      <c r="DOR205" s="281"/>
      <c r="DOS205" s="282"/>
      <c r="DOT205" s="229"/>
      <c r="DOU205" s="281"/>
      <c r="DOV205" s="282"/>
      <c r="DOW205" s="229"/>
      <c r="DOX205" s="281"/>
      <c r="DOY205" s="282"/>
      <c r="DOZ205" s="229"/>
      <c r="DPA205" s="281"/>
      <c r="DPB205" s="282"/>
      <c r="DPC205" s="229"/>
      <c r="DPD205" s="281"/>
      <c r="DPE205" s="282"/>
      <c r="DPF205" s="229"/>
      <c r="DPG205" s="281"/>
      <c r="DPH205" s="282"/>
      <c r="DPI205" s="229"/>
      <c r="DPJ205" s="281"/>
      <c r="DPK205" s="282"/>
      <c r="DPL205" s="229"/>
      <c r="DPM205" s="281"/>
      <c r="DPN205" s="282"/>
      <c r="DPO205" s="229"/>
      <c r="DPP205" s="281"/>
      <c r="DPQ205" s="282"/>
      <c r="DPR205" s="229"/>
      <c r="DPS205" s="281"/>
      <c r="DPT205" s="282"/>
      <c r="DPU205" s="229"/>
      <c r="DPV205" s="281"/>
      <c r="DPW205" s="282"/>
      <c r="DPX205" s="229"/>
      <c r="DPY205" s="281"/>
      <c r="DPZ205" s="282"/>
      <c r="DQA205" s="229"/>
      <c r="DQB205" s="281"/>
      <c r="DQC205" s="282"/>
      <c r="DQD205" s="229"/>
      <c r="DQE205" s="281"/>
      <c r="DQF205" s="282"/>
      <c r="DQG205" s="229"/>
      <c r="DQH205" s="281"/>
      <c r="DQI205" s="282"/>
      <c r="DQJ205" s="229"/>
      <c r="DQK205" s="281"/>
      <c r="DQL205" s="282"/>
      <c r="DQM205" s="229"/>
      <c r="DQN205" s="281"/>
      <c r="DQO205" s="282"/>
      <c r="DQP205" s="229"/>
      <c r="DQQ205" s="281"/>
      <c r="DQR205" s="282"/>
      <c r="DQS205" s="229"/>
      <c r="DQT205" s="281"/>
      <c r="DQU205" s="282"/>
      <c r="DQV205" s="229"/>
      <c r="DQW205" s="281"/>
      <c r="DQX205" s="282"/>
      <c r="DQY205" s="229"/>
      <c r="DQZ205" s="281"/>
      <c r="DRA205" s="282"/>
      <c r="DRB205" s="229"/>
      <c r="DRC205" s="281"/>
      <c r="DRD205" s="282"/>
      <c r="DRE205" s="229"/>
      <c r="DRF205" s="281"/>
      <c r="DRG205" s="282"/>
      <c r="DRH205" s="229"/>
      <c r="DRI205" s="281"/>
      <c r="DRJ205" s="282"/>
      <c r="DRK205" s="229"/>
      <c r="DRL205" s="281"/>
      <c r="DRM205" s="282"/>
      <c r="DRN205" s="229"/>
      <c r="DRO205" s="281"/>
      <c r="DRP205" s="282"/>
      <c r="DRQ205" s="229"/>
      <c r="DRR205" s="281"/>
      <c r="DRS205" s="282"/>
      <c r="DRT205" s="229"/>
      <c r="DRU205" s="281"/>
      <c r="DRV205" s="282"/>
      <c r="DRW205" s="229"/>
      <c r="DRX205" s="281"/>
      <c r="DRY205" s="282"/>
      <c r="DRZ205" s="229"/>
      <c r="DSA205" s="281"/>
      <c r="DSB205" s="282"/>
      <c r="DSC205" s="229"/>
      <c r="DSD205" s="281"/>
      <c r="DSE205" s="282"/>
      <c r="DSF205" s="229"/>
      <c r="DSG205" s="281"/>
      <c r="DSH205" s="282"/>
      <c r="DSI205" s="229"/>
      <c r="DSJ205" s="281"/>
      <c r="DSK205" s="282"/>
      <c r="DSL205" s="229"/>
      <c r="DSM205" s="281"/>
      <c r="DSN205" s="282"/>
      <c r="DSO205" s="229"/>
      <c r="DSP205" s="281"/>
      <c r="DSQ205" s="282"/>
      <c r="DSR205" s="229"/>
      <c r="DSS205" s="281"/>
      <c r="DST205" s="282"/>
      <c r="DSU205" s="229"/>
      <c r="DSV205" s="281"/>
      <c r="DSW205" s="282"/>
      <c r="DSX205" s="229"/>
      <c r="DSY205" s="281"/>
      <c r="DSZ205" s="282"/>
      <c r="DTA205" s="229"/>
      <c r="DTB205" s="281"/>
      <c r="DTC205" s="282"/>
      <c r="DTD205" s="229"/>
      <c r="DTE205" s="281"/>
      <c r="DTF205" s="282"/>
      <c r="DTG205" s="229"/>
      <c r="DTH205" s="281"/>
      <c r="DTI205" s="282"/>
      <c r="DTJ205" s="229"/>
      <c r="DTK205" s="281"/>
      <c r="DTL205" s="282"/>
      <c r="DTM205" s="229"/>
      <c r="DTN205" s="281"/>
      <c r="DTO205" s="282"/>
      <c r="DTP205" s="229"/>
      <c r="DTQ205" s="281"/>
      <c r="DTR205" s="282"/>
      <c r="DTS205" s="229"/>
      <c r="DTT205" s="281"/>
      <c r="DTU205" s="282"/>
      <c r="DTV205" s="229"/>
      <c r="DTW205" s="281"/>
      <c r="DTX205" s="282"/>
      <c r="DTY205" s="229"/>
      <c r="DTZ205" s="281"/>
      <c r="DUA205" s="282"/>
      <c r="DUB205" s="229"/>
      <c r="DUC205" s="281"/>
      <c r="DUD205" s="282"/>
      <c r="DUE205" s="229"/>
      <c r="DUF205" s="281"/>
      <c r="DUG205" s="282"/>
      <c r="DUH205" s="229"/>
      <c r="DUI205" s="281"/>
      <c r="DUJ205" s="282"/>
      <c r="DUK205" s="229"/>
      <c r="DUL205" s="281"/>
      <c r="DUM205" s="282"/>
      <c r="DUN205" s="229"/>
      <c r="DUO205" s="281"/>
      <c r="DUP205" s="282"/>
      <c r="DUQ205" s="229"/>
      <c r="DUR205" s="281"/>
      <c r="DUS205" s="282"/>
      <c r="DUT205" s="229"/>
      <c r="DUU205" s="281"/>
      <c r="DUV205" s="282"/>
      <c r="DUW205" s="229"/>
      <c r="DUX205" s="281"/>
      <c r="DUY205" s="282"/>
      <c r="DUZ205" s="229"/>
      <c r="DVA205" s="281"/>
      <c r="DVB205" s="282"/>
      <c r="DVC205" s="229"/>
      <c r="DVD205" s="281"/>
      <c r="DVE205" s="282"/>
      <c r="DVF205" s="229"/>
      <c r="DVG205" s="281"/>
      <c r="DVH205" s="282"/>
      <c r="DVI205" s="229"/>
      <c r="DVJ205" s="281"/>
      <c r="DVK205" s="282"/>
      <c r="DVL205" s="229"/>
      <c r="DVM205" s="281"/>
      <c r="DVN205" s="282"/>
      <c r="DVO205" s="229"/>
      <c r="DVP205" s="281"/>
      <c r="DVQ205" s="282"/>
      <c r="DVR205" s="229"/>
      <c r="DVS205" s="281"/>
      <c r="DVT205" s="282"/>
      <c r="DVU205" s="229"/>
      <c r="DVV205" s="281"/>
      <c r="DVW205" s="282"/>
      <c r="DVX205" s="229"/>
      <c r="DVY205" s="281"/>
      <c r="DVZ205" s="282"/>
      <c r="DWA205" s="229"/>
      <c r="DWB205" s="281"/>
      <c r="DWC205" s="282"/>
      <c r="DWD205" s="229"/>
      <c r="DWE205" s="281"/>
      <c r="DWF205" s="282"/>
      <c r="DWG205" s="229"/>
      <c r="DWH205" s="281"/>
      <c r="DWI205" s="282"/>
      <c r="DWJ205" s="229"/>
      <c r="DWK205" s="281"/>
      <c r="DWL205" s="282"/>
      <c r="DWM205" s="229"/>
      <c r="DWN205" s="281"/>
      <c r="DWO205" s="282"/>
      <c r="DWP205" s="229"/>
      <c r="DWQ205" s="281"/>
      <c r="DWR205" s="282"/>
      <c r="DWS205" s="229"/>
      <c r="DWT205" s="281"/>
      <c r="DWU205" s="282"/>
      <c r="DWV205" s="229"/>
      <c r="DWW205" s="281"/>
      <c r="DWX205" s="282"/>
      <c r="DWY205" s="229"/>
      <c r="DWZ205" s="281"/>
      <c r="DXA205" s="282"/>
      <c r="DXB205" s="229"/>
      <c r="DXC205" s="281"/>
      <c r="DXD205" s="282"/>
      <c r="DXE205" s="229"/>
      <c r="DXF205" s="281"/>
      <c r="DXG205" s="282"/>
      <c r="DXH205" s="229"/>
      <c r="DXI205" s="281"/>
      <c r="DXJ205" s="282"/>
      <c r="DXK205" s="229"/>
      <c r="DXL205" s="281"/>
      <c r="DXM205" s="282"/>
      <c r="DXN205" s="229"/>
      <c r="DXO205" s="281"/>
      <c r="DXP205" s="282"/>
      <c r="DXQ205" s="229"/>
      <c r="DXR205" s="281"/>
      <c r="DXS205" s="282"/>
      <c r="DXT205" s="229"/>
      <c r="DXU205" s="281"/>
      <c r="DXV205" s="282"/>
      <c r="DXW205" s="229"/>
      <c r="DXX205" s="281"/>
      <c r="DXY205" s="282"/>
      <c r="DXZ205" s="229"/>
      <c r="DYA205" s="281"/>
      <c r="DYB205" s="282"/>
      <c r="DYC205" s="229"/>
      <c r="DYD205" s="281"/>
      <c r="DYE205" s="282"/>
      <c r="DYF205" s="229"/>
      <c r="DYG205" s="281"/>
      <c r="DYH205" s="282"/>
      <c r="DYI205" s="229"/>
      <c r="DYJ205" s="281"/>
      <c r="DYK205" s="282"/>
      <c r="DYL205" s="229"/>
      <c r="DYM205" s="281"/>
      <c r="DYN205" s="282"/>
      <c r="DYO205" s="229"/>
      <c r="DYP205" s="281"/>
      <c r="DYQ205" s="282"/>
      <c r="DYR205" s="229"/>
      <c r="DYS205" s="281"/>
      <c r="DYT205" s="282"/>
      <c r="DYU205" s="229"/>
      <c r="DYV205" s="281"/>
      <c r="DYW205" s="282"/>
      <c r="DYX205" s="229"/>
      <c r="DYY205" s="281"/>
      <c r="DYZ205" s="282"/>
      <c r="DZA205" s="229"/>
      <c r="DZB205" s="281"/>
      <c r="DZC205" s="282"/>
      <c r="DZD205" s="229"/>
      <c r="DZE205" s="281"/>
      <c r="DZF205" s="282"/>
      <c r="DZG205" s="229"/>
      <c r="DZH205" s="281"/>
      <c r="DZI205" s="282"/>
      <c r="DZJ205" s="229"/>
      <c r="DZK205" s="281"/>
      <c r="DZL205" s="282"/>
      <c r="DZM205" s="229"/>
      <c r="DZN205" s="281"/>
      <c r="DZO205" s="282"/>
      <c r="DZP205" s="229"/>
      <c r="DZQ205" s="281"/>
      <c r="DZR205" s="282"/>
      <c r="DZS205" s="229"/>
      <c r="DZT205" s="281"/>
      <c r="DZU205" s="282"/>
      <c r="DZV205" s="229"/>
      <c r="DZW205" s="281"/>
      <c r="DZX205" s="282"/>
      <c r="DZY205" s="229"/>
      <c r="DZZ205" s="281"/>
      <c r="EAA205" s="282"/>
      <c r="EAB205" s="229"/>
      <c r="EAC205" s="281"/>
      <c r="EAD205" s="282"/>
      <c r="EAE205" s="229"/>
      <c r="EAF205" s="281"/>
      <c r="EAG205" s="282"/>
      <c r="EAH205" s="229"/>
      <c r="EAI205" s="281"/>
      <c r="EAJ205" s="282"/>
      <c r="EAK205" s="229"/>
      <c r="EAL205" s="281"/>
      <c r="EAM205" s="282"/>
      <c r="EAN205" s="229"/>
      <c r="EAO205" s="281"/>
      <c r="EAP205" s="282"/>
      <c r="EAQ205" s="229"/>
      <c r="EAR205" s="281"/>
      <c r="EAS205" s="282"/>
      <c r="EAT205" s="229"/>
      <c r="EAU205" s="281"/>
      <c r="EAV205" s="282"/>
      <c r="EAW205" s="229"/>
      <c r="EAX205" s="281"/>
      <c r="EAY205" s="282"/>
      <c r="EAZ205" s="229"/>
      <c r="EBA205" s="281"/>
      <c r="EBB205" s="282"/>
      <c r="EBC205" s="229"/>
      <c r="EBD205" s="281"/>
      <c r="EBE205" s="282"/>
      <c r="EBF205" s="229"/>
      <c r="EBG205" s="281"/>
      <c r="EBH205" s="282"/>
      <c r="EBI205" s="229"/>
      <c r="EBJ205" s="281"/>
      <c r="EBK205" s="282"/>
      <c r="EBL205" s="229"/>
      <c r="EBM205" s="281"/>
      <c r="EBN205" s="282"/>
      <c r="EBO205" s="229"/>
      <c r="EBP205" s="281"/>
      <c r="EBQ205" s="282"/>
      <c r="EBR205" s="229"/>
      <c r="EBS205" s="281"/>
      <c r="EBT205" s="282"/>
      <c r="EBU205" s="229"/>
      <c r="EBV205" s="281"/>
      <c r="EBW205" s="282"/>
      <c r="EBX205" s="229"/>
      <c r="EBY205" s="281"/>
      <c r="EBZ205" s="282"/>
      <c r="ECA205" s="229"/>
      <c r="ECB205" s="281"/>
      <c r="ECC205" s="282"/>
      <c r="ECD205" s="229"/>
      <c r="ECE205" s="281"/>
      <c r="ECF205" s="282"/>
      <c r="ECG205" s="229"/>
      <c r="ECH205" s="281"/>
      <c r="ECI205" s="282"/>
      <c r="ECJ205" s="229"/>
      <c r="ECK205" s="281"/>
      <c r="ECL205" s="282"/>
      <c r="ECM205" s="229"/>
      <c r="ECN205" s="281"/>
      <c r="ECO205" s="282"/>
      <c r="ECP205" s="229"/>
      <c r="ECQ205" s="281"/>
      <c r="ECR205" s="282"/>
      <c r="ECS205" s="229"/>
      <c r="ECT205" s="281"/>
      <c r="ECU205" s="282"/>
      <c r="ECV205" s="229"/>
      <c r="ECW205" s="281"/>
      <c r="ECX205" s="282"/>
      <c r="ECY205" s="229"/>
      <c r="ECZ205" s="281"/>
      <c r="EDA205" s="282"/>
      <c r="EDB205" s="229"/>
      <c r="EDC205" s="281"/>
      <c r="EDD205" s="282"/>
      <c r="EDE205" s="229"/>
      <c r="EDF205" s="281"/>
      <c r="EDG205" s="282"/>
      <c r="EDH205" s="229"/>
      <c r="EDI205" s="281"/>
      <c r="EDJ205" s="282"/>
      <c r="EDK205" s="229"/>
      <c r="EDL205" s="281"/>
      <c r="EDM205" s="282"/>
      <c r="EDN205" s="229"/>
      <c r="EDO205" s="281"/>
      <c r="EDP205" s="282"/>
      <c r="EDQ205" s="229"/>
      <c r="EDR205" s="281"/>
      <c r="EDS205" s="282"/>
      <c r="EDT205" s="229"/>
      <c r="EDU205" s="281"/>
      <c r="EDV205" s="282"/>
      <c r="EDW205" s="229"/>
      <c r="EDX205" s="281"/>
      <c r="EDY205" s="282"/>
      <c r="EDZ205" s="229"/>
      <c r="EEA205" s="281"/>
      <c r="EEB205" s="282"/>
      <c r="EEC205" s="229"/>
      <c r="EED205" s="281"/>
      <c r="EEE205" s="282"/>
      <c r="EEF205" s="229"/>
      <c r="EEG205" s="281"/>
      <c r="EEH205" s="282"/>
      <c r="EEI205" s="229"/>
      <c r="EEJ205" s="281"/>
      <c r="EEK205" s="282"/>
      <c r="EEL205" s="229"/>
      <c r="EEM205" s="281"/>
      <c r="EEN205" s="282"/>
      <c r="EEO205" s="229"/>
      <c r="EEP205" s="281"/>
      <c r="EEQ205" s="282"/>
      <c r="EER205" s="229"/>
      <c r="EES205" s="281"/>
      <c r="EET205" s="282"/>
      <c r="EEU205" s="229"/>
      <c r="EEV205" s="281"/>
      <c r="EEW205" s="282"/>
      <c r="EEX205" s="229"/>
      <c r="EEY205" s="281"/>
      <c r="EEZ205" s="282"/>
      <c r="EFA205" s="229"/>
      <c r="EFB205" s="281"/>
      <c r="EFC205" s="282"/>
      <c r="EFD205" s="229"/>
      <c r="EFE205" s="281"/>
      <c r="EFF205" s="282"/>
      <c r="EFG205" s="229"/>
      <c r="EFH205" s="281"/>
      <c r="EFI205" s="282"/>
      <c r="EFJ205" s="229"/>
      <c r="EFK205" s="281"/>
      <c r="EFL205" s="282"/>
      <c r="EFM205" s="229"/>
      <c r="EFN205" s="281"/>
      <c r="EFO205" s="282"/>
      <c r="EFP205" s="229"/>
      <c r="EFQ205" s="281"/>
      <c r="EFR205" s="282"/>
      <c r="EFS205" s="229"/>
      <c r="EFT205" s="281"/>
      <c r="EFU205" s="282"/>
      <c r="EFV205" s="229"/>
      <c r="EFW205" s="281"/>
      <c r="EFX205" s="282"/>
      <c r="EFY205" s="229"/>
      <c r="EFZ205" s="281"/>
      <c r="EGA205" s="282"/>
      <c r="EGB205" s="229"/>
      <c r="EGC205" s="281"/>
      <c r="EGD205" s="282"/>
      <c r="EGE205" s="229"/>
      <c r="EGF205" s="281"/>
      <c r="EGG205" s="282"/>
      <c r="EGH205" s="229"/>
      <c r="EGI205" s="281"/>
      <c r="EGJ205" s="282"/>
      <c r="EGK205" s="229"/>
      <c r="EGL205" s="281"/>
      <c r="EGM205" s="282"/>
      <c r="EGN205" s="229"/>
      <c r="EGO205" s="281"/>
      <c r="EGP205" s="282"/>
      <c r="EGQ205" s="229"/>
      <c r="EGR205" s="281"/>
      <c r="EGS205" s="282"/>
      <c r="EGT205" s="229"/>
      <c r="EGU205" s="281"/>
      <c r="EGV205" s="282"/>
      <c r="EGW205" s="229"/>
      <c r="EGX205" s="281"/>
      <c r="EGY205" s="282"/>
      <c r="EGZ205" s="229"/>
      <c r="EHA205" s="281"/>
      <c r="EHB205" s="282"/>
      <c r="EHC205" s="229"/>
      <c r="EHD205" s="281"/>
      <c r="EHE205" s="282"/>
      <c r="EHF205" s="229"/>
      <c r="EHG205" s="281"/>
      <c r="EHH205" s="282"/>
      <c r="EHI205" s="229"/>
      <c r="EHJ205" s="281"/>
      <c r="EHK205" s="282"/>
      <c r="EHL205" s="229"/>
      <c r="EHM205" s="281"/>
      <c r="EHN205" s="282"/>
      <c r="EHO205" s="229"/>
      <c r="EHP205" s="281"/>
      <c r="EHQ205" s="282"/>
      <c r="EHR205" s="229"/>
      <c r="EHS205" s="281"/>
      <c r="EHT205" s="282"/>
      <c r="EHU205" s="229"/>
      <c r="EHV205" s="281"/>
      <c r="EHW205" s="282"/>
      <c r="EHX205" s="229"/>
      <c r="EHY205" s="281"/>
      <c r="EHZ205" s="282"/>
      <c r="EIA205" s="229"/>
      <c r="EIB205" s="281"/>
      <c r="EIC205" s="282"/>
      <c r="EID205" s="229"/>
      <c r="EIE205" s="281"/>
      <c r="EIF205" s="282"/>
      <c r="EIG205" s="229"/>
      <c r="EIH205" s="281"/>
      <c r="EII205" s="282"/>
      <c r="EIJ205" s="229"/>
      <c r="EIK205" s="281"/>
      <c r="EIL205" s="282"/>
      <c r="EIM205" s="229"/>
      <c r="EIN205" s="281"/>
      <c r="EIO205" s="282"/>
      <c r="EIP205" s="229"/>
      <c r="EIQ205" s="281"/>
      <c r="EIR205" s="282"/>
      <c r="EIS205" s="229"/>
      <c r="EIT205" s="281"/>
      <c r="EIU205" s="282"/>
      <c r="EIV205" s="229"/>
      <c r="EIW205" s="281"/>
      <c r="EIX205" s="282"/>
      <c r="EIY205" s="229"/>
      <c r="EIZ205" s="281"/>
      <c r="EJA205" s="282"/>
      <c r="EJB205" s="229"/>
      <c r="EJC205" s="281"/>
      <c r="EJD205" s="282"/>
      <c r="EJE205" s="229"/>
      <c r="EJF205" s="281"/>
      <c r="EJG205" s="282"/>
      <c r="EJH205" s="229"/>
      <c r="EJI205" s="281"/>
      <c r="EJJ205" s="282"/>
      <c r="EJK205" s="229"/>
      <c r="EJL205" s="281"/>
      <c r="EJM205" s="282"/>
      <c r="EJN205" s="229"/>
      <c r="EJO205" s="281"/>
      <c r="EJP205" s="282"/>
      <c r="EJQ205" s="229"/>
      <c r="EJR205" s="281"/>
      <c r="EJS205" s="282"/>
      <c r="EJT205" s="229"/>
      <c r="EJU205" s="281"/>
      <c r="EJV205" s="282"/>
      <c r="EJW205" s="229"/>
      <c r="EJX205" s="281"/>
      <c r="EJY205" s="282"/>
      <c r="EJZ205" s="229"/>
      <c r="EKA205" s="281"/>
      <c r="EKB205" s="282"/>
      <c r="EKC205" s="229"/>
      <c r="EKD205" s="281"/>
      <c r="EKE205" s="282"/>
      <c r="EKF205" s="229"/>
      <c r="EKG205" s="281"/>
      <c r="EKH205" s="282"/>
      <c r="EKI205" s="229"/>
      <c r="EKJ205" s="281"/>
      <c r="EKK205" s="282"/>
      <c r="EKL205" s="229"/>
      <c r="EKM205" s="281"/>
      <c r="EKN205" s="282"/>
      <c r="EKO205" s="229"/>
      <c r="EKP205" s="281"/>
      <c r="EKQ205" s="282"/>
      <c r="EKR205" s="229"/>
      <c r="EKS205" s="281"/>
      <c r="EKT205" s="282"/>
      <c r="EKU205" s="229"/>
      <c r="EKV205" s="281"/>
      <c r="EKW205" s="282"/>
      <c r="EKX205" s="229"/>
      <c r="EKY205" s="281"/>
      <c r="EKZ205" s="282"/>
      <c r="ELA205" s="229"/>
      <c r="ELB205" s="281"/>
      <c r="ELC205" s="282"/>
      <c r="ELD205" s="229"/>
      <c r="ELE205" s="281"/>
      <c r="ELF205" s="282"/>
      <c r="ELG205" s="229"/>
      <c r="ELH205" s="281"/>
      <c r="ELI205" s="282"/>
      <c r="ELJ205" s="229"/>
      <c r="ELK205" s="281"/>
      <c r="ELL205" s="282"/>
      <c r="ELM205" s="229"/>
      <c r="ELN205" s="281"/>
      <c r="ELO205" s="282"/>
      <c r="ELP205" s="229"/>
      <c r="ELQ205" s="281"/>
      <c r="ELR205" s="282"/>
      <c r="ELS205" s="229"/>
      <c r="ELT205" s="281"/>
      <c r="ELU205" s="282"/>
      <c r="ELV205" s="229"/>
      <c r="ELW205" s="281"/>
      <c r="ELX205" s="282"/>
      <c r="ELY205" s="229"/>
      <c r="ELZ205" s="281"/>
      <c r="EMA205" s="282"/>
      <c r="EMB205" s="229"/>
      <c r="EMC205" s="281"/>
      <c r="EMD205" s="282"/>
      <c r="EME205" s="229"/>
      <c r="EMF205" s="281"/>
      <c r="EMG205" s="282"/>
      <c r="EMH205" s="229"/>
      <c r="EMI205" s="281"/>
      <c r="EMJ205" s="282"/>
      <c r="EMK205" s="229"/>
      <c r="EML205" s="281"/>
      <c r="EMM205" s="282"/>
      <c r="EMN205" s="229"/>
      <c r="EMO205" s="281"/>
      <c r="EMP205" s="282"/>
      <c r="EMQ205" s="229"/>
      <c r="EMR205" s="281"/>
      <c r="EMS205" s="282"/>
      <c r="EMT205" s="229"/>
      <c r="EMU205" s="281"/>
      <c r="EMV205" s="282"/>
      <c r="EMW205" s="229"/>
      <c r="EMX205" s="281"/>
      <c r="EMY205" s="282"/>
      <c r="EMZ205" s="229"/>
      <c r="ENA205" s="281"/>
      <c r="ENB205" s="282"/>
      <c r="ENC205" s="229"/>
      <c r="END205" s="281"/>
      <c r="ENE205" s="282"/>
      <c r="ENF205" s="229"/>
      <c r="ENG205" s="281"/>
      <c r="ENH205" s="282"/>
      <c r="ENI205" s="229"/>
      <c r="ENJ205" s="281"/>
      <c r="ENK205" s="282"/>
      <c r="ENL205" s="229"/>
      <c r="ENM205" s="281"/>
      <c r="ENN205" s="282"/>
      <c r="ENO205" s="229"/>
      <c r="ENP205" s="281"/>
      <c r="ENQ205" s="282"/>
      <c r="ENR205" s="229"/>
      <c r="ENS205" s="281"/>
      <c r="ENT205" s="282"/>
      <c r="ENU205" s="229"/>
      <c r="ENV205" s="281"/>
      <c r="ENW205" s="282"/>
      <c r="ENX205" s="229"/>
      <c r="ENY205" s="281"/>
      <c r="ENZ205" s="282"/>
      <c r="EOA205" s="229"/>
      <c r="EOB205" s="281"/>
      <c r="EOC205" s="282"/>
      <c r="EOD205" s="229"/>
      <c r="EOE205" s="281"/>
      <c r="EOF205" s="282"/>
      <c r="EOG205" s="229"/>
      <c r="EOH205" s="281"/>
      <c r="EOI205" s="282"/>
      <c r="EOJ205" s="229"/>
      <c r="EOK205" s="281"/>
      <c r="EOL205" s="282"/>
      <c r="EOM205" s="229"/>
      <c r="EON205" s="281"/>
      <c r="EOO205" s="282"/>
      <c r="EOP205" s="229"/>
      <c r="EOQ205" s="281"/>
      <c r="EOR205" s="282"/>
      <c r="EOS205" s="229"/>
      <c r="EOT205" s="281"/>
      <c r="EOU205" s="282"/>
      <c r="EOV205" s="229"/>
      <c r="EOW205" s="281"/>
      <c r="EOX205" s="282"/>
      <c r="EOY205" s="229"/>
      <c r="EOZ205" s="281"/>
      <c r="EPA205" s="282"/>
      <c r="EPB205" s="229"/>
      <c r="EPC205" s="281"/>
      <c r="EPD205" s="282"/>
      <c r="EPE205" s="229"/>
      <c r="EPF205" s="281"/>
      <c r="EPG205" s="282"/>
      <c r="EPH205" s="229"/>
      <c r="EPI205" s="281"/>
      <c r="EPJ205" s="282"/>
      <c r="EPK205" s="229"/>
      <c r="EPL205" s="281"/>
      <c r="EPM205" s="282"/>
      <c r="EPN205" s="229"/>
      <c r="EPO205" s="281"/>
      <c r="EPP205" s="282"/>
      <c r="EPQ205" s="229"/>
      <c r="EPR205" s="281"/>
      <c r="EPS205" s="282"/>
      <c r="EPT205" s="229"/>
      <c r="EPU205" s="281"/>
      <c r="EPV205" s="282"/>
      <c r="EPW205" s="229"/>
      <c r="EPX205" s="281"/>
      <c r="EPY205" s="282"/>
      <c r="EPZ205" s="229"/>
      <c r="EQA205" s="281"/>
      <c r="EQB205" s="282"/>
      <c r="EQC205" s="229"/>
      <c r="EQD205" s="281"/>
      <c r="EQE205" s="282"/>
      <c r="EQF205" s="229"/>
      <c r="EQG205" s="281"/>
      <c r="EQH205" s="282"/>
      <c r="EQI205" s="229"/>
      <c r="EQJ205" s="281"/>
      <c r="EQK205" s="282"/>
      <c r="EQL205" s="229"/>
      <c r="EQM205" s="281"/>
      <c r="EQN205" s="282"/>
      <c r="EQO205" s="229"/>
      <c r="EQP205" s="281"/>
      <c r="EQQ205" s="282"/>
      <c r="EQR205" s="229"/>
      <c r="EQS205" s="281"/>
      <c r="EQT205" s="282"/>
      <c r="EQU205" s="229"/>
      <c r="EQV205" s="281"/>
      <c r="EQW205" s="282"/>
      <c r="EQX205" s="229"/>
      <c r="EQY205" s="281"/>
      <c r="EQZ205" s="282"/>
      <c r="ERA205" s="229"/>
      <c r="ERB205" s="281"/>
      <c r="ERC205" s="282"/>
      <c r="ERD205" s="229"/>
      <c r="ERE205" s="281"/>
      <c r="ERF205" s="282"/>
      <c r="ERG205" s="229"/>
      <c r="ERH205" s="281"/>
      <c r="ERI205" s="282"/>
      <c r="ERJ205" s="229"/>
      <c r="ERK205" s="281"/>
      <c r="ERL205" s="282"/>
      <c r="ERM205" s="229"/>
      <c r="ERN205" s="281"/>
      <c r="ERO205" s="282"/>
      <c r="ERP205" s="229"/>
      <c r="ERQ205" s="281"/>
      <c r="ERR205" s="282"/>
      <c r="ERS205" s="229"/>
      <c r="ERT205" s="281"/>
      <c r="ERU205" s="282"/>
      <c r="ERV205" s="229"/>
      <c r="ERW205" s="281"/>
      <c r="ERX205" s="282"/>
      <c r="ERY205" s="229"/>
      <c r="ERZ205" s="281"/>
      <c r="ESA205" s="282"/>
      <c r="ESB205" s="229"/>
      <c r="ESC205" s="281"/>
      <c r="ESD205" s="282"/>
      <c r="ESE205" s="229"/>
      <c r="ESF205" s="281"/>
      <c r="ESG205" s="282"/>
      <c r="ESH205" s="229"/>
      <c r="ESI205" s="281"/>
      <c r="ESJ205" s="282"/>
      <c r="ESK205" s="229"/>
      <c r="ESL205" s="281"/>
      <c r="ESM205" s="282"/>
      <c r="ESN205" s="229"/>
      <c r="ESO205" s="281"/>
      <c r="ESP205" s="282"/>
      <c r="ESQ205" s="229"/>
      <c r="ESR205" s="281"/>
      <c r="ESS205" s="282"/>
      <c r="EST205" s="229"/>
      <c r="ESU205" s="281"/>
      <c r="ESV205" s="282"/>
      <c r="ESW205" s="229"/>
      <c r="ESX205" s="281"/>
      <c r="ESY205" s="282"/>
      <c r="ESZ205" s="229"/>
      <c r="ETA205" s="281"/>
      <c r="ETB205" s="282"/>
      <c r="ETC205" s="229"/>
      <c r="ETD205" s="281"/>
      <c r="ETE205" s="282"/>
      <c r="ETF205" s="229"/>
      <c r="ETG205" s="281"/>
      <c r="ETH205" s="282"/>
      <c r="ETI205" s="229"/>
      <c r="ETJ205" s="281"/>
      <c r="ETK205" s="282"/>
      <c r="ETL205" s="229"/>
      <c r="ETM205" s="281"/>
      <c r="ETN205" s="282"/>
      <c r="ETO205" s="229"/>
      <c r="ETP205" s="281"/>
      <c r="ETQ205" s="282"/>
      <c r="ETR205" s="229"/>
      <c r="ETS205" s="281"/>
      <c r="ETT205" s="282"/>
      <c r="ETU205" s="229"/>
      <c r="ETV205" s="281"/>
      <c r="ETW205" s="282"/>
      <c r="ETX205" s="229"/>
      <c r="ETY205" s="281"/>
      <c r="ETZ205" s="282"/>
      <c r="EUA205" s="229"/>
      <c r="EUB205" s="281"/>
      <c r="EUC205" s="282"/>
      <c r="EUD205" s="229"/>
      <c r="EUE205" s="281"/>
      <c r="EUF205" s="282"/>
      <c r="EUG205" s="229"/>
      <c r="EUH205" s="281"/>
      <c r="EUI205" s="282"/>
      <c r="EUJ205" s="229"/>
      <c r="EUK205" s="281"/>
      <c r="EUL205" s="282"/>
      <c r="EUM205" s="229"/>
      <c r="EUN205" s="281"/>
      <c r="EUO205" s="282"/>
      <c r="EUP205" s="229"/>
      <c r="EUQ205" s="281"/>
      <c r="EUR205" s="282"/>
      <c r="EUS205" s="229"/>
      <c r="EUT205" s="281"/>
      <c r="EUU205" s="282"/>
      <c r="EUV205" s="229"/>
      <c r="EUW205" s="281"/>
      <c r="EUX205" s="282"/>
      <c r="EUY205" s="229"/>
      <c r="EUZ205" s="281"/>
      <c r="EVA205" s="282"/>
      <c r="EVB205" s="229"/>
      <c r="EVC205" s="281"/>
      <c r="EVD205" s="282"/>
      <c r="EVE205" s="229"/>
      <c r="EVF205" s="281"/>
      <c r="EVG205" s="282"/>
      <c r="EVH205" s="229"/>
      <c r="EVI205" s="281"/>
      <c r="EVJ205" s="282"/>
      <c r="EVK205" s="229"/>
      <c r="EVL205" s="281"/>
      <c r="EVM205" s="282"/>
      <c r="EVN205" s="229"/>
      <c r="EVO205" s="281"/>
      <c r="EVP205" s="282"/>
      <c r="EVQ205" s="229"/>
      <c r="EVR205" s="281"/>
      <c r="EVS205" s="282"/>
      <c r="EVT205" s="229"/>
      <c r="EVU205" s="281"/>
      <c r="EVV205" s="282"/>
      <c r="EVW205" s="229"/>
      <c r="EVX205" s="281"/>
      <c r="EVY205" s="282"/>
      <c r="EVZ205" s="229"/>
      <c r="EWA205" s="281"/>
      <c r="EWB205" s="282"/>
      <c r="EWC205" s="229"/>
      <c r="EWD205" s="281"/>
      <c r="EWE205" s="282"/>
      <c r="EWF205" s="229"/>
      <c r="EWG205" s="281"/>
      <c r="EWH205" s="282"/>
      <c r="EWI205" s="229"/>
      <c r="EWJ205" s="281"/>
      <c r="EWK205" s="282"/>
      <c r="EWL205" s="229"/>
      <c r="EWM205" s="281"/>
      <c r="EWN205" s="282"/>
      <c r="EWO205" s="229"/>
      <c r="EWP205" s="281"/>
      <c r="EWQ205" s="282"/>
      <c r="EWR205" s="229"/>
      <c r="EWS205" s="281"/>
      <c r="EWT205" s="282"/>
      <c r="EWU205" s="229"/>
      <c r="EWV205" s="281"/>
      <c r="EWW205" s="282"/>
      <c r="EWX205" s="229"/>
      <c r="EWY205" s="281"/>
      <c r="EWZ205" s="282"/>
      <c r="EXA205" s="229"/>
      <c r="EXB205" s="281"/>
      <c r="EXC205" s="282"/>
      <c r="EXD205" s="229"/>
      <c r="EXE205" s="281"/>
      <c r="EXF205" s="282"/>
      <c r="EXG205" s="229"/>
      <c r="EXH205" s="281"/>
      <c r="EXI205" s="282"/>
      <c r="EXJ205" s="229"/>
      <c r="EXK205" s="281"/>
      <c r="EXL205" s="282"/>
      <c r="EXM205" s="229"/>
      <c r="EXN205" s="281"/>
      <c r="EXO205" s="282"/>
      <c r="EXP205" s="229"/>
      <c r="EXQ205" s="281"/>
      <c r="EXR205" s="282"/>
      <c r="EXS205" s="229"/>
      <c r="EXT205" s="281"/>
      <c r="EXU205" s="282"/>
      <c r="EXV205" s="229"/>
      <c r="EXW205" s="281"/>
      <c r="EXX205" s="282"/>
      <c r="EXY205" s="229"/>
      <c r="EXZ205" s="281"/>
      <c r="EYA205" s="282"/>
      <c r="EYB205" s="229"/>
      <c r="EYC205" s="281"/>
      <c r="EYD205" s="282"/>
      <c r="EYE205" s="229"/>
      <c r="EYF205" s="281"/>
      <c r="EYG205" s="282"/>
      <c r="EYH205" s="229"/>
      <c r="EYI205" s="281"/>
      <c r="EYJ205" s="282"/>
      <c r="EYK205" s="229"/>
      <c r="EYL205" s="281"/>
      <c r="EYM205" s="282"/>
      <c r="EYN205" s="229"/>
      <c r="EYO205" s="281"/>
      <c r="EYP205" s="282"/>
      <c r="EYQ205" s="229"/>
      <c r="EYR205" s="281"/>
      <c r="EYS205" s="282"/>
      <c r="EYT205" s="229"/>
      <c r="EYU205" s="281"/>
      <c r="EYV205" s="282"/>
      <c r="EYW205" s="229"/>
      <c r="EYX205" s="281"/>
      <c r="EYY205" s="282"/>
      <c r="EYZ205" s="229"/>
      <c r="EZA205" s="281"/>
      <c r="EZB205" s="282"/>
      <c r="EZC205" s="229"/>
      <c r="EZD205" s="281"/>
      <c r="EZE205" s="282"/>
      <c r="EZF205" s="229"/>
      <c r="EZG205" s="281"/>
      <c r="EZH205" s="282"/>
      <c r="EZI205" s="229"/>
      <c r="EZJ205" s="281"/>
      <c r="EZK205" s="282"/>
      <c r="EZL205" s="229"/>
      <c r="EZM205" s="281"/>
      <c r="EZN205" s="282"/>
      <c r="EZO205" s="229"/>
      <c r="EZP205" s="281"/>
      <c r="EZQ205" s="282"/>
      <c r="EZR205" s="229"/>
      <c r="EZS205" s="281"/>
      <c r="EZT205" s="282"/>
      <c r="EZU205" s="229"/>
      <c r="EZV205" s="281"/>
      <c r="EZW205" s="282"/>
      <c r="EZX205" s="229"/>
      <c r="EZY205" s="281"/>
      <c r="EZZ205" s="282"/>
      <c r="FAA205" s="229"/>
      <c r="FAB205" s="281"/>
      <c r="FAC205" s="282"/>
      <c r="FAD205" s="229"/>
      <c r="FAE205" s="281"/>
      <c r="FAF205" s="282"/>
      <c r="FAG205" s="229"/>
      <c r="FAH205" s="281"/>
      <c r="FAI205" s="282"/>
      <c r="FAJ205" s="229"/>
      <c r="FAK205" s="281"/>
      <c r="FAL205" s="282"/>
      <c r="FAM205" s="229"/>
      <c r="FAN205" s="281"/>
      <c r="FAO205" s="282"/>
      <c r="FAP205" s="229"/>
      <c r="FAQ205" s="281"/>
      <c r="FAR205" s="282"/>
      <c r="FAS205" s="229"/>
      <c r="FAT205" s="281"/>
      <c r="FAU205" s="282"/>
      <c r="FAV205" s="229"/>
      <c r="FAW205" s="281"/>
      <c r="FAX205" s="282"/>
      <c r="FAY205" s="229"/>
      <c r="FAZ205" s="281"/>
      <c r="FBA205" s="282"/>
      <c r="FBB205" s="229"/>
      <c r="FBC205" s="281"/>
      <c r="FBD205" s="282"/>
      <c r="FBE205" s="229"/>
      <c r="FBF205" s="281"/>
      <c r="FBG205" s="282"/>
      <c r="FBH205" s="229"/>
      <c r="FBI205" s="281"/>
      <c r="FBJ205" s="282"/>
      <c r="FBK205" s="229"/>
      <c r="FBL205" s="281"/>
      <c r="FBM205" s="282"/>
      <c r="FBN205" s="229"/>
      <c r="FBO205" s="281"/>
      <c r="FBP205" s="282"/>
      <c r="FBQ205" s="229"/>
      <c r="FBR205" s="281"/>
      <c r="FBS205" s="282"/>
      <c r="FBT205" s="229"/>
      <c r="FBU205" s="281"/>
      <c r="FBV205" s="282"/>
      <c r="FBW205" s="229"/>
      <c r="FBX205" s="281"/>
      <c r="FBY205" s="282"/>
      <c r="FBZ205" s="229"/>
      <c r="FCA205" s="281"/>
      <c r="FCB205" s="282"/>
      <c r="FCC205" s="229"/>
      <c r="FCD205" s="281"/>
      <c r="FCE205" s="282"/>
      <c r="FCF205" s="229"/>
      <c r="FCG205" s="281"/>
      <c r="FCH205" s="282"/>
      <c r="FCI205" s="229"/>
      <c r="FCJ205" s="281"/>
      <c r="FCK205" s="282"/>
      <c r="FCL205" s="229"/>
      <c r="FCM205" s="281"/>
      <c r="FCN205" s="282"/>
      <c r="FCO205" s="229"/>
      <c r="FCP205" s="281"/>
      <c r="FCQ205" s="282"/>
      <c r="FCR205" s="229"/>
      <c r="FCS205" s="281"/>
      <c r="FCT205" s="282"/>
      <c r="FCU205" s="229"/>
      <c r="FCV205" s="281"/>
      <c r="FCW205" s="282"/>
      <c r="FCX205" s="229"/>
      <c r="FCY205" s="281"/>
      <c r="FCZ205" s="282"/>
      <c r="FDA205" s="229"/>
      <c r="FDB205" s="281"/>
      <c r="FDC205" s="282"/>
      <c r="FDD205" s="229"/>
      <c r="FDE205" s="281"/>
      <c r="FDF205" s="282"/>
      <c r="FDG205" s="229"/>
      <c r="FDH205" s="281"/>
      <c r="FDI205" s="282"/>
      <c r="FDJ205" s="229"/>
      <c r="FDK205" s="281"/>
      <c r="FDL205" s="282"/>
      <c r="FDM205" s="229"/>
      <c r="FDN205" s="281"/>
      <c r="FDO205" s="282"/>
      <c r="FDP205" s="229"/>
      <c r="FDQ205" s="281"/>
      <c r="FDR205" s="282"/>
      <c r="FDS205" s="229"/>
      <c r="FDT205" s="281"/>
      <c r="FDU205" s="282"/>
      <c r="FDV205" s="229"/>
      <c r="FDW205" s="281"/>
      <c r="FDX205" s="282"/>
      <c r="FDY205" s="229"/>
      <c r="FDZ205" s="281"/>
      <c r="FEA205" s="282"/>
      <c r="FEB205" s="229"/>
      <c r="FEC205" s="281"/>
      <c r="FED205" s="282"/>
      <c r="FEE205" s="229"/>
      <c r="FEF205" s="281"/>
      <c r="FEG205" s="282"/>
      <c r="FEH205" s="229"/>
      <c r="FEI205" s="281"/>
      <c r="FEJ205" s="282"/>
      <c r="FEK205" s="229"/>
      <c r="FEL205" s="281"/>
      <c r="FEM205" s="282"/>
      <c r="FEN205" s="229"/>
      <c r="FEO205" s="281"/>
      <c r="FEP205" s="282"/>
      <c r="FEQ205" s="229"/>
      <c r="FER205" s="281"/>
      <c r="FES205" s="282"/>
      <c r="FET205" s="229"/>
      <c r="FEU205" s="281"/>
      <c r="FEV205" s="282"/>
      <c r="FEW205" s="229"/>
      <c r="FEX205" s="281"/>
      <c r="FEY205" s="282"/>
      <c r="FEZ205" s="229"/>
      <c r="FFA205" s="281"/>
      <c r="FFB205" s="282"/>
      <c r="FFC205" s="229"/>
      <c r="FFD205" s="281"/>
      <c r="FFE205" s="282"/>
      <c r="FFF205" s="229"/>
      <c r="FFG205" s="281"/>
      <c r="FFH205" s="282"/>
      <c r="FFI205" s="229"/>
      <c r="FFJ205" s="281"/>
      <c r="FFK205" s="282"/>
      <c r="FFL205" s="229"/>
      <c r="FFM205" s="281"/>
      <c r="FFN205" s="282"/>
      <c r="FFO205" s="229"/>
      <c r="FFP205" s="281"/>
      <c r="FFQ205" s="282"/>
      <c r="FFR205" s="229"/>
      <c r="FFS205" s="281"/>
      <c r="FFT205" s="282"/>
      <c r="FFU205" s="229"/>
      <c r="FFV205" s="281"/>
      <c r="FFW205" s="282"/>
      <c r="FFX205" s="229"/>
      <c r="FFY205" s="281"/>
      <c r="FFZ205" s="282"/>
      <c r="FGA205" s="229"/>
      <c r="FGB205" s="281"/>
      <c r="FGC205" s="282"/>
      <c r="FGD205" s="229"/>
      <c r="FGE205" s="281"/>
      <c r="FGF205" s="282"/>
      <c r="FGG205" s="229"/>
      <c r="FGH205" s="281"/>
      <c r="FGI205" s="282"/>
      <c r="FGJ205" s="229"/>
      <c r="FGK205" s="281"/>
      <c r="FGL205" s="282"/>
      <c r="FGM205" s="229"/>
      <c r="FGN205" s="281"/>
      <c r="FGO205" s="282"/>
      <c r="FGP205" s="229"/>
      <c r="FGQ205" s="281"/>
      <c r="FGR205" s="282"/>
      <c r="FGS205" s="229"/>
      <c r="FGT205" s="281"/>
      <c r="FGU205" s="282"/>
      <c r="FGV205" s="229"/>
      <c r="FGW205" s="281"/>
      <c r="FGX205" s="282"/>
      <c r="FGY205" s="229"/>
      <c r="FGZ205" s="281"/>
      <c r="FHA205" s="282"/>
      <c r="FHB205" s="229"/>
      <c r="FHC205" s="281"/>
      <c r="FHD205" s="282"/>
      <c r="FHE205" s="229"/>
      <c r="FHF205" s="281"/>
      <c r="FHG205" s="282"/>
      <c r="FHH205" s="229"/>
      <c r="FHI205" s="281"/>
      <c r="FHJ205" s="282"/>
      <c r="FHK205" s="229"/>
      <c r="FHL205" s="281"/>
      <c r="FHM205" s="282"/>
      <c r="FHN205" s="229"/>
      <c r="FHO205" s="281"/>
      <c r="FHP205" s="282"/>
      <c r="FHQ205" s="229"/>
      <c r="FHR205" s="281"/>
      <c r="FHS205" s="282"/>
      <c r="FHT205" s="229"/>
      <c r="FHU205" s="281"/>
      <c r="FHV205" s="282"/>
      <c r="FHW205" s="229"/>
      <c r="FHX205" s="281"/>
      <c r="FHY205" s="282"/>
      <c r="FHZ205" s="229"/>
      <c r="FIA205" s="281"/>
      <c r="FIB205" s="282"/>
      <c r="FIC205" s="229"/>
      <c r="FID205" s="281"/>
      <c r="FIE205" s="282"/>
      <c r="FIF205" s="229"/>
      <c r="FIG205" s="281"/>
      <c r="FIH205" s="282"/>
      <c r="FII205" s="229"/>
      <c r="FIJ205" s="281"/>
      <c r="FIK205" s="282"/>
      <c r="FIL205" s="229"/>
      <c r="FIM205" s="281"/>
      <c r="FIN205" s="282"/>
      <c r="FIO205" s="229"/>
      <c r="FIP205" s="281"/>
      <c r="FIQ205" s="282"/>
      <c r="FIR205" s="229"/>
      <c r="FIS205" s="281"/>
      <c r="FIT205" s="282"/>
      <c r="FIU205" s="229"/>
      <c r="FIV205" s="281"/>
      <c r="FIW205" s="282"/>
      <c r="FIX205" s="229"/>
      <c r="FIY205" s="281"/>
      <c r="FIZ205" s="282"/>
      <c r="FJA205" s="229"/>
      <c r="FJB205" s="281"/>
      <c r="FJC205" s="282"/>
      <c r="FJD205" s="229"/>
      <c r="FJE205" s="281"/>
      <c r="FJF205" s="282"/>
      <c r="FJG205" s="229"/>
      <c r="FJH205" s="281"/>
      <c r="FJI205" s="282"/>
      <c r="FJJ205" s="229"/>
      <c r="FJK205" s="281"/>
      <c r="FJL205" s="282"/>
      <c r="FJM205" s="229"/>
      <c r="FJN205" s="281"/>
      <c r="FJO205" s="282"/>
      <c r="FJP205" s="229"/>
      <c r="FJQ205" s="281"/>
      <c r="FJR205" s="282"/>
      <c r="FJS205" s="229"/>
      <c r="FJT205" s="281"/>
      <c r="FJU205" s="282"/>
      <c r="FJV205" s="229"/>
      <c r="FJW205" s="281"/>
      <c r="FJX205" s="282"/>
      <c r="FJY205" s="229"/>
      <c r="FJZ205" s="281"/>
      <c r="FKA205" s="282"/>
      <c r="FKB205" s="229"/>
      <c r="FKC205" s="281"/>
      <c r="FKD205" s="282"/>
      <c r="FKE205" s="229"/>
      <c r="FKF205" s="281"/>
      <c r="FKG205" s="282"/>
      <c r="FKH205" s="229"/>
      <c r="FKI205" s="281"/>
      <c r="FKJ205" s="282"/>
      <c r="FKK205" s="229"/>
      <c r="FKL205" s="281"/>
      <c r="FKM205" s="282"/>
      <c r="FKN205" s="229"/>
      <c r="FKO205" s="281"/>
      <c r="FKP205" s="282"/>
      <c r="FKQ205" s="229"/>
      <c r="FKR205" s="281"/>
      <c r="FKS205" s="282"/>
      <c r="FKT205" s="229"/>
      <c r="FKU205" s="281"/>
      <c r="FKV205" s="282"/>
      <c r="FKW205" s="229"/>
      <c r="FKX205" s="281"/>
      <c r="FKY205" s="282"/>
      <c r="FKZ205" s="229"/>
      <c r="FLA205" s="281"/>
      <c r="FLB205" s="282"/>
      <c r="FLC205" s="229"/>
      <c r="FLD205" s="281"/>
      <c r="FLE205" s="282"/>
      <c r="FLF205" s="229"/>
      <c r="FLG205" s="281"/>
      <c r="FLH205" s="282"/>
      <c r="FLI205" s="229"/>
      <c r="FLJ205" s="281"/>
      <c r="FLK205" s="282"/>
      <c r="FLL205" s="229"/>
      <c r="FLM205" s="281"/>
      <c r="FLN205" s="282"/>
      <c r="FLO205" s="229"/>
      <c r="FLP205" s="281"/>
      <c r="FLQ205" s="282"/>
      <c r="FLR205" s="229"/>
      <c r="FLS205" s="281"/>
      <c r="FLT205" s="282"/>
      <c r="FLU205" s="229"/>
      <c r="FLV205" s="281"/>
      <c r="FLW205" s="282"/>
      <c r="FLX205" s="229"/>
      <c r="FLY205" s="281"/>
      <c r="FLZ205" s="282"/>
      <c r="FMA205" s="229"/>
      <c r="FMB205" s="281"/>
      <c r="FMC205" s="282"/>
      <c r="FMD205" s="229"/>
      <c r="FME205" s="281"/>
      <c r="FMF205" s="282"/>
      <c r="FMG205" s="229"/>
      <c r="FMH205" s="281"/>
      <c r="FMI205" s="282"/>
      <c r="FMJ205" s="229"/>
      <c r="FMK205" s="281"/>
      <c r="FML205" s="282"/>
      <c r="FMM205" s="229"/>
      <c r="FMN205" s="281"/>
      <c r="FMO205" s="282"/>
      <c r="FMP205" s="229"/>
      <c r="FMQ205" s="281"/>
      <c r="FMR205" s="282"/>
      <c r="FMS205" s="229"/>
      <c r="FMT205" s="281"/>
      <c r="FMU205" s="282"/>
      <c r="FMV205" s="229"/>
      <c r="FMW205" s="281"/>
      <c r="FMX205" s="282"/>
      <c r="FMY205" s="229"/>
      <c r="FMZ205" s="281"/>
      <c r="FNA205" s="282"/>
      <c r="FNB205" s="229"/>
      <c r="FNC205" s="281"/>
      <c r="FND205" s="282"/>
      <c r="FNE205" s="229"/>
      <c r="FNF205" s="281"/>
      <c r="FNG205" s="282"/>
      <c r="FNH205" s="229"/>
      <c r="FNI205" s="281"/>
      <c r="FNJ205" s="282"/>
      <c r="FNK205" s="229"/>
      <c r="FNL205" s="281"/>
      <c r="FNM205" s="282"/>
      <c r="FNN205" s="229"/>
      <c r="FNO205" s="281"/>
      <c r="FNP205" s="282"/>
      <c r="FNQ205" s="229"/>
      <c r="FNR205" s="281"/>
      <c r="FNS205" s="282"/>
      <c r="FNT205" s="229"/>
      <c r="FNU205" s="281"/>
      <c r="FNV205" s="282"/>
      <c r="FNW205" s="229"/>
      <c r="FNX205" s="281"/>
      <c r="FNY205" s="282"/>
      <c r="FNZ205" s="229"/>
      <c r="FOA205" s="281"/>
      <c r="FOB205" s="282"/>
      <c r="FOC205" s="229"/>
      <c r="FOD205" s="281"/>
      <c r="FOE205" s="282"/>
      <c r="FOF205" s="229"/>
      <c r="FOG205" s="281"/>
      <c r="FOH205" s="282"/>
      <c r="FOI205" s="229"/>
      <c r="FOJ205" s="281"/>
      <c r="FOK205" s="282"/>
      <c r="FOL205" s="229"/>
      <c r="FOM205" s="281"/>
      <c r="FON205" s="282"/>
      <c r="FOO205" s="229"/>
      <c r="FOP205" s="281"/>
      <c r="FOQ205" s="282"/>
      <c r="FOR205" s="229"/>
      <c r="FOS205" s="281"/>
      <c r="FOT205" s="282"/>
      <c r="FOU205" s="229"/>
      <c r="FOV205" s="281"/>
      <c r="FOW205" s="282"/>
      <c r="FOX205" s="229"/>
      <c r="FOY205" s="281"/>
      <c r="FOZ205" s="282"/>
      <c r="FPA205" s="229"/>
      <c r="FPB205" s="281"/>
      <c r="FPC205" s="282"/>
      <c r="FPD205" s="229"/>
      <c r="FPE205" s="281"/>
      <c r="FPF205" s="282"/>
      <c r="FPG205" s="229"/>
      <c r="FPH205" s="281"/>
      <c r="FPI205" s="282"/>
      <c r="FPJ205" s="229"/>
      <c r="FPK205" s="281"/>
      <c r="FPL205" s="282"/>
      <c r="FPM205" s="229"/>
      <c r="FPN205" s="281"/>
      <c r="FPO205" s="282"/>
      <c r="FPP205" s="229"/>
      <c r="FPQ205" s="281"/>
      <c r="FPR205" s="282"/>
      <c r="FPS205" s="229"/>
      <c r="FPT205" s="281"/>
      <c r="FPU205" s="282"/>
      <c r="FPV205" s="229"/>
      <c r="FPW205" s="281"/>
      <c r="FPX205" s="282"/>
      <c r="FPY205" s="229"/>
      <c r="FPZ205" s="281"/>
      <c r="FQA205" s="282"/>
      <c r="FQB205" s="229"/>
      <c r="FQC205" s="281"/>
      <c r="FQD205" s="282"/>
      <c r="FQE205" s="229"/>
      <c r="FQF205" s="281"/>
      <c r="FQG205" s="282"/>
      <c r="FQH205" s="229"/>
      <c r="FQI205" s="281"/>
      <c r="FQJ205" s="282"/>
      <c r="FQK205" s="229"/>
      <c r="FQL205" s="281"/>
      <c r="FQM205" s="282"/>
      <c r="FQN205" s="229"/>
      <c r="FQO205" s="281"/>
      <c r="FQP205" s="282"/>
      <c r="FQQ205" s="229"/>
      <c r="FQR205" s="281"/>
      <c r="FQS205" s="282"/>
      <c r="FQT205" s="229"/>
      <c r="FQU205" s="281"/>
      <c r="FQV205" s="282"/>
      <c r="FQW205" s="229"/>
      <c r="FQX205" s="281"/>
      <c r="FQY205" s="282"/>
      <c r="FQZ205" s="229"/>
      <c r="FRA205" s="281"/>
      <c r="FRB205" s="282"/>
      <c r="FRC205" s="229"/>
      <c r="FRD205" s="281"/>
      <c r="FRE205" s="282"/>
      <c r="FRF205" s="229"/>
      <c r="FRG205" s="281"/>
      <c r="FRH205" s="282"/>
      <c r="FRI205" s="229"/>
      <c r="FRJ205" s="281"/>
      <c r="FRK205" s="282"/>
      <c r="FRL205" s="229"/>
      <c r="FRM205" s="281"/>
      <c r="FRN205" s="282"/>
      <c r="FRO205" s="229"/>
      <c r="FRP205" s="281"/>
      <c r="FRQ205" s="282"/>
      <c r="FRR205" s="229"/>
      <c r="FRS205" s="281"/>
      <c r="FRT205" s="282"/>
      <c r="FRU205" s="229"/>
      <c r="FRV205" s="281"/>
      <c r="FRW205" s="282"/>
      <c r="FRX205" s="229"/>
      <c r="FRY205" s="281"/>
      <c r="FRZ205" s="282"/>
      <c r="FSA205" s="229"/>
      <c r="FSB205" s="281"/>
      <c r="FSC205" s="282"/>
      <c r="FSD205" s="229"/>
      <c r="FSE205" s="281"/>
      <c r="FSF205" s="282"/>
      <c r="FSG205" s="229"/>
      <c r="FSH205" s="281"/>
      <c r="FSI205" s="282"/>
      <c r="FSJ205" s="229"/>
      <c r="FSK205" s="281"/>
      <c r="FSL205" s="282"/>
      <c r="FSM205" s="229"/>
      <c r="FSN205" s="281"/>
      <c r="FSO205" s="282"/>
      <c r="FSP205" s="229"/>
      <c r="FSQ205" s="281"/>
      <c r="FSR205" s="282"/>
      <c r="FSS205" s="229"/>
      <c r="FST205" s="281"/>
      <c r="FSU205" s="282"/>
      <c r="FSV205" s="229"/>
      <c r="FSW205" s="281"/>
      <c r="FSX205" s="282"/>
      <c r="FSY205" s="229"/>
      <c r="FSZ205" s="281"/>
      <c r="FTA205" s="282"/>
      <c r="FTB205" s="229"/>
      <c r="FTC205" s="281"/>
      <c r="FTD205" s="282"/>
      <c r="FTE205" s="229"/>
      <c r="FTF205" s="281"/>
      <c r="FTG205" s="282"/>
      <c r="FTH205" s="229"/>
      <c r="FTI205" s="281"/>
      <c r="FTJ205" s="282"/>
      <c r="FTK205" s="229"/>
      <c r="FTL205" s="281"/>
      <c r="FTM205" s="282"/>
      <c r="FTN205" s="229"/>
      <c r="FTO205" s="281"/>
      <c r="FTP205" s="282"/>
      <c r="FTQ205" s="229"/>
      <c r="FTR205" s="281"/>
      <c r="FTS205" s="282"/>
      <c r="FTT205" s="229"/>
      <c r="FTU205" s="281"/>
      <c r="FTV205" s="282"/>
      <c r="FTW205" s="229"/>
      <c r="FTX205" s="281"/>
      <c r="FTY205" s="282"/>
      <c r="FTZ205" s="229"/>
      <c r="FUA205" s="281"/>
      <c r="FUB205" s="282"/>
      <c r="FUC205" s="229"/>
      <c r="FUD205" s="281"/>
      <c r="FUE205" s="282"/>
      <c r="FUF205" s="229"/>
      <c r="FUG205" s="281"/>
      <c r="FUH205" s="282"/>
      <c r="FUI205" s="229"/>
      <c r="FUJ205" s="281"/>
      <c r="FUK205" s="282"/>
      <c r="FUL205" s="229"/>
      <c r="FUM205" s="281"/>
      <c r="FUN205" s="282"/>
      <c r="FUO205" s="229"/>
      <c r="FUP205" s="281"/>
      <c r="FUQ205" s="282"/>
      <c r="FUR205" s="229"/>
      <c r="FUS205" s="281"/>
      <c r="FUT205" s="282"/>
      <c r="FUU205" s="229"/>
      <c r="FUV205" s="281"/>
      <c r="FUW205" s="282"/>
      <c r="FUX205" s="229"/>
      <c r="FUY205" s="281"/>
      <c r="FUZ205" s="282"/>
      <c r="FVA205" s="229"/>
      <c r="FVB205" s="281"/>
      <c r="FVC205" s="282"/>
      <c r="FVD205" s="229"/>
      <c r="FVE205" s="281"/>
      <c r="FVF205" s="282"/>
      <c r="FVG205" s="229"/>
      <c r="FVH205" s="281"/>
      <c r="FVI205" s="282"/>
      <c r="FVJ205" s="229"/>
      <c r="FVK205" s="281"/>
      <c r="FVL205" s="282"/>
      <c r="FVM205" s="229"/>
      <c r="FVN205" s="281"/>
      <c r="FVO205" s="282"/>
      <c r="FVP205" s="229"/>
      <c r="FVQ205" s="281"/>
      <c r="FVR205" s="282"/>
      <c r="FVS205" s="229"/>
      <c r="FVT205" s="281"/>
      <c r="FVU205" s="282"/>
      <c r="FVV205" s="229"/>
      <c r="FVW205" s="281"/>
      <c r="FVX205" s="282"/>
      <c r="FVY205" s="229"/>
      <c r="FVZ205" s="281"/>
      <c r="FWA205" s="282"/>
      <c r="FWB205" s="229"/>
      <c r="FWC205" s="281"/>
      <c r="FWD205" s="282"/>
      <c r="FWE205" s="229"/>
      <c r="FWF205" s="281"/>
      <c r="FWG205" s="282"/>
      <c r="FWH205" s="229"/>
      <c r="FWI205" s="281"/>
      <c r="FWJ205" s="282"/>
      <c r="FWK205" s="229"/>
      <c r="FWL205" s="281"/>
      <c r="FWM205" s="282"/>
      <c r="FWN205" s="229"/>
      <c r="FWO205" s="281"/>
      <c r="FWP205" s="282"/>
      <c r="FWQ205" s="229"/>
      <c r="FWR205" s="281"/>
      <c r="FWS205" s="282"/>
      <c r="FWT205" s="229"/>
      <c r="FWU205" s="281"/>
      <c r="FWV205" s="282"/>
      <c r="FWW205" s="229"/>
      <c r="FWX205" s="281"/>
      <c r="FWY205" s="282"/>
      <c r="FWZ205" s="229"/>
      <c r="FXA205" s="281"/>
      <c r="FXB205" s="282"/>
      <c r="FXC205" s="229"/>
      <c r="FXD205" s="281"/>
      <c r="FXE205" s="282"/>
      <c r="FXF205" s="229"/>
      <c r="FXG205" s="281"/>
      <c r="FXH205" s="282"/>
      <c r="FXI205" s="229"/>
      <c r="FXJ205" s="281"/>
      <c r="FXK205" s="282"/>
      <c r="FXL205" s="229"/>
      <c r="FXM205" s="281"/>
      <c r="FXN205" s="282"/>
      <c r="FXO205" s="229"/>
      <c r="FXP205" s="281"/>
      <c r="FXQ205" s="282"/>
      <c r="FXR205" s="229"/>
      <c r="FXS205" s="281"/>
      <c r="FXT205" s="282"/>
      <c r="FXU205" s="229"/>
      <c r="FXV205" s="281"/>
      <c r="FXW205" s="282"/>
      <c r="FXX205" s="229"/>
      <c r="FXY205" s="281"/>
      <c r="FXZ205" s="282"/>
      <c r="FYA205" s="229"/>
      <c r="FYB205" s="281"/>
      <c r="FYC205" s="282"/>
      <c r="FYD205" s="229"/>
      <c r="FYE205" s="281"/>
      <c r="FYF205" s="282"/>
      <c r="FYG205" s="229"/>
      <c r="FYH205" s="281"/>
      <c r="FYI205" s="282"/>
      <c r="FYJ205" s="229"/>
      <c r="FYK205" s="281"/>
      <c r="FYL205" s="282"/>
      <c r="FYM205" s="229"/>
      <c r="FYN205" s="281"/>
      <c r="FYO205" s="282"/>
      <c r="FYP205" s="229"/>
      <c r="FYQ205" s="281"/>
      <c r="FYR205" s="282"/>
      <c r="FYS205" s="229"/>
      <c r="FYT205" s="281"/>
      <c r="FYU205" s="282"/>
      <c r="FYV205" s="229"/>
      <c r="FYW205" s="281"/>
      <c r="FYX205" s="282"/>
      <c r="FYY205" s="229"/>
      <c r="FYZ205" s="281"/>
      <c r="FZA205" s="282"/>
      <c r="FZB205" s="229"/>
      <c r="FZC205" s="281"/>
      <c r="FZD205" s="282"/>
      <c r="FZE205" s="229"/>
      <c r="FZF205" s="281"/>
      <c r="FZG205" s="282"/>
      <c r="FZH205" s="229"/>
      <c r="FZI205" s="281"/>
      <c r="FZJ205" s="282"/>
      <c r="FZK205" s="229"/>
      <c r="FZL205" s="281"/>
      <c r="FZM205" s="282"/>
      <c r="FZN205" s="229"/>
      <c r="FZO205" s="281"/>
      <c r="FZP205" s="282"/>
      <c r="FZQ205" s="229"/>
      <c r="FZR205" s="281"/>
      <c r="FZS205" s="282"/>
      <c r="FZT205" s="229"/>
      <c r="FZU205" s="281"/>
      <c r="FZV205" s="282"/>
      <c r="FZW205" s="229"/>
      <c r="FZX205" s="281"/>
      <c r="FZY205" s="282"/>
      <c r="FZZ205" s="229"/>
      <c r="GAA205" s="281"/>
      <c r="GAB205" s="282"/>
      <c r="GAC205" s="229"/>
      <c r="GAD205" s="281"/>
      <c r="GAE205" s="282"/>
      <c r="GAF205" s="229"/>
      <c r="GAG205" s="281"/>
      <c r="GAH205" s="282"/>
      <c r="GAI205" s="229"/>
      <c r="GAJ205" s="281"/>
      <c r="GAK205" s="282"/>
      <c r="GAL205" s="229"/>
      <c r="GAM205" s="281"/>
      <c r="GAN205" s="282"/>
      <c r="GAO205" s="229"/>
      <c r="GAP205" s="281"/>
      <c r="GAQ205" s="282"/>
      <c r="GAR205" s="229"/>
      <c r="GAS205" s="281"/>
      <c r="GAT205" s="282"/>
      <c r="GAU205" s="229"/>
      <c r="GAV205" s="281"/>
      <c r="GAW205" s="282"/>
      <c r="GAX205" s="229"/>
      <c r="GAY205" s="281"/>
      <c r="GAZ205" s="282"/>
      <c r="GBA205" s="229"/>
      <c r="GBB205" s="281"/>
      <c r="GBC205" s="282"/>
      <c r="GBD205" s="229"/>
      <c r="GBE205" s="281"/>
      <c r="GBF205" s="282"/>
      <c r="GBG205" s="229"/>
      <c r="GBH205" s="281"/>
      <c r="GBI205" s="282"/>
      <c r="GBJ205" s="229"/>
      <c r="GBK205" s="281"/>
      <c r="GBL205" s="282"/>
      <c r="GBM205" s="229"/>
      <c r="GBN205" s="281"/>
      <c r="GBO205" s="282"/>
      <c r="GBP205" s="229"/>
      <c r="GBQ205" s="281"/>
      <c r="GBR205" s="282"/>
      <c r="GBS205" s="229"/>
      <c r="GBT205" s="281"/>
      <c r="GBU205" s="282"/>
      <c r="GBV205" s="229"/>
      <c r="GBW205" s="281"/>
      <c r="GBX205" s="282"/>
      <c r="GBY205" s="229"/>
      <c r="GBZ205" s="281"/>
      <c r="GCA205" s="282"/>
      <c r="GCB205" s="229"/>
      <c r="GCC205" s="281"/>
      <c r="GCD205" s="282"/>
      <c r="GCE205" s="229"/>
      <c r="GCF205" s="281"/>
      <c r="GCG205" s="282"/>
      <c r="GCH205" s="229"/>
      <c r="GCI205" s="281"/>
      <c r="GCJ205" s="282"/>
      <c r="GCK205" s="229"/>
      <c r="GCL205" s="281"/>
      <c r="GCM205" s="282"/>
      <c r="GCN205" s="229"/>
      <c r="GCO205" s="281"/>
      <c r="GCP205" s="282"/>
      <c r="GCQ205" s="229"/>
      <c r="GCR205" s="281"/>
      <c r="GCS205" s="282"/>
      <c r="GCT205" s="229"/>
      <c r="GCU205" s="281"/>
      <c r="GCV205" s="282"/>
      <c r="GCW205" s="229"/>
      <c r="GCX205" s="281"/>
      <c r="GCY205" s="282"/>
      <c r="GCZ205" s="229"/>
      <c r="GDA205" s="281"/>
      <c r="GDB205" s="282"/>
      <c r="GDC205" s="229"/>
      <c r="GDD205" s="281"/>
      <c r="GDE205" s="282"/>
      <c r="GDF205" s="229"/>
      <c r="GDG205" s="281"/>
      <c r="GDH205" s="282"/>
      <c r="GDI205" s="229"/>
      <c r="GDJ205" s="281"/>
      <c r="GDK205" s="282"/>
      <c r="GDL205" s="229"/>
      <c r="GDM205" s="281"/>
      <c r="GDN205" s="282"/>
      <c r="GDO205" s="229"/>
      <c r="GDP205" s="281"/>
      <c r="GDQ205" s="282"/>
      <c r="GDR205" s="229"/>
      <c r="GDS205" s="281"/>
      <c r="GDT205" s="282"/>
      <c r="GDU205" s="229"/>
      <c r="GDV205" s="281"/>
      <c r="GDW205" s="282"/>
      <c r="GDX205" s="229"/>
      <c r="GDY205" s="281"/>
      <c r="GDZ205" s="282"/>
      <c r="GEA205" s="229"/>
      <c r="GEB205" s="281"/>
      <c r="GEC205" s="282"/>
      <c r="GED205" s="229"/>
      <c r="GEE205" s="281"/>
      <c r="GEF205" s="282"/>
      <c r="GEG205" s="229"/>
      <c r="GEH205" s="281"/>
      <c r="GEI205" s="282"/>
      <c r="GEJ205" s="229"/>
      <c r="GEK205" s="281"/>
      <c r="GEL205" s="282"/>
      <c r="GEM205" s="229"/>
      <c r="GEN205" s="281"/>
      <c r="GEO205" s="282"/>
      <c r="GEP205" s="229"/>
      <c r="GEQ205" s="281"/>
      <c r="GER205" s="282"/>
      <c r="GES205" s="229"/>
      <c r="GET205" s="281"/>
      <c r="GEU205" s="282"/>
      <c r="GEV205" s="229"/>
      <c r="GEW205" s="281"/>
      <c r="GEX205" s="282"/>
      <c r="GEY205" s="229"/>
      <c r="GEZ205" s="281"/>
      <c r="GFA205" s="282"/>
      <c r="GFB205" s="229"/>
      <c r="GFC205" s="281"/>
      <c r="GFD205" s="282"/>
      <c r="GFE205" s="229"/>
      <c r="GFF205" s="281"/>
      <c r="GFG205" s="282"/>
      <c r="GFH205" s="229"/>
      <c r="GFI205" s="281"/>
      <c r="GFJ205" s="282"/>
      <c r="GFK205" s="229"/>
      <c r="GFL205" s="281"/>
      <c r="GFM205" s="282"/>
      <c r="GFN205" s="229"/>
      <c r="GFO205" s="281"/>
      <c r="GFP205" s="282"/>
      <c r="GFQ205" s="229"/>
      <c r="GFR205" s="281"/>
      <c r="GFS205" s="282"/>
      <c r="GFT205" s="229"/>
      <c r="GFU205" s="281"/>
      <c r="GFV205" s="282"/>
      <c r="GFW205" s="229"/>
      <c r="GFX205" s="281"/>
      <c r="GFY205" s="282"/>
      <c r="GFZ205" s="229"/>
      <c r="GGA205" s="281"/>
      <c r="GGB205" s="282"/>
      <c r="GGC205" s="229"/>
      <c r="GGD205" s="281"/>
      <c r="GGE205" s="282"/>
      <c r="GGF205" s="229"/>
      <c r="GGG205" s="281"/>
      <c r="GGH205" s="282"/>
      <c r="GGI205" s="229"/>
      <c r="GGJ205" s="281"/>
      <c r="GGK205" s="282"/>
      <c r="GGL205" s="229"/>
      <c r="GGM205" s="281"/>
      <c r="GGN205" s="282"/>
      <c r="GGO205" s="229"/>
      <c r="GGP205" s="281"/>
      <c r="GGQ205" s="282"/>
      <c r="GGR205" s="229"/>
      <c r="GGS205" s="281"/>
      <c r="GGT205" s="282"/>
      <c r="GGU205" s="229"/>
      <c r="GGV205" s="281"/>
      <c r="GGW205" s="282"/>
      <c r="GGX205" s="229"/>
      <c r="GGY205" s="281"/>
      <c r="GGZ205" s="282"/>
      <c r="GHA205" s="229"/>
      <c r="GHB205" s="281"/>
      <c r="GHC205" s="282"/>
      <c r="GHD205" s="229"/>
      <c r="GHE205" s="281"/>
      <c r="GHF205" s="282"/>
      <c r="GHG205" s="229"/>
      <c r="GHH205" s="281"/>
      <c r="GHI205" s="282"/>
      <c r="GHJ205" s="229"/>
      <c r="GHK205" s="281"/>
      <c r="GHL205" s="282"/>
      <c r="GHM205" s="229"/>
      <c r="GHN205" s="281"/>
      <c r="GHO205" s="282"/>
      <c r="GHP205" s="229"/>
      <c r="GHQ205" s="281"/>
      <c r="GHR205" s="282"/>
      <c r="GHS205" s="229"/>
      <c r="GHT205" s="281"/>
      <c r="GHU205" s="282"/>
      <c r="GHV205" s="229"/>
      <c r="GHW205" s="281"/>
      <c r="GHX205" s="282"/>
      <c r="GHY205" s="229"/>
      <c r="GHZ205" s="281"/>
      <c r="GIA205" s="282"/>
      <c r="GIB205" s="229"/>
      <c r="GIC205" s="281"/>
      <c r="GID205" s="282"/>
      <c r="GIE205" s="229"/>
      <c r="GIF205" s="281"/>
      <c r="GIG205" s="282"/>
      <c r="GIH205" s="229"/>
      <c r="GII205" s="281"/>
      <c r="GIJ205" s="282"/>
      <c r="GIK205" s="229"/>
      <c r="GIL205" s="281"/>
      <c r="GIM205" s="282"/>
      <c r="GIN205" s="229"/>
      <c r="GIO205" s="281"/>
      <c r="GIP205" s="282"/>
      <c r="GIQ205" s="229"/>
      <c r="GIR205" s="281"/>
      <c r="GIS205" s="282"/>
      <c r="GIT205" s="229"/>
      <c r="GIU205" s="281"/>
      <c r="GIV205" s="282"/>
      <c r="GIW205" s="229"/>
      <c r="GIX205" s="281"/>
      <c r="GIY205" s="282"/>
      <c r="GIZ205" s="229"/>
      <c r="GJA205" s="281"/>
      <c r="GJB205" s="282"/>
      <c r="GJC205" s="229"/>
      <c r="GJD205" s="281"/>
      <c r="GJE205" s="282"/>
      <c r="GJF205" s="229"/>
      <c r="GJG205" s="281"/>
      <c r="GJH205" s="282"/>
      <c r="GJI205" s="229"/>
      <c r="GJJ205" s="281"/>
      <c r="GJK205" s="282"/>
      <c r="GJL205" s="229"/>
      <c r="GJM205" s="281"/>
      <c r="GJN205" s="282"/>
      <c r="GJO205" s="229"/>
      <c r="GJP205" s="281"/>
      <c r="GJQ205" s="282"/>
      <c r="GJR205" s="229"/>
      <c r="GJS205" s="281"/>
      <c r="GJT205" s="282"/>
      <c r="GJU205" s="229"/>
      <c r="GJV205" s="281"/>
      <c r="GJW205" s="282"/>
      <c r="GJX205" s="229"/>
      <c r="GJY205" s="281"/>
      <c r="GJZ205" s="282"/>
      <c r="GKA205" s="229"/>
      <c r="GKB205" s="281"/>
      <c r="GKC205" s="282"/>
      <c r="GKD205" s="229"/>
      <c r="GKE205" s="281"/>
      <c r="GKF205" s="282"/>
      <c r="GKG205" s="229"/>
      <c r="GKH205" s="281"/>
      <c r="GKI205" s="282"/>
      <c r="GKJ205" s="229"/>
      <c r="GKK205" s="281"/>
      <c r="GKL205" s="282"/>
      <c r="GKM205" s="229"/>
      <c r="GKN205" s="281"/>
      <c r="GKO205" s="282"/>
      <c r="GKP205" s="229"/>
      <c r="GKQ205" s="281"/>
      <c r="GKR205" s="282"/>
      <c r="GKS205" s="229"/>
      <c r="GKT205" s="281"/>
      <c r="GKU205" s="282"/>
      <c r="GKV205" s="229"/>
      <c r="GKW205" s="281"/>
      <c r="GKX205" s="282"/>
      <c r="GKY205" s="229"/>
      <c r="GKZ205" s="281"/>
      <c r="GLA205" s="282"/>
      <c r="GLB205" s="229"/>
      <c r="GLC205" s="281"/>
      <c r="GLD205" s="282"/>
      <c r="GLE205" s="229"/>
      <c r="GLF205" s="281"/>
      <c r="GLG205" s="282"/>
      <c r="GLH205" s="229"/>
      <c r="GLI205" s="281"/>
      <c r="GLJ205" s="282"/>
      <c r="GLK205" s="229"/>
      <c r="GLL205" s="281"/>
      <c r="GLM205" s="282"/>
      <c r="GLN205" s="229"/>
      <c r="GLO205" s="281"/>
      <c r="GLP205" s="282"/>
      <c r="GLQ205" s="229"/>
      <c r="GLR205" s="281"/>
      <c r="GLS205" s="282"/>
      <c r="GLT205" s="229"/>
      <c r="GLU205" s="281"/>
      <c r="GLV205" s="282"/>
      <c r="GLW205" s="229"/>
      <c r="GLX205" s="281"/>
      <c r="GLY205" s="282"/>
      <c r="GLZ205" s="229"/>
      <c r="GMA205" s="281"/>
      <c r="GMB205" s="282"/>
      <c r="GMC205" s="229"/>
      <c r="GMD205" s="281"/>
      <c r="GME205" s="282"/>
      <c r="GMF205" s="229"/>
      <c r="GMG205" s="281"/>
      <c r="GMH205" s="282"/>
      <c r="GMI205" s="229"/>
      <c r="GMJ205" s="281"/>
      <c r="GMK205" s="282"/>
      <c r="GML205" s="229"/>
      <c r="GMM205" s="281"/>
      <c r="GMN205" s="282"/>
      <c r="GMO205" s="229"/>
      <c r="GMP205" s="281"/>
      <c r="GMQ205" s="282"/>
      <c r="GMR205" s="229"/>
      <c r="GMS205" s="281"/>
      <c r="GMT205" s="282"/>
      <c r="GMU205" s="229"/>
      <c r="GMV205" s="281"/>
      <c r="GMW205" s="282"/>
      <c r="GMX205" s="229"/>
      <c r="GMY205" s="281"/>
      <c r="GMZ205" s="282"/>
      <c r="GNA205" s="229"/>
      <c r="GNB205" s="281"/>
      <c r="GNC205" s="282"/>
      <c r="GND205" s="229"/>
      <c r="GNE205" s="281"/>
      <c r="GNF205" s="282"/>
      <c r="GNG205" s="229"/>
      <c r="GNH205" s="281"/>
      <c r="GNI205" s="282"/>
      <c r="GNJ205" s="229"/>
      <c r="GNK205" s="281"/>
      <c r="GNL205" s="282"/>
      <c r="GNM205" s="229"/>
      <c r="GNN205" s="281"/>
      <c r="GNO205" s="282"/>
      <c r="GNP205" s="229"/>
      <c r="GNQ205" s="281"/>
      <c r="GNR205" s="282"/>
      <c r="GNS205" s="229"/>
      <c r="GNT205" s="281"/>
      <c r="GNU205" s="282"/>
      <c r="GNV205" s="229"/>
      <c r="GNW205" s="281"/>
      <c r="GNX205" s="282"/>
      <c r="GNY205" s="229"/>
      <c r="GNZ205" s="281"/>
      <c r="GOA205" s="282"/>
      <c r="GOB205" s="229"/>
      <c r="GOC205" s="281"/>
      <c r="GOD205" s="282"/>
      <c r="GOE205" s="229"/>
      <c r="GOF205" s="281"/>
      <c r="GOG205" s="282"/>
      <c r="GOH205" s="229"/>
      <c r="GOI205" s="281"/>
      <c r="GOJ205" s="282"/>
      <c r="GOK205" s="229"/>
      <c r="GOL205" s="281"/>
      <c r="GOM205" s="282"/>
      <c r="GON205" s="229"/>
      <c r="GOO205" s="281"/>
      <c r="GOP205" s="282"/>
      <c r="GOQ205" s="229"/>
      <c r="GOR205" s="281"/>
      <c r="GOS205" s="282"/>
      <c r="GOT205" s="229"/>
      <c r="GOU205" s="281"/>
      <c r="GOV205" s="282"/>
      <c r="GOW205" s="229"/>
      <c r="GOX205" s="281"/>
      <c r="GOY205" s="282"/>
      <c r="GOZ205" s="229"/>
      <c r="GPA205" s="281"/>
      <c r="GPB205" s="282"/>
      <c r="GPC205" s="229"/>
      <c r="GPD205" s="281"/>
      <c r="GPE205" s="282"/>
      <c r="GPF205" s="229"/>
      <c r="GPG205" s="281"/>
      <c r="GPH205" s="282"/>
      <c r="GPI205" s="229"/>
      <c r="GPJ205" s="281"/>
      <c r="GPK205" s="282"/>
      <c r="GPL205" s="229"/>
      <c r="GPM205" s="281"/>
      <c r="GPN205" s="282"/>
      <c r="GPO205" s="229"/>
      <c r="GPP205" s="281"/>
      <c r="GPQ205" s="282"/>
      <c r="GPR205" s="229"/>
      <c r="GPS205" s="281"/>
      <c r="GPT205" s="282"/>
      <c r="GPU205" s="229"/>
      <c r="GPV205" s="281"/>
      <c r="GPW205" s="282"/>
      <c r="GPX205" s="229"/>
      <c r="GPY205" s="281"/>
      <c r="GPZ205" s="282"/>
      <c r="GQA205" s="229"/>
      <c r="GQB205" s="281"/>
      <c r="GQC205" s="282"/>
      <c r="GQD205" s="229"/>
      <c r="GQE205" s="281"/>
      <c r="GQF205" s="282"/>
      <c r="GQG205" s="229"/>
      <c r="GQH205" s="281"/>
      <c r="GQI205" s="282"/>
      <c r="GQJ205" s="229"/>
      <c r="GQK205" s="281"/>
      <c r="GQL205" s="282"/>
      <c r="GQM205" s="229"/>
      <c r="GQN205" s="281"/>
      <c r="GQO205" s="282"/>
      <c r="GQP205" s="229"/>
      <c r="GQQ205" s="281"/>
      <c r="GQR205" s="282"/>
      <c r="GQS205" s="229"/>
      <c r="GQT205" s="281"/>
      <c r="GQU205" s="282"/>
      <c r="GQV205" s="229"/>
      <c r="GQW205" s="281"/>
      <c r="GQX205" s="282"/>
      <c r="GQY205" s="229"/>
      <c r="GQZ205" s="281"/>
      <c r="GRA205" s="282"/>
      <c r="GRB205" s="229"/>
      <c r="GRC205" s="281"/>
      <c r="GRD205" s="282"/>
      <c r="GRE205" s="229"/>
      <c r="GRF205" s="281"/>
      <c r="GRG205" s="282"/>
      <c r="GRH205" s="229"/>
      <c r="GRI205" s="281"/>
      <c r="GRJ205" s="282"/>
      <c r="GRK205" s="229"/>
      <c r="GRL205" s="281"/>
      <c r="GRM205" s="282"/>
      <c r="GRN205" s="229"/>
      <c r="GRO205" s="281"/>
      <c r="GRP205" s="282"/>
      <c r="GRQ205" s="229"/>
      <c r="GRR205" s="281"/>
      <c r="GRS205" s="282"/>
      <c r="GRT205" s="229"/>
      <c r="GRU205" s="281"/>
      <c r="GRV205" s="282"/>
      <c r="GRW205" s="229"/>
      <c r="GRX205" s="281"/>
      <c r="GRY205" s="282"/>
      <c r="GRZ205" s="229"/>
      <c r="GSA205" s="281"/>
      <c r="GSB205" s="282"/>
      <c r="GSC205" s="229"/>
      <c r="GSD205" s="281"/>
      <c r="GSE205" s="282"/>
      <c r="GSF205" s="229"/>
      <c r="GSG205" s="281"/>
      <c r="GSH205" s="282"/>
      <c r="GSI205" s="229"/>
      <c r="GSJ205" s="281"/>
      <c r="GSK205" s="282"/>
      <c r="GSL205" s="229"/>
      <c r="GSM205" s="281"/>
      <c r="GSN205" s="282"/>
      <c r="GSO205" s="229"/>
      <c r="GSP205" s="281"/>
      <c r="GSQ205" s="282"/>
      <c r="GSR205" s="229"/>
      <c r="GSS205" s="281"/>
      <c r="GST205" s="282"/>
      <c r="GSU205" s="229"/>
      <c r="GSV205" s="281"/>
      <c r="GSW205" s="282"/>
      <c r="GSX205" s="229"/>
      <c r="GSY205" s="281"/>
      <c r="GSZ205" s="282"/>
      <c r="GTA205" s="229"/>
      <c r="GTB205" s="281"/>
      <c r="GTC205" s="282"/>
      <c r="GTD205" s="229"/>
      <c r="GTE205" s="281"/>
      <c r="GTF205" s="282"/>
      <c r="GTG205" s="229"/>
      <c r="GTH205" s="281"/>
      <c r="GTI205" s="282"/>
      <c r="GTJ205" s="229"/>
      <c r="GTK205" s="281"/>
      <c r="GTL205" s="282"/>
      <c r="GTM205" s="229"/>
      <c r="GTN205" s="281"/>
      <c r="GTO205" s="282"/>
      <c r="GTP205" s="229"/>
      <c r="GTQ205" s="281"/>
      <c r="GTR205" s="282"/>
      <c r="GTS205" s="229"/>
      <c r="GTT205" s="281"/>
      <c r="GTU205" s="282"/>
      <c r="GTV205" s="229"/>
      <c r="GTW205" s="281"/>
      <c r="GTX205" s="282"/>
      <c r="GTY205" s="229"/>
      <c r="GTZ205" s="281"/>
      <c r="GUA205" s="282"/>
      <c r="GUB205" s="229"/>
      <c r="GUC205" s="281"/>
      <c r="GUD205" s="282"/>
      <c r="GUE205" s="229"/>
      <c r="GUF205" s="281"/>
      <c r="GUG205" s="282"/>
      <c r="GUH205" s="229"/>
      <c r="GUI205" s="281"/>
      <c r="GUJ205" s="282"/>
      <c r="GUK205" s="229"/>
      <c r="GUL205" s="281"/>
      <c r="GUM205" s="282"/>
      <c r="GUN205" s="229"/>
      <c r="GUO205" s="281"/>
      <c r="GUP205" s="282"/>
      <c r="GUQ205" s="229"/>
      <c r="GUR205" s="281"/>
      <c r="GUS205" s="282"/>
      <c r="GUT205" s="229"/>
      <c r="GUU205" s="281"/>
      <c r="GUV205" s="282"/>
      <c r="GUW205" s="229"/>
      <c r="GUX205" s="281"/>
      <c r="GUY205" s="282"/>
      <c r="GUZ205" s="229"/>
      <c r="GVA205" s="281"/>
      <c r="GVB205" s="282"/>
      <c r="GVC205" s="229"/>
      <c r="GVD205" s="281"/>
      <c r="GVE205" s="282"/>
      <c r="GVF205" s="229"/>
      <c r="GVG205" s="281"/>
      <c r="GVH205" s="282"/>
      <c r="GVI205" s="229"/>
      <c r="GVJ205" s="281"/>
      <c r="GVK205" s="282"/>
      <c r="GVL205" s="229"/>
      <c r="GVM205" s="281"/>
      <c r="GVN205" s="282"/>
      <c r="GVO205" s="229"/>
      <c r="GVP205" s="281"/>
      <c r="GVQ205" s="282"/>
      <c r="GVR205" s="229"/>
      <c r="GVS205" s="281"/>
      <c r="GVT205" s="282"/>
      <c r="GVU205" s="229"/>
      <c r="GVV205" s="281"/>
      <c r="GVW205" s="282"/>
      <c r="GVX205" s="229"/>
      <c r="GVY205" s="281"/>
      <c r="GVZ205" s="282"/>
      <c r="GWA205" s="229"/>
      <c r="GWB205" s="281"/>
      <c r="GWC205" s="282"/>
      <c r="GWD205" s="229"/>
      <c r="GWE205" s="281"/>
      <c r="GWF205" s="282"/>
      <c r="GWG205" s="229"/>
      <c r="GWH205" s="281"/>
      <c r="GWI205" s="282"/>
      <c r="GWJ205" s="229"/>
      <c r="GWK205" s="281"/>
      <c r="GWL205" s="282"/>
      <c r="GWM205" s="229"/>
      <c r="GWN205" s="281"/>
      <c r="GWO205" s="282"/>
      <c r="GWP205" s="229"/>
      <c r="GWQ205" s="281"/>
      <c r="GWR205" s="282"/>
      <c r="GWS205" s="229"/>
      <c r="GWT205" s="281"/>
      <c r="GWU205" s="282"/>
      <c r="GWV205" s="229"/>
      <c r="GWW205" s="281"/>
      <c r="GWX205" s="282"/>
      <c r="GWY205" s="229"/>
      <c r="GWZ205" s="281"/>
      <c r="GXA205" s="282"/>
      <c r="GXB205" s="229"/>
      <c r="GXC205" s="281"/>
      <c r="GXD205" s="282"/>
      <c r="GXE205" s="229"/>
      <c r="GXF205" s="281"/>
      <c r="GXG205" s="282"/>
      <c r="GXH205" s="229"/>
      <c r="GXI205" s="281"/>
      <c r="GXJ205" s="282"/>
      <c r="GXK205" s="229"/>
      <c r="GXL205" s="281"/>
      <c r="GXM205" s="282"/>
      <c r="GXN205" s="229"/>
      <c r="GXO205" s="281"/>
      <c r="GXP205" s="282"/>
      <c r="GXQ205" s="229"/>
      <c r="GXR205" s="281"/>
      <c r="GXS205" s="282"/>
      <c r="GXT205" s="229"/>
      <c r="GXU205" s="281"/>
      <c r="GXV205" s="282"/>
      <c r="GXW205" s="229"/>
      <c r="GXX205" s="281"/>
      <c r="GXY205" s="282"/>
      <c r="GXZ205" s="229"/>
      <c r="GYA205" s="281"/>
      <c r="GYB205" s="282"/>
      <c r="GYC205" s="229"/>
      <c r="GYD205" s="281"/>
      <c r="GYE205" s="282"/>
      <c r="GYF205" s="229"/>
      <c r="GYG205" s="281"/>
      <c r="GYH205" s="282"/>
      <c r="GYI205" s="229"/>
      <c r="GYJ205" s="281"/>
      <c r="GYK205" s="282"/>
      <c r="GYL205" s="229"/>
      <c r="GYM205" s="281"/>
      <c r="GYN205" s="282"/>
      <c r="GYO205" s="229"/>
      <c r="GYP205" s="281"/>
      <c r="GYQ205" s="282"/>
      <c r="GYR205" s="229"/>
      <c r="GYS205" s="281"/>
      <c r="GYT205" s="282"/>
      <c r="GYU205" s="229"/>
      <c r="GYV205" s="281"/>
      <c r="GYW205" s="282"/>
      <c r="GYX205" s="229"/>
      <c r="GYY205" s="281"/>
      <c r="GYZ205" s="282"/>
      <c r="GZA205" s="229"/>
      <c r="GZB205" s="281"/>
      <c r="GZC205" s="282"/>
      <c r="GZD205" s="229"/>
      <c r="GZE205" s="281"/>
      <c r="GZF205" s="282"/>
      <c r="GZG205" s="229"/>
      <c r="GZH205" s="281"/>
      <c r="GZI205" s="282"/>
      <c r="GZJ205" s="229"/>
      <c r="GZK205" s="281"/>
      <c r="GZL205" s="282"/>
      <c r="GZM205" s="229"/>
      <c r="GZN205" s="281"/>
      <c r="GZO205" s="282"/>
      <c r="GZP205" s="229"/>
      <c r="GZQ205" s="281"/>
      <c r="GZR205" s="282"/>
      <c r="GZS205" s="229"/>
      <c r="GZT205" s="281"/>
      <c r="GZU205" s="282"/>
      <c r="GZV205" s="229"/>
      <c r="GZW205" s="281"/>
      <c r="GZX205" s="282"/>
      <c r="GZY205" s="229"/>
      <c r="GZZ205" s="281"/>
      <c r="HAA205" s="282"/>
      <c r="HAB205" s="229"/>
      <c r="HAC205" s="281"/>
      <c r="HAD205" s="282"/>
      <c r="HAE205" s="229"/>
      <c r="HAF205" s="281"/>
      <c r="HAG205" s="282"/>
      <c r="HAH205" s="229"/>
      <c r="HAI205" s="281"/>
      <c r="HAJ205" s="282"/>
      <c r="HAK205" s="229"/>
      <c r="HAL205" s="281"/>
      <c r="HAM205" s="282"/>
      <c r="HAN205" s="229"/>
      <c r="HAO205" s="281"/>
      <c r="HAP205" s="282"/>
      <c r="HAQ205" s="229"/>
      <c r="HAR205" s="281"/>
      <c r="HAS205" s="282"/>
      <c r="HAT205" s="229"/>
      <c r="HAU205" s="281"/>
      <c r="HAV205" s="282"/>
      <c r="HAW205" s="229"/>
      <c r="HAX205" s="281"/>
      <c r="HAY205" s="282"/>
      <c r="HAZ205" s="229"/>
      <c r="HBA205" s="281"/>
      <c r="HBB205" s="282"/>
      <c r="HBC205" s="229"/>
      <c r="HBD205" s="281"/>
      <c r="HBE205" s="282"/>
      <c r="HBF205" s="229"/>
      <c r="HBG205" s="281"/>
      <c r="HBH205" s="282"/>
      <c r="HBI205" s="229"/>
      <c r="HBJ205" s="281"/>
      <c r="HBK205" s="282"/>
      <c r="HBL205" s="229"/>
      <c r="HBM205" s="281"/>
      <c r="HBN205" s="282"/>
      <c r="HBO205" s="229"/>
      <c r="HBP205" s="281"/>
      <c r="HBQ205" s="282"/>
      <c r="HBR205" s="229"/>
      <c r="HBS205" s="281"/>
      <c r="HBT205" s="282"/>
      <c r="HBU205" s="229"/>
      <c r="HBV205" s="281"/>
      <c r="HBW205" s="282"/>
      <c r="HBX205" s="229"/>
      <c r="HBY205" s="281"/>
      <c r="HBZ205" s="282"/>
      <c r="HCA205" s="229"/>
      <c r="HCB205" s="281"/>
      <c r="HCC205" s="282"/>
      <c r="HCD205" s="229"/>
      <c r="HCE205" s="281"/>
      <c r="HCF205" s="282"/>
      <c r="HCG205" s="229"/>
      <c r="HCH205" s="281"/>
      <c r="HCI205" s="282"/>
      <c r="HCJ205" s="229"/>
      <c r="HCK205" s="281"/>
      <c r="HCL205" s="282"/>
      <c r="HCM205" s="229"/>
      <c r="HCN205" s="281"/>
      <c r="HCO205" s="282"/>
      <c r="HCP205" s="229"/>
      <c r="HCQ205" s="281"/>
      <c r="HCR205" s="282"/>
      <c r="HCS205" s="229"/>
      <c r="HCT205" s="281"/>
      <c r="HCU205" s="282"/>
      <c r="HCV205" s="229"/>
      <c r="HCW205" s="281"/>
      <c r="HCX205" s="282"/>
      <c r="HCY205" s="229"/>
      <c r="HCZ205" s="281"/>
      <c r="HDA205" s="282"/>
      <c r="HDB205" s="229"/>
      <c r="HDC205" s="281"/>
      <c r="HDD205" s="282"/>
      <c r="HDE205" s="229"/>
      <c r="HDF205" s="281"/>
      <c r="HDG205" s="282"/>
      <c r="HDH205" s="229"/>
      <c r="HDI205" s="281"/>
      <c r="HDJ205" s="282"/>
      <c r="HDK205" s="229"/>
      <c r="HDL205" s="281"/>
      <c r="HDM205" s="282"/>
      <c r="HDN205" s="229"/>
      <c r="HDO205" s="281"/>
      <c r="HDP205" s="282"/>
      <c r="HDQ205" s="229"/>
      <c r="HDR205" s="281"/>
      <c r="HDS205" s="282"/>
      <c r="HDT205" s="229"/>
      <c r="HDU205" s="281"/>
      <c r="HDV205" s="282"/>
      <c r="HDW205" s="229"/>
      <c r="HDX205" s="281"/>
      <c r="HDY205" s="282"/>
      <c r="HDZ205" s="229"/>
      <c r="HEA205" s="281"/>
      <c r="HEB205" s="282"/>
      <c r="HEC205" s="229"/>
      <c r="HED205" s="281"/>
      <c r="HEE205" s="282"/>
      <c r="HEF205" s="229"/>
      <c r="HEG205" s="281"/>
      <c r="HEH205" s="282"/>
      <c r="HEI205" s="229"/>
      <c r="HEJ205" s="281"/>
      <c r="HEK205" s="282"/>
      <c r="HEL205" s="229"/>
      <c r="HEM205" s="281"/>
      <c r="HEN205" s="282"/>
      <c r="HEO205" s="229"/>
      <c r="HEP205" s="281"/>
      <c r="HEQ205" s="282"/>
      <c r="HER205" s="229"/>
      <c r="HES205" s="281"/>
      <c r="HET205" s="282"/>
      <c r="HEU205" s="229"/>
      <c r="HEV205" s="281"/>
      <c r="HEW205" s="282"/>
      <c r="HEX205" s="229"/>
      <c r="HEY205" s="281"/>
      <c r="HEZ205" s="282"/>
      <c r="HFA205" s="229"/>
      <c r="HFB205" s="281"/>
      <c r="HFC205" s="282"/>
      <c r="HFD205" s="229"/>
      <c r="HFE205" s="281"/>
      <c r="HFF205" s="282"/>
      <c r="HFG205" s="229"/>
      <c r="HFH205" s="281"/>
      <c r="HFI205" s="282"/>
      <c r="HFJ205" s="229"/>
      <c r="HFK205" s="281"/>
      <c r="HFL205" s="282"/>
      <c r="HFM205" s="229"/>
      <c r="HFN205" s="281"/>
      <c r="HFO205" s="282"/>
      <c r="HFP205" s="229"/>
      <c r="HFQ205" s="281"/>
      <c r="HFR205" s="282"/>
      <c r="HFS205" s="229"/>
      <c r="HFT205" s="281"/>
      <c r="HFU205" s="282"/>
      <c r="HFV205" s="229"/>
      <c r="HFW205" s="281"/>
      <c r="HFX205" s="282"/>
      <c r="HFY205" s="229"/>
      <c r="HFZ205" s="281"/>
      <c r="HGA205" s="282"/>
      <c r="HGB205" s="229"/>
      <c r="HGC205" s="281"/>
      <c r="HGD205" s="282"/>
      <c r="HGE205" s="229"/>
      <c r="HGF205" s="281"/>
      <c r="HGG205" s="282"/>
      <c r="HGH205" s="229"/>
      <c r="HGI205" s="281"/>
      <c r="HGJ205" s="282"/>
      <c r="HGK205" s="229"/>
      <c r="HGL205" s="281"/>
      <c r="HGM205" s="282"/>
      <c r="HGN205" s="229"/>
      <c r="HGO205" s="281"/>
      <c r="HGP205" s="282"/>
      <c r="HGQ205" s="229"/>
      <c r="HGR205" s="281"/>
      <c r="HGS205" s="282"/>
      <c r="HGT205" s="229"/>
      <c r="HGU205" s="281"/>
      <c r="HGV205" s="282"/>
      <c r="HGW205" s="229"/>
      <c r="HGX205" s="281"/>
      <c r="HGY205" s="282"/>
      <c r="HGZ205" s="229"/>
      <c r="HHA205" s="281"/>
      <c r="HHB205" s="282"/>
      <c r="HHC205" s="229"/>
      <c r="HHD205" s="281"/>
      <c r="HHE205" s="282"/>
      <c r="HHF205" s="229"/>
      <c r="HHG205" s="281"/>
      <c r="HHH205" s="282"/>
      <c r="HHI205" s="229"/>
      <c r="HHJ205" s="281"/>
      <c r="HHK205" s="282"/>
      <c r="HHL205" s="229"/>
      <c r="HHM205" s="281"/>
      <c r="HHN205" s="282"/>
      <c r="HHO205" s="229"/>
      <c r="HHP205" s="281"/>
      <c r="HHQ205" s="282"/>
      <c r="HHR205" s="229"/>
      <c r="HHS205" s="281"/>
      <c r="HHT205" s="282"/>
      <c r="HHU205" s="229"/>
      <c r="HHV205" s="281"/>
      <c r="HHW205" s="282"/>
      <c r="HHX205" s="229"/>
      <c r="HHY205" s="281"/>
      <c r="HHZ205" s="282"/>
      <c r="HIA205" s="229"/>
      <c r="HIB205" s="281"/>
      <c r="HIC205" s="282"/>
      <c r="HID205" s="229"/>
      <c r="HIE205" s="281"/>
      <c r="HIF205" s="282"/>
      <c r="HIG205" s="229"/>
      <c r="HIH205" s="281"/>
      <c r="HII205" s="282"/>
      <c r="HIJ205" s="229"/>
      <c r="HIK205" s="281"/>
      <c r="HIL205" s="282"/>
      <c r="HIM205" s="229"/>
      <c r="HIN205" s="281"/>
      <c r="HIO205" s="282"/>
      <c r="HIP205" s="229"/>
      <c r="HIQ205" s="281"/>
      <c r="HIR205" s="282"/>
      <c r="HIS205" s="229"/>
      <c r="HIT205" s="281"/>
      <c r="HIU205" s="282"/>
      <c r="HIV205" s="229"/>
      <c r="HIW205" s="281"/>
      <c r="HIX205" s="282"/>
      <c r="HIY205" s="229"/>
      <c r="HIZ205" s="281"/>
      <c r="HJA205" s="282"/>
      <c r="HJB205" s="229"/>
      <c r="HJC205" s="281"/>
      <c r="HJD205" s="282"/>
      <c r="HJE205" s="229"/>
      <c r="HJF205" s="281"/>
      <c r="HJG205" s="282"/>
      <c r="HJH205" s="229"/>
      <c r="HJI205" s="281"/>
      <c r="HJJ205" s="282"/>
      <c r="HJK205" s="229"/>
      <c r="HJL205" s="281"/>
      <c r="HJM205" s="282"/>
      <c r="HJN205" s="229"/>
      <c r="HJO205" s="281"/>
      <c r="HJP205" s="282"/>
      <c r="HJQ205" s="229"/>
      <c r="HJR205" s="281"/>
      <c r="HJS205" s="282"/>
      <c r="HJT205" s="229"/>
      <c r="HJU205" s="281"/>
      <c r="HJV205" s="282"/>
      <c r="HJW205" s="229"/>
      <c r="HJX205" s="281"/>
      <c r="HJY205" s="282"/>
      <c r="HJZ205" s="229"/>
      <c r="HKA205" s="281"/>
      <c r="HKB205" s="282"/>
      <c r="HKC205" s="229"/>
      <c r="HKD205" s="281"/>
      <c r="HKE205" s="282"/>
      <c r="HKF205" s="229"/>
      <c r="HKG205" s="281"/>
      <c r="HKH205" s="282"/>
      <c r="HKI205" s="229"/>
      <c r="HKJ205" s="281"/>
      <c r="HKK205" s="282"/>
      <c r="HKL205" s="229"/>
      <c r="HKM205" s="281"/>
      <c r="HKN205" s="282"/>
      <c r="HKO205" s="229"/>
      <c r="HKP205" s="281"/>
      <c r="HKQ205" s="282"/>
      <c r="HKR205" s="229"/>
      <c r="HKS205" s="281"/>
      <c r="HKT205" s="282"/>
      <c r="HKU205" s="229"/>
      <c r="HKV205" s="281"/>
      <c r="HKW205" s="282"/>
      <c r="HKX205" s="229"/>
      <c r="HKY205" s="281"/>
      <c r="HKZ205" s="282"/>
      <c r="HLA205" s="229"/>
      <c r="HLB205" s="281"/>
      <c r="HLC205" s="282"/>
      <c r="HLD205" s="229"/>
      <c r="HLE205" s="281"/>
      <c r="HLF205" s="282"/>
      <c r="HLG205" s="229"/>
      <c r="HLH205" s="281"/>
      <c r="HLI205" s="282"/>
      <c r="HLJ205" s="229"/>
      <c r="HLK205" s="281"/>
      <c r="HLL205" s="282"/>
      <c r="HLM205" s="229"/>
      <c r="HLN205" s="281"/>
      <c r="HLO205" s="282"/>
      <c r="HLP205" s="229"/>
      <c r="HLQ205" s="281"/>
      <c r="HLR205" s="282"/>
      <c r="HLS205" s="229"/>
      <c r="HLT205" s="281"/>
      <c r="HLU205" s="282"/>
      <c r="HLV205" s="229"/>
      <c r="HLW205" s="281"/>
      <c r="HLX205" s="282"/>
      <c r="HLY205" s="229"/>
      <c r="HLZ205" s="281"/>
      <c r="HMA205" s="282"/>
      <c r="HMB205" s="229"/>
      <c r="HMC205" s="281"/>
      <c r="HMD205" s="282"/>
      <c r="HME205" s="229"/>
      <c r="HMF205" s="281"/>
      <c r="HMG205" s="282"/>
      <c r="HMH205" s="229"/>
      <c r="HMI205" s="281"/>
      <c r="HMJ205" s="282"/>
      <c r="HMK205" s="229"/>
      <c r="HML205" s="281"/>
      <c r="HMM205" s="282"/>
      <c r="HMN205" s="229"/>
      <c r="HMO205" s="281"/>
      <c r="HMP205" s="282"/>
      <c r="HMQ205" s="229"/>
      <c r="HMR205" s="281"/>
      <c r="HMS205" s="282"/>
      <c r="HMT205" s="229"/>
      <c r="HMU205" s="281"/>
      <c r="HMV205" s="282"/>
      <c r="HMW205" s="229"/>
      <c r="HMX205" s="281"/>
      <c r="HMY205" s="282"/>
      <c r="HMZ205" s="229"/>
      <c r="HNA205" s="281"/>
      <c r="HNB205" s="282"/>
      <c r="HNC205" s="229"/>
      <c r="HND205" s="281"/>
      <c r="HNE205" s="282"/>
      <c r="HNF205" s="229"/>
      <c r="HNG205" s="281"/>
      <c r="HNH205" s="282"/>
      <c r="HNI205" s="229"/>
      <c r="HNJ205" s="281"/>
      <c r="HNK205" s="282"/>
      <c r="HNL205" s="229"/>
      <c r="HNM205" s="281"/>
      <c r="HNN205" s="282"/>
      <c r="HNO205" s="229"/>
      <c r="HNP205" s="281"/>
      <c r="HNQ205" s="282"/>
      <c r="HNR205" s="229"/>
      <c r="HNS205" s="281"/>
      <c r="HNT205" s="282"/>
      <c r="HNU205" s="229"/>
      <c r="HNV205" s="281"/>
      <c r="HNW205" s="282"/>
      <c r="HNX205" s="229"/>
      <c r="HNY205" s="281"/>
      <c r="HNZ205" s="282"/>
      <c r="HOA205" s="229"/>
      <c r="HOB205" s="281"/>
      <c r="HOC205" s="282"/>
      <c r="HOD205" s="229"/>
      <c r="HOE205" s="281"/>
      <c r="HOF205" s="282"/>
      <c r="HOG205" s="229"/>
      <c r="HOH205" s="281"/>
      <c r="HOI205" s="282"/>
      <c r="HOJ205" s="229"/>
      <c r="HOK205" s="281"/>
      <c r="HOL205" s="282"/>
      <c r="HOM205" s="229"/>
      <c r="HON205" s="281"/>
      <c r="HOO205" s="282"/>
      <c r="HOP205" s="229"/>
      <c r="HOQ205" s="281"/>
      <c r="HOR205" s="282"/>
      <c r="HOS205" s="229"/>
      <c r="HOT205" s="281"/>
      <c r="HOU205" s="282"/>
      <c r="HOV205" s="229"/>
      <c r="HOW205" s="281"/>
      <c r="HOX205" s="282"/>
      <c r="HOY205" s="229"/>
      <c r="HOZ205" s="281"/>
      <c r="HPA205" s="282"/>
      <c r="HPB205" s="229"/>
      <c r="HPC205" s="281"/>
      <c r="HPD205" s="282"/>
      <c r="HPE205" s="229"/>
      <c r="HPF205" s="281"/>
      <c r="HPG205" s="282"/>
      <c r="HPH205" s="229"/>
      <c r="HPI205" s="281"/>
      <c r="HPJ205" s="282"/>
      <c r="HPK205" s="229"/>
      <c r="HPL205" s="281"/>
      <c r="HPM205" s="282"/>
      <c r="HPN205" s="229"/>
      <c r="HPO205" s="281"/>
      <c r="HPP205" s="282"/>
      <c r="HPQ205" s="229"/>
      <c r="HPR205" s="281"/>
      <c r="HPS205" s="282"/>
      <c r="HPT205" s="229"/>
      <c r="HPU205" s="281"/>
      <c r="HPV205" s="282"/>
      <c r="HPW205" s="229"/>
      <c r="HPX205" s="281"/>
      <c r="HPY205" s="282"/>
      <c r="HPZ205" s="229"/>
      <c r="HQA205" s="281"/>
      <c r="HQB205" s="282"/>
      <c r="HQC205" s="229"/>
      <c r="HQD205" s="281"/>
      <c r="HQE205" s="282"/>
      <c r="HQF205" s="229"/>
      <c r="HQG205" s="281"/>
      <c r="HQH205" s="282"/>
      <c r="HQI205" s="229"/>
      <c r="HQJ205" s="281"/>
      <c r="HQK205" s="282"/>
      <c r="HQL205" s="229"/>
      <c r="HQM205" s="281"/>
      <c r="HQN205" s="282"/>
      <c r="HQO205" s="229"/>
      <c r="HQP205" s="281"/>
      <c r="HQQ205" s="282"/>
      <c r="HQR205" s="229"/>
      <c r="HQS205" s="281"/>
      <c r="HQT205" s="282"/>
      <c r="HQU205" s="229"/>
      <c r="HQV205" s="281"/>
      <c r="HQW205" s="282"/>
      <c r="HQX205" s="229"/>
      <c r="HQY205" s="281"/>
      <c r="HQZ205" s="282"/>
      <c r="HRA205" s="229"/>
      <c r="HRB205" s="281"/>
      <c r="HRC205" s="282"/>
      <c r="HRD205" s="229"/>
      <c r="HRE205" s="281"/>
      <c r="HRF205" s="282"/>
      <c r="HRG205" s="229"/>
      <c r="HRH205" s="281"/>
      <c r="HRI205" s="282"/>
      <c r="HRJ205" s="229"/>
      <c r="HRK205" s="281"/>
      <c r="HRL205" s="282"/>
      <c r="HRM205" s="229"/>
      <c r="HRN205" s="281"/>
      <c r="HRO205" s="282"/>
      <c r="HRP205" s="229"/>
      <c r="HRQ205" s="281"/>
      <c r="HRR205" s="282"/>
      <c r="HRS205" s="229"/>
      <c r="HRT205" s="281"/>
      <c r="HRU205" s="282"/>
      <c r="HRV205" s="229"/>
      <c r="HRW205" s="281"/>
      <c r="HRX205" s="282"/>
      <c r="HRY205" s="229"/>
      <c r="HRZ205" s="281"/>
      <c r="HSA205" s="282"/>
      <c r="HSB205" s="229"/>
      <c r="HSC205" s="281"/>
      <c r="HSD205" s="282"/>
      <c r="HSE205" s="229"/>
      <c r="HSF205" s="281"/>
      <c r="HSG205" s="282"/>
      <c r="HSH205" s="229"/>
      <c r="HSI205" s="281"/>
      <c r="HSJ205" s="282"/>
      <c r="HSK205" s="229"/>
      <c r="HSL205" s="281"/>
      <c r="HSM205" s="282"/>
      <c r="HSN205" s="229"/>
      <c r="HSO205" s="281"/>
      <c r="HSP205" s="282"/>
      <c r="HSQ205" s="229"/>
      <c r="HSR205" s="281"/>
      <c r="HSS205" s="282"/>
      <c r="HST205" s="229"/>
      <c r="HSU205" s="281"/>
      <c r="HSV205" s="282"/>
      <c r="HSW205" s="229"/>
      <c r="HSX205" s="281"/>
      <c r="HSY205" s="282"/>
      <c r="HSZ205" s="229"/>
      <c r="HTA205" s="281"/>
      <c r="HTB205" s="282"/>
      <c r="HTC205" s="229"/>
      <c r="HTD205" s="281"/>
      <c r="HTE205" s="282"/>
      <c r="HTF205" s="229"/>
      <c r="HTG205" s="281"/>
      <c r="HTH205" s="282"/>
      <c r="HTI205" s="229"/>
      <c r="HTJ205" s="281"/>
      <c r="HTK205" s="282"/>
      <c r="HTL205" s="229"/>
      <c r="HTM205" s="281"/>
      <c r="HTN205" s="282"/>
      <c r="HTO205" s="229"/>
      <c r="HTP205" s="281"/>
      <c r="HTQ205" s="282"/>
      <c r="HTR205" s="229"/>
      <c r="HTS205" s="281"/>
      <c r="HTT205" s="282"/>
      <c r="HTU205" s="229"/>
      <c r="HTV205" s="281"/>
      <c r="HTW205" s="282"/>
      <c r="HTX205" s="229"/>
      <c r="HTY205" s="281"/>
      <c r="HTZ205" s="282"/>
      <c r="HUA205" s="229"/>
      <c r="HUB205" s="281"/>
      <c r="HUC205" s="282"/>
      <c r="HUD205" s="229"/>
      <c r="HUE205" s="281"/>
      <c r="HUF205" s="282"/>
      <c r="HUG205" s="229"/>
      <c r="HUH205" s="281"/>
      <c r="HUI205" s="282"/>
      <c r="HUJ205" s="229"/>
      <c r="HUK205" s="281"/>
      <c r="HUL205" s="282"/>
      <c r="HUM205" s="229"/>
      <c r="HUN205" s="281"/>
      <c r="HUO205" s="282"/>
      <c r="HUP205" s="229"/>
      <c r="HUQ205" s="281"/>
      <c r="HUR205" s="282"/>
      <c r="HUS205" s="229"/>
      <c r="HUT205" s="281"/>
      <c r="HUU205" s="282"/>
      <c r="HUV205" s="229"/>
      <c r="HUW205" s="281"/>
      <c r="HUX205" s="282"/>
      <c r="HUY205" s="229"/>
      <c r="HUZ205" s="281"/>
      <c r="HVA205" s="282"/>
      <c r="HVB205" s="229"/>
      <c r="HVC205" s="281"/>
      <c r="HVD205" s="282"/>
      <c r="HVE205" s="229"/>
      <c r="HVF205" s="281"/>
      <c r="HVG205" s="282"/>
      <c r="HVH205" s="229"/>
      <c r="HVI205" s="281"/>
      <c r="HVJ205" s="282"/>
      <c r="HVK205" s="229"/>
      <c r="HVL205" s="281"/>
      <c r="HVM205" s="282"/>
      <c r="HVN205" s="229"/>
      <c r="HVO205" s="281"/>
      <c r="HVP205" s="282"/>
      <c r="HVQ205" s="229"/>
      <c r="HVR205" s="281"/>
      <c r="HVS205" s="282"/>
      <c r="HVT205" s="229"/>
      <c r="HVU205" s="281"/>
      <c r="HVV205" s="282"/>
      <c r="HVW205" s="229"/>
      <c r="HVX205" s="281"/>
      <c r="HVY205" s="282"/>
      <c r="HVZ205" s="229"/>
      <c r="HWA205" s="281"/>
      <c r="HWB205" s="282"/>
      <c r="HWC205" s="229"/>
      <c r="HWD205" s="281"/>
      <c r="HWE205" s="282"/>
      <c r="HWF205" s="229"/>
      <c r="HWG205" s="281"/>
      <c r="HWH205" s="282"/>
      <c r="HWI205" s="229"/>
      <c r="HWJ205" s="281"/>
      <c r="HWK205" s="282"/>
      <c r="HWL205" s="229"/>
      <c r="HWM205" s="281"/>
      <c r="HWN205" s="282"/>
      <c r="HWO205" s="229"/>
      <c r="HWP205" s="281"/>
      <c r="HWQ205" s="282"/>
      <c r="HWR205" s="229"/>
      <c r="HWS205" s="281"/>
      <c r="HWT205" s="282"/>
      <c r="HWU205" s="229"/>
      <c r="HWV205" s="281"/>
      <c r="HWW205" s="282"/>
      <c r="HWX205" s="229"/>
      <c r="HWY205" s="281"/>
      <c r="HWZ205" s="282"/>
      <c r="HXA205" s="229"/>
      <c r="HXB205" s="281"/>
      <c r="HXC205" s="282"/>
      <c r="HXD205" s="229"/>
      <c r="HXE205" s="281"/>
      <c r="HXF205" s="282"/>
      <c r="HXG205" s="229"/>
      <c r="HXH205" s="281"/>
      <c r="HXI205" s="282"/>
      <c r="HXJ205" s="229"/>
      <c r="HXK205" s="281"/>
      <c r="HXL205" s="282"/>
      <c r="HXM205" s="229"/>
      <c r="HXN205" s="281"/>
      <c r="HXO205" s="282"/>
      <c r="HXP205" s="229"/>
      <c r="HXQ205" s="281"/>
      <c r="HXR205" s="282"/>
      <c r="HXS205" s="229"/>
      <c r="HXT205" s="281"/>
      <c r="HXU205" s="282"/>
      <c r="HXV205" s="229"/>
      <c r="HXW205" s="281"/>
      <c r="HXX205" s="282"/>
      <c r="HXY205" s="229"/>
      <c r="HXZ205" s="281"/>
      <c r="HYA205" s="282"/>
      <c r="HYB205" s="229"/>
      <c r="HYC205" s="281"/>
      <c r="HYD205" s="282"/>
      <c r="HYE205" s="229"/>
      <c r="HYF205" s="281"/>
      <c r="HYG205" s="282"/>
      <c r="HYH205" s="229"/>
      <c r="HYI205" s="281"/>
      <c r="HYJ205" s="282"/>
      <c r="HYK205" s="229"/>
      <c r="HYL205" s="281"/>
      <c r="HYM205" s="282"/>
      <c r="HYN205" s="229"/>
      <c r="HYO205" s="281"/>
      <c r="HYP205" s="282"/>
      <c r="HYQ205" s="229"/>
      <c r="HYR205" s="281"/>
      <c r="HYS205" s="282"/>
      <c r="HYT205" s="229"/>
      <c r="HYU205" s="281"/>
      <c r="HYV205" s="282"/>
      <c r="HYW205" s="229"/>
      <c r="HYX205" s="281"/>
      <c r="HYY205" s="282"/>
      <c r="HYZ205" s="229"/>
      <c r="HZA205" s="281"/>
      <c r="HZB205" s="282"/>
      <c r="HZC205" s="229"/>
      <c r="HZD205" s="281"/>
      <c r="HZE205" s="282"/>
      <c r="HZF205" s="229"/>
      <c r="HZG205" s="281"/>
      <c r="HZH205" s="282"/>
      <c r="HZI205" s="229"/>
      <c r="HZJ205" s="281"/>
      <c r="HZK205" s="282"/>
      <c r="HZL205" s="229"/>
      <c r="HZM205" s="281"/>
      <c r="HZN205" s="282"/>
      <c r="HZO205" s="229"/>
      <c r="HZP205" s="281"/>
      <c r="HZQ205" s="282"/>
      <c r="HZR205" s="229"/>
      <c r="HZS205" s="281"/>
      <c r="HZT205" s="282"/>
      <c r="HZU205" s="229"/>
      <c r="HZV205" s="281"/>
      <c r="HZW205" s="282"/>
      <c r="HZX205" s="229"/>
      <c r="HZY205" s="281"/>
      <c r="HZZ205" s="282"/>
      <c r="IAA205" s="229"/>
      <c r="IAB205" s="281"/>
      <c r="IAC205" s="282"/>
      <c r="IAD205" s="229"/>
      <c r="IAE205" s="281"/>
      <c r="IAF205" s="282"/>
      <c r="IAG205" s="229"/>
      <c r="IAH205" s="281"/>
      <c r="IAI205" s="282"/>
      <c r="IAJ205" s="229"/>
      <c r="IAK205" s="281"/>
      <c r="IAL205" s="282"/>
      <c r="IAM205" s="229"/>
      <c r="IAN205" s="281"/>
      <c r="IAO205" s="282"/>
      <c r="IAP205" s="229"/>
      <c r="IAQ205" s="281"/>
      <c r="IAR205" s="282"/>
      <c r="IAS205" s="229"/>
      <c r="IAT205" s="281"/>
      <c r="IAU205" s="282"/>
      <c r="IAV205" s="229"/>
      <c r="IAW205" s="281"/>
      <c r="IAX205" s="282"/>
      <c r="IAY205" s="229"/>
      <c r="IAZ205" s="281"/>
      <c r="IBA205" s="282"/>
      <c r="IBB205" s="229"/>
      <c r="IBC205" s="281"/>
      <c r="IBD205" s="282"/>
      <c r="IBE205" s="229"/>
      <c r="IBF205" s="281"/>
      <c r="IBG205" s="282"/>
      <c r="IBH205" s="229"/>
      <c r="IBI205" s="281"/>
      <c r="IBJ205" s="282"/>
      <c r="IBK205" s="229"/>
      <c r="IBL205" s="281"/>
      <c r="IBM205" s="282"/>
      <c r="IBN205" s="229"/>
      <c r="IBO205" s="281"/>
      <c r="IBP205" s="282"/>
      <c r="IBQ205" s="229"/>
      <c r="IBR205" s="281"/>
      <c r="IBS205" s="282"/>
      <c r="IBT205" s="229"/>
      <c r="IBU205" s="281"/>
      <c r="IBV205" s="282"/>
      <c r="IBW205" s="229"/>
      <c r="IBX205" s="281"/>
      <c r="IBY205" s="282"/>
      <c r="IBZ205" s="229"/>
      <c r="ICA205" s="281"/>
      <c r="ICB205" s="282"/>
      <c r="ICC205" s="229"/>
      <c r="ICD205" s="281"/>
      <c r="ICE205" s="282"/>
      <c r="ICF205" s="229"/>
      <c r="ICG205" s="281"/>
      <c r="ICH205" s="282"/>
      <c r="ICI205" s="229"/>
      <c r="ICJ205" s="281"/>
      <c r="ICK205" s="282"/>
      <c r="ICL205" s="229"/>
      <c r="ICM205" s="281"/>
      <c r="ICN205" s="282"/>
      <c r="ICO205" s="229"/>
      <c r="ICP205" s="281"/>
      <c r="ICQ205" s="282"/>
      <c r="ICR205" s="229"/>
      <c r="ICS205" s="281"/>
      <c r="ICT205" s="282"/>
      <c r="ICU205" s="229"/>
      <c r="ICV205" s="281"/>
      <c r="ICW205" s="282"/>
      <c r="ICX205" s="229"/>
      <c r="ICY205" s="281"/>
      <c r="ICZ205" s="282"/>
      <c r="IDA205" s="229"/>
      <c r="IDB205" s="281"/>
      <c r="IDC205" s="282"/>
      <c r="IDD205" s="229"/>
      <c r="IDE205" s="281"/>
      <c r="IDF205" s="282"/>
      <c r="IDG205" s="229"/>
      <c r="IDH205" s="281"/>
      <c r="IDI205" s="282"/>
      <c r="IDJ205" s="229"/>
      <c r="IDK205" s="281"/>
      <c r="IDL205" s="282"/>
      <c r="IDM205" s="229"/>
      <c r="IDN205" s="281"/>
      <c r="IDO205" s="282"/>
      <c r="IDP205" s="229"/>
      <c r="IDQ205" s="281"/>
      <c r="IDR205" s="282"/>
      <c r="IDS205" s="229"/>
      <c r="IDT205" s="281"/>
      <c r="IDU205" s="282"/>
      <c r="IDV205" s="229"/>
      <c r="IDW205" s="281"/>
      <c r="IDX205" s="282"/>
      <c r="IDY205" s="229"/>
      <c r="IDZ205" s="281"/>
      <c r="IEA205" s="282"/>
      <c r="IEB205" s="229"/>
      <c r="IEC205" s="281"/>
      <c r="IED205" s="282"/>
      <c r="IEE205" s="229"/>
      <c r="IEF205" s="281"/>
      <c r="IEG205" s="282"/>
      <c r="IEH205" s="229"/>
      <c r="IEI205" s="281"/>
      <c r="IEJ205" s="282"/>
      <c r="IEK205" s="229"/>
      <c r="IEL205" s="281"/>
      <c r="IEM205" s="282"/>
      <c r="IEN205" s="229"/>
      <c r="IEO205" s="281"/>
      <c r="IEP205" s="282"/>
      <c r="IEQ205" s="229"/>
      <c r="IER205" s="281"/>
      <c r="IES205" s="282"/>
      <c r="IET205" s="229"/>
      <c r="IEU205" s="281"/>
      <c r="IEV205" s="282"/>
      <c r="IEW205" s="229"/>
      <c r="IEX205" s="281"/>
      <c r="IEY205" s="282"/>
      <c r="IEZ205" s="229"/>
      <c r="IFA205" s="281"/>
      <c r="IFB205" s="282"/>
      <c r="IFC205" s="229"/>
      <c r="IFD205" s="281"/>
      <c r="IFE205" s="282"/>
      <c r="IFF205" s="229"/>
      <c r="IFG205" s="281"/>
      <c r="IFH205" s="282"/>
      <c r="IFI205" s="229"/>
      <c r="IFJ205" s="281"/>
      <c r="IFK205" s="282"/>
      <c r="IFL205" s="229"/>
      <c r="IFM205" s="281"/>
      <c r="IFN205" s="282"/>
      <c r="IFO205" s="229"/>
      <c r="IFP205" s="281"/>
      <c r="IFQ205" s="282"/>
      <c r="IFR205" s="229"/>
      <c r="IFS205" s="281"/>
      <c r="IFT205" s="282"/>
      <c r="IFU205" s="229"/>
      <c r="IFV205" s="281"/>
      <c r="IFW205" s="282"/>
      <c r="IFX205" s="229"/>
      <c r="IFY205" s="281"/>
      <c r="IFZ205" s="282"/>
      <c r="IGA205" s="229"/>
      <c r="IGB205" s="281"/>
      <c r="IGC205" s="282"/>
      <c r="IGD205" s="229"/>
      <c r="IGE205" s="281"/>
      <c r="IGF205" s="282"/>
      <c r="IGG205" s="229"/>
      <c r="IGH205" s="281"/>
      <c r="IGI205" s="282"/>
      <c r="IGJ205" s="229"/>
      <c r="IGK205" s="281"/>
      <c r="IGL205" s="282"/>
      <c r="IGM205" s="229"/>
      <c r="IGN205" s="281"/>
      <c r="IGO205" s="282"/>
      <c r="IGP205" s="229"/>
      <c r="IGQ205" s="281"/>
      <c r="IGR205" s="282"/>
      <c r="IGS205" s="229"/>
      <c r="IGT205" s="281"/>
      <c r="IGU205" s="282"/>
      <c r="IGV205" s="229"/>
      <c r="IGW205" s="281"/>
      <c r="IGX205" s="282"/>
      <c r="IGY205" s="229"/>
      <c r="IGZ205" s="281"/>
      <c r="IHA205" s="282"/>
      <c r="IHB205" s="229"/>
      <c r="IHC205" s="281"/>
      <c r="IHD205" s="282"/>
      <c r="IHE205" s="229"/>
      <c r="IHF205" s="281"/>
      <c r="IHG205" s="282"/>
      <c r="IHH205" s="229"/>
      <c r="IHI205" s="281"/>
      <c r="IHJ205" s="282"/>
      <c r="IHK205" s="229"/>
      <c r="IHL205" s="281"/>
      <c r="IHM205" s="282"/>
      <c r="IHN205" s="229"/>
      <c r="IHO205" s="281"/>
      <c r="IHP205" s="282"/>
      <c r="IHQ205" s="229"/>
      <c r="IHR205" s="281"/>
      <c r="IHS205" s="282"/>
      <c r="IHT205" s="229"/>
      <c r="IHU205" s="281"/>
      <c r="IHV205" s="282"/>
      <c r="IHW205" s="229"/>
      <c r="IHX205" s="281"/>
      <c r="IHY205" s="282"/>
      <c r="IHZ205" s="229"/>
      <c r="IIA205" s="281"/>
      <c r="IIB205" s="282"/>
      <c r="IIC205" s="229"/>
      <c r="IID205" s="281"/>
      <c r="IIE205" s="282"/>
      <c r="IIF205" s="229"/>
      <c r="IIG205" s="281"/>
      <c r="IIH205" s="282"/>
      <c r="III205" s="229"/>
      <c r="IIJ205" s="281"/>
      <c r="IIK205" s="282"/>
      <c r="IIL205" s="229"/>
      <c r="IIM205" s="281"/>
      <c r="IIN205" s="282"/>
      <c r="IIO205" s="229"/>
      <c r="IIP205" s="281"/>
      <c r="IIQ205" s="282"/>
      <c r="IIR205" s="229"/>
      <c r="IIS205" s="281"/>
      <c r="IIT205" s="282"/>
      <c r="IIU205" s="229"/>
      <c r="IIV205" s="281"/>
      <c r="IIW205" s="282"/>
      <c r="IIX205" s="229"/>
      <c r="IIY205" s="281"/>
      <c r="IIZ205" s="282"/>
      <c r="IJA205" s="229"/>
      <c r="IJB205" s="281"/>
      <c r="IJC205" s="282"/>
      <c r="IJD205" s="229"/>
      <c r="IJE205" s="281"/>
      <c r="IJF205" s="282"/>
      <c r="IJG205" s="229"/>
      <c r="IJH205" s="281"/>
      <c r="IJI205" s="282"/>
      <c r="IJJ205" s="229"/>
      <c r="IJK205" s="281"/>
      <c r="IJL205" s="282"/>
      <c r="IJM205" s="229"/>
      <c r="IJN205" s="281"/>
      <c r="IJO205" s="282"/>
      <c r="IJP205" s="229"/>
      <c r="IJQ205" s="281"/>
      <c r="IJR205" s="282"/>
      <c r="IJS205" s="229"/>
      <c r="IJT205" s="281"/>
      <c r="IJU205" s="282"/>
      <c r="IJV205" s="229"/>
      <c r="IJW205" s="281"/>
      <c r="IJX205" s="282"/>
      <c r="IJY205" s="229"/>
      <c r="IJZ205" s="281"/>
      <c r="IKA205" s="282"/>
      <c r="IKB205" s="229"/>
      <c r="IKC205" s="281"/>
      <c r="IKD205" s="282"/>
      <c r="IKE205" s="229"/>
      <c r="IKF205" s="281"/>
      <c r="IKG205" s="282"/>
      <c r="IKH205" s="229"/>
      <c r="IKI205" s="281"/>
      <c r="IKJ205" s="282"/>
      <c r="IKK205" s="229"/>
      <c r="IKL205" s="281"/>
      <c r="IKM205" s="282"/>
      <c r="IKN205" s="229"/>
      <c r="IKO205" s="281"/>
      <c r="IKP205" s="282"/>
      <c r="IKQ205" s="229"/>
      <c r="IKR205" s="281"/>
      <c r="IKS205" s="282"/>
      <c r="IKT205" s="229"/>
      <c r="IKU205" s="281"/>
      <c r="IKV205" s="282"/>
      <c r="IKW205" s="229"/>
      <c r="IKX205" s="281"/>
      <c r="IKY205" s="282"/>
      <c r="IKZ205" s="229"/>
      <c r="ILA205" s="281"/>
      <c r="ILB205" s="282"/>
      <c r="ILC205" s="229"/>
      <c r="ILD205" s="281"/>
      <c r="ILE205" s="282"/>
      <c r="ILF205" s="229"/>
      <c r="ILG205" s="281"/>
      <c r="ILH205" s="282"/>
      <c r="ILI205" s="229"/>
      <c r="ILJ205" s="281"/>
      <c r="ILK205" s="282"/>
      <c r="ILL205" s="229"/>
      <c r="ILM205" s="281"/>
      <c r="ILN205" s="282"/>
      <c r="ILO205" s="229"/>
      <c r="ILP205" s="281"/>
      <c r="ILQ205" s="282"/>
      <c r="ILR205" s="229"/>
      <c r="ILS205" s="281"/>
      <c r="ILT205" s="282"/>
      <c r="ILU205" s="229"/>
      <c r="ILV205" s="281"/>
      <c r="ILW205" s="282"/>
      <c r="ILX205" s="229"/>
      <c r="ILY205" s="281"/>
      <c r="ILZ205" s="282"/>
      <c r="IMA205" s="229"/>
      <c r="IMB205" s="281"/>
      <c r="IMC205" s="282"/>
      <c r="IMD205" s="229"/>
      <c r="IME205" s="281"/>
      <c r="IMF205" s="282"/>
      <c r="IMG205" s="229"/>
      <c r="IMH205" s="281"/>
      <c r="IMI205" s="282"/>
      <c r="IMJ205" s="229"/>
      <c r="IMK205" s="281"/>
      <c r="IML205" s="282"/>
      <c r="IMM205" s="229"/>
      <c r="IMN205" s="281"/>
      <c r="IMO205" s="282"/>
      <c r="IMP205" s="229"/>
      <c r="IMQ205" s="281"/>
      <c r="IMR205" s="282"/>
      <c r="IMS205" s="229"/>
      <c r="IMT205" s="281"/>
      <c r="IMU205" s="282"/>
      <c r="IMV205" s="229"/>
      <c r="IMW205" s="281"/>
      <c r="IMX205" s="282"/>
      <c r="IMY205" s="229"/>
      <c r="IMZ205" s="281"/>
      <c r="INA205" s="282"/>
      <c r="INB205" s="229"/>
      <c r="INC205" s="281"/>
      <c r="IND205" s="282"/>
      <c r="INE205" s="229"/>
      <c r="INF205" s="281"/>
      <c r="ING205" s="282"/>
      <c r="INH205" s="229"/>
      <c r="INI205" s="281"/>
      <c r="INJ205" s="282"/>
      <c r="INK205" s="229"/>
      <c r="INL205" s="281"/>
      <c r="INM205" s="282"/>
      <c r="INN205" s="229"/>
      <c r="INO205" s="281"/>
      <c r="INP205" s="282"/>
      <c r="INQ205" s="229"/>
      <c r="INR205" s="281"/>
      <c r="INS205" s="282"/>
      <c r="INT205" s="229"/>
      <c r="INU205" s="281"/>
      <c r="INV205" s="282"/>
      <c r="INW205" s="229"/>
      <c r="INX205" s="281"/>
      <c r="INY205" s="282"/>
      <c r="INZ205" s="229"/>
      <c r="IOA205" s="281"/>
      <c r="IOB205" s="282"/>
      <c r="IOC205" s="229"/>
      <c r="IOD205" s="281"/>
      <c r="IOE205" s="282"/>
      <c r="IOF205" s="229"/>
      <c r="IOG205" s="281"/>
      <c r="IOH205" s="282"/>
      <c r="IOI205" s="229"/>
      <c r="IOJ205" s="281"/>
      <c r="IOK205" s="282"/>
      <c r="IOL205" s="229"/>
      <c r="IOM205" s="281"/>
      <c r="ION205" s="282"/>
      <c r="IOO205" s="229"/>
      <c r="IOP205" s="281"/>
      <c r="IOQ205" s="282"/>
      <c r="IOR205" s="229"/>
      <c r="IOS205" s="281"/>
      <c r="IOT205" s="282"/>
      <c r="IOU205" s="229"/>
      <c r="IOV205" s="281"/>
      <c r="IOW205" s="282"/>
      <c r="IOX205" s="229"/>
      <c r="IOY205" s="281"/>
      <c r="IOZ205" s="282"/>
      <c r="IPA205" s="229"/>
      <c r="IPB205" s="281"/>
      <c r="IPC205" s="282"/>
      <c r="IPD205" s="229"/>
      <c r="IPE205" s="281"/>
      <c r="IPF205" s="282"/>
      <c r="IPG205" s="229"/>
      <c r="IPH205" s="281"/>
      <c r="IPI205" s="282"/>
      <c r="IPJ205" s="229"/>
      <c r="IPK205" s="281"/>
      <c r="IPL205" s="282"/>
      <c r="IPM205" s="229"/>
      <c r="IPN205" s="281"/>
      <c r="IPO205" s="282"/>
      <c r="IPP205" s="229"/>
      <c r="IPQ205" s="281"/>
      <c r="IPR205" s="282"/>
      <c r="IPS205" s="229"/>
      <c r="IPT205" s="281"/>
      <c r="IPU205" s="282"/>
      <c r="IPV205" s="229"/>
      <c r="IPW205" s="281"/>
      <c r="IPX205" s="282"/>
      <c r="IPY205" s="229"/>
      <c r="IPZ205" s="281"/>
      <c r="IQA205" s="282"/>
      <c r="IQB205" s="229"/>
      <c r="IQC205" s="281"/>
      <c r="IQD205" s="282"/>
      <c r="IQE205" s="229"/>
      <c r="IQF205" s="281"/>
      <c r="IQG205" s="282"/>
      <c r="IQH205" s="229"/>
      <c r="IQI205" s="281"/>
      <c r="IQJ205" s="282"/>
      <c r="IQK205" s="229"/>
      <c r="IQL205" s="281"/>
      <c r="IQM205" s="282"/>
      <c r="IQN205" s="229"/>
      <c r="IQO205" s="281"/>
      <c r="IQP205" s="282"/>
      <c r="IQQ205" s="229"/>
      <c r="IQR205" s="281"/>
      <c r="IQS205" s="282"/>
      <c r="IQT205" s="229"/>
      <c r="IQU205" s="281"/>
      <c r="IQV205" s="282"/>
      <c r="IQW205" s="229"/>
      <c r="IQX205" s="281"/>
      <c r="IQY205" s="282"/>
      <c r="IQZ205" s="229"/>
      <c r="IRA205" s="281"/>
      <c r="IRB205" s="282"/>
      <c r="IRC205" s="229"/>
      <c r="IRD205" s="281"/>
      <c r="IRE205" s="282"/>
      <c r="IRF205" s="229"/>
      <c r="IRG205" s="281"/>
      <c r="IRH205" s="282"/>
      <c r="IRI205" s="229"/>
      <c r="IRJ205" s="281"/>
      <c r="IRK205" s="282"/>
      <c r="IRL205" s="229"/>
      <c r="IRM205" s="281"/>
      <c r="IRN205" s="282"/>
      <c r="IRO205" s="229"/>
      <c r="IRP205" s="281"/>
      <c r="IRQ205" s="282"/>
      <c r="IRR205" s="229"/>
      <c r="IRS205" s="281"/>
      <c r="IRT205" s="282"/>
      <c r="IRU205" s="229"/>
      <c r="IRV205" s="281"/>
      <c r="IRW205" s="282"/>
      <c r="IRX205" s="229"/>
      <c r="IRY205" s="281"/>
      <c r="IRZ205" s="282"/>
      <c r="ISA205" s="229"/>
      <c r="ISB205" s="281"/>
      <c r="ISC205" s="282"/>
      <c r="ISD205" s="229"/>
      <c r="ISE205" s="281"/>
      <c r="ISF205" s="282"/>
      <c r="ISG205" s="229"/>
      <c r="ISH205" s="281"/>
      <c r="ISI205" s="282"/>
      <c r="ISJ205" s="229"/>
      <c r="ISK205" s="281"/>
      <c r="ISL205" s="282"/>
      <c r="ISM205" s="229"/>
      <c r="ISN205" s="281"/>
      <c r="ISO205" s="282"/>
      <c r="ISP205" s="229"/>
      <c r="ISQ205" s="281"/>
      <c r="ISR205" s="282"/>
      <c r="ISS205" s="229"/>
      <c r="IST205" s="281"/>
      <c r="ISU205" s="282"/>
      <c r="ISV205" s="229"/>
      <c r="ISW205" s="281"/>
      <c r="ISX205" s="282"/>
      <c r="ISY205" s="229"/>
      <c r="ISZ205" s="281"/>
      <c r="ITA205" s="282"/>
      <c r="ITB205" s="229"/>
      <c r="ITC205" s="281"/>
      <c r="ITD205" s="282"/>
      <c r="ITE205" s="229"/>
      <c r="ITF205" s="281"/>
      <c r="ITG205" s="282"/>
      <c r="ITH205" s="229"/>
      <c r="ITI205" s="281"/>
      <c r="ITJ205" s="282"/>
      <c r="ITK205" s="229"/>
      <c r="ITL205" s="281"/>
      <c r="ITM205" s="282"/>
      <c r="ITN205" s="229"/>
      <c r="ITO205" s="281"/>
      <c r="ITP205" s="282"/>
      <c r="ITQ205" s="229"/>
      <c r="ITR205" s="281"/>
      <c r="ITS205" s="282"/>
      <c r="ITT205" s="229"/>
      <c r="ITU205" s="281"/>
      <c r="ITV205" s="282"/>
      <c r="ITW205" s="229"/>
      <c r="ITX205" s="281"/>
      <c r="ITY205" s="282"/>
      <c r="ITZ205" s="229"/>
      <c r="IUA205" s="281"/>
      <c r="IUB205" s="282"/>
      <c r="IUC205" s="229"/>
      <c r="IUD205" s="281"/>
      <c r="IUE205" s="282"/>
      <c r="IUF205" s="229"/>
      <c r="IUG205" s="281"/>
      <c r="IUH205" s="282"/>
      <c r="IUI205" s="229"/>
      <c r="IUJ205" s="281"/>
      <c r="IUK205" s="282"/>
      <c r="IUL205" s="229"/>
      <c r="IUM205" s="281"/>
      <c r="IUN205" s="282"/>
      <c r="IUO205" s="229"/>
      <c r="IUP205" s="281"/>
      <c r="IUQ205" s="282"/>
      <c r="IUR205" s="229"/>
      <c r="IUS205" s="281"/>
      <c r="IUT205" s="282"/>
      <c r="IUU205" s="229"/>
      <c r="IUV205" s="281"/>
      <c r="IUW205" s="282"/>
      <c r="IUX205" s="229"/>
      <c r="IUY205" s="281"/>
      <c r="IUZ205" s="282"/>
      <c r="IVA205" s="229"/>
      <c r="IVB205" s="281"/>
      <c r="IVC205" s="282"/>
      <c r="IVD205" s="229"/>
      <c r="IVE205" s="281"/>
      <c r="IVF205" s="282"/>
      <c r="IVG205" s="229"/>
      <c r="IVH205" s="281"/>
      <c r="IVI205" s="282"/>
      <c r="IVJ205" s="229"/>
      <c r="IVK205" s="281"/>
      <c r="IVL205" s="282"/>
      <c r="IVM205" s="229"/>
      <c r="IVN205" s="281"/>
      <c r="IVO205" s="282"/>
      <c r="IVP205" s="229"/>
      <c r="IVQ205" s="281"/>
      <c r="IVR205" s="282"/>
      <c r="IVS205" s="229"/>
      <c r="IVT205" s="281"/>
      <c r="IVU205" s="282"/>
      <c r="IVV205" s="229"/>
      <c r="IVW205" s="281"/>
      <c r="IVX205" s="282"/>
      <c r="IVY205" s="229"/>
      <c r="IVZ205" s="281"/>
      <c r="IWA205" s="282"/>
      <c r="IWB205" s="229"/>
      <c r="IWC205" s="281"/>
      <c r="IWD205" s="282"/>
      <c r="IWE205" s="229"/>
      <c r="IWF205" s="281"/>
      <c r="IWG205" s="282"/>
      <c r="IWH205" s="229"/>
      <c r="IWI205" s="281"/>
      <c r="IWJ205" s="282"/>
      <c r="IWK205" s="229"/>
      <c r="IWL205" s="281"/>
      <c r="IWM205" s="282"/>
      <c r="IWN205" s="229"/>
      <c r="IWO205" s="281"/>
      <c r="IWP205" s="282"/>
      <c r="IWQ205" s="229"/>
      <c r="IWR205" s="281"/>
      <c r="IWS205" s="282"/>
      <c r="IWT205" s="229"/>
      <c r="IWU205" s="281"/>
      <c r="IWV205" s="282"/>
      <c r="IWW205" s="229"/>
      <c r="IWX205" s="281"/>
      <c r="IWY205" s="282"/>
      <c r="IWZ205" s="229"/>
      <c r="IXA205" s="281"/>
      <c r="IXB205" s="282"/>
      <c r="IXC205" s="229"/>
      <c r="IXD205" s="281"/>
      <c r="IXE205" s="282"/>
      <c r="IXF205" s="229"/>
      <c r="IXG205" s="281"/>
      <c r="IXH205" s="282"/>
      <c r="IXI205" s="229"/>
      <c r="IXJ205" s="281"/>
      <c r="IXK205" s="282"/>
      <c r="IXL205" s="229"/>
      <c r="IXM205" s="281"/>
      <c r="IXN205" s="282"/>
      <c r="IXO205" s="229"/>
      <c r="IXP205" s="281"/>
      <c r="IXQ205" s="282"/>
      <c r="IXR205" s="229"/>
      <c r="IXS205" s="281"/>
      <c r="IXT205" s="282"/>
      <c r="IXU205" s="229"/>
      <c r="IXV205" s="281"/>
      <c r="IXW205" s="282"/>
      <c r="IXX205" s="229"/>
      <c r="IXY205" s="281"/>
      <c r="IXZ205" s="282"/>
      <c r="IYA205" s="229"/>
      <c r="IYB205" s="281"/>
      <c r="IYC205" s="282"/>
      <c r="IYD205" s="229"/>
      <c r="IYE205" s="281"/>
      <c r="IYF205" s="282"/>
      <c r="IYG205" s="229"/>
      <c r="IYH205" s="281"/>
      <c r="IYI205" s="282"/>
      <c r="IYJ205" s="229"/>
      <c r="IYK205" s="281"/>
      <c r="IYL205" s="282"/>
      <c r="IYM205" s="229"/>
      <c r="IYN205" s="281"/>
      <c r="IYO205" s="282"/>
      <c r="IYP205" s="229"/>
      <c r="IYQ205" s="281"/>
      <c r="IYR205" s="282"/>
      <c r="IYS205" s="229"/>
      <c r="IYT205" s="281"/>
      <c r="IYU205" s="282"/>
      <c r="IYV205" s="229"/>
      <c r="IYW205" s="281"/>
      <c r="IYX205" s="282"/>
      <c r="IYY205" s="229"/>
      <c r="IYZ205" s="281"/>
      <c r="IZA205" s="282"/>
      <c r="IZB205" s="229"/>
      <c r="IZC205" s="281"/>
      <c r="IZD205" s="282"/>
      <c r="IZE205" s="229"/>
      <c r="IZF205" s="281"/>
      <c r="IZG205" s="282"/>
      <c r="IZH205" s="229"/>
      <c r="IZI205" s="281"/>
      <c r="IZJ205" s="282"/>
      <c r="IZK205" s="229"/>
      <c r="IZL205" s="281"/>
      <c r="IZM205" s="282"/>
      <c r="IZN205" s="229"/>
      <c r="IZO205" s="281"/>
      <c r="IZP205" s="282"/>
      <c r="IZQ205" s="229"/>
      <c r="IZR205" s="281"/>
      <c r="IZS205" s="282"/>
      <c r="IZT205" s="229"/>
      <c r="IZU205" s="281"/>
      <c r="IZV205" s="282"/>
      <c r="IZW205" s="229"/>
      <c r="IZX205" s="281"/>
      <c r="IZY205" s="282"/>
      <c r="IZZ205" s="229"/>
      <c r="JAA205" s="281"/>
      <c r="JAB205" s="282"/>
      <c r="JAC205" s="229"/>
      <c r="JAD205" s="281"/>
      <c r="JAE205" s="282"/>
      <c r="JAF205" s="229"/>
      <c r="JAG205" s="281"/>
      <c r="JAH205" s="282"/>
      <c r="JAI205" s="229"/>
      <c r="JAJ205" s="281"/>
      <c r="JAK205" s="282"/>
      <c r="JAL205" s="229"/>
      <c r="JAM205" s="281"/>
      <c r="JAN205" s="282"/>
      <c r="JAO205" s="229"/>
      <c r="JAP205" s="281"/>
      <c r="JAQ205" s="282"/>
      <c r="JAR205" s="229"/>
      <c r="JAS205" s="281"/>
      <c r="JAT205" s="282"/>
      <c r="JAU205" s="229"/>
      <c r="JAV205" s="281"/>
      <c r="JAW205" s="282"/>
      <c r="JAX205" s="229"/>
      <c r="JAY205" s="281"/>
      <c r="JAZ205" s="282"/>
      <c r="JBA205" s="229"/>
      <c r="JBB205" s="281"/>
      <c r="JBC205" s="282"/>
      <c r="JBD205" s="229"/>
      <c r="JBE205" s="281"/>
      <c r="JBF205" s="282"/>
      <c r="JBG205" s="229"/>
      <c r="JBH205" s="281"/>
      <c r="JBI205" s="282"/>
      <c r="JBJ205" s="229"/>
      <c r="JBK205" s="281"/>
      <c r="JBL205" s="282"/>
      <c r="JBM205" s="229"/>
      <c r="JBN205" s="281"/>
      <c r="JBO205" s="282"/>
      <c r="JBP205" s="229"/>
      <c r="JBQ205" s="281"/>
      <c r="JBR205" s="282"/>
      <c r="JBS205" s="229"/>
      <c r="JBT205" s="281"/>
      <c r="JBU205" s="282"/>
      <c r="JBV205" s="229"/>
      <c r="JBW205" s="281"/>
      <c r="JBX205" s="282"/>
      <c r="JBY205" s="229"/>
      <c r="JBZ205" s="281"/>
      <c r="JCA205" s="282"/>
      <c r="JCB205" s="229"/>
      <c r="JCC205" s="281"/>
      <c r="JCD205" s="282"/>
      <c r="JCE205" s="229"/>
      <c r="JCF205" s="281"/>
      <c r="JCG205" s="282"/>
      <c r="JCH205" s="229"/>
      <c r="JCI205" s="281"/>
      <c r="JCJ205" s="282"/>
      <c r="JCK205" s="229"/>
      <c r="JCL205" s="281"/>
      <c r="JCM205" s="282"/>
      <c r="JCN205" s="229"/>
      <c r="JCO205" s="281"/>
      <c r="JCP205" s="282"/>
      <c r="JCQ205" s="229"/>
      <c r="JCR205" s="281"/>
      <c r="JCS205" s="282"/>
      <c r="JCT205" s="229"/>
      <c r="JCU205" s="281"/>
      <c r="JCV205" s="282"/>
      <c r="JCW205" s="229"/>
      <c r="JCX205" s="281"/>
      <c r="JCY205" s="282"/>
      <c r="JCZ205" s="229"/>
      <c r="JDA205" s="281"/>
      <c r="JDB205" s="282"/>
      <c r="JDC205" s="229"/>
      <c r="JDD205" s="281"/>
      <c r="JDE205" s="282"/>
      <c r="JDF205" s="229"/>
      <c r="JDG205" s="281"/>
      <c r="JDH205" s="282"/>
      <c r="JDI205" s="229"/>
      <c r="JDJ205" s="281"/>
      <c r="JDK205" s="282"/>
      <c r="JDL205" s="229"/>
      <c r="JDM205" s="281"/>
      <c r="JDN205" s="282"/>
      <c r="JDO205" s="229"/>
      <c r="JDP205" s="281"/>
      <c r="JDQ205" s="282"/>
      <c r="JDR205" s="229"/>
      <c r="JDS205" s="281"/>
      <c r="JDT205" s="282"/>
      <c r="JDU205" s="229"/>
      <c r="JDV205" s="281"/>
      <c r="JDW205" s="282"/>
      <c r="JDX205" s="229"/>
      <c r="JDY205" s="281"/>
      <c r="JDZ205" s="282"/>
      <c r="JEA205" s="229"/>
      <c r="JEB205" s="281"/>
      <c r="JEC205" s="282"/>
      <c r="JED205" s="229"/>
      <c r="JEE205" s="281"/>
      <c r="JEF205" s="282"/>
      <c r="JEG205" s="229"/>
      <c r="JEH205" s="281"/>
      <c r="JEI205" s="282"/>
      <c r="JEJ205" s="229"/>
      <c r="JEK205" s="281"/>
      <c r="JEL205" s="282"/>
      <c r="JEM205" s="229"/>
      <c r="JEN205" s="281"/>
      <c r="JEO205" s="282"/>
      <c r="JEP205" s="229"/>
      <c r="JEQ205" s="281"/>
      <c r="JER205" s="282"/>
      <c r="JES205" s="229"/>
      <c r="JET205" s="281"/>
      <c r="JEU205" s="282"/>
      <c r="JEV205" s="229"/>
      <c r="JEW205" s="281"/>
      <c r="JEX205" s="282"/>
      <c r="JEY205" s="229"/>
      <c r="JEZ205" s="281"/>
      <c r="JFA205" s="282"/>
      <c r="JFB205" s="229"/>
      <c r="JFC205" s="281"/>
      <c r="JFD205" s="282"/>
      <c r="JFE205" s="229"/>
      <c r="JFF205" s="281"/>
      <c r="JFG205" s="282"/>
      <c r="JFH205" s="229"/>
      <c r="JFI205" s="281"/>
      <c r="JFJ205" s="282"/>
      <c r="JFK205" s="229"/>
      <c r="JFL205" s="281"/>
      <c r="JFM205" s="282"/>
      <c r="JFN205" s="229"/>
      <c r="JFO205" s="281"/>
      <c r="JFP205" s="282"/>
      <c r="JFQ205" s="229"/>
      <c r="JFR205" s="281"/>
      <c r="JFS205" s="282"/>
      <c r="JFT205" s="229"/>
      <c r="JFU205" s="281"/>
      <c r="JFV205" s="282"/>
      <c r="JFW205" s="229"/>
      <c r="JFX205" s="281"/>
      <c r="JFY205" s="282"/>
      <c r="JFZ205" s="229"/>
      <c r="JGA205" s="281"/>
      <c r="JGB205" s="282"/>
      <c r="JGC205" s="229"/>
      <c r="JGD205" s="281"/>
      <c r="JGE205" s="282"/>
      <c r="JGF205" s="229"/>
      <c r="JGG205" s="281"/>
      <c r="JGH205" s="282"/>
      <c r="JGI205" s="229"/>
      <c r="JGJ205" s="281"/>
      <c r="JGK205" s="282"/>
      <c r="JGL205" s="229"/>
      <c r="JGM205" s="281"/>
      <c r="JGN205" s="282"/>
      <c r="JGO205" s="229"/>
      <c r="JGP205" s="281"/>
      <c r="JGQ205" s="282"/>
      <c r="JGR205" s="229"/>
      <c r="JGS205" s="281"/>
      <c r="JGT205" s="282"/>
      <c r="JGU205" s="229"/>
      <c r="JGV205" s="281"/>
      <c r="JGW205" s="282"/>
      <c r="JGX205" s="229"/>
      <c r="JGY205" s="281"/>
      <c r="JGZ205" s="282"/>
      <c r="JHA205" s="229"/>
      <c r="JHB205" s="281"/>
      <c r="JHC205" s="282"/>
      <c r="JHD205" s="229"/>
      <c r="JHE205" s="281"/>
      <c r="JHF205" s="282"/>
      <c r="JHG205" s="229"/>
      <c r="JHH205" s="281"/>
      <c r="JHI205" s="282"/>
      <c r="JHJ205" s="229"/>
      <c r="JHK205" s="281"/>
      <c r="JHL205" s="282"/>
      <c r="JHM205" s="229"/>
      <c r="JHN205" s="281"/>
      <c r="JHO205" s="282"/>
      <c r="JHP205" s="229"/>
      <c r="JHQ205" s="281"/>
      <c r="JHR205" s="282"/>
      <c r="JHS205" s="229"/>
      <c r="JHT205" s="281"/>
      <c r="JHU205" s="282"/>
      <c r="JHV205" s="229"/>
      <c r="JHW205" s="281"/>
      <c r="JHX205" s="282"/>
      <c r="JHY205" s="229"/>
      <c r="JHZ205" s="281"/>
      <c r="JIA205" s="282"/>
      <c r="JIB205" s="229"/>
      <c r="JIC205" s="281"/>
      <c r="JID205" s="282"/>
      <c r="JIE205" s="229"/>
      <c r="JIF205" s="281"/>
      <c r="JIG205" s="282"/>
      <c r="JIH205" s="229"/>
      <c r="JII205" s="281"/>
      <c r="JIJ205" s="282"/>
      <c r="JIK205" s="229"/>
      <c r="JIL205" s="281"/>
      <c r="JIM205" s="282"/>
      <c r="JIN205" s="229"/>
      <c r="JIO205" s="281"/>
      <c r="JIP205" s="282"/>
      <c r="JIQ205" s="229"/>
      <c r="JIR205" s="281"/>
      <c r="JIS205" s="282"/>
      <c r="JIT205" s="229"/>
      <c r="JIU205" s="281"/>
      <c r="JIV205" s="282"/>
      <c r="JIW205" s="229"/>
      <c r="JIX205" s="281"/>
      <c r="JIY205" s="282"/>
      <c r="JIZ205" s="229"/>
      <c r="JJA205" s="281"/>
      <c r="JJB205" s="282"/>
      <c r="JJC205" s="229"/>
      <c r="JJD205" s="281"/>
      <c r="JJE205" s="282"/>
      <c r="JJF205" s="229"/>
      <c r="JJG205" s="281"/>
      <c r="JJH205" s="282"/>
      <c r="JJI205" s="229"/>
      <c r="JJJ205" s="281"/>
      <c r="JJK205" s="282"/>
      <c r="JJL205" s="229"/>
      <c r="JJM205" s="281"/>
      <c r="JJN205" s="282"/>
      <c r="JJO205" s="229"/>
      <c r="JJP205" s="281"/>
      <c r="JJQ205" s="282"/>
      <c r="JJR205" s="229"/>
      <c r="JJS205" s="281"/>
      <c r="JJT205" s="282"/>
      <c r="JJU205" s="229"/>
      <c r="JJV205" s="281"/>
      <c r="JJW205" s="282"/>
      <c r="JJX205" s="229"/>
      <c r="JJY205" s="281"/>
      <c r="JJZ205" s="282"/>
      <c r="JKA205" s="229"/>
      <c r="JKB205" s="281"/>
      <c r="JKC205" s="282"/>
      <c r="JKD205" s="229"/>
      <c r="JKE205" s="281"/>
      <c r="JKF205" s="282"/>
      <c r="JKG205" s="229"/>
      <c r="JKH205" s="281"/>
      <c r="JKI205" s="282"/>
      <c r="JKJ205" s="229"/>
      <c r="JKK205" s="281"/>
      <c r="JKL205" s="282"/>
      <c r="JKM205" s="229"/>
      <c r="JKN205" s="281"/>
      <c r="JKO205" s="282"/>
      <c r="JKP205" s="229"/>
      <c r="JKQ205" s="281"/>
      <c r="JKR205" s="282"/>
      <c r="JKS205" s="229"/>
      <c r="JKT205" s="281"/>
      <c r="JKU205" s="282"/>
      <c r="JKV205" s="229"/>
      <c r="JKW205" s="281"/>
      <c r="JKX205" s="282"/>
      <c r="JKY205" s="229"/>
      <c r="JKZ205" s="281"/>
      <c r="JLA205" s="282"/>
      <c r="JLB205" s="229"/>
      <c r="JLC205" s="281"/>
      <c r="JLD205" s="282"/>
      <c r="JLE205" s="229"/>
      <c r="JLF205" s="281"/>
      <c r="JLG205" s="282"/>
      <c r="JLH205" s="229"/>
      <c r="JLI205" s="281"/>
      <c r="JLJ205" s="282"/>
      <c r="JLK205" s="229"/>
      <c r="JLL205" s="281"/>
      <c r="JLM205" s="282"/>
      <c r="JLN205" s="229"/>
      <c r="JLO205" s="281"/>
      <c r="JLP205" s="282"/>
      <c r="JLQ205" s="229"/>
      <c r="JLR205" s="281"/>
      <c r="JLS205" s="282"/>
      <c r="JLT205" s="229"/>
      <c r="JLU205" s="281"/>
      <c r="JLV205" s="282"/>
      <c r="JLW205" s="229"/>
      <c r="JLX205" s="281"/>
      <c r="JLY205" s="282"/>
      <c r="JLZ205" s="229"/>
      <c r="JMA205" s="281"/>
      <c r="JMB205" s="282"/>
      <c r="JMC205" s="229"/>
      <c r="JMD205" s="281"/>
      <c r="JME205" s="282"/>
      <c r="JMF205" s="229"/>
      <c r="JMG205" s="281"/>
      <c r="JMH205" s="282"/>
      <c r="JMI205" s="229"/>
      <c r="JMJ205" s="281"/>
      <c r="JMK205" s="282"/>
      <c r="JML205" s="229"/>
      <c r="JMM205" s="281"/>
      <c r="JMN205" s="282"/>
      <c r="JMO205" s="229"/>
      <c r="JMP205" s="281"/>
      <c r="JMQ205" s="282"/>
      <c r="JMR205" s="229"/>
      <c r="JMS205" s="281"/>
      <c r="JMT205" s="282"/>
      <c r="JMU205" s="229"/>
      <c r="JMV205" s="281"/>
      <c r="JMW205" s="282"/>
      <c r="JMX205" s="229"/>
      <c r="JMY205" s="281"/>
      <c r="JMZ205" s="282"/>
      <c r="JNA205" s="229"/>
      <c r="JNB205" s="281"/>
      <c r="JNC205" s="282"/>
      <c r="JND205" s="229"/>
      <c r="JNE205" s="281"/>
      <c r="JNF205" s="282"/>
      <c r="JNG205" s="229"/>
      <c r="JNH205" s="281"/>
      <c r="JNI205" s="282"/>
      <c r="JNJ205" s="229"/>
      <c r="JNK205" s="281"/>
      <c r="JNL205" s="282"/>
      <c r="JNM205" s="229"/>
      <c r="JNN205" s="281"/>
      <c r="JNO205" s="282"/>
      <c r="JNP205" s="229"/>
      <c r="JNQ205" s="281"/>
      <c r="JNR205" s="282"/>
      <c r="JNS205" s="229"/>
      <c r="JNT205" s="281"/>
      <c r="JNU205" s="282"/>
      <c r="JNV205" s="229"/>
      <c r="JNW205" s="281"/>
      <c r="JNX205" s="282"/>
      <c r="JNY205" s="229"/>
      <c r="JNZ205" s="281"/>
      <c r="JOA205" s="282"/>
      <c r="JOB205" s="229"/>
      <c r="JOC205" s="281"/>
      <c r="JOD205" s="282"/>
      <c r="JOE205" s="229"/>
      <c r="JOF205" s="281"/>
      <c r="JOG205" s="282"/>
      <c r="JOH205" s="229"/>
      <c r="JOI205" s="281"/>
      <c r="JOJ205" s="282"/>
      <c r="JOK205" s="229"/>
      <c r="JOL205" s="281"/>
      <c r="JOM205" s="282"/>
      <c r="JON205" s="229"/>
      <c r="JOO205" s="281"/>
      <c r="JOP205" s="282"/>
      <c r="JOQ205" s="229"/>
      <c r="JOR205" s="281"/>
      <c r="JOS205" s="282"/>
      <c r="JOT205" s="229"/>
      <c r="JOU205" s="281"/>
      <c r="JOV205" s="282"/>
      <c r="JOW205" s="229"/>
      <c r="JOX205" s="281"/>
      <c r="JOY205" s="282"/>
      <c r="JOZ205" s="229"/>
      <c r="JPA205" s="281"/>
      <c r="JPB205" s="282"/>
      <c r="JPC205" s="229"/>
      <c r="JPD205" s="281"/>
      <c r="JPE205" s="282"/>
      <c r="JPF205" s="229"/>
      <c r="JPG205" s="281"/>
      <c r="JPH205" s="282"/>
      <c r="JPI205" s="229"/>
      <c r="JPJ205" s="281"/>
      <c r="JPK205" s="282"/>
      <c r="JPL205" s="229"/>
      <c r="JPM205" s="281"/>
      <c r="JPN205" s="282"/>
      <c r="JPO205" s="229"/>
      <c r="JPP205" s="281"/>
      <c r="JPQ205" s="282"/>
      <c r="JPR205" s="229"/>
      <c r="JPS205" s="281"/>
      <c r="JPT205" s="282"/>
      <c r="JPU205" s="229"/>
      <c r="JPV205" s="281"/>
      <c r="JPW205" s="282"/>
      <c r="JPX205" s="229"/>
      <c r="JPY205" s="281"/>
      <c r="JPZ205" s="282"/>
      <c r="JQA205" s="229"/>
      <c r="JQB205" s="281"/>
      <c r="JQC205" s="282"/>
      <c r="JQD205" s="229"/>
      <c r="JQE205" s="281"/>
      <c r="JQF205" s="282"/>
      <c r="JQG205" s="229"/>
      <c r="JQH205" s="281"/>
      <c r="JQI205" s="282"/>
      <c r="JQJ205" s="229"/>
      <c r="JQK205" s="281"/>
      <c r="JQL205" s="282"/>
      <c r="JQM205" s="229"/>
      <c r="JQN205" s="281"/>
      <c r="JQO205" s="282"/>
      <c r="JQP205" s="229"/>
      <c r="JQQ205" s="281"/>
      <c r="JQR205" s="282"/>
      <c r="JQS205" s="229"/>
      <c r="JQT205" s="281"/>
      <c r="JQU205" s="282"/>
      <c r="JQV205" s="229"/>
      <c r="JQW205" s="281"/>
      <c r="JQX205" s="282"/>
      <c r="JQY205" s="229"/>
      <c r="JQZ205" s="281"/>
      <c r="JRA205" s="282"/>
      <c r="JRB205" s="229"/>
      <c r="JRC205" s="281"/>
      <c r="JRD205" s="282"/>
      <c r="JRE205" s="229"/>
      <c r="JRF205" s="281"/>
      <c r="JRG205" s="282"/>
      <c r="JRH205" s="229"/>
      <c r="JRI205" s="281"/>
      <c r="JRJ205" s="282"/>
      <c r="JRK205" s="229"/>
      <c r="JRL205" s="281"/>
      <c r="JRM205" s="282"/>
      <c r="JRN205" s="229"/>
      <c r="JRO205" s="281"/>
      <c r="JRP205" s="282"/>
      <c r="JRQ205" s="229"/>
      <c r="JRR205" s="281"/>
      <c r="JRS205" s="282"/>
      <c r="JRT205" s="229"/>
      <c r="JRU205" s="281"/>
      <c r="JRV205" s="282"/>
      <c r="JRW205" s="229"/>
      <c r="JRX205" s="281"/>
      <c r="JRY205" s="282"/>
      <c r="JRZ205" s="229"/>
      <c r="JSA205" s="281"/>
      <c r="JSB205" s="282"/>
      <c r="JSC205" s="229"/>
      <c r="JSD205" s="281"/>
      <c r="JSE205" s="282"/>
      <c r="JSF205" s="229"/>
      <c r="JSG205" s="281"/>
      <c r="JSH205" s="282"/>
      <c r="JSI205" s="229"/>
      <c r="JSJ205" s="281"/>
      <c r="JSK205" s="282"/>
      <c r="JSL205" s="229"/>
      <c r="JSM205" s="281"/>
      <c r="JSN205" s="282"/>
      <c r="JSO205" s="229"/>
      <c r="JSP205" s="281"/>
      <c r="JSQ205" s="282"/>
      <c r="JSR205" s="229"/>
      <c r="JSS205" s="281"/>
      <c r="JST205" s="282"/>
      <c r="JSU205" s="229"/>
      <c r="JSV205" s="281"/>
      <c r="JSW205" s="282"/>
      <c r="JSX205" s="229"/>
      <c r="JSY205" s="281"/>
      <c r="JSZ205" s="282"/>
      <c r="JTA205" s="229"/>
      <c r="JTB205" s="281"/>
      <c r="JTC205" s="282"/>
      <c r="JTD205" s="229"/>
      <c r="JTE205" s="281"/>
      <c r="JTF205" s="282"/>
      <c r="JTG205" s="229"/>
      <c r="JTH205" s="281"/>
      <c r="JTI205" s="282"/>
      <c r="JTJ205" s="229"/>
      <c r="JTK205" s="281"/>
      <c r="JTL205" s="282"/>
      <c r="JTM205" s="229"/>
      <c r="JTN205" s="281"/>
      <c r="JTO205" s="282"/>
      <c r="JTP205" s="229"/>
      <c r="JTQ205" s="281"/>
      <c r="JTR205" s="282"/>
      <c r="JTS205" s="229"/>
      <c r="JTT205" s="281"/>
      <c r="JTU205" s="282"/>
      <c r="JTV205" s="229"/>
      <c r="JTW205" s="281"/>
      <c r="JTX205" s="282"/>
      <c r="JTY205" s="229"/>
      <c r="JTZ205" s="281"/>
      <c r="JUA205" s="282"/>
      <c r="JUB205" s="229"/>
      <c r="JUC205" s="281"/>
      <c r="JUD205" s="282"/>
      <c r="JUE205" s="229"/>
      <c r="JUF205" s="281"/>
      <c r="JUG205" s="282"/>
      <c r="JUH205" s="229"/>
      <c r="JUI205" s="281"/>
      <c r="JUJ205" s="282"/>
      <c r="JUK205" s="229"/>
      <c r="JUL205" s="281"/>
      <c r="JUM205" s="282"/>
      <c r="JUN205" s="229"/>
      <c r="JUO205" s="281"/>
      <c r="JUP205" s="282"/>
      <c r="JUQ205" s="229"/>
      <c r="JUR205" s="281"/>
      <c r="JUS205" s="282"/>
      <c r="JUT205" s="229"/>
      <c r="JUU205" s="281"/>
      <c r="JUV205" s="282"/>
      <c r="JUW205" s="229"/>
      <c r="JUX205" s="281"/>
      <c r="JUY205" s="282"/>
      <c r="JUZ205" s="229"/>
      <c r="JVA205" s="281"/>
      <c r="JVB205" s="282"/>
      <c r="JVC205" s="229"/>
      <c r="JVD205" s="281"/>
      <c r="JVE205" s="282"/>
      <c r="JVF205" s="229"/>
      <c r="JVG205" s="281"/>
      <c r="JVH205" s="282"/>
      <c r="JVI205" s="229"/>
      <c r="JVJ205" s="281"/>
      <c r="JVK205" s="282"/>
      <c r="JVL205" s="229"/>
      <c r="JVM205" s="281"/>
      <c r="JVN205" s="282"/>
      <c r="JVO205" s="229"/>
      <c r="JVP205" s="281"/>
      <c r="JVQ205" s="282"/>
      <c r="JVR205" s="229"/>
      <c r="JVS205" s="281"/>
      <c r="JVT205" s="282"/>
      <c r="JVU205" s="229"/>
      <c r="JVV205" s="281"/>
      <c r="JVW205" s="282"/>
      <c r="JVX205" s="229"/>
      <c r="JVY205" s="281"/>
      <c r="JVZ205" s="282"/>
      <c r="JWA205" s="229"/>
      <c r="JWB205" s="281"/>
      <c r="JWC205" s="282"/>
      <c r="JWD205" s="229"/>
      <c r="JWE205" s="281"/>
      <c r="JWF205" s="282"/>
      <c r="JWG205" s="229"/>
      <c r="JWH205" s="281"/>
      <c r="JWI205" s="282"/>
      <c r="JWJ205" s="229"/>
      <c r="JWK205" s="281"/>
      <c r="JWL205" s="282"/>
      <c r="JWM205" s="229"/>
      <c r="JWN205" s="281"/>
      <c r="JWO205" s="282"/>
      <c r="JWP205" s="229"/>
      <c r="JWQ205" s="281"/>
      <c r="JWR205" s="282"/>
      <c r="JWS205" s="229"/>
      <c r="JWT205" s="281"/>
      <c r="JWU205" s="282"/>
      <c r="JWV205" s="229"/>
      <c r="JWW205" s="281"/>
      <c r="JWX205" s="282"/>
      <c r="JWY205" s="229"/>
      <c r="JWZ205" s="281"/>
      <c r="JXA205" s="282"/>
      <c r="JXB205" s="229"/>
      <c r="JXC205" s="281"/>
      <c r="JXD205" s="282"/>
      <c r="JXE205" s="229"/>
      <c r="JXF205" s="281"/>
      <c r="JXG205" s="282"/>
      <c r="JXH205" s="229"/>
      <c r="JXI205" s="281"/>
      <c r="JXJ205" s="282"/>
      <c r="JXK205" s="229"/>
      <c r="JXL205" s="281"/>
      <c r="JXM205" s="282"/>
      <c r="JXN205" s="229"/>
      <c r="JXO205" s="281"/>
      <c r="JXP205" s="282"/>
      <c r="JXQ205" s="229"/>
      <c r="JXR205" s="281"/>
      <c r="JXS205" s="282"/>
      <c r="JXT205" s="229"/>
      <c r="JXU205" s="281"/>
      <c r="JXV205" s="282"/>
      <c r="JXW205" s="229"/>
      <c r="JXX205" s="281"/>
      <c r="JXY205" s="282"/>
      <c r="JXZ205" s="229"/>
      <c r="JYA205" s="281"/>
      <c r="JYB205" s="282"/>
      <c r="JYC205" s="229"/>
      <c r="JYD205" s="281"/>
      <c r="JYE205" s="282"/>
      <c r="JYF205" s="229"/>
      <c r="JYG205" s="281"/>
      <c r="JYH205" s="282"/>
      <c r="JYI205" s="229"/>
      <c r="JYJ205" s="281"/>
      <c r="JYK205" s="282"/>
      <c r="JYL205" s="229"/>
      <c r="JYM205" s="281"/>
      <c r="JYN205" s="282"/>
      <c r="JYO205" s="229"/>
      <c r="JYP205" s="281"/>
      <c r="JYQ205" s="282"/>
      <c r="JYR205" s="229"/>
      <c r="JYS205" s="281"/>
      <c r="JYT205" s="282"/>
      <c r="JYU205" s="229"/>
      <c r="JYV205" s="281"/>
      <c r="JYW205" s="282"/>
      <c r="JYX205" s="229"/>
      <c r="JYY205" s="281"/>
      <c r="JYZ205" s="282"/>
      <c r="JZA205" s="229"/>
      <c r="JZB205" s="281"/>
      <c r="JZC205" s="282"/>
      <c r="JZD205" s="229"/>
      <c r="JZE205" s="281"/>
      <c r="JZF205" s="282"/>
      <c r="JZG205" s="229"/>
      <c r="JZH205" s="281"/>
      <c r="JZI205" s="282"/>
      <c r="JZJ205" s="229"/>
      <c r="JZK205" s="281"/>
      <c r="JZL205" s="282"/>
      <c r="JZM205" s="229"/>
      <c r="JZN205" s="281"/>
      <c r="JZO205" s="282"/>
      <c r="JZP205" s="229"/>
      <c r="JZQ205" s="281"/>
      <c r="JZR205" s="282"/>
      <c r="JZS205" s="229"/>
      <c r="JZT205" s="281"/>
      <c r="JZU205" s="282"/>
      <c r="JZV205" s="229"/>
      <c r="JZW205" s="281"/>
      <c r="JZX205" s="282"/>
      <c r="JZY205" s="229"/>
      <c r="JZZ205" s="281"/>
      <c r="KAA205" s="282"/>
      <c r="KAB205" s="229"/>
      <c r="KAC205" s="281"/>
      <c r="KAD205" s="282"/>
      <c r="KAE205" s="229"/>
      <c r="KAF205" s="281"/>
      <c r="KAG205" s="282"/>
      <c r="KAH205" s="229"/>
      <c r="KAI205" s="281"/>
      <c r="KAJ205" s="282"/>
      <c r="KAK205" s="229"/>
      <c r="KAL205" s="281"/>
      <c r="KAM205" s="282"/>
      <c r="KAN205" s="229"/>
      <c r="KAO205" s="281"/>
      <c r="KAP205" s="282"/>
      <c r="KAQ205" s="229"/>
      <c r="KAR205" s="281"/>
      <c r="KAS205" s="282"/>
      <c r="KAT205" s="229"/>
      <c r="KAU205" s="281"/>
      <c r="KAV205" s="282"/>
      <c r="KAW205" s="229"/>
      <c r="KAX205" s="281"/>
      <c r="KAY205" s="282"/>
      <c r="KAZ205" s="229"/>
      <c r="KBA205" s="281"/>
      <c r="KBB205" s="282"/>
      <c r="KBC205" s="229"/>
      <c r="KBD205" s="281"/>
      <c r="KBE205" s="282"/>
      <c r="KBF205" s="229"/>
      <c r="KBG205" s="281"/>
      <c r="KBH205" s="282"/>
      <c r="KBI205" s="229"/>
      <c r="KBJ205" s="281"/>
      <c r="KBK205" s="282"/>
      <c r="KBL205" s="229"/>
      <c r="KBM205" s="281"/>
      <c r="KBN205" s="282"/>
      <c r="KBO205" s="229"/>
      <c r="KBP205" s="281"/>
      <c r="KBQ205" s="282"/>
      <c r="KBR205" s="229"/>
      <c r="KBS205" s="281"/>
      <c r="KBT205" s="282"/>
      <c r="KBU205" s="229"/>
      <c r="KBV205" s="281"/>
      <c r="KBW205" s="282"/>
      <c r="KBX205" s="229"/>
      <c r="KBY205" s="281"/>
      <c r="KBZ205" s="282"/>
      <c r="KCA205" s="229"/>
      <c r="KCB205" s="281"/>
      <c r="KCC205" s="282"/>
      <c r="KCD205" s="229"/>
      <c r="KCE205" s="281"/>
      <c r="KCF205" s="282"/>
      <c r="KCG205" s="229"/>
      <c r="KCH205" s="281"/>
      <c r="KCI205" s="282"/>
      <c r="KCJ205" s="229"/>
      <c r="KCK205" s="281"/>
      <c r="KCL205" s="282"/>
      <c r="KCM205" s="229"/>
      <c r="KCN205" s="281"/>
      <c r="KCO205" s="282"/>
      <c r="KCP205" s="229"/>
      <c r="KCQ205" s="281"/>
      <c r="KCR205" s="282"/>
      <c r="KCS205" s="229"/>
      <c r="KCT205" s="281"/>
      <c r="KCU205" s="282"/>
      <c r="KCV205" s="229"/>
      <c r="KCW205" s="281"/>
      <c r="KCX205" s="282"/>
      <c r="KCY205" s="229"/>
      <c r="KCZ205" s="281"/>
      <c r="KDA205" s="282"/>
      <c r="KDB205" s="229"/>
      <c r="KDC205" s="281"/>
      <c r="KDD205" s="282"/>
      <c r="KDE205" s="229"/>
      <c r="KDF205" s="281"/>
      <c r="KDG205" s="282"/>
      <c r="KDH205" s="229"/>
      <c r="KDI205" s="281"/>
      <c r="KDJ205" s="282"/>
      <c r="KDK205" s="229"/>
      <c r="KDL205" s="281"/>
      <c r="KDM205" s="282"/>
      <c r="KDN205" s="229"/>
      <c r="KDO205" s="281"/>
      <c r="KDP205" s="282"/>
      <c r="KDQ205" s="229"/>
      <c r="KDR205" s="281"/>
      <c r="KDS205" s="282"/>
      <c r="KDT205" s="229"/>
      <c r="KDU205" s="281"/>
      <c r="KDV205" s="282"/>
      <c r="KDW205" s="229"/>
      <c r="KDX205" s="281"/>
      <c r="KDY205" s="282"/>
      <c r="KDZ205" s="229"/>
      <c r="KEA205" s="281"/>
      <c r="KEB205" s="282"/>
      <c r="KEC205" s="229"/>
      <c r="KED205" s="281"/>
      <c r="KEE205" s="282"/>
      <c r="KEF205" s="229"/>
      <c r="KEG205" s="281"/>
      <c r="KEH205" s="282"/>
      <c r="KEI205" s="229"/>
      <c r="KEJ205" s="281"/>
      <c r="KEK205" s="282"/>
      <c r="KEL205" s="229"/>
      <c r="KEM205" s="281"/>
      <c r="KEN205" s="282"/>
      <c r="KEO205" s="229"/>
      <c r="KEP205" s="281"/>
      <c r="KEQ205" s="282"/>
      <c r="KER205" s="229"/>
      <c r="KES205" s="281"/>
      <c r="KET205" s="282"/>
      <c r="KEU205" s="229"/>
      <c r="KEV205" s="281"/>
      <c r="KEW205" s="282"/>
      <c r="KEX205" s="229"/>
      <c r="KEY205" s="281"/>
      <c r="KEZ205" s="282"/>
      <c r="KFA205" s="229"/>
      <c r="KFB205" s="281"/>
      <c r="KFC205" s="282"/>
      <c r="KFD205" s="229"/>
      <c r="KFE205" s="281"/>
      <c r="KFF205" s="282"/>
      <c r="KFG205" s="229"/>
      <c r="KFH205" s="281"/>
      <c r="KFI205" s="282"/>
      <c r="KFJ205" s="229"/>
      <c r="KFK205" s="281"/>
      <c r="KFL205" s="282"/>
      <c r="KFM205" s="229"/>
      <c r="KFN205" s="281"/>
      <c r="KFO205" s="282"/>
      <c r="KFP205" s="229"/>
      <c r="KFQ205" s="281"/>
      <c r="KFR205" s="282"/>
      <c r="KFS205" s="229"/>
      <c r="KFT205" s="281"/>
      <c r="KFU205" s="282"/>
      <c r="KFV205" s="229"/>
      <c r="KFW205" s="281"/>
      <c r="KFX205" s="282"/>
      <c r="KFY205" s="229"/>
      <c r="KFZ205" s="281"/>
      <c r="KGA205" s="282"/>
      <c r="KGB205" s="229"/>
      <c r="KGC205" s="281"/>
      <c r="KGD205" s="282"/>
      <c r="KGE205" s="229"/>
      <c r="KGF205" s="281"/>
      <c r="KGG205" s="282"/>
      <c r="KGH205" s="229"/>
      <c r="KGI205" s="281"/>
      <c r="KGJ205" s="282"/>
      <c r="KGK205" s="229"/>
      <c r="KGL205" s="281"/>
      <c r="KGM205" s="282"/>
      <c r="KGN205" s="229"/>
      <c r="KGO205" s="281"/>
      <c r="KGP205" s="282"/>
      <c r="KGQ205" s="229"/>
      <c r="KGR205" s="281"/>
      <c r="KGS205" s="282"/>
      <c r="KGT205" s="229"/>
      <c r="KGU205" s="281"/>
      <c r="KGV205" s="282"/>
      <c r="KGW205" s="229"/>
      <c r="KGX205" s="281"/>
      <c r="KGY205" s="282"/>
      <c r="KGZ205" s="229"/>
      <c r="KHA205" s="281"/>
      <c r="KHB205" s="282"/>
      <c r="KHC205" s="229"/>
      <c r="KHD205" s="281"/>
      <c r="KHE205" s="282"/>
      <c r="KHF205" s="229"/>
      <c r="KHG205" s="281"/>
      <c r="KHH205" s="282"/>
      <c r="KHI205" s="229"/>
      <c r="KHJ205" s="281"/>
      <c r="KHK205" s="282"/>
      <c r="KHL205" s="229"/>
      <c r="KHM205" s="281"/>
      <c r="KHN205" s="282"/>
      <c r="KHO205" s="229"/>
      <c r="KHP205" s="281"/>
      <c r="KHQ205" s="282"/>
      <c r="KHR205" s="229"/>
      <c r="KHS205" s="281"/>
      <c r="KHT205" s="282"/>
      <c r="KHU205" s="229"/>
      <c r="KHV205" s="281"/>
      <c r="KHW205" s="282"/>
      <c r="KHX205" s="229"/>
      <c r="KHY205" s="281"/>
      <c r="KHZ205" s="282"/>
      <c r="KIA205" s="229"/>
      <c r="KIB205" s="281"/>
      <c r="KIC205" s="282"/>
      <c r="KID205" s="229"/>
      <c r="KIE205" s="281"/>
      <c r="KIF205" s="282"/>
      <c r="KIG205" s="229"/>
      <c r="KIH205" s="281"/>
      <c r="KII205" s="282"/>
      <c r="KIJ205" s="229"/>
      <c r="KIK205" s="281"/>
      <c r="KIL205" s="282"/>
      <c r="KIM205" s="229"/>
      <c r="KIN205" s="281"/>
      <c r="KIO205" s="282"/>
      <c r="KIP205" s="229"/>
      <c r="KIQ205" s="281"/>
      <c r="KIR205" s="282"/>
      <c r="KIS205" s="229"/>
      <c r="KIT205" s="281"/>
      <c r="KIU205" s="282"/>
      <c r="KIV205" s="229"/>
      <c r="KIW205" s="281"/>
      <c r="KIX205" s="282"/>
      <c r="KIY205" s="229"/>
      <c r="KIZ205" s="281"/>
      <c r="KJA205" s="282"/>
      <c r="KJB205" s="229"/>
      <c r="KJC205" s="281"/>
      <c r="KJD205" s="282"/>
      <c r="KJE205" s="229"/>
      <c r="KJF205" s="281"/>
      <c r="KJG205" s="282"/>
      <c r="KJH205" s="229"/>
      <c r="KJI205" s="281"/>
      <c r="KJJ205" s="282"/>
      <c r="KJK205" s="229"/>
      <c r="KJL205" s="281"/>
      <c r="KJM205" s="282"/>
      <c r="KJN205" s="229"/>
      <c r="KJO205" s="281"/>
      <c r="KJP205" s="282"/>
      <c r="KJQ205" s="229"/>
      <c r="KJR205" s="281"/>
      <c r="KJS205" s="282"/>
      <c r="KJT205" s="229"/>
      <c r="KJU205" s="281"/>
      <c r="KJV205" s="282"/>
      <c r="KJW205" s="229"/>
      <c r="KJX205" s="281"/>
      <c r="KJY205" s="282"/>
      <c r="KJZ205" s="229"/>
      <c r="KKA205" s="281"/>
      <c r="KKB205" s="282"/>
      <c r="KKC205" s="229"/>
      <c r="KKD205" s="281"/>
      <c r="KKE205" s="282"/>
      <c r="KKF205" s="229"/>
      <c r="KKG205" s="281"/>
      <c r="KKH205" s="282"/>
      <c r="KKI205" s="229"/>
      <c r="KKJ205" s="281"/>
      <c r="KKK205" s="282"/>
      <c r="KKL205" s="229"/>
      <c r="KKM205" s="281"/>
      <c r="KKN205" s="282"/>
      <c r="KKO205" s="229"/>
      <c r="KKP205" s="281"/>
      <c r="KKQ205" s="282"/>
      <c r="KKR205" s="229"/>
      <c r="KKS205" s="281"/>
      <c r="KKT205" s="282"/>
      <c r="KKU205" s="229"/>
      <c r="KKV205" s="281"/>
      <c r="KKW205" s="282"/>
      <c r="KKX205" s="229"/>
      <c r="KKY205" s="281"/>
      <c r="KKZ205" s="282"/>
      <c r="KLA205" s="229"/>
      <c r="KLB205" s="281"/>
      <c r="KLC205" s="282"/>
      <c r="KLD205" s="229"/>
      <c r="KLE205" s="281"/>
      <c r="KLF205" s="282"/>
      <c r="KLG205" s="229"/>
      <c r="KLH205" s="281"/>
      <c r="KLI205" s="282"/>
      <c r="KLJ205" s="229"/>
      <c r="KLK205" s="281"/>
      <c r="KLL205" s="282"/>
      <c r="KLM205" s="229"/>
      <c r="KLN205" s="281"/>
      <c r="KLO205" s="282"/>
      <c r="KLP205" s="229"/>
      <c r="KLQ205" s="281"/>
      <c r="KLR205" s="282"/>
      <c r="KLS205" s="229"/>
      <c r="KLT205" s="281"/>
      <c r="KLU205" s="282"/>
      <c r="KLV205" s="229"/>
      <c r="KLW205" s="281"/>
      <c r="KLX205" s="282"/>
      <c r="KLY205" s="229"/>
      <c r="KLZ205" s="281"/>
      <c r="KMA205" s="282"/>
      <c r="KMB205" s="229"/>
      <c r="KMC205" s="281"/>
      <c r="KMD205" s="282"/>
      <c r="KME205" s="229"/>
      <c r="KMF205" s="281"/>
      <c r="KMG205" s="282"/>
      <c r="KMH205" s="229"/>
      <c r="KMI205" s="281"/>
      <c r="KMJ205" s="282"/>
      <c r="KMK205" s="229"/>
      <c r="KML205" s="281"/>
      <c r="KMM205" s="282"/>
      <c r="KMN205" s="229"/>
      <c r="KMO205" s="281"/>
      <c r="KMP205" s="282"/>
      <c r="KMQ205" s="229"/>
      <c r="KMR205" s="281"/>
      <c r="KMS205" s="282"/>
      <c r="KMT205" s="229"/>
      <c r="KMU205" s="281"/>
      <c r="KMV205" s="282"/>
      <c r="KMW205" s="229"/>
      <c r="KMX205" s="281"/>
      <c r="KMY205" s="282"/>
      <c r="KMZ205" s="229"/>
      <c r="KNA205" s="281"/>
      <c r="KNB205" s="282"/>
      <c r="KNC205" s="229"/>
      <c r="KND205" s="281"/>
      <c r="KNE205" s="282"/>
      <c r="KNF205" s="229"/>
      <c r="KNG205" s="281"/>
      <c r="KNH205" s="282"/>
      <c r="KNI205" s="229"/>
      <c r="KNJ205" s="281"/>
      <c r="KNK205" s="282"/>
      <c r="KNL205" s="229"/>
      <c r="KNM205" s="281"/>
      <c r="KNN205" s="282"/>
      <c r="KNO205" s="229"/>
      <c r="KNP205" s="281"/>
      <c r="KNQ205" s="282"/>
      <c r="KNR205" s="229"/>
      <c r="KNS205" s="281"/>
      <c r="KNT205" s="282"/>
      <c r="KNU205" s="229"/>
      <c r="KNV205" s="281"/>
      <c r="KNW205" s="282"/>
      <c r="KNX205" s="229"/>
      <c r="KNY205" s="281"/>
      <c r="KNZ205" s="282"/>
      <c r="KOA205" s="229"/>
      <c r="KOB205" s="281"/>
      <c r="KOC205" s="282"/>
      <c r="KOD205" s="229"/>
      <c r="KOE205" s="281"/>
      <c r="KOF205" s="282"/>
      <c r="KOG205" s="229"/>
      <c r="KOH205" s="281"/>
      <c r="KOI205" s="282"/>
      <c r="KOJ205" s="229"/>
      <c r="KOK205" s="281"/>
      <c r="KOL205" s="282"/>
      <c r="KOM205" s="229"/>
      <c r="KON205" s="281"/>
      <c r="KOO205" s="282"/>
      <c r="KOP205" s="229"/>
      <c r="KOQ205" s="281"/>
      <c r="KOR205" s="282"/>
      <c r="KOS205" s="229"/>
      <c r="KOT205" s="281"/>
      <c r="KOU205" s="282"/>
      <c r="KOV205" s="229"/>
      <c r="KOW205" s="281"/>
      <c r="KOX205" s="282"/>
      <c r="KOY205" s="229"/>
      <c r="KOZ205" s="281"/>
      <c r="KPA205" s="282"/>
      <c r="KPB205" s="229"/>
      <c r="KPC205" s="281"/>
      <c r="KPD205" s="282"/>
      <c r="KPE205" s="229"/>
      <c r="KPF205" s="281"/>
      <c r="KPG205" s="282"/>
      <c r="KPH205" s="229"/>
      <c r="KPI205" s="281"/>
      <c r="KPJ205" s="282"/>
      <c r="KPK205" s="229"/>
      <c r="KPL205" s="281"/>
      <c r="KPM205" s="282"/>
      <c r="KPN205" s="229"/>
      <c r="KPO205" s="281"/>
      <c r="KPP205" s="282"/>
      <c r="KPQ205" s="229"/>
      <c r="KPR205" s="281"/>
      <c r="KPS205" s="282"/>
      <c r="KPT205" s="229"/>
      <c r="KPU205" s="281"/>
      <c r="KPV205" s="282"/>
      <c r="KPW205" s="229"/>
      <c r="KPX205" s="281"/>
      <c r="KPY205" s="282"/>
      <c r="KPZ205" s="229"/>
      <c r="KQA205" s="281"/>
      <c r="KQB205" s="282"/>
      <c r="KQC205" s="229"/>
      <c r="KQD205" s="281"/>
      <c r="KQE205" s="282"/>
      <c r="KQF205" s="229"/>
      <c r="KQG205" s="281"/>
      <c r="KQH205" s="282"/>
      <c r="KQI205" s="229"/>
      <c r="KQJ205" s="281"/>
      <c r="KQK205" s="282"/>
      <c r="KQL205" s="229"/>
      <c r="KQM205" s="281"/>
      <c r="KQN205" s="282"/>
      <c r="KQO205" s="229"/>
      <c r="KQP205" s="281"/>
      <c r="KQQ205" s="282"/>
      <c r="KQR205" s="229"/>
      <c r="KQS205" s="281"/>
      <c r="KQT205" s="282"/>
      <c r="KQU205" s="229"/>
      <c r="KQV205" s="281"/>
      <c r="KQW205" s="282"/>
      <c r="KQX205" s="229"/>
      <c r="KQY205" s="281"/>
      <c r="KQZ205" s="282"/>
      <c r="KRA205" s="229"/>
      <c r="KRB205" s="281"/>
      <c r="KRC205" s="282"/>
      <c r="KRD205" s="229"/>
      <c r="KRE205" s="281"/>
      <c r="KRF205" s="282"/>
      <c r="KRG205" s="229"/>
      <c r="KRH205" s="281"/>
      <c r="KRI205" s="282"/>
      <c r="KRJ205" s="229"/>
      <c r="KRK205" s="281"/>
      <c r="KRL205" s="282"/>
      <c r="KRM205" s="229"/>
      <c r="KRN205" s="281"/>
      <c r="KRO205" s="282"/>
      <c r="KRP205" s="229"/>
      <c r="KRQ205" s="281"/>
      <c r="KRR205" s="282"/>
      <c r="KRS205" s="229"/>
      <c r="KRT205" s="281"/>
      <c r="KRU205" s="282"/>
      <c r="KRV205" s="229"/>
      <c r="KRW205" s="281"/>
      <c r="KRX205" s="282"/>
      <c r="KRY205" s="229"/>
      <c r="KRZ205" s="281"/>
      <c r="KSA205" s="282"/>
      <c r="KSB205" s="229"/>
      <c r="KSC205" s="281"/>
      <c r="KSD205" s="282"/>
      <c r="KSE205" s="229"/>
      <c r="KSF205" s="281"/>
      <c r="KSG205" s="282"/>
      <c r="KSH205" s="229"/>
      <c r="KSI205" s="281"/>
      <c r="KSJ205" s="282"/>
      <c r="KSK205" s="229"/>
      <c r="KSL205" s="281"/>
      <c r="KSM205" s="282"/>
      <c r="KSN205" s="229"/>
      <c r="KSO205" s="281"/>
      <c r="KSP205" s="282"/>
      <c r="KSQ205" s="229"/>
      <c r="KSR205" s="281"/>
      <c r="KSS205" s="282"/>
      <c r="KST205" s="229"/>
      <c r="KSU205" s="281"/>
      <c r="KSV205" s="282"/>
      <c r="KSW205" s="229"/>
      <c r="KSX205" s="281"/>
      <c r="KSY205" s="282"/>
      <c r="KSZ205" s="229"/>
      <c r="KTA205" s="281"/>
      <c r="KTB205" s="282"/>
      <c r="KTC205" s="229"/>
      <c r="KTD205" s="281"/>
      <c r="KTE205" s="282"/>
      <c r="KTF205" s="229"/>
      <c r="KTG205" s="281"/>
      <c r="KTH205" s="282"/>
      <c r="KTI205" s="229"/>
      <c r="KTJ205" s="281"/>
      <c r="KTK205" s="282"/>
      <c r="KTL205" s="229"/>
      <c r="KTM205" s="281"/>
      <c r="KTN205" s="282"/>
      <c r="KTO205" s="229"/>
      <c r="KTP205" s="281"/>
      <c r="KTQ205" s="282"/>
      <c r="KTR205" s="229"/>
      <c r="KTS205" s="281"/>
      <c r="KTT205" s="282"/>
      <c r="KTU205" s="229"/>
      <c r="KTV205" s="281"/>
      <c r="KTW205" s="282"/>
      <c r="KTX205" s="229"/>
      <c r="KTY205" s="281"/>
      <c r="KTZ205" s="282"/>
      <c r="KUA205" s="229"/>
      <c r="KUB205" s="281"/>
      <c r="KUC205" s="282"/>
      <c r="KUD205" s="229"/>
      <c r="KUE205" s="281"/>
      <c r="KUF205" s="282"/>
      <c r="KUG205" s="229"/>
      <c r="KUH205" s="281"/>
      <c r="KUI205" s="282"/>
      <c r="KUJ205" s="229"/>
      <c r="KUK205" s="281"/>
      <c r="KUL205" s="282"/>
      <c r="KUM205" s="229"/>
      <c r="KUN205" s="281"/>
      <c r="KUO205" s="282"/>
      <c r="KUP205" s="229"/>
      <c r="KUQ205" s="281"/>
      <c r="KUR205" s="282"/>
      <c r="KUS205" s="229"/>
      <c r="KUT205" s="281"/>
      <c r="KUU205" s="282"/>
      <c r="KUV205" s="229"/>
      <c r="KUW205" s="281"/>
      <c r="KUX205" s="282"/>
      <c r="KUY205" s="229"/>
      <c r="KUZ205" s="281"/>
      <c r="KVA205" s="282"/>
      <c r="KVB205" s="229"/>
      <c r="KVC205" s="281"/>
      <c r="KVD205" s="282"/>
      <c r="KVE205" s="229"/>
      <c r="KVF205" s="281"/>
      <c r="KVG205" s="282"/>
      <c r="KVH205" s="229"/>
      <c r="KVI205" s="281"/>
      <c r="KVJ205" s="282"/>
      <c r="KVK205" s="229"/>
      <c r="KVL205" s="281"/>
      <c r="KVM205" s="282"/>
      <c r="KVN205" s="229"/>
      <c r="KVO205" s="281"/>
      <c r="KVP205" s="282"/>
      <c r="KVQ205" s="229"/>
      <c r="KVR205" s="281"/>
      <c r="KVS205" s="282"/>
      <c r="KVT205" s="229"/>
      <c r="KVU205" s="281"/>
      <c r="KVV205" s="282"/>
      <c r="KVW205" s="229"/>
      <c r="KVX205" s="281"/>
      <c r="KVY205" s="282"/>
      <c r="KVZ205" s="229"/>
      <c r="KWA205" s="281"/>
      <c r="KWB205" s="282"/>
      <c r="KWC205" s="229"/>
      <c r="KWD205" s="281"/>
      <c r="KWE205" s="282"/>
      <c r="KWF205" s="229"/>
      <c r="KWG205" s="281"/>
      <c r="KWH205" s="282"/>
      <c r="KWI205" s="229"/>
      <c r="KWJ205" s="281"/>
      <c r="KWK205" s="282"/>
      <c r="KWL205" s="229"/>
      <c r="KWM205" s="281"/>
      <c r="KWN205" s="282"/>
      <c r="KWO205" s="229"/>
      <c r="KWP205" s="281"/>
      <c r="KWQ205" s="282"/>
      <c r="KWR205" s="229"/>
      <c r="KWS205" s="281"/>
      <c r="KWT205" s="282"/>
      <c r="KWU205" s="229"/>
      <c r="KWV205" s="281"/>
      <c r="KWW205" s="282"/>
      <c r="KWX205" s="229"/>
      <c r="KWY205" s="281"/>
      <c r="KWZ205" s="282"/>
      <c r="KXA205" s="229"/>
      <c r="KXB205" s="281"/>
      <c r="KXC205" s="282"/>
      <c r="KXD205" s="229"/>
      <c r="KXE205" s="281"/>
      <c r="KXF205" s="282"/>
      <c r="KXG205" s="229"/>
      <c r="KXH205" s="281"/>
      <c r="KXI205" s="282"/>
      <c r="KXJ205" s="229"/>
      <c r="KXK205" s="281"/>
      <c r="KXL205" s="282"/>
      <c r="KXM205" s="229"/>
      <c r="KXN205" s="281"/>
      <c r="KXO205" s="282"/>
      <c r="KXP205" s="229"/>
      <c r="KXQ205" s="281"/>
      <c r="KXR205" s="282"/>
      <c r="KXS205" s="229"/>
      <c r="KXT205" s="281"/>
      <c r="KXU205" s="282"/>
      <c r="KXV205" s="229"/>
      <c r="KXW205" s="281"/>
      <c r="KXX205" s="282"/>
      <c r="KXY205" s="229"/>
      <c r="KXZ205" s="281"/>
      <c r="KYA205" s="282"/>
      <c r="KYB205" s="229"/>
      <c r="KYC205" s="281"/>
      <c r="KYD205" s="282"/>
      <c r="KYE205" s="229"/>
      <c r="KYF205" s="281"/>
      <c r="KYG205" s="282"/>
      <c r="KYH205" s="229"/>
      <c r="KYI205" s="281"/>
      <c r="KYJ205" s="282"/>
      <c r="KYK205" s="229"/>
      <c r="KYL205" s="281"/>
      <c r="KYM205" s="282"/>
      <c r="KYN205" s="229"/>
      <c r="KYO205" s="281"/>
      <c r="KYP205" s="282"/>
      <c r="KYQ205" s="229"/>
      <c r="KYR205" s="281"/>
      <c r="KYS205" s="282"/>
      <c r="KYT205" s="229"/>
      <c r="KYU205" s="281"/>
      <c r="KYV205" s="282"/>
      <c r="KYW205" s="229"/>
      <c r="KYX205" s="281"/>
      <c r="KYY205" s="282"/>
      <c r="KYZ205" s="229"/>
      <c r="KZA205" s="281"/>
      <c r="KZB205" s="282"/>
      <c r="KZC205" s="229"/>
      <c r="KZD205" s="281"/>
      <c r="KZE205" s="282"/>
      <c r="KZF205" s="229"/>
      <c r="KZG205" s="281"/>
      <c r="KZH205" s="282"/>
      <c r="KZI205" s="229"/>
      <c r="KZJ205" s="281"/>
      <c r="KZK205" s="282"/>
      <c r="KZL205" s="229"/>
      <c r="KZM205" s="281"/>
      <c r="KZN205" s="282"/>
      <c r="KZO205" s="229"/>
      <c r="KZP205" s="281"/>
      <c r="KZQ205" s="282"/>
      <c r="KZR205" s="229"/>
      <c r="KZS205" s="281"/>
      <c r="KZT205" s="282"/>
      <c r="KZU205" s="229"/>
      <c r="KZV205" s="281"/>
      <c r="KZW205" s="282"/>
      <c r="KZX205" s="229"/>
      <c r="KZY205" s="281"/>
      <c r="KZZ205" s="282"/>
      <c r="LAA205" s="229"/>
      <c r="LAB205" s="281"/>
      <c r="LAC205" s="282"/>
      <c r="LAD205" s="229"/>
      <c r="LAE205" s="281"/>
      <c r="LAF205" s="282"/>
      <c r="LAG205" s="229"/>
      <c r="LAH205" s="281"/>
      <c r="LAI205" s="282"/>
      <c r="LAJ205" s="229"/>
      <c r="LAK205" s="281"/>
      <c r="LAL205" s="282"/>
      <c r="LAM205" s="229"/>
      <c r="LAN205" s="281"/>
      <c r="LAO205" s="282"/>
      <c r="LAP205" s="229"/>
      <c r="LAQ205" s="281"/>
      <c r="LAR205" s="282"/>
      <c r="LAS205" s="229"/>
      <c r="LAT205" s="281"/>
      <c r="LAU205" s="282"/>
      <c r="LAV205" s="229"/>
      <c r="LAW205" s="281"/>
      <c r="LAX205" s="282"/>
      <c r="LAY205" s="229"/>
      <c r="LAZ205" s="281"/>
      <c r="LBA205" s="282"/>
      <c r="LBB205" s="229"/>
      <c r="LBC205" s="281"/>
      <c r="LBD205" s="282"/>
      <c r="LBE205" s="229"/>
      <c r="LBF205" s="281"/>
      <c r="LBG205" s="282"/>
      <c r="LBH205" s="229"/>
      <c r="LBI205" s="281"/>
      <c r="LBJ205" s="282"/>
      <c r="LBK205" s="229"/>
      <c r="LBL205" s="281"/>
      <c r="LBM205" s="282"/>
      <c r="LBN205" s="229"/>
      <c r="LBO205" s="281"/>
      <c r="LBP205" s="282"/>
      <c r="LBQ205" s="229"/>
      <c r="LBR205" s="281"/>
      <c r="LBS205" s="282"/>
      <c r="LBT205" s="229"/>
      <c r="LBU205" s="281"/>
      <c r="LBV205" s="282"/>
      <c r="LBW205" s="229"/>
      <c r="LBX205" s="281"/>
      <c r="LBY205" s="282"/>
      <c r="LBZ205" s="229"/>
      <c r="LCA205" s="281"/>
      <c r="LCB205" s="282"/>
      <c r="LCC205" s="229"/>
      <c r="LCD205" s="281"/>
      <c r="LCE205" s="282"/>
      <c r="LCF205" s="229"/>
      <c r="LCG205" s="281"/>
      <c r="LCH205" s="282"/>
      <c r="LCI205" s="229"/>
      <c r="LCJ205" s="281"/>
      <c r="LCK205" s="282"/>
      <c r="LCL205" s="229"/>
      <c r="LCM205" s="281"/>
      <c r="LCN205" s="282"/>
      <c r="LCO205" s="229"/>
      <c r="LCP205" s="281"/>
      <c r="LCQ205" s="282"/>
      <c r="LCR205" s="229"/>
      <c r="LCS205" s="281"/>
      <c r="LCT205" s="282"/>
      <c r="LCU205" s="229"/>
      <c r="LCV205" s="281"/>
      <c r="LCW205" s="282"/>
      <c r="LCX205" s="229"/>
      <c r="LCY205" s="281"/>
      <c r="LCZ205" s="282"/>
      <c r="LDA205" s="229"/>
      <c r="LDB205" s="281"/>
      <c r="LDC205" s="282"/>
      <c r="LDD205" s="229"/>
      <c r="LDE205" s="281"/>
      <c r="LDF205" s="282"/>
      <c r="LDG205" s="229"/>
      <c r="LDH205" s="281"/>
      <c r="LDI205" s="282"/>
      <c r="LDJ205" s="229"/>
      <c r="LDK205" s="281"/>
      <c r="LDL205" s="282"/>
      <c r="LDM205" s="229"/>
      <c r="LDN205" s="281"/>
      <c r="LDO205" s="282"/>
      <c r="LDP205" s="229"/>
      <c r="LDQ205" s="281"/>
      <c r="LDR205" s="282"/>
      <c r="LDS205" s="229"/>
      <c r="LDT205" s="281"/>
      <c r="LDU205" s="282"/>
      <c r="LDV205" s="229"/>
      <c r="LDW205" s="281"/>
      <c r="LDX205" s="282"/>
      <c r="LDY205" s="229"/>
      <c r="LDZ205" s="281"/>
      <c r="LEA205" s="282"/>
      <c r="LEB205" s="229"/>
      <c r="LEC205" s="281"/>
      <c r="LED205" s="282"/>
      <c r="LEE205" s="229"/>
      <c r="LEF205" s="281"/>
      <c r="LEG205" s="282"/>
      <c r="LEH205" s="229"/>
      <c r="LEI205" s="281"/>
      <c r="LEJ205" s="282"/>
      <c r="LEK205" s="229"/>
      <c r="LEL205" s="281"/>
      <c r="LEM205" s="282"/>
      <c r="LEN205" s="229"/>
      <c r="LEO205" s="281"/>
      <c r="LEP205" s="282"/>
      <c r="LEQ205" s="229"/>
      <c r="LER205" s="281"/>
      <c r="LES205" s="282"/>
      <c r="LET205" s="229"/>
      <c r="LEU205" s="281"/>
      <c r="LEV205" s="282"/>
      <c r="LEW205" s="229"/>
      <c r="LEX205" s="281"/>
      <c r="LEY205" s="282"/>
      <c r="LEZ205" s="229"/>
      <c r="LFA205" s="281"/>
      <c r="LFB205" s="282"/>
      <c r="LFC205" s="229"/>
      <c r="LFD205" s="281"/>
      <c r="LFE205" s="282"/>
      <c r="LFF205" s="229"/>
      <c r="LFG205" s="281"/>
      <c r="LFH205" s="282"/>
      <c r="LFI205" s="229"/>
      <c r="LFJ205" s="281"/>
      <c r="LFK205" s="282"/>
      <c r="LFL205" s="229"/>
      <c r="LFM205" s="281"/>
      <c r="LFN205" s="282"/>
      <c r="LFO205" s="229"/>
      <c r="LFP205" s="281"/>
      <c r="LFQ205" s="282"/>
      <c r="LFR205" s="229"/>
      <c r="LFS205" s="281"/>
      <c r="LFT205" s="282"/>
      <c r="LFU205" s="229"/>
      <c r="LFV205" s="281"/>
      <c r="LFW205" s="282"/>
      <c r="LFX205" s="229"/>
      <c r="LFY205" s="281"/>
      <c r="LFZ205" s="282"/>
      <c r="LGA205" s="229"/>
      <c r="LGB205" s="281"/>
      <c r="LGC205" s="282"/>
      <c r="LGD205" s="229"/>
      <c r="LGE205" s="281"/>
      <c r="LGF205" s="282"/>
      <c r="LGG205" s="229"/>
      <c r="LGH205" s="281"/>
      <c r="LGI205" s="282"/>
      <c r="LGJ205" s="229"/>
      <c r="LGK205" s="281"/>
      <c r="LGL205" s="282"/>
      <c r="LGM205" s="229"/>
      <c r="LGN205" s="281"/>
      <c r="LGO205" s="282"/>
      <c r="LGP205" s="229"/>
      <c r="LGQ205" s="281"/>
      <c r="LGR205" s="282"/>
      <c r="LGS205" s="229"/>
      <c r="LGT205" s="281"/>
      <c r="LGU205" s="282"/>
      <c r="LGV205" s="229"/>
      <c r="LGW205" s="281"/>
      <c r="LGX205" s="282"/>
      <c r="LGY205" s="229"/>
      <c r="LGZ205" s="281"/>
      <c r="LHA205" s="282"/>
      <c r="LHB205" s="229"/>
      <c r="LHC205" s="281"/>
      <c r="LHD205" s="282"/>
      <c r="LHE205" s="229"/>
      <c r="LHF205" s="281"/>
      <c r="LHG205" s="282"/>
      <c r="LHH205" s="229"/>
      <c r="LHI205" s="281"/>
      <c r="LHJ205" s="282"/>
      <c r="LHK205" s="229"/>
      <c r="LHL205" s="281"/>
      <c r="LHM205" s="282"/>
      <c r="LHN205" s="229"/>
      <c r="LHO205" s="281"/>
      <c r="LHP205" s="282"/>
      <c r="LHQ205" s="229"/>
      <c r="LHR205" s="281"/>
      <c r="LHS205" s="282"/>
      <c r="LHT205" s="229"/>
      <c r="LHU205" s="281"/>
      <c r="LHV205" s="282"/>
      <c r="LHW205" s="229"/>
      <c r="LHX205" s="281"/>
      <c r="LHY205" s="282"/>
      <c r="LHZ205" s="229"/>
      <c r="LIA205" s="281"/>
      <c r="LIB205" s="282"/>
      <c r="LIC205" s="229"/>
      <c r="LID205" s="281"/>
      <c r="LIE205" s="282"/>
      <c r="LIF205" s="229"/>
      <c r="LIG205" s="281"/>
      <c r="LIH205" s="282"/>
      <c r="LII205" s="229"/>
      <c r="LIJ205" s="281"/>
      <c r="LIK205" s="282"/>
      <c r="LIL205" s="229"/>
      <c r="LIM205" s="281"/>
      <c r="LIN205" s="282"/>
      <c r="LIO205" s="229"/>
      <c r="LIP205" s="281"/>
      <c r="LIQ205" s="282"/>
      <c r="LIR205" s="229"/>
      <c r="LIS205" s="281"/>
      <c r="LIT205" s="282"/>
      <c r="LIU205" s="229"/>
      <c r="LIV205" s="281"/>
      <c r="LIW205" s="282"/>
      <c r="LIX205" s="229"/>
      <c r="LIY205" s="281"/>
      <c r="LIZ205" s="282"/>
      <c r="LJA205" s="229"/>
      <c r="LJB205" s="281"/>
      <c r="LJC205" s="282"/>
      <c r="LJD205" s="229"/>
      <c r="LJE205" s="281"/>
      <c r="LJF205" s="282"/>
      <c r="LJG205" s="229"/>
      <c r="LJH205" s="281"/>
      <c r="LJI205" s="282"/>
      <c r="LJJ205" s="229"/>
      <c r="LJK205" s="281"/>
      <c r="LJL205" s="282"/>
      <c r="LJM205" s="229"/>
      <c r="LJN205" s="281"/>
      <c r="LJO205" s="282"/>
      <c r="LJP205" s="229"/>
      <c r="LJQ205" s="281"/>
      <c r="LJR205" s="282"/>
      <c r="LJS205" s="229"/>
      <c r="LJT205" s="281"/>
      <c r="LJU205" s="282"/>
      <c r="LJV205" s="229"/>
      <c r="LJW205" s="281"/>
      <c r="LJX205" s="282"/>
      <c r="LJY205" s="229"/>
      <c r="LJZ205" s="281"/>
      <c r="LKA205" s="282"/>
      <c r="LKB205" s="229"/>
      <c r="LKC205" s="281"/>
      <c r="LKD205" s="282"/>
      <c r="LKE205" s="229"/>
      <c r="LKF205" s="281"/>
      <c r="LKG205" s="282"/>
      <c r="LKH205" s="229"/>
      <c r="LKI205" s="281"/>
      <c r="LKJ205" s="282"/>
      <c r="LKK205" s="229"/>
      <c r="LKL205" s="281"/>
      <c r="LKM205" s="282"/>
      <c r="LKN205" s="229"/>
      <c r="LKO205" s="281"/>
      <c r="LKP205" s="282"/>
      <c r="LKQ205" s="229"/>
      <c r="LKR205" s="281"/>
      <c r="LKS205" s="282"/>
      <c r="LKT205" s="229"/>
      <c r="LKU205" s="281"/>
      <c r="LKV205" s="282"/>
      <c r="LKW205" s="229"/>
      <c r="LKX205" s="281"/>
      <c r="LKY205" s="282"/>
      <c r="LKZ205" s="229"/>
      <c r="LLA205" s="281"/>
      <c r="LLB205" s="282"/>
      <c r="LLC205" s="229"/>
      <c r="LLD205" s="281"/>
      <c r="LLE205" s="282"/>
      <c r="LLF205" s="229"/>
      <c r="LLG205" s="281"/>
      <c r="LLH205" s="282"/>
      <c r="LLI205" s="229"/>
      <c r="LLJ205" s="281"/>
      <c r="LLK205" s="282"/>
      <c r="LLL205" s="229"/>
      <c r="LLM205" s="281"/>
      <c r="LLN205" s="282"/>
      <c r="LLO205" s="229"/>
      <c r="LLP205" s="281"/>
      <c r="LLQ205" s="282"/>
      <c r="LLR205" s="229"/>
      <c r="LLS205" s="281"/>
      <c r="LLT205" s="282"/>
      <c r="LLU205" s="229"/>
      <c r="LLV205" s="281"/>
      <c r="LLW205" s="282"/>
      <c r="LLX205" s="229"/>
      <c r="LLY205" s="281"/>
      <c r="LLZ205" s="282"/>
      <c r="LMA205" s="229"/>
      <c r="LMB205" s="281"/>
      <c r="LMC205" s="282"/>
      <c r="LMD205" s="229"/>
      <c r="LME205" s="281"/>
      <c r="LMF205" s="282"/>
      <c r="LMG205" s="229"/>
      <c r="LMH205" s="281"/>
      <c r="LMI205" s="282"/>
      <c r="LMJ205" s="229"/>
      <c r="LMK205" s="281"/>
      <c r="LML205" s="282"/>
      <c r="LMM205" s="229"/>
      <c r="LMN205" s="281"/>
      <c r="LMO205" s="282"/>
      <c r="LMP205" s="229"/>
      <c r="LMQ205" s="281"/>
      <c r="LMR205" s="282"/>
      <c r="LMS205" s="229"/>
      <c r="LMT205" s="281"/>
      <c r="LMU205" s="282"/>
      <c r="LMV205" s="229"/>
      <c r="LMW205" s="281"/>
      <c r="LMX205" s="282"/>
      <c r="LMY205" s="229"/>
      <c r="LMZ205" s="281"/>
      <c r="LNA205" s="282"/>
      <c r="LNB205" s="229"/>
      <c r="LNC205" s="281"/>
      <c r="LND205" s="282"/>
      <c r="LNE205" s="229"/>
      <c r="LNF205" s="281"/>
      <c r="LNG205" s="282"/>
      <c r="LNH205" s="229"/>
      <c r="LNI205" s="281"/>
      <c r="LNJ205" s="282"/>
      <c r="LNK205" s="229"/>
      <c r="LNL205" s="281"/>
      <c r="LNM205" s="282"/>
      <c r="LNN205" s="229"/>
      <c r="LNO205" s="281"/>
      <c r="LNP205" s="282"/>
      <c r="LNQ205" s="229"/>
      <c r="LNR205" s="281"/>
      <c r="LNS205" s="282"/>
      <c r="LNT205" s="229"/>
      <c r="LNU205" s="281"/>
      <c r="LNV205" s="282"/>
      <c r="LNW205" s="229"/>
      <c r="LNX205" s="281"/>
      <c r="LNY205" s="282"/>
      <c r="LNZ205" s="229"/>
      <c r="LOA205" s="281"/>
      <c r="LOB205" s="282"/>
      <c r="LOC205" s="229"/>
      <c r="LOD205" s="281"/>
      <c r="LOE205" s="282"/>
      <c r="LOF205" s="229"/>
      <c r="LOG205" s="281"/>
      <c r="LOH205" s="282"/>
      <c r="LOI205" s="229"/>
      <c r="LOJ205" s="281"/>
      <c r="LOK205" s="282"/>
      <c r="LOL205" s="229"/>
      <c r="LOM205" s="281"/>
      <c r="LON205" s="282"/>
      <c r="LOO205" s="229"/>
      <c r="LOP205" s="281"/>
      <c r="LOQ205" s="282"/>
      <c r="LOR205" s="229"/>
      <c r="LOS205" s="281"/>
      <c r="LOT205" s="282"/>
      <c r="LOU205" s="229"/>
      <c r="LOV205" s="281"/>
      <c r="LOW205" s="282"/>
      <c r="LOX205" s="229"/>
      <c r="LOY205" s="281"/>
      <c r="LOZ205" s="282"/>
      <c r="LPA205" s="229"/>
      <c r="LPB205" s="281"/>
      <c r="LPC205" s="282"/>
      <c r="LPD205" s="229"/>
      <c r="LPE205" s="281"/>
      <c r="LPF205" s="282"/>
      <c r="LPG205" s="229"/>
      <c r="LPH205" s="281"/>
      <c r="LPI205" s="282"/>
      <c r="LPJ205" s="229"/>
      <c r="LPK205" s="281"/>
      <c r="LPL205" s="282"/>
      <c r="LPM205" s="229"/>
      <c r="LPN205" s="281"/>
      <c r="LPO205" s="282"/>
      <c r="LPP205" s="229"/>
      <c r="LPQ205" s="281"/>
      <c r="LPR205" s="282"/>
      <c r="LPS205" s="229"/>
      <c r="LPT205" s="281"/>
      <c r="LPU205" s="282"/>
      <c r="LPV205" s="229"/>
      <c r="LPW205" s="281"/>
      <c r="LPX205" s="282"/>
      <c r="LPY205" s="229"/>
      <c r="LPZ205" s="281"/>
      <c r="LQA205" s="282"/>
      <c r="LQB205" s="229"/>
      <c r="LQC205" s="281"/>
      <c r="LQD205" s="282"/>
      <c r="LQE205" s="229"/>
      <c r="LQF205" s="281"/>
      <c r="LQG205" s="282"/>
      <c r="LQH205" s="229"/>
      <c r="LQI205" s="281"/>
      <c r="LQJ205" s="282"/>
      <c r="LQK205" s="229"/>
      <c r="LQL205" s="281"/>
      <c r="LQM205" s="282"/>
      <c r="LQN205" s="229"/>
      <c r="LQO205" s="281"/>
      <c r="LQP205" s="282"/>
      <c r="LQQ205" s="229"/>
      <c r="LQR205" s="281"/>
      <c r="LQS205" s="282"/>
      <c r="LQT205" s="229"/>
      <c r="LQU205" s="281"/>
      <c r="LQV205" s="282"/>
      <c r="LQW205" s="229"/>
      <c r="LQX205" s="281"/>
      <c r="LQY205" s="282"/>
      <c r="LQZ205" s="229"/>
      <c r="LRA205" s="281"/>
      <c r="LRB205" s="282"/>
      <c r="LRC205" s="229"/>
      <c r="LRD205" s="281"/>
      <c r="LRE205" s="282"/>
      <c r="LRF205" s="229"/>
      <c r="LRG205" s="281"/>
      <c r="LRH205" s="282"/>
      <c r="LRI205" s="229"/>
      <c r="LRJ205" s="281"/>
      <c r="LRK205" s="282"/>
      <c r="LRL205" s="229"/>
      <c r="LRM205" s="281"/>
      <c r="LRN205" s="282"/>
      <c r="LRO205" s="229"/>
      <c r="LRP205" s="281"/>
      <c r="LRQ205" s="282"/>
      <c r="LRR205" s="229"/>
      <c r="LRS205" s="281"/>
      <c r="LRT205" s="282"/>
      <c r="LRU205" s="229"/>
      <c r="LRV205" s="281"/>
      <c r="LRW205" s="282"/>
      <c r="LRX205" s="229"/>
      <c r="LRY205" s="281"/>
      <c r="LRZ205" s="282"/>
      <c r="LSA205" s="229"/>
      <c r="LSB205" s="281"/>
      <c r="LSC205" s="282"/>
      <c r="LSD205" s="229"/>
      <c r="LSE205" s="281"/>
      <c r="LSF205" s="282"/>
      <c r="LSG205" s="229"/>
      <c r="LSH205" s="281"/>
      <c r="LSI205" s="282"/>
      <c r="LSJ205" s="229"/>
      <c r="LSK205" s="281"/>
      <c r="LSL205" s="282"/>
      <c r="LSM205" s="229"/>
      <c r="LSN205" s="281"/>
      <c r="LSO205" s="282"/>
      <c r="LSP205" s="229"/>
      <c r="LSQ205" s="281"/>
      <c r="LSR205" s="282"/>
      <c r="LSS205" s="229"/>
      <c r="LST205" s="281"/>
      <c r="LSU205" s="282"/>
      <c r="LSV205" s="229"/>
      <c r="LSW205" s="281"/>
      <c r="LSX205" s="282"/>
      <c r="LSY205" s="229"/>
      <c r="LSZ205" s="281"/>
      <c r="LTA205" s="282"/>
      <c r="LTB205" s="229"/>
      <c r="LTC205" s="281"/>
      <c r="LTD205" s="282"/>
      <c r="LTE205" s="229"/>
      <c r="LTF205" s="281"/>
      <c r="LTG205" s="282"/>
      <c r="LTH205" s="229"/>
      <c r="LTI205" s="281"/>
      <c r="LTJ205" s="282"/>
      <c r="LTK205" s="229"/>
      <c r="LTL205" s="281"/>
      <c r="LTM205" s="282"/>
      <c r="LTN205" s="229"/>
      <c r="LTO205" s="281"/>
      <c r="LTP205" s="282"/>
      <c r="LTQ205" s="229"/>
      <c r="LTR205" s="281"/>
      <c r="LTS205" s="282"/>
      <c r="LTT205" s="229"/>
      <c r="LTU205" s="281"/>
      <c r="LTV205" s="282"/>
      <c r="LTW205" s="229"/>
      <c r="LTX205" s="281"/>
      <c r="LTY205" s="282"/>
      <c r="LTZ205" s="229"/>
      <c r="LUA205" s="281"/>
      <c r="LUB205" s="282"/>
      <c r="LUC205" s="229"/>
      <c r="LUD205" s="281"/>
      <c r="LUE205" s="282"/>
      <c r="LUF205" s="229"/>
      <c r="LUG205" s="281"/>
      <c r="LUH205" s="282"/>
      <c r="LUI205" s="229"/>
      <c r="LUJ205" s="281"/>
      <c r="LUK205" s="282"/>
      <c r="LUL205" s="229"/>
      <c r="LUM205" s="281"/>
      <c r="LUN205" s="282"/>
      <c r="LUO205" s="229"/>
      <c r="LUP205" s="281"/>
      <c r="LUQ205" s="282"/>
      <c r="LUR205" s="229"/>
      <c r="LUS205" s="281"/>
      <c r="LUT205" s="282"/>
      <c r="LUU205" s="229"/>
      <c r="LUV205" s="281"/>
      <c r="LUW205" s="282"/>
      <c r="LUX205" s="229"/>
      <c r="LUY205" s="281"/>
      <c r="LUZ205" s="282"/>
      <c r="LVA205" s="229"/>
      <c r="LVB205" s="281"/>
      <c r="LVC205" s="282"/>
      <c r="LVD205" s="229"/>
      <c r="LVE205" s="281"/>
      <c r="LVF205" s="282"/>
      <c r="LVG205" s="229"/>
      <c r="LVH205" s="281"/>
      <c r="LVI205" s="282"/>
      <c r="LVJ205" s="229"/>
      <c r="LVK205" s="281"/>
      <c r="LVL205" s="282"/>
      <c r="LVM205" s="229"/>
      <c r="LVN205" s="281"/>
      <c r="LVO205" s="282"/>
      <c r="LVP205" s="229"/>
      <c r="LVQ205" s="281"/>
      <c r="LVR205" s="282"/>
      <c r="LVS205" s="229"/>
      <c r="LVT205" s="281"/>
      <c r="LVU205" s="282"/>
      <c r="LVV205" s="229"/>
      <c r="LVW205" s="281"/>
      <c r="LVX205" s="282"/>
      <c r="LVY205" s="229"/>
      <c r="LVZ205" s="281"/>
      <c r="LWA205" s="282"/>
      <c r="LWB205" s="229"/>
      <c r="LWC205" s="281"/>
      <c r="LWD205" s="282"/>
      <c r="LWE205" s="229"/>
      <c r="LWF205" s="281"/>
      <c r="LWG205" s="282"/>
      <c r="LWH205" s="229"/>
      <c r="LWI205" s="281"/>
      <c r="LWJ205" s="282"/>
      <c r="LWK205" s="229"/>
      <c r="LWL205" s="281"/>
      <c r="LWM205" s="282"/>
      <c r="LWN205" s="229"/>
      <c r="LWO205" s="281"/>
      <c r="LWP205" s="282"/>
      <c r="LWQ205" s="229"/>
      <c r="LWR205" s="281"/>
      <c r="LWS205" s="282"/>
      <c r="LWT205" s="229"/>
      <c r="LWU205" s="281"/>
      <c r="LWV205" s="282"/>
      <c r="LWW205" s="229"/>
      <c r="LWX205" s="281"/>
      <c r="LWY205" s="282"/>
      <c r="LWZ205" s="229"/>
      <c r="LXA205" s="281"/>
      <c r="LXB205" s="282"/>
      <c r="LXC205" s="229"/>
      <c r="LXD205" s="281"/>
      <c r="LXE205" s="282"/>
      <c r="LXF205" s="229"/>
      <c r="LXG205" s="281"/>
      <c r="LXH205" s="282"/>
      <c r="LXI205" s="229"/>
      <c r="LXJ205" s="281"/>
      <c r="LXK205" s="282"/>
      <c r="LXL205" s="229"/>
      <c r="LXM205" s="281"/>
      <c r="LXN205" s="282"/>
      <c r="LXO205" s="229"/>
      <c r="LXP205" s="281"/>
      <c r="LXQ205" s="282"/>
      <c r="LXR205" s="229"/>
      <c r="LXS205" s="281"/>
      <c r="LXT205" s="282"/>
      <c r="LXU205" s="229"/>
      <c r="LXV205" s="281"/>
      <c r="LXW205" s="282"/>
      <c r="LXX205" s="229"/>
      <c r="LXY205" s="281"/>
      <c r="LXZ205" s="282"/>
      <c r="LYA205" s="229"/>
      <c r="LYB205" s="281"/>
      <c r="LYC205" s="282"/>
      <c r="LYD205" s="229"/>
      <c r="LYE205" s="281"/>
      <c r="LYF205" s="282"/>
      <c r="LYG205" s="229"/>
      <c r="LYH205" s="281"/>
      <c r="LYI205" s="282"/>
      <c r="LYJ205" s="229"/>
      <c r="LYK205" s="281"/>
      <c r="LYL205" s="282"/>
      <c r="LYM205" s="229"/>
      <c r="LYN205" s="281"/>
      <c r="LYO205" s="282"/>
      <c r="LYP205" s="229"/>
      <c r="LYQ205" s="281"/>
      <c r="LYR205" s="282"/>
      <c r="LYS205" s="229"/>
      <c r="LYT205" s="281"/>
      <c r="LYU205" s="282"/>
      <c r="LYV205" s="229"/>
      <c r="LYW205" s="281"/>
      <c r="LYX205" s="282"/>
      <c r="LYY205" s="229"/>
      <c r="LYZ205" s="281"/>
      <c r="LZA205" s="282"/>
      <c r="LZB205" s="229"/>
      <c r="LZC205" s="281"/>
      <c r="LZD205" s="282"/>
      <c r="LZE205" s="229"/>
      <c r="LZF205" s="281"/>
      <c r="LZG205" s="282"/>
      <c r="LZH205" s="229"/>
      <c r="LZI205" s="281"/>
      <c r="LZJ205" s="282"/>
      <c r="LZK205" s="229"/>
      <c r="LZL205" s="281"/>
      <c r="LZM205" s="282"/>
      <c r="LZN205" s="229"/>
      <c r="LZO205" s="281"/>
      <c r="LZP205" s="282"/>
      <c r="LZQ205" s="229"/>
      <c r="LZR205" s="281"/>
      <c r="LZS205" s="282"/>
      <c r="LZT205" s="229"/>
      <c r="LZU205" s="281"/>
      <c r="LZV205" s="282"/>
      <c r="LZW205" s="229"/>
      <c r="LZX205" s="281"/>
      <c r="LZY205" s="282"/>
      <c r="LZZ205" s="229"/>
      <c r="MAA205" s="281"/>
      <c r="MAB205" s="282"/>
      <c r="MAC205" s="229"/>
      <c r="MAD205" s="281"/>
      <c r="MAE205" s="282"/>
      <c r="MAF205" s="229"/>
      <c r="MAG205" s="281"/>
      <c r="MAH205" s="282"/>
      <c r="MAI205" s="229"/>
      <c r="MAJ205" s="281"/>
      <c r="MAK205" s="282"/>
      <c r="MAL205" s="229"/>
      <c r="MAM205" s="281"/>
      <c r="MAN205" s="282"/>
      <c r="MAO205" s="229"/>
      <c r="MAP205" s="281"/>
      <c r="MAQ205" s="282"/>
      <c r="MAR205" s="229"/>
      <c r="MAS205" s="281"/>
      <c r="MAT205" s="282"/>
      <c r="MAU205" s="229"/>
      <c r="MAV205" s="281"/>
      <c r="MAW205" s="282"/>
      <c r="MAX205" s="229"/>
      <c r="MAY205" s="281"/>
      <c r="MAZ205" s="282"/>
      <c r="MBA205" s="229"/>
      <c r="MBB205" s="281"/>
      <c r="MBC205" s="282"/>
      <c r="MBD205" s="229"/>
      <c r="MBE205" s="281"/>
      <c r="MBF205" s="282"/>
      <c r="MBG205" s="229"/>
      <c r="MBH205" s="281"/>
      <c r="MBI205" s="282"/>
      <c r="MBJ205" s="229"/>
      <c r="MBK205" s="281"/>
      <c r="MBL205" s="282"/>
      <c r="MBM205" s="229"/>
      <c r="MBN205" s="281"/>
      <c r="MBO205" s="282"/>
      <c r="MBP205" s="229"/>
      <c r="MBQ205" s="281"/>
      <c r="MBR205" s="282"/>
      <c r="MBS205" s="229"/>
      <c r="MBT205" s="281"/>
      <c r="MBU205" s="282"/>
      <c r="MBV205" s="229"/>
      <c r="MBW205" s="281"/>
      <c r="MBX205" s="282"/>
      <c r="MBY205" s="229"/>
      <c r="MBZ205" s="281"/>
      <c r="MCA205" s="282"/>
      <c r="MCB205" s="229"/>
      <c r="MCC205" s="281"/>
      <c r="MCD205" s="282"/>
      <c r="MCE205" s="229"/>
      <c r="MCF205" s="281"/>
      <c r="MCG205" s="282"/>
      <c r="MCH205" s="229"/>
      <c r="MCI205" s="281"/>
      <c r="MCJ205" s="282"/>
      <c r="MCK205" s="229"/>
      <c r="MCL205" s="281"/>
      <c r="MCM205" s="282"/>
      <c r="MCN205" s="229"/>
      <c r="MCO205" s="281"/>
      <c r="MCP205" s="282"/>
      <c r="MCQ205" s="229"/>
      <c r="MCR205" s="281"/>
      <c r="MCS205" s="282"/>
      <c r="MCT205" s="229"/>
      <c r="MCU205" s="281"/>
      <c r="MCV205" s="282"/>
      <c r="MCW205" s="229"/>
      <c r="MCX205" s="281"/>
      <c r="MCY205" s="282"/>
      <c r="MCZ205" s="229"/>
      <c r="MDA205" s="281"/>
      <c r="MDB205" s="282"/>
      <c r="MDC205" s="229"/>
      <c r="MDD205" s="281"/>
      <c r="MDE205" s="282"/>
      <c r="MDF205" s="229"/>
      <c r="MDG205" s="281"/>
      <c r="MDH205" s="282"/>
      <c r="MDI205" s="229"/>
      <c r="MDJ205" s="281"/>
      <c r="MDK205" s="282"/>
      <c r="MDL205" s="229"/>
      <c r="MDM205" s="281"/>
      <c r="MDN205" s="282"/>
      <c r="MDO205" s="229"/>
      <c r="MDP205" s="281"/>
      <c r="MDQ205" s="282"/>
      <c r="MDR205" s="229"/>
      <c r="MDS205" s="281"/>
      <c r="MDT205" s="282"/>
      <c r="MDU205" s="229"/>
      <c r="MDV205" s="281"/>
      <c r="MDW205" s="282"/>
      <c r="MDX205" s="229"/>
      <c r="MDY205" s="281"/>
      <c r="MDZ205" s="282"/>
      <c r="MEA205" s="229"/>
      <c r="MEB205" s="281"/>
      <c r="MEC205" s="282"/>
      <c r="MED205" s="229"/>
      <c r="MEE205" s="281"/>
      <c r="MEF205" s="282"/>
      <c r="MEG205" s="229"/>
      <c r="MEH205" s="281"/>
      <c r="MEI205" s="282"/>
      <c r="MEJ205" s="229"/>
      <c r="MEK205" s="281"/>
      <c r="MEL205" s="282"/>
      <c r="MEM205" s="229"/>
      <c r="MEN205" s="281"/>
      <c r="MEO205" s="282"/>
      <c r="MEP205" s="229"/>
      <c r="MEQ205" s="281"/>
      <c r="MER205" s="282"/>
      <c r="MES205" s="229"/>
      <c r="MET205" s="281"/>
      <c r="MEU205" s="282"/>
      <c r="MEV205" s="229"/>
      <c r="MEW205" s="281"/>
      <c r="MEX205" s="282"/>
      <c r="MEY205" s="229"/>
      <c r="MEZ205" s="281"/>
      <c r="MFA205" s="282"/>
      <c r="MFB205" s="229"/>
      <c r="MFC205" s="281"/>
      <c r="MFD205" s="282"/>
      <c r="MFE205" s="229"/>
      <c r="MFF205" s="281"/>
      <c r="MFG205" s="282"/>
      <c r="MFH205" s="229"/>
      <c r="MFI205" s="281"/>
      <c r="MFJ205" s="282"/>
      <c r="MFK205" s="229"/>
      <c r="MFL205" s="281"/>
      <c r="MFM205" s="282"/>
      <c r="MFN205" s="229"/>
      <c r="MFO205" s="281"/>
      <c r="MFP205" s="282"/>
      <c r="MFQ205" s="229"/>
      <c r="MFR205" s="281"/>
      <c r="MFS205" s="282"/>
      <c r="MFT205" s="229"/>
      <c r="MFU205" s="281"/>
      <c r="MFV205" s="282"/>
      <c r="MFW205" s="229"/>
      <c r="MFX205" s="281"/>
      <c r="MFY205" s="282"/>
      <c r="MFZ205" s="229"/>
      <c r="MGA205" s="281"/>
      <c r="MGB205" s="282"/>
      <c r="MGC205" s="229"/>
      <c r="MGD205" s="281"/>
      <c r="MGE205" s="282"/>
      <c r="MGF205" s="229"/>
      <c r="MGG205" s="281"/>
      <c r="MGH205" s="282"/>
      <c r="MGI205" s="229"/>
      <c r="MGJ205" s="281"/>
      <c r="MGK205" s="282"/>
      <c r="MGL205" s="229"/>
      <c r="MGM205" s="281"/>
      <c r="MGN205" s="282"/>
      <c r="MGO205" s="229"/>
      <c r="MGP205" s="281"/>
      <c r="MGQ205" s="282"/>
      <c r="MGR205" s="229"/>
      <c r="MGS205" s="281"/>
      <c r="MGT205" s="282"/>
      <c r="MGU205" s="229"/>
      <c r="MGV205" s="281"/>
      <c r="MGW205" s="282"/>
      <c r="MGX205" s="229"/>
      <c r="MGY205" s="281"/>
      <c r="MGZ205" s="282"/>
      <c r="MHA205" s="229"/>
      <c r="MHB205" s="281"/>
      <c r="MHC205" s="282"/>
      <c r="MHD205" s="229"/>
      <c r="MHE205" s="281"/>
      <c r="MHF205" s="282"/>
      <c r="MHG205" s="229"/>
      <c r="MHH205" s="281"/>
      <c r="MHI205" s="282"/>
      <c r="MHJ205" s="229"/>
      <c r="MHK205" s="281"/>
      <c r="MHL205" s="282"/>
      <c r="MHM205" s="229"/>
      <c r="MHN205" s="281"/>
      <c r="MHO205" s="282"/>
      <c r="MHP205" s="229"/>
      <c r="MHQ205" s="281"/>
      <c r="MHR205" s="282"/>
      <c r="MHS205" s="229"/>
      <c r="MHT205" s="281"/>
      <c r="MHU205" s="282"/>
      <c r="MHV205" s="229"/>
      <c r="MHW205" s="281"/>
      <c r="MHX205" s="282"/>
      <c r="MHY205" s="229"/>
      <c r="MHZ205" s="281"/>
      <c r="MIA205" s="282"/>
      <c r="MIB205" s="229"/>
      <c r="MIC205" s="281"/>
      <c r="MID205" s="282"/>
      <c r="MIE205" s="229"/>
      <c r="MIF205" s="281"/>
      <c r="MIG205" s="282"/>
      <c r="MIH205" s="229"/>
      <c r="MII205" s="281"/>
      <c r="MIJ205" s="282"/>
      <c r="MIK205" s="229"/>
      <c r="MIL205" s="281"/>
      <c r="MIM205" s="282"/>
      <c r="MIN205" s="229"/>
      <c r="MIO205" s="281"/>
      <c r="MIP205" s="282"/>
      <c r="MIQ205" s="229"/>
      <c r="MIR205" s="281"/>
      <c r="MIS205" s="282"/>
      <c r="MIT205" s="229"/>
      <c r="MIU205" s="281"/>
      <c r="MIV205" s="282"/>
      <c r="MIW205" s="229"/>
      <c r="MIX205" s="281"/>
      <c r="MIY205" s="282"/>
      <c r="MIZ205" s="229"/>
      <c r="MJA205" s="281"/>
      <c r="MJB205" s="282"/>
      <c r="MJC205" s="229"/>
      <c r="MJD205" s="281"/>
      <c r="MJE205" s="282"/>
      <c r="MJF205" s="229"/>
      <c r="MJG205" s="281"/>
      <c r="MJH205" s="282"/>
      <c r="MJI205" s="229"/>
      <c r="MJJ205" s="281"/>
      <c r="MJK205" s="282"/>
      <c r="MJL205" s="229"/>
      <c r="MJM205" s="281"/>
      <c r="MJN205" s="282"/>
      <c r="MJO205" s="229"/>
      <c r="MJP205" s="281"/>
      <c r="MJQ205" s="282"/>
      <c r="MJR205" s="229"/>
      <c r="MJS205" s="281"/>
      <c r="MJT205" s="282"/>
      <c r="MJU205" s="229"/>
      <c r="MJV205" s="281"/>
      <c r="MJW205" s="282"/>
      <c r="MJX205" s="229"/>
      <c r="MJY205" s="281"/>
      <c r="MJZ205" s="282"/>
      <c r="MKA205" s="229"/>
      <c r="MKB205" s="281"/>
      <c r="MKC205" s="282"/>
      <c r="MKD205" s="229"/>
      <c r="MKE205" s="281"/>
      <c r="MKF205" s="282"/>
      <c r="MKG205" s="229"/>
      <c r="MKH205" s="281"/>
      <c r="MKI205" s="282"/>
      <c r="MKJ205" s="229"/>
      <c r="MKK205" s="281"/>
      <c r="MKL205" s="282"/>
      <c r="MKM205" s="229"/>
      <c r="MKN205" s="281"/>
      <c r="MKO205" s="282"/>
      <c r="MKP205" s="229"/>
      <c r="MKQ205" s="281"/>
      <c r="MKR205" s="282"/>
      <c r="MKS205" s="229"/>
      <c r="MKT205" s="281"/>
      <c r="MKU205" s="282"/>
      <c r="MKV205" s="229"/>
      <c r="MKW205" s="281"/>
      <c r="MKX205" s="282"/>
      <c r="MKY205" s="229"/>
      <c r="MKZ205" s="281"/>
      <c r="MLA205" s="282"/>
      <c r="MLB205" s="229"/>
      <c r="MLC205" s="281"/>
      <c r="MLD205" s="282"/>
      <c r="MLE205" s="229"/>
      <c r="MLF205" s="281"/>
      <c r="MLG205" s="282"/>
      <c r="MLH205" s="229"/>
      <c r="MLI205" s="281"/>
      <c r="MLJ205" s="282"/>
      <c r="MLK205" s="229"/>
      <c r="MLL205" s="281"/>
      <c r="MLM205" s="282"/>
      <c r="MLN205" s="229"/>
      <c r="MLO205" s="281"/>
      <c r="MLP205" s="282"/>
      <c r="MLQ205" s="229"/>
      <c r="MLR205" s="281"/>
      <c r="MLS205" s="282"/>
      <c r="MLT205" s="229"/>
      <c r="MLU205" s="281"/>
      <c r="MLV205" s="282"/>
      <c r="MLW205" s="229"/>
      <c r="MLX205" s="281"/>
      <c r="MLY205" s="282"/>
      <c r="MLZ205" s="229"/>
      <c r="MMA205" s="281"/>
      <c r="MMB205" s="282"/>
      <c r="MMC205" s="229"/>
      <c r="MMD205" s="281"/>
      <c r="MME205" s="282"/>
      <c r="MMF205" s="229"/>
      <c r="MMG205" s="281"/>
      <c r="MMH205" s="282"/>
      <c r="MMI205" s="229"/>
      <c r="MMJ205" s="281"/>
      <c r="MMK205" s="282"/>
      <c r="MML205" s="229"/>
      <c r="MMM205" s="281"/>
      <c r="MMN205" s="282"/>
      <c r="MMO205" s="229"/>
      <c r="MMP205" s="281"/>
      <c r="MMQ205" s="282"/>
      <c r="MMR205" s="229"/>
      <c r="MMS205" s="281"/>
      <c r="MMT205" s="282"/>
      <c r="MMU205" s="229"/>
      <c r="MMV205" s="281"/>
      <c r="MMW205" s="282"/>
      <c r="MMX205" s="229"/>
      <c r="MMY205" s="281"/>
      <c r="MMZ205" s="282"/>
      <c r="MNA205" s="229"/>
      <c r="MNB205" s="281"/>
      <c r="MNC205" s="282"/>
      <c r="MND205" s="229"/>
      <c r="MNE205" s="281"/>
      <c r="MNF205" s="282"/>
      <c r="MNG205" s="229"/>
      <c r="MNH205" s="281"/>
      <c r="MNI205" s="282"/>
      <c r="MNJ205" s="229"/>
      <c r="MNK205" s="281"/>
      <c r="MNL205" s="282"/>
      <c r="MNM205" s="229"/>
      <c r="MNN205" s="281"/>
      <c r="MNO205" s="282"/>
      <c r="MNP205" s="229"/>
      <c r="MNQ205" s="281"/>
      <c r="MNR205" s="282"/>
      <c r="MNS205" s="229"/>
      <c r="MNT205" s="281"/>
      <c r="MNU205" s="282"/>
      <c r="MNV205" s="229"/>
      <c r="MNW205" s="281"/>
      <c r="MNX205" s="282"/>
      <c r="MNY205" s="229"/>
      <c r="MNZ205" s="281"/>
      <c r="MOA205" s="282"/>
      <c r="MOB205" s="229"/>
      <c r="MOC205" s="281"/>
      <c r="MOD205" s="282"/>
      <c r="MOE205" s="229"/>
      <c r="MOF205" s="281"/>
      <c r="MOG205" s="282"/>
      <c r="MOH205" s="229"/>
      <c r="MOI205" s="281"/>
      <c r="MOJ205" s="282"/>
      <c r="MOK205" s="229"/>
      <c r="MOL205" s="281"/>
      <c r="MOM205" s="282"/>
      <c r="MON205" s="229"/>
      <c r="MOO205" s="281"/>
      <c r="MOP205" s="282"/>
      <c r="MOQ205" s="229"/>
      <c r="MOR205" s="281"/>
      <c r="MOS205" s="282"/>
      <c r="MOT205" s="229"/>
      <c r="MOU205" s="281"/>
      <c r="MOV205" s="282"/>
      <c r="MOW205" s="229"/>
      <c r="MOX205" s="281"/>
      <c r="MOY205" s="282"/>
      <c r="MOZ205" s="229"/>
      <c r="MPA205" s="281"/>
      <c r="MPB205" s="282"/>
      <c r="MPC205" s="229"/>
      <c r="MPD205" s="281"/>
      <c r="MPE205" s="282"/>
      <c r="MPF205" s="229"/>
      <c r="MPG205" s="281"/>
      <c r="MPH205" s="282"/>
      <c r="MPI205" s="229"/>
      <c r="MPJ205" s="281"/>
      <c r="MPK205" s="282"/>
      <c r="MPL205" s="229"/>
      <c r="MPM205" s="281"/>
      <c r="MPN205" s="282"/>
      <c r="MPO205" s="229"/>
      <c r="MPP205" s="281"/>
      <c r="MPQ205" s="282"/>
      <c r="MPR205" s="229"/>
      <c r="MPS205" s="281"/>
      <c r="MPT205" s="282"/>
      <c r="MPU205" s="229"/>
      <c r="MPV205" s="281"/>
      <c r="MPW205" s="282"/>
      <c r="MPX205" s="229"/>
      <c r="MPY205" s="281"/>
      <c r="MPZ205" s="282"/>
      <c r="MQA205" s="229"/>
      <c r="MQB205" s="281"/>
      <c r="MQC205" s="282"/>
      <c r="MQD205" s="229"/>
      <c r="MQE205" s="281"/>
      <c r="MQF205" s="282"/>
      <c r="MQG205" s="229"/>
      <c r="MQH205" s="281"/>
      <c r="MQI205" s="282"/>
      <c r="MQJ205" s="229"/>
      <c r="MQK205" s="281"/>
      <c r="MQL205" s="282"/>
      <c r="MQM205" s="229"/>
      <c r="MQN205" s="281"/>
      <c r="MQO205" s="282"/>
      <c r="MQP205" s="229"/>
      <c r="MQQ205" s="281"/>
      <c r="MQR205" s="282"/>
      <c r="MQS205" s="229"/>
      <c r="MQT205" s="281"/>
      <c r="MQU205" s="282"/>
      <c r="MQV205" s="229"/>
      <c r="MQW205" s="281"/>
      <c r="MQX205" s="282"/>
      <c r="MQY205" s="229"/>
      <c r="MQZ205" s="281"/>
      <c r="MRA205" s="282"/>
      <c r="MRB205" s="229"/>
      <c r="MRC205" s="281"/>
      <c r="MRD205" s="282"/>
      <c r="MRE205" s="229"/>
      <c r="MRF205" s="281"/>
      <c r="MRG205" s="282"/>
      <c r="MRH205" s="229"/>
      <c r="MRI205" s="281"/>
      <c r="MRJ205" s="282"/>
      <c r="MRK205" s="229"/>
      <c r="MRL205" s="281"/>
      <c r="MRM205" s="282"/>
      <c r="MRN205" s="229"/>
      <c r="MRO205" s="281"/>
      <c r="MRP205" s="282"/>
      <c r="MRQ205" s="229"/>
      <c r="MRR205" s="281"/>
      <c r="MRS205" s="282"/>
      <c r="MRT205" s="229"/>
      <c r="MRU205" s="281"/>
      <c r="MRV205" s="282"/>
      <c r="MRW205" s="229"/>
      <c r="MRX205" s="281"/>
      <c r="MRY205" s="282"/>
      <c r="MRZ205" s="229"/>
      <c r="MSA205" s="281"/>
      <c r="MSB205" s="282"/>
      <c r="MSC205" s="229"/>
      <c r="MSD205" s="281"/>
      <c r="MSE205" s="282"/>
      <c r="MSF205" s="229"/>
      <c r="MSG205" s="281"/>
      <c r="MSH205" s="282"/>
      <c r="MSI205" s="229"/>
      <c r="MSJ205" s="281"/>
      <c r="MSK205" s="282"/>
      <c r="MSL205" s="229"/>
      <c r="MSM205" s="281"/>
      <c r="MSN205" s="282"/>
      <c r="MSO205" s="229"/>
      <c r="MSP205" s="281"/>
      <c r="MSQ205" s="282"/>
      <c r="MSR205" s="229"/>
      <c r="MSS205" s="281"/>
      <c r="MST205" s="282"/>
      <c r="MSU205" s="229"/>
      <c r="MSV205" s="281"/>
      <c r="MSW205" s="282"/>
      <c r="MSX205" s="229"/>
      <c r="MSY205" s="281"/>
      <c r="MSZ205" s="282"/>
      <c r="MTA205" s="229"/>
      <c r="MTB205" s="281"/>
      <c r="MTC205" s="282"/>
      <c r="MTD205" s="229"/>
      <c r="MTE205" s="281"/>
      <c r="MTF205" s="282"/>
      <c r="MTG205" s="229"/>
      <c r="MTH205" s="281"/>
      <c r="MTI205" s="282"/>
      <c r="MTJ205" s="229"/>
      <c r="MTK205" s="281"/>
      <c r="MTL205" s="282"/>
      <c r="MTM205" s="229"/>
      <c r="MTN205" s="281"/>
      <c r="MTO205" s="282"/>
      <c r="MTP205" s="229"/>
      <c r="MTQ205" s="281"/>
      <c r="MTR205" s="282"/>
      <c r="MTS205" s="229"/>
      <c r="MTT205" s="281"/>
      <c r="MTU205" s="282"/>
      <c r="MTV205" s="229"/>
      <c r="MTW205" s="281"/>
      <c r="MTX205" s="282"/>
      <c r="MTY205" s="229"/>
      <c r="MTZ205" s="281"/>
      <c r="MUA205" s="282"/>
      <c r="MUB205" s="229"/>
      <c r="MUC205" s="281"/>
      <c r="MUD205" s="282"/>
      <c r="MUE205" s="229"/>
      <c r="MUF205" s="281"/>
      <c r="MUG205" s="282"/>
      <c r="MUH205" s="229"/>
      <c r="MUI205" s="281"/>
      <c r="MUJ205" s="282"/>
      <c r="MUK205" s="229"/>
      <c r="MUL205" s="281"/>
      <c r="MUM205" s="282"/>
      <c r="MUN205" s="229"/>
      <c r="MUO205" s="281"/>
      <c r="MUP205" s="282"/>
      <c r="MUQ205" s="229"/>
      <c r="MUR205" s="281"/>
      <c r="MUS205" s="282"/>
      <c r="MUT205" s="229"/>
      <c r="MUU205" s="281"/>
      <c r="MUV205" s="282"/>
      <c r="MUW205" s="229"/>
      <c r="MUX205" s="281"/>
      <c r="MUY205" s="282"/>
      <c r="MUZ205" s="229"/>
      <c r="MVA205" s="281"/>
      <c r="MVB205" s="282"/>
      <c r="MVC205" s="229"/>
      <c r="MVD205" s="281"/>
      <c r="MVE205" s="282"/>
      <c r="MVF205" s="229"/>
      <c r="MVG205" s="281"/>
      <c r="MVH205" s="282"/>
      <c r="MVI205" s="229"/>
      <c r="MVJ205" s="281"/>
      <c r="MVK205" s="282"/>
      <c r="MVL205" s="229"/>
      <c r="MVM205" s="281"/>
      <c r="MVN205" s="282"/>
      <c r="MVO205" s="229"/>
      <c r="MVP205" s="281"/>
      <c r="MVQ205" s="282"/>
      <c r="MVR205" s="229"/>
      <c r="MVS205" s="281"/>
      <c r="MVT205" s="282"/>
      <c r="MVU205" s="229"/>
      <c r="MVV205" s="281"/>
      <c r="MVW205" s="282"/>
      <c r="MVX205" s="229"/>
      <c r="MVY205" s="281"/>
      <c r="MVZ205" s="282"/>
      <c r="MWA205" s="229"/>
      <c r="MWB205" s="281"/>
      <c r="MWC205" s="282"/>
      <c r="MWD205" s="229"/>
      <c r="MWE205" s="281"/>
      <c r="MWF205" s="282"/>
      <c r="MWG205" s="229"/>
      <c r="MWH205" s="281"/>
      <c r="MWI205" s="282"/>
      <c r="MWJ205" s="229"/>
      <c r="MWK205" s="281"/>
      <c r="MWL205" s="282"/>
      <c r="MWM205" s="229"/>
      <c r="MWN205" s="281"/>
      <c r="MWO205" s="282"/>
      <c r="MWP205" s="229"/>
      <c r="MWQ205" s="281"/>
      <c r="MWR205" s="282"/>
      <c r="MWS205" s="229"/>
      <c r="MWT205" s="281"/>
      <c r="MWU205" s="282"/>
      <c r="MWV205" s="229"/>
      <c r="MWW205" s="281"/>
      <c r="MWX205" s="282"/>
      <c r="MWY205" s="229"/>
      <c r="MWZ205" s="281"/>
      <c r="MXA205" s="282"/>
      <c r="MXB205" s="229"/>
      <c r="MXC205" s="281"/>
      <c r="MXD205" s="282"/>
      <c r="MXE205" s="229"/>
      <c r="MXF205" s="281"/>
      <c r="MXG205" s="282"/>
      <c r="MXH205" s="229"/>
      <c r="MXI205" s="281"/>
      <c r="MXJ205" s="282"/>
      <c r="MXK205" s="229"/>
      <c r="MXL205" s="281"/>
      <c r="MXM205" s="282"/>
      <c r="MXN205" s="229"/>
      <c r="MXO205" s="281"/>
      <c r="MXP205" s="282"/>
      <c r="MXQ205" s="229"/>
      <c r="MXR205" s="281"/>
      <c r="MXS205" s="282"/>
      <c r="MXT205" s="229"/>
      <c r="MXU205" s="281"/>
      <c r="MXV205" s="282"/>
      <c r="MXW205" s="229"/>
      <c r="MXX205" s="281"/>
      <c r="MXY205" s="282"/>
      <c r="MXZ205" s="229"/>
      <c r="MYA205" s="281"/>
      <c r="MYB205" s="282"/>
      <c r="MYC205" s="229"/>
      <c r="MYD205" s="281"/>
      <c r="MYE205" s="282"/>
      <c r="MYF205" s="229"/>
      <c r="MYG205" s="281"/>
      <c r="MYH205" s="282"/>
      <c r="MYI205" s="229"/>
      <c r="MYJ205" s="281"/>
      <c r="MYK205" s="282"/>
      <c r="MYL205" s="229"/>
      <c r="MYM205" s="281"/>
      <c r="MYN205" s="282"/>
      <c r="MYO205" s="229"/>
      <c r="MYP205" s="281"/>
      <c r="MYQ205" s="282"/>
      <c r="MYR205" s="229"/>
      <c r="MYS205" s="281"/>
      <c r="MYT205" s="282"/>
      <c r="MYU205" s="229"/>
      <c r="MYV205" s="281"/>
      <c r="MYW205" s="282"/>
      <c r="MYX205" s="229"/>
      <c r="MYY205" s="281"/>
      <c r="MYZ205" s="282"/>
      <c r="MZA205" s="229"/>
      <c r="MZB205" s="281"/>
      <c r="MZC205" s="282"/>
      <c r="MZD205" s="229"/>
      <c r="MZE205" s="281"/>
      <c r="MZF205" s="282"/>
      <c r="MZG205" s="229"/>
      <c r="MZH205" s="281"/>
      <c r="MZI205" s="282"/>
      <c r="MZJ205" s="229"/>
      <c r="MZK205" s="281"/>
      <c r="MZL205" s="282"/>
      <c r="MZM205" s="229"/>
      <c r="MZN205" s="281"/>
      <c r="MZO205" s="282"/>
      <c r="MZP205" s="229"/>
      <c r="MZQ205" s="281"/>
      <c r="MZR205" s="282"/>
      <c r="MZS205" s="229"/>
      <c r="MZT205" s="281"/>
      <c r="MZU205" s="282"/>
      <c r="MZV205" s="229"/>
      <c r="MZW205" s="281"/>
      <c r="MZX205" s="282"/>
      <c r="MZY205" s="229"/>
      <c r="MZZ205" s="281"/>
      <c r="NAA205" s="282"/>
      <c r="NAB205" s="229"/>
      <c r="NAC205" s="281"/>
      <c r="NAD205" s="282"/>
      <c r="NAE205" s="229"/>
      <c r="NAF205" s="281"/>
      <c r="NAG205" s="282"/>
      <c r="NAH205" s="229"/>
      <c r="NAI205" s="281"/>
      <c r="NAJ205" s="282"/>
      <c r="NAK205" s="229"/>
      <c r="NAL205" s="281"/>
      <c r="NAM205" s="282"/>
      <c r="NAN205" s="229"/>
      <c r="NAO205" s="281"/>
      <c r="NAP205" s="282"/>
      <c r="NAQ205" s="229"/>
      <c r="NAR205" s="281"/>
      <c r="NAS205" s="282"/>
      <c r="NAT205" s="229"/>
      <c r="NAU205" s="281"/>
      <c r="NAV205" s="282"/>
      <c r="NAW205" s="229"/>
      <c r="NAX205" s="281"/>
      <c r="NAY205" s="282"/>
      <c r="NAZ205" s="229"/>
      <c r="NBA205" s="281"/>
      <c r="NBB205" s="282"/>
      <c r="NBC205" s="229"/>
      <c r="NBD205" s="281"/>
      <c r="NBE205" s="282"/>
      <c r="NBF205" s="229"/>
      <c r="NBG205" s="281"/>
      <c r="NBH205" s="282"/>
      <c r="NBI205" s="229"/>
      <c r="NBJ205" s="281"/>
      <c r="NBK205" s="282"/>
      <c r="NBL205" s="229"/>
      <c r="NBM205" s="281"/>
      <c r="NBN205" s="282"/>
      <c r="NBO205" s="229"/>
      <c r="NBP205" s="281"/>
      <c r="NBQ205" s="282"/>
      <c r="NBR205" s="229"/>
      <c r="NBS205" s="281"/>
      <c r="NBT205" s="282"/>
      <c r="NBU205" s="229"/>
      <c r="NBV205" s="281"/>
      <c r="NBW205" s="282"/>
      <c r="NBX205" s="229"/>
      <c r="NBY205" s="281"/>
      <c r="NBZ205" s="282"/>
      <c r="NCA205" s="229"/>
      <c r="NCB205" s="281"/>
      <c r="NCC205" s="282"/>
      <c r="NCD205" s="229"/>
      <c r="NCE205" s="281"/>
      <c r="NCF205" s="282"/>
      <c r="NCG205" s="229"/>
      <c r="NCH205" s="281"/>
      <c r="NCI205" s="282"/>
      <c r="NCJ205" s="229"/>
      <c r="NCK205" s="281"/>
      <c r="NCL205" s="282"/>
      <c r="NCM205" s="229"/>
      <c r="NCN205" s="281"/>
      <c r="NCO205" s="282"/>
      <c r="NCP205" s="229"/>
      <c r="NCQ205" s="281"/>
      <c r="NCR205" s="282"/>
      <c r="NCS205" s="229"/>
      <c r="NCT205" s="281"/>
      <c r="NCU205" s="282"/>
      <c r="NCV205" s="229"/>
      <c r="NCW205" s="281"/>
      <c r="NCX205" s="282"/>
      <c r="NCY205" s="229"/>
      <c r="NCZ205" s="281"/>
      <c r="NDA205" s="282"/>
      <c r="NDB205" s="229"/>
      <c r="NDC205" s="281"/>
      <c r="NDD205" s="282"/>
      <c r="NDE205" s="229"/>
      <c r="NDF205" s="281"/>
      <c r="NDG205" s="282"/>
      <c r="NDH205" s="229"/>
      <c r="NDI205" s="281"/>
      <c r="NDJ205" s="282"/>
      <c r="NDK205" s="229"/>
      <c r="NDL205" s="281"/>
      <c r="NDM205" s="282"/>
      <c r="NDN205" s="229"/>
      <c r="NDO205" s="281"/>
      <c r="NDP205" s="282"/>
      <c r="NDQ205" s="229"/>
      <c r="NDR205" s="281"/>
      <c r="NDS205" s="282"/>
      <c r="NDT205" s="229"/>
      <c r="NDU205" s="281"/>
      <c r="NDV205" s="282"/>
      <c r="NDW205" s="229"/>
      <c r="NDX205" s="281"/>
      <c r="NDY205" s="282"/>
      <c r="NDZ205" s="229"/>
      <c r="NEA205" s="281"/>
      <c r="NEB205" s="282"/>
      <c r="NEC205" s="229"/>
      <c r="NED205" s="281"/>
      <c r="NEE205" s="282"/>
      <c r="NEF205" s="229"/>
      <c r="NEG205" s="281"/>
      <c r="NEH205" s="282"/>
      <c r="NEI205" s="229"/>
      <c r="NEJ205" s="281"/>
      <c r="NEK205" s="282"/>
      <c r="NEL205" s="229"/>
      <c r="NEM205" s="281"/>
      <c r="NEN205" s="282"/>
      <c r="NEO205" s="229"/>
      <c r="NEP205" s="281"/>
      <c r="NEQ205" s="282"/>
      <c r="NER205" s="229"/>
      <c r="NES205" s="281"/>
      <c r="NET205" s="282"/>
      <c r="NEU205" s="229"/>
      <c r="NEV205" s="281"/>
      <c r="NEW205" s="282"/>
      <c r="NEX205" s="229"/>
      <c r="NEY205" s="281"/>
      <c r="NEZ205" s="282"/>
      <c r="NFA205" s="229"/>
      <c r="NFB205" s="281"/>
      <c r="NFC205" s="282"/>
      <c r="NFD205" s="229"/>
      <c r="NFE205" s="281"/>
      <c r="NFF205" s="282"/>
      <c r="NFG205" s="229"/>
      <c r="NFH205" s="281"/>
      <c r="NFI205" s="282"/>
      <c r="NFJ205" s="229"/>
      <c r="NFK205" s="281"/>
      <c r="NFL205" s="282"/>
      <c r="NFM205" s="229"/>
      <c r="NFN205" s="281"/>
      <c r="NFO205" s="282"/>
      <c r="NFP205" s="229"/>
      <c r="NFQ205" s="281"/>
      <c r="NFR205" s="282"/>
      <c r="NFS205" s="229"/>
      <c r="NFT205" s="281"/>
      <c r="NFU205" s="282"/>
      <c r="NFV205" s="229"/>
      <c r="NFW205" s="281"/>
      <c r="NFX205" s="282"/>
      <c r="NFY205" s="229"/>
      <c r="NFZ205" s="281"/>
      <c r="NGA205" s="282"/>
      <c r="NGB205" s="229"/>
      <c r="NGC205" s="281"/>
      <c r="NGD205" s="282"/>
      <c r="NGE205" s="229"/>
      <c r="NGF205" s="281"/>
      <c r="NGG205" s="282"/>
      <c r="NGH205" s="229"/>
      <c r="NGI205" s="281"/>
      <c r="NGJ205" s="282"/>
      <c r="NGK205" s="229"/>
      <c r="NGL205" s="281"/>
      <c r="NGM205" s="282"/>
      <c r="NGN205" s="229"/>
      <c r="NGO205" s="281"/>
      <c r="NGP205" s="282"/>
      <c r="NGQ205" s="229"/>
      <c r="NGR205" s="281"/>
      <c r="NGS205" s="282"/>
      <c r="NGT205" s="229"/>
      <c r="NGU205" s="281"/>
      <c r="NGV205" s="282"/>
      <c r="NGW205" s="229"/>
      <c r="NGX205" s="281"/>
      <c r="NGY205" s="282"/>
      <c r="NGZ205" s="229"/>
      <c r="NHA205" s="281"/>
      <c r="NHB205" s="282"/>
      <c r="NHC205" s="229"/>
      <c r="NHD205" s="281"/>
      <c r="NHE205" s="282"/>
      <c r="NHF205" s="229"/>
      <c r="NHG205" s="281"/>
      <c r="NHH205" s="282"/>
      <c r="NHI205" s="229"/>
      <c r="NHJ205" s="281"/>
      <c r="NHK205" s="282"/>
      <c r="NHL205" s="229"/>
      <c r="NHM205" s="281"/>
      <c r="NHN205" s="282"/>
      <c r="NHO205" s="229"/>
      <c r="NHP205" s="281"/>
      <c r="NHQ205" s="282"/>
      <c r="NHR205" s="229"/>
      <c r="NHS205" s="281"/>
      <c r="NHT205" s="282"/>
      <c r="NHU205" s="229"/>
      <c r="NHV205" s="281"/>
      <c r="NHW205" s="282"/>
      <c r="NHX205" s="229"/>
      <c r="NHY205" s="281"/>
      <c r="NHZ205" s="282"/>
      <c r="NIA205" s="229"/>
      <c r="NIB205" s="281"/>
      <c r="NIC205" s="282"/>
      <c r="NID205" s="229"/>
      <c r="NIE205" s="281"/>
      <c r="NIF205" s="282"/>
      <c r="NIG205" s="229"/>
      <c r="NIH205" s="281"/>
      <c r="NII205" s="282"/>
      <c r="NIJ205" s="229"/>
      <c r="NIK205" s="281"/>
      <c r="NIL205" s="282"/>
      <c r="NIM205" s="229"/>
      <c r="NIN205" s="281"/>
      <c r="NIO205" s="282"/>
      <c r="NIP205" s="229"/>
      <c r="NIQ205" s="281"/>
      <c r="NIR205" s="282"/>
      <c r="NIS205" s="229"/>
      <c r="NIT205" s="281"/>
      <c r="NIU205" s="282"/>
      <c r="NIV205" s="229"/>
      <c r="NIW205" s="281"/>
      <c r="NIX205" s="282"/>
      <c r="NIY205" s="229"/>
      <c r="NIZ205" s="281"/>
      <c r="NJA205" s="282"/>
      <c r="NJB205" s="229"/>
      <c r="NJC205" s="281"/>
      <c r="NJD205" s="282"/>
      <c r="NJE205" s="229"/>
      <c r="NJF205" s="281"/>
      <c r="NJG205" s="282"/>
      <c r="NJH205" s="229"/>
      <c r="NJI205" s="281"/>
      <c r="NJJ205" s="282"/>
      <c r="NJK205" s="229"/>
      <c r="NJL205" s="281"/>
      <c r="NJM205" s="282"/>
      <c r="NJN205" s="229"/>
      <c r="NJO205" s="281"/>
      <c r="NJP205" s="282"/>
      <c r="NJQ205" s="229"/>
      <c r="NJR205" s="281"/>
      <c r="NJS205" s="282"/>
      <c r="NJT205" s="229"/>
      <c r="NJU205" s="281"/>
      <c r="NJV205" s="282"/>
      <c r="NJW205" s="229"/>
      <c r="NJX205" s="281"/>
      <c r="NJY205" s="282"/>
      <c r="NJZ205" s="229"/>
      <c r="NKA205" s="281"/>
      <c r="NKB205" s="282"/>
      <c r="NKC205" s="229"/>
      <c r="NKD205" s="281"/>
      <c r="NKE205" s="282"/>
      <c r="NKF205" s="229"/>
      <c r="NKG205" s="281"/>
      <c r="NKH205" s="282"/>
      <c r="NKI205" s="229"/>
      <c r="NKJ205" s="281"/>
      <c r="NKK205" s="282"/>
      <c r="NKL205" s="229"/>
      <c r="NKM205" s="281"/>
      <c r="NKN205" s="282"/>
      <c r="NKO205" s="229"/>
      <c r="NKP205" s="281"/>
      <c r="NKQ205" s="282"/>
      <c r="NKR205" s="229"/>
      <c r="NKS205" s="281"/>
      <c r="NKT205" s="282"/>
      <c r="NKU205" s="229"/>
      <c r="NKV205" s="281"/>
      <c r="NKW205" s="282"/>
      <c r="NKX205" s="229"/>
      <c r="NKY205" s="281"/>
      <c r="NKZ205" s="282"/>
      <c r="NLA205" s="229"/>
      <c r="NLB205" s="281"/>
      <c r="NLC205" s="282"/>
      <c r="NLD205" s="229"/>
      <c r="NLE205" s="281"/>
      <c r="NLF205" s="282"/>
      <c r="NLG205" s="229"/>
      <c r="NLH205" s="281"/>
      <c r="NLI205" s="282"/>
      <c r="NLJ205" s="229"/>
      <c r="NLK205" s="281"/>
      <c r="NLL205" s="282"/>
      <c r="NLM205" s="229"/>
      <c r="NLN205" s="281"/>
      <c r="NLO205" s="282"/>
      <c r="NLP205" s="229"/>
      <c r="NLQ205" s="281"/>
      <c r="NLR205" s="282"/>
      <c r="NLS205" s="229"/>
      <c r="NLT205" s="281"/>
      <c r="NLU205" s="282"/>
      <c r="NLV205" s="229"/>
      <c r="NLW205" s="281"/>
      <c r="NLX205" s="282"/>
      <c r="NLY205" s="229"/>
      <c r="NLZ205" s="281"/>
      <c r="NMA205" s="282"/>
      <c r="NMB205" s="229"/>
      <c r="NMC205" s="281"/>
      <c r="NMD205" s="282"/>
      <c r="NME205" s="229"/>
      <c r="NMF205" s="281"/>
      <c r="NMG205" s="282"/>
      <c r="NMH205" s="229"/>
      <c r="NMI205" s="281"/>
      <c r="NMJ205" s="282"/>
      <c r="NMK205" s="229"/>
      <c r="NML205" s="281"/>
      <c r="NMM205" s="282"/>
      <c r="NMN205" s="229"/>
      <c r="NMO205" s="281"/>
      <c r="NMP205" s="282"/>
      <c r="NMQ205" s="229"/>
      <c r="NMR205" s="281"/>
      <c r="NMS205" s="282"/>
      <c r="NMT205" s="229"/>
      <c r="NMU205" s="281"/>
      <c r="NMV205" s="282"/>
      <c r="NMW205" s="229"/>
      <c r="NMX205" s="281"/>
      <c r="NMY205" s="282"/>
      <c r="NMZ205" s="229"/>
      <c r="NNA205" s="281"/>
      <c r="NNB205" s="282"/>
      <c r="NNC205" s="229"/>
      <c r="NND205" s="281"/>
      <c r="NNE205" s="282"/>
      <c r="NNF205" s="229"/>
      <c r="NNG205" s="281"/>
      <c r="NNH205" s="282"/>
      <c r="NNI205" s="229"/>
      <c r="NNJ205" s="281"/>
      <c r="NNK205" s="282"/>
      <c r="NNL205" s="229"/>
      <c r="NNM205" s="281"/>
      <c r="NNN205" s="282"/>
      <c r="NNO205" s="229"/>
      <c r="NNP205" s="281"/>
      <c r="NNQ205" s="282"/>
      <c r="NNR205" s="229"/>
      <c r="NNS205" s="281"/>
      <c r="NNT205" s="282"/>
      <c r="NNU205" s="229"/>
      <c r="NNV205" s="281"/>
      <c r="NNW205" s="282"/>
      <c r="NNX205" s="229"/>
      <c r="NNY205" s="281"/>
      <c r="NNZ205" s="282"/>
      <c r="NOA205" s="229"/>
      <c r="NOB205" s="281"/>
      <c r="NOC205" s="282"/>
      <c r="NOD205" s="229"/>
      <c r="NOE205" s="281"/>
      <c r="NOF205" s="282"/>
      <c r="NOG205" s="229"/>
      <c r="NOH205" s="281"/>
      <c r="NOI205" s="282"/>
      <c r="NOJ205" s="229"/>
      <c r="NOK205" s="281"/>
      <c r="NOL205" s="282"/>
      <c r="NOM205" s="229"/>
      <c r="NON205" s="281"/>
      <c r="NOO205" s="282"/>
      <c r="NOP205" s="229"/>
      <c r="NOQ205" s="281"/>
      <c r="NOR205" s="282"/>
      <c r="NOS205" s="229"/>
      <c r="NOT205" s="281"/>
      <c r="NOU205" s="282"/>
      <c r="NOV205" s="229"/>
      <c r="NOW205" s="281"/>
      <c r="NOX205" s="282"/>
      <c r="NOY205" s="229"/>
      <c r="NOZ205" s="281"/>
      <c r="NPA205" s="282"/>
      <c r="NPB205" s="229"/>
      <c r="NPC205" s="281"/>
      <c r="NPD205" s="282"/>
      <c r="NPE205" s="229"/>
      <c r="NPF205" s="281"/>
      <c r="NPG205" s="282"/>
      <c r="NPH205" s="229"/>
      <c r="NPI205" s="281"/>
      <c r="NPJ205" s="282"/>
      <c r="NPK205" s="229"/>
      <c r="NPL205" s="281"/>
      <c r="NPM205" s="282"/>
      <c r="NPN205" s="229"/>
      <c r="NPO205" s="281"/>
      <c r="NPP205" s="282"/>
      <c r="NPQ205" s="229"/>
      <c r="NPR205" s="281"/>
      <c r="NPS205" s="282"/>
      <c r="NPT205" s="229"/>
      <c r="NPU205" s="281"/>
      <c r="NPV205" s="282"/>
      <c r="NPW205" s="229"/>
      <c r="NPX205" s="281"/>
      <c r="NPY205" s="282"/>
      <c r="NPZ205" s="229"/>
      <c r="NQA205" s="281"/>
      <c r="NQB205" s="282"/>
      <c r="NQC205" s="229"/>
      <c r="NQD205" s="281"/>
      <c r="NQE205" s="282"/>
      <c r="NQF205" s="229"/>
      <c r="NQG205" s="281"/>
      <c r="NQH205" s="282"/>
      <c r="NQI205" s="229"/>
      <c r="NQJ205" s="281"/>
      <c r="NQK205" s="282"/>
      <c r="NQL205" s="229"/>
      <c r="NQM205" s="281"/>
      <c r="NQN205" s="282"/>
      <c r="NQO205" s="229"/>
      <c r="NQP205" s="281"/>
      <c r="NQQ205" s="282"/>
      <c r="NQR205" s="229"/>
      <c r="NQS205" s="281"/>
      <c r="NQT205" s="282"/>
      <c r="NQU205" s="229"/>
      <c r="NQV205" s="281"/>
      <c r="NQW205" s="282"/>
      <c r="NQX205" s="229"/>
      <c r="NQY205" s="281"/>
      <c r="NQZ205" s="282"/>
      <c r="NRA205" s="229"/>
      <c r="NRB205" s="281"/>
      <c r="NRC205" s="282"/>
      <c r="NRD205" s="229"/>
      <c r="NRE205" s="281"/>
      <c r="NRF205" s="282"/>
      <c r="NRG205" s="229"/>
      <c r="NRH205" s="281"/>
      <c r="NRI205" s="282"/>
      <c r="NRJ205" s="229"/>
      <c r="NRK205" s="281"/>
      <c r="NRL205" s="282"/>
      <c r="NRM205" s="229"/>
      <c r="NRN205" s="281"/>
      <c r="NRO205" s="282"/>
      <c r="NRP205" s="229"/>
      <c r="NRQ205" s="281"/>
      <c r="NRR205" s="282"/>
      <c r="NRS205" s="229"/>
      <c r="NRT205" s="281"/>
      <c r="NRU205" s="282"/>
      <c r="NRV205" s="229"/>
      <c r="NRW205" s="281"/>
      <c r="NRX205" s="282"/>
      <c r="NRY205" s="229"/>
      <c r="NRZ205" s="281"/>
      <c r="NSA205" s="282"/>
      <c r="NSB205" s="229"/>
      <c r="NSC205" s="281"/>
      <c r="NSD205" s="282"/>
      <c r="NSE205" s="229"/>
      <c r="NSF205" s="281"/>
      <c r="NSG205" s="282"/>
      <c r="NSH205" s="229"/>
      <c r="NSI205" s="281"/>
      <c r="NSJ205" s="282"/>
      <c r="NSK205" s="229"/>
      <c r="NSL205" s="281"/>
      <c r="NSM205" s="282"/>
      <c r="NSN205" s="229"/>
      <c r="NSO205" s="281"/>
      <c r="NSP205" s="282"/>
      <c r="NSQ205" s="229"/>
      <c r="NSR205" s="281"/>
      <c r="NSS205" s="282"/>
      <c r="NST205" s="229"/>
      <c r="NSU205" s="281"/>
      <c r="NSV205" s="282"/>
      <c r="NSW205" s="229"/>
      <c r="NSX205" s="281"/>
      <c r="NSY205" s="282"/>
      <c r="NSZ205" s="229"/>
      <c r="NTA205" s="281"/>
      <c r="NTB205" s="282"/>
      <c r="NTC205" s="229"/>
      <c r="NTD205" s="281"/>
      <c r="NTE205" s="282"/>
      <c r="NTF205" s="229"/>
      <c r="NTG205" s="281"/>
      <c r="NTH205" s="282"/>
      <c r="NTI205" s="229"/>
      <c r="NTJ205" s="281"/>
      <c r="NTK205" s="282"/>
      <c r="NTL205" s="229"/>
      <c r="NTM205" s="281"/>
      <c r="NTN205" s="282"/>
      <c r="NTO205" s="229"/>
      <c r="NTP205" s="281"/>
      <c r="NTQ205" s="282"/>
      <c r="NTR205" s="229"/>
      <c r="NTS205" s="281"/>
      <c r="NTT205" s="282"/>
      <c r="NTU205" s="229"/>
      <c r="NTV205" s="281"/>
      <c r="NTW205" s="282"/>
      <c r="NTX205" s="229"/>
      <c r="NTY205" s="281"/>
      <c r="NTZ205" s="282"/>
      <c r="NUA205" s="229"/>
      <c r="NUB205" s="281"/>
      <c r="NUC205" s="282"/>
      <c r="NUD205" s="229"/>
      <c r="NUE205" s="281"/>
      <c r="NUF205" s="282"/>
      <c r="NUG205" s="229"/>
      <c r="NUH205" s="281"/>
      <c r="NUI205" s="282"/>
      <c r="NUJ205" s="229"/>
      <c r="NUK205" s="281"/>
      <c r="NUL205" s="282"/>
      <c r="NUM205" s="229"/>
      <c r="NUN205" s="281"/>
      <c r="NUO205" s="282"/>
      <c r="NUP205" s="229"/>
      <c r="NUQ205" s="281"/>
      <c r="NUR205" s="282"/>
      <c r="NUS205" s="229"/>
      <c r="NUT205" s="281"/>
      <c r="NUU205" s="282"/>
      <c r="NUV205" s="229"/>
      <c r="NUW205" s="281"/>
      <c r="NUX205" s="282"/>
      <c r="NUY205" s="229"/>
      <c r="NUZ205" s="281"/>
      <c r="NVA205" s="282"/>
      <c r="NVB205" s="229"/>
      <c r="NVC205" s="281"/>
      <c r="NVD205" s="282"/>
      <c r="NVE205" s="229"/>
      <c r="NVF205" s="281"/>
      <c r="NVG205" s="282"/>
      <c r="NVH205" s="229"/>
      <c r="NVI205" s="281"/>
      <c r="NVJ205" s="282"/>
      <c r="NVK205" s="229"/>
      <c r="NVL205" s="281"/>
      <c r="NVM205" s="282"/>
      <c r="NVN205" s="229"/>
      <c r="NVO205" s="281"/>
      <c r="NVP205" s="282"/>
      <c r="NVQ205" s="229"/>
      <c r="NVR205" s="281"/>
      <c r="NVS205" s="282"/>
      <c r="NVT205" s="229"/>
      <c r="NVU205" s="281"/>
      <c r="NVV205" s="282"/>
      <c r="NVW205" s="229"/>
      <c r="NVX205" s="281"/>
      <c r="NVY205" s="282"/>
      <c r="NVZ205" s="229"/>
      <c r="NWA205" s="281"/>
      <c r="NWB205" s="282"/>
      <c r="NWC205" s="229"/>
      <c r="NWD205" s="281"/>
      <c r="NWE205" s="282"/>
      <c r="NWF205" s="229"/>
      <c r="NWG205" s="281"/>
      <c r="NWH205" s="282"/>
      <c r="NWI205" s="229"/>
      <c r="NWJ205" s="281"/>
      <c r="NWK205" s="282"/>
      <c r="NWL205" s="229"/>
      <c r="NWM205" s="281"/>
      <c r="NWN205" s="282"/>
      <c r="NWO205" s="229"/>
      <c r="NWP205" s="281"/>
      <c r="NWQ205" s="282"/>
      <c r="NWR205" s="229"/>
      <c r="NWS205" s="281"/>
      <c r="NWT205" s="282"/>
      <c r="NWU205" s="229"/>
      <c r="NWV205" s="281"/>
      <c r="NWW205" s="282"/>
      <c r="NWX205" s="229"/>
      <c r="NWY205" s="281"/>
      <c r="NWZ205" s="282"/>
      <c r="NXA205" s="229"/>
      <c r="NXB205" s="281"/>
      <c r="NXC205" s="282"/>
      <c r="NXD205" s="229"/>
      <c r="NXE205" s="281"/>
      <c r="NXF205" s="282"/>
      <c r="NXG205" s="229"/>
      <c r="NXH205" s="281"/>
      <c r="NXI205" s="282"/>
      <c r="NXJ205" s="229"/>
      <c r="NXK205" s="281"/>
      <c r="NXL205" s="282"/>
      <c r="NXM205" s="229"/>
      <c r="NXN205" s="281"/>
      <c r="NXO205" s="282"/>
      <c r="NXP205" s="229"/>
      <c r="NXQ205" s="281"/>
      <c r="NXR205" s="282"/>
      <c r="NXS205" s="229"/>
      <c r="NXT205" s="281"/>
      <c r="NXU205" s="282"/>
      <c r="NXV205" s="229"/>
      <c r="NXW205" s="281"/>
      <c r="NXX205" s="282"/>
      <c r="NXY205" s="229"/>
      <c r="NXZ205" s="281"/>
      <c r="NYA205" s="282"/>
      <c r="NYB205" s="229"/>
      <c r="NYC205" s="281"/>
      <c r="NYD205" s="282"/>
      <c r="NYE205" s="229"/>
      <c r="NYF205" s="281"/>
      <c r="NYG205" s="282"/>
      <c r="NYH205" s="229"/>
      <c r="NYI205" s="281"/>
      <c r="NYJ205" s="282"/>
      <c r="NYK205" s="229"/>
      <c r="NYL205" s="281"/>
      <c r="NYM205" s="282"/>
      <c r="NYN205" s="229"/>
      <c r="NYO205" s="281"/>
      <c r="NYP205" s="282"/>
      <c r="NYQ205" s="229"/>
      <c r="NYR205" s="281"/>
      <c r="NYS205" s="282"/>
      <c r="NYT205" s="229"/>
      <c r="NYU205" s="281"/>
      <c r="NYV205" s="282"/>
      <c r="NYW205" s="229"/>
      <c r="NYX205" s="281"/>
      <c r="NYY205" s="282"/>
      <c r="NYZ205" s="229"/>
      <c r="NZA205" s="281"/>
      <c r="NZB205" s="282"/>
      <c r="NZC205" s="229"/>
      <c r="NZD205" s="281"/>
      <c r="NZE205" s="282"/>
      <c r="NZF205" s="229"/>
      <c r="NZG205" s="281"/>
      <c r="NZH205" s="282"/>
      <c r="NZI205" s="229"/>
      <c r="NZJ205" s="281"/>
      <c r="NZK205" s="282"/>
      <c r="NZL205" s="229"/>
      <c r="NZM205" s="281"/>
      <c r="NZN205" s="282"/>
      <c r="NZO205" s="229"/>
      <c r="NZP205" s="281"/>
      <c r="NZQ205" s="282"/>
      <c r="NZR205" s="229"/>
      <c r="NZS205" s="281"/>
      <c r="NZT205" s="282"/>
      <c r="NZU205" s="229"/>
      <c r="NZV205" s="281"/>
      <c r="NZW205" s="282"/>
      <c r="NZX205" s="229"/>
      <c r="NZY205" s="281"/>
      <c r="NZZ205" s="282"/>
      <c r="OAA205" s="229"/>
      <c r="OAB205" s="281"/>
      <c r="OAC205" s="282"/>
      <c r="OAD205" s="229"/>
      <c r="OAE205" s="281"/>
      <c r="OAF205" s="282"/>
      <c r="OAG205" s="229"/>
      <c r="OAH205" s="281"/>
      <c r="OAI205" s="282"/>
      <c r="OAJ205" s="229"/>
      <c r="OAK205" s="281"/>
      <c r="OAL205" s="282"/>
      <c r="OAM205" s="229"/>
      <c r="OAN205" s="281"/>
      <c r="OAO205" s="282"/>
      <c r="OAP205" s="229"/>
      <c r="OAQ205" s="281"/>
      <c r="OAR205" s="282"/>
      <c r="OAS205" s="229"/>
      <c r="OAT205" s="281"/>
      <c r="OAU205" s="282"/>
      <c r="OAV205" s="229"/>
      <c r="OAW205" s="281"/>
      <c r="OAX205" s="282"/>
      <c r="OAY205" s="229"/>
      <c r="OAZ205" s="281"/>
      <c r="OBA205" s="282"/>
      <c r="OBB205" s="229"/>
      <c r="OBC205" s="281"/>
      <c r="OBD205" s="282"/>
      <c r="OBE205" s="229"/>
      <c r="OBF205" s="281"/>
      <c r="OBG205" s="282"/>
      <c r="OBH205" s="229"/>
      <c r="OBI205" s="281"/>
      <c r="OBJ205" s="282"/>
      <c r="OBK205" s="229"/>
      <c r="OBL205" s="281"/>
      <c r="OBM205" s="282"/>
      <c r="OBN205" s="229"/>
      <c r="OBO205" s="281"/>
      <c r="OBP205" s="282"/>
      <c r="OBQ205" s="229"/>
      <c r="OBR205" s="281"/>
      <c r="OBS205" s="282"/>
      <c r="OBT205" s="229"/>
      <c r="OBU205" s="281"/>
      <c r="OBV205" s="282"/>
      <c r="OBW205" s="229"/>
      <c r="OBX205" s="281"/>
      <c r="OBY205" s="282"/>
      <c r="OBZ205" s="229"/>
      <c r="OCA205" s="281"/>
      <c r="OCB205" s="282"/>
      <c r="OCC205" s="229"/>
      <c r="OCD205" s="281"/>
      <c r="OCE205" s="282"/>
      <c r="OCF205" s="229"/>
      <c r="OCG205" s="281"/>
      <c r="OCH205" s="282"/>
      <c r="OCI205" s="229"/>
      <c r="OCJ205" s="281"/>
      <c r="OCK205" s="282"/>
      <c r="OCL205" s="229"/>
      <c r="OCM205" s="281"/>
      <c r="OCN205" s="282"/>
      <c r="OCO205" s="229"/>
      <c r="OCP205" s="281"/>
      <c r="OCQ205" s="282"/>
      <c r="OCR205" s="229"/>
      <c r="OCS205" s="281"/>
      <c r="OCT205" s="282"/>
      <c r="OCU205" s="229"/>
      <c r="OCV205" s="281"/>
      <c r="OCW205" s="282"/>
      <c r="OCX205" s="229"/>
      <c r="OCY205" s="281"/>
      <c r="OCZ205" s="282"/>
      <c r="ODA205" s="229"/>
      <c r="ODB205" s="281"/>
      <c r="ODC205" s="282"/>
      <c r="ODD205" s="229"/>
    </row>
    <row r="206" spans="1:10248" s="129" customFormat="1" ht="8.15" customHeight="1">
      <c r="A206" s="203"/>
      <c r="B206" s="155"/>
      <c r="C206" s="150"/>
      <c r="D206" s="148"/>
      <c r="E206" s="151"/>
      <c r="F206" s="151"/>
    </row>
    <row r="207" spans="1:10248" s="129" customFormat="1" ht="15" hidden="1" customHeight="1">
      <c r="A207" s="195"/>
      <c r="B207" s="285"/>
      <c r="C207" s="285"/>
      <c r="D207" s="285"/>
      <c r="E207" s="286"/>
      <c r="F207" s="286"/>
      <c r="I207" s="287"/>
      <c r="L207" s="138"/>
      <c r="M207" s="138"/>
      <c r="N207" s="138"/>
      <c r="O207" s="138"/>
      <c r="P207" s="138"/>
      <c r="Q207" s="138"/>
      <c r="R207" s="138"/>
      <c r="S207" s="138"/>
      <c r="T207" s="138"/>
      <c r="U207" s="138"/>
      <c r="V207" s="138"/>
      <c r="W207" s="138"/>
      <c r="X207" s="138"/>
      <c r="Y207" s="138"/>
      <c r="Z207" s="138"/>
      <c r="AA207" s="138"/>
      <c r="AB207" s="138"/>
      <c r="AC207" s="138"/>
      <c r="AD207" s="138"/>
      <c r="AE207" s="138"/>
      <c r="AF207" s="138"/>
      <c r="AG207" s="138"/>
      <c r="AH207" s="138"/>
      <c r="AI207" s="138"/>
      <c r="AJ207" s="138"/>
      <c r="AK207" s="138"/>
      <c r="AL207" s="138"/>
      <c r="AM207" s="138"/>
      <c r="AN207" s="138"/>
      <c r="AO207" s="138"/>
      <c r="AP207" s="138"/>
      <c r="AQ207" s="138"/>
      <c r="AR207" s="138"/>
      <c r="AS207" s="138"/>
      <c r="AT207" s="138"/>
      <c r="AU207" s="138"/>
      <c r="AV207" s="138"/>
      <c r="AW207" s="138"/>
      <c r="AX207" s="138"/>
      <c r="AY207" s="138"/>
      <c r="AZ207" s="138"/>
      <c r="BA207" s="138"/>
      <c r="BB207" s="138"/>
      <c r="BC207" s="138"/>
      <c r="BD207" s="138"/>
      <c r="BE207" s="138"/>
      <c r="BF207" s="138"/>
      <c r="BG207" s="138"/>
      <c r="BH207" s="138"/>
      <c r="BI207" s="138"/>
      <c r="BJ207" s="138"/>
      <c r="BK207" s="138"/>
      <c r="BL207" s="138"/>
      <c r="BM207" s="138"/>
      <c r="BN207" s="138"/>
      <c r="BO207" s="138"/>
      <c r="BP207" s="138"/>
      <c r="BQ207" s="138"/>
      <c r="BR207" s="138"/>
      <c r="BS207" s="138"/>
      <c r="BT207" s="138"/>
      <c r="BU207" s="138"/>
      <c r="BV207" s="138"/>
      <c r="BW207" s="138"/>
      <c r="BX207" s="138"/>
      <c r="BY207" s="138"/>
      <c r="BZ207" s="138"/>
      <c r="CA207" s="138"/>
      <c r="CB207" s="138"/>
      <c r="CC207" s="138"/>
      <c r="CD207" s="138"/>
      <c r="CE207" s="138"/>
      <c r="CF207" s="138"/>
      <c r="CG207" s="138"/>
      <c r="CH207" s="138"/>
      <c r="CI207" s="138"/>
      <c r="CJ207" s="138"/>
      <c r="CK207" s="138"/>
      <c r="CL207" s="138"/>
      <c r="CM207" s="138"/>
      <c r="CN207" s="138"/>
      <c r="CO207" s="138"/>
      <c r="CP207" s="138"/>
      <c r="CQ207" s="138"/>
      <c r="CR207" s="138"/>
      <c r="CS207" s="138"/>
      <c r="CT207" s="138"/>
      <c r="CU207" s="138"/>
      <c r="CV207" s="138"/>
      <c r="CW207" s="138"/>
      <c r="CX207" s="138"/>
      <c r="CY207" s="138"/>
      <c r="CZ207" s="138"/>
      <c r="DA207" s="138"/>
      <c r="DB207" s="138"/>
      <c r="DC207" s="138"/>
      <c r="DD207" s="138"/>
      <c r="DE207" s="138"/>
      <c r="DF207" s="138"/>
      <c r="DG207" s="138"/>
      <c r="DH207" s="138"/>
      <c r="DI207" s="138"/>
      <c r="DJ207" s="138"/>
      <c r="DK207" s="138"/>
      <c r="DL207" s="138"/>
      <c r="DM207" s="138"/>
      <c r="DN207" s="138"/>
      <c r="DO207" s="138"/>
      <c r="DP207" s="138"/>
      <c r="DQ207" s="138"/>
      <c r="DR207" s="138"/>
      <c r="DS207" s="138"/>
      <c r="DT207" s="138"/>
      <c r="DU207" s="138"/>
      <c r="DV207" s="138"/>
      <c r="DW207" s="138"/>
      <c r="DX207" s="138"/>
      <c r="DY207" s="138"/>
      <c r="DZ207" s="138"/>
      <c r="EA207" s="138"/>
      <c r="EB207" s="138"/>
      <c r="EC207" s="138"/>
      <c r="ED207" s="138"/>
      <c r="EE207" s="138"/>
      <c r="EF207" s="138"/>
      <c r="EG207" s="138"/>
      <c r="EH207" s="138"/>
      <c r="EI207" s="138"/>
      <c r="EJ207" s="138"/>
      <c r="EK207" s="138"/>
      <c r="EL207" s="138"/>
      <c r="EM207" s="138"/>
      <c r="EN207" s="138"/>
      <c r="EO207" s="138"/>
      <c r="EP207" s="138"/>
      <c r="EQ207" s="138"/>
      <c r="ER207" s="138"/>
      <c r="ES207" s="138"/>
      <c r="ET207" s="138"/>
      <c r="EU207" s="138"/>
      <c r="EV207" s="138"/>
      <c r="EW207" s="138"/>
      <c r="EX207" s="138"/>
      <c r="EY207" s="138"/>
      <c r="EZ207" s="138"/>
      <c r="FA207" s="138"/>
      <c r="FB207" s="138"/>
      <c r="FC207" s="138"/>
      <c r="FD207" s="138"/>
      <c r="FE207" s="138"/>
      <c r="FF207" s="138"/>
      <c r="FG207" s="138"/>
      <c r="FH207" s="138"/>
      <c r="FI207" s="138"/>
      <c r="FJ207" s="138"/>
      <c r="FK207" s="138"/>
      <c r="FL207" s="138"/>
      <c r="FM207" s="138"/>
      <c r="FN207" s="138"/>
      <c r="FO207" s="138"/>
      <c r="FP207" s="138"/>
      <c r="FQ207" s="138"/>
      <c r="FR207" s="138"/>
      <c r="FS207" s="138"/>
      <c r="FT207" s="138"/>
      <c r="FU207" s="138"/>
      <c r="FV207" s="138"/>
      <c r="FW207" s="138"/>
      <c r="FX207" s="138"/>
      <c r="FY207" s="138"/>
      <c r="FZ207" s="138"/>
      <c r="GA207" s="138"/>
      <c r="GB207" s="138"/>
      <c r="GC207" s="138"/>
      <c r="GD207" s="138"/>
      <c r="GE207" s="138"/>
      <c r="GF207" s="138"/>
      <c r="GG207" s="138"/>
      <c r="GH207" s="138"/>
      <c r="GI207" s="138"/>
      <c r="GJ207" s="138"/>
      <c r="GK207" s="138"/>
      <c r="GL207" s="138"/>
      <c r="GM207" s="138"/>
      <c r="GN207" s="138"/>
      <c r="GO207" s="138"/>
      <c r="GP207" s="138"/>
      <c r="GQ207" s="138"/>
      <c r="GR207" s="138"/>
      <c r="GS207" s="138"/>
      <c r="GT207" s="138"/>
      <c r="GU207" s="138"/>
      <c r="GV207" s="138"/>
      <c r="GW207" s="138"/>
      <c r="GX207" s="138"/>
      <c r="GY207" s="138"/>
      <c r="GZ207" s="138"/>
      <c r="HA207" s="138"/>
      <c r="HB207" s="138"/>
      <c r="HC207" s="138"/>
      <c r="HD207" s="138"/>
      <c r="HE207" s="138"/>
      <c r="HF207" s="138"/>
      <c r="HG207" s="138"/>
      <c r="HH207" s="138"/>
      <c r="HI207" s="138"/>
      <c r="HJ207" s="138"/>
      <c r="HK207" s="138"/>
      <c r="HL207" s="138"/>
      <c r="HM207" s="138"/>
      <c r="HN207" s="138"/>
      <c r="HO207" s="138"/>
      <c r="HP207" s="138"/>
      <c r="HQ207" s="138"/>
      <c r="HR207" s="138"/>
      <c r="HS207" s="138"/>
      <c r="HT207" s="138"/>
      <c r="HU207" s="138"/>
      <c r="HV207" s="138"/>
      <c r="HW207" s="138"/>
      <c r="HX207" s="138"/>
      <c r="HY207" s="138"/>
      <c r="HZ207" s="138"/>
      <c r="IA207" s="138"/>
      <c r="IB207" s="138"/>
      <c r="IC207" s="138"/>
      <c r="ID207" s="138"/>
      <c r="IE207" s="138"/>
      <c r="IF207" s="138"/>
      <c r="IG207" s="138"/>
      <c r="IH207" s="138"/>
      <c r="II207" s="138"/>
      <c r="IJ207" s="138"/>
      <c r="IK207" s="138"/>
      <c r="IL207" s="138"/>
      <c r="IM207" s="138"/>
      <c r="IN207" s="138"/>
      <c r="IO207" s="138"/>
      <c r="IP207" s="138"/>
      <c r="IQ207" s="138"/>
      <c r="IR207" s="138"/>
      <c r="IS207" s="138"/>
      <c r="IT207" s="138"/>
      <c r="IU207" s="138"/>
      <c r="IV207" s="138"/>
      <c r="IW207" s="138"/>
      <c r="IX207" s="138"/>
      <c r="IY207" s="138"/>
      <c r="IZ207" s="138"/>
      <c r="JA207" s="138"/>
      <c r="JB207" s="138"/>
      <c r="JC207" s="138"/>
      <c r="JD207" s="138"/>
      <c r="JE207" s="138"/>
      <c r="JF207" s="138"/>
      <c r="JG207" s="138"/>
      <c r="JH207" s="138"/>
      <c r="JI207" s="138"/>
      <c r="JJ207" s="138"/>
      <c r="JK207" s="138"/>
      <c r="JL207" s="138"/>
      <c r="JM207" s="138"/>
      <c r="JN207" s="138"/>
      <c r="JO207" s="138"/>
      <c r="JP207" s="138"/>
      <c r="JQ207" s="138"/>
      <c r="JR207" s="138"/>
      <c r="JS207" s="138"/>
      <c r="JT207" s="138"/>
      <c r="JU207" s="138"/>
      <c r="JV207" s="138"/>
      <c r="JW207" s="138"/>
      <c r="JX207" s="138"/>
      <c r="JY207" s="138"/>
      <c r="JZ207" s="138"/>
      <c r="KA207" s="138"/>
      <c r="KB207" s="138"/>
      <c r="KC207" s="138"/>
      <c r="KD207" s="138"/>
      <c r="KE207" s="138"/>
      <c r="KF207" s="138"/>
      <c r="KG207" s="138"/>
      <c r="KH207" s="138"/>
      <c r="KI207" s="138"/>
      <c r="KJ207" s="138"/>
      <c r="KK207" s="138"/>
      <c r="KL207" s="138"/>
      <c r="KM207" s="138"/>
      <c r="KN207" s="138"/>
      <c r="KO207" s="138"/>
      <c r="KP207" s="138"/>
      <c r="KQ207" s="138"/>
      <c r="KR207" s="138"/>
      <c r="KS207" s="138"/>
      <c r="KT207" s="138"/>
      <c r="KU207" s="138"/>
      <c r="KV207" s="138"/>
      <c r="KW207" s="138"/>
      <c r="KX207" s="138"/>
      <c r="KY207" s="138"/>
      <c r="KZ207" s="138"/>
      <c r="LA207" s="138"/>
      <c r="LB207" s="138"/>
      <c r="LC207" s="138"/>
      <c r="LD207" s="138"/>
      <c r="LE207" s="138"/>
      <c r="LF207" s="138"/>
      <c r="LG207" s="138"/>
      <c r="LH207" s="138"/>
      <c r="LI207" s="138"/>
      <c r="LJ207" s="138"/>
      <c r="LK207" s="138"/>
      <c r="LL207" s="138"/>
      <c r="LM207" s="138"/>
      <c r="LN207" s="138"/>
      <c r="LO207" s="138"/>
      <c r="LP207" s="138"/>
      <c r="LQ207" s="138"/>
      <c r="LR207" s="138"/>
      <c r="LS207" s="138"/>
      <c r="LT207" s="138"/>
      <c r="LU207" s="138"/>
      <c r="LV207" s="138"/>
      <c r="LW207" s="138"/>
      <c r="LX207" s="138"/>
      <c r="LY207" s="138"/>
      <c r="LZ207" s="138"/>
      <c r="MA207" s="138"/>
      <c r="MB207" s="138"/>
      <c r="MC207" s="138"/>
      <c r="MD207" s="138"/>
      <c r="ME207" s="138"/>
      <c r="MF207" s="138"/>
      <c r="MG207" s="138"/>
      <c r="MH207" s="138"/>
      <c r="MI207" s="138"/>
      <c r="MJ207" s="138"/>
      <c r="MK207" s="138"/>
      <c r="ML207" s="138"/>
      <c r="MM207" s="138"/>
      <c r="MN207" s="138"/>
      <c r="MO207" s="138"/>
      <c r="MP207" s="138"/>
      <c r="MQ207" s="138"/>
      <c r="MR207" s="138"/>
      <c r="MS207" s="138"/>
      <c r="MT207" s="138"/>
      <c r="MU207" s="138"/>
      <c r="MV207" s="138"/>
      <c r="MW207" s="138"/>
      <c r="MX207" s="138"/>
      <c r="MY207" s="138"/>
      <c r="MZ207" s="138"/>
      <c r="NA207" s="138"/>
      <c r="NB207" s="138"/>
      <c r="NC207" s="138"/>
      <c r="ND207" s="138"/>
      <c r="NE207" s="138"/>
      <c r="NF207" s="138"/>
      <c r="NG207" s="138"/>
      <c r="NH207" s="138"/>
      <c r="NI207" s="138"/>
      <c r="NJ207" s="138"/>
      <c r="NK207" s="138"/>
      <c r="NL207" s="138"/>
      <c r="NM207" s="138"/>
      <c r="NN207" s="138"/>
      <c r="NO207" s="138"/>
      <c r="NP207" s="138"/>
      <c r="NQ207" s="138"/>
      <c r="NR207" s="138"/>
      <c r="NS207" s="138"/>
      <c r="NT207" s="138"/>
      <c r="NU207" s="138"/>
      <c r="NV207" s="138"/>
      <c r="NW207" s="138"/>
      <c r="NX207" s="138"/>
      <c r="NY207" s="138"/>
      <c r="NZ207" s="138"/>
      <c r="OA207" s="138"/>
      <c r="OB207" s="138"/>
      <c r="OC207" s="138"/>
      <c r="OD207" s="138"/>
      <c r="OE207" s="138"/>
      <c r="OF207" s="138"/>
      <c r="OG207" s="138"/>
      <c r="OH207" s="138"/>
      <c r="OI207" s="138"/>
      <c r="OJ207" s="138"/>
      <c r="OK207" s="138"/>
      <c r="OL207" s="138"/>
      <c r="OM207" s="138"/>
      <c r="ON207" s="138"/>
      <c r="OO207" s="138"/>
      <c r="OP207" s="138"/>
      <c r="OQ207" s="138"/>
      <c r="OR207" s="138"/>
      <c r="OS207" s="138"/>
      <c r="OT207" s="138"/>
      <c r="OU207" s="138"/>
      <c r="OV207" s="138"/>
      <c r="OW207" s="138"/>
      <c r="OX207" s="138"/>
      <c r="OY207" s="138"/>
      <c r="OZ207" s="138"/>
      <c r="PA207" s="138"/>
      <c r="PB207" s="138"/>
      <c r="PC207" s="138"/>
      <c r="PD207" s="138"/>
      <c r="PE207" s="138"/>
      <c r="PF207" s="138"/>
      <c r="PG207" s="138"/>
      <c r="PH207" s="138"/>
      <c r="PI207" s="138"/>
      <c r="PJ207" s="138"/>
      <c r="PK207" s="138"/>
      <c r="PL207" s="138"/>
      <c r="PM207" s="138"/>
      <c r="PN207" s="138"/>
      <c r="PO207" s="138"/>
      <c r="PP207" s="138"/>
      <c r="PQ207" s="138"/>
      <c r="PR207" s="138"/>
      <c r="PS207" s="138"/>
      <c r="PT207" s="138"/>
      <c r="PU207" s="138"/>
      <c r="PV207" s="138"/>
      <c r="PW207" s="138"/>
      <c r="PX207" s="138"/>
      <c r="PY207" s="138"/>
      <c r="PZ207" s="138"/>
      <c r="QA207" s="138"/>
      <c r="QB207" s="138"/>
      <c r="QC207" s="138"/>
      <c r="QD207" s="138"/>
      <c r="QE207" s="138"/>
      <c r="QF207" s="138"/>
      <c r="QG207" s="138"/>
      <c r="QH207" s="138"/>
      <c r="QI207" s="138"/>
      <c r="QJ207" s="138"/>
      <c r="QK207" s="138"/>
      <c r="QL207" s="138"/>
      <c r="QM207" s="138"/>
      <c r="QN207" s="138"/>
      <c r="QO207" s="138"/>
      <c r="QP207" s="138"/>
      <c r="QQ207" s="138"/>
      <c r="QR207" s="138"/>
      <c r="QS207" s="138"/>
      <c r="QT207" s="138"/>
      <c r="QU207" s="138"/>
      <c r="QV207" s="138"/>
      <c r="QW207" s="138"/>
      <c r="QX207" s="138"/>
      <c r="QY207" s="138"/>
      <c r="QZ207" s="138"/>
      <c r="RA207" s="138"/>
      <c r="RB207" s="138"/>
      <c r="RC207" s="138"/>
      <c r="RD207" s="138"/>
      <c r="RE207" s="138"/>
      <c r="RF207" s="138"/>
      <c r="RG207" s="138"/>
      <c r="RH207" s="138"/>
      <c r="RI207" s="138"/>
      <c r="RJ207" s="138"/>
      <c r="RK207" s="138"/>
      <c r="RL207" s="138"/>
      <c r="RM207" s="138"/>
      <c r="RN207" s="138"/>
    </row>
    <row r="208" spans="1:10248" s="129" customFormat="1" ht="20.149999999999999" hidden="1" customHeight="1">
      <c r="A208" s="288" t="s">
        <v>3806</v>
      </c>
      <c r="B208" s="146" t="s">
        <v>3807</v>
      </c>
      <c r="C208" s="280"/>
      <c r="D208" s="280"/>
      <c r="E208" s="189"/>
      <c r="F208" s="189"/>
      <c r="I208" s="289"/>
    </row>
    <row r="209" spans="1:10 16384:16384" s="129" customFormat="1" ht="15" hidden="1" customHeight="1">
      <c r="A209" s="290"/>
      <c r="B209" s="291"/>
      <c r="C209" s="263"/>
      <c r="D209" s="280"/>
      <c r="E209" s="148"/>
      <c r="F209" s="148"/>
      <c r="I209" s="287"/>
    </row>
    <row r="210" spans="1:10 16384:16384" s="129" customFormat="1" ht="15" hidden="1" customHeight="1">
      <c r="A210" s="292" t="s">
        <v>3838</v>
      </c>
      <c r="B210" s="153" t="s">
        <v>3839</v>
      </c>
      <c r="C210" s="147"/>
      <c r="D210" s="189"/>
      <c r="E210" s="148"/>
      <c r="F210" s="148"/>
      <c r="I210" s="287"/>
      <c r="XFD210" s="275"/>
    </row>
    <row r="211" spans="1:10 16384:16384" s="129" customFormat="1" ht="15" hidden="1" customHeight="1">
      <c r="A211" s="290"/>
      <c r="B211" s="291"/>
      <c r="C211" s="147"/>
      <c r="D211" s="189"/>
      <c r="E211" s="148"/>
      <c r="F211" s="148"/>
      <c r="I211" s="287"/>
      <c r="XFD211" s="275"/>
    </row>
    <row r="212" spans="1:10 16384:16384" s="129" customFormat="1" ht="15" hidden="1" customHeight="1">
      <c r="A212" s="292" t="s">
        <v>3840</v>
      </c>
      <c r="B212" s="262" t="s">
        <v>3841</v>
      </c>
      <c r="C212" s="147"/>
      <c r="D212" s="293"/>
      <c r="E212" s="148"/>
      <c r="F212" s="148"/>
      <c r="I212" s="287"/>
      <c r="XFD212" s="275"/>
    </row>
    <row r="213" spans="1:10 16384:16384" s="129" customFormat="1" ht="15" hidden="1" customHeight="1">
      <c r="A213" s="292"/>
      <c r="B213" s="262"/>
      <c r="C213" s="147"/>
      <c r="D213" s="293"/>
      <c r="E213" s="148"/>
      <c r="F213" s="148"/>
      <c r="I213" s="276"/>
      <c r="XFD213" s="275"/>
    </row>
    <row r="214" spans="1:10 16384:16384" s="129" customFormat="1" ht="48" hidden="1" customHeight="1">
      <c r="A214" s="292"/>
      <c r="B214" s="274" t="s">
        <v>14098</v>
      </c>
      <c r="C214" s="147"/>
      <c r="D214" s="284"/>
      <c r="E214" s="148"/>
      <c r="F214" s="148"/>
      <c r="I214" s="276"/>
      <c r="XFD214" s="275"/>
    </row>
    <row r="215" spans="1:10 16384:16384" s="129" customFormat="1" hidden="1">
      <c r="A215" s="292"/>
      <c r="B215" s="274"/>
      <c r="C215" s="147"/>
      <c r="D215" s="284"/>
      <c r="E215" s="148"/>
      <c r="F215" s="148"/>
      <c r="I215" s="276"/>
      <c r="XFD215" s="275"/>
    </row>
    <row r="216" spans="1:10 16384:16384" s="129" customFormat="1" hidden="1">
      <c r="A216" s="292"/>
      <c r="B216" s="294" t="s">
        <v>14099</v>
      </c>
      <c r="C216" s="147"/>
      <c r="D216" s="284"/>
      <c r="E216" s="148"/>
      <c r="F216" s="148"/>
      <c r="I216" s="276"/>
      <c r="XFD216" s="275"/>
    </row>
    <row r="217" spans="1:10 16384:16384" s="129" customFormat="1" hidden="1">
      <c r="A217" s="292"/>
      <c r="B217" s="274"/>
      <c r="C217" s="147"/>
      <c r="D217" s="284"/>
      <c r="E217" s="148"/>
      <c r="F217" s="148"/>
      <c r="I217" s="276"/>
      <c r="XFD217" s="275"/>
    </row>
    <row r="218" spans="1:10 16384:16384" s="129" customFormat="1" ht="130" hidden="1">
      <c r="A218" s="292"/>
      <c r="B218" s="295" t="s">
        <v>14100</v>
      </c>
      <c r="C218" s="263" t="s">
        <v>13588</v>
      </c>
      <c r="D218" s="263">
        <v>8</v>
      </c>
      <c r="E218" s="296"/>
      <c r="F218" s="148"/>
      <c r="I218" s="287"/>
      <c r="J218" s="297" t="s">
        <v>14101</v>
      </c>
      <c r="XFD218" s="275"/>
    </row>
    <row r="219" spans="1:10 16384:16384" s="129" customFormat="1" hidden="1">
      <c r="A219" s="292"/>
      <c r="B219" s="295"/>
      <c r="C219" s="147"/>
      <c r="D219" s="263"/>
      <c r="E219" s="296"/>
      <c r="F219" s="148"/>
      <c r="I219" s="287"/>
      <c r="XFD219" s="275"/>
    </row>
    <row r="220" spans="1:10 16384:16384" s="129" customFormat="1" ht="43.5" hidden="1">
      <c r="A220" s="292"/>
      <c r="B220" s="295" t="s">
        <v>14102</v>
      </c>
      <c r="C220" s="263" t="s">
        <v>13588</v>
      </c>
      <c r="D220" s="263">
        <f>ROUND(6*1.5+14.8*0.6-(0.8*1.5+0.6*0.3),0)</f>
        <v>17</v>
      </c>
      <c r="E220" s="296"/>
      <c r="F220" s="148"/>
      <c r="G220" s="133"/>
      <c r="H220" s="133"/>
      <c r="I220" s="298"/>
      <c r="XFD220" s="275"/>
    </row>
    <row r="221" spans="1:10 16384:16384" s="129" customFormat="1" ht="15" hidden="1" customHeight="1">
      <c r="A221" s="292"/>
      <c r="B221" s="295"/>
      <c r="C221" s="263"/>
      <c r="D221" s="263"/>
      <c r="E221" s="296"/>
      <c r="F221" s="148"/>
      <c r="I221" s="276"/>
      <c r="XFD221" s="275"/>
    </row>
    <row r="222" spans="1:10 16384:16384" s="129" customFormat="1" ht="15" hidden="1" customHeight="1">
      <c r="A222" s="292"/>
      <c r="B222" s="294" t="s">
        <v>14103</v>
      </c>
      <c r="C222" s="263"/>
      <c r="D222" s="263"/>
      <c r="E222" s="296"/>
      <c r="F222" s="148"/>
      <c r="I222" s="276"/>
      <c r="XFD222" s="275"/>
    </row>
    <row r="223" spans="1:10 16384:16384" s="129" customFormat="1" ht="15" hidden="1" customHeight="1">
      <c r="A223" s="292"/>
      <c r="B223" s="295"/>
      <c r="C223" s="263"/>
      <c r="D223" s="263"/>
      <c r="E223" s="296"/>
      <c r="F223" s="148"/>
      <c r="I223" s="276"/>
      <c r="XFD223" s="275"/>
    </row>
    <row r="224" spans="1:10 16384:16384" s="129" customFormat="1" ht="130" hidden="1">
      <c r="A224" s="292"/>
      <c r="B224" s="295" t="s">
        <v>14104</v>
      </c>
      <c r="C224" s="263" t="s">
        <v>13588</v>
      </c>
      <c r="D224" s="263">
        <f>ROUND(67.4+(1.5*0.515*30+3.623*0.15*3),0)</f>
        <v>92</v>
      </c>
      <c r="E224" s="296"/>
      <c r="F224" s="148"/>
      <c r="I224" s="287"/>
      <c r="J224" s="297" t="s">
        <v>14101</v>
      </c>
      <c r="XFD224" s="275"/>
    </row>
    <row r="225" spans="1:10248 16384:16384" s="129" customFormat="1" hidden="1">
      <c r="A225" s="292"/>
      <c r="B225" s="295"/>
      <c r="C225" s="147"/>
      <c r="D225" s="263"/>
      <c r="E225" s="296"/>
      <c r="F225" s="148"/>
      <c r="I225" s="287"/>
      <c r="XFD225" s="275"/>
    </row>
    <row r="226" spans="1:10248 16384:16384" s="129" customFormat="1" ht="15" hidden="1" customHeight="1">
      <c r="A226" s="299"/>
      <c r="B226" s="300" t="s">
        <v>14105</v>
      </c>
      <c r="C226" s="147"/>
      <c r="D226" s="301"/>
      <c r="E226" s="302"/>
      <c r="F226" s="220"/>
      <c r="I226" s="276"/>
      <c r="L226" s="251"/>
      <c r="M226" s="252"/>
      <c r="N226" s="253"/>
      <c r="O226" s="251"/>
      <c r="P226" s="252"/>
      <c r="Q226" s="253"/>
      <c r="R226" s="251"/>
      <c r="S226" s="252"/>
      <c r="T226" s="253"/>
      <c r="U226" s="251"/>
      <c r="V226" s="252"/>
      <c r="W226" s="253"/>
      <c r="X226" s="251"/>
      <c r="Y226" s="252"/>
      <c r="Z226" s="253"/>
      <c r="AA226" s="251"/>
      <c r="AB226" s="252"/>
      <c r="AC226" s="253"/>
      <c r="AD226" s="251"/>
      <c r="AE226" s="252"/>
      <c r="AF226" s="253"/>
      <c r="AG226" s="251"/>
      <c r="AH226" s="252"/>
      <c r="AI226" s="253"/>
      <c r="AJ226" s="251"/>
      <c r="AK226" s="252"/>
      <c r="AL226" s="253"/>
      <c r="AM226" s="251"/>
      <c r="AN226" s="252"/>
      <c r="AO226" s="253"/>
      <c r="AP226" s="251"/>
      <c r="AQ226" s="252"/>
      <c r="AR226" s="253"/>
      <c r="AS226" s="251"/>
      <c r="AT226" s="252"/>
      <c r="AU226" s="253"/>
      <c r="AV226" s="251"/>
      <c r="AW226" s="252"/>
      <c r="AX226" s="253"/>
      <c r="AY226" s="251"/>
      <c r="AZ226" s="252"/>
      <c r="BA226" s="253"/>
      <c r="BB226" s="251"/>
      <c r="BC226" s="252"/>
      <c r="BD226" s="253"/>
      <c r="BE226" s="251"/>
      <c r="BF226" s="252"/>
      <c r="BG226" s="253"/>
      <c r="BH226" s="251"/>
      <c r="BI226" s="252"/>
      <c r="BJ226" s="253"/>
      <c r="BK226" s="251"/>
      <c r="BL226" s="252"/>
      <c r="BM226" s="253"/>
      <c r="BN226" s="251"/>
      <c r="BO226" s="252"/>
      <c r="BP226" s="253"/>
      <c r="BQ226" s="251"/>
      <c r="BR226" s="252"/>
      <c r="BS226" s="253"/>
      <c r="BT226" s="251"/>
      <c r="BU226" s="252"/>
      <c r="BV226" s="253"/>
      <c r="BW226" s="251"/>
      <c r="BX226" s="252"/>
      <c r="BY226" s="253"/>
      <c r="BZ226" s="251"/>
      <c r="CA226" s="252"/>
      <c r="CB226" s="253"/>
      <c r="CC226" s="251"/>
      <c r="CD226" s="252"/>
      <c r="CE226" s="253"/>
      <c r="CF226" s="251"/>
      <c r="CG226" s="252"/>
      <c r="CH226" s="253"/>
      <c r="CI226" s="251"/>
      <c r="CJ226" s="252"/>
      <c r="CK226" s="253"/>
      <c r="CL226" s="251"/>
      <c r="CM226" s="252"/>
      <c r="CN226" s="253"/>
      <c r="CO226" s="251"/>
      <c r="CP226" s="252"/>
      <c r="CQ226" s="253"/>
      <c r="CR226" s="251"/>
      <c r="CS226" s="252"/>
      <c r="CT226" s="253"/>
      <c r="CU226" s="251"/>
      <c r="CV226" s="252"/>
      <c r="CW226" s="253"/>
      <c r="CX226" s="251"/>
      <c r="CY226" s="252"/>
      <c r="CZ226" s="253"/>
      <c r="DA226" s="251"/>
      <c r="DB226" s="252"/>
      <c r="DC226" s="253"/>
      <c r="DD226" s="251"/>
      <c r="DE226" s="252"/>
      <c r="DF226" s="253"/>
      <c r="DG226" s="251"/>
      <c r="DH226" s="252"/>
      <c r="DI226" s="253"/>
      <c r="DJ226" s="251"/>
      <c r="DK226" s="252"/>
      <c r="DL226" s="253"/>
      <c r="DM226" s="251"/>
      <c r="DN226" s="252"/>
      <c r="DO226" s="253"/>
      <c r="DP226" s="251"/>
      <c r="DQ226" s="252"/>
      <c r="DR226" s="253"/>
      <c r="DS226" s="251"/>
      <c r="DT226" s="252"/>
      <c r="DU226" s="253"/>
      <c r="DV226" s="251"/>
      <c r="DW226" s="252"/>
      <c r="DX226" s="253"/>
      <c r="DY226" s="251"/>
      <c r="DZ226" s="252"/>
      <c r="EA226" s="253"/>
      <c r="EB226" s="251"/>
      <c r="EC226" s="252"/>
      <c r="ED226" s="253"/>
      <c r="EE226" s="251"/>
      <c r="EF226" s="252"/>
      <c r="EG226" s="253"/>
      <c r="EH226" s="251"/>
      <c r="EI226" s="252"/>
      <c r="EJ226" s="253"/>
      <c r="EK226" s="251"/>
      <c r="EL226" s="252"/>
      <c r="EM226" s="253"/>
      <c r="EN226" s="251"/>
      <c r="EO226" s="252"/>
      <c r="EP226" s="253"/>
      <c r="EQ226" s="251"/>
      <c r="ER226" s="252"/>
      <c r="ES226" s="253"/>
      <c r="ET226" s="251"/>
      <c r="EU226" s="252"/>
      <c r="EV226" s="253"/>
      <c r="EW226" s="251"/>
      <c r="EX226" s="252"/>
      <c r="EY226" s="253"/>
      <c r="EZ226" s="251"/>
      <c r="FA226" s="252"/>
      <c r="FB226" s="253"/>
      <c r="FC226" s="251"/>
      <c r="FD226" s="252"/>
      <c r="FE226" s="253"/>
      <c r="FF226" s="251"/>
      <c r="FG226" s="252"/>
      <c r="FH226" s="253"/>
      <c r="FI226" s="251"/>
      <c r="FJ226" s="252"/>
      <c r="FK226" s="253"/>
      <c r="FL226" s="251"/>
      <c r="FM226" s="252"/>
      <c r="FN226" s="253"/>
      <c r="FO226" s="251"/>
      <c r="FP226" s="252"/>
      <c r="FQ226" s="253"/>
      <c r="FR226" s="251"/>
      <c r="FS226" s="252"/>
      <c r="FT226" s="253"/>
      <c r="FU226" s="251"/>
      <c r="FV226" s="252"/>
      <c r="FW226" s="253"/>
      <c r="FX226" s="251"/>
      <c r="FY226" s="252"/>
      <c r="FZ226" s="253"/>
      <c r="GA226" s="251"/>
      <c r="GB226" s="252"/>
      <c r="GC226" s="253"/>
      <c r="GD226" s="251"/>
      <c r="GE226" s="252"/>
      <c r="GF226" s="253"/>
      <c r="GG226" s="251"/>
      <c r="GH226" s="252"/>
      <c r="GI226" s="253"/>
      <c r="GJ226" s="251"/>
      <c r="GK226" s="252"/>
      <c r="GL226" s="253"/>
      <c r="GM226" s="251"/>
      <c r="GN226" s="252"/>
      <c r="GO226" s="253"/>
      <c r="GP226" s="251"/>
      <c r="GQ226" s="252"/>
      <c r="GR226" s="253"/>
      <c r="GS226" s="251"/>
      <c r="GT226" s="252"/>
      <c r="GU226" s="253"/>
      <c r="GV226" s="251"/>
      <c r="GW226" s="252"/>
      <c r="GX226" s="253"/>
      <c r="GY226" s="251"/>
      <c r="GZ226" s="252"/>
      <c r="HA226" s="253"/>
      <c r="HB226" s="251"/>
      <c r="HC226" s="252"/>
      <c r="HD226" s="253"/>
      <c r="HE226" s="251"/>
      <c r="HF226" s="252"/>
      <c r="HG226" s="253"/>
      <c r="HH226" s="251"/>
      <c r="HI226" s="252"/>
      <c r="HJ226" s="253"/>
      <c r="HK226" s="251"/>
      <c r="HL226" s="252"/>
      <c r="HM226" s="253"/>
      <c r="HN226" s="251"/>
      <c r="HO226" s="252"/>
      <c r="HP226" s="253"/>
      <c r="HQ226" s="251"/>
      <c r="HR226" s="252"/>
      <c r="HS226" s="253"/>
      <c r="HT226" s="251"/>
      <c r="HU226" s="252"/>
      <c r="HV226" s="253"/>
      <c r="HW226" s="251"/>
      <c r="HX226" s="252"/>
      <c r="HY226" s="253"/>
      <c r="HZ226" s="251"/>
      <c r="IA226" s="252"/>
      <c r="IB226" s="253"/>
      <c r="IC226" s="251"/>
      <c r="ID226" s="252"/>
      <c r="IE226" s="253"/>
      <c r="IF226" s="251"/>
      <c r="IG226" s="252"/>
      <c r="IH226" s="253"/>
      <c r="II226" s="251"/>
      <c r="IJ226" s="252"/>
      <c r="IK226" s="253"/>
      <c r="IL226" s="251"/>
      <c r="IM226" s="252"/>
      <c r="IN226" s="253"/>
      <c r="IO226" s="251"/>
      <c r="IP226" s="252"/>
      <c r="IQ226" s="253"/>
      <c r="IR226" s="251"/>
      <c r="IS226" s="252"/>
      <c r="IT226" s="253"/>
      <c r="IU226" s="251"/>
      <c r="IV226" s="252"/>
      <c r="IW226" s="253"/>
      <c r="IX226" s="251"/>
      <c r="IY226" s="252"/>
      <c r="IZ226" s="253"/>
      <c r="JA226" s="251"/>
      <c r="JB226" s="252"/>
      <c r="JC226" s="253"/>
      <c r="JD226" s="251"/>
      <c r="JE226" s="252"/>
      <c r="JF226" s="253"/>
      <c r="JG226" s="251"/>
      <c r="JH226" s="252"/>
      <c r="JI226" s="253"/>
      <c r="JJ226" s="251"/>
      <c r="JK226" s="252"/>
      <c r="JL226" s="253"/>
      <c r="JM226" s="251"/>
      <c r="JN226" s="252"/>
      <c r="JO226" s="253"/>
      <c r="JP226" s="251"/>
      <c r="JQ226" s="252"/>
      <c r="JR226" s="253"/>
      <c r="JS226" s="251"/>
      <c r="JT226" s="252"/>
      <c r="JU226" s="253"/>
      <c r="JV226" s="251"/>
      <c r="JW226" s="252"/>
      <c r="JX226" s="253"/>
      <c r="JY226" s="251"/>
      <c r="JZ226" s="252"/>
      <c r="KA226" s="253"/>
      <c r="KB226" s="251"/>
      <c r="KC226" s="252"/>
      <c r="KD226" s="253"/>
      <c r="KE226" s="251"/>
      <c r="KF226" s="252"/>
      <c r="KG226" s="253"/>
      <c r="KH226" s="251"/>
      <c r="KI226" s="252"/>
      <c r="KJ226" s="253"/>
      <c r="KK226" s="251"/>
      <c r="KL226" s="252"/>
      <c r="KM226" s="253"/>
      <c r="KN226" s="251"/>
      <c r="KO226" s="252"/>
      <c r="KP226" s="253"/>
      <c r="KQ226" s="251"/>
      <c r="KR226" s="252"/>
      <c r="KS226" s="253"/>
      <c r="KT226" s="251"/>
      <c r="KU226" s="252"/>
      <c r="KV226" s="253"/>
      <c r="KW226" s="251"/>
      <c r="KX226" s="252"/>
      <c r="KY226" s="253"/>
      <c r="KZ226" s="251"/>
      <c r="LA226" s="252"/>
      <c r="LB226" s="253"/>
      <c r="LC226" s="251"/>
      <c r="LD226" s="252"/>
      <c r="LE226" s="253"/>
      <c r="LF226" s="251"/>
      <c r="LG226" s="252"/>
      <c r="LH226" s="253"/>
      <c r="LI226" s="251"/>
      <c r="LJ226" s="252"/>
      <c r="LK226" s="253"/>
      <c r="LL226" s="251"/>
      <c r="LM226" s="252"/>
      <c r="LN226" s="253"/>
      <c r="LO226" s="251"/>
      <c r="LP226" s="252"/>
      <c r="LQ226" s="253"/>
      <c r="LR226" s="251"/>
      <c r="LS226" s="252"/>
      <c r="LT226" s="253"/>
      <c r="LU226" s="251"/>
      <c r="LV226" s="252"/>
      <c r="LW226" s="253"/>
      <c r="LX226" s="251"/>
      <c r="LY226" s="252"/>
      <c r="LZ226" s="253"/>
      <c r="MA226" s="251"/>
      <c r="MB226" s="252"/>
      <c r="MC226" s="253"/>
      <c r="MD226" s="251"/>
      <c r="ME226" s="252"/>
      <c r="MF226" s="253"/>
      <c r="MG226" s="251"/>
      <c r="MH226" s="252"/>
      <c r="MI226" s="253"/>
      <c r="MJ226" s="251"/>
      <c r="MK226" s="252"/>
      <c r="ML226" s="253"/>
      <c r="MM226" s="251"/>
      <c r="MN226" s="252"/>
      <c r="MO226" s="253"/>
      <c r="MP226" s="251"/>
      <c r="MQ226" s="252"/>
      <c r="MR226" s="253"/>
      <c r="MS226" s="251"/>
      <c r="MT226" s="252"/>
      <c r="MU226" s="253"/>
      <c r="MV226" s="251"/>
      <c r="MW226" s="252"/>
      <c r="MX226" s="253"/>
      <c r="MY226" s="251"/>
      <c r="MZ226" s="252"/>
      <c r="NA226" s="253"/>
      <c r="NB226" s="251"/>
      <c r="NC226" s="252"/>
      <c r="ND226" s="253"/>
      <c r="NE226" s="251"/>
      <c r="NF226" s="252"/>
      <c r="NG226" s="253"/>
      <c r="NH226" s="251"/>
      <c r="NI226" s="252"/>
      <c r="NJ226" s="253"/>
      <c r="NK226" s="251"/>
      <c r="NL226" s="252"/>
      <c r="NM226" s="253"/>
      <c r="NN226" s="251"/>
      <c r="NO226" s="252"/>
      <c r="NP226" s="253"/>
      <c r="NQ226" s="251"/>
      <c r="NR226" s="252"/>
      <c r="NS226" s="253"/>
      <c r="NT226" s="251"/>
      <c r="NU226" s="252"/>
      <c r="NV226" s="253"/>
      <c r="NW226" s="251"/>
      <c r="NX226" s="252"/>
      <c r="NY226" s="253"/>
      <c r="NZ226" s="251"/>
      <c r="OA226" s="252"/>
      <c r="OB226" s="253"/>
      <c r="OC226" s="251"/>
      <c r="OD226" s="252"/>
      <c r="OE226" s="253"/>
      <c r="OF226" s="251"/>
      <c r="OG226" s="252"/>
      <c r="OH226" s="253"/>
      <c r="OI226" s="251"/>
      <c r="OJ226" s="252"/>
      <c r="OK226" s="253"/>
      <c r="OL226" s="251"/>
      <c r="OM226" s="252"/>
      <c r="ON226" s="253"/>
      <c r="OO226" s="251"/>
      <c r="OP226" s="252"/>
      <c r="OQ226" s="253"/>
      <c r="OR226" s="251"/>
      <c r="OS226" s="252"/>
      <c r="OT226" s="253"/>
      <c r="OU226" s="251"/>
      <c r="OV226" s="252"/>
      <c r="OW226" s="253"/>
      <c r="OX226" s="251"/>
      <c r="OY226" s="252"/>
      <c r="OZ226" s="253"/>
      <c r="PA226" s="251"/>
      <c r="PB226" s="252"/>
      <c r="PC226" s="253"/>
      <c r="PD226" s="251"/>
      <c r="PE226" s="252"/>
      <c r="PF226" s="253"/>
      <c r="PG226" s="251"/>
      <c r="PH226" s="252"/>
      <c r="PI226" s="253"/>
      <c r="PJ226" s="251"/>
      <c r="PK226" s="252"/>
      <c r="PL226" s="253"/>
      <c r="PM226" s="251"/>
      <c r="PN226" s="252"/>
      <c r="PO226" s="253"/>
      <c r="PP226" s="251"/>
      <c r="PQ226" s="252"/>
      <c r="PR226" s="253"/>
      <c r="PS226" s="251"/>
      <c r="PT226" s="252"/>
      <c r="PU226" s="253"/>
      <c r="PV226" s="251"/>
      <c r="PW226" s="252"/>
      <c r="PX226" s="253"/>
      <c r="PY226" s="251"/>
      <c r="PZ226" s="252"/>
      <c r="QA226" s="253"/>
      <c r="QB226" s="251"/>
      <c r="QC226" s="252"/>
      <c r="QD226" s="253"/>
      <c r="QE226" s="251"/>
      <c r="QF226" s="252"/>
      <c r="QG226" s="253"/>
      <c r="QH226" s="251"/>
      <c r="QI226" s="252"/>
      <c r="QJ226" s="253"/>
      <c r="QK226" s="251"/>
      <c r="QL226" s="252"/>
      <c r="QM226" s="253"/>
      <c r="QN226" s="251"/>
      <c r="QO226" s="252"/>
      <c r="QP226" s="253"/>
      <c r="QQ226" s="251"/>
      <c r="QR226" s="252"/>
      <c r="QS226" s="253"/>
      <c r="QT226" s="251"/>
      <c r="QU226" s="252"/>
      <c r="QV226" s="253"/>
      <c r="QW226" s="251"/>
      <c r="QX226" s="252"/>
      <c r="QY226" s="253"/>
      <c r="QZ226" s="251"/>
      <c r="RA226" s="252"/>
      <c r="RB226" s="253"/>
      <c r="RC226" s="251"/>
      <c r="RD226" s="252"/>
      <c r="RE226" s="253"/>
      <c r="RF226" s="251"/>
      <c r="RG226" s="252"/>
      <c r="RH226" s="253"/>
      <c r="RI226" s="251"/>
      <c r="RJ226" s="252"/>
      <c r="RK226" s="253"/>
      <c r="RL226" s="251"/>
      <c r="RM226" s="252"/>
      <c r="RN226" s="253"/>
      <c r="RO226" s="251"/>
      <c r="RP226" s="252"/>
      <c r="RQ226" s="253"/>
      <c r="RR226" s="251"/>
      <c r="RS226" s="252"/>
      <c r="RT226" s="253"/>
      <c r="RU226" s="251"/>
      <c r="RV226" s="252"/>
      <c r="RW226" s="253"/>
      <c r="RX226" s="251"/>
      <c r="RY226" s="252"/>
      <c r="RZ226" s="253"/>
      <c r="SA226" s="251"/>
      <c r="SB226" s="252"/>
      <c r="SC226" s="253"/>
      <c r="SD226" s="251"/>
      <c r="SE226" s="252"/>
      <c r="SF226" s="253"/>
      <c r="SG226" s="251"/>
      <c r="SH226" s="252"/>
      <c r="SI226" s="253"/>
      <c r="SJ226" s="251"/>
      <c r="SK226" s="252"/>
      <c r="SL226" s="253"/>
      <c r="SM226" s="251"/>
      <c r="SN226" s="252"/>
      <c r="SO226" s="253"/>
      <c r="SP226" s="251"/>
      <c r="SQ226" s="252"/>
      <c r="SR226" s="253"/>
      <c r="SS226" s="251"/>
      <c r="ST226" s="252"/>
      <c r="SU226" s="253"/>
      <c r="SV226" s="251"/>
      <c r="SW226" s="252"/>
      <c r="SX226" s="253"/>
      <c r="SY226" s="251"/>
      <c r="SZ226" s="252"/>
      <c r="TA226" s="253"/>
      <c r="TB226" s="251"/>
      <c r="TC226" s="252"/>
      <c r="TD226" s="253"/>
      <c r="TE226" s="251"/>
      <c r="TF226" s="252"/>
      <c r="TG226" s="253"/>
      <c r="TH226" s="251"/>
      <c r="TI226" s="252"/>
      <c r="TJ226" s="253"/>
      <c r="TK226" s="251"/>
      <c r="TL226" s="252"/>
      <c r="TM226" s="253"/>
      <c r="TN226" s="251"/>
      <c r="TO226" s="252"/>
      <c r="TP226" s="253"/>
      <c r="TQ226" s="251"/>
      <c r="TR226" s="252"/>
      <c r="TS226" s="253"/>
      <c r="TT226" s="251"/>
      <c r="TU226" s="252"/>
      <c r="TV226" s="253"/>
      <c r="TW226" s="251"/>
      <c r="TX226" s="252"/>
      <c r="TY226" s="253"/>
      <c r="TZ226" s="251"/>
      <c r="UA226" s="252"/>
      <c r="UB226" s="253"/>
      <c r="UC226" s="251"/>
      <c r="UD226" s="252"/>
      <c r="UE226" s="253"/>
      <c r="UF226" s="251"/>
      <c r="UG226" s="252"/>
      <c r="UH226" s="253"/>
      <c r="UI226" s="251"/>
      <c r="UJ226" s="252"/>
      <c r="UK226" s="253"/>
      <c r="UL226" s="251"/>
      <c r="UM226" s="252"/>
      <c r="UN226" s="253"/>
      <c r="UO226" s="251"/>
      <c r="UP226" s="252"/>
      <c r="UQ226" s="253"/>
      <c r="UR226" s="251"/>
      <c r="US226" s="252"/>
      <c r="UT226" s="253"/>
      <c r="UU226" s="251"/>
      <c r="UV226" s="252"/>
      <c r="UW226" s="253"/>
      <c r="UX226" s="251"/>
      <c r="UY226" s="252"/>
      <c r="UZ226" s="253"/>
      <c r="VA226" s="251"/>
      <c r="VB226" s="252"/>
      <c r="VC226" s="253"/>
      <c r="VD226" s="251"/>
      <c r="VE226" s="252"/>
      <c r="VF226" s="253"/>
      <c r="VG226" s="251"/>
      <c r="VH226" s="252"/>
      <c r="VI226" s="253"/>
      <c r="VJ226" s="251"/>
      <c r="VK226" s="252"/>
      <c r="VL226" s="253"/>
      <c r="VM226" s="251"/>
      <c r="VN226" s="252"/>
      <c r="VO226" s="253"/>
      <c r="VP226" s="251"/>
      <c r="VQ226" s="252"/>
      <c r="VR226" s="253"/>
      <c r="VS226" s="251"/>
      <c r="VT226" s="252"/>
      <c r="VU226" s="253"/>
      <c r="VV226" s="251"/>
      <c r="VW226" s="252"/>
      <c r="VX226" s="253"/>
      <c r="VY226" s="251"/>
      <c r="VZ226" s="252"/>
      <c r="WA226" s="253"/>
      <c r="WB226" s="251"/>
      <c r="WC226" s="252"/>
      <c r="WD226" s="253"/>
      <c r="WE226" s="251"/>
      <c r="WF226" s="252"/>
      <c r="WG226" s="253"/>
      <c r="WH226" s="251"/>
      <c r="WI226" s="252"/>
      <c r="WJ226" s="253"/>
      <c r="WK226" s="251"/>
      <c r="WL226" s="252"/>
      <c r="WM226" s="253"/>
      <c r="WN226" s="251"/>
      <c r="WO226" s="252"/>
      <c r="WP226" s="253"/>
      <c r="WQ226" s="251"/>
      <c r="WR226" s="252"/>
      <c r="WS226" s="253"/>
      <c r="WT226" s="251"/>
      <c r="WU226" s="252"/>
      <c r="WV226" s="253"/>
      <c r="WW226" s="251"/>
      <c r="WX226" s="252"/>
      <c r="WY226" s="253"/>
      <c r="WZ226" s="251"/>
      <c r="XA226" s="252"/>
      <c r="XB226" s="253"/>
      <c r="XC226" s="251"/>
      <c r="XD226" s="252"/>
      <c r="XE226" s="253"/>
      <c r="XF226" s="251"/>
      <c r="XG226" s="252"/>
      <c r="XH226" s="253"/>
      <c r="XI226" s="251"/>
      <c r="XJ226" s="252"/>
      <c r="XK226" s="253"/>
      <c r="XL226" s="251"/>
      <c r="XM226" s="252"/>
      <c r="XN226" s="253"/>
      <c r="XO226" s="251"/>
      <c r="XP226" s="252"/>
      <c r="XQ226" s="253"/>
      <c r="XR226" s="251"/>
      <c r="XS226" s="252"/>
      <c r="XT226" s="253"/>
      <c r="XU226" s="251"/>
      <c r="XV226" s="252"/>
      <c r="XW226" s="253"/>
      <c r="XX226" s="251"/>
      <c r="XY226" s="252"/>
      <c r="XZ226" s="253"/>
      <c r="YA226" s="251"/>
      <c r="YB226" s="252"/>
      <c r="YC226" s="253"/>
      <c r="YD226" s="251"/>
      <c r="YE226" s="252"/>
      <c r="YF226" s="253"/>
      <c r="YG226" s="251"/>
      <c r="YH226" s="252"/>
      <c r="YI226" s="253"/>
      <c r="YJ226" s="251"/>
      <c r="YK226" s="252"/>
      <c r="YL226" s="253"/>
      <c r="YM226" s="251"/>
      <c r="YN226" s="252"/>
      <c r="YO226" s="253"/>
      <c r="YP226" s="251"/>
      <c r="YQ226" s="252"/>
      <c r="YR226" s="253"/>
      <c r="YS226" s="251"/>
      <c r="YT226" s="252"/>
      <c r="YU226" s="253"/>
      <c r="YV226" s="251"/>
      <c r="YW226" s="252"/>
      <c r="YX226" s="253"/>
      <c r="YY226" s="251"/>
      <c r="YZ226" s="252"/>
      <c r="ZA226" s="253"/>
      <c r="ZB226" s="251"/>
      <c r="ZC226" s="252"/>
      <c r="ZD226" s="253"/>
      <c r="ZE226" s="251"/>
      <c r="ZF226" s="252"/>
      <c r="ZG226" s="253"/>
      <c r="ZH226" s="251"/>
      <c r="ZI226" s="252"/>
      <c r="ZJ226" s="253"/>
      <c r="ZK226" s="251"/>
      <c r="ZL226" s="252"/>
      <c r="ZM226" s="253"/>
      <c r="ZN226" s="251"/>
      <c r="ZO226" s="252"/>
      <c r="ZP226" s="253"/>
      <c r="ZQ226" s="251"/>
      <c r="ZR226" s="252"/>
      <c r="ZS226" s="253"/>
      <c r="ZT226" s="251"/>
      <c r="ZU226" s="252"/>
      <c r="ZV226" s="253"/>
      <c r="ZW226" s="251"/>
      <c r="ZX226" s="252"/>
      <c r="ZY226" s="253"/>
      <c r="ZZ226" s="251"/>
      <c r="AAA226" s="252"/>
      <c r="AAB226" s="253"/>
      <c r="AAC226" s="251"/>
      <c r="AAD226" s="252"/>
      <c r="AAE226" s="253"/>
      <c r="AAF226" s="251"/>
      <c r="AAG226" s="252"/>
      <c r="AAH226" s="253"/>
      <c r="AAI226" s="251"/>
      <c r="AAJ226" s="252"/>
      <c r="AAK226" s="253"/>
      <c r="AAL226" s="251"/>
      <c r="AAM226" s="252"/>
      <c r="AAN226" s="253"/>
      <c r="AAO226" s="251"/>
      <c r="AAP226" s="252"/>
      <c r="AAQ226" s="253"/>
      <c r="AAR226" s="251"/>
      <c r="AAS226" s="252"/>
      <c r="AAT226" s="253"/>
      <c r="AAU226" s="251"/>
      <c r="AAV226" s="252"/>
      <c r="AAW226" s="253"/>
      <c r="AAX226" s="251"/>
      <c r="AAY226" s="252"/>
      <c r="AAZ226" s="253"/>
      <c r="ABA226" s="251"/>
      <c r="ABB226" s="252"/>
      <c r="ABC226" s="253"/>
      <c r="ABD226" s="251"/>
      <c r="ABE226" s="252"/>
      <c r="ABF226" s="253"/>
      <c r="ABG226" s="251"/>
      <c r="ABH226" s="252"/>
      <c r="ABI226" s="253"/>
      <c r="ABJ226" s="251"/>
      <c r="ABK226" s="252"/>
      <c r="ABL226" s="253"/>
      <c r="ABM226" s="251"/>
      <c r="ABN226" s="252"/>
      <c r="ABO226" s="253"/>
      <c r="ABP226" s="251"/>
      <c r="ABQ226" s="252"/>
      <c r="ABR226" s="253"/>
      <c r="ABS226" s="251"/>
      <c r="ABT226" s="252"/>
      <c r="ABU226" s="253"/>
      <c r="ABV226" s="251"/>
      <c r="ABW226" s="252"/>
      <c r="ABX226" s="253"/>
      <c r="ABY226" s="251"/>
      <c r="ABZ226" s="252"/>
      <c r="ACA226" s="253"/>
      <c r="ACB226" s="251"/>
      <c r="ACC226" s="252"/>
      <c r="ACD226" s="253"/>
      <c r="ACE226" s="251"/>
      <c r="ACF226" s="252"/>
      <c r="ACG226" s="253"/>
      <c r="ACH226" s="251"/>
      <c r="ACI226" s="252"/>
      <c r="ACJ226" s="253"/>
      <c r="ACK226" s="251"/>
      <c r="ACL226" s="252"/>
      <c r="ACM226" s="253"/>
      <c r="ACN226" s="251"/>
      <c r="ACO226" s="252"/>
      <c r="ACP226" s="253"/>
      <c r="ACQ226" s="251"/>
      <c r="ACR226" s="252"/>
      <c r="ACS226" s="253"/>
      <c r="ACT226" s="251"/>
      <c r="ACU226" s="252"/>
      <c r="ACV226" s="253"/>
      <c r="ACW226" s="251"/>
      <c r="ACX226" s="252"/>
      <c r="ACY226" s="253"/>
      <c r="ACZ226" s="251"/>
      <c r="ADA226" s="252"/>
      <c r="ADB226" s="253"/>
      <c r="ADC226" s="251"/>
      <c r="ADD226" s="252"/>
      <c r="ADE226" s="253"/>
      <c r="ADF226" s="251"/>
      <c r="ADG226" s="252"/>
      <c r="ADH226" s="253"/>
      <c r="ADI226" s="251"/>
      <c r="ADJ226" s="252"/>
      <c r="ADK226" s="253"/>
      <c r="ADL226" s="251"/>
      <c r="ADM226" s="252"/>
      <c r="ADN226" s="253"/>
      <c r="ADO226" s="251"/>
      <c r="ADP226" s="252"/>
      <c r="ADQ226" s="253"/>
      <c r="ADR226" s="251"/>
      <c r="ADS226" s="252"/>
      <c r="ADT226" s="253"/>
      <c r="ADU226" s="251"/>
      <c r="ADV226" s="252"/>
      <c r="ADW226" s="253"/>
      <c r="ADX226" s="251"/>
      <c r="ADY226" s="252"/>
      <c r="ADZ226" s="253"/>
      <c r="AEA226" s="251"/>
      <c r="AEB226" s="252"/>
      <c r="AEC226" s="253"/>
      <c r="AED226" s="251"/>
      <c r="AEE226" s="252"/>
      <c r="AEF226" s="253"/>
      <c r="AEG226" s="251"/>
      <c r="AEH226" s="252"/>
      <c r="AEI226" s="253"/>
      <c r="AEJ226" s="251"/>
      <c r="AEK226" s="252"/>
      <c r="AEL226" s="253"/>
      <c r="AEM226" s="251"/>
      <c r="AEN226" s="252"/>
      <c r="AEO226" s="253"/>
      <c r="AEP226" s="251"/>
      <c r="AEQ226" s="252"/>
      <c r="AER226" s="253"/>
      <c r="AES226" s="251"/>
      <c r="AET226" s="252"/>
      <c r="AEU226" s="253"/>
      <c r="AEV226" s="251"/>
      <c r="AEW226" s="252"/>
      <c r="AEX226" s="253"/>
      <c r="AEY226" s="251"/>
      <c r="AEZ226" s="252"/>
      <c r="AFA226" s="253"/>
      <c r="AFB226" s="251"/>
      <c r="AFC226" s="252"/>
      <c r="AFD226" s="253"/>
      <c r="AFE226" s="251"/>
      <c r="AFF226" s="252"/>
      <c r="AFG226" s="253"/>
      <c r="AFH226" s="251"/>
      <c r="AFI226" s="252"/>
      <c r="AFJ226" s="253"/>
      <c r="AFK226" s="251"/>
      <c r="AFL226" s="252"/>
      <c r="AFM226" s="253"/>
      <c r="AFN226" s="251"/>
      <c r="AFO226" s="252"/>
      <c r="AFP226" s="253"/>
      <c r="AFQ226" s="251"/>
      <c r="AFR226" s="252"/>
      <c r="AFS226" s="253"/>
      <c r="AFT226" s="251"/>
      <c r="AFU226" s="252"/>
      <c r="AFV226" s="253"/>
      <c r="AFW226" s="251"/>
      <c r="AFX226" s="252"/>
      <c r="AFY226" s="253"/>
      <c r="AFZ226" s="251"/>
      <c r="AGA226" s="252"/>
      <c r="AGB226" s="253"/>
      <c r="AGC226" s="251"/>
      <c r="AGD226" s="252"/>
      <c r="AGE226" s="253"/>
      <c r="AGF226" s="251"/>
      <c r="AGG226" s="252"/>
      <c r="AGH226" s="253"/>
      <c r="AGI226" s="251"/>
      <c r="AGJ226" s="252"/>
      <c r="AGK226" s="253"/>
      <c r="AGL226" s="251"/>
      <c r="AGM226" s="252"/>
      <c r="AGN226" s="253"/>
      <c r="AGO226" s="251"/>
      <c r="AGP226" s="252"/>
      <c r="AGQ226" s="253"/>
      <c r="AGR226" s="251"/>
      <c r="AGS226" s="252"/>
      <c r="AGT226" s="253"/>
      <c r="AGU226" s="251"/>
      <c r="AGV226" s="252"/>
      <c r="AGW226" s="253"/>
      <c r="AGX226" s="251"/>
      <c r="AGY226" s="252"/>
      <c r="AGZ226" s="253"/>
      <c r="AHA226" s="251"/>
      <c r="AHB226" s="252"/>
      <c r="AHC226" s="253"/>
      <c r="AHD226" s="251"/>
      <c r="AHE226" s="252"/>
      <c r="AHF226" s="253"/>
      <c r="AHG226" s="251"/>
      <c r="AHH226" s="252"/>
      <c r="AHI226" s="253"/>
      <c r="AHJ226" s="251"/>
      <c r="AHK226" s="252"/>
      <c r="AHL226" s="253"/>
      <c r="AHM226" s="251"/>
      <c r="AHN226" s="252"/>
      <c r="AHO226" s="253"/>
      <c r="AHP226" s="251"/>
      <c r="AHQ226" s="252"/>
      <c r="AHR226" s="253"/>
      <c r="AHS226" s="251"/>
      <c r="AHT226" s="252"/>
      <c r="AHU226" s="253"/>
      <c r="AHV226" s="251"/>
      <c r="AHW226" s="252"/>
      <c r="AHX226" s="253"/>
      <c r="AHY226" s="251"/>
      <c r="AHZ226" s="252"/>
      <c r="AIA226" s="253"/>
      <c r="AIB226" s="251"/>
      <c r="AIC226" s="252"/>
      <c r="AID226" s="253"/>
      <c r="AIE226" s="251"/>
      <c r="AIF226" s="252"/>
      <c r="AIG226" s="253"/>
      <c r="AIH226" s="251"/>
      <c r="AII226" s="252"/>
      <c r="AIJ226" s="253"/>
      <c r="AIK226" s="251"/>
      <c r="AIL226" s="252"/>
      <c r="AIM226" s="253"/>
      <c r="AIN226" s="251"/>
      <c r="AIO226" s="252"/>
      <c r="AIP226" s="253"/>
      <c r="AIQ226" s="251"/>
      <c r="AIR226" s="252"/>
      <c r="AIS226" s="253"/>
      <c r="AIT226" s="251"/>
      <c r="AIU226" s="252"/>
      <c r="AIV226" s="253"/>
      <c r="AIW226" s="251"/>
      <c r="AIX226" s="252"/>
      <c r="AIY226" s="253"/>
      <c r="AIZ226" s="251"/>
      <c r="AJA226" s="252"/>
      <c r="AJB226" s="253"/>
      <c r="AJC226" s="251"/>
      <c r="AJD226" s="252"/>
      <c r="AJE226" s="253"/>
      <c r="AJF226" s="251"/>
      <c r="AJG226" s="252"/>
      <c r="AJH226" s="253"/>
      <c r="AJI226" s="251"/>
      <c r="AJJ226" s="252"/>
      <c r="AJK226" s="253"/>
      <c r="AJL226" s="251"/>
      <c r="AJM226" s="252"/>
      <c r="AJN226" s="253"/>
      <c r="AJO226" s="251"/>
      <c r="AJP226" s="252"/>
      <c r="AJQ226" s="253"/>
      <c r="AJR226" s="251"/>
      <c r="AJS226" s="252"/>
      <c r="AJT226" s="253"/>
      <c r="AJU226" s="251"/>
      <c r="AJV226" s="252"/>
      <c r="AJW226" s="253"/>
      <c r="AJX226" s="251"/>
      <c r="AJY226" s="252"/>
      <c r="AJZ226" s="253"/>
      <c r="AKA226" s="251"/>
      <c r="AKB226" s="252"/>
      <c r="AKC226" s="253"/>
      <c r="AKD226" s="251"/>
      <c r="AKE226" s="252"/>
      <c r="AKF226" s="253"/>
      <c r="AKG226" s="251"/>
      <c r="AKH226" s="252"/>
      <c r="AKI226" s="253"/>
      <c r="AKJ226" s="251"/>
      <c r="AKK226" s="252"/>
      <c r="AKL226" s="253"/>
      <c r="AKM226" s="251"/>
      <c r="AKN226" s="252"/>
      <c r="AKO226" s="253"/>
      <c r="AKP226" s="251"/>
      <c r="AKQ226" s="252"/>
      <c r="AKR226" s="253"/>
      <c r="AKS226" s="251"/>
      <c r="AKT226" s="252"/>
      <c r="AKU226" s="253"/>
      <c r="AKV226" s="251"/>
      <c r="AKW226" s="252"/>
      <c r="AKX226" s="253"/>
      <c r="AKY226" s="251"/>
      <c r="AKZ226" s="252"/>
      <c r="ALA226" s="253"/>
      <c r="ALB226" s="251"/>
      <c r="ALC226" s="252"/>
      <c r="ALD226" s="253"/>
      <c r="ALE226" s="251"/>
      <c r="ALF226" s="252"/>
      <c r="ALG226" s="253"/>
      <c r="ALH226" s="251"/>
      <c r="ALI226" s="252"/>
      <c r="ALJ226" s="253"/>
      <c r="ALK226" s="251"/>
      <c r="ALL226" s="252"/>
      <c r="ALM226" s="253"/>
      <c r="ALN226" s="251"/>
      <c r="ALO226" s="252"/>
      <c r="ALP226" s="253"/>
      <c r="ALQ226" s="251"/>
      <c r="ALR226" s="252"/>
      <c r="ALS226" s="253"/>
      <c r="ALT226" s="251"/>
      <c r="ALU226" s="252"/>
      <c r="ALV226" s="253"/>
      <c r="ALW226" s="251"/>
      <c r="ALX226" s="252"/>
      <c r="ALY226" s="253"/>
      <c r="ALZ226" s="251"/>
      <c r="AMA226" s="252"/>
      <c r="AMB226" s="253"/>
      <c r="AMC226" s="251"/>
      <c r="AMD226" s="252"/>
      <c r="AME226" s="253"/>
      <c r="AMF226" s="251"/>
      <c r="AMG226" s="252"/>
      <c r="AMH226" s="253"/>
      <c r="AMI226" s="251"/>
      <c r="AMJ226" s="252"/>
      <c r="AMK226" s="253"/>
      <c r="AML226" s="251"/>
      <c r="AMM226" s="252"/>
      <c r="AMN226" s="253"/>
      <c r="AMO226" s="251"/>
      <c r="AMP226" s="252"/>
      <c r="AMQ226" s="253"/>
      <c r="AMR226" s="251"/>
      <c r="AMS226" s="252"/>
      <c r="AMT226" s="253"/>
      <c r="AMU226" s="251"/>
      <c r="AMV226" s="252"/>
      <c r="AMW226" s="253"/>
      <c r="AMX226" s="251"/>
      <c r="AMY226" s="252"/>
      <c r="AMZ226" s="253"/>
      <c r="ANA226" s="251"/>
      <c r="ANB226" s="252"/>
      <c r="ANC226" s="253"/>
      <c r="AND226" s="251"/>
      <c r="ANE226" s="252"/>
      <c r="ANF226" s="253"/>
      <c r="ANG226" s="251"/>
      <c r="ANH226" s="252"/>
      <c r="ANI226" s="253"/>
      <c r="ANJ226" s="251"/>
      <c r="ANK226" s="252"/>
      <c r="ANL226" s="253"/>
      <c r="ANM226" s="251"/>
      <c r="ANN226" s="252"/>
      <c r="ANO226" s="253"/>
      <c r="ANP226" s="251"/>
      <c r="ANQ226" s="252"/>
      <c r="ANR226" s="253"/>
      <c r="ANS226" s="251"/>
      <c r="ANT226" s="252"/>
      <c r="ANU226" s="253"/>
      <c r="ANV226" s="251"/>
      <c r="ANW226" s="252"/>
      <c r="ANX226" s="253"/>
      <c r="ANY226" s="251"/>
      <c r="ANZ226" s="252"/>
      <c r="AOA226" s="253"/>
      <c r="AOB226" s="251"/>
      <c r="AOC226" s="252"/>
      <c r="AOD226" s="253"/>
      <c r="AOE226" s="251"/>
      <c r="AOF226" s="252"/>
      <c r="AOG226" s="253"/>
      <c r="AOH226" s="251"/>
      <c r="AOI226" s="252"/>
      <c r="AOJ226" s="253"/>
      <c r="AOK226" s="251"/>
      <c r="AOL226" s="252"/>
      <c r="AOM226" s="253"/>
      <c r="AON226" s="251"/>
      <c r="AOO226" s="252"/>
      <c r="AOP226" s="253"/>
      <c r="AOQ226" s="251"/>
      <c r="AOR226" s="252"/>
      <c r="AOS226" s="253"/>
      <c r="AOT226" s="251"/>
      <c r="AOU226" s="252"/>
      <c r="AOV226" s="253"/>
      <c r="AOW226" s="251"/>
      <c r="AOX226" s="252"/>
      <c r="AOY226" s="253"/>
      <c r="AOZ226" s="251"/>
      <c r="APA226" s="252"/>
      <c r="APB226" s="253"/>
      <c r="APC226" s="251"/>
      <c r="APD226" s="252"/>
      <c r="APE226" s="253"/>
      <c r="APF226" s="251"/>
      <c r="APG226" s="252"/>
      <c r="APH226" s="253"/>
      <c r="API226" s="251"/>
      <c r="APJ226" s="252"/>
      <c r="APK226" s="253"/>
      <c r="APL226" s="251"/>
      <c r="APM226" s="252"/>
      <c r="APN226" s="253"/>
      <c r="APO226" s="251"/>
      <c r="APP226" s="252"/>
      <c r="APQ226" s="253"/>
      <c r="APR226" s="251"/>
      <c r="APS226" s="252"/>
      <c r="APT226" s="253"/>
      <c r="APU226" s="251"/>
      <c r="APV226" s="252"/>
      <c r="APW226" s="253"/>
      <c r="APX226" s="251"/>
      <c r="APY226" s="252"/>
      <c r="APZ226" s="253"/>
      <c r="AQA226" s="251"/>
      <c r="AQB226" s="252"/>
      <c r="AQC226" s="253"/>
      <c r="AQD226" s="251"/>
      <c r="AQE226" s="252"/>
      <c r="AQF226" s="253"/>
      <c r="AQG226" s="251"/>
      <c r="AQH226" s="252"/>
      <c r="AQI226" s="253"/>
      <c r="AQJ226" s="251"/>
      <c r="AQK226" s="252"/>
      <c r="AQL226" s="253"/>
      <c r="AQM226" s="251"/>
      <c r="AQN226" s="252"/>
      <c r="AQO226" s="253"/>
      <c r="AQP226" s="251"/>
      <c r="AQQ226" s="252"/>
      <c r="AQR226" s="253"/>
      <c r="AQS226" s="251"/>
      <c r="AQT226" s="252"/>
      <c r="AQU226" s="253"/>
      <c r="AQV226" s="251"/>
      <c r="AQW226" s="252"/>
      <c r="AQX226" s="253"/>
      <c r="AQY226" s="251"/>
      <c r="AQZ226" s="252"/>
      <c r="ARA226" s="253"/>
      <c r="ARB226" s="251"/>
      <c r="ARC226" s="252"/>
      <c r="ARD226" s="253"/>
      <c r="ARE226" s="251"/>
      <c r="ARF226" s="252"/>
      <c r="ARG226" s="253"/>
      <c r="ARH226" s="251"/>
      <c r="ARI226" s="252"/>
      <c r="ARJ226" s="253"/>
      <c r="ARK226" s="251"/>
      <c r="ARL226" s="252"/>
      <c r="ARM226" s="253"/>
      <c r="ARN226" s="251"/>
      <c r="ARO226" s="252"/>
      <c r="ARP226" s="253"/>
      <c r="ARQ226" s="251"/>
      <c r="ARR226" s="252"/>
      <c r="ARS226" s="253"/>
      <c r="ART226" s="251"/>
      <c r="ARU226" s="252"/>
      <c r="ARV226" s="253"/>
      <c r="ARW226" s="251"/>
      <c r="ARX226" s="252"/>
      <c r="ARY226" s="253"/>
      <c r="ARZ226" s="251"/>
      <c r="ASA226" s="252"/>
      <c r="ASB226" s="253"/>
      <c r="ASC226" s="251"/>
      <c r="ASD226" s="252"/>
      <c r="ASE226" s="253"/>
      <c r="ASF226" s="251"/>
      <c r="ASG226" s="252"/>
      <c r="ASH226" s="253"/>
      <c r="ASI226" s="251"/>
      <c r="ASJ226" s="252"/>
      <c r="ASK226" s="253"/>
      <c r="ASL226" s="251"/>
      <c r="ASM226" s="252"/>
      <c r="ASN226" s="253"/>
      <c r="ASO226" s="251"/>
      <c r="ASP226" s="252"/>
      <c r="ASQ226" s="253"/>
      <c r="ASR226" s="251"/>
      <c r="ASS226" s="252"/>
      <c r="AST226" s="253"/>
      <c r="ASU226" s="251"/>
      <c r="ASV226" s="252"/>
      <c r="ASW226" s="253"/>
      <c r="ASX226" s="251"/>
      <c r="ASY226" s="252"/>
      <c r="ASZ226" s="253"/>
      <c r="ATA226" s="251"/>
      <c r="ATB226" s="252"/>
      <c r="ATC226" s="253"/>
      <c r="ATD226" s="251"/>
      <c r="ATE226" s="252"/>
      <c r="ATF226" s="253"/>
      <c r="ATG226" s="251"/>
      <c r="ATH226" s="252"/>
      <c r="ATI226" s="253"/>
      <c r="ATJ226" s="251"/>
      <c r="ATK226" s="252"/>
      <c r="ATL226" s="253"/>
      <c r="ATM226" s="251"/>
      <c r="ATN226" s="252"/>
      <c r="ATO226" s="253"/>
      <c r="ATP226" s="251"/>
      <c r="ATQ226" s="252"/>
      <c r="ATR226" s="253"/>
      <c r="ATS226" s="251"/>
      <c r="ATT226" s="252"/>
      <c r="ATU226" s="253"/>
      <c r="ATV226" s="251"/>
      <c r="ATW226" s="252"/>
      <c r="ATX226" s="253"/>
      <c r="ATY226" s="251"/>
      <c r="ATZ226" s="252"/>
      <c r="AUA226" s="253"/>
      <c r="AUB226" s="251"/>
      <c r="AUC226" s="252"/>
      <c r="AUD226" s="253"/>
      <c r="AUE226" s="251"/>
      <c r="AUF226" s="252"/>
      <c r="AUG226" s="253"/>
      <c r="AUH226" s="251"/>
      <c r="AUI226" s="252"/>
      <c r="AUJ226" s="253"/>
      <c r="AUK226" s="251"/>
      <c r="AUL226" s="252"/>
      <c r="AUM226" s="253"/>
      <c r="AUN226" s="251"/>
      <c r="AUO226" s="252"/>
      <c r="AUP226" s="253"/>
      <c r="AUQ226" s="251"/>
      <c r="AUR226" s="252"/>
      <c r="AUS226" s="253"/>
      <c r="AUT226" s="251"/>
      <c r="AUU226" s="252"/>
      <c r="AUV226" s="253"/>
      <c r="AUW226" s="251"/>
      <c r="AUX226" s="252"/>
      <c r="AUY226" s="253"/>
      <c r="AUZ226" s="251"/>
      <c r="AVA226" s="252"/>
      <c r="AVB226" s="253"/>
      <c r="AVC226" s="251"/>
      <c r="AVD226" s="252"/>
      <c r="AVE226" s="253"/>
      <c r="AVF226" s="251"/>
      <c r="AVG226" s="252"/>
      <c r="AVH226" s="253"/>
      <c r="AVI226" s="251"/>
      <c r="AVJ226" s="252"/>
      <c r="AVK226" s="253"/>
      <c r="AVL226" s="251"/>
      <c r="AVM226" s="252"/>
      <c r="AVN226" s="253"/>
      <c r="AVO226" s="251"/>
      <c r="AVP226" s="252"/>
      <c r="AVQ226" s="253"/>
      <c r="AVR226" s="251"/>
      <c r="AVS226" s="252"/>
      <c r="AVT226" s="253"/>
      <c r="AVU226" s="251"/>
      <c r="AVV226" s="252"/>
      <c r="AVW226" s="253"/>
      <c r="AVX226" s="251"/>
      <c r="AVY226" s="252"/>
      <c r="AVZ226" s="253"/>
      <c r="AWA226" s="251"/>
      <c r="AWB226" s="252"/>
      <c r="AWC226" s="253"/>
      <c r="AWD226" s="251"/>
      <c r="AWE226" s="252"/>
      <c r="AWF226" s="253"/>
      <c r="AWG226" s="251"/>
      <c r="AWH226" s="252"/>
      <c r="AWI226" s="253"/>
      <c r="AWJ226" s="251"/>
      <c r="AWK226" s="252"/>
      <c r="AWL226" s="253"/>
      <c r="AWM226" s="251"/>
      <c r="AWN226" s="252"/>
      <c r="AWO226" s="253"/>
      <c r="AWP226" s="251"/>
      <c r="AWQ226" s="252"/>
      <c r="AWR226" s="253"/>
      <c r="AWS226" s="251"/>
      <c r="AWT226" s="252"/>
      <c r="AWU226" s="253"/>
      <c r="AWV226" s="251"/>
      <c r="AWW226" s="252"/>
      <c r="AWX226" s="253"/>
      <c r="AWY226" s="251"/>
      <c r="AWZ226" s="252"/>
      <c r="AXA226" s="253"/>
      <c r="AXB226" s="251"/>
      <c r="AXC226" s="252"/>
      <c r="AXD226" s="253"/>
      <c r="AXE226" s="251"/>
      <c r="AXF226" s="252"/>
      <c r="AXG226" s="253"/>
      <c r="AXH226" s="251"/>
      <c r="AXI226" s="252"/>
      <c r="AXJ226" s="253"/>
      <c r="AXK226" s="251"/>
      <c r="AXL226" s="252"/>
      <c r="AXM226" s="253"/>
      <c r="AXN226" s="251"/>
      <c r="AXO226" s="252"/>
      <c r="AXP226" s="253"/>
      <c r="AXQ226" s="251"/>
      <c r="AXR226" s="252"/>
      <c r="AXS226" s="253"/>
      <c r="AXT226" s="251"/>
      <c r="AXU226" s="252"/>
      <c r="AXV226" s="253"/>
      <c r="AXW226" s="251"/>
      <c r="AXX226" s="252"/>
      <c r="AXY226" s="253"/>
      <c r="AXZ226" s="251"/>
      <c r="AYA226" s="252"/>
      <c r="AYB226" s="253"/>
      <c r="AYC226" s="251"/>
      <c r="AYD226" s="252"/>
      <c r="AYE226" s="253"/>
      <c r="AYF226" s="251"/>
      <c r="AYG226" s="252"/>
      <c r="AYH226" s="253"/>
      <c r="AYI226" s="251"/>
      <c r="AYJ226" s="252"/>
      <c r="AYK226" s="253"/>
      <c r="AYL226" s="251"/>
      <c r="AYM226" s="252"/>
      <c r="AYN226" s="253"/>
      <c r="AYO226" s="251"/>
      <c r="AYP226" s="252"/>
      <c r="AYQ226" s="253"/>
      <c r="AYR226" s="251"/>
      <c r="AYS226" s="252"/>
      <c r="AYT226" s="253"/>
      <c r="AYU226" s="251"/>
      <c r="AYV226" s="252"/>
      <c r="AYW226" s="253"/>
      <c r="AYX226" s="251"/>
      <c r="AYY226" s="252"/>
      <c r="AYZ226" s="253"/>
      <c r="AZA226" s="251"/>
      <c r="AZB226" s="252"/>
      <c r="AZC226" s="253"/>
      <c r="AZD226" s="251"/>
      <c r="AZE226" s="252"/>
      <c r="AZF226" s="253"/>
      <c r="AZG226" s="251"/>
      <c r="AZH226" s="252"/>
      <c r="AZI226" s="253"/>
      <c r="AZJ226" s="251"/>
      <c r="AZK226" s="252"/>
      <c r="AZL226" s="253"/>
      <c r="AZM226" s="251"/>
      <c r="AZN226" s="252"/>
      <c r="AZO226" s="253"/>
      <c r="AZP226" s="251"/>
      <c r="AZQ226" s="252"/>
      <c r="AZR226" s="253"/>
      <c r="AZS226" s="251"/>
      <c r="AZT226" s="252"/>
      <c r="AZU226" s="253"/>
      <c r="AZV226" s="251"/>
      <c r="AZW226" s="252"/>
      <c r="AZX226" s="253"/>
      <c r="AZY226" s="251"/>
      <c r="AZZ226" s="252"/>
      <c r="BAA226" s="253"/>
      <c r="BAB226" s="251"/>
      <c r="BAC226" s="252"/>
      <c r="BAD226" s="253"/>
      <c r="BAE226" s="251"/>
      <c r="BAF226" s="252"/>
      <c r="BAG226" s="253"/>
      <c r="BAH226" s="251"/>
      <c r="BAI226" s="252"/>
      <c r="BAJ226" s="253"/>
      <c r="BAK226" s="251"/>
      <c r="BAL226" s="252"/>
      <c r="BAM226" s="253"/>
      <c r="BAN226" s="251"/>
      <c r="BAO226" s="252"/>
      <c r="BAP226" s="253"/>
      <c r="BAQ226" s="251"/>
      <c r="BAR226" s="252"/>
      <c r="BAS226" s="253"/>
      <c r="BAT226" s="251"/>
      <c r="BAU226" s="252"/>
      <c r="BAV226" s="253"/>
      <c r="BAW226" s="251"/>
      <c r="BAX226" s="252"/>
      <c r="BAY226" s="253"/>
      <c r="BAZ226" s="251"/>
      <c r="BBA226" s="252"/>
      <c r="BBB226" s="253"/>
      <c r="BBC226" s="251"/>
      <c r="BBD226" s="252"/>
      <c r="BBE226" s="253"/>
      <c r="BBF226" s="251"/>
      <c r="BBG226" s="252"/>
      <c r="BBH226" s="253"/>
      <c r="BBI226" s="251"/>
      <c r="BBJ226" s="252"/>
      <c r="BBK226" s="253"/>
      <c r="BBL226" s="251"/>
      <c r="BBM226" s="252"/>
      <c r="BBN226" s="253"/>
      <c r="BBO226" s="251"/>
      <c r="BBP226" s="252"/>
      <c r="BBQ226" s="253"/>
      <c r="BBR226" s="251"/>
      <c r="BBS226" s="252"/>
      <c r="BBT226" s="253"/>
      <c r="BBU226" s="251"/>
      <c r="BBV226" s="252"/>
      <c r="BBW226" s="253"/>
      <c r="BBX226" s="251"/>
      <c r="BBY226" s="252"/>
      <c r="BBZ226" s="253"/>
      <c r="BCA226" s="251"/>
      <c r="BCB226" s="252"/>
      <c r="BCC226" s="253"/>
      <c r="BCD226" s="251"/>
      <c r="BCE226" s="252"/>
      <c r="BCF226" s="253"/>
      <c r="BCG226" s="251"/>
      <c r="BCH226" s="252"/>
      <c r="BCI226" s="253"/>
      <c r="BCJ226" s="251"/>
      <c r="BCK226" s="252"/>
      <c r="BCL226" s="253"/>
      <c r="BCM226" s="251"/>
      <c r="BCN226" s="252"/>
      <c r="BCO226" s="253"/>
      <c r="BCP226" s="251"/>
      <c r="BCQ226" s="252"/>
      <c r="BCR226" s="253"/>
      <c r="BCS226" s="251"/>
      <c r="BCT226" s="252"/>
      <c r="BCU226" s="253"/>
      <c r="BCV226" s="251"/>
      <c r="BCW226" s="252"/>
      <c r="BCX226" s="253"/>
      <c r="BCY226" s="251"/>
      <c r="BCZ226" s="252"/>
      <c r="BDA226" s="253"/>
      <c r="BDB226" s="251"/>
      <c r="BDC226" s="252"/>
      <c r="BDD226" s="253"/>
      <c r="BDE226" s="251"/>
      <c r="BDF226" s="252"/>
      <c r="BDG226" s="253"/>
      <c r="BDH226" s="251"/>
      <c r="BDI226" s="252"/>
      <c r="BDJ226" s="253"/>
      <c r="BDK226" s="251"/>
      <c r="BDL226" s="252"/>
      <c r="BDM226" s="253"/>
      <c r="BDN226" s="251"/>
      <c r="BDO226" s="252"/>
      <c r="BDP226" s="253"/>
      <c r="BDQ226" s="251"/>
      <c r="BDR226" s="252"/>
      <c r="BDS226" s="253"/>
      <c r="BDT226" s="251"/>
      <c r="BDU226" s="252"/>
      <c r="BDV226" s="253"/>
      <c r="BDW226" s="251"/>
      <c r="BDX226" s="252"/>
      <c r="BDY226" s="253"/>
      <c r="BDZ226" s="251"/>
      <c r="BEA226" s="252"/>
      <c r="BEB226" s="253"/>
      <c r="BEC226" s="251"/>
      <c r="BED226" s="252"/>
      <c r="BEE226" s="253"/>
      <c r="BEF226" s="251"/>
      <c r="BEG226" s="252"/>
      <c r="BEH226" s="253"/>
      <c r="BEI226" s="251"/>
      <c r="BEJ226" s="252"/>
      <c r="BEK226" s="253"/>
      <c r="BEL226" s="251"/>
      <c r="BEM226" s="252"/>
      <c r="BEN226" s="253"/>
      <c r="BEO226" s="251"/>
      <c r="BEP226" s="252"/>
      <c r="BEQ226" s="253"/>
      <c r="BER226" s="251"/>
      <c r="BES226" s="252"/>
      <c r="BET226" s="253"/>
      <c r="BEU226" s="251"/>
      <c r="BEV226" s="252"/>
      <c r="BEW226" s="253"/>
      <c r="BEX226" s="251"/>
      <c r="BEY226" s="252"/>
      <c r="BEZ226" s="253"/>
      <c r="BFA226" s="251"/>
      <c r="BFB226" s="252"/>
      <c r="BFC226" s="253"/>
      <c r="BFD226" s="251"/>
      <c r="BFE226" s="252"/>
      <c r="BFF226" s="253"/>
      <c r="BFG226" s="251"/>
      <c r="BFH226" s="252"/>
      <c r="BFI226" s="253"/>
      <c r="BFJ226" s="251"/>
      <c r="BFK226" s="252"/>
      <c r="BFL226" s="253"/>
      <c r="BFM226" s="251"/>
      <c r="BFN226" s="252"/>
      <c r="BFO226" s="253"/>
      <c r="BFP226" s="251"/>
      <c r="BFQ226" s="252"/>
      <c r="BFR226" s="253"/>
      <c r="BFS226" s="251"/>
      <c r="BFT226" s="252"/>
      <c r="BFU226" s="253"/>
      <c r="BFV226" s="251"/>
      <c r="BFW226" s="252"/>
      <c r="BFX226" s="253"/>
      <c r="BFY226" s="251"/>
      <c r="BFZ226" s="252"/>
      <c r="BGA226" s="253"/>
      <c r="BGB226" s="251"/>
      <c r="BGC226" s="252"/>
      <c r="BGD226" s="253"/>
      <c r="BGE226" s="251"/>
      <c r="BGF226" s="252"/>
      <c r="BGG226" s="253"/>
      <c r="BGH226" s="251"/>
      <c r="BGI226" s="252"/>
      <c r="BGJ226" s="253"/>
      <c r="BGK226" s="251"/>
      <c r="BGL226" s="252"/>
      <c r="BGM226" s="253"/>
      <c r="BGN226" s="251"/>
      <c r="BGO226" s="252"/>
      <c r="BGP226" s="253"/>
      <c r="BGQ226" s="251"/>
      <c r="BGR226" s="252"/>
      <c r="BGS226" s="253"/>
      <c r="BGT226" s="251"/>
      <c r="BGU226" s="252"/>
      <c r="BGV226" s="253"/>
      <c r="BGW226" s="251"/>
      <c r="BGX226" s="252"/>
      <c r="BGY226" s="253"/>
      <c r="BGZ226" s="251"/>
      <c r="BHA226" s="252"/>
      <c r="BHB226" s="253"/>
      <c r="BHC226" s="251"/>
      <c r="BHD226" s="252"/>
      <c r="BHE226" s="253"/>
      <c r="BHF226" s="251"/>
      <c r="BHG226" s="252"/>
      <c r="BHH226" s="253"/>
      <c r="BHI226" s="251"/>
      <c r="BHJ226" s="252"/>
      <c r="BHK226" s="253"/>
      <c r="BHL226" s="251"/>
      <c r="BHM226" s="252"/>
      <c r="BHN226" s="253"/>
      <c r="BHO226" s="251"/>
      <c r="BHP226" s="252"/>
      <c r="BHQ226" s="253"/>
      <c r="BHR226" s="251"/>
      <c r="BHS226" s="252"/>
      <c r="BHT226" s="253"/>
      <c r="BHU226" s="251"/>
      <c r="BHV226" s="252"/>
      <c r="BHW226" s="253"/>
      <c r="BHX226" s="251"/>
      <c r="BHY226" s="252"/>
      <c r="BHZ226" s="253"/>
      <c r="BIA226" s="251"/>
      <c r="BIB226" s="252"/>
      <c r="BIC226" s="253"/>
      <c r="BID226" s="251"/>
      <c r="BIE226" s="252"/>
      <c r="BIF226" s="253"/>
      <c r="BIG226" s="251"/>
      <c r="BIH226" s="252"/>
      <c r="BII226" s="253"/>
      <c r="BIJ226" s="251"/>
      <c r="BIK226" s="252"/>
      <c r="BIL226" s="253"/>
      <c r="BIM226" s="251"/>
      <c r="BIN226" s="252"/>
      <c r="BIO226" s="253"/>
      <c r="BIP226" s="251"/>
      <c r="BIQ226" s="252"/>
      <c r="BIR226" s="253"/>
      <c r="BIS226" s="251"/>
      <c r="BIT226" s="252"/>
      <c r="BIU226" s="253"/>
      <c r="BIV226" s="251"/>
      <c r="BIW226" s="252"/>
      <c r="BIX226" s="253"/>
      <c r="BIY226" s="251"/>
      <c r="BIZ226" s="252"/>
      <c r="BJA226" s="253"/>
      <c r="BJB226" s="251"/>
      <c r="BJC226" s="252"/>
      <c r="BJD226" s="253"/>
      <c r="BJE226" s="251"/>
      <c r="BJF226" s="252"/>
      <c r="BJG226" s="253"/>
      <c r="BJH226" s="251"/>
      <c r="BJI226" s="252"/>
      <c r="BJJ226" s="253"/>
      <c r="BJK226" s="251"/>
      <c r="BJL226" s="252"/>
      <c r="BJM226" s="253"/>
      <c r="BJN226" s="251"/>
      <c r="BJO226" s="252"/>
      <c r="BJP226" s="253"/>
      <c r="BJQ226" s="251"/>
      <c r="BJR226" s="252"/>
      <c r="BJS226" s="253"/>
      <c r="BJT226" s="251"/>
      <c r="BJU226" s="252"/>
      <c r="BJV226" s="253"/>
      <c r="BJW226" s="251"/>
      <c r="BJX226" s="252"/>
      <c r="BJY226" s="253"/>
      <c r="BJZ226" s="251"/>
      <c r="BKA226" s="252"/>
      <c r="BKB226" s="253"/>
      <c r="BKC226" s="251"/>
      <c r="BKD226" s="252"/>
      <c r="BKE226" s="253"/>
      <c r="BKF226" s="251"/>
      <c r="BKG226" s="252"/>
      <c r="BKH226" s="253"/>
      <c r="BKI226" s="251"/>
      <c r="BKJ226" s="252"/>
      <c r="BKK226" s="253"/>
      <c r="BKL226" s="251"/>
      <c r="BKM226" s="252"/>
      <c r="BKN226" s="253"/>
      <c r="BKO226" s="251"/>
      <c r="BKP226" s="252"/>
      <c r="BKQ226" s="253"/>
      <c r="BKR226" s="251"/>
      <c r="BKS226" s="252"/>
      <c r="BKT226" s="253"/>
      <c r="BKU226" s="251"/>
      <c r="BKV226" s="252"/>
      <c r="BKW226" s="253"/>
      <c r="BKX226" s="251"/>
      <c r="BKY226" s="252"/>
      <c r="BKZ226" s="253"/>
      <c r="BLA226" s="251"/>
      <c r="BLB226" s="252"/>
      <c r="BLC226" s="253"/>
      <c r="BLD226" s="251"/>
      <c r="BLE226" s="252"/>
      <c r="BLF226" s="253"/>
      <c r="BLG226" s="251"/>
      <c r="BLH226" s="252"/>
      <c r="BLI226" s="253"/>
      <c r="BLJ226" s="251"/>
      <c r="BLK226" s="252"/>
      <c r="BLL226" s="253"/>
      <c r="BLM226" s="251"/>
      <c r="BLN226" s="252"/>
      <c r="BLO226" s="253"/>
      <c r="BLP226" s="251"/>
      <c r="BLQ226" s="252"/>
      <c r="BLR226" s="253"/>
      <c r="BLS226" s="251"/>
      <c r="BLT226" s="252"/>
      <c r="BLU226" s="253"/>
      <c r="BLV226" s="251"/>
      <c r="BLW226" s="252"/>
      <c r="BLX226" s="253"/>
      <c r="BLY226" s="251"/>
      <c r="BLZ226" s="252"/>
      <c r="BMA226" s="253"/>
      <c r="BMB226" s="251"/>
      <c r="BMC226" s="252"/>
      <c r="BMD226" s="253"/>
      <c r="BME226" s="251"/>
      <c r="BMF226" s="252"/>
      <c r="BMG226" s="253"/>
      <c r="BMH226" s="251"/>
      <c r="BMI226" s="252"/>
      <c r="BMJ226" s="253"/>
      <c r="BMK226" s="251"/>
      <c r="BML226" s="252"/>
      <c r="BMM226" s="253"/>
      <c r="BMN226" s="251"/>
      <c r="BMO226" s="252"/>
      <c r="BMP226" s="253"/>
      <c r="BMQ226" s="251"/>
      <c r="BMR226" s="252"/>
      <c r="BMS226" s="253"/>
      <c r="BMT226" s="251"/>
      <c r="BMU226" s="252"/>
      <c r="BMV226" s="253"/>
      <c r="BMW226" s="251"/>
      <c r="BMX226" s="252"/>
      <c r="BMY226" s="253"/>
      <c r="BMZ226" s="251"/>
      <c r="BNA226" s="252"/>
      <c r="BNB226" s="253"/>
      <c r="BNC226" s="251"/>
      <c r="BND226" s="252"/>
      <c r="BNE226" s="253"/>
      <c r="BNF226" s="251"/>
      <c r="BNG226" s="252"/>
      <c r="BNH226" s="253"/>
      <c r="BNI226" s="251"/>
      <c r="BNJ226" s="252"/>
      <c r="BNK226" s="253"/>
      <c r="BNL226" s="251"/>
      <c r="BNM226" s="252"/>
      <c r="BNN226" s="253"/>
      <c r="BNO226" s="251"/>
      <c r="BNP226" s="252"/>
      <c r="BNQ226" s="253"/>
      <c r="BNR226" s="251"/>
      <c r="BNS226" s="252"/>
      <c r="BNT226" s="253"/>
      <c r="BNU226" s="251"/>
      <c r="BNV226" s="252"/>
      <c r="BNW226" s="253"/>
      <c r="BNX226" s="251"/>
      <c r="BNY226" s="252"/>
      <c r="BNZ226" s="253"/>
      <c r="BOA226" s="251"/>
      <c r="BOB226" s="252"/>
      <c r="BOC226" s="253"/>
      <c r="BOD226" s="251"/>
      <c r="BOE226" s="252"/>
      <c r="BOF226" s="253"/>
      <c r="BOG226" s="251"/>
      <c r="BOH226" s="252"/>
      <c r="BOI226" s="253"/>
      <c r="BOJ226" s="251"/>
      <c r="BOK226" s="252"/>
      <c r="BOL226" s="253"/>
      <c r="BOM226" s="251"/>
      <c r="BON226" s="252"/>
      <c r="BOO226" s="253"/>
      <c r="BOP226" s="251"/>
      <c r="BOQ226" s="252"/>
      <c r="BOR226" s="253"/>
      <c r="BOS226" s="251"/>
      <c r="BOT226" s="252"/>
      <c r="BOU226" s="253"/>
      <c r="BOV226" s="251"/>
      <c r="BOW226" s="252"/>
      <c r="BOX226" s="253"/>
      <c r="BOY226" s="251"/>
      <c r="BOZ226" s="252"/>
      <c r="BPA226" s="253"/>
      <c r="BPB226" s="251"/>
      <c r="BPC226" s="252"/>
      <c r="BPD226" s="253"/>
      <c r="BPE226" s="251"/>
      <c r="BPF226" s="252"/>
      <c r="BPG226" s="253"/>
      <c r="BPH226" s="251"/>
      <c r="BPI226" s="252"/>
      <c r="BPJ226" s="253"/>
      <c r="BPK226" s="251"/>
      <c r="BPL226" s="252"/>
      <c r="BPM226" s="253"/>
      <c r="BPN226" s="251"/>
      <c r="BPO226" s="252"/>
      <c r="BPP226" s="253"/>
      <c r="BPQ226" s="251"/>
      <c r="BPR226" s="252"/>
      <c r="BPS226" s="253"/>
      <c r="BPT226" s="251"/>
      <c r="BPU226" s="252"/>
      <c r="BPV226" s="253"/>
      <c r="BPW226" s="251"/>
      <c r="BPX226" s="252"/>
      <c r="BPY226" s="253"/>
      <c r="BPZ226" s="251"/>
      <c r="BQA226" s="252"/>
      <c r="BQB226" s="253"/>
      <c r="BQC226" s="251"/>
      <c r="BQD226" s="252"/>
      <c r="BQE226" s="253"/>
      <c r="BQF226" s="251"/>
      <c r="BQG226" s="252"/>
      <c r="BQH226" s="253"/>
      <c r="BQI226" s="251"/>
      <c r="BQJ226" s="252"/>
      <c r="BQK226" s="253"/>
      <c r="BQL226" s="251"/>
      <c r="BQM226" s="252"/>
      <c r="BQN226" s="253"/>
      <c r="BQO226" s="251"/>
      <c r="BQP226" s="252"/>
      <c r="BQQ226" s="253"/>
      <c r="BQR226" s="251"/>
      <c r="BQS226" s="252"/>
      <c r="BQT226" s="253"/>
      <c r="BQU226" s="251"/>
      <c r="BQV226" s="252"/>
      <c r="BQW226" s="253"/>
      <c r="BQX226" s="251"/>
      <c r="BQY226" s="252"/>
      <c r="BQZ226" s="253"/>
      <c r="BRA226" s="251"/>
      <c r="BRB226" s="252"/>
      <c r="BRC226" s="253"/>
      <c r="BRD226" s="251"/>
      <c r="BRE226" s="252"/>
      <c r="BRF226" s="253"/>
      <c r="BRG226" s="251"/>
      <c r="BRH226" s="252"/>
      <c r="BRI226" s="253"/>
      <c r="BRJ226" s="251"/>
      <c r="BRK226" s="252"/>
      <c r="BRL226" s="253"/>
      <c r="BRM226" s="251"/>
      <c r="BRN226" s="252"/>
      <c r="BRO226" s="253"/>
      <c r="BRP226" s="251"/>
      <c r="BRQ226" s="252"/>
      <c r="BRR226" s="253"/>
      <c r="BRS226" s="251"/>
      <c r="BRT226" s="252"/>
      <c r="BRU226" s="253"/>
      <c r="BRV226" s="251"/>
      <c r="BRW226" s="252"/>
      <c r="BRX226" s="253"/>
      <c r="BRY226" s="251"/>
      <c r="BRZ226" s="252"/>
      <c r="BSA226" s="253"/>
      <c r="BSB226" s="251"/>
      <c r="BSC226" s="252"/>
      <c r="BSD226" s="253"/>
      <c r="BSE226" s="251"/>
      <c r="BSF226" s="252"/>
      <c r="BSG226" s="253"/>
      <c r="BSH226" s="251"/>
      <c r="BSI226" s="252"/>
      <c r="BSJ226" s="253"/>
      <c r="BSK226" s="251"/>
      <c r="BSL226" s="252"/>
      <c r="BSM226" s="253"/>
      <c r="BSN226" s="251"/>
      <c r="BSO226" s="252"/>
      <c r="BSP226" s="253"/>
      <c r="BSQ226" s="251"/>
      <c r="BSR226" s="252"/>
      <c r="BSS226" s="253"/>
      <c r="BST226" s="251"/>
      <c r="BSU226" s="252"/>
      <c r="BSV226" s="253"/>
      <c r="BSW226" s="251"/>
      <c r="BSX226" s="252"/>
      <c r="BSY226" s="253"/>
      <c r="BSZ226" s="251"/>
      <c r="BTA226" s="252"/>
      <c r="BTB226" s="253"/>
      <c r="BTC226" s="251"/>
      <c r="BTD226" s="252"/>
      <c r="BTE226" s="253"/>
      <c r="BTF226" s="251"/>
      <c r="BTG226" s="252"/>
      <c r="BTH226" s="253"/>
      <c r="BTI226" s="251"/>
      <c r="BTJ226" s="252"/>
      <c r="BTK226" s="253"/>
      <c r="BTL226" s="251"/>
      <c r="BTM226" s="252"/>
      <c r="BTN226" s="253"/>
      <c r="BTO226" s="251"/>
      <c r="BTP226" s="252"/>
      <c r="BTQ226" s="253"/>
      <c r="BTR226" s="251"/>
      <c r="BTS226" s="252"/>
      <c r="BTT226" s="253"/>
      <c r="BTU226" s="251"/>
      <c r="BTV226" s="252"/>
      <c r="BTW226" s="253"/>
      <c r="BTX226" s="251"/>
      <c r="BTY226" s="252"/>
      <c r="BTZ226" s="253"/>
      <c r="BUA226" s="251"/>
      <c r="BUB226" s="252"/>
      <c r="BUC226" s="253"/>
      <c r="BUD226" s="251"/>
      <c r="BUE226" s="252"/>
      <c r="BUF226" s="253"/>
      <c r="BUG226" s="251"/>
      <c r="BUH226" s="252"/>
      <c r="BUI226" s="253"/>
      <c r="BUJ226" s="251"/>
      <c r="BUK226" s="252"/>
      <c r="BUL226" s="253"/>
      <c r="BUM226" s="251"/>
      <c r="BUN226" s="252"/>
      <c r="BUO226" s="253"/>
      <c r="BUP226" s="251"/>
      <c r="BUQ226" s="252"/>
      <c r="BUR226" s="253"/>
      <c r="BUS226" s="251"/>
      <c r="BUT226" s="252"/>
      <c r="BUU226" s="253"/>
      <c r="BUV226" s="251"/>
      <c r="BUW226" s="252"/>
      <c r="BUX226" s="253"/>
      <c r="BUY226" s="251"/>
      <c r="BUZ226" s="252"/>
      <c r="BVA226" s="253"/>
      <c r="BVB226" s="251"/>
      <c r="BVC226" s="252"/>
      <c r="BVD226" s="253"/>
      <c r="BVE226" s="251"/>
      <c r="BVF226" s="252"/>
      <c r="BVG226" s="253"/>
      <c r="BVH226" s="251"/>
      <c r="BVI226" s="252"/>
      <c r="BVJ226" s="253"/>
      <c r="BVK226" s="251"/>
      <c r="BVL226" s="252"/>
      <c r="BVM226" s="253"/>
      <c r="BVN226" s="251"/>
      <c r="BVO226" s="252"/>
      <c r="BVP226" s="253"/>
      <c r="BVQ226" s="251"/>
      <c r="BVR226" s="252"/>
      <c r="BVS226" s="253"/>
      <c r="BVT226" s="251"/>
      <c r="BVU226" s="252"/>
      <c r="BVV226" s="253"/>
      <c r="BVW226" s="251"/>
      <c r="BVX226" s="252"/>
      <c r="BVY226" s="253"/>
      <c r="BVZ226" s="251"/>
      <c r="BWA226" s="252"/>
      <c r="BWB226" s="253"/>
      <c r="BWC226" s="251"/>
      <c r="BWD226" s="252"/>
      <c r="BWE226" s="253"/>
      <c r="BWF226" s="251"/>
      <c r="BWG226" s="252"/>
      <c r="BWH226" s="253"/>
      <c r="BWI226" s="251"/>
      <c r="BWJ226" s="252"/>
      <c r="BWK226" s="253"/>
      <c r="BWL226" s="251"/>
      <c r="BWM226" s="252"/>
      <c r="BWN226" s="253"/>
      <c r="BWO226" s="251"/>
      <c r="BWP226" s="252"/>
      <c r="BWQ226" s="253"/>
      <c r="BWR226" s="251"/>
      <c r="BWS226" s="252"/>
      <c r="BWT226" s="253"/>
      <c r="BWU226" s="251"/>
      <c r="BWV226" s="252"/>
      <c r="BWW226" s="253"/>
      <c r="BWX226" s="251"/>
      <c r="BWY226" s="252"/>
      <c r="BWZ226" s="253"/>
      <c r="BXA226" s="251"/>
      <c r="BXB226" s="252"/>
      <c r="BXC226" s="253"/>
      <c r="BXD226" s="251"/>
      <c r="BXE226" s="252"/>
      <c r="BXF226" s="253"/>
      <c r="BXG226" s="251"/>
      <c r="BXH226" s="252"/>
      <c r="BXI226" s="253"/>
      <c r="BXJ226" s="251"/>
      <c r="BXK226" s="252"/>
      <c r="BXL226" s="253"/>
      <c r="BXM226" s="251"/>
      <c r="BXN226" s="252"/>
      <c r="BXO226" s="253"/>
      <c r="BXP226" s="251"/>
      <c r="BXQ226" s="252"/>
      <c r="BXR226" s="253"/>
      <c r="BXS226" s="251"/>
      <c r="BXT226" s="252"/>
      <c r="BXU226" s="253"/>
      <c r="BXV226" s="251"/>
      <c r="BXW226" s="252"/>
      <c r="BXX226" s="253"/>
      <c r="BXY226" s="251"/>
      <c r="BXZ226" s="252"/>
      <c r="BYA226" s="253"/>
      <c r="BYB226" s="251"/>
      <c r="BYC226" s="252"/>
      <c r="BYD226" s="253"/>
      <c r="BYE226" s="251"/>
      <c r="BYF226" s="252"/>
      <c r="BYG226" s="253"/>
      <c r="BYH226" s="251"/>
      <c r="BYI226" s="252"/>
      <c r="BYJ226" s="253"/>
      <c r="BYK226" s="251"/>
      <c r="BYL226" s="252"/>
      <c r="BYM226" s="253"/>
      <c r="BYN226" s="251"/>
      <c r="BYO226" s="252"/>
      <c r="BYP226" s="253"/>
      <c r="BYQ226" s="251"/>
      <c r="BYR226" s="252"/>
      <c r="BYS226" s="253"/>
      <c r="BYT226" s="251"/>
      <c r="BYU226" s="252"/>
      <c r="BYV226" s="253"/>
      <c r="BYW226" s="251"/>
      <c r="BYX226" s="252"/>
      <c r="BYY226" s="253"/>
      <c r="BYZ226" s="251"/>
      <c r="BZA226" s="252"/>
      <c r="BZB226" s="253"/>
      <c r="BZC226" s="251"/>
      <c r="BZD226" s="252"/>
      <c r="BZE226" s="253"/>
      <c r="BZF226" s="251"/>
      <c r="BZG226" s="252"/>
      <c r="BZH226" s="253"/>
      <c r="BZI226" s="251"/>
      <c r="BZJ226" s="252"/>
      <c r="BZK226" s="253"/>
      <c r="BZL226" s="251"/>
      <c r="BZM226" s="252"/>
      <c r="BZN226" s="253"/>
      <c r="BZO226" s="251"/>
      <c r="BZP226" s="252"/>
      <c r="BZQ226" s="253"/>
      <c r="BZR226" s="251"/>
      <c r="BZS226" s="252"/>
      <c r="BZT226" s="253"/>
      <c r="BZU226" s="251"/>
      <c r="BZV226" s="252"/>
      <c r="BZW226" s="253"/>
      <c r="BZX226" s="251"/>
      <c r="BZY226" s="252"/>
      <c r="BZZ226" s="253"/>
      <c r="CAA226" s="251"/>
      <c r="CAB226" s="252"/>
      <c r="CAC226" s="253"/>
      <c r="CAD226" s="251"/>
      <c r="CAE226" s="252"/>
      <c r="CAF226" s="253"/>
      <c r="CAG226" s="251"/>
      <c r="CAH226" s="252"/>
      <c r="CAI226" s="253"/>
      <c r="CAJ226" s="251"/>
      <c r="CAK226" s="252"/>
      <c r="CAL226" s="253"/>
      <c r="CAM226" s="251"/>
      <c r="CAN226" s="252"/>
      <c r="CAO226" s="253"/>
      <c r="CAP226" s="251"/>
      <c r="CAQ226" s="252"/>
      <c r="CAR226" s="253"/>
      <c r="CAS226" s="251"/>
      <c r="CAT226" s="252"/>
      <c r="CAU226" s="253"/>
      <c r="CAV226" s="251"/>
      <c r="CAW226" s="252"/>
      <c r="CAX226" s="253"/>
      <c r="CAY226" s="251"/>
      <c r="CAZ226" s="252"/>
      <c r="CBA226" s="253"/>
      <c r="CBB226" s="251"/>
      <c r="CBC226" s="252"/>
      <c r="CBD226" s="253"/>
      <c r="CBE226" s="251"/>
      <c r="CBF226" s="252"/>
      <c r="CBG226" s="253"/>
      <c r="CBH226" s="251"/>
      <c r="CBI226" s="252"/>
      <c r="CBJ226" s="253"/>
      <c r="CBK226" s="251"/>
      <c r="CBL226" s="252"/>
      <c r="CBM226" s="253"/>
      <c r="CBN226" s="251"/>
      <c r="CBO226" s="252"/>
      <c r="CBP226" s="253"/>
      <c r="CBQ226" s="251"/>
      <c r="CBR226" s="252"/>
      <c r="CBS226" s="253"/>
      <c r="CBT226" s="251"/>
      <c r="CBU226" s="252"/>
      <c r="CBV226" s="253"/>
      <c r="CBW226" s="251"/>
      <c r="CBX226" s="252"/>
      <c r="CBY226" s="253"/>
      <c r="CBZ226" s="251"/>
      <c r="CCA226" s="252"/>
      <c r="CCB226" s="253"/>
      <c r="CCC226" s="251"/>
      <c r="CCD226" s="252"/>
      <c r="CCE226" s="253"/>
      <c r="CCF226" s="251"/>
      <c r="CCG226" s="252"/>
      <c r="CCH226" s="253"/>
      <c r="CCI226" s="251"/>
      <c r="CCJ226" s="252"/>
      <c r="CCK226" s="253"/>
      <c r="CCL226" s="251"/>
      <c r="CCM226" s="252"/>
      <c r="CCN226" s="253"/>
      <c r="CCO226" s="251"/>
      <c r="CCP226" s="252"/>
      <c r="CCQ226" s="253"/>
      <c r="CCR226" s="251"/>
      <c r="CCS226" s="252"/>
      <c r="CCT226" s="253"/>
      <c r="CCU226" s="251"/>
      <c r="CCV226" s="252"/>
      <c r="CCW226" s="253"/>
      <c r="CCX226" s="251"/>
      <c r="CCY226" s="252"/>
      <c r="CCZ226" s="253"/>
      <c r="CDA226" s="251"/>
      <c r="CDB226" s="252"/>
      <c r="CDC226" s="253"/>
      <c r="CDD226" s="251"/>
      <c r="CDE226" s="252"/>
      <c r="CDF226" s="253"/>
      <c r="CDG226" s="251"/>
      <c r="CDH226" s="252"/>
      <c r="CDI226" s="253"/>
      <c r="CDJ226" s="251"/>
      <c r="CDK226" s="252"/>
      <c r="CDL226" s="253"/>
      <c r="CDM226" s="251"/>
      <c r="CDN226" s="252"/>
      <c r="CDO226" s="253"/>
      <c r="CDP226" s="251"/>
      <c r="CDQ226" s="252"/>
      <c r="CDR226" s="253"/>
      <c r="CDS226" s="251"/>
      <c r="CDT226" s="252"/>
      <c r="CDU226" s="253"/>
      <c r="CDV226" s="251"/>
      <c r="CDW226" s="252"/>
      <c r="CDX226" s="253"/>
      <c r="CDY226" s="251"/>
      <c r="CDZ226" s="252"/>
      <c r="CEA226" s="253"/>
      <c r="CEB226" s="251"/>
      <c r="CEC226" s="252"/>
      <c r="CED226" s="253"/>
      <c r="CEE226" s="251"/>
      <c r="CEF226" s="252"/>
      <c r="CEG226" s="253"/>
      <c r="CEH226" s="251"/>
      <c r="CEI226" s="252"/>
      <c r="CEJ226" s="253"/>
      <c r="CEK226" s="251"/>
      <c r="CEL226" s="252"/>
      <c r="CEM226" s="253"/>
      <c r="CEN226" s="251"/>
      <c r="CEO226" s="252"/>
      <c r="CEP226" s="253"/>
      <c r="CEQ226" s="251"/>
      <c r="CER226" s="252"/>
      <c r="CES226" s="253"/>
      <c r="CET226" s="251"/>
      <c r="CEU226" s="252"/>
      <c r="CEV226" s="253"/>
      <c r="CEW226" s="251"/>
      <c r="CEX226" s="252"/>
      <c r="CEY226" s="253"/>
      <c r="CEZ226" s="251"/>
      <c r="CFA226" s="252"/>
      <c r="CFB226" s="253"/>
      <c r="CFC226" s="251"/>
      <c r="CFD226" s="252"/>
      <c r="CFE226" s="253"/>
      <c r="CFF226" s="251"/>
      <c r="CFG226" s="252"/>
      <c r="CFH226" s="253"/>
      <c r="CFI226" s="251"/>
      <c r="CFJ226" s="252"/>
      <c r="CFK226" s="253"/>
      <c r="CFL226" s="251"/>
      <c r="CFM226" s="252"/>
      <c r="CFN226" s="253"/>
      <c r="CFO226" s="251"/>
      <c r="CFP226" s="252"/>
      <c r="CFQ226" s="253"/>
      <c r="CFR226" s="251"/>
      <c r="CFS226" s="252"/>
      <c r="CFT226" s="253"/>
      <c r="CFU226" s="251"/>
      <c r="CFV226" s="252"/>
      <c r="CFW226" s="253"/>
      <c r="CFX226" s="251"/>
      <c r="CFY226" s="252"/>
      <c r="CFZ226" s="253"/>
      <c r="CGA226" s="251"/>
      <c r="CGB226" s="252"/>
      <c r="CGC226" s="253"/>
      <c r="CGD226" s="251"/>
      <c r="CGE226" s="252"/>
      <c r="CGF226" s="253"/>
      <c r="CGG226" s="251"/>
      <c r="CGH226" s="252"/>
      <c r="CGI226" s="253"/>
      <c r="CGJ226" s="251"/>
      <c r="CGK226" s="252"/>
      <c r="CGL226" s="253"/>
      <c r="CGM226" s="251"/>
      <c r="CGN226" s="252"/>
      <c r="CGO226" s="253"/>
      <c r="CGP226" s="251"/>
      <c r="CGQ226" s="252"/>
      <c r="CGR226" s="253"/>
      <c r="CGS226" s="251"/>
      <c r="CGT226" s="252"/>
      <c r="CGU226" s="253"/>
      <c r="CGV226" s="251"/>
      <c r="CGW226" s="252"/>
      <c r="CGX226" s="253"/>
      <c r="CGY226" s="251"/>
      <c r="CGZ226" s="252"/>
      <c r="CHA226" s="253"/>
      <c r="CHB226" s="251"/>
      <c r="CHC226" s="252"/>
      <c r="CHD226" s="253"/>
      <c r="CHE226" s="251"/>
      <c r="CHF226" s="252"/>
      <c r="CHG226" s="253"/>
      <c r="CHH226" s="251"/>
      <c r="CHI226" s="252"/>
      <c r="CHJ226" s="253"/>
      <c r="CHK226" s="251"/>
      <c r="CHL226" s="252"/>
      <c r="CHM226" s="253"/>
      <c r="CHN226" s="251"/>
      <c r="CHO226" s="252"/>
      <c r="CHP226" s="253"/>
      <c r="CHQ226" s="251"/>
      <c r="CHR226" s="252"/>
      <c r="CHS226" s="253"/>
      <c r="CHT226" s="251"/>
      <c r="CHU226" s="252"/>
      <c r="CHV226" s="253"/>
      <c r="CHW226" s="251"/>
      <c r="CHX226" s="252"/>
      <c r="CHY226" s="253"/>
      <c r="CHZ226" s="251"/>
      <c r="CIA226" s="252"/>
      <c r="CIB226" s="253"/>
      <c r="CIC226" s="251"/>
      <c r="CID226" s="252"/>
      <c r="CIE226" s="253"/>
      <c r="CIF226" s="251"/>
      <c r="CIG226" s="252"/>
      <c r="CIH226" s="253"/>
      <c r="CII226" s="251"/>
      <c r="CIJ226" s="252"/>
      <c r="CIK226" s="253"/>
      <c r="CIL226" s="251"/>
      <c r="CIM226" s="252"/>
      <c r="CIN226" s="253"/>
      <c r="CIO226" s="251"/>
      <c r="CIP226" s="252"/>
      <c r="CIQ226" s="253"/>
      <c r="CIR226" s="251"/>
      <c r="CIS226" s="252"/>
      <c r="CIT226" s="253"/>
      <c r="CIU226" s="251"/>
      <c r="CIV226" s="252"/>
      <c r="CIW226" s="253"/>
      <c r="CIX226" s="251"/>
      <c r="CIY226" s="252"/>
      <c r="CIZ226" s="253"/>
      <c r="CJA226" s="251"/>
      <c r="CJB226" s="252"/>
      <c r="CJC226" s="253"/>
      <c r="CJD226" s="251"/>
      <c r="CJE226" s="252"/>
      <c r="CJF226" s="253"/>
      <c r="CJG226" s="251"/>
      <c r="CJH226" s="252"/>
      <c r="CJI226" s="253"/>
      <c r="CJJ226" s="251"/>
      <c r="CJK226" s="252"/>
      <c r="CJL226" s="253"/>
      <c r="CJM226" s="251"/>
      <c r="CJN226" s="252"/>
      <c r="CJO226" s="253"/>
      <c r="CJP226" s="251"/>
      <c r="CJQ226" s="252"/>
      <c r="CJR226" s="253"/>
      <c r="CJS226" s="251"/>
      <c r="CJT226" s="252"/>
      <c r="CJU226" s="253"/>
      <c r="CJV226" s="251"/>
      <c r="CJW226" s="252"/>
      <c r="CJX226" s="253"/>
      <c r="CJY226" s="251"/>
      <c r="CJZ226" s="252"/>
      <c r="CKA226" s="253"/>
      <c r="CKB226" s="251"/>
      <c r="CKC226" s="252"/>
      <c r="CKD226" s="253"/>
      <c r="CKE226" s="251"/>
      <c r="CKF226" s="252"/>
      <c r="CKG226" s="253"/>
      <c r="CKH226" s="251"/>
      <c r="CKI226" s="252"/>
      <c r="CKJ226" s="253"/>
      <c r="CKK226" s="251"/>
      <c r="CKL226" s="252"/>
      <c r="CKM226" s="253"/>
      <c r="CKN226" s="251"/>
      <c r="CKO226" s="252"/>
      <c r="CKP226" s="253"/>
      <c r="CKQ226" s="251"/>
      <c r="CKR226" s="252"/>
      <c r="CKS226" s="253"/>
      <c r="CKT226" s="251"/>
      <c r="CKU226" s="252"/>
      <c r="CKV226" s="253"/>
      <c r="CKW226" s="251"/>
      <c r="CKX226" s="252"/>
      <c r="CKY226" s="253"/>
      <c r="CKZ226" s="251"/>
      <c r="CLA226" s="252"/>
      <c r="CLB226" s="253"/>
      <c r="CLC226" s="251"/>
      <c r="CLD226" s="252"/>
      <c r="CLE226" s="253"/>
      <c r="CLF226" s="251"/>
      <c r="CLG226" s="252"/>
      <c r="CLH226" s="253"/>
      <c r="CLI226" s="251"/>
      <c r="CLJ226" s="252"/>
      <c r="CLK226" s="253"/>
      <c r="CLL226" s="251"/>
      <c r="CLM226" s="252"/>
      <c r="CLN226" s="253"/>
      <c r="CLO226" s="251"/>
      <c r="CLP226" s="252"/>
      <c r="CLQ226" s="253"/>
      <c r="CLR226" s="251"/>
      <c r="CLS226" s="252"/>
      <c r="CLT226" s="253"/>
      <c r="CLU226" s="251"/>
      <c r="CLV226" s="252"/>
      <c r="CLW226" s="253"/>
      <c r="CLX226" s="251"/>
      <c r="CLY226" s="252"/>
      <c r="CLZ226" s="253"/>
      <c r="CMA226" s="251"/>
      <c r="CMB226" s="252"/>
      <c r="CMC226" s="253"/>
      <c r="CMD226" s="251"/>
      <c r="CME226" s="252"/>
      <c r="CMF226" s="253"/>
      <c r="CMG226" s="251"/>
      <c r="CMH226" s="252"/>
      <c r="CMI226" s="253"/>
      <c r="CMJ226" s="251"/>
      <c r="CMK226" s="252"/>
      <c r="CML226" s="253"/>
      <c r="CMM226" s="251"/>
      <c r="CMN226" s="252"/>
      <c r="CMO226" s="253"/>
      <c r="CMP226" s="251"/>
      <c r="CMQ226" s="252"/>
      <c r="CMR226" s="253"/>
      <c r="CMS226" s="251"/>
      <c r="CMT226" s="252"/>
      <c r="CMU226" s="253"/>
      <c r="CMV226" s="251"/>
      <c r="CMW226" s="252"/>
      <c r="CMX226" s="253"/>
      <c r="CMY226" s="251"/>
      <c r="CMZ226" s="252"/>
      <c r="CNA226" s="253"/>
      <c r="CNB226" s="251"/>
      <c r="CNC226" s="252"/>
      <c r="CND226" s="253"/>
      <c r="CNE226" s="251"/>
      <c r="CNF226" s="252"/>
      <c r="CNG226" s="253"/>
      <c r="CNH226" s="251"/>
      <c r="CNI226" s="252"/>
      <c r="CNJ226" s="253"/>
      <c r="CNK226" s="251"/>
      <c r="CNL226" s="252"/>
      <c r="CNM226" s="253"/>
      <c r="CNN226" s="251"/>
      <c r="CNO226" s="252"/>
      <c r="CNP226" s="253"/>
      <c r="CNQ226" s="251"/>
      <c r="CNR226" s="252"/>
      <c r="CNS226" s="253"/>
      <c r="CNT226" s="251"/>
      <c r="CNU226" s="252"/>
      <c r="CNV226" s="253"/>
      <c r="CNW226" s="251"/>
      <c r="CNX226" s="252"/>
      <c r="CNY226" s="253"/>
      <c r="CNZ226" s="251"/>
      <c r="COA226" s="252"/>
      <c r="COB226" s="253"/>
      <c r="COC226" s="251"/>
      <c r="COD226" s="252"/>
      <c r="COE226" s="253"/>
      <c r="COF226" s="251"/>
      <c r="COG226" s="252"/>
      <c r="COH226" s="253"/>
      <c r="COI226" s="251"/>
      <c r="COJ226" s="252"/>
      <c r="COK226" s="253"/>
      <c r="COL226" s="251"/>
      <c r="COM226" s="252"/>
      <c r="CON226" s="253"/>
      <c r="COO226" s="251"/>
      <c r="COP226" s="252"/>
      <c r="COQ226" s="253"/>
      <c r="COR226" s="251"/>
      <c r="COS226" s="252"/>
      <c r="COT226" s="253"/>
      <c r="COU226" s="251"/>
      <c r="COV226" s="252"/>
      <c r="COW226" s="253"/>
      <c r="COX226" s="251"/>
      <c r="COY226" s="252"/>
      <c r="COZ226" s="253"/>
      <c r="CPA226" s="251"/>
      <c r="CPB226" s="252"/>
      <c r="CPC226" s="253"/>
      <c r="CPD226" s="251"/>
      <c r="CPE226" s="252"/>
      <c r="CPF226" s="253"/>
      <c r="CPG226" s="251"/>
      <c r="CPH226" s="252"/>
      <c r="CPI226" s="253"/>
      <c r="CPJ226" s="251"/>
      <c r="CPK226" s="252"/>
      <c r="CPL226" s="253"/>
      <c r="CPM226" s="251"/>
      <c r="CPN226" s="252"/>
      <c r="CPO226" s="253"/>
      <c r="CPP226" s="251"/>
      <c r="CPQ226" s="252"/>
      <c r="CPR226" s="253"/>
      <c r="CPS226" s="251"/>
      <c r="CPT226" s="252"/>
      <c r="CPU226" s="253"/>
      <c r="CPV226" s="251"/>
      <c r="CPW226" s="252"/>
      <c r="CPX226" s="253"/>
      <c r="CPY226" s="251"/>
      <c r="CPZ226" s="252"/>
      <c r="CQA226" s="253"/>
      <c r="CQB226" s="251"/>
      <c r="CQC226" s="252"/>
      <c r="CQD226" s="253"/>
      <c r="CQE226" s="251"/>
      <c r="CQF226" s="252"/>
      <c r="CQG226" s="253"/>
      <c r="CQH226" s="251"/>
      <c r="CQI226" s="252"/>
      <c r="CQJ226" s="253"/>
      <c r="CQK226" s="251"/>
      <c r="CQL226" s="252"/>
      <c r="CQM226" s="253"/>
      <c r="CQN226" s="251"/>
      <c r="CQO226" s="252"/>
      <c r="CQP226" s="253"/>
      <c r="CQQ226" s="251"/>
      <c r="CQR226" s="252"/>
      <c r="CQS226" s="253"/>
      <c r="CQT226" s="251"/>
      <c r="CQU226" s="252"/>
      <c r="CQV226" s="253"/>
      <c r="CQW226" s="251"/>
      <c r="CQX226" s="252"/>
      <c r="CQY226" s="253"/>
      <c r="CQZ226" s="251"/>
      <c r="CRA226" s="252"/>
      <c r="CRB226" s="253"/>
      <c r="CRC226" s="251"/>
      <c r="CRD226" s="252"/>
      <c r="CRE226" s="253"/>
      <c r="CRF226" s="251"/>
      <c r="CRG226" s="252"/>
      <c r="CRH226" s="253"/>
      <c r="CRI226" s="251"/>
      <c r="CRJ226" s="252"/>
      <c r="CRK226" s="253"/>
      <c r="CRL226" s="251"/>
      <c r="CRM226" s="252"/>
      <c r="CRN226" s="253"/>
      <c r="CRO226" s="251"/>
      <c r="CRP226" s="252"/>
      <c r="CRQ226" s="253"/>
      <c r="CRR226" s="251"/>
      <c r="CRS226" s="252"/>
      <c r="CRT226" s="253"/>
      <c r="CRU226" s="251"/>
      <c r="CRV226" s="252"/>
      <c r="CRW226" s="253"/>
      <c r="CRX226" s="251"/>
      <c r="CRY226" s="252"/>
      <c r="CRZ226" s="253"/>
      <c r="CSA226" s="251"/>
      <c r="CSB226" s="252"/>
      <c r="CSC226" s="253"/>
      <c r="CSD226" s="251"/>
      <c r="CSE226" s="252"/>
      <c r="CSF226" s="253"/>
      <c r="CSG226" s="251"/>
      <c r="CSH226" s="252"/>
      <c r="CSI226" s="253"/>
      <c r="CSJ226" s="251"/>
      <c r="CSK226" s="252"/>
      <c r="CSL226" s="253"/>
      <c r="CSM226" s="251"/>
      <c r="CSN226" s="252"/>
      <c r="CSO226" s="253"/>
      <c r="CSP226" s="251"/>
      <c r="CSQ226" s="252"/>
      <c r="CSR226" s="253"/>
      <c r="CSS226" s="251"/>
      <c r="CST226" s="252"/>
      <c r="CSU226" s="253"/>
      <c r="CSV226" s="251"/>
      <c r="CSW226" s="252"/>
      <c r="CSX226" s="253"/>
      <c r="CSY226" s="251"/>
      <c r="CSZ226" s="252"/>
      <c r="CTA226" s="253"/>
      <c r="CTB226" s="251"/>
      <c r="CTC226" s="252"/>
      <c r="CTD226" s="253"/>
      <c r="CTE226" s="251"/>
      <c r="CTF226" s="252"/>
      <c r="CTG226" s="253"/>
      <c r="CTH226" s="251"/>
      <c r="CTI226" s="252"/>
      <c r="CTJ226" s="253"/>
      <c r="CTK226" s="251"/>
      <c r="CTL226" s="252"/>
      <c r="CTM226" s="253"/>
      <c r="CTN226" s="251"/>
      <c r="CTO226" s="252"/>
      <c r="CTP226" s="253"/>
      <c r="CTQ226" s="251"/>
      <c r="CTR226" s="252"/>
      <c r="CTS226" s="253"/>
      <c r="CTT226" s="251"/>
      <c r="CTU226" s="252"/>
      <c r="CTV226" s="253"/>
      <c r="CTW226" s="251"/>
      <c r="CTX226" s="252"/>
      <c r="CTY226" s="253"/>
      <c r="CTZ226" s="251"/>
      <c r="CUA226" s="252"/>
      <c r="CUB226" s="253"/>
      <c r="CUC226" s="251"/>
      <c r="CUD226" s="252"/>
      <c r="CUE226" s="253"/>
      <c r="CUF226" s="251"/>
      <c r="CUG226" s="252"/>
      <c r="CUH226" s="253"/>
      <c r="CUI226" s="251"/>
      <c r="CUJ226" s="252"/>
      <c r="CUK226" s="253"/>
      <c r="CUL226" s="251"/>
      <c r="CUM226" s="252"/>
      <c r="CUN226" s="253"/>
      <c r="CUO226" s="251"/>
      <c r="CUP226" s="252"/>
      <c r="CUQ226" s="253"/>
      <c r="CUR226" s="251"/>
      <c r="CUS226" s="252"/>
      <c r="CUT226" s="253"/>
      <c r="CUU226" s="251"/>
      <c r="CUV226" s="252"/>
      <c r="CUW226" s="253"/>
      <c r="CUX226" s="251"/>
      <c r="CUY226" s="252"/>
      <c r="CUZ226" s="253"/>
      <c r="CVA226" s="251"/>
      <c r="CVB226" s="252"/>
      <c r="CVC226" s="253"/>
      <c r="CVD226" s="251"/>
      <c r="CVE226" s="252"/>
      <c r="CVF226" s="253"/>
      <c r="CVG226" s="251"/>
      <c r="CVH226" s="252"/>
      <c r="CVI226" s="253"/>
      <c r="CVJ226" s="251"/>
      <c r="CVK226" s="252"/>
      <c r="CVL226" s="253"/>
      <c r="CVM226" s="251"/>
      <c r="CVN226" s="252"/>
      <c r="CVO226" s="253"/>
      <c r="CVP226" s="251"/>
      <c r="CVQ226" s="252"/>
      <c r="CVR226" s="253"/>
      <c r="CVS226" s="251"/>
      <c r="CVT226" s="252"/>
      <c r="CVU226" s="253"/>
      <c r="CVV226" s="251"/>
      <c r="CVW226" s="252"/>
      <c r="CVX226" s="253"/>
      <c r="CVY226" s="251"/>
      <c r="CVZ226" s="252"/>
      <c r="CWA226" s="253"/>
      <c r="CWB226" s="251"/>
      <c r="CWC226" s="252"/>
      <c r="CWD226" s="253"/>
      <c r="CWE226" s="251"/>
      <c r="CWF226" s="252"/>
      <c r="CWG226" s="253"/>
      <c r="CWH226" s="251"/>
      <c r="CWI226" s="252"/>
      <c r="CWJ226" s="253"/>
      <c r="CWK226" s="251"/>
      <c r="CWL226" s="252"/>
      <c r="CWM226" s="253"/>
      <c r="CWN226" s="251"/>
      <c r="CWO226" s="252"/>
      <c r="CWP226" s="253"/>
      <c r="CWQ226" s="251"/>
      <c r="CWR226" s="252"/>
      <c r="CWS226" s="253"/>
      <c r="CWT226" s="251"/>
      <c r="CWU226" s="252"/>
      <c r="CWV226" s="253"/>
      <c r="CWW226" s="251"/>
      <c r="CWX226" s="252"/>
      <c r="CWY226" s="253"/>
      <c r="CWZ226" s="251"/>
      <c r="CXA226" s="252"/>
      <c r="CXB226" s="253"/>
      <c r="CXC226" s="251"/>
      <c r="CXD226" s="252"/>
      <c r="CXE226" s="253"/>
      <c r="CXF226" s="251"/>
      <c r="CXG226" s="252"/>
      <c r="CXH226" s="253"/>
      <c r="CXI226" s="251"/>
      <c r="CXJ226" s="252"/>
      <c r="CXK226" s="253"/>
      <c r="CXL226" s="251"/>
      <c r="CXM226" s="252"/>
      <c r="CXN226" s="253"/>
      <c r="CXO226" s="251"/>
      <c r="CXP226" s="252"/>
      <c r="CXQ226" s="253"/>
      <c r="CXR226" s="251"/>
      <c r="CXS226" s="252"/>
      <c r="CXT226" s="253"/>
      <c r="CXU226" s="251"/>
      <c r="CXV226" s="252"/>
      <c r="CXW226" s="253"/>
      <c r="CXX226" s="251"/>
      <c r="CXY226" s="252"/>
      <c r="CXZ226" s="253"/>
      <c r="CYA226" s="251"/>
      <c r="CYB226" s="252"/>
      <c r="CYC226" s="253"/>
      <c r="CYD226" s="251"/>
      <c r="CYE226" s="252"/>
      <c r="CYF226" s="253"/>
      <c r="CYG226" s="251"/>
      <c r="CYH226" s="252"/>
      <c r="CYI226" s="253"/>
      <c r="CYJ226" s="251"/>
      <c r="CYK226" s="252"/>
      <c r="CYL226" s="253"/>
      <c r="CYM226" s="251"/>
      <c r="CYN226" s="252"/>
      <c r="CYO226" s="253"/>
      <c r="CYP226" s="251"/>
      <c r="CYQ226" s="252"/>
      <c r="CYR226" s="253"/>
      <c r="CYS226" s="251"/>
      <c r="CYT226" s="252"/>
      <c r="CYU226" s="253"/>
      <c r="CYV226" s="251"/>
      <c r="CYW226" s="252"/>
      <c r="CYX226" s="253"/>
      <c r="CYY226" s="251"/>
      <c r="CYZ226" s="252"/>
      <c r="CZA226" s="253"/>
      <c r="CZB226" s="251"/>
      <c r="CZC226" s="252"/>
      <c r="CZD226" s="253"/>
      <c r="CZE226" s="251"/>
      <c r="CZF226" s="252"/>
      <c r="CZG226" s="253"/>
      <c r="CZH226" s="251"/>
      <c r="CZI226" s="252"/>
      <c r="CZJ226" s="253"/>
      <c r="CZK226" s="251"/>
      <c r="CZL226" s="252"/>
      <c r="CZM226" s="253"/>
      <c r="CZN226" s="251"/>
      <c r="CZO226" s="252"/>
      <c r="CZP226" s="253"/>
      <c r="CZQ226" s="251"/>
      <c r="CZR226" s="252"/>
      <c r="CZS226" s="253"/>
      <c r="CZT226" s="251"/>
      <c r="CZU226" s="252"/>
      <c r="CZV226" s="253"/>
      <c r="CZW226" s="251"/>
      <c r="CZX226" s="252"/>
      <c r="CZY226" s="253"/>
      <c r="CZZ226" s="251"/>
      <c r="DAA226" s="252"/>
      <c r="DAB226" s="253"/>
      <c r="DAC226" s="251"/>
      <c r="DAD226" s="252"/>
      <c r="DAE226" s="253"/>
      <c r="DAF226" s="251"/>
      <c r="DAG226" s="252"/>
      <c r="DAH226" s="253"/>
      <c r="DAI226" s="251"/>
      <c r="DAJ226" s="252"/>
      <c r="DAK226" s="253"/>
      <c r="DAL226" s="251"/>
      <c r="DAM226" s="252"/>
      <c r="DAN226" s="253"/>
      <c r="DAO226" s="251"/>
      <c r="DAP226" s="252"/>
      <c r="DAQ226" s="253"/>
      <c r="DAR226" s="251"/>
      <c r="DAS226" s="252"/>
      <c r="DAT226" s="253"/>
      <c r="DAU226" s="251"/>
      <c r="DAV226" s="252"/>
      <c r="DAW226" s="253"/>
      <c r="DAX226" s="251"/>
      <c r="DAY226" s="252"/>
      <c r="DAZ226" s="253"/>
      <c r="DBA226" s="251"/>
      <c r="DBB226" s="252"/>
      <c r="DBC226" s="253"/>
      <c r="DBD226" s="251"/>
      <c r="DBE226" s="252"/>
      <c r="DBF226" s="253"/>
      <c r="DBG226" s="251"/>
      <c r="DBH226" s="252"/>
      <c r="DBI226" s="253"/>
      <c r="DBJ226" s="251"/>
      <c r="DBK226" s="252"/>
      <c r="DBL226" s="253"/>
      <c r="DBM226" s="251"/>
      <c r="DBN226" s="252"/>
      <c r="DBO226" s="253"/>
      <c r="DBP226" s="251"/>
      <c r="DBQ226" s="252"/>
      <c r="DBR226" s="253"/>
      <c r="DBS226" s="251"/>
      <c r="DBT226" s="252"/>
      <c r="DBU226" s="253"/>
      <c r="DBV226" s="251"/>
      <c r="DBW226" s="252"/>
      <c r="DBX226" s="253"/>
      <c r="DBY226" s="251"/>
      <c r="DBZ226" s="252"/>
      <c r="DCA226" s="253"/>
      <c r="DCB226" s="251"/>
      <c r="DCC226" s="252"/>
      <c r="DCD226" s="253"/>
      <c r="DCE226" s="251"/>
      <c r="DCF226" s="252"/>
      <c r="DCG226" s="253"/>
      <c r="DCH226" s="251"/>
      <c r="DCI226" s="252"/>
      <c r="DCJ226" s="253"/>
      <c r="DCK226" s="251"/>
      <c r="DCL226" s="252"/>
      <c r="DCM226" s="253"/>
      <c r="DCN226" s="251"/>
      <c r="DCO226" s="252"/>
      <c r="DCP226" s="253"/>
      <c r="DCQ226" s="251"/>
      <c r="DCR226" s="252"/>
      <c r="DCS226" s="253"/>
      <c r="DCT226" s="251"/>
      <c r="DCU226" s="252"/>
      <c r="DCV226" s="253"/>
      <c r="DCW226" s="251"/>
      <c r="DCX226" s="252"/>
      <c r="DCY226" s="253"/>
      <c r="DCZ226" s="251"/>
      <c r="DDA226" s="252"/>
      <c r="DDB226" s="253"/>
      <c r="DDC226" s="251"/>
      <c r="DDD226" s="252"/>
      <c r="DDE226" s="253"/>
      <c r="DDF226" s="251"/>
      <c r="DDG226" s="252"/>
      <c r="DDH226" s="253"/>
      <c r="DDI226" s="251"/>
      <c r="DDJ226" s="252"/>
      <c r="DDK226" s="253"/>
      <c r="DDL226" s="251"/>
      <c r="DDM226" s="252"/>
      <c r="DDN226" s="253"/>
      <c r="DDO226" s="251"/>
      <c r="DDP226" s="252"/>
      <c r="DDQ226" s="253"/>
      <c r="DDR226" s="251"/>
      <c r="DDS226" s="252"/>
      <c r="DDT226" s="253"/>
      <c r="DDU226" s="251"/>
      <c r="DDV226" s="252"/>
      <c r="DDW226" s="253"/>
      <c r="DDX226" s="251"/>
      <c r="DDY226" s="252"/>
      <c r="DDZ226" s="253"/>
      <c r="DEA226" s="251"/>
      <c r="DEB226" s="252"/>
      <c r="DEC226" s="253"/>
      <c r="DED226" s="251"/>
      <c r="DEE226" s="252"/>
      <c r="DEF226" s="253"/>
      <c r="DEG226" s="251"/>
      <c r="DEH226" s="252"/>
      <c r="DEI226" s="253"/>
      <c r="DEJ226" s="251"/>
      <c r="DEK226" s="252"/>
      <c r="DEL226" s="253"/>
      <c r="DEM226" s="251"/>
      <c r="DEN226" s="252"/>
      <c r="DEO226" s="253"/>
      <c r="DEP226" s="251"/>
      <c r="DEQ226" s="252"/>
      <c r="DER226" s="253"/>
      <c r="DES226" s="251"/>
      <c r="DET226" s="252"/>
      <c r="DEU226" s="253"/>
      <c r="DEV226" s="251"/>
      <c r="DEW226" s="252"/>
      <c r="DEX226" s="253"/>
      <c r="DEY226" s="251"/>
      <c r="DEZ226" s="252"/>
      <c r="DFA226" s="253"/>
      <c r="DFB226" s="251"/>
      <c r="DFC226" s="252"/>
      <c r="DFD226" s="253"/>
      <c r="DFE226" s="251"/>
      <c r="DFF226" s="252"/>
      <c r="DFG226" s="253"/>
      <c r="DFH226" s="251"/>
      <c r="DFI226" s="252"/>
      <c r="DFJ226" s="253"/>
      <c r="DFK226" s="251"/>
      <c r="DFL226" s="252"/>
      <c r="DFM226" s="253"/>
      <c r="DFN226" s="251"/>
      <c r="DFO226" s="252"/>
      <c r="DFP226" s="253"/>
      <c r="DFQ226" s="251"/>
      <c r="DFR226" s="252"/>
      <c r="DFS226" s="253"/>
      <c r="DFT226" s="251"/>
      <c r="DFU226" s="252"/>
      <c r="DFV226" s="253"/>
      <c r="DFW226" s="251"/>
      <c r="DFX226" s="252"/>
      <c r="DFY226" s="253"/>
      <c r="DFZ226" s="251"/>
      <c r="DGA226" s="252"/>
      <c r="DGB226" s="253"/>
      <c r="DGC226" s="251"/>
      <c r="DGD226" s="252"/>
      <c r="DGE226" s="253"/>
      <c r="DGF226" s="251"/>
      <c r="DGG226" s="252"/>
      <c r="DGH226" s="253"/>
      <c r="DGI226" s="251"/>
      <c r="DGJ226" s="252"/>
      <c r="DGK226" s="253"/>
      <c r="DGL226" s="251"/>
      <c r="DGM226" s="252"/>
      <c r="DGN226" s="253"/>
      <c r="DGO226" s="251"/>
      <c r="DGP226" s="252"/>
      <c r="DGQ226" s="253"/>
      <c r="DGR226" s="251"/>
      <c r="DGS226" s="252"/>
      <c r="DGT226" s="253"/>
      <c r="DGU226" s="251"/>
      <c r="DGV226" s="252"/>
      <c r="DGW226" s="253"/>
      <c r="DGX226" s="251"/>
      <c r="DGY226" s="252"/>
      <c r="DGZ226" s="253"/>
      <c r="DHA226" s="251"/>
      <c r="DHB226" s="252"/>
      <c r="DHC226" s="253"/>
      <c r="DHD226" s="251"/>
      <c r="DHE226" s="252"/>
      <c r="DHF226" s="253"/>
      <c r="DHG226" s="251"/>
      <c r="DHH226" s="252"/>
      <c r="DHI226" s="253"/>
      <c r="DHJ226" s="251"/>
      <c r="DHK226" s="252"/>
      <c r="DHL226" s="253"/>
      <c r="DHM226" s="251"/>
      <c r="DHN226" s="252"/>
      <c r="DHO226" s="253"/>
      <c r="DHP226" s="251"/>
      <c r="DHQ226" s="252"/>
      <c r="DHR226" s="253"/>
      <c r="DHS226" s="251"/>
      <c r="DHT226" s="252"/>
      <c r="DHU226" s="253"/>
      <c r="DHV226" s="251"/>
      <c r="DHW226" s="252"/>
      <c r="DHX226" s="253"/>
      <c r="DHY226" s="251"/>
      <c r="DHZ226" s="252"/>
      <c r="DIA226" s="253"/>
      <c r="DIB226" s="251"/>
      <c r="DIC226" s="252"/>
      <c r="DID226" s="253"/>
      <c r="DIE226" s="251"/>
      <c r="DIF226" s="252"/>
      <c r="DIG226" s="253"/>
      <c r="DIH226" s="251"/>
      <c r="DII226" s="252"/>
      <c r="DIJ226" s="253"/>
      <c r="DIK226" s="251"/>
      <c r="DIL226" s="252"/>
      <c r="DIM226" s="253"/>
      <c r="DIN226" s="251"/>
      <c r="DIO226" s="252"/>
      <c r="DIP226" s="253"/>
      <c r="DIQ226" s="251"/>
      <c r="DIR226" s="252"/>
      <c r="DIS226" s="253"/>
      <c r="DIT226" s="251"/>
      <c r="DIU226" s="252"/>
      <c r="DIV226" s="253"/>
      <c r="DIW226" s="251"/>
      <c r="DIX226" s="252"/>
      <c r="DIY226" s="253"/>
      <c r="DIZ226" s="251"/>
      <c r="DJA226" s="252"/>
      <c r="DJB226" s="253"/>
      <c r="DJC226" s="251"/>
      <c r="DJD226" s="252"/>
      <c r="DJE226" s="253"/>
      <c r="DJF226" s="251"/>
      <c r="DJG226" s="252"/>
      <c r="DJH226" s="253"/>
      <c r="DJI226" s="251"/>
      <c r="DJJ226" s="252"/>
      <c r="DJK226" s="253"/>
      <c r="DJL226" s="251"/>
      <c r="DJM226" s="252"/>
      <c r="DJN226" s="253"/>
      <c r="DJO226" s="251"/>
      <c r="DJP226" s="252"/>
      <c r="DJQ226" s="253"/>
      <c r="DJR226" s="251"/>
      <c r="DJS226" s="252"/>
      <c r="DJT226" s="253"/>
      <c r="DJU226" s="251"/>
      <c r="DJV226" s="252"/>
      <c r="DJW226" s="253"/>
      <c r="DJX226" s="251"/>
      <c r="DJY226" s="252"/>
      <c r="DJZ226" s="253"/>
      <c r="DKA226" s="251"/>
      <c r="DKB226" s="252"/>
      <c r="DKC226" s="253"/>
      <c r="DKD226" s="251"/>
      <c r="DKE226" s="252"/>
      <c r="DKF226" s="253"/>
      <c r="DKG226" s="251"/>
      <c r="DKH226" s="252"/>
      <c r="DKI226" s="253"/>
      <c r="DKJ226" s="251"/>
      <c r="DKK226" s="252"/>
      <c r="DKL226" s="253"/>
      <c r="DKM226" s="251"/>
      <c r="DKN226" s="252"/>
      <c r="DKO226" s="253"/>
      <c r="DKP226" s="251"/>
      <c r="DKQ226" s="252"/>
      <c r="DKR226" s="253"/>
      <c r="DKS226" s="251"/>
      <c r="DKT226" s="252"/>
      <c r="DKU226" s="253"/>
      <c r="DKV226" s="251"/>
      <c r="DKW226" s="252"/>
      <c r="DKX226" s="253"/>
      <c r="DKY226" s="251"/>
      <c r="DKZ226" s="252"/>
      <c r="DLA226" s="253"/>
      <c r="DLB226" s="251"/>
      <c r="DLC226" s="252"/>
      <c r="DLD226" s="253"/>
      <c r="DLE226" s="251"/>
      <c r="DLF226" s="252"/>
      <c r="DLG226" s="253"/>
      <c r="DLH226" s="251"/>
      <c r="DLI226" s="252"/>
      <c r="DLJ226" s="253"/>
      <c r="DLK226" s="251"/>
      <c r="DLL226" s="252"/>
      <c r="DLM226" s="253"/>
      <c r="DLN226" s="251"/>
      <c r="DLO226" s="252"/>
      <c r="DLP226" s="253"/>
      <c r="DLQ226" s="251"/>
      <c r="DLR226" s="252"/>
      <c r="DLS226" s="253"/>
      <c r="DLT226" s="251"/>
      <c r="DLU226" s="252"/>
      <c r="DLV226" s="253"/>
      <c r="DLW226" s="251"/>
      <c r="DLX226" s="252"/>
      <c r="DLY226" s="253"/>
      <c r="DLZ226" s="251"/>
      <c r="DMA226" s="252"/>
      <c r="DMB226" s="253"/>
      <c r="DMC226" s="251"/>
      <c r="DMD226" s="252"/>
      <c r="DME226" s="253"/>
      <c r="DMF226" s="251"/>
      <c r="DMG226" s="252"/>
      <c r="DMH226" s="253"/>
      <c r="DMI226" s="251"/>
      <c r="DMJ226" s="252"/>
      <c r="DMK226" s="253"/>
      <c r="DML226" s="251"/>
      <c r="DMM226" s="252"/>
      <c r="DMN226" s="253"/>
      <c r="DMO226" s="251"/>
      <c r="DMP226" s="252"/>
      <c r="DMQ226" s="253"/>
      <c r="DMR226" s="251"/>
      <c r="DMS226" s="252"/>
      <c r="DMT226" s="253"/>
      <c r="DMU226" s="251"/>
      <c r="DMV226" s="252"/>
      <c r="DMW226" s="253"/>
      <c r="DMX226" s="251"/>
      <c r="DMY226" s="252"/>
      <c r="DMZ226" s="253"/>
      <c r="DNA226" s="251"/>
      <c r="DNB226" s="252"/>
      <c r="DNC226" s="253"/>
      <c r="DND226" s="251"/>
      <c r="DNE226" s="252"/>
      <c r="DNF226" s="253"/>
      <c r="DNG226" s="251"/>
      <c r="DNH226" s="252"/>
      <c r="DNI226" s="253"/>
      <c r="DNJ226" s="251"/>
      <c r="DNK226" s="252"/>
      <c r="DNL226" s="253"/>
      <c r="DNM226" s="251"/>
      <c r="DNN226" s="252"/>
      <c r="DNO226" s="253"/>
      <c r="DNP226" s="251"/>
      <c r="DNQ226" s="252"/>
      <c r="DNR226" s="253"/>
      <c r="DNS226" s="251"/>
      <c r="DNT226" s="252"/>
      <c r="DNU226" s="253"/>
      <c r="DNV226" s="251"/>
      <c r="DNW226" s="252"/>
      <c r="DNX226" s="253"/>
      <c r="DNY226" s="251"/>
      <c r="DNZ226" s="252"/>
      <c r="DOA226" s="253"/>
      <c r="DOB226" s="251"/>
      <c r="DOC226" s="252"/>
      <c r="DOD226" s="253"/>
      <c r="DOE226" s="251"/>
      <c r="DOF226" s="252"/>
      <c r="DOG226" s="253"/>
      <c r="DOH226" s="251"/>
      <c r="DOI226" s="252"/>
      <c r="DOJ226" s="253"/>
      <c r="DOK226" s="251"/>
      <c r="DOL226" s="252"/>
      <c r="DOM226" s="253"/>
      <c r="DON226" s="251"/>
      <c r="DOO226" s="252"/>
      <c r="DOP226" s="253"/>
      <c r="DOQ226" s="251"/>
      <c r="DOR226" s="252"/>
      <c r="DOS226" s="253"/>
      <c r="DOT226" s="251"/>
      <c r="DOU226" s="252"/>
      <c r="DOV226" s="253"/>
      <c r="DOW226" s="251"/>
      <c r="DOX226" s="252"/>
      <c r="DOY226" s="253"/>
      <c r="DOZ226" s="251"/>
      <c r="DPA226" s="252"/>
      <c r="DPB226" s="253"/>
      <c r="DPC226" s="251"/>
      <c r="DPD226" s="252"/>
      <c r="DPE226" s="253"/>
      <c r="DPF226" s="251"/>
      <c r="DPG226" s="252"/>
      <c r="DPH226" s="253"/>
      <c r="DPI226" s="251"/>
      <c r="DPJ226" s="252"/>
      <c r="DPK226" s="253"/>
      <c r="DPL226" s="251"/>
      <c r="DPM226" s="252"/>
      <c r="DPN226" s="253"/>
      <c r="DPO226" s="251"/>
      <c r="DPP226" s="252"/>
      <c r="DPQ226" s="253"/>
      <c r="DPR226" s="251"/>
      <c r="DPS226" s="252"/>
      <c r="DPT226" s="253"/>
      <c r="DPU226" s="251"/>
      <c r="DPV226" s="252"/>
      <c r="DPW226" s="253"/>
      <c r="DPX226" s="251"/>
      <c r="DPY226" s="252"/>
      <c r="DPZ226" s="253"/>
      <c r="DQA226" s="251"/>
      <c r="DQB226" s="252"/>
      <c r="DQC226" s="253"/>
      <c r="DQD226" s="251"/>
      <c r="DQE226" s="252"/>
      <c r="DQF226" s="253"/>
      <c r="DQG226" s="251"/>
      <c r="DQH226" s="252"/>
      <c r="DQI226" s="253"/>
      <c r="DQJ226" s="251"/>
      <c r="DQK226" s="252"/>
      <c r="DQL226" s="253"/>
      <c r="DQM226" s="251"/>
      <c r="DQN226" s="252"/>
      <c r="DQO226" s="253"/>
      <c r="DQP226" s="251"/>
      <c r="DQQ226" s="252"/>
      <c r="DQR226" s="253"/>
      <c r="DQS226" s="251"/>
      <c r="DQT226" s="252"/>
      <c r="DQU226" s="253"/>
      <c r="DQV226" s="251"/>
      <c r="DQW226" s="252"/>
      <c r="DQX226" s="253"/>
      <c r="DQY226" s="251"/>
      <c r="DQZ226" s="252"/>
      <c r="DRA226" s="253"/>
      <c r="DRB226" s="251"/>
      <c r="DRC226" s="252"/>
      <c r="DRD226" s="253"/>
      <c r="DRE226" s="251"/>
      <c r="DRF226" s="252"/>
      <c r="DRG226" s="253"/>
      <c r="DRH226" s="251"/>
      <c r="DRI226" s="252"/>
      <c r="DRJ226" s="253"/>
      <c r="DRK226" s="251"/>
      <c r="DRL226" s="252"/>
      <c r="DRM226" s="253"/>
      <c r="DRN226" s="251"/>
      <c r="DRO226" s="252"/>
      <c r="DRP226" s="253"/>
      <c r="DRQ226" s="251"/>
      <c r="DRR226" s="252"/>
      <c r="DRS226" s="253"/>
      <c r="DRT226" s="251"/>
      <c r="DRU226" s="252"/>
      <c r="DRV226" s="253"/>
      <c r="DRW226" s="251"/>
      <c r="DRX226" s="252"/>
      <c r="DRY226" s="253"/>
      <c r="DRZ226" s="251"/>
      <c r="DSA226" s="252"/>
      <c r="DSB226" s="253"/>
      <c r="DSC226" s="251"/>
      <c r="DSD226" s="252"/>
      <c r="DSE226" s="253"/>
      <c r="DSF226" s="251"/>
      <c r="DSG226" s="252"/>
      <c r="DSH226" s="253"/>
      <c r="DSI226" s="251"/>
      <c r="DSJ226" s="252"/>
      <c r="DSK226" s="253"/>
      <c r="DSL226" s="251"/>
      <c r="DSM226" s="252"/>
      <c r="DSN226" s="253"/>
      <c r="DSO226" s="251"/>
      <c r="DSP226" s="252"/>
      <c r="DSQ226" s="253"/>
      <c r="DSR226" s="251"/>
      <c r="DSS226" s="252"/>
      <c r="DST226" s="253"/>
      <c r="DSU226" s="251"/>
      <c r="DSV226" s="252"/>
      <c r="DSW226" s="253"/>
      <c r="DSX226" s="251"/>
      <c r="DSY226" s="252"/>
      <c r="DSZ226" s="253"/>
      <c r="DTA226" s="251"/>
      <c r="DTB226" s="252"/>
      <c r="DTC226" s="253"/>
      <c r="DTD226" s="251"/>
      <c r="DTE226" s="252"/>
      <c r="DTF226" s="253"/>
      <c r="DTG226" s="251"/>
      <c r="DTH226" s="252"/>
      <c r="DTI226" s="253"/>
      <c r="DTJ226" s="251"/>
      <c r="DTK226" s="252"/>
      <c r="DTL226" s="253"/>
      <c r="DTM226" s="251"/>
      <c r="DTN226" s="252"/>
      <c r="DTO226" s="253"/>
      <c r="DTP226" s="251"/>
      <c r="DTQ226" s="252"/>
      <c r="DTR226" s="253"/>
      <c r="DTS226" s="251"/>
      <c r="DTT226" s="252"/>
      <c r="DTU226" s="253"/>
      <c r="DTV226" s="251"/>
      <c r="DTW226" s="252"/>
      <c r="DTX226" s="253"/>
      <c r="DTY226" s="251"/>
      <c r="DTZ226" s="252"/>
      <c r="DUA226" s="253"/>
      <c r="DUB226" s="251"/>
      <c r="DUC226" s="252"/>
      <c r="DUD226" s="253"/>
      <c r="DUE226" s="251"/>
      <c r="DUF226" s="252"/>
      <c r="DUG226" s="253"/>
      <c r="DUH226" s="251"/>
      <c r="DUI226" s="252"/>
      <c r="DUJ226" s="253"/>
      <c r="DUK226" s="251"/>
      <c r="DUL226" s="252"/>
      <c r="DUM226" s="253"/>
      <c r="DUN226" s="251"/>
      <c r="DUO226" s="252"/>
      <c r="DUP226" s="253"/>
      <c r="DUQ226" s="251"/>
      <c r="DUR226" s="252"/>
      <c r="DUS226" s="253"/>
      <c r="DUT226" s="251"/>
      <c r="DUU226" s="252"/>
      <c r="DUV226" s="253"/>
      <c r="DUW226" s="251"/>
      <c r="DUX226" s="252"/>
      <c r="DUY226" s="253"/>
      <c r="DUZ226" s="251"/>
      <c r="DVA226" s="252"/>
      <c r="DVB226" s="253"/>
      <c r="DVC226" s="251"/>
      <c r="DVD226" s="252"/>
      <c r="DVE226" s="253"/>
      <c r="DVF226" s="251"/>
      <c r="DVG226" s="252"/>
      <c r="DVH226" s="253"/>
      <c r="DVI226" s="251"/>
      <c r="DVJ226" s="252"/>
      <c r="DVK226" s="253"/>
      <c r="DVL226" s="251"/>
      <c r="DVM226" s="252"/>
      <c r="DVN226" s="253"/>
      <c r="DVO226" s="251"/>
      <c r="DVP226" s="252"/>
      <c r="DVQ226" s="253"/>
      <c r="DVR226" s="251"/>
      <c r="DVS226" s="252"/>
      <c r="DVT226" s="253"/>
      <c r="DVU226" s="251"/>
      <c r="DVV226" s="252"/>
      <c r="DVW226" s="253"/>
      <c r="DVX226" s="251"/>
      <c r="DVY226" s="252"/>
      <c r="DVZ226" s="253"/>
      <c r="DWA226" s="251"/>
      <c r="DWB226" s="252"/>
      <c r="DWC226" s="253"/>
      <c r="DWD226" s="251"/>
      <c r="DWE226" s="252"/>
      <c r="DWF226" s="253"/>
      <c r="DWG226" s="251"/>
      <c r="DWH226" s="252"/>
      <c r="DWI226" s="253"/>
      <c r="DWJ226" s="251"/>
      <c r="DWK226" s="252"/>
      <c r="DWL226" s="253"/>
      <c r="DWM226" s="251"/>
      <c r="DWN226" s="252"/>
      <c r="DWO226" s="253"/>
      <c r="DWP226" s="251"/>
      <c r="DWQ226" s="252"/>
      <c r="DWR226" s="253"/>
      <c r="DWS226" s="251"/>
      <c r="DWT226" s="252"/>
      <c r="DWU226" s="253"/>
      <c r="DWV226" s="251"/>
      <c r="DWW226" s="252"/>
      <c r="DWX226" s="253"/>
      <c r="DWY226" s="251"/>
      <c r="DWZ226" s="252"/>
      <c r="DXA226" s="253"/>
      <c r="DXB226" s="251"/>
      <c r="DXC226" s="252"/>
      <c r="DXD226" s="253"/>
      <c r="DXE226" s="251"/>
      <c r="DXF226" s="252"/>
      <c r="DXG226" s="253"/>
      <c r="DXH226" s="251"/>
      <c r="DXI226" s="252"/>
      <c r="DXJ226" s="253"/>
      <c r="DXK226" s="251"/>
      <c r="DXL226" s="252"/>
      <c r="DXM226" s="253"/>
      <c r="DXN226" s="251"/>
      <c r="DXO226" s="252"/>
      <c r="DXP226" s="253"/>
      <c r="DXQ226" s="251"/>
      <c r="DXR226" s="252"/>
      <c r="DXS226" s="253"/>
      <c r="DXT226" s="251"/>
      <c r="DXU226" s="252"/>
      <c r="DXV226" s="253"/>
      <c r="DXW226" s="251"/>
      <c r="DXX226" s="252"/>
      <c r="DXY226" s="253"/>
      <c r="DXZ226" s="251"/>
      <c r="DYA226" s="252"/>
      <c r="DYB226" s="253"/>
      <c r="DYC226" s="251"/>
      <c r="DYD226" s="252"/>
      <c r="DYE226" s="253"/>
      <c r="DYF226" s="251"/>
      <c r="DYG226" s="252"/>
      <c r="DYH226" s="253"/>
      <c r="DYI226" s="251"/>
      <c r="DYJ226" s="252"/>
      <c r="DYK226" s="253"/>
      <c r="DYL226" s="251"/>
      <c r="DYM226" s="252"/>
      <c r="DYN226" s="253"/>
      <c r="DYO226" s="251"/>
      <c r="DYP226" s="252"/>
      <c r="DYQ226" s="253"/>
      <c r="DYR226" s="251"/>
      <c r="DYS226" s="252"/>
      <c r="DYT226" s="253"/>
      <c r="DYU226" s="251"/>
      <c r="DYV226" s="252"/>
      <c r="DYW226" s="253"/>
      <c r="DYX226" s="251"/>
      <c r="DYY226" s="252"/>
      <c r="DYZ226" s="253"/>
      <c r="DZA226" s="251"/>
      <c r="DZB226" s="252"/>
      <c r="DZC226" s="253"/>
      <c r="DZD226" s="251"/>
      <c r="DZE226" s="252"/>
      <c r="DZF226" s="253"/>
      <c r="DZG226" s="251"/>
      <c r="DZH226" s="252"/>
      <c r="DZI226" s="253"/>
      <c r="DZJ226" s="251"/>
      <c r="DZK226" s="252"/>
      <c r="DZL226" s="253"/>
      <c r="DZM226" s="251"/>
      <c r="DZN226" s="252"/>
      <c r="DZO226" s="253"/>
      <c r="DZP226" s="251"/>
      <c r="DZQ226" s="252"/>
      <c r="DZR226" s="253"/>
      <c r="DZS226" s="251"/>
      <c r="DZT226" s="252"/>
      <c r="DZU226" s="253"/>
      <c r="DZV226" s="251"/>
      <c r="DZW226" s="252"/>
      <c r="DZX226" s="253"/>
      <c r="DZY226" s="251"/>
      <c r="DZZ226" s="252"/>
      <c r="EAA226" s="253"/>
      <c r="EAB226" s="251"/>
      <c r="EAC226" s="252"/>
      <c r="EAD226" s="253"/>
      <c r="EAE226" s="251"/>
      <c r="EAF226" s="252"/>
      <c r="EAG226" s="253"/>
      <c r="EAH226" s="251"/>
      <c r="EAI226" s="252"/>
      <c r="EAJ226" s="253"/>
      <c r="EAK226" s="251"/>
      <c r="EAL226" s="252"/>
      <c r="EAM226" s="253"/>
      <c r="EAN226" s="251"/>
      <c r="EAO226" s="252"/>
      <c r="EAP226" s="253"/>
      <c r="EAQ226" s="251"/>
      <c r="EAR226" s="252"/>
      <c r="EAS226" s="253"/>
      <c r="EAT226" s="251"/>
      <c r="EAU226" s="252"/>
      <c r="EAV226" s="253"/>
      <c r="EAW226" s="251"/>
      <c r="EAX226" s="252"/>
      <c r="EAY226" s="253"/>
      <c r="EAZ226" s="251"/>
      <c r="EBA226" s="252"/>
      <c r="EBB226" s="253"/>
      <c r="EBC226" s="251"/>
      <c r="EBD226" s="252"/>
      <c r="EBE226" s="253"/>
      <c r="EBF226" s="251"/>
      <c r="EBG226" s="252"/>
      <c r="EBH226" s="253"/>
      <c r="EBI226" s="251"/>
      <c r="EBJ226" s="252"/>
      <c r="EBK226" s="253"/>
      <c r="EBL226" s="251"/>
      <c r="EBM226" s="252"/>
      <c r="EBN226" s="253"/>
      <c r="EBO226" s="251"/>
      <c r="EBP226" s="252"/>
      <c r="EBQ226" s="253"/>
      <c r="EBR226" s="251"/>
      <c r="EBS226" s="252"/>
      <c r="EBT226" s="253"/>
      <c r="EBU226" s="251"/>
      <c r="EBV226" s="252"/>
      <c r="EBW226" s="253"/>
      <c r="EBX226" s="251"/>
      <c r="EBY226" s="252"/>
      <c r="EBZ226" s="253"/>
      <c r="ECA226" s="251"/>
      <c r="ECB226" s="252"/>
      <c r="ECC226" s="253"/>
      <c r="ECD226" s="251"/>
      <c r="ECE226" s="252"/>
      <c r="ECF226" s="253"/>
      <c r="ECG226" s="251"/>
      <c r="ECH226" s="252"/>
      <c r="ECI226" s="253"/>
      <c r="ECJ226" s="251"/>
      <c r="ECK226" s="252"/>
      <c r="ECL226" s="253"/>
      <c r="ECM226" s="251"/>
      <c r="ECN226" s="252"/>
      <c r="ECO226" s="253"/>
      <c r="ECP226" s="251"/>
      <c r="ECQ226" s="252"/>
      <c r="ECR226" s="253"/>
      <c r="ECS226" s="251"/>
      <c r="ECT226" s="252"/>
      <c r="ECU226" s="253"/>
      <c r="ECV226" s="251"/>
      <c r="ECW226" s="252"/>
      <c r="ECX226" s="253"/>
      <c r="ECY226" s="251"/>
      <c r="ECZ226" s="252"/>
      <c r="EDA226" s="253"/>
      <c r="EDB226" s="251"/>
      <c r="EDC226" s="252"/>
      <c r="EDD226" s="253"/>
      <c r="EDE226" s="251"/>
      <c r="EDF226" s="252"/>
      <c r="EDG226" s="253"/>
      <c r="EDH226" s="251"/>
      <c r="EDI226" s="252"/>
      <c r="EDJ226" s="253"/>
      <c r="EDK226" s="251"/>
      <c r="EDL226" s="252"/>
      <c r="EDM226" s="253"/>
      <c r="EDN226" s="251"/>
      <c r="EDO226" s="252"/>
      <c r="EDP226" s="253"/>
      <c r="EDQ226" s="251"/>
      <c r="EDR226" s="252"/>
      <c r="EDS226" s="253"/>
      <c r="EDT226" s="251"/>
      <c r="EDU226" s="252"/>
      <c r="EDV226" s="253"/>
      <c r="EDW226" s="251"/>
      <c r="EDX226" s="252"/>
      <c r="EDY226" s="253"/>
      <c r="EDZ226" s="251"/>
      <c r="EEA226" s="252"/>
      <c r="EEB226" s="253"/>
      <c r="EEC226" s="251"/>
      <c r="EED226" s="252"/>
      <c r="EEE226" s="253"/>
      <c r="EEF226" s="251"/>
      <c r="EEG226" s="252"/>
      <c r="EEH226" s="253"/>
      <c r="EEI226" s="251"/>
      <c r="EEJ226" s="252"/>
      <c r="EEK226" s="253"/>
      <c r="EEL226" s="251"/>
      <c r="EEM226" s="252"/>
      <c r="EEN226" s="253"/>
      <c r="EEO226" s="251"/>
      <c r="EEP226" s="252"/>
      <c r="EEQ226" s="253"/>
      <c r="EER226" s="251"/>
      <c r="EES226" s="252"/>
      <c r="EET226" s="253"/>
      <c r="EEU226" s="251"/>
      <c r="EEV226" s="252"/>
      <c r="EEW226" s="253"/>
      <c r="EEX226" s="251"/>
      <c r="EEY226" s="252"/>
      <c r="EEZ226" s="253"/>
      <c r="EFA226" s="251"/>
      <c r="EFB226" s="252"/>
      <c r="EFC226" s="253"/>
      <c r="EFD226" s="251"/>
      <c r="EFE226" s="252"/>
      <c r="EFF226" s="253"/>
      <c r="EFG226" s="251"/>
      <c r="EFH226" s="252"/>
      <c r="EFI226" s="253"/>
      <c r="EFJ226" s="251"/>
      <c r="EFK226" s="252"/>
      <c r="EFL226" s="253"/>
      <c r="EFM226" s="251"/>
      <c r="EFN226" s="252"/>
      <c r="EFO226" s="253"/>
      <c r="EFP226" s="251"/>
      <c r="EFQ226" s="252"/>
      <c r="EFR226" s="253"/>
      <c r="EFS226" s="251"/>
      <c r="EFT226" s="252"/>
      <c r="EFU226" s="253"/>
      <c r="EFV226" s="251"/>
      <c r="EFW226" s="252"/>
      <c r="EFX226" s="253"/>
      <c r="EFY226" s="251"/>
      <c r="EFZ226" s="252"/>
      <c r="EGA226" s="253"/>
      <c r="EGB226" s="251"/>
      <c r="EGC226" s="252"/>
      <c r="EGD226" s="253"/>
      <c r="EGE226" s="251"/>
      <c r="EGF226" s="252"/>
      <c r="EGG226" s="253"/>
      <c r="EGH226" s="251"/>
      <c r="EGI226" s="252"/>
      <c r="EGJ226" s="253"/>
      <c r="EGK226" s="251"/>
      <c r="EGL226" s="252"/>
      <c r="EGM226" s="253"/>
      <c r="EGN226" s="251"/>
      <c r="EGO226" s="252"/>
      <c r="EGP226" s="253"/>
      <c r="EGQ226" s="251"/>
      <c r="EGR226" s="252"/>
      <c r="EGS226" s="253"/>
      <c r="EGT226" s="251"/>
      <c r="EGU226" s="252"/>
      <c r="EGV226" s="253"/>
      <c r="EGW226" s="251"/>
      <c r="EGX226" s="252"/>
      <c r="EGY226" s="253"/>
      <c r="EGZ226" s="251"/>
      <c r="EHA226" s="252"/>
      <c r="EHB226" s="253"/>
      <c r="EHC226" s="251"/>
      <c r="EHD226" s="252"/>
      <c r="EHE226" s="253"/>
      <c r="EHF226" s="251"/>
      <c r="EHG226" s="252"/>
      <c r="EHH226" s="253"/>
      <c r="EHI226" s="251"/>
      <c r="EHJ226" s="252"/>
      <c r="EHK226" s="253"/>
      <c r="EHL226" s="251"/>
      <c r="EHM226" s="252"/>
      <c r="EHN226" s="253"/>
      <c r="EHO226" s="251"/>
      <c r="EHP226" s="252"/>
      <c r="EHQ226" s="253"/>
      <c r="EHR226" s="251"/>
      <c r="EHS226" s="252"/>
      <c r="EHT226" s="253"/>
      <c r="EHU226" s="251"/>
      <c r="EHV226" s="252"/>
      <c r="EHW226" s="253"/>
      <c r="EHX226" s="251"/>
      <c r="EHY226" s="252"/>
      <c r="EHZ226" s="253"/>
      <c r="EIA226" s="251"/>
      <c r="EIB226" s="252"/>
      <c r="EIC226" s="253"/>
      <c r="EID226" s="251"/>
      <c r="EIE226" s="252"/>
      <c r="EIF226" s="253"/>
      <c r="EIG226" s="251"/>
      <c r="EIH226" s="252"/>
      <c r="EII226" s="253"/>
      <c r="EIJ226" s="251"/>
      <c r="EIK226" s="252"/>
      <c r="EIL226" s="253"/>
      <c r="EIM226" s="251"/>
      <c r="EIN226" s="252"/>
      <c r="EIO226" s="253"/>
      <c r="EIP226" s="251"/>
      <c r="EIQ226" s="252"/>
      <c r="EIR226" s="253"/>
      <c r="EIS226" s="251"/>
      <c r="EIT226" s="252"/>
      <c r="EIU226" s="253"/>
      <c r="EIV226" s="251"/>
      <c r="EIW226" s="252"/>
      <c r="EIX226" s="253"/>
      <c r="EIY226" s="251"/>
      <c r="EIZ226" s="252"/>
      <c r="EJA226" s="253"/>
      <c r="EJB226" s="251"/>
      <c r="EJC226" s="252"/>
      <c r="EJD226" s="253"/>
      <c r="EJE226" s="251"/>
      <c r="EJF226" s="252"/>
      <c r="EJG226" s="253"/>
      <c r="EJH226" s="251"/>
      <c r="EJI226" s="252"/>
      <c r="EJJ226" s="253"/>
      <c r="EJK226" s="251"/>
      <c r="EJL226" s="252"/>
      <c r="EJM226" s="253"/>
      <c r="EJN226" s="251"/>
      <c r="EJO226" s="252"/>
      <c r="EJP226" s="253"/>
      <c r="EJQ226" s="251"/>
      <c r="EJR226" s="252"/>
      <c r="EJS226" s="253"/>
      <c r="EJT226" s="251"/>
      <c r="EJU226" s="252"/>
      <c r="EJV226" s="253"/>
      <c r="EJW226" s="251"/>
      <c r="EJX226" s="252"/>
      <c r="EJY226" s="253"/>
      <c r="EJZ226" s="251"/>
      <c r="EKA226" s="252"/>
      <c r="EKB226" s="253"/>
      <c r="EKC226" s="251"/>
      <c r="EKD226" s="252"/>
      <c r="EKE226" s="253"/>
      <c r="EKF226" s="251"/>
      <c r="EKG226" s="252"/>
      <c r="EKH226" s="253"/>
      <c r="EKI226" s="251"/>
      <c r="EKJ226" s="252"/>
      <c r="EKK226" s="253"/>
      <c r="EKL226" s="251"/>
      <c r="EKM226" s="252"/>
      <c r="EKN226" s="253"/>
      <c r="EKO226" s="251"/>
      <c r="EKP226" s="252"/>
      <c r="EKQ226" s="253"/>
      <c r="EKR226" s="251"/>
      <c r="EKS226" s="252"/>
      <c r="EKT226" s="253"/>
      <c r="EKU226" s="251"/>
      <c r="EKV226" s="252"/>
      <c r="EKW226" s="253"/>
      <c r="EKX226" s="251"/>
      <c r="EKY226" s="252"/>
      <c r="EKZ226" s="253"/>
      <c r="ELA226" s="251"/>
      <c r="ELB226" s="252"/>
      <c r="ELC226" s="253"/>
      <c r="ELD226" s="251"/>
      <c r="ELE226" s="252"/>
      <c r="ELF226" s="253"/>
      <c r="ELG226" s="251"/>
      <c r="ELH226" s="252"/>
      <c r="ELI226" s="253"/>
      <c r="ELJ226" s="251"/>
      <c r="ELK226" s="252"/>
      <c r="ELL226" s="253"/>
      <c r="ELM226" s="251"/>
      <c r="ELN226" s="252"/>
      <c r="ELO226" s="253"/>
      <c r="ELP226" s="251"/>
      <c r="ELQ226" s="252"/>
      <c r="ELR226" s="253"/>
      <c r="ELS226" s="251"/>
      <c r="ELT226" s="252"/>
      <c r="ELU226" s="253"/>
      <c r="ELV226" s="251"/>
      <c r="ELW226" s="252"/>
      <c r="ELX226" s="253"/>
      <c r="ELY226" s="251"/>
      <c r="ELZ226" s="252"/>
      <c r="EMA226" s="253"/>
      <c r="EMB226" s="251"/>
      <c r="EMC226" s="252"/>
      <c r="EMD226" s="253"/>
      <c r="EME226" s="251"/>
      <c r="EMF226" s="252"/>
      <c r="EMG226" s="253"/>
      <c r="EMH226" s="251"/>
      <c r="EMI226" s="252"/>
      <c r="EMJ226" s="253"/>
      <c r="EMK226" s="251"/>
      <c r="EML226" s="252"/>
      <c r="EMM226" s="253"/>
      <c r="EMN226" s="251"/>
      <c r="EMO226" s="252"/>
      <c r="EMP226" s="253"/>
      <c r="EMQ226" s="251"/>
      <c r="EMR226" s="252"/>
      <c r="EMS226" s="253"/>
      <c r="EMT226" s="251"/>
      <c r="EMU226" s="252"/>
      <c r="EMV226" s="253"/>
      <c r="EMW226" s="251"/>
      <c r="EMX226" s="252"/>
      <c r="EMY226" s="253"/>
      <c r="EMZ226" s="251"/>
      <c r="ENA226" s="252"/>
      <c r="ENB226" s="253"/>
      <c r="ENC226" s="251"/>
      <c r="END226" s="252"/>
      <c r="ENE226" s="253"/>
      <c r="ENF226" s="251"/>
      <c r="ENG226" s="252"/>
      <c r="ENH226" s="253"/>
      <c r="ENI226" s="251"/>
      <c r="ENJ226" s="252"/>
      <c r="ENK226" s="253"/>
      <c r="ENL226" s="251"/>
      <c r="ENM226" s="252"/>
      <c r="ENN226" s="253"/>
      <c r="ENO226" s="251"/>
      <c r="ENP226" s="252"/>
      <c r="ENQ226" s="253"/>
      <c r="ENR226" s="251"/>
      <c r="ENS226" s="252"/>
      <c r="ENT226" s="253"/>
      <c r="ENU226" s="251"/>
      <c r="ENV226" s="252"/>
      <c r="ENW226" s="253"/>
      <c r="ENX226" s="251"/>
      <c r="ENY226" s="252"/>
      <c r="ENZ226" s="253"/>
      <c r="EOA226" s="251"/>
      <c r="EOB226" s="252"/>
      <c r="EOC226" s="253"/>
      <c r="EOD226" s="251"/>
      <c r="EOE226" s="252"/>
      <c r="EOF226" s="253"/>
      <c r="EOG226" s="251"/>
      <c r="EOH226" s="252"/>
      <c r="EOI226" s="253"/>
      <c r="EOJ226" s="251"/>
      <c r="EOK226" s="252"/>
      <c r="EOL226" s="253"/>
      <c r="EOM226" s="251"/>
      <c r="EON226" s="252"/>
      <c r="EOO226" s="253"/>
      <c r="EOP226" s="251"/>
      <c r="EOQ226" s="252"/>
      <c r="EOR226" s="253"/>
      <c r="EOS226" s="251"/>
      <c r="EOT226" s="252"/>
      <c r="EOU226" s="253"/>
      <c r="EOV226" s="251"/>
      <c r="EOW226" s="252"/>
      <c r="EOX226" s="253"/>
      <c r="EOY226" s="251"/>
      <c r="EOZ226" s="252"/>
      <c r="EPA226" s="253"/>
      <c r="EPB226" s="251"/>
      <c r="EPC226" s="252"/>
      <c r="EPD226" s="253"/>
      <c r="EPE226" s="251"/>
      <c r="EPF226" s="252"/>
      <c r="EPG226" s="253"/>
      <c r="EPH226" s="251"/>
      <c r="EPI226" s="252"/>
      <c r="EPJ226" s="253"/>
      <c r="EPK226" s="251"/>
      <c r="EPL226" s="252"/>
      <c r="EPM226" s="253"/>
      <c r="EPN226" s="251"/>
      <c r="EPO226" s="252"/>
      <c r="EPP226" s="253"/>
      <c r="EPQ226" s="251"/>
      <c r="EPR226" s="252"/>
      <c r="EPS226" s="253"/>
      <c r="EPT226" s="251"/>
      <c r="EPU226" s="252"/>
      <c r="EPV226" s="253"/>
      <c r="EPW226" s="251"/>
      <c r="EPX226" s="252"/>
      <c r="EPY226" s="253"/>
      <c r="EPZ226" s="251"/>
      <c r="EQA226" s="252"/>
      <c r="EQB226" s="253"/>
      <c r="EQC226" s="251"/>
      <c r="EQD226" s="252"/>
      <c r="EQE226" s="253"/>
      <c r="EQF226" s="251"/>
      <c r="EQG226" s="252"/>
      <c r="EQH226" s="253"/>
      <c r="EQI226" s="251"/>
      <c r="EQJ226" s="252"/>
      <c r="EQK226" s="253"/>
      <c r="EQL226" s="251"/>
      <c r="EQM226" s="252"/>
      <c r="EQN226" s="253"/>
      <c r="EQO226" s="251"/>
      <c r="EQP226" s="252"/>
      <c r="EQQ226" s="253"/>
      <c r="EQR226" s="251"/>
      <c r="EQS226" s="252"/>
      <c r="EQT226" s="253"/>
      <c r="EQU226" s="251"/>
      <c r="EQV226" s="252"/>
      <c r="EQW226" s="253"/>
      <c r="EQX226" s="251"/>
      <c r="EQY226" s="252"/>
      <c r="EQZ226" s="253"/>
      <c r="ERA226" s="251"/>
      <c r="ERB226" s="252"/>
      <c r="ERC226" s="253"/>
      <c r="ERD226" s="251"/>
      <c r="ERE226" s="252"/>
      <c r="ERF226" s="253"/>
      <c r="ERG226" s="251"/>
      <c r="ERH226" s="252"/>
      <c r="ERI226" s="253"/>
      <c r="ERJ226" s="251"/>
      <c r="ERK226" s="252"/>
      <c r="ERL226" s="253"/>
      <c r="ERM226" s="251"/>
      <c r="ERN226" s="252"/>
      <c r="ERO226" s="253"/>
      <c r="ERP226" s="251"/>
      <c r="ERQ226" s="252"/>
      <c r="ERR226" s="253"/>
      <c r="ERS226" s="251"/>
      <c r="ERT226" s="252"/>
      <c r="ERU226" s="253"/>
      <c r="ERV226" s="251"/>
      <c r="ERW226" s="252"/>
      <c r="ERX226" s="253"/>
      <c r="ERY226" s="251"/>
      <c r="ERZ226" s="252"/>
      <c r="ESA226" s="253"/>
      <c r="ESB226" s="251"/>
      <c r="ESC226" s="252"/>
      <c r="ESD226" s="253"/>
      <c r="ESE226" s="251"/>
      <c r="ESF226" s="252"/>
      <c r="ESG226" s="253"/>
      <c r="ESH226" s="251"/>
      <c r="ESI226" s="252"/>
      <c r="ESJ226" s="253"/>
      <c r="ESK226" s="251"/>
      <c r="ESL226" s="252"/>
      <c r="ESM226" s="253"/>
      <c r="ESN226" s="251"/>
      <c r="ESO226" s="252"/>
      <c r="ESP226" s="253"/>
      <c r="ESQ226" s="251"/>
      <c r="ESR226" s="252"/>
      <c r="ESS226" s="253"/>
      <c r="EST226" s="251"/>
      <c r="ESU226" s="252"/>
      <c r="ESV226" s="253"/>
      <c r="ESW226" s="251"/>
      <c r="ESX226" s="252"/>
      <c r="ESY226" s="253"/>
      <c r="ESZ226" s="251"/>
      <c r="ETA226" s="252"/>
      <c r="ETB226" s="253"/>
      <c r="ETC226" s="251"/>
      <c r="ETD226" s="252"/>
      <c r="ETE226" s="253"/>
      <c r="ETF226" s="251"/>
      <c r="ETG226" s="252"/>
      <c r="ETH226" s="253"/>
      <c r="ETI226" s="251"/>
      <c r="ETJ226" s="252"/>
      <c r="ETK226" s="253"/>
      <c r="ETL226" s="251"/>
      <c r="ETM226" s="252"/>
      <c r="ETN226" s="253"/>
      <c r="ETO226" s="251"/>
      <c r="ETP226" s="252"/>
      <c r="ETQ226" s="253"/>
      <c r="ETR226" s="251"/>
      <c r="ETS226" s="252"/>
      <c r="ETT226" s="253"/>
      <c r="ETU226" s="251"/>
      <c r="ETV226" s="252"/>
      <c r="ETW226" s="253"/>
      <c r="ETX226" s="251"/>
      <c r="ETY226" s="252"/>
      <c r="ETZ226" s="253"/>
      <c r="EUA226" s="251"/>
      <c r="EUB226" s="252"/>
      <c r="EUC226" s="253"/>
      <c r="EUD226" s="251"/>
      <c r="EUE226" s="252"/>
      <c r="EUF226" s="253"/>
      <c r="EUG226" s="251"/>
      <c r="EUH226" s="252"/>
      <c r="EUI226" s="253"/>
      <c r="EUJ226" s="251"/>
      <c r="EUK226" s="252"/>
      <c r="EUL226" s="253"/>
      <c r="EUM226" s="251"/>
      <c r="EUN226" s="252"/>
      <c r="EUO226" s="253"/>
      <c r="EUP226" s="251"/>
      <c r="EUQ226" s="252"/>
      <c r="EUR226" s="253"/>
      <c r="EUS226" s="251"/>
      <c r="EUT226" s="252"/>
      <c r="EUU226" s="253"/>
      <c r="EUV226" s="251"/>
      <c r="EUW226" s="252"/>
      <c r="EUX226" s="253"/>
      <c r="EUY226" s="251"/>
      <c r="EUZ226" s="252"/>
      <c r="EVA226" s="253"/>
      <c r="EVB226" s="251"/>
      <c r="EVC226" s="252"/>
      <c r="EVD226" s="253"/>
      <c r="EVE226" s="251"/>
      <c r="EVF226" s="252"/>
      <c r="EVG226" s="253"/>
      <c r="EVH226" s="251"/>
      <c r="EVI226" s="252"/>
      <c r="EVJ226" s="253"/>
      <c r="EVK226" s="251"/>
      <c r="EVL226" s="252"/>
      <c r="EVM226" s="253"/>
      <c r="EVN226" s="251"/>
      <c r="EVO226" s="252"/>
      <c r="EVP226" s="253"/>
      <c r="EVQ226" s="251"/>
      <c r="EVR226" s="252"/>
      <c r="EVS226" s="253"/>
      <c r="EVT226" s="251"/>
      <c r="EVU226" s="252"/>
      <c r="EVV226" s="253"/>
      <c r="EVW226" s="251"/>
      <c r="EVX226" s="252"/>
      <c r="EVY226" s="253"/>
      <c r="EVZ226" s="251"/>
      <c r="EWA226" s="252"/>
      <c r="EWB226" s="253"/>
      <c r="EWC226" s="251"/>
      <c r="EWD226" s="252"/>
      <c r="EWE226" s="253"/>
      <c r="EWF226" s="251"/>
      <c r="EWG226" s="252"/>
      <c r="EWH226" s="253"/>
      <c r="EWI226" s="251"/>
      <c r="EWJ226" s="252"/>
      <c r="EWK226" s="253"/>
      <c r="EWL226" s="251"/>
      <c r="EWM226" s="252"/>
      <c r="EWN226" s="253"/>
      <c r="EWO226" s="251"/>
      <c r="EWP226" s="252"/>
      <c r="EWQ226" s="253"/>
      <c r="EWR226" s="251"/>
      <c r="EWS226" s="252"/>
      <c r="EWT226" s="253"/>
      <c r="EWU226" s="251"/>
      <c r="EWV226" s="252"/>
      <c r="EWW226" s="253"/>
      <c r="EWX226" s="251"/>
      <c r="EWY226" s="252"/>
      <c r="EWZ226" s="253"/>
      <c r="EXA226" s="251"/>
      <c r="EXB226" s="252"/>
      <c r="EXC226" s="253"/>
      <c r="EXD226" s="251"/>
      <c r="EXE226" s="252"/>
      <c r="EXF226" s="253"/>
      <c r="EXG226" s="251"/>
      <c r="EXH226" s="252"/>
      <c r="EXI226" s="253"/>
      <c r="EXJ226" s="251"/>
      <c r="EXK226" s="252"/>
      <c r="EXL226" s="253"/>
      <c r="EXM226" s="251"/>
      <c r="EXN226" s="252"/>
      <c r="EXO226" s="253"/>
      <c r="EXP226" s="251"/>
      <c r="EXQ226" s="252"/>
      <c r="EXR226" s="253"/>
      <c r="EXS226" s="251"/>
      <c r="EXT226" s="252"/>
      <c r="EXU226" s="253"/>
      <c r="EXV226" s="251"/>
      <c r="EXW226" s="252"/>
      <c r="EXX226" s="253"/>
      <c r="EXY226" s="251"/>
      <c r="EXZ226" s="252"/>
      <c r="EYA226" s="253"/>
      <c r="EYB226" s="251"/>
      <c r="EYC226" s="252"/>
      <c r="EYD226" s="253"/>
      <c r="EYE226" s="251"/>
      <c r="EYF226" s="252"/>
      <c r="EYG226" s="253"/>
      <c r="EYH226" s="251"/>
      <c r="EYI226" s="252"/>
      <c r="EYJ226" s="253"/>
      <c r="EYK226" s="251"/>
      <c r="EYL226" s="252"/>
      <c r="EYM226" s="253"/>
      <c r="EYN226" s="251"/>
      <c r="EYO226" s="252"/>
      <c r="EYP226" s="253"/>
      <c r="EYQ226" s="251"/>
      <c r="EYR226" s="252"/>
      <c r="EYS226" s="253"/>
      <c r="EYT226" s="251"/>
      <c r="EYU226" s="252"/>
      <c r="EYV226" s="253"/>
      <c r="EYW226" s="251"/>
      <c r="EYX226" s="252"/>
      <c r="EYY226" s="253"/>
      <c r="EYZ226" s="251"/>
      <c r="EZA226" s="252"/>
      <c r="EZB226" s="253"/>
      <c r="EZC226" s="251"/>
      <c r="EZD226" s="252"/>
      <c r="EZE226" s="253"/>
      <c r="EZF226" s="251"/>
      <c r="EZG226" s="252"/>
      <c r="EZH226" s="253"/>
      <c r="EZI226" s="251"/>
      <c r="EZJ226" s="252"/>
      <c r="EZK226" s="253"/>
      <c r="EZL226" s="251"/>
      <c r="EZM226" s="252"/>
      <c r="EZN226" s="253"/>
      <c r="EZO226" s="251"/>
      <c r="EZP226" s="252"/>
      <c r="EZQ226" s="253"/>
      <c r="EZR226" s="251"/>
      <c r="EZS226" s="252"/>
      <c r="EZT226" s="253"/>
      <c r="EZU226" s="251"/>
      <c r="EZV226" s="252"/>
      <c r="EZW226" s="253"/>
      <c r="EZX226" s="251"/>
      <c r="EZY226" s="252"/>
      <c r="EZZ226" s="253"/>
      <c r="FAA226" s="251"/>
      <c r="FAB226" s="252"/>
      <c r="FAC226" s="253"/>
      <c r="FAD226" s="251"/>
      <c r="FAE226" s="252"/>
      <c r="FAF226" s="253"/>
      <c r="FAG226" s="251"/>
      <c r="FAH226" s="252"/>
      <c r="FAI226" s="253"/>
      <c r="FAJ226" s="251"/>
      <c r="FAK226" s="252"/>
      <c r="FAL226" s="253"/>
      <c r="FAM226" s="251"/>
      <c r="FAN226" s="252"/>
      <c r="FAO226" s="253"/>
      <c r="FAP226" s="251"/>
      <c r="FAQ226" s="252"/>
      <c r="FAR226" s="253"/>
      <c r="FAS226" s="251"/>
      <c r="FAT226" s="252"/>
      <c r="FAU226" s="253"/>
      <c r="FAV226" s="251"/>
      <c r="FAW226" s="252"/>
      <c r="FAX226" s="253"/>
      <c r="FAY226" s="251"/>
      <c r="FAZ226" s="252"/>
      <c r="FBA226" s="253"/>
      <c r="FBB226" s="251"/>
      <c r="FBC226" s="252"/>
      <c r="FBD226" s="253"/>
      <c r="FBE226" s="251"/>
      <c r="FBF226" s="252"/>
      <c r="FBG226" s="253"/>
      <c r="FBH226" s="251"/>
      <c r="FBI226" s="252"/>
      <c r="FBJ226" s="253"/>
      <c r="FBK226" s="251"/>
      <c r="FBL226" s="252"/>
      <c r="FBM226" s="253"/>
      <c r="FBN226" s="251"/>
      <c r="FBO226" s="252"/>
      <c r="FBP226" s="253"/>
      <c r="FBQ226" s="251"/>
      <c r="FBR226" s="252"/>
      <c r="FBS226" s="253"/>
      <c r="FBT226" s="251"/>
      <c r="FBU226" s="252"/>
      <c r="FBV226" s="253"/>
      <c r="FBW226" s="251"/>
      <c r="FBX226" s="252"/>
      <c r="FBY226" s="253"/>
      <c r="FBZ226" s="251"/>
      <c r="FCA226" s="252"/>
      <c r="FCB226" s="253"/>
      <c r="FCC226" s="251"/>
      <c r="FCD226" s="252"/>
      <c r="FCE226" s="253"/>
      <c r="FCF226" s="251"/>
      <c r="FCG226" s="252"/>
      <c r="FCH226" s="253"/>
      <c r="FCI226" s="251"/>
      <c r="FCJ226" s="252"/>
      <c r="FCK226" s="253"/>
      <c r="FCL226" s="251"/>
      <c r="FCM226" s="252"/>
      <c r="FCN226" s="253"/>
      <c r="FCO226" s="251"/>
      <c r="FCP226" s="252"/>
      <c r="FCQ226" s="253"/>
      <c r="FCR226" s="251"/>
      <c r="FCS226" s="252"/>
      <c r="FCT226" s="253"/>
      <c r="FCU226" s="251"/>
      <c r="FCV226" s="252"/>
      <c r="FCW226" s="253"/>
      <c r="FCX226" s="251"/>
      <c r="FCY226" s="252"/>
      <c r="FCZ226" s="253"/>
      <c r="FDA226" s="251"/>
      <c r="FDB226" s="252"/>
      <c r="FDC226" s="253"/>
      <c r="FDD226" s="251"/>
      <c r="FDE226" s="252"/>
      <c r="FDF226" s="253"/>
      <c r="FDG226" s="251"/>
      <c r="FDH226" s="252"/>
      <c r="FDI226" s="253"/>
      <c r="FDJ226" s="251"/>
      <c r="FDK226" s="252"/>
      <c r="FDL226" s="253"/>
      <c r="FDM226" s="251"/>
      <c r="FDN226" s="252"/>
      <c r="FDO226" s="253"/>
      <c r="FDP226" s="251"/>
      <c r="FDQ226" s="252"/>
      <c r="FDR226" s="253"/>
      <c r="FDS226" s="251"/>
      <c r="FDT226" s="252"/>
      <c r="FDU226" s="253"/>
      <c r="FDV226" s="251"/>
      <c r="FDW226" s="252"/>
      <c r="FDX226" s="253"/>
      <c r="FDY226" s="251"/>
      <c r="FDZ226" s="252"/>
      <c r="FEA226" s="253"/>
      <c r="FEB226" s="251"/>
      <c r="FEC226" s="252"/>
      <c r="FED226" s="253"/>
      <c r="FEE226" s="251"/>
      <c r="FEF226" s="252"/>
      <c r="FEG226" s="253"/>
      <c r="FEH226" s="251"/>
      <c r="FEI226" s="252"/>
      <c r="FEJ226" s="253"/>
      <c r="FEK226" s="251"/>
      <c r="FEL226" s="252"/>
      <c r="FEM226" s="253"/>
      <c r="FEN226" s="251"/>
      <c r="FEO226" s="252"/>
      <c r="FEP226" s="253"/>
      <c r="FEQ226" s="251"/>
      <c r="FER226" s="252"/>
      <c r="FES226" s="253"/>
      <c r="FET226" s="251"/>
      <c r="FEU226" s="252"/>
      <c r="FEV226" s="253"/>
      <c r="FEW226" s="251"/>
      <c r="FEX226" s="252"/>
      <c r="FEY226" s="253"/>
      <c r="FEZ226" s="251"/>
      <c r="FFA226" s="252"/>
      <c r="FFB226" s="253"/>
      <c r="FFC226" s="251"/>
      <c r="FFD226" s="252"/>
      <c r="FFE226" s="253"/>
      <c r="FFF226" s="251"/>
      <c r="FFG226" s="252"/>
      <c r="FFH226" s="253"/>
      <c r="FFI226" s="251"/>
      <c r="FFJ226" s="252"/>
      <c r="FFK226" s="253"/>
      <c r="FFL226" s="251"/>
      <c r="FFM226" s="252"/>
      <c r="FFN226" s="253"/>
      <c r="FFO226" s="251"/>
      <c r="FFP226" s="252"/>
      <c r="FFQ226" s="253"/>
      <c r="FFR226" s="251"/>
      <c r="FFS226" s="252"/>
      <c r="FFT226" s="253"/>
      <c r="FFU226" s="251"/>
      <c r="FFV226" s="252"/>
      <c r="FFW226" s="253"/>
      <c r="FFX226" s="251"/>
      <c r="FFY226" s="252"/>
      <c r="FFZ226" s="253"/>
      <c r="FGA226" s="251"/>
      <c r="FGB226" s="252"/>
      <c r="FGC226" s="253"/>
      <c r="FGD226" s="251"/>
      <c r="FGE226" s="252"/>
      <c r="FGF226" s="253"/>
      <c r="FGG226" s="251"/>
      <c r="FGH226" s="252"/>
      <c r="FGI226" s="253"/>
      <c r="FGJ226" s="251"/>
      <c r="FGK226" s="252"/>
      <c r="FGL226" s="253"/>
      <c r="FGM226" s="251"/>
      <c r="FGN226" s="252"/>
      <c r="FGO226" s="253"/>
      <c r="FGP226" s="251"/>
      <c r="FGQ226" s="252"/>
      <c r="FGR226" s="253"/>
      <c r="FGS226" s="251"/>
      <c r="FGT226" s="252"/>
      <c r="FGU226" s="253"/>
      <c r="FGV226" s="251"/>
      <c r="FGW226" s="252"/>
      <c r="FGX226" s="253"/>
      <c r="FGY226" s="251"/>
      <c r="FGZ226" s="252"/>
      <c r="FHA226" s="253"/>
      <c r="FHB226" s="251"/>
      <c r="FHC226" s="252"/>
      <c r="FHD226" s="253"/>
      <c r="FHE226" s="251"/>
      <c r="FHF226" s="252"/>
      <c r="FHG226" s="253"/>
      <c r="FHH226" s="251"/>
      <c r="FHI226" s="252"/>
      <c r="FHJ226" s="253"/>
      <c r="FHK226" s="251"/>
      <c r="FHL226" s="252"/>
      <c r="FHM226" s="253"/>
      <c r="FHN226" s="251"/>
      <c r="FHO226" s="252"/>
      <c r="FHP226" s="253"/>
      <c r="FHQ226" s="251"/>
      <c r="FHR226" s="252"/>
      <c r="FHS226" s="253"/>
      <c r="FHT226" s="251"/>
      <c r="FHU226" s="252"/>
      <c r="FHV226" s="253"/>
      <c r="FHW226" s="251"/>
      <c r="FHX226" s="252"/>
      <c r="FHY226" s="253"/>
      <c r="FHZ226" s="251"/>
      <c r="FIA226" s="252"/>
      <c r="FIB226" s="253"/>
      <c r="FIC226" s="251"/>
      <c r="FID226" s="252"/>
      <c r="FIE226" s="253"/>
      <c r="FIF226" s="251"/>
      <c r="FIG226" s="252"/>
      <c r="FIH226" s="253"/>
      <c r="FII226" s="251"/>
      <c r="FIJ226" s="252"/>
      <c r="FIK226" s="253"/>
      <c r="FIL226" s="251"/>
      <c r="FIM226" s="252"/>
      <c r="FIN226" s="253"/>
      <c r="FIO226" s="251"/>
      <c r="FIP226" s="252"/>
      <c r="FIQ226" s="253"/>
      <c r="FIR226" s="251"/>
      <c r="FIS226" s="252"/>
      <c r="FIT226" s="253"/>
      <c r="FIU226" s="251"/>
      <c r="FIV226" s="252"/>
      <c r="FIW226" s="253"/>
      <c r="FIX226" s="251"/>
      <c r="FIY226" s="252"/>
      <c r="FIZ226" s="253"/>
      <c r="FJA226" s="251"/>
      <c r="FJB226" s="252"/>
      <c r="FJC226" s="253"/>
      <c r="FJD226" s="251"/>
      <c r="FJE226" s="252"/>
      <c r="FJF226" s="253"/>
      <c r="FJG226" s="251"/>
      <c r="FJH226" s="252"/>
      <c r="FJI226" s="253"/>
      <c r="FJJ226" s="251"/>
      <c r="FJK226" s="252"/>
      <c r="FJL226" s="253"/>
      <c r="FJM226" s="251"/>
      <c r="FJN226" s="252"/>
      <c r="FJO226" s="253"/>
      <c r="FJP226" s="251"/>
      <c r="FJQ226" s="252"/>
      <c r="FJR226" s="253"/>
      <c r="FJS226" s="251"/>
      <c r="FJT226" s="252"/>
      <c r="FJU226" s="253"/>
      <c r="FJV226" s="251"/>
      <c r="FJW226" s="252"/>
      <c r="FJX226" s="253"/>
      <c r="FJY226" s="251"/>
      <c r="FJZ226" s="252"/>
      <c r="FKA226" s="253"/>
      <c r="FKB226" s="251"/>
      <c r="FKC226" s="252"/>
      <c r="FKD226" s="253"/>
      <c r="FKE226" s="251"/>
      <c r="FKF226" s="252"/>
      <c r="FKG226" s="253"/>
      <c r="FKH226" s="251"/>
      <c r="FKI226" s="252"/>
      <c r="FKJ226" s="253"/>
      <c r="FKK226" s="251"/>
      <c r="FKL226" s="252"/>
      <c r="FKM226" s="253"/>
      <c r="FKN226" s="251"/>
      <c r="FKO226" s="252"/>
      <c r="FKP226" s="253"/>
      <c r="FKQ226" s="251"/>
      <c r="FKR226" s="252"/>
      <c r="FKS226" s="253"/>
      <c r="FKT226" s="251"/>
      <c r="FKU226" s="252"/>
      <c r="FKV226" s="253"/>
      <c r="FKW226" s="251"/>
      <c r="FKX226" s="252"/>
      <c r="FKY226" s="253"/>
      <c r="FKZ226" s="251"/>
      <c r="FLA226" s="252"/>
      <c r="FLB226" s="253"/>
      <c r="FLC226" s="251"/>
      <c r="FLD226" s="252"/>
      <c r="FLE226" s="253"/>
      <c r="FLF226" s="251"/>
      <c r="FLG226" s="252"/>
      <c r="FLH226" s="253"/>
      <c r="FLI226" s="251"/>
      <c r="FLJ226" s="252"/>
      <c r="FLK226" s="253"/>
      <c r="FLL226" s="251"/>
      <c r="FLM226" s="252"/>
      <c r="FLN226" s="253"/>
      <c r="FLO226" s="251"/>
      <c r="FLP226" s="252"/>
      <c r="FLQ226" s="253"/>
      <c r="FLR226" s="251"/>
      <c r="FLS226" s="252"/>
      <c r="FLT226" s="253"/>
      <c r="FLU226" s="251"/>
      <c r="FLV226" s="252"/>
      <c r="FLW226" s="253"/>
      <c r="FLX226" s="251"/>
      <c r="FLY226" s="252"/>
      <c r="FLZ226" s="253"/>
      <c r="FMA226" s="251"/>
      <c r="FMB226" s="252"/>
      <c r="FMC226" s="253"/>
      <c r="FMD226" s="251"/>
      <c r="FME226" s="252"/>
      <c r="FMF226" s="253"/>
      <c r="FMG226" s="251"/>
      <c r="FMH226" s="252"/>
      <c r="FMI226" s="253"/>
      <c r="FMJ226" s="251"/>
      <c r="FMK226" s="252"/>
      <c r="FML226" s="253"/>
      <c r="FMM226" s="251"/>
      <c r="FMN226" s="252"/>
      <c r="FMO226" s="253"/>
      <c r="FMP226" s="251"/>
      <c r="FMQ226" s="252"/>
      <c r="FMR226" s="253"/>
      <c r="FMS226" s="251"/>
      <c r="FMT226" s="252"/>
      <c r="FMU226" s="253"/>
      <c r="FMV226" s="251"/>
      <c r="FMW226" s="252"/>
      <c r="FMX226" s="253"/>
      <c r="FMY226" s="251"/>
      <c r="FMZ226" s="252"/>
      <c r="FNA226" s="253"/>
      <c r="FNB226" s="251"/>
      <c r="FNC226" s="252"/>
      <c r="FND226" s="253"/>
      <c r="FNE226" s="251"/>
      <c r="FNF226" s="252"/>
      <c r="FNG226" s="253"/>
      <c r="FNH226" s="251"/>
      <c r="FNI226" s="252"/>
      <c r="FNJ226" s="253"/>
      <c r="FNK226" s="251"/>
      <c r="FNL226" s="252"/>
      <c r="FNM226" s="253"/>
      <c r="FNN226" s="251"/>
      <c r="FNO226" s="252"/>
      <c r="FNP226" s="253"/>
      <c r="FNQ226" s="251"/>
      <c r="FNR226" s="252"/>
      <c r="FNS226" s="253"/>
      <c r="FNT226" s="251"/>
      <c r="FNU226" s="252"/>
      <c r="FNV226" s="253"/>
      <c r="FNW226" s="251"/>
      <c r="FNX226" s="252"/>
      <c r="FNY226" s="253"/>
      <c r="FNZ226" s="251"/>
      <c r="FOA226" s="252"/>
      <c r="FOB226" s="253"/>
      <c r="FOC226" s="251"/>
      <c r="FOD226" s="252"/>
      <c r="FOE226" s="253"/>
      <c r="FOF226" s="251"/>
      <c r="FOG226" s="252"/>
      <c r="FOH226" s="253"/>
      <c r="FOI226" s="251"/>
      <c r="FOJ226" s="252"/>
      <c r="FOK226" s="253"/>
      <c r="FOL226" s="251"/>
      <c r="FOM226" s="252"/>
      <c r="FON226" s="253"/>
      <c r="FOO226" s="251"/>
      <c r="FOP226" s="252"/>
      <c r="FOQ226" s="253"/>
      <c r="FOR226" s="251"/>
      <c r="FOS226" s="252"/>
      <c r="FOT226" s="253"/>
      <c r="FOU226" s="251"/>
      <c r="FOV226" s="252"/>
      <c r="FOW226" s="253"/>
      <c r="FOX226" s="251"/>
      <c r="FOY226" s="252"/>
      <c r="FOZ226" s="253"/>
      <c r="FPA226" s="251"/>
      <c r="FPB226" s="252"/>
      <c r="FPC226" s="253"/>
      <c r="FPD226" s="251"/>
      <c r="FPE226" s="252"/>
      <c r="FPF226" s="253"/>
      <c r="FPG226" s="251"/>
      <c r="FPH226" s="252"/>
      <c r="FPI226" s="253"/>
      <c r="FPJ226" s="251"/>
      <c r="FPK226" s="252"/>
      <c r="FPL226" s="253"/>
      <c r="FPM226" s="251"/>
      <c r="FPN226" s="252"/>
      <c r="FPO226" s="253"/>
      <c r="FPP226" s="251"/>
      <c r="FPQ226" s="252"/>
      <c r="FPR226" s="253"/>
      <c r="FPS226" s="251"/>
      <c r="FPT226" s="252"/>
      <c r="FPU226" s="253"/>
      <c r="FPV226" s="251"/>
      <c r="FPW226" s="252"/>
      <c r="FPX226" s="253"/>
      <c r="FPY226" s="251"/>
      <c r="FPZ226" s="252"/>
      <c r="FQA226" s="253"/>
      <c r="FQB226" s="251"/>
      <c r="FQC226" s="252"/>
      <c r="FQD226" s="253"/>
      <c r="FQE226" s="251"/>
      <c r="FQF226" s="252"/>
      <c r="FQG226" s="253"/>
      <c r="FQH226" s="251"/>
      <c r="FQI226" s="252"/>
      <c r="FQJ226" s="253"/>
      <c r="FQK226" s="251"/>
      <c r="FQL226" s="252"/>
      <c r="FQM226" s="253"/>
      <c r="FQN226" s="251"/>
      <c r="FQO226" s="252"/>
      <c r="FQP226" s="253"/>
      <c r="FQQ226" s="251"/>
      <c r="FQR226" s="252"/>
      <c r="FQS226" s="253"/>
      <c r="FQT226" s="251"/>
      <c r="FQU226" s="252"/>
      <c r="FQV226" s="253"/>
      <c r="FQW226" s="251"/>
      <c r="FQX226" s="252"/>
      <c r="FQY226" s="253"/>
      <c r="FQZ226" s="251"/>
      <c r="FRA226" s="252"/>
      <c r="FRB226" s="253"/>
      <c r="FRC226" s="251"/>
      <c r="FRD226" s="252"/>
      <c r="FRE226" s="253"/>
      <c r="FRF226" s="251"/>
      <c r="FRG226" s="252"/>
      <c r="FRH226" s="253"/>
      <c r="FRI226" s="251"/>
      <c r="FRJ226" s="252"/>
      <c r="FRK226" s="253"/>
      <c r="FRL226" s="251"/>
      <c r="FRM226" s="252"/>
      <c r="FRN226" s="253"/>
      <c r="FRO226" s="251"/>
      <c r="FRP226" s="252"/>
      <c r="FRQ226" s="253"/>
      <c r="FRR226" s="251"/>
      <c r="FRS226" s="252"/>
      <c r="FRT226" s="253"/>
      <c r="FRU226" s="251"/>
      <c r="FRV226" s="252"/>
      <c r="FRW226" s="253"/>
      <c r="FRX226" s="251"/>
      <c r="FRY226" s="252"/>
      <c r="FRZ226" s="253"/>
      <c r="FSA226" s="251"/>
      <c r="FSB226" s="252"/>
      <c r="FSC226" s="253"/>
      <c r="FSD226" s="251"/>
      <c r="FSE226" s="252"/>
      <c r="FSF226" s="253"/>
      <c r="FSG226" s="251"/>
      <c r="FSH226" s="252"/>
      <c r="FSI226" s="253"/>
      <c r="FSJ226" s="251"/>
      <c r="FSK226" s="252"/>
      <c r="FSL226" s="253"/>
      <c r="FSM226" s="251"/>
      <c r="FSN226" s="252"/>
      <c r="FSO226" s="253"/>
      <c r="FSP226" s="251"/>
      <c r="FSQ226" s="252"/>
      <c r="FSR226" s="253"/>
      <c r="FSS226" s="251"/>
      <c r="FST226" s="252"/>
      <c r="FSU226" s="253"/>
      <c r="FSV226" s="251"/>
      <c r="FSW226" s="252"/>
      <c r="FSX226" s="253"/>
      <c r="FSY226" s="251"/>
      <c r="FSZ226" s="252"/>
      <c r="FTA226" s="253"/>
      <c r="FTB226" s="251"/>
      <c r="FTC226" s="252"/>
      <c r="FTD226" s="253"/>
      <c r="FTE226" s="251"/>
      <c r="FTF226" s="252"/>
      <c r="FTG226" s="253"/>
      <c r="FTH226" s="251"/>
      <c r="FTI226" s="252"/>
      <c r="FTJ226" s="253"/>
      <c r="FTK226" s="251"/>
      <c r="FTL226" s="252"/>
      <c r="FTM226" s="253"/>
      <c r="FTN226" s="251"/>
      <c r="FTO226" s="252"/>
      <c r="FTP226" s="253"/>
      <c r="FTQ226" s="251"/>
      <c r="FTR226" s="252"/>
      <c r="FTS226" s="253"/>
      <c r="FTT226" s="251"/>
      <c r="FTU226" s="252"/>
      <c r="FTV226" s="253"/>
      <c r="FTW226" s="251"/>
      <c r="FTX226" s="252"/>
      <c r="FTY226" s="253"/>
      <c r="FTZ226" s="251"/>
      <c r="FUA226" s="252"/>
      <c r="FUB226" s="253"/>
      <c r="FUC226" s="251"/>
      <c r="FUD226" s="252"/>
      <c r="FUE226" s="253"/>
      <c r="FUF226" s="251"/>
      <c r="FUG226" s="252"/>
      <c r="FUH226" s="253"/>
      <c r="FUI226" s="251"/>
      <c r="FUJ226" s="252"/>
      <c r="FUK226" s="253"/>
      <c r="FUL226" s="251"/>
      <c r="FUM226" s="252"/>
      <c r="FUN226" s="253"/>
      <c r="FUO226" s="251"/>
      <c r="FUP226" s="252"/>
      <c r="FUQ226" s="253"/>
      <c r="FUR226" s="251"/>
      <c r="FUS226" s="252"/>
      <c r="FUT226" s="253"/>
      <c r="FUU226" s="251"/>
      <c r="FUV226" s="252"/>
      <c r="FUW226" s="253"/>
      <c r="FUX226" s="251"/>
      <c r="FUY226" s="252"/>
      <c r="FUZ226" s="253"/>
      <c r="FVA226" s="251"/>
      <c r="FVB226" s="252"/>
      <c r="FVC226" s="253"/>
      <c r="FVD226" s="251"/>
      <c r="FVE226" s="252"/>
      <c r="FVF226" s="253"/>
      <c r="FVG226" s="251"/>
      <c r="FVH226" s="252"/>
      <c r="FVI226" s="253"/>
      <c r="FVJ226" s="251"/>
      <c r="FVK226" s="252"/>
      <c r="FVL226" s="253"/>
      <c r="FVM226" s="251"/>
      <c r="FVN226" s="252"/>
      <c r="FVO226" s="253"/>
      <c r="FVP226" s="251"/>
      <c r="FVQ226" s="252"/>
      <c r="FVR226" s="253"/>
      <c r="FVS226" s="251"/>
      <c r="FVT226" s="252"/>
      <c r="FVU226" s="253"/>
      <c r="FVV226" s="251"/>
      <c r="FVW226" s="252"/>
      <c r="FVX226" s="253"/>
      <c r="FVY226" s="251"/>
      <c r="FVZ226" s="252"/>
      <c r="FWA226" s="253"/>
      <c r="FWB226" s="251"/>
      <c r="FWC226" s="252"/>
      <c r="FWD226" s="253"/>
      <c r="FWE226" s="251"/>
      <c r="FWF226" s="252"/>
      <c r="FWG226" s="253"/>
      <c r="FWH226" s="251"/>
      <c r="FWI226" s="252"/>
      <c r="FWJ226" s="253"/>
      <c r="FWK226" s="251"/>
      <c r="FWL226" s="252"/>
      <c r="FWM226" s="253"/>
      <c r="FWN226" s="251"/>
      <c r="FWO226" s="252"/>
      <c r="FWP226" s="253"/>
      <c r="FWQ226" s="251"/>
      <c r="FWR226" s="252"/>
      <c r="FWS226" s="253"/>
      <c r="FWT226" s="251"/>
      <c r="FWU226" s="252"/>
      <c r="FWV226" s="253"/>
      <c r="FWW226" s="251"/>
      <c r="FWX226" s="252"/>
      <c r="FWY226" s="253"/>
      <c r="FWZ226" s="251"/>
      <c r="FXA226" s="252"/>
      <c r="FXB226" s="253"/>
      <c r="FXC226" s="251"/>
      <c r="FXD226" s="252"/>
      <c r="FXE226" s="253"/>
      <c r="FXF226" s="251"/>
      <c r="FXG226" s="252"/>
      <c r="FXH226" s="253"/>
      <c r="FXI226" s="251"/>
      <c r="FXJ226" s="252"/>
      <c r="FXK226" s="253"/>
      <c r="FXL226" s="251"/>
      <c r="FXM226" s="252"/>
      <c r="FXN226" s="253"/>
      <c r="FXO226" s="251"/>
      <c r="FXP226" s="252"/>
      <c r="FXQ226" s="253"/>
      <c r="FXR226" s="251"/>
      <c r="FXS226" s="252"/>
      <c r="FXT226" s="253"/>
      <c r="FXU226" s="251"/>
      <c r="FXV226" s="252"/>
      <c r="FXW226" s="253"/>
      <c r="FXX226" s="251"/>
      <c r="FXY226" s="252"/>
      <c r="FXZ226" s="253"/>
      <c r="FYA226" s="251"/>
      <c r="FYB226" s="252"/>
      <c r="FYC226" s="253"/>
      <c r="FYD226" s="251"/>
      <c r="FYE226" s="252"/>
      <c r="FYF226" s="253"/>
      <c r="FYG226" s="251"/>
      <c r="FYH226" s="252"/>
      <c r="FYI226" s="253"/>
      <c r="FYJ226" s="251"/>
      <c r="FYK226" s="252"/>
      <c r="FYL226" s="253"/>
      <c r="FYM226" s="251"/>
      <c r="FYN226" s="252"/>
      <c r="FYO226" s="253"/>
      <c r="FYP226" s="251"/>
      <c r="FYQ226" s="252"/>
      <c r="FYR226" s="253"/>
      <c r="FYS226" s="251"/>
      <c r="FYT226" s="252"/>
      <c r="FYU226" s="253"/>
      <c r="FYV226" s="251"/>
      <c r="FYW226" s="252"/>
      <c r="FYX226" s="253"/>
      <c r="FYY226" s="251"/>
      <c r="FYZ226" s="252"/>
      <c r="FZA226" s="253"/>
      <c r="FZB226" s="251"/>
      <c r="FZC226" s="252"/>
      <c r="FZD226" s="253"/>
      <c r="FZE226" s="251"/>
      <c r="FZF226" s="252"/>
      <c r="FZG226" s="253"/>
      <c r="FZH226" s="251"/>
      <c r="FZI226" s="252"/>
      <c r="FZJ226" s="253"/>
      <c r="FZK226" s="251"/>
      <c r="FZL226" s="252"/>
      <c r="FZM226" s="253"/>
      <c r="FZN226" s="251"/>
      <c r="FZO226" s="252"/>
      <c r="FZP226" s="253"/>
      <c r="FZQ226" s="251"/>
      <c r="FZR226" s="252"/>
      <c r="FZS226" s="253"/>
      <c r="FZT226" s="251"/>
      <c r="FZU226" s="252"/>
      <c r="FZV226" s="253"/>
      <c r="FZW226" s="251"/>
      <c r="FZX226" s="252"/>
      <c r="FZY226" s="253"/>
      <c r="FZZ226" s="251"/>
      <c r="GAA226" s="252"/>
      <c r="GAB226" s="253"/>
      <c r="GAC226" s="251"/>
      <c r="GAD226" s="252"/>
      <c r="GAE226" s="253"/>
      <c r="GAF226" s="251"/>
      <c r="GAG226" s="252"/>
      <c r="GAH226" s="253"/>
      <c r="GAI226" s="251"/>
      <c r="GAJ226" s="252"/>
      <c r="GAK226" s="253"/>
      <c r="GAL226" s="251"/>
      <c r="GAM226" s="252"/>
      <c r="GAN226" s="253"/>
      <c r="GAO226" s="251"/>
      <c r="GAP226" s="252"/>
      <c r="GAQ226" s="253"/>
      <c r="GAR226" s="251"/>
      <c r="GAS226" s="252"/>
      <c r="GAT226" s="253"/>
      <c r="GAU226" s="251"/>
      <c r="GAV226" s="252"/>
      <c r="GAW226" s="253"/>
      <c r="GAX226" s="251"/>
      <c r="GAY226" s="252"/>
      <c r="GAZ226" s="253"/>
      <c r="GBA226" s="251"/>
      <c r="GBB226" s="252"/>
      <c r="GBC226" s="253"/>
      <c r="GBD226" s="251"/>
      <c r="GBE226" s="252"/>
      <c r="GBF226" s="253"/>
      <c r="GBG226" s="251"/>
      <c r="GBH226" s="252"/>
      <c r="GBI226" s="253"/>
      <c r="GBJ226" s="251"/>
      <c r="GBK226" s="252"/>
      <c r="GBL226" s="253"/>
      <c r="GBM226" s="251"/>
      <c r="GBN226" s="252"/>
      <c r="GBO226" s="253"/>
      <c r="GBP226" s="251"/>
      <c r="GBQ226" s="252"/>
      <c r="GBR226" s="253"/>
      <c r="GBS226" s="251"/>
      <c r="GBT226" s="252"/>
      <c r="GBU226" s="253"/>
      <c r="GBV226" s="251"/>
      <c r="GBW226" s="252"/>
      <c r="GBX226" s="253"/>
      <c r="GBY226" s="251"/>
      <c r="GBZ226" s="252"/>
      <c r="GCA226" s="253"/>
      <c r="GCB226" s="251"/>
      <c r="GCC226" s="252"/>
      <c r="GCD226" s="253"/>
      <c r="GCE226" s="251"/>
      <c r="GCF226" s="252"/>
      <c r="GCG226" s="253"/>
      <c r="GCH226" s="251"/>
      <c r="GCI226" s="252"/>
      <c r="GCJ226" s="253"/>
      <c r="GCK226" s="251"/>
      <c r="GCL226" s="252"/>
      <c r="GCM226" s="253"/>
      <c r="GCN226" s="251"/>
      <c r="GCO226" s="252"/>
      <c r="GCP226" s="253"/>
      <c r="GCQ226" s="251"/>
      <c r="GCR226" s="252"/>
      <c r="GCS226" s="253"/>
      <c r="GCT226" s="251"/>
      <c r="GCU226" s="252"/>
      <c r="GCV226" s="253"/>
      <c r="GCW226" s="251"/>
      <c r="GCX226" s="252"/>
      <c r="GCY226" s="253"/>
      <c r="GCZ226" s="251"/>
      <c r="GDA226" s="252"/>
      <c r="GDB226" s="253"/>
      <c r="GDC226" s="251"/>
      <c r="GDD226" s="252"/>
      <c r="GDE226" s="253"/>
      <c r="GDF226" s="251"/>
      <c r="GDG226" s="252"/>
      <c r="GDH226" s="253"/>
      <c r="GDI226" s="251"/>
      <c r="GDJ226" s="252"/>
      <c r="GDK226" s="253"/>
      <c r="GDL226" s="251"/>
      <c r="GDM226" s="252"/>
      <c r="GDN226" s="253"/>
      <c r="GDO226" s="251"/>
      <c r="GDP226" s="252"/>
      <c r="GDQ226" s="253"/>
      <c r="GDR226" s="251"/>
      <c r="GDS226" s="252"/>
      <c r="GDT226" s="253"/>
      <c r="GDU226" s="251"/>
      <c r="GDV226" s="252"/>
      <c r="GDW226" s="253"/>
      <c r="GDX226" s="251"/>
      <c r="GDY226" s="252"/>
      <c r="GDZ226" s="253"/>
      <c r="GEA226" s="251"/>
      <c r="GEB226" s="252"/>
      <c r="GEC226" s="253"/>
      <c r="GED226" s="251"/>
      <c r="GEE226" s="252"/>
      <c r="GEF226" s="253"/>
      <c r="GEG226" s="251"/>
      <c r="GEH226" s="252"/>
      <c r="GEI226" s="253"/>
      <c r="GEJ226" s="251"/>
      <c r="GEK226" s="252"/>
      <c r="GEL226" s="253"/>
      <c r="GEM226" s="251"/>
      <c r="GEN226" s="252"/>
      <c r="GEO226" s="253"/>
      <c r="GEP226" s="251"/>
      <c r="GEQ226" s="252"/>
      <c r="GER226" s="253"/>
      <c r="GES226" s="251"/>
      <c r="GET226" s="252"/>
      <c r="GEU226" s="253"/>
      <c r="GEV226" s="251"/>
      <c r="GEW226" s="252"/>
      <c r="GEX226" s="253"/>
      <c r="GEY226" s="251"/>
      <c r="GEZ226" s="252"/>
      <c r="GFA226" s="253"/>
      <c r="GFB226" s="251"/>
      <c r="GFC226" s="252"/>
      <c r="GFD226" s="253"/>
      <c r="GFE226" s="251"/>
      <c r="GFF226" s="252"/>
      <c r="GFG226" s="253"/>
      <c r="GFH226" s="251"/>
      <c r="GFI226" s="252"/>
      <c r="GFJ226" s="253"/>
      <c r="GFK226" s="251"/>
      <c r="GFL226" s="252"/>
      <c r="GFM226" s="253"/>
      <c r="GFN226" s="251"/>
      <c r="GFO226" s="252"/>
      <c r="GFP226" s="253"/>
      <c r="GFQ226" s="251"/>
      <c r="GFR226" s="252"/>
      <c r="GFS226" s="253"/>
      <c r="GFT226" s="251"/>
      <c r="GFU226" s="252"/>
      <c r="GFV226" s="253"/>
      <c r="GFW226" s="251"/>
      <c r="GFX226" s="252"/>
      <c r="GFY226" s="253"/>
      <c r="GFZ226" s="251"/>
      <c r="GGA226" s="252"/>
      <c r="GGB226" s="253"/>
      <c r="GGC226" s="251"/>
      <c r="GGD226" s="252"/>
      <c r="GGE226" s="253"/>
      <c r="GGF226" s="251"/>
      <c r="GGG226" s="252"/>
      <c r="GGH226" s="253"/>
      <c r="GGI226" s="251"/>
      <c r="GGJ226" s="252"/>
      <c r="GGK226" s="253"/>
      <c r="GGL226" s="251"/>
      <c r="GGM226" s="252"/>
      <c r="GGN226" s="253"/>
      <c r="GGO226" s="251"/>
      <c r="GGP226" s="252"/>
      <c r="GGQ226" s="253"/>
      <c r="GGR226" s="251"/>
      <c r="GGS226" s="252"/>
      <c r="GGT226" s="253"/>
      <c r="GGU226" s="251"/>
      <c r="GGV226" s="252"/>
      <c r="GGW226" s="253"/>
      <c r="GGX226" s="251"/>
      <c r="GGY226" s="252"/>
      <c r="GGZ226" s="253"/>
      <c r="GHA226" s="251"/>
      <c r="GHB226" s="252"/>
      <c r="GHC226" s="253"/>
      <c r="GHD226" s="251"/>
      <c r="GHE226" s="252"/>
      <c r="GHF226" s="253"/>
      <c r="GHG226" s="251"/>
      <c r="GHH226" s="252"/>
      <c r="GHI226" s="253"/>
      <c r="GHJ226" s="251"/>
      <c r="GHK226" s="252"/>
      <c r="GHL226" s="253"/>
      <c r="GHM226" s="251"/>
      <c r="GHN226" s="252"/>
      <c r="GHO226" s="253"/>
      <c r="GHP226" s="251"/>
      <c r="GHQ226" s="252"/>
      <c r="GHR226" s="253"/>
      <c r="GHS226" s="251"/>
      <c r="GHT226" s="252"/>
      <c r="GHU226" s="253"/>
      <c r="GHV226" s="251"/>
      <c r="GHW226" s="252"/>
      <c r="GHX226" s="253"/>
      <c r="GHY226" s="251"/>
      <c r="GHZ226" s="252"/>
      <c r="GIA226" s="253"/>
      <c r="GIB226" s="251"/>
      <c r="GIC226" s="252"/>
      <c r="GID226" s="253"/>
      <c r="GIE226" s="251"/>
      <c r="GIF226" s="252"/>
      <c r="GIG226" s="253"/>
      <c r="GIH226" s="251"/>
      <c r="GII226" s="252"/>
      <c r="GIJ226" s="253"/>
      <c r="GIK226" s="251"/>
      <c r="GIL226" s="252"/>
      <c r="GIM226" s="253"/>
      <c r="GIN226" s="251"/>
      <c r="GIO226" s="252"/>
      <c r="GIP226" s="253"/>
      <c r="GIQ226" s="251"/>
      <c r="GIR226" s="252"/>
      <c r="GIS226" s="253"/>
      <c r="GIT226" s="251"/>
      <c r="GIU226" s="252"/>
      <c r="GIV226" s="253"/>
      <c r="GIW226" s="251"/>
      <c r="GIX226" s="252"/>
      <c r="GIY226" s="253"/>
      <c r="GIZ226" s="251"/>
      <c r="GJA226" s="252"/>
      <c r="GJB226" s="253"/>
      <c r="GJC226" s="251"/>
      <c r="GJD226" s="252"/>
      <c r="GJE226" s="253"/>
      <c r="GJF226" s="251"/>
      <c r="GJG226" s="252"/>
      <c r="GJH226" s="253"/>
      <c r="GJI226" s="251"/>
      <c r="GJJ226" s="252"/>
      <c r="GJK226" s="253"/>
      <c r="GJL226" s="251"/>
      <c r="GJM226" s="252"/>
      <c r="GJN226" s="253"/>
      <c r="GJO226" s="251"/>
      <c r="GJP226" s="252"/>
      <c r="GJQ226" s="253"/>
      <c r="GJR226" s="251"/>
      <c r="GJS226" s="252"/>
      <c r="GJT226" s="253"/>
      <c r="GJU226" s="251"/>
      <c r="GJV226" s="252"/>
      <c r="GJW226" s="253"/>
      <c r="GJX226" s="251"/>
      <c r="GJY226" s="252"/>
      <c r="GJZ226" s="253"/>
      <c r="GKA226" s="251"/>
      <c r="GKB226" s="252"/>
      <c r="GKC226" s="253"/>
      <c r="GKD226" s="251"/>
      <c r="GKE226" s="252"/>
      <c r="GKF226" s="253"/>
      <c r="GKG226" s="251"/>
      <c r="GKH226" s="252"/>
      <c r="GKI226" s="253"/>
      <c r="GKJ226" s="251"/>
      <c r="GKK226" s="252"/>
      <c r="GKL226" s="253"/>
      <c r="GKM226" s="251"/>
      <c r="GKN226" s="252"/>
      <c r="GKO226" s="253"/>
      <c r="GKP226" s="251"/>
      <c r="GKQ226" s="252"/>
      <c r="GKR226" s="253"/>
      <c r="GKS226" s="251"/>
      <c r="GKT226" s="252"/>
      <c r="GKU226" s="253"/>
      <c r="GKV226" s="251"/>
      <c r="GKW226" s="252"/>
      <c r="GKX226" s="253"/>
      <c r="GKY226" s="251"/>
      <c r="GKZ226" s="252"/>
      <c r="GLA226" s="253"/>
      <c r="GLB226" s="251"/>
      <c r="GLC226" s="252"/>
      <c r="GLD226" s="253"/>
      <c r="GLE226" s="251"/>
      <c r="GLF226" s="252"/>
      <c r="GLG226" s="253"/>
      <c r="GLH226" s="251"/>
      <c r="GLI226" s="252"/>
      <c r="GLJ226" s="253"/>
      <c r="GLK226" s="251"/>
      <c r="GLL226" s="252"/>
      <c r="GLM226" s="253"/>
      <c r="GLN226" s="251"/>
      <c r="GLO226" s="252"/>
      <c r="GLP226" s="253"/>
      <c r="GLQ226" s="251"/>
      <c r="GLR226" s="252"/>
      <c r="GLS226" s="253"/>
      <c r="GLT226" s="251"/>
      <c r="GLU226" s="252"/>
      <c r="GLV226" s="253"/>
      <c r="GLW226" s="251"/>
      <c r="GLX226" s="252"/>
      <c r="GLY226" s="253"/>
      <c r="GLZ226" s="251"/>
      <c r="GMA226" s="252"/>
      <c r="GMB226" s="253"/>
      <c r="GMC226" s="251"/>
      <c r="GMD226" s="252"/>
      <c r="GME226" s="253"/>
      <c r="GMF226" s="251"/>
      <c r="GMG226" s="252"/>
      <c r="GMH226" s="253"/>
      <c r="GMI226" s="251"/>
      <c r="GMJ226" s="252"/>
      <c r="GMK226" s="253"/>
      <c r="GML226" s="251"/>
      <c r="GMM226" s="252"/>
      <c r="GMN226" s="253"/>
      <c r="GMO226" s="251"/>
      <c r="GMP226" s="252"/>
      <c r="GMQ226" s="253"/>
      <c r="GMR226" s="251"/>
      <c r="GMS226" s="252"/>
      <c r="GMT226" s="253"/>
      <c r="GMU226" s="251"/>
      <c r="GMV226" s="252"/>
      <c r="GMW226" s="253"/>
      <c r="GMX226" s="251"/>
      <c r="GMY226" s="252"/>
      <c r="GMZ226" s="253"/>
      <c r="GNA226" s="251"/>
      <c r="GNB226" s="252"/>
      <c r="GNC226" s="253"/>
      <c r="GND226" s="251"/>
      <c r="GNE226" s="252"/>
      <c r="GNF226" s="253"/>
      <c r="GNG226" s="251"/>
      <c r="GNH226" s="252"/>
      <c r="GNI226" s="253"/>
      <c r="GNJ226" s="251"/>
      <c r="GNK226" s="252"/>
      <c r="GNL226" s="253"/>
      <c r="GNM226" s="251"/>
      <c r="GNN226" s="252"/>
      <c r="GNO226" s="253"/>
      <c r="GNP226" s="251"/>
      <c r="GNQ226" s="252"/>
      <c r="GNR226" s="253"/>
      <c r="GNS226" s="251"/>
      <c r="GNT226" s="252"/>
      <c r="GNU226" s="253"/>
      <c r="GNV226" s="251"/>
      <c r="GNW226" s="252"/>
      <c r="GNX226" s="253"/>
      <c r="GNY226" s="251"/>
      <c r="GNZ226" s="252"/>
      <c r="GOA226" s="253"/>
      <c r="GOB226" s="251"/>
      <c r="GOC226" s="252"/>
      <c r="GOD226" s="253"/>
      <c r="GOE226" s="251"/>
      <c r="GOF226" s="252"/>
      <c r="GOG226" s="253"/>
      <c r="GOH226" s="251"/>
      <c r="GOI226" s="252"/>
      <c r="GOJ226" s="253"/>
      <c r="GOK226" s="251"/>
      <c r="GOL226" s="252"/>
      <c r="GOM226" s="253"/>
      <c r="GON226" s="251"/>
      <c r="GOO226" s="252"/>
      <c r="GOP226" s="253"/>
      <c r="GOQ226" s="251"/>
      <c r="GOR226" s="252"/>
      <c r="GOS226" s="253"/>
      <c r="GOT226" s="251"/>
      <c r="GOU226" s="252"/>
      <c r="GOV226" s="253"/>
      <c r="GOW226" s="251"/>
      <c r="GOX226" s="252"/>
      <c r="GOY226" s="253"/>
      <c r="GOZ226" s="251"/>
      <c r="GPA226" s="252"/>
      <c r="GPB226" s="253"/>
      <c r="GPC226" s="251"/>
      <c r="GPD226" s="252"/>
      <c r="GPE226" s="253"/>
      <c r="GPF226" s="251"/>
      <c r="GPG226" s="252"/>
      <c r="GPH226" s="253"/>
      <c r="GPI226" s="251"/>
      <c r="GPJ226" s="252"/>
      <c r="GPK226" s="253"/>
      <c r="GPL226" s="251"/>
      <c r="GPM226" s="252"/>
      <c r="GPN226" s="253"/>
      <c r="GPO226" s="251"/>
      <c r="GPP226" s="252"/>
      <c r="GPQ226" s="253"/>
      <c r="GPR226" s="251"/>
      <c r="GPS226" s="252"/>
      <c r="GPT226" s="253"/>
      <c r="GPU226" s="251"/>
      <c r="GPV226" s="252"/>
      <c r="GPW226" s="253"/>
      <c r="GPX226" s="251"/>
      <c r="GPY226" s="252"/>
      <c r="GPZ226" s="253"/>
      <c r="GQA226" s="251"/>
      <c r="GQB226" s="252"/>
      <c r="GQC226" s="253"/>
      <c r="GQD226" s="251"/>
      <c r="GQE226" s="252"/>
      <c r="GQF226" s="253"/>
      <c r="GQG226" s="251"/>
      <c r="GQH226" s="252"/>
      <c r="GQI226" s="253"/>
      <c r="GQJ226" s="251"/>
      <c r="GQK226" s="252"/>
      <c r="GQL226" s="253"/>
      <c r="GQM226" s="251"/>
      <c r="GQN226" s="252"/>
      <c r="GQO226" s="253"/>
      <c r="GQP226" s="251"/>
      <c r="GQQ226" s="252"/>
      <c r="GQR226" s="253"/>
      <c r="GQS226" s="251"/>
      <c r="GQT226" s="252"/>
      <c r="GQU226" s="253"/>
      <c r="GQV226" s="251"/>
      <c r="GQW226" s="252"/>
      <c r="GQX226" s="253"/>
      <c r="GQY226" s="251"/>
      <c r="GQZ226" s="252"/>
      <c r="GRA226" s="253"/>
      <c r="GRB226" s="251"/>
      <c r="GRC226" s="252"/>
      <c r="GRD226" s="253"/>
      <c r="GRE226" s="251"/>
      <c r="GRF226" s="252"/>
      <c r="GRG226" s="253"/>
      <c r="GRH226" s="251"/>
      <c r="GRI226" s="252"/>
      <c r="GRJ226" s="253"/>
      <c r="GRK226" s="251"/>
      <c r="GRL226" s="252"/>
      <c r="GRM226" s="253"/>
      <c r="GRN226" s="251"/>
      <c r="GRO226" s="252"/>
      <c r="GRP226" s="253"/>
      <c r="GRQ226" s="251"/>
      <c r="GRR226" s="252"/>
      <c r="GRS226" s="253"/>
      <c r="GRT226" s="251"/>
      <c r="GRU226" s="252"/>
      <c r="GRV226" s="253"/>
      <c r="GRW226" s="251"/>
      <c r="GRX226" s="252"/>
      <c r="GRY226" s="253"/>
      <c r="GRZ226" s="251"/>
      <c r="GSA226" s="252"/>
      <c r="GSB226" s="253"/>
      <c r="GSC226" s="251"/>
      <c r="GSD226" s="252"/>
      <c r="GSE226" s="253"/>
      <c r="GSF226" s="251"/>
      <c r="GSG226" s="252"/>
      <c r="GSH226" s="253"/>
      <c r="GSI226" s="251"/>
      <c r="GSJ226" s="252"/>
      <c r="GSK226" s="253"/>
      <c r="GSL226" s="251"/>
      <c r="GSM226" s="252"/>
      <c r="GSN226" s="253"/>
      <c r="GSO226" s="251"/>
      <c r="GSP226" s="252"/>
      <c r="GSQ226" s="253"/>
      <c r="GSR226" s="251"/>
      <c r="GSS226" s="252"/>
      <c r="GST226" s="253"/>
      <c r="GSU226" s="251"/>
      <c r="GSV226" s="252"/>
      <c r="GSW226" s="253"/>
      <c r="GSX226" s="251"/>
      <c r="GSY226" s="252"/>
      <c r="GSZ226" s="253"/>
      <c r="GTA226" s="251"/>
      <c r="GTB226" s="252"/>
      <c r="GTC226" s="253"/>
      <c r="GTD226" s="251"/>
      <c r="GTE226" s="252"/>
      <c r="GTF226" s="253"/>
      <c r="GTG226" s="251"/>
      <c r="GTH226" s="252"/>
      <c r="GTI226" s="253"/>
      <c r="GTJ226" s="251"/>
      <c r="GTK226" s="252"/>
      <c r="GTL226" s="253"/>
      <c r="GTM226" s="251"/>
      <c r="GTN226" s="252"/>
      <c r="GTO226" s="253"/>
      <c r="GTP226" s="251"/>
      <c r="GTQ226" s="252"/>
      <c r="GTR226" s="253"/>
      <c r="GTS226" s="251"/>
      <c r="GTT226" s="252"/>
      <c r="GTU226" s="253"/>
      <c r="GTV226" s="251"/>
      <c r="GTW226" s="252"/>
      <c r="GTX226" s="253"/>
      <c r="GTY226" s="251"/>
      <c r="GTZ226" s="252"/>
      <c r="GUA226" s="253"/>
      <c r="GUB226" s="251"/>
      <c r="GUC226" s="252"/>
      <c r="GUD226" s="253"/>
      <c r="GUE226" s="251"/>
      <c r="GUF226" s="252"/>
      <c r="GUG226" s="253"/>
      <c r="GUH226" s="251"/>
      <c r="GUI226" s="252"/>
      <c r="GUJ226" s="253"/>
      <c r="GUK226" s="251"/>
      <c r="GUL226" s="252"/>
      <c r="GUM226" s="253"/>
      <c r="GUN226" s="251"/>
      <c r="GUO226" s="252"/>
      <c r="GUP226" s="253"/>
      <c r="GUQ226" s="251"/>
      <c r="GUR226" s="252"/>
      <c r="GUS226" s="253"/>
      <c r="GUT226" s="251"/>
      <c r="GUU226" s="252"/>
      <c r="GUV226" s="253"/>
      <c r="GUW226" s="251"/>
      <c r="GUX226" s="252"/>
      <c r="GUY226" s="253"/>
      <c r="GUZ226" s="251"/>
      <c r="GVA226" s="252"/>
      <c r="GVB226" s="253"/>
      <c r="GVC226" s="251"/>
      <c r="GVD226" s="252"/>
      <c r="GVE226" s="253"/>
      <c r="GVF226" s="251"/>
      <c r="GVG226" s="252"/>
      <c r="GVH226" s="253"/>
      <c r="GVI226" s="251"/>
      <c r="GVJ226" s="252"/>
      <c r="GVK226" s="253"/>
      <c r="GVL226" s="251"/>
      <c r="GVM226" s="252"/>
      <c r="GVN226" s="253"/>
      <c r="GVO226" s="251"/>
      <c r="GVP226" s="252"/>
      <c r="GVQ226" s="253"/>
      <c r="GVR226" s="251"/>
      <c r="GVS226" s="252"/>
      <c r="GVT226" s="253"/>
      <c r="GVU226" s="251"/>
      <c r="GVV226" s="252"/>
      <c r="GVW226" s="253"/>
      <c r="GVX226" s="251"/>
      <c r="GVY226" s="252"/>
      <c r="GVZ226" s="253"/>
      <c r="GWA226" s="251"/>
      <c r="GWB226" s="252"/>
      <c r="GWC226" s="253"/>
      <c r="GWD226" s="251"/>
      <c r="GWE226" s="252"/>
      <c r="GWF226" s="253"/>
      <c r="GWG226" s="251"/>
      <c r="GWH226" s="252"/>
      <c r="GWI226" s="253"/>
      <c r="GWJ226" s="251"/>
      <c r="GWK226" s="252"/>
      <c r="GWL226" s="253"/>
      <c r="GWM226" s="251"/>
      <c r="GWN226" s="252"/>
      <c r="GWO226" s="253"/>
      <c r="GWP226" s="251"/>
      <c r="GWQ226" s="252"/>
      <c r="GWR226" s="253"/>
      <c r="GWS226" s="251"/>
      <c r="GWT226" s="252"/>
      <c r="GWU226" s="253"/>
      <c r="GWV226" s="251"/>
      <c r="GWW226" s="252"/>
      <c r="GWX226" s="253"/>
      <c r="GWY226" s="251"/>
      <c r="GWZ226" s="252"/>
      <c r="GXA226" s="253"/>
      <c r="GXB226" s="251"/>
      <c r="GXC226" s="252"/>
      <c r="GXD226" s="253"/>
      <c r="GXE226" s="251"/>
      <c r="GXF226" s="252"/>
      <c r="GXG226" s="253"/>
      <c r="GXH226" s="251"/>
      <c r="GXI226" s="252"/>
      <c r="GXJ226" s="253"/>
      <c r="GXK226" s="251"/>
      <c r="GXL226" s="252"/>
      <c r="GXM226" s="253"/>
      <c r="GXN226" s="251"/>
      <c r="GXO226" s="252"/>
      <c r="GXP226" s="253"/>
      <c r="GXQ226" s="251"/>
      <c r="GXR226" s="252"/>
      <c r="GXS226" s="253"/>
      <c r="GXT226" s="251"/>
      <c r="GXU226" s="252"/>
      <c r="GXV226" s="253"/>
      <c r="GXW226" s="251"/>
      <c r="GXX226" s="252"/>
      <c r="GXY226" s="253"/>
      <c r="GXZ226" s="251"/>
      <c r="GYA226" s="252"/>
      <c r="GYB226" s="253"/>
      <c r="GYC226" s="251"/>
      <c r="GYD226" s="252"/>
      <c r="GYE226" s="253"/>
      <c r="GYF226" s="251"/>
      <c r="GYG226" s="252"/>
      <c r="GYH226" s="253"/>
      <c r="GYI226" s="251"/>
      <c r="GYJ226" s="252"/>
      <c r="GYK226" s="253"/>
      <c r="GYL226" s="251"/>
      <c r="GYM226" s="252"/>
      <c r="GYN226" s="253"/>
      <c r="GYO226" s="251"/>
      <c r="GYP226" s="252"/>
      <c r="GYQ226" s="253"/>
      <c r="GYR226" s="251"/>
      <c r="GYS226" s="252"/>
      <c r="GYT226" s="253"/>
      <c r="GYU226" s="251"/>
      <c r="GYV226" s="252"/>
      <c r="GYW226" s="253"/>
      <c r="GYX226" s="251"/>
      <c r="GYY226" s="252"/>
      <c r="GYZ226" s="253"/>
      <c r="GZA226" s="251"/>
      <c r="GZB226" s="252"/>
      <c r="GZC226" s="253"/>
      <c r="GZD226" s="251"/>
      <c r="GZE226" s="252"/>
      <c r="GZF226" s="253"/>
      <c r="GZG226" s="251"/>
      <c r="GZH226" s="252"/>
      <c r="GZI226" s="253"/>
      <c r="GZJ226" s="251"/>
      <c r="GZK226" s="252"/>
      <c r="GZL226" s="253"/>
      <c r="GZM226" s="251"/>
      <c r="GZN226" s="252"/>
      <c r="GZO226" s="253"/>
      <c r="GZP226" s="251"/>
      <c r="GZQ226" s="252"/>
      <c r="GZR226" s="253"/>
      <c r="GZS226" s="251"/>
      <c r="GZT226" s="252"/>
      <c r="GZU226" s="253"/>
      <c r="GZV226" s="251"/>
      <c r="GZW226" s="252"/>
      <c r="GZX226" s="253"/>
      <c r="GZY226" s="251"/>
      <c r="GZZ226" s="252"/>
      <c r="HAA226" s="253"/>
      <c r="HAB226" s="251"/>
      <c r="HAC226" s="252"/>
      <c r="HAD226" s="253"/>
      <c r="HAE226" s="251"/>
      <c r="HAF226" s="252"/>
      <c r="HAG226" s="253"/>
      <c r="HAH226" s="251"/>
      <c r="HAI226" s="252"/>
      <c r="HAJ226" s="253"/>
      <c r="HAK226" s="251"/>
      <c r="HAL226" s="252"/>
      <c r="HAM226" s="253"/>
      <c r="HAN226" s="251"/>
      <c r="HAO226" s="252"/>
      <c r="HAP226" s="253"/>
      <c r="HAQ226" s="251"/>
      <c r="HAR226" s="252"/>
      <c r="HAS226" s="253"/>
      <c r="HAT226" s="251"/>
      <c r="HAU226" s="252"/>
      <c r="HAV226" s="253"/>
      <c r="HAW226" s="251"/>
      <c r="HAX226" s="252"/>
      <c r="HAY226" s="253"/>
      <c r="HAZ226" s="251"/>
      <c r="HBA226" s="252"/>
      <c r="HBB226" s="253"/>
      <c r="HBC226" s="251"/>
      <c r="HBD226" s="252"/>
      <c r="HBE226" s="253"/>
      <c r="HBF226" s="251"/>
      <c r="HBG226" s="252"/>
      <c r="HBH226" s="253"/>
      <c r="HBI226" s="251"/>
      <c r="HBJ226" s="252"/>
      <c r="HBK226" s="253"/>
      <c r="HBL226" s="251"/>
      <c r="HBM226" s="252"/>
      <c r="HBN226" s="253"/>
      <c r="HBO226" s="251"/>
      <c r="HBP226" s="252"/>
      <c r="HBQ226" s="253"/>
      <c r="HBR226" s="251"/>
      <c r="HBS226" s="252"/>
      <c r="HBT226" s="253"/>
      <c r="HBU226" s="251"/>
      <c r="HBV226" s="252"/>
      <c r="HBW226" s="253"/>
      <c r="HBX226" s="251"/>
      <c r="HBY226" s="252"/>
      <c r="HBZ226" s="253"/>
      <c r="HCA226" s="251"/>
      <c r="HCB226" s="252"/>
      <c r="HCC226" s="253"/>
      <c r="HCD226" s="251"/>
      <c r="HCE226" s="252"/>
      <c r="HCF226" s="253"/>
      <c r="HCG226" s="251"/>
      <c r="HCH226" s="252"/>
      <c r="HCI226" s="253"/>
      <c r="HCJ226" s="251"/>
      <c r="HCK226" s="252"/>
      <c r="HCL226" s="253"/>
      <c r="HCM226" s="251"/>
      <c r="HCN226" s="252"/>
      <c r="HCO226" s="253"/>
      <c r="HCP226" s="251"/>
      <c r="HCQ226" s="252"/>
      <c r="HCR226" s="253"/>
      <c r="HCS226" s="251"/>
      <c r="HCT226" s="252"/>
      <c r="HCU226" s="253"/>
      <c r="HCV226" s="251"/>
      <c r="HCW226" s="252"/>
      <c r="HCX226" s="253"/>
      <c r="HCY226" s="251"/>
      <c r="HCZ226" s="252"/>
      <c r="HDA226" s="253"/>
      <c r="HDB226" s="251"/>
      <c r="HDC226" s="252"/>
      <c r="HDD226" s="253"/>
      <c r="HDE226" s="251"/>
      <c r="HDF226" s="252"/>
      <c r="HDG226" s="253"/>
      <c r="HDH226" s="251"/>
      <c r="HDI226" s="252"/>
      <c r="HDJ226" s="253"/>
      <c r="HDK226" s="251"/>
      <c r="HDL226" s="252"/>
      <c r="HDM226" s="253"/>
      <c r="HDN226" s="251"/>
      <c r="HDO226" s="252"/>
      <c r="HDP226" s="253"/>
      <c r="HDQ226" s="251"/>
      <c r="HDR226" s="252"/>
      <c r="HDS226" s="253"/>
      <c r="HDT226" s="251"/>
      <c r="HDU226" s="252"/>
      <c r="HDV226" s="253"/>
      <c r="HDW226" s="251"/>
      <c r="HDX226" s="252"/>
      <c r="HDY226" s="253"/>
      <c r="HDZ226" s="251"/>
      <c r="HEA226" s="252"/>
      <c r="HEB226" s="253"/>
      <c r="HEC226" s="251"/>
      <c r="HED226" s="252"/>
      <c r="HEE226" s="253"/>
      <c r="HEF226" s="251"/>
      <c r="HEG226" s="252"/>
      <c r="HEH226" s="253"/>
      <c r="HEI226" s="251"/>
      <c r="HEJ226" s="252"/>
      <c r="HEK226" s="253"/>
      <c r="HEL226" s="251"/>
      <c r="HEM226" s="252"/>
      <c r="HEN226" s="253"/>
      <c r="HEO226" s="251"/>
      <c r="HEP226" s="252"/>
      <c r="HEQ226" s="253"/>
      <c r="HER226" s="251"/>
      <c r="HES226" s="252"/>
      <c r="HET226" s="253"/>
      <c r="HEU226" s="251"/>
      <c r="HEV226" s="252"/>
      <c r="HEW226" s="253"/>
      <c r="HEX226" s="251"/>
      <c r="HEY226" s="252"/>
      <c r="HEZ226" s="253"/>
      <c r="HFA226" s="251"/>
      <c r="HFB226" s="252"/>
      <c r="HFC226" s="253"/>
      <c r="HFD226" s="251"/>
      <c r="HFE226" s="252"/>
      <c r="HFF226" s="253"/>
      <c r="HFG226" s="251"/>
      <c r="HFH226" s="252"/>
      <c r="HFI226" s="253"/>
      <c r="HFJ226" s="251"/>
      <c r="HFK226" s="252"/>
      <c r="HFL226" s="253"/>
      <c r="HFM226" s="251"/>
      <c r="HFN226" s="252"/>
      <c r="HFO226" s="253"/>
      <c r="HFP226" s="251"/>
      <c r="HFQ226" s="252"/>
      <c r="HFR226" s="253"/>
      <c r="HFS226" s="251"/>
      <c r="HFT226" s="252"/>
      <c r="HFU226" s="253"/>
      <c r="HFV226" s="251"/>
      <c r="HFW226" s="252"/>
      <c r="HFX226" s="253"/>
      <c r="HFY226" s="251"/>
      <c r="HFZ226" s="252"/>
      <c r="HGA226" s="253"/>
      <c r="HGB226" s="251"/>
      <c r="HGC226" s="252"/>
      <c r="HGD226" s="253"/>
      <c r="HGE226" s="251"/>
      <c r="HGF226" s="252"/>
      <c r="HGG226" s="253"/>
      <c r="HGH226" s="251"/>
      <c r="HGI226" s="252"/>
      <c r="HGJ226" s="253"/>
      <c r="HGK226" s="251"/>
      <c r="HGL226" s="252"/>
      <c r="HGM226" s="253"/>
      <c r="HGN226" s="251"/>
      <c r="HGO226" s="252"/>
      <c r="HGP226" s="253"/>
      <c r="HGQ226" s="251"/>
      <c r="HGR226" s="252"/>
      <c r="HGS226" s="253"/>
      <c r="HGT226" s="251"/>
      <c r="HGU226" s="252"/>
      <c r="HGV226" s="253"/>
      <c r="HGW226" s="251"/>
      <c r="HGX226" s="252"/>
      <c r="HGY226" s="253"/>
      <c r="HGZ226" s="251"/>
      <c r="HHA226" s="252"/>
      <c r="HHB226" s="253"/>
      <c r="HHC226" s="251"/>
      <c r="HHD226" s="252"/>
      <c r="HHE226" s="253"/>
      <c r="HHF226" s="251"/>
      <c r="HHG226" s="252"/>
      <c r="HHH226" s="253"/>
      <c r="HHI226" s="251"/>
      <c r="HHJ226" s="252"/>
      <c r="HHK226" s="253"/>
      <c r="HHL226" s="251"/>
      <c r="HHM226" s="252"/>
      <c r="HHN226" s="253"/>
      <c r="HHO226" s="251"/>
      <c r="HHP226" s="252"/>
      <c r="HHQ226" s="253"/>
      <c r="HHR226" s="251"/>
      <c r="HHS226" s="252"/>
      <c r="HHT226" s="253"/>
      <c r="HHU226" s="251"/>
      <c r="HHV226" s="252"/>
      <c r="HHW226" s="253"/>
      <c r="HHX226" s="251"/>
      <c r="HHY226" s="252"/>
      <c r="HHZ226" s="253"/>
      <c r="HIA226" s="251"/>
      <c r="HIB226" s="252"/>
      <c r="HIC226" s="253"/>
      <c r="HID226" s="251"/>
      <c r="HIE226" s="252"/>
      <c r="HIF226" s="253"/>
      <c r="HIG226" s="251"/>
      <c r="HIH226" s="252"/>
      <c r="HII226" s="253"/>
      <c r="HIJ226" s="251"/>
      <c r="HIK226" s="252"/>
      <c r="HIL226" s="253"/>
      <c r="HIM226" s="251"/>
      <c r="HIN226" s="252"/>
      <c r="HIO226" s="253"/>
      <c r="HIP226" s="251"/>
      <c r="HIQ226" s="252"/>
      <c r="HIR226" s="253"/>
      <c r="HIS226" s="251"/>
      <c r="HIT226" s="252"/>
      <c r="HIU226" s="253"/>
      <c r="HIV226" s="251"/>
      <c r="HIW226" s="252"/>
      <c r="HIX226" s="253"/>
      <c r="HIY226" s="251"/>
      <c r="HIZ226" s="252"/>
      <c r="HJA226" s="253"/>
      <c r="HJB226" s="251"/>
      <c r="HJC226" s="252"/>
      <c r="HJD226" s="253"/>
      <c r="HJE226" s="251"/>
      <c r="HJF226" s="252"/>
      <c r="HJG226" s="253"/>
      <c r="HJH226" s="251"/>
      <c r="HJI226" s="252"/>
      <c r="HJJ226" s="253"/>
      <c r="HJK226" s="251"/>
      <c r="HJL226" s="252"/>
      <c r="HJM226" s="253"/>
      <c r="HJN226" s="251"/>
      <c r="HJO226" s="252"/>
      <c r="HJP226" s="253"/>
      <c r="HJQ226" s="251"/>
      <c r="HJR226" s="252"/>
      <c r="HJS226" s="253"/>
      <c r="HJT226" s="251"/>
      <c r="HJU226" s="252"/>
      <c r="HJV226" s="253"/>
      <c r="HJW226" s="251"/>
      <c r="HJX226" s="252"/>
      <c r="HJY226" s="253"/>
      <c r="HJZ226" s="251"/>
      <c r="HKA226" s="252"/>
      <c r="HKB226" s="253"/>
      <c r="HKC226" s="251"/>
      <c r="HKD226" s="252"/>
      <c r="HKE226" s="253"/>
      <c r="HKF226" s="251"/>
      <c r="HKG226" s="252"/>
      <c r="HKH226" s="253"/>
      <c r="HKI226" s="251"/>
      <c r="HKJ226" s="252"/>
      <c r="HKK226" s="253"/>
      <c r="HKL226" s="251"/>
      <c r="HKM226" s="252"/>
      <c r="HKN226" s="253"/>
      <c r="HKO226" s="251"/>
      <c r="HKP226" s="252"/>
      <c r="HKQ226" s="253"/>
      <c r="HKR226" s="251"/>
      <c r="HKS226" s="252"/>
      <c r="HKT226" s="253"/>
      <c r="HKU226" s="251"/>
      <c r="HKV226" s="252"/>
      <c r="HKW226" s="253"/>
      <c r="HKX226" s="251"/>
      <c r="HKY226" s="252"/>
      <c r="HKZ226" s="253"/>
      <c r="HLA226" s="251"/>
      <c r="HLB226" s="252"/>
      <c r="HLC226" s="253"/>
      <c r="HLD226" s="251"/>
      <c r="HLE226" s="252"/>
      <c r="HLF226" s="253"/>
      <c r="HLG226" s="251"/>
      <c r="HLH226" s="252"/>
      <c r="HLI226" s="253"/>
      <c r="HLJ226" s="251"/>
      <c r="HLK226" s="252"/>
      <c r="HLL226" s="253"/>
      <c r="HLM226" s="251"/>
      <c r="HLN226" s="252"/>
      <c r="HLO226" s="253"/>
      <c r="HLP226" s="251"/>
      <c r="HLQ226" s="252"/>
      <c r="HLR226" s="253"/>
      <c r="HLS226" s="251"/>
      <c r="HLT226" s="252"/>
      <c r="HLU226" s="253"/>
      <c r="HLV226" s="251"/>
      <c r="HLW226" s="252"/>
      <c r="HLX226" s="253"/>
      <c r="HLY226" s="251"/>
      <c r="HLZ226" s="252"/>
      <c r="HMA226" s="253"/>
      <c r="HMB226" s="251"/>
      <c r="HMC226" s="252"/>
      <c r="HMD226" s="253"/>
      <c r="HME226" s="251"/>
      <c r="HMF226" s="252"/>
      <c r="HMG226" s="253"/>
      <c r="HMH226" s="251"/>
      <c r="HMI226" s="252"/>
      <c r="HMJ226" s="253"/>
      <c r="HMK226" s="251"/>
      <c r="HML226" s="252"/>
      <c r="HMM226" s="253"/>
      <c r="HMN226" s="251"/>
      <c r="HMO226" s="252"/>
      <c r="HMP226" s="253"/>
      <c r="HMQ226" s="251"/>
      <c r="HMR226" s="252"/>
      <c r="HMS226" s="253"/>
      <c r="HMT226" s="251"/>
      <c r="HMU226" s="252"/>
      <c r="HMV226" s="253"/>
      <c r="HMW226" s="251"/>
      <c r="HMX226" s="252"/>
      <c r="HMY226" s="253"/>
      <c r="HMZ226" s="251"/>
      <c r="HNA226" s="252"/>
      <c r="HNB226" s="253"/>
      <c r="HNC226" s="251"/>
      <c r="HND226" s="252"/>
      <c r="HNE226" s="253"/>
      <c r="HNF226" s="251"/>
      <c r="HNG226" s="252"/>
      <c r="HNH226" s="253"/>
      <c r="HNI226" s="251"/>
      <c r="HNJ226" s="252"/>
      <c r="HNK226" s="253"/>
      <c r="HNL226" s="251"/>
      <c r="HNM226" s="252"/>
      <c r="HNN226" s="253"/>
      <c r="HNO226" s="251"/>
      <c r="HNP226" s="252"/>
      <c r="HNQ226" s="253"/>
      <c r="HNR226" s="251"/>
      <c r="HNS226" s="252"/>
      <c r="HNT226" s="253"/>
      <c r="HNU226" s="251"/>
      <c r="HNV226" s="252"/>
      <c r="HNW226" s="253"/>
      <c r="HNX226" s="251"/>
      <c r="HNY226" s="252"/>
      <c r="HNZ226" s="253"/>
      <c r="HOA226" s="251"/>
      <c r="HOB226" s="252"/>
      <c r="HOC226" s="253"/>
      <c r="HOD226" s="251"/>
      <c r="HOE226" s="252"/>
      <c r="HOF226" s="253"/>
      <c r="HOG226" s="251"/>
      <c r="HOH226" s="252"/>
      <c r="HOI226" s="253"/>
      <c r="HOJ226" s="251"/>
      <c r="HOK226" s="252"/>
      <c r="HOL226" s="253"/>
      <c r="HOM226" s="251"/>
      <c r="HON226" s="252"/>
      <c r="HOO226" s="253"/>
      <c r="HOP226" s="251"/>
      <c r="HOQ226" s="252"/>
      <c r="HOR226" s="253"/>
      <c r="HOS226" s="251"/>
      <c r="HOT226" s="252"/>
      <c r="HOU226" s="253"/>
      <c r="HOV226" s="251"/>
      <c r="HOW226" s="252"/>
      <c r="HOX226" s="253"/>
      <c r="HOY226" s="251"/>
      <c r="HOZ226" s="252"/>
      <c r="HPA226" s="253"/>
      <c r="HPB226" s="251"/>
      <c r="HPC226" s="252"/>
      <c r="HPD226" s="253"/>
      <c r="HPE226" s="251"/>
      <c r="HPF226" s="252"/>
      <c r="HPG226" s="253"/>
      <c r="HPH226" s="251"/>
      <c r="HPI226" s="252"/>
      <c r="HPJ226" s="253"/>
      <c r="HPK226" s="251"/>
      <c r="HPL226" s="252"/>
      <c r="HPM226" s="253"/>
      <c r="HPN226" s="251"/>
      <c r="HPO226" s="252"/>
      <c r="HPP226" s="253"/>
      <c r="HPQ226" s="251"/>
      <c r="HPR226" s="252"/>
      <c r="HPS226" s="253"/>
      <c r="HPT226" s="251"/>
      <c r="HPU226" s="252"/>
      <c r="HPV226" s="253"/>
      <c r="HPW226" s="251"/>
      <c r="HPX226" s="252"/>
      <c r="HPY226" s="253"/>
      <c r="HPZ226" s="251"/>
      <c r="HQA226" s="252"/>
      <c r="HQB226" s="253"/>
      <c r="HQC226" s="251"/>
      <c r="HQD226" s="252"/>
      <c r="HQE226" s="253"/>
      <c r="HQF226" s="251"/>
      <c r="HQG226" s="252"/>
      <c r="HQH226" s="253"/>
      <c r="HQI226" s="251"/>
      <c r="HQJ226" s="252"/>
      <c r="HQK226" s="253"/>
      <c r="HQL226" s="251"/>
      <c r="HQM226" s="252"/>
      <c r="HQN226" s="253"/>
      <c r="HQO226" s="251"/>
      <c r="HQP226" s="252"/>
      <c r="HQQ226" s="253"/>
      <c r="HQR226" s="251"/>
      <c r="HQS226" s="252"/>
      <c r="HQT226" s="253"/>
      <c r="HQU226" s="251"/>
      <c r="HQV226" s="252"/>
      <c r="HQW226" s="253"/>
      <c r="HQX226" s="251"/>
      <c r="HQY226" s="252"/>
      <c r="HQZ226" s="253"/>
      <c r="HRA226" s="251"/>
      <c r="HRB226" s="252"/>
      <c r="HRC226" s="253"/>
      <c r="HRD226" s="251"/>
      <c r="HRE226" s="252"/>
      <c r="HRF226" s="253"/>
      <c r="HRG226" s="251"/>
      <c r="HRH226" s="252"/>
      <c r="HRI226" s="253"/>
      <c r="HRJ226" s="251"/>
      <c r="HRK226" s="252"/>
      <c r="HRL226" s="253"/>
      <c r="HRM226" s="251"/>
      <c r="HRN226" s="252"/>
      <c r="HRO226" s="253"/>
      <c r="HRP226" s="251"/>
      <c r="HRQ226" s="252"/>
      <c r="HRR226" s="253"/>
      <c r="HRS226" s="251"/>
      <c r="HRT226" s="252"/>
      <c r="HRU226" s="253"/>
      <c r="HRV226" s="251"/>
      <c r="HRW226" s="252"/>
      <c r="HRX226" s="253"/>
      <c r="HRY226" s="251"/>
      <c r="HRZ226" s="252"/>
      <c r="HSA226" s="253"/>
      <c r="HSB226" s="251"/>
      <c r="HSC226" s="252"/>
      <c r="HSD226" s="253"/>
      <c r="HSE226" s="251"/>
      <c r="HSF226" s="252"/>
      <c r="HSG226" s="253"/>
      <c r="HSH226" s="251"/>
      <c r="HSI226" s="252"/>
      <c r="HSJ226" s="253"/>
      <c r="HSK226" s="251"/>
      <c r="HSL226" s="252"/>
      <c r="HSM226" s="253"/>
      <c r="HSN226" s="251"/>
      <c r="HSO226" s="252"/>
      <c r="HSP226" s="253"/>
      <c r="HSQ226" s="251"/>
      <c r="HSR226" s="252"/>
      <c r="HSS226" s="253"/>
      <c r="HST226" s="251"/>
      <c r="HSU226" s="252"/>
      <c r="HSV226" s="253"/>
      <c r="HSW226" s="251"/>
      <c r="HSX226" s="252"/>
      <c r="HSY226" s="253"/>
      <c r="HSZ226" s="251"/>
      <c r="HTA226" s="252"/>
      <c r="HTB226" s="253"/>
      <c r="HTC226" s="251"/>
      <c r="HTD226" s="252"/>
      <c r="HTE226" s="253"/>
      <c r="HTF226" s="251"/>
      <c r="HTG226" s="252"/>
      <c r="HTH226" s="253"/>
      <c r="HTI226" s="251"/>
      <c r="HTJ226" s="252"/>
      <c r="HTK226" s="253"/>
      <c r="HTL226" s="251"/>
      <c r="HTM226" s="252"/>
      <c r="HTN226" s="253"/>
      <c r="HTO226" s="251"/>
      <c r="HTP226" s="252"/>
      <c r="HTQ226" s="253"/>
      <c r="HTR226" s="251"/>
      <c r="HTS226" s="252"/>
      <c r="HTT226" s="253"/>
      <c r="HTU226" s="251"/>
      <c r="HTV226" s="252"/>
      <c r="HTW226" s="253"/>
      <c r="HTX226" s="251"/>
      <c r="HTY226" s="252"/>
      <c r="HTZ226" s="253"/>
      <c r="HUA226" s="251"/>
      <c r="HUB226" s="252"/>
      <c r="HUC226" s="253"/>
      <c r="HUD226" s="251"/>
      <c r="HUE226" s="252"/>
      <c r="HUF226" s="253"/>
      <c r="HUG226" s="251"/>
      <c r="HUH226" s="252"/>
      <c r="HUI226" s="253"/>
      <c r="HUJ226" s="251"/>
      <c r="HUK226" s="252"/>
      <c r="HUL226" s="253"/>
      <c r="HUM226" s="251"/>
      <c r="HUN226" s="252"/>
      <c r="HUO226" s="253"/>
      <c r="HUP226" s="251"/>
      <c r="HUQ226" s="252"/>
      <c r="HUR226" s="253"/>
      <c r="HUS226" s="251"/>
      <c r="HUT226" s="252"/>
      <c r="HUU226" s="253"/>
      <c r="HUV226" s="251"/>
      <c r="HUW226" s="252"/>
      <c r="HUX226" s="253"/>
      <c r="HUY226" s="251"/>
      <c r="HUZ226" s="252"/>
      <c r="HVA226" s="253"/>
      <c r="HVB226" s="251"/>
      <c r="HVC226" s="252"/>
      <c r="HVD226" s="253"/>
      <c r="HVE226" s="251"/>
      <c r="HVF226" s="252"/>
      <c r="HVG226" s="253"/>
      <c r="HVH226" s="251"/>
      <c r="HVI226" s="252"/>
      <c r="HVJ226" s="253"/>
      <c r="HVK226" s="251"/>
      <c r="HVL226" s="252"/>
      <c r="HVM226" s="253"/>
      <c r="HVN226" s="251"/>
      <c r="HVO226" s="252"/>
      <c r="HVP226" s="253"/>
      <c r="HVQ226" s="251"/>
      <c r="HVR226" s="252"/>
      <c r="HVS226" s="253"/>
      <c r="HVT226" s="251"/>
      <c r="HVU226" s="252"/>
      <c r="HVV226" s="253"/>
      <c r="HVW226" s="251"/>
      <c r="HVX226" s="252"/>
      <c r="HVY226" s="253"/>
      <c r="HVZ226" s="251"/>
      <c r="HWA226" s="252"/>
      <c r="HWB226" s="253"/>
      <c r="HWC226" s="251"/>
      <c r="HWD226" s="252"/>
      <c r="HWE226" s="253"/>
      <c r="HWF226" s="251"/>
      <c r="HWG226" s="252"/>
      <c r="HWH226" s="253"/>
      <c r="HWI226" s="251"/>
      <c r="HWJ226" s="252"/>
      <c r="HWK226" s="253"/>
      <c r="HWL226" s="251"/>
      <c r="HWM226" s="252"/>
      <c r="HWN226" s="253"/>
      <c r="HWO226" s="251"/>
      <c r="HWP226" s="252"/>
      <c r="HWQ226" s="253"/>
      <c r="HWR226" s="251"/>
      <c r="HWS226" s="252"/>
      <c r="HWT226" s="253"/>
      <c r="HWU226" s="251"/>
      <c r="HWV226" s="252"/>
      <c r="HWW226" s="253"/>
      <c r="HWX226" s="251"/>
      <c r="HWY226" s="252"/>
      <c r="HWZ226" s="253"/>
      <c r="HXA226" s="251"/>
      <c r="HXB226" s="252"/>
      <c r="HXC226" s="253"/>
      <c r="HXD226" s="251"/>
      <c r="HXE226" s="252"/>
      <c r="HXF226" s="253"/>
      <c r="HXG226" s="251"/>
      <c r="HXH226" s="252"/>
      <c r="HXI226" s="253"/>
      <c r="HXJ226" s="251"/>
      <c r="HXK226" s="252"/>
      <c r="HXL226" s="253"/>
      <c r="HXM226" s="251"/>
      <c r="HXN226" s="252"/>
      <c r="HXO226" s="253"/>
      <c r="HXP226" s="251"/>
      <c r="HXQ226" s="252"/>
      <c r="HXR226" s="253"/>
      <c r="HXS226" s="251"/>
      <c r="HXT226" s="252"/>
      <c r="HXU226" s="253"/>
      <c r="HXV226" s="251"/>
      <c r="HXW226" s="252"/>
      <c r="HXX226" s="253"/>
      <c r="HXY226" s="251"/>
      <c r="HXZ226" s="252"/>
      <c r="HYA226" s="253"/>
      <c r="HYB226" s="251"/>
      <c r="HYC226" s="252"/>
      <c r="HYD226" s="253"/>
      <c r="HYE226" s="251"/>
      <c r="HYF226" s="252"/>
      <c r="HYG226" s="253"/>
      <c r="HYH226" s="251"/>
      <c r="HYI226" s="252"/>
      <c r="HYJ226" s="253"/>
      <c r="HYK226" s="251"/>
      <c r="HYL226" s="252"/>
      <c r="HYM226" s="253"/>
      <c r="HYN226" s="251"/>
      <c r="HYO226" s="252"/>
      <c r="HYP226" s="253"/>
      <c r="HYQ226" s="251"/>
      <c r="HYR226" s="252"/>
      <c r="HYS226" s="253"/>
      <c r="HYT226" s="251"/>
      <c r="HYU226" s="252"/>
      <c r="HYV226" s="253"/>
      <c r="HYW226" s="251"/>
      <c r="HYX226" s="252"/>
      <c r="HYY226" s="253"/>
      <c r="HYZ226" s="251"/>
      <c r="HZA226" s="252"/>
      <c r="HZB226" s="253"/>
      <c r="HZC226" s="251"/>
      <c r="HZD226" s="252"/>
      <c r="HZE226" s="253"/>
      <c r="HZF226" s="251"/>
      <c r="HZG226" s="252"/>
      <c r="HZH226" s="253"/>
      <c r="HZI226" s="251"/>
      <c r="HZJ226" s="252"/>
      <c r="HZK226" s="253"/>
      <c r="HZL226" s="251"/>
      <c r="HZM226" s="252"/>
      <c r="HZN226" s="253"/>
      <c r="HZO226" s="251"/>
      <c r="HZP226" s="252"/>
      <c r="HZQ226" s="253"/>
      <c r="HZR226" s="251"/>
      <c r="HZS226" s="252"/>
      <c r="HZT226" s="253"/>
      <c r="HZU226" s="251"/>
      <c r="HZV226" s="252"/>
      <c r="HZW226" s="253"/>
      <c r="HZX226" s="251"/>
      <c r="HZY226" s="252"/>
      <c r="HZZ226" s="253"/>
      <c r="IAA226" s="251"/>
      <c r="IAB226" s="252"/>
      <c r="IAC226" s="253"/>
      <c r="IAD226" s="251"/>
      <c r="IAE226" s="252"/>
      <c r="IAF226" s="253"/>
      <c r="IAG226" s="251"/>
      <c r="IAH226" s="252"/>
      <c r="IAI226" s="253"/>
      <c r="IAJ226" s="251"/>
      <c r="IAK226" s="252"/>
      <c r="IAL226" s="253"/>
      <c r="IAM226" s="251"/>
      <c r="IAN226" s="252"/>
      <c r="IAO226" s="253"/>
      <c r="IAP226" s="251"/>
      <c r="IAQ226" s="252"/>
      <c r="IAR226" s="253"/>
      <c r="IAS226" s="251"/>
      <c r="IAT226" s="252"/>
      <c r="IAU226" s="253"/>
      <c r="IAV226" s="251"/>
      <c r="IAW226" s="252"/>
      <c r="IAX226" s="253"/>
      <c r="IAY226" s="251"/>
      <c r="IAZ226" s="252"/>
      <c r="IBA226" s="253"/>
      <c r="IBB226" s="251"/>
      <c r="IBC226" s="252"/>
      <c r="IBD226" s="253"/>
      <c r="IBE226" s="251"/>
      <c r="IBF226" s="252"/>
      <c r="IBG226" s="253"/>
      <c r="IBH226" s="251"/>
      <c r="IBI226" s="252"/>
      <c r="IBJ226" s="253"/>
      <c r="IBK226" s="251"/>
      <c r="IBL226" s="252"/>
      <c r="IBM226" s="253"/>
      <c r="IBN226" s="251"/>
      <c r="IBO226" s="252"/>
      <c r="IBP226" s="253"/>
      <c r="IBQ226" s="251"/>
      <c r="IBR226" s="252"/>
      <c r="IBS226" s="253"/>
      <c r="IBT226" s="251"/>
      <c r="IBU226" s="252"/>
      <c r="IBV226" s="253"/>
      <c r="IBW226" s="251"/>
      <c r="IBX226" s="252"/>
      <c r="IBY226" s="253"/>
      <c r="IBZ226" s="251"/>
      <c r="ICA226" s="252"/>
      <c r="ICB226" s="253"/>
      <c r="ICC226" s="251"/>
      <c r="ICD226" s="252"/>
      <c r="ICE226" s="253"/>
      <c r="ICF226" s="251"/>
      <c r="ICG226" s="252"/>
      <c r="ICH226" s="253"/>
      <c r="ICI226" s="251"/>
      <c r="ICJ226" s="252"/>
      <c r="ICK226" s="253"/>
      <c r="ICL226" s="251"/>
      <c r="ICM226" s="252"/>
      <c r="ICN226" s="253"/>
      <c r="ICO226" s="251"/>
      <c r="ICP226" s="252"/>
      <c r="ICQ226" s="253"/>
      <c r="ICR226" s="251"/>
      <c r="ICS226" s="252"/>
      <c r="ICT226" s="253"/>
      <c r="ICU226" s="251"/>
      <c r="ICV226" s="252"/>
      <c r="ICW226" s="253"/>
      <c r="ICX226" s="251"/>
      <c r="ICY226" s="252"/>
      <c r="ICZ226" s="253"/>
      <c r="IDA226" s="251"/>
      <c r="IDB226" s="252"/>
      <c r="IDC226" s="253"/>
      <c r="IDD226" s="251"/>
      <c r="IDE226" s="252"/>
      <c r="IDF226" s="253"/>
      <c r="IDG226" s="251"/>
      <c r="IDH226" s="252"/>
      <c r="IDI226" s="253"/>
      <c r="IDJ226" s="251"/>
      <c r="IDK226" s="252"/>
      <c r="IDL226" s="253"/>
      <c r="IDM226" s="251"/>
      <c r="IDN226" s="252"/>
      <c r="IDO226" s="253"/>
      <c r="IDP226" s="251"/>
      <c r="IDQ226" s="252"/>
      <c r="IDR226" s="253"/>
      <c r="IDS226" s="251"/>
      <c r="IDT226" s="252"/>
      <c r="IDU226" s="253"/>
      <c r="IDV226" s="251"/>
      <c r="IDW226" s="252"/>
      <c r="IDX226" s="253"/>
      <c r="IDY226" s="251"/>
      <c r="IDZ226" s="252"/>
      <c r="IEA226" s="253"/>
      <c r="IEB226" s="251"/>
      <c r="IEC226" s="252"/>
      <c r="IED226" s="253"/>
      <c r="IEE226" s="251"/>
      <c r="IEF226" s="252"/>
      <c r="IEG226" s="253"/>
      <c r="IEH226" s="251"/>
      <c r="IEI226" s="252"/>
      <c r="IEJ226" s="253"/>
      <c r="IEK226" s="251"/>
      <c r="IEL226" s="252"/>
      <c r="IEM226" s="253"/>
      <c r="IEN226" s="251"/>
      <c r="IEO226" s="252"/>
      <c r="IEP226" s="253"/>
      <c r="IEQ226" s="251"/>
      <c r="IER226" s="252"/>
      <c r="IES226" s="253"/>
      <c r="IET226" s="251"/>
      <c r="IEU226" s="252"/>
      <c r="IEV226" s="253"/>
      <c r="IEW226" s="251"/>
      <c r="IEX226" s="252"/>
      <c r="IEY226" s="253"/>
      <c r="IEZ226" s="251"/>
      <c r="IFA226" s="252"/>
      <c r="IFB226" s="253"/>
      <c r="IFC226" s="251"/>
      <c r="IFD226" s="252"/>
      <c r="IFE226" s="253"/>
      <c r="IFF226" s="251"/>
      <c r="IFG226" s="252"/>
      <c r="IFH226" s="253"/>
      <c r="IFI226" s="251"/>
      <c r="IFJ226" s="252"/>
      <c r="IFK226" s="253"/>
      <c r="IFL226" s="251"/>
      <c r="IFM226" s="252"/>
      <c r="IFN226" s="253"/>
      <c r="IFO226" s="251"/>
      <c r="IFP226" s="252"/>
      <c r="IFQ226" s="253"/>
      <c r="IFR226" s="251"/>
      <c r="IFS226" s="252"/>
      <c r="IFT226" s="253"/>
      <c r="IFU226" s="251"/>
      <c r="IFV226" s="252"/>
      <c r="IFW226" s="253"/>
      <c r="IFX226" s="251"/>
      <c r="IFY226" s="252"/>
      <c r="IFZ226" s="253"/>
      <c r="IGA226" s="251"/>
      <c r="IGB226" s="252"/>
      <c r="IGC226" s="253"/>
      <c r="IGD226" s="251"/>
      <c r="IGE226" s="252"/>
      <c r="IGF226" s="253"/>
      <c r="IGG226" s="251"/>
      <c r="IGH226" s="252"/>
      <c r="IGI226" s="253"/>
      <c r="IGJ226" s="251"/>
      <c r="IGK226" s="252"/>
      <c r="IGL226" s="253"/>
      <c r="IGM226" s="251"/>
      <c r="IGN226" s="252"/>
      <c r="IGO226" s="253"/>
      <c r="IGP226" s="251"/>
      <c r="IGQ226" s="252"/>
      <c r="IGR226" s="253"/>
      <c r="IGS226" s="251"/>
      <c r="IGT226" s="252"/>
      <c r="IGU226" s="253"/>
      <c r="IGV226" s="251"/>
      <c r="IGW226" s="252"/>
      <c r="IGX226" s="253"/>
      <c r="IGY226" s="251"/>
      <c r="IGZ226" s="252"/>
      <c r="IHA226" s="253"/>
      <c r="IHB226" s="251"/>
      <c r="IHC226" s="252"/>
      <c r="IHD226" s="253"/>
      <c r="IHE226" s="251"/>
      <c r="IHF226" s="252"/>
      <c r="IHG226" s="253"/>
      <c r="IHH226" s="251"/>
      <c r="IHI226" s="252"/>
      <c r="IHJ226" s="253"/>
      <c r="IHK226" s="251"/>
      <c r="IHL226" s="252"/>
      <c r="IHM226" s="253"/>
      <c r="IHN226" s="251"/>
      <c r="IHO226" s="252"/>
      <c r="IHP226" s="253"/>
      <c r="IHQ226" s="251"/>
      <c r="IHR226" s="252"/>
      <c r="IHS226" s="253"/>
      <c r="IHT226" s="251"/>
      <c r="IHU226" s="252"/>
      <c r="IHV226" s="253"/>
      <c r="IHW226" s="251"/>
      <c r="IHX226" s="252"/>
      <c r="IHY226" s="253"/>
      <c r="IHZ226" s="251"/>
      <c r="IIA226" s="252"/>
      <c r="IIB226" s="253"/>
      <c r="IIC226" s="251"/>
      <c r="IID226" s="252"/>
      <c r="IIE226" s="253"/>
      <c r="IIF226" s="251"/>
      <c r="IIG226" s="252"/>
      <c r="IIH226" s="253"/>
      <c r="III226" s="251"/>
      <c r="IIJ226" s="252"/>
      <c r="IIK226" s="253"/>
      <c r="IIL226" s="251"/>
      <c r="IIM226" s="252"/>
      <c r="IIN226" s="253"/>
      <c r="IIO226" s="251"/>
      <c r="IIP226" s="252"/>
      <c r="IIQ226" s="253"/>
      <c r="IIR226" s="251"/>
      <c r="IIS226" s="252"/>
      <c r="IIT226" s="253"/>
      <c r="IIU226" s="251"/>
      <c r="IIV226" s="252"/>
      <c r="IIW226" s="253"/>
      <c r="IIX226" s="251"/>
      <c r="IIY226" s="252"/>
      <c r="IIZ226" s="253"/>
      <c r="IJA226" s="251"/>
      <c r="IJB226" s="252"/>
      <c r="IJC226" s="253"/>
      <c r="IJD226" s="251"/>
      <c r="IJE226" s="252"/>
      <c r="IJF226" s="253"/>
      <c r="IJG226" s="251"/>
      <c r="IJH226" s="252"/>
      <c r="IJI226" s="253"/>
      <c r="IJJ226" s="251"/>
      <c r="IJK226" s="252"/>
      <c r="IJL226" s="253"/>
      <c r="IJM226" s="251"/>
      <c r="IJN226" s="252"/>
      <c r="IJO226" s="253"/>
      <c r="IJP226" s="251"/>
      <c r="IJQ226" s="252"/>
      <c r="IJR226" s="253"/>
      <c r="IJS226" s="251"/>
      <c r="IJT226" s="252"/>
      <c r="IJU226" s="253"/>
      <c r="IJV226" s="251"/>
      <c r="IJW226" s="252"/>
      <c r="IJX226" s="253"/>
      <c r="IJY226" s="251"/>
      <c r="IJZ226" s="252"/>
      <c r="IKA226" s="253"/>
      <c r="IKB226" s="251"/>
      <c r="IKC226" s="252"/>
      <c r="IKD226" s="253"/>
      <c r="IKE226" s="251"/>
      <c r="IKF226" s="252"/>
      <c r="IKG226" s="253"/>
      <c r="IKH226" s="251"/>
      <c r="IKI226" s="252"/>
      <c r="IKJ226" s="253"/>
      <c r="IKK226" s="251"/>
      <c r="IKL226" s="252"/>
      <c r="IKM226" s="253"/>
      <c r="IKN226" s="251"/>
      <c r="IKO226" s="252"/>
      <c r="IKP226" s="253"/>
      <c r="IKQ226" s="251"/>
      <c r="IKR226" s="252"/>
      <c r="IKS226" s="253"/>
      <c r="IKT226" s="251"/>
      <c r="IKU226" s="252"/>
      <c r="IKV226" s="253"/>
      <c r="IKW226" s="251"/>
      <c r="IKX226" s="252"/>
      <c r="IKY226" s="253"/>
      <c r="IKZ226" s="251"/>
      <c r="ILA226" s="252"/>
      <c r="ILB226" s="253"/>
      <c r="ILC226" s="251"/>
      <c r="ILD226" s="252"/>
      <c r="ILE226" s="253"/>
      <c r="ILF226" s="251"/>
      <c r="ILG226" s="252"/>
      <c r="ILH226" s="253"/>
      <c r="ILI226" s="251"/>
      <c r="ILJ226" s="252"/>
      <c r="ILK226" s="253"/>
      <c r="ILL226" s="251"/>
      <c r="ILM226" s="252"/>
      <c r="ILN226" s="253"/>
      <c r="ILO226" s="251"/>
      <c r="ILP226" s="252"/>
      <c r="ILQ226" s="253"/>
      <c r="ILR226" s="251"/>
      <c r="ILS226" s="252"/>
      <c r="ILT226" s="253"/>
      <c r="ILU226" s="251"/>
      <c r="ILV226" s="252"/>
      <c r="ILW226" s="253"/>
      <c r="ILX226" s="251"/>
      <c r="ILY226" s="252"/>
      <c r="ILZ226" s="253"/>
      <c r="IMA226" s="251"/>
      <c r="IMB226" s="252"/>
      <c r="IMC226" s="253"/>
      <c r="IMD226" s="251"/>
      <c r="IME226" s="252"/>
      <c r="IMF226" s="253"/>
      <c r="IMG226" s="251"/>
      <c r="IMH226" s="252"/>
      <c r="IMI226" s="253"/>
      <c r="IMJ226" s="251"/>
      <c r="IMK226" s="252"/>
      <c r="IML226" s="253"/>
      <c r="IMM226" s="251"/>
      <c r="IMN226" s="252"/>
      <c r="IMO226" s="253"/>
      <c r="IMP226" s="251"/>
      <c r="IMQ226" s="252"/>
      <c r="IMR226" s="253"/>
      <c r="IMS226" s="251"/>
      <c r="IMT226" s="252"/>
      <c r="IMU226" s="253"/>
      <c r="IMV226" s="251"/>
      <c r="IMW226" s="252"/>
      <c r="IMX226" s="253"/>
      <c r="IMY226" s="251"/>
      <c r="IMZ226" s="252"/>
      <c r="INA226" s="253"/>
      <c r="INB226" s="251"/>
      <c r="INC226" s="252"/>
      <c r="IND226" s="253"/>
      <c r="INE226" s="251"/>
      <c r="INF226" s="252"/>
      <c r="ING226" s="253"/>
      <c r="INH226" s="251"/>
      <c r="INI226" s="252"/>
      <c r="INJ226" s="253"/>
      <c r="INK226" s="251"/>
      <c r="INL226" s="252"/>
      <c r="INM226" s="253"/>
      <c r="INN226" s="251"/>
      <c r="INO226" s="252"/>
      <c r="INP226" s="253"/>
      <c r="INQ226" s="251"/>
      <c r="INR226" s="252"/>
      <c r="INS226" s="253"/>
      <c r="INT226" s="251"/>
      <c r="INU226" s="252"/>
      <c r="INV226" s="253"/>
      <c r="INW226" s="251"/>
      <c r="INX226" s="252"/>
      <c r="INY226" s="253"/>
      <c r="INZ226" s="251"/>
      <c r="IOA226" s="252"/>
      <c r="IOB226" s="253"/>
      <c r="IOC226" s="251"/>
      <c r="IOD226" s="252"/>
      <c r="IOE226" s="253"/>
      <c r="IOF226" s="251"/>
      <c r="IOG226" s="252"/>
      <c r="IOH226" s="253"/>
      <c r="IOI226" s="251"/>
      <c r="IOJ226" s="252"/>
      <c r="IOK226" s="253"/>
      <c r="IOL226" s="251"/>
      <c r="IOM226" s="252"/>
      <c r="ION226" s="253"/>
      <c r="IOO226" s="251"/>
      <c r="IOP226" s="252"/>
      <c r="IOQ226" s="253"/>
      <c r="IOR226" s="251"/>
      <c r="IOS226" s="252"/>
      <c r="IOT226" s="253"/>
      <c r="IOU226" s="251"/>
      <c r="IOV226" s="252"/>
      <c r="IOW226" s="253"/>
      <c r="IOX226" s="251"/>
      <c r="IOY226" s="252"/>
      <c r="IOZ226" s="253"/>
      <c r="IPA226" s="251"/>
      <c r="IPB226" s="252"/>
      <c r="IPC226" s="253"/>
      <c r="IPD226" s="251"/>
      <c r="IPE226" s="252"/>
      <c r="IPF226" s="253"/>
      <c r="IPG226" s="251"/>
      <c r="IPH226" s="252"/>
      <c r="IPI226" s="253"/>
      <c r="IPJ226" s="251"/>
      <c r="IPK226" s="252"/>
      <c r="IPL226" s="253"/>
      <c r="IPM226" s="251"/>
      <c r="IPN226" s="252"/>
      <c r="IPO226" s="253"/>
      <c r="IPP226" s="251"/>
      <c r="IPQ226" s="252"/>
      <c r="IPR226" s="253"/>
      <c r="IPS226" s="251"/>
      <c r="IPT226" s="252"/>
      <c r="IPU226" s="253"/>
      <c r="IPV226" s="251"/>
      <c r="IPW226" s="252"/>
      <c r="IPX226" s="253"/>
      <c r="IPY226" s="251"/>
      <c r="IPZ226" s="252"/>
      <c r="IQA226" s="253"/>
      <c r="IQB226" s="251"/>
      <c r="IQC226" s="252"/>
      <c r="IQD226" s="253"/>
      <c r="IQE226" s="251"/>
      <c r="IQF226" s="252"/>
      <c r="IQG226" s="253"/>
      <c r="IQH226" s="251"/>
      <c r="IQI226" s="252"/>
      <c r="IQJ226" s="253"/>
      <c r="IQK226" s="251"/>
      <c r="IQL226" s="252"/>
      <c r="IQM226" s="253"/>
      <c r="IQN226" s="251"/>
      <c r="IQO226" s="252"/>
      <c r="IQP226" s="253"/>
      <c r="IQQ226" s="251"/>
      <c r="IQR226" s="252"/>
      <c r="IQS226" s="253"/>
      <c r="IQT226" s="251"/>
      <c r="IQU226" s="252"/>
      <c r="IQV226" s="253"/>
      <c r="IQW226" s="251"/>
      <c r="IQX226" s="252"/>
      <c r="IQY226" s="253"/>
      <c r="IQZ226" s="251"/>
      <c r="IRA226" s="252"/>
      <c r="IRB226" s="253"/>
      <c r="IRC226" s="251"/>
      <c r="IRD226" s="252"/>
      <c r="IRE226" s="253"/>
      <c r="IRF226" s="251"/>
      <c r="IRG226" s="252"/>
      <c r="IRH226" s="253"/>
      <c r="IRI226" s="251"/>
      <c r="IRJ226" s="252"/>
      <c r="IRK226" s="253"/>
      <c r="IRL226" s="251"/>
      <c r="IRM226" s="252"/>
      <c r="IRN226" s="253"/>
      <c r="IRO226" s="251"/>
      <c r="IRP226" s="252"/>
      <c r="IRQ226" s="253"/>
      <c r="IRR226" s="251"/>
      <c r="IRS226" s="252"/>
      <c r="IRT226" s="253"/>
      <c r="IRU226" s="251"/>
      <c r="IRV226" s="252"/>
      <c r="IRW226" s="253"/>
      <c r="IRX226" s="251"/>
      <c r="IRY226" s="252"/>
      <c r="IRZ226" s="253"/>
      <c r="ISA226" s="251"/>
      <c r="ISB226" s="252"/>
      <c r="ISC226" s="253"/>
      <c r="ISD226" s="251"/>
      <c r="ISE226" s="252"/>
      <c r="ISF226" s="253"/>
      <c r="ISG226" s="251"/>
      <c r="ISH226" s="252"/>
      <c r="ISI226" s="253"/>
      <c r="ISJ226" s="251"/>
      <c r="ISK226" s="252"/>
      <c r="ISL226" s="253"/>
      <c r="ISM226" s="251"/>
      <c r="ISN226" s="252"/>
      <c r="ISO226" s="253"/>
      <c r="ISP226" s="251"/>
      <c r="ISQ226" s="252"/>
      <c r="ISR226" s="253"/>
      <c r="ISS226" s="251"/>
      <c r="IST226" s="252"/>
      <c r="ISU226" s="253"/>
      <c r="ISV226" s="251"/>
      <c r="ISW226" s="252"/>
      <c r="ISX226" s="253"/>
      <c r="ISY226" s="251"/>
      <c r="ISZ226" s="252"/>
      <c r="ITA226" s="253"/>
      <c r="ITB226" s="251"/>
      <c r="ITC226" s="252"/>
      <c r="ITD226" s="253"/>
      <c r="ITE226" s="251"/>
      <c r="ITF226" s="252"/>
      <c r="ITG226" s="253"/>
      <c r="ITH226" s="251"/>
      <c r="ITI226" s="252"/>
      <c r="ITJ226" s="253"/>
      <c r="ITK226" s="251"/>
      <c r="ITL226" s="252"/>
      <c r="ITM226" s="253"/>
      <c r="ITN226" s="251"/>
      <c r="ITO226" s="252"/>
      <c r="ITP226" s="253"/>
      <c r="ITQ226" s="251"/>
      <c r="ITR226" s="252"/>
      <c r="ITS226" s="253"/>
      <c r="ITT226" s="251"/>
      <c r="ITU226" s="252"/>
      <c r="ITV226" s="253"/>
      <c r="ITW226" s="251"/>
      <c r="ITX226" s="252"/>
      <c r="ITY226" s="253"/>
      <c r="ITZ226" s="251"/>
      <c r="IUA226" s="252"/>
      <c r="IUB226" s="253"/>
      <c r="IUC226" s="251"/>
      <c r="IUD226" s="252"/>
      <c r="IUE226" s="253"/>
      <c r="IUF226" s="251"/>
      <c r="IUG226" s="252"/>
      <c r="IUH226" s="253"/>
      <c r="IUI226" s="251"/>
      <c r="IUJ226" s="252"/>
      <c r="IUK226" s="253"/>
      <c r="IUL226" s="251"/>
      <c r="IUM226" s="252"/>
      <c r="IUN226" s="253"/>
      <c r="IUO226" s="251"/>
      <c r="IUP226" s="252"/>
      <c r="IUQ226" s="253"/>
      <c r="IUR226" s="251"/>
      <c r="IUS226" s="252"/>
      <c r="IUT226" s="253"/>
      <c r="IUU226" s="251"/>
      <c r="IUV226" s="252"/>
      <c r="IUW226" s="253"/>
      <c r="IUX226" s="251"/>
      <c r="IUY226" s="252"/>
      <c r="IUZ226" s="253"/>
      <c r="IVA226" s="251"/>
      <c r="IVB226" s="252"/>
      <c r="IVC226" s="253"/>
      <c r="IVD226" s="251"/>
      <c r="IVE226" s="252"/>
      <c r="IVF226" s="253"/>
      <c r="IVG226" s="251"/>
      <c r="IVH226" s="252"/>
      <c r="IVI226" s="253"/>
      <c r="IVJ226" s="251"/>
      <c r="IVK226" s="252"/>
      <c r="IVL226" s="253"/>
      <c r="IVM226" s="251"/>
      <c r="IVN226" s="252"/>
      <c r="IVO226" s="253"/>
      <c r="IVP226" s="251"/>
      <c r="IVQ226" s="252"/>
      <c r="IVR226" s="253"/>
      <c r="IVS226" s="251"/>
      <c r="IVT226" s="252"/>
      <c r="IVU226" s="253"/>
      <c r="IVV226" s="251"/>
      <c r="IVW226" s="252"/>
      <c r="IVX226" s="253"/>
      <c r="IVY226" s="251"/>
      <c r="IVZ226" s="252"/>
      <c r="IWA226" s="253"/>
      <c r="IWB226" s="251"/>
      <c r="IWC226" s="252"/>
      <c r="IWD226" s="253"/>
      <c r="IWE226" s="251"/>
      <c r="IWF226" s="252"/>
      <c r="IWG226" s="253"/>
      <c r="IWH226" s="251"/>
      <c r="IWI226" s="252"/>
      <c r="IWJ226" s="253"/>
      <c r="IWK226" s="251"/>
      <c r="IWL226" s="252"/>
      <c r="IWM226" s="253"/>
      <c r="IWN226" s="251"/>
      <c r="IWO226" s="252"/>
      <c r="IWP226" s="253"/>
      <c r="IWQ226" s="251"/>
      <c r="IWR226" s="252"/>
      <c r="IWS226" s="253"/>
      <c r="IWT226" s="251"/>
      <c r="IWU226" s="252"/>
      <c r="IWV226" s="253"/>
      <c r="IWW226" s="251"/>
      <c r="IWX226" s="252"/>
      <c r="IWY226" s="253"/>
      <c r="IWZ226" s="251"/>
      <c r="IXA226" s="252"/>
      <c r="IXB226" s="253"/>
      <c r="IXC226" s="251"/>
      <c r="IXD226" s="252"/>
      <c r="IXE226" s="253"/>
      <c r="IXF226" s="251"/>
      <c r="IXG226" s="252"/>
      <c r="IXH226" s="253"/>
      <c r="IXI226" s="251"/>
      <c r="IXJ226" s="252"/>
      <c r="IXK226" s="253"/>
      <c r="IXL226" s="251"/>
      <c r="IXM226" s="252"/>
      <c r="IXN226" s="253"/>
      <c r="IXO226" s="251"/>
      <c r="IXP226" s="252"/>
      <c r="IXQ226" s="253"/>
      <c r="IXR226" s="251"/>
      <c r="IXS226" s="252"/>
      <c r="IXT226" s="253"/>
      <c r="IXU226" s="251"/>
      <c r="IXV226" s="252"/>
      <c r="IXW226" s="253"/>
      <c r="IXX226" s="251"/>
      <c r="IXY226" s="252"/>
      <c r="IXZ226" s="253"/>
      <c r="IYA226" s="251"/>
      <c r="IYB226" s="252"/>
      <c r="IYC226" s="253"/>
      <c r="IYD226" s="251"/>
      <c r="IYE226" s="252"/>
      <c r="IYF226" s="253"/>
      <c r="IYG226" s="251"/>
      <c r="IYH226" s="252"/>
      <c r="IYI226" s="253"/>
      <c r="IYJ226" s="251"/>
      <c r="IYK226" s="252"/>
      <c r="IYL226" s="253"/>
      <c r="IYM226" s="251"/>
      <c r="IYN226" s="252"/>
      <c r="IYO226" s="253"/>
      <c r="IYP226" s="251"/>
      <c r="IYQ226" s="252"/>
      <c r="IYR226" s="253"/>
      <c r="IYS226" s="251"/>
      <c r="IYT226" s="252"/>
      <c r="IYU226" s="253"/>
      <c r="IYV226" s="251"/>
      <c r="IYW226" s="252"/>
      <c r="IYX226" s="253"/>
      <c r="IYY226" s="251"/>
      <c r="IYZ226" s="252"/>
      <c r="IZA226" s="253"/>
      <c r="IZB226" s="251"/>
      <c r="IZC226" s="252"/>
      <c r="IZD226" s="253"/>
      <c r="IZE226" s="251"/>
      <c r="IZF226" s="252"/>
      <c r="IZG226" s="253"/>
      <c r="IZH226" s="251"/>
      <c r="IZI226" s="252"/>
      <c r="IZJ226" s="253"/>
      <c r="IZK226" s="251"/>
      <c r="IZL226" s="252"/>
      <c r="IZM226" s="253"/>
      <c r="IZN226" s="251"/>
      <c r="IZO226" s="252"/>
      <c r="IZP226" s="253"/>
      <c r="IZQ226" s="251"/>
      <c r="IZR226" s="252"/>
      <c r="IZS226" s="253"/>
      <c r="IZT226" s="251"/>
      <c r="IZU226" s="252"/>
      <c r="IZV226" s="253"/>
      <c r="IZW226" s="251"/>
      <c r="IZX226" s="252"/>
      <c r="IZY226" s="253"/>
      <c r="IZZ226" s="251"/>
      <c r="JAA226" s="252"/>
      <c r="JAB226" s="253"/>
      <c r="JAC226" s="251"/>
      <c r="JAD226" s="252"/>
      <c r="JAE226" s="253"/>
      <c r="JAF226" s="251"/>
      <c r="JAG226" s="252"/>
      <c r="JAH226" s="253"/>
      <c r="JAI226" s="251"/>
      <c r="JAJ226" s="252"/>
      <c r="JAK226" s="253"/>
      <c r="JAL226" s="251"/>
      <c r="JAM226" s="252"/>
      <c r="JAN226" s="253"/>
      <c r="JAO226" s="251"/>
      <c r="JAP226" s="252"/>
      <c r="JAQ226" s="253"/>
      <c r="JAR226" s="251"/>
      <c r="JAS226" s="252"/>
      <c r="JAT226" s="253"/>
      <c r="JAU226" s="251"/>
      <c r="JAV226" s="252"/>
      <c r="JAW226" s="253"/>
      <c r="JAX226" s="251"/>
      <c r="JAY226" s="252"/>
      <c r="JAZ226" s="253"/>
      <c r="JBA226" s="251"/>
      <c r="JBB226" s="252"/>
      <c r="JBC226" s="253"/>
      <c r="JBD226" s="251"/>
      <c r="JBE226" s="252"/>
      <c r="JBF226" s="253"/>
      <c r="JBG226" s="251"/>
      <c r="JBH226" s="252"/>
      <c r="JBI226" s="253"/>
      <c r="JBJ226" s="251"/>
      <c r="JBK226" s="252"/>
      <c r="JBL226" s="253"/>
      <c r="JBM226" s="251"/>
      <c r="JBN226" s="252"/>
      <c r="JBO226" s="253"/>
      <c r="JBP226" s="251"/>
      <c r="JBQ226" s="252"/>
      <c r="JBR226" s="253"/>
      <c r="JBS226" s="251"/>
      <c r="JBT226" s="252"/>
      <c r="JBU226" s="253"/>
      <c r="JBV226" s="251"/>
      <c r="JBW226" s="252"/>
      <c r="JBX226" s="253"/>
      <c r="JBY226" s="251"/>
      <c r="JBZ226" s="252"/>
      <c r="JCA226" s="253"/>
      <c r="JCB226" s="251"/>
      <c r="JCC226" s="252"/>
      <c r="JCD226" s="253"/>
      <c r="JCE226" s="251"/>
      <c r="JCF226" s="252"/>
      <c r="JCG226" s="253"/>
      <c r="JCH226" s="251"/>
      <c r="JCI226" s="252"/>
      <c r="JCJ226" s="253"/>
      <c r="JCK226" s="251"/>
      <c r="JCL226" s="252"/>
      <c r="JCM226" s="253"/>
      <c r="JCN226" s="251"/>
      <c r="JCO226" s="252"/>
      <c r="JCP226" s="253"/>
      <c r="JCQ226" s="251"/>
      <c r="JCR226" s="252"/>
      <c r="JCS226" s="253"/>
      <c r="JCT226" s="251"/>
      <c r="JCU226" s="252"/>
      <c r="JCV226" s="253"/>
      <c r="JCW226" s="251"/>
      <c r="JCX226" s="252"/>
      <c r="JCY226" s="253"/>
      <c r="JCZ226" s="251"/>
      <c r="JDA226" s="252"/>
      <c r="JDB226" s="253"/>
      <c r="JDC226" s="251"/>
      <c r="JDD226" s="252"/>
      <c r="JDE226" s="253"/>
      <c r="JDF226" s="251"/>
      <c r="JDG226" s="252"/>
      <c r="JDH226" s="253"/>
      <c r="JDI226" s="251"/>
      <c r="JDJ226" s="252"/>
      <c r="JDK226" s="253"/>
      <c r="JDL226" s="251"/>
      <c r="JDM226" s="252"/>
      <c r="JDN226" s="253"/>
      <c r="JDO226" s="251"/>
      <c r="JDP226" s="252"/>
      <c r="JDQ226" s="253"/>
      <c r="JDR226" s="251"/>
      <c r="JDS226" s="252"/>
      <c r="JDT226" s="253"/>
      <c r="JDU226" s="251"/>
      <c r="JDV226" s="252"/>
      <c r="JDW226" s="253"/>
      <c r="JDX226" s="251"/>
      <c r="JDY226" s="252"/>
      <c r="JDZ226" s="253"/>
      <c r="JEA226" s="251"/>
      <c r="JEB226" s="252"/>
      <c r="JEC226" s="253"/>
      <c r="JED226" s="251"/>
      <c r="JEE226" s="252"/>
      <c r="JEF226" s="253"/>
      <c r="JEG226" s="251"/>
      <c r="JEH226" s="252"/>
      <c r="JEI226" s="253"/>
      <c r="JEJ226" s="251"/>
      <c r="JEK226" s="252"/>
      <c r="JEL226" s="253"/>
      <c r="JEM226" s="251"/>
      <c r="JEN226" s="252"/>
      <c r="JEO226" s="253"/>
      <c r="JEP226" s="251"/>
      <c r="JEQ226" s="252"/>
      <c r="JER226" s="253"/>
      <c r="JES226" s="251"/>
      <c r="JET226" s="252"/>
      <c r="JEU226" s="253"/>
      <c r="JEV226" s="251"/>
      <c r="JEW226" s="252"/>
      <c r="JEX226" s="253"/>
      <c r="JEY226" s="251"/>
      <c r="JEZ226" s="252"/>
      <c r="JFA226" s="253"/>
      <c r="JFB226" s="251"/>
      <c r="JFC226" s="252"/>
      <c r="JFD226" s="253"/>
      <c r="JFE226" s="251"/>
      <c r="JFF226" s="252"/>
      <c r="JFG226" s="253"/>
      <c r="JFH226" s="251"/>
      <c r="JFI226" s="252"/>
      <c r="JFJ226" s="253"/>
      <c r="JFK226" s="251"/>
      <c r="JFL226" s="252"/>
      <c r="JFM226" s="253"/>
      <c r="JFN226" s="251"/>
      <c r="JFO226" s="252"/>
      <c r="JFP226" s="253"/>
      <c r="JFQ226" s="251"/>
      <c r="JFR226" s="252"/>
      <c r="JFS226" s="253"/>
      <c r="JFT226" s="251"/>
      <c r="JFU226" s="252"/>
      <c r="JFV226" s="253"/>
      <c r="JFW226" s="251"/>
      <c r="JFX226" s="252"/>
      <c r="JFY226" s="253"/>
      <c r="JFZ226" s="251"/>
      <c r="JGA226" s="252"/>
      <c r="JGB226" s="253"/>
      <c r="JGC226" s="251"/>
      <c r="JGD226" s="252"/>
      <c r="JGE226" s="253"/>
      <c r="JGF226" s="251"/>
      <c r="JGG226" s="252"/>
      <c r="JGH226" s="253"/>
      <c r="JGI226" s="251"/>
      <c r="JGJ226" s="252"/>
      <c r="JGK226" s="253"/>
      <c r="JGL226" s="251"/>
      <c r="JGM226" s="252"/>
      <c r="JGN226" s="253"/>
      <c r="JGO226" s="251"/>
      <c r="JGP226" s="252"/>
      <c r="JGQ226" s="253"/>
      <c r="JGR226" s="251"/>
      <c r="JGS226" s="252"/>
      <c r="JGT226" s="253"/>
      <c r="JGU226" s="251"/>
      <c r="JGV226" s="252"/>
      <c r="JGW226" s="253"/>
      <c r="JGX226" s="251"/>
      <c r="JGY226" s="252"/>
      <c r="JGZ226" s="253"/>
      <c r="JHA226" s="251"/>
      <c r="JHB226" s="252"/>
      <c r="JHC226" s="253"/>
      <c r="JHD226" s="251"/>
      <c r="JHE226" s="252"/>
      <c r="JHF226" s="253"/>
      <c r="JHG226" s="251"/>
      <c r="JHH226" s="252"/>
      <c r="JHI226" s="253"/>
      <c r="JHJ226" s="251"/>
      <c r="JHK226" s="252"/>
      <c r="JHL226" s="253"/>
      <c r="JHM226" s="251"/>
      <c r="JHN226" s="252"/>
      <c r="JHO226" s="253"/>
      <c r="JHP226" s="251"/>
      <c r="JHQ226" s="252"/>
      <c r="JHR226" s="253"/>
      <c r="JHS226" s="251"/>
      <c r="JHT226" s="252"/>
      <c r="JHU226" s="253"/>
      <c r="JHV226" s="251"/>
      <c r="JHW226" s="252"/>
      <c r="JHX226" s="253"/>
      <c r="JHY226" s="251"/>
      <c r="JHZ226" s="252"/>
      <c r="JIA226" s="253"/>
      <c r="JIB226" s="251"/>
      <c r="JIC226" s="252"/>
      <c r="JID226" s="253"/>
      <c r="JIE226" s="251"/>
      <c r="JIF226" s="252"/>
      <c r="JIG226" s="253"/>
      <c r="JIH226" s="251"/>
      <c r="JII226" s="252"/>
      <c r="JIJ226" s="253"/>
      <c r="JIK226" s="251"/>
      <c r="JIL226" s="252"/>
      <c r="JIM226" s="253"/>
      <c r="JIN226" s="251"/>
      <c r="JIO226" s="252"/>
      <c r="JIP226" s="253"/>
      <c r="JIQ226" s="251"/>
      <c r="JIR226" s="252"/>
      <c r="JIS226" s="253"/>
      <c r="JIT226" s="251"/>
      <c r="JIU226" s="252"/>
      <c r="JIV226" s="253"/>
      <c r="JIW226" s="251"/>
      <c r="JIX226" s="252"/>
      <c r="JIY226" s="253"/>
      <c r="JIZ226" s="251"/>
      <c r="JJA226" s="252"/>
      <c r="JJB226" s="253"/>
      <c r="JJC226" s="251"/>
      <c r="JJD226" s="252"/>
      <c r="JJE226" s="253"/>
      <c r="JJF226" s="251"/>
      <c r="JJG226" s="252"/>
      <c r="JJH226" s="253"/>
      <c r="JJI226" s="251"/>
      <c r="JJJ226" s="252"/>
      <c r="JJK226" s="253"/>
      <c r="JJL226" s="251"/>
      <c r="JJM226" s="252"/>
      <c r="JJN226" s="253"/>
      <c r="JJO226" s="251"/>
      <c r="JJP226" s="252"/>
      <c r="JJQ226" s="253"/>
      <c r="JJR226" s="251"/>
      <c r="JJS226" s="252"/>
      <c r="JJT226" s="253"/>
      <c r="JJU226" s="251"/>
      <c r="JJV226" s="252"/>
      <c r="JJW226" s="253"/>
      <c r="JJX226" s="251"/>
      <c r="JJY226" s="252"/>
      <c r="JJZ226" s="253"/>
      <c r="JKA226" s="251"/>
      <c r="JKB226" s="252"/>
      <c r="JKC226" s="253"/>
      <c r="JKD226" s="251"/>
      <c r="JKE226" s="252"/>
      <c r="JKF226" s="253"/>
      <c r="JKG226" s="251"/>
      <c r="JKH226" s="252"/>
      <c r="JKI226" s="253"/>
      <c r="JKJ226" s="251"/>
      <c r="JKK226" s="252"/>
      <c r="JKL226" s="253"/>
      <c r="JKM226" s="251"/>
      <c r="JKN226" s="252"/>
      <c r="JKO226" s="253"/>
      <c r="JKP226" s="251"/>
      <c r="JKQ226" s="252"/>
      <c r="JKR226" s="253"/>
      <c r="JKS226" s="251"/>
      <c r="JKT226" s="252"/>
      <c r="JKU226" s="253"/>
      <c r="JKV226" s="251"/>
      <c r="JKW226" s="252"/>
      <c r="JKX226" s="253"/>
      <c r="JKY226" s="251"/>
      <c r="JKZ226" s="252"/>
      <c r="JLA226" s="253"/>
      <c r="JLB226" s="251"/>
      <c r="JLC226" s="252"/>
      <c r="JLD226" s="253"/>
      <c r="JLE226" s="251"/>
      <c r="JLF226" s="252"/>
      <c r="JLG226" s="253"/>
      <c r="JLH226" s="251"/>
      <c r="JLI226" s="252"/>
      <c r="JLJ226" s="253"/>
      <c r="JLK226" s="251"/>
      <c r="JLL226" s="252"/>
      <c r="JLM226" s="253"/>
      <c r="JLN226" s="251"/>
      <c r="JLO226" s="252"/>
      <c r="JLP226" s="253"/>
      <c r="JLQ226" s="251"/>
      <c r="JLR226" s="252"/>
      <c r="JLS226" s="253"/>
      <c r="JLT226" s="251"/>
      <c r="JLU226" s="252"/>
      <c r="JLV226" s="253"/>
      <c r="JLW226" s="251"/>
      <c r="JLX226" s="252"/>
      <c r="JLY226" s="253"/>
      <c r="JLZ226" s="251"/>
      <c r="JMA226" s="252"/>
      <c r="JMB226" s="253"/>
      <c r="JMC226" s="251"/>
      <c r="JMD226" s="252"/>
      <c r="JME226" s="253"/>
      <c r="JMF226" s="251"/>
      <c r="JMG226" s="252"/>
      <c r="JMH226" s="253"/>
      <c r="JMI226" s="251"/>
      <c r="JMJ226" s="252"/>
      <c r="JMK226" s="253"/>
      <c r="JML226" s="251"/>
      <c r="JMM226" s="252"/>
      <c r="JMN226" s="253"/>
      <c r="JMO226" s="251"/>
      <c r="JMP226" s="252"/>
      <c r="JMQ226" s="253"/>
      <c r="JMR226" s="251"/>
      <c r="JMS226" s="252"/>
      <c r="JMT226" s="253"/>
      <c r="JMU226" s="251"/>
      <c r="JMV226" s="252"/>
      <c r="JMW226" s="253"/>
      <c r="JMX226" s="251"/>
      <c r="JMY226" s="252"/>
      <c r="JMZ226" s="253"/>
      <c r="JNA226" s="251"/>
      <c r="JNB226" s="252"/>
      <c r="JNC226" s="253"/>
      <c r="JND226" s="251"/>
      <c r="JNE226" s="252"/>
      <c r="JNF226" s="253"/>
      <c r="JNG226" s="251"/>
      <c r="JNH226" s="252"/>
      <c r="JNI226" s="253"/>
      <c r="JNJ226" s="251"/>
      <c r="JNK226" s="252"/>
      <c r="JNL226" s="253"/>
      <c r="JNM226" s="251"/>
      <c r="JNN226" s="252"/>
      <c r="JNO226" s="253"/>
      <c r="JNP226" s="251"/>
      <c r="JNQ226" s="252"/>
      <c r="JNR226" s="253"/>
      <c r="JNS226" s="251"/>
      <c r="JNT226" s="252"/>
      <c r="JNU226" s="253"/>
      <c r="JNV226" s="251"/>
      <c r="JNW226" s="252"/>
      <c r="JNX226" s="253"/>
      <c r="JNY226" s="251"/>
      <c r="JNZ226" s="252"/>
      <c r="JOA226" s="253"/>
      <c r="JOB226" s="251"/>
      <c r="JOC226" s="252"/>
      <c r="JOD226" s="253"/>
      <c r="JOE226" s="251"/>
      <c r="JOF226" s="252"/>
      <c r="JOG226" s="253"/>
      <c r="JOH226" s="251"/>
      <c r="JOI226" s="252"/>
      <c r="JOJ226" s="253"/>
      <c r="JOK226" s="251"/>
      <c r="JOL226" s="252"/>
      <c r="JOM226" s="253"/>
      <c r="JON226" s="251"/>
      <c r="JOO226" s="252"/>
      <c r="JOP226" s="253"/>
      <c r="JOQ226" s="251"/>
      <c r="JOR226" s="252"/>
      <c r="JOS226" s="253"/>
      <c r="JOT226" s="251"/>
      <c r="JOU226" s="252"/>
      <c r="JOV226" s="253"/>
      <c r="JOW226" s="251"/>
      <c r="JOX226" s="252"/>
      <c r="JOY226" s="253"/>
      <c r="JOZ226" s="251"/>
      <c r="JPA226" s="252"/>
      <c r="JPB226" s="253"/>
      <c r="JPC226" s="251"/>
      <c r="JPD226" s="252"/>
      <c r="JPE226" s="253"/>
      <c r="JPF226" s="251"/>
      <c r="JPG226" s="252"/>
      <c r="JPH226" s="253"/>
      <c r="JPI226" s="251"/>
      <c r="JPJ226" s="252"/>
      <c r="JPK226" s="253"/>
      <c r="JPL226" s="251"/>
      <c r="JPM226" s="252"/>
      <c r="JPN226" s="253"/>
      <c r="JPO226" s="251"/>
      <c r="JPP226" s="252"/>
      <c r="JPQ226" s="253"/>
      <c r="JPR226" s="251"/>
      <c r="JPS226" s="252"/>
      <c r="JPT226" s="253"/>
      <c r="JPU226" s="251"/>
      <c r="JPV226" s="252"/>
      <c r="JPW226" s="253"/>
      <c r="JPX226" s="251"/>
      <c r="JPY226" s="252"/>
      <c r="JPZ226" s="253"/>
      <c r="JQA226" s="251"/>
      <c r="JQB226" s="252"/>
      <c r="JQC226" s="253"/>
      <c r="JQD226" s="251"/>
      <c r="JQE226" s="252"/>
      <c r="JQF226" s="253"/>
      <c r="JQG226" s="251"/>
      <c r="JQH226" s="252"/>
      <c r="JQI226" s="253"/>
      <c r="JQJ226" s="251"/>
      <c r="JQK226" s="252"/>
      <c r="JQL226" s="253"/>
      <c r="JQM226" s="251"/>
      <c r="JQN226" s="252"/>
      <c r="JQO226" s="253"/>
      <c r="JQP226" s="251"/>
      <c r="JQQ226" s="252"/>
      <c r="JQR226" s="253"/>
      <c r="JQS226" s="251"/>
      <c r="JQT226" s="252"/>
      <c r="JQU226" s="253"/>
      <c r="JQV226" s="251"/>
      <c r="JQW226" s="252"/>
      <c r="JQX226" s="253"/>
      <c r="JQY226" s="251"/>
      <c r="JQZ226" s="252"/>
      <c r="JRA226" s="253"/>
      <c r="JRB226" s="251"/>
      <c r="JRC226" s="252"/>
      <c r="JRD226" s="253"/>
      <c r="JRE226" s="251"/>
      <c r="JRF226" s="252"/>
      <c r="JRG226" s="253"/>
      <c r="JRH226" s="251"/>
      <c r="JRI226" s="252"/>
      <c r="JRJ226" s="253"/>
      <c r="JRK226" s="251"/>
      <c r="JRL226" s="252"/>
      <c r="JRM226" s="253"/>
      <c r="JRN226" s="251"/>
      <c r="JRO226" s="252"/>
      <c r="JRP226" s="253"/>
      <c r="JRQ226" s="251"/>
      <c r="JRR226" s="252"/>
      <c r="JRS226" s="253"/>
      <c r="JRT226" s="251"/>
      <c r="JRU226" s="252"/>
      <c r="JRV226" s="253"/>
      <c r="JRW226" s="251"/>
      <c r="JRX226" s="252"/>
      <c r="JRY226" s="253"/>
      <c r="JRZ226" s="251"/>
      <c r="JSA226" s="252"/>
      <c r="JSB226" s="253"/>
      <c r="JSC226" s="251"/>
      <c r="JSD226" s="252"/>
      <c r="JSE226" s="253"/>
      <c r="JSF226" s="251"/>
      <c r="JSG226" s="252"/>
      <c r="JSH226" s="253"/>
      <c r="JSI226" s="251"/>
      <c r="JSJ226" s="252"/>
      <c r="JSK226" s="253"/>
      <c r="JSL226" s="251"/>
      <c r="JSM226" s="252"/>
      <c r="JSN226" s="253"/>
      <c r="JSO226" s="251"/>
      <c r="JSP226" s="252"/>
      <c r="JSQ226" s="253"/>
      <c r="JSR226" s="251"/>
      <c r="JSS226" s="252"/>
      <c r="JST226" s="253"/>
      <c r="JSU226" s="251"/>
      <c r="JSV226" s="252"/>
      <c r="JSW226" s="253"/>
      <c r="JSX226" s="251"/>
      <c r="JSY226" s="252"/>
      <c r="JSZ226" s="253"/>
      <c r="JTA226" s="251"/>
      <c r="JTB226" s="252"/>
      <c r="JTC226" s="253"/>
      <c r="JTD226" s="251"/>
      <c r="JTE226" s="252"/>
      <c r="JTF226" s="253"/>
      <c r="JTG226" s="251"/>
      <c r="JTH226" s="252"/>
      <c r="JTI226" s="253"/>
      <c r="JTJ226" s="251"/>
      <c r="JTK226" s="252"/>
      <c r="JTL226" s="253"/>
      <c r="JTM226" s="251"/>
      <c r="JTN226" s="252"/>
      <c r="JTO226" s="253"/>
      <c r="JTP226" s="251"/>
      <c r="JTQ226" s="252"/>
      <c r="JTR226" s="253"/>
      <c r="JTS226" s="251"/>
      <c r="JTT226" s="252"/>
      <c r="JTU226" s="253"/>
      <c r="JTV226" s="251"/>
      <c r="JTW226" s="252"/>
      <c r="JTX226" s="253"/>
      <c r="JTY226" s="251"/>
      <c r="JTZ226" s="252"/>
      <c r="JUA226" s="253"/>
      <c r="JUB226" s="251"/>
      <c r="JUC226" s="252"/>
      <c r="JUD226" s="253"/>
      <c r="JUE226" s="251"/>
      <c r="JUF226" s="252"/>
      <c r="JUG226" s="253"/>
      <c r="JUH226" s="251"/>
      <c r="JUI226" s="252"/>
      <c r="JUJ226" s="253"/>
      <c r="JUK226" s="251"/>
      <c r="JUL226" s="252"/>
      <c r="JUM226" s="253"/>
      <c r="JUN226" s="251"/>
      <c r="JUO226" s="252"/>
      <c r="JUP226" s="253"/>
      <c r="JUQ226" s="251"/>
      <c r="JUR226" s="252"/>
      <c r="JUS226" s="253"/>
      <c r="JUT226" s="251"/>
      <c r="JUU226" s="252"/>
      <c r="JUV226" s="253"/>
      <c r="JUW226" s="251"/>
      <c r="JUX226" s="252"/>
      <c r="JUY226" s="253"/>
      <c r="JUZ226" s="251"/>
      <c r="JVA226" s="252"/>
      <c r="JVB226" s="253"/>
      <c r="JVC226" s="251"/>
      <c r="JVD226" s="252"/>
      <c r="JVE226" s="253"/>
      <c r="JVF226" s="251"/>
      <c r="JVG226" s="252"/>
      <c r="JVH226" s="253"/>
      <c r="JVI226" s="251"/>
      <c r="JVJ226" s="252"/>
      <c r="JVK226" s="253"/>
      <c r="JVL226" s="251"/>
      <c r="JVM226" s="252"/>
      <c r="JVN226" s="253"/>
      <c r="JVO226" s="251"/>
      <c r="JVP226" s="252"/>
      <c r="JVQ226" s="253"/>
      <c r="JVR226" s="251"/>
      <c r="JVS226" s="252"/>
      <c r="JVT226" s="253"/>
      <c r="JVU226" s="251"/>
      <c r="JVV226" s="252"/>
      <c r="JVW226" s="253"/>
      <c r="JVX226" s="251"/>
      <c r="JVY226" s="252"/>
      <c r="JVZ226" s="253"/>
      <c r="JWA226" s="251"/>
      <c r="JWB226" s="252"/>
      <c r="JWC226" s="253"/>
      <c r="JWD226" s="251"/>
      <c r="JWE226" s="252"/>
      <c r="JWF226" s="253"/>
      <c r="JWG226" s="251"/>
      <c r="JWH226" s="252"/>
      <c r="JWI226" s="253"/>
      <c r="JWJ226" s="251"/>
      <c r="JWK226" s="252"/>
      <c r="JWL226" s="253"/>
      <c r="JWM226" s="251"/>
      <c r="JWN226" s="252"/>
      <c r="JWO226" s="253"/>
      <c r="JWP226" s="251"/>
      <c r="JWQ226" s="252"/>
      <c r="JWR226" s="253"/>
      <c r="JWS226" s="251"/>
      <c r="JWT226" s="252"/>
      <c r="JWU226" s="253"/>
      <c r="JWV226" s="251"/>
      <c r="JWW226" s="252"/>
      <c r="JWX226" s="253"/>
      <c r="JWY226" s="251"/>
      <c r="JWZ226" s="252"/>
      <c r="JXA226" s="253"/>
      <c r="JXB226" s="251"/>
      <c r="JXC226" s="252"/>
      <c r="JXD226" s="253"/>
      <c r="JXE226" s="251"/>
      <c r="JXF226" s="252"/>
      <c r="JXG226" s="253"/>
      <c r="JXH226" s="251"/>
      <c r="JXI226" s="252"/>
      <c r="JXJ226" s="253"/>
      <c r="JXK226" s="251"/>
      <c r="JXL226" s="252"/>
      <c r="JXM226" s="253"/>
      <c r="JXN226" s="251"/>
      <c r="JXO226" s="252"/>
      <c r="JXP226" s="253"/>
      <c r="JXQ226" s="251"/>
      <c r="JXR226" s="252"/>
      <c r="JXS226" s="253"/>
      <c r="JXT226" s="251"/>
      <c r="JXU226" s="252"/>
      <c r="JXV226" s="253"/>
      <c r="JXW226" s="251"/>
      <c r="JXX226" s="252"/>
      <c r="JXY226" s="253"/>
      <c r="JXZ226" s="251"/>
      <c r="JYA226" s="252"/>
      <c r="JYB226" s="253"/>
      <c r="JYC226" s="251"/>
      <c r="JYD226" s="252"/>
      <c r="JYE226" s="253"/>
      <c r="JYF226" s="251"/>
      <c r="JYG226" s="252"/>
      <c r="JYH226" s="253"/>
      <c r="JYI226" s="251"/>
      <c r="JYJ226" s="252"/>
      <c r="JYK226" s="253"/>
      <c r="JYL226" s="251"/>
      <c r="JYM226" s="252"/>
      <c r="JYN226" s="253"/>
      <c r="JYO226" s="251"/>
      <c r="JYP226" s="252"/>
      <c r="JYQ226" s="253"/>
      <c r="JYR226" s="251"/>
      <c r="JYS226" s="252"/>
      <c r="JYT226" s="253"/>
      <c r="JYU226" s="251"/>
      <c r="JYV226" s="252"/>
      <c r="JYW226" s="253"/>
      <c r="JYX226" s="251"/>
      <c r="JYY226" s="252"/>
      <c r="JYZ226" s="253"/>
      <c r="JZA226" s="251"/>
      <c r="JZB226" s="252"/>
      <c r="JZC226" s="253"/>
      <c r="JZD226" s="251"/>
      <c r="JZE226" s="252"/>
      <c r="JZF226" s="253"/>
      <c r="JZG226" s="251"/>
      <c r="JZH226" s="252"/>
      <c r="JZI226" s="253"/>
      <c r="JZJ226" s="251"/>
      <c r="JZK226" s="252"/>
      <c r="JZL226" s="253"/>
      <c r="JZM226" s="251"/>
      <c r="JZN226" s="252"/>
      <c r="JZO226" s="253"/>
      <c r="JZP226" s="251"/>
      <c r="JZQ226" s="252"/>
      <c r="JZR226" s="253"/>
      <c r="JZS226" s="251"/>
      <c r="JZT226" s="252"/>
      <c r="JZU226" s="253"/>
      <c r="JZV226" s="251"/>
      <c r="JZW226" s="252"/>
      <c r="JZX226" s="253"/>
      <c r="JZY226" s="251"/>
      <c r="JZZ226" s="252"/>
      <c r="KAA226" s="253"/>
      <c r="KAB226" s="251"/>
      <c r="KAC226" s="252"/>
      <c r="KAD226" s="253"/>
      <c r="KAE226" s="251"/>
      <c r="KAF226" s="252"/>
      <c r="KAG226" s="253"/>
      <c r="KAH226" s="251"/>
      <c r="KAI226" s="252"/>
      <c r="KAJ226" s="253"/>
      <c r="KAK226" s="251"/>
      <c r="KAL226" s="252"/>
      <c r="KAM226" s="253"/>
      <c r="KAN226" s="251"/>
      <c r="KAO226" s="252"/>
      <c r="KAP226" s="253"/>
      <c r="KAQ226" s="251"/>
      <c r="KAR226" s="252"/>
      <c r="KAS226" s="253"/>
      <c r="KAT226" s="251"/>
      <c r="KAU226" s="252"/>
      <c r="KAV226" s="253"/>
      <c r="KAW226" s="251"/>
      <c r="KAX226" s="252"/>
      <c r="KAY226" s="253"/>
      <c r="KAZ226" s="251"/>
      <c r="KBA226" s="252"/>
      <c r="KBB226" s="253"/>
      <c r="KBC226" s="251"/>
      <c r="KBD226" s="252"/>
      <c r="KBE226" s="253"/>
      <c r="KBF226" s="251"/>
      <c r="KBG226" s="252"/>
      <c r="KBH226" s="253"/>
      <c r="KBI226" s="251"/>
      <c r="KBJ226" s="252"/>
      <c r="KBK226" s="253"/>
      <c r="KBL226" s="251"/>
      <c r="KBM226" s="252"/>
      <c r="KBN226" s="253"/>
      <c r="KBO226" s="251"/>
      <c r="KBP226" s="252"/>
      <c r="KBQ226" s="253"/>
      <c r="KBR226" s="251"/>
      <c r="KBS226" s="252"/>
      <c r="KBT226" s="253"/>
      <c r="KBU226" s="251"/>
      <c r="KBV226" s="252"/>
      <c r="KBW226" s="253"/>
      <c r="KBX226" s="251"/>
      <c r="KBY226" s="252"/>
      <c r="KBZ226" s="253"/>
      <c r="KCA226" s="251"/>
      <c r="KCB226" s="252"/>
      <c r="KCC226" s="253"/>
      <c r="KCD226" s="251"/>
      <c r="KCE226" s="252"/>
      <c r="KCF226" s="253"/>
      <c r="KCG226" s="251"/>
      <c r="KCH226" s="252"/>
      <c r="KCI226" s="253"/>
      <c r="KCJ226" s="251"/>
      <c r="KCK226" s="252"/>
      <c r="KCL226" s="253"/>
      <c r="KCM226" s="251"/>
      <c r="KCN226" s="252"/>
      <c r="KCO226" s="253"/>
      <c r="KCP226" s="251"/>
      <c r="KCQ226" s="252"/>
      <c r="KCR226" s="253"/>
      <c r="KCS226" s="251"/>
      <c r="KCT226" s="252"/>
      <c r="KCU226" s="253"/>
      <c r="KCV226" s="251"/>
      <c r="KCW226" s="252"/>
      <c r="KCX226" s="253"/>
      <c r="KCY226" s="251"/>
      <c r="KCZ226" s="252"/>
      <c r="KDA226" s="253"/>
      <c r="KDB226" s="251"/>
      <c r="KDC226" s="252"/>
      <c r="KDD226" s="253"/>
      <c r="KDE226" s="251"/>
      <c r="KDF226" s="252"/>
      <c r="KDG226" s="253"/>
      <c r="KDH226" s="251"/>
      <c r="KDI226" s="252"/>
      <c r="KDJ226" s="253"/>
      <c r="KDK226" s="251"/>
      <c r="KDL226" s="252"/>
      <c r="KDM226" s="253"/>
      <c r="KDN226" s="251"/>
      <c r="KDO226" s="252"/>
      <c r="KDP226" s="253"/>
      <c r="KDQ226" s="251"/>
      <c r="KDR226" s="252"/>
      <c r="KDS226" s="253"/>
      <c r="KDT226" s="251"/>
      <c r="KDU226" s="252"/>
      <c r="KDV226" s="253"/>
      <c r="KDW226" s="251"/>
      <c r="KDX226" s="252"/>
      <c r="KDY226" s="253"/>
      <c r="KDZ226" s="251"/>
      <c r="KEA226" s="252"/>
      <c r="KEB226" s="253"/>
      <c r="KEC226" s="251"/>
      <c r="KED226" s="252"/>
      <c r="KEE226" s="253"/>
      <c r="KEF226" s="251"/>
      <c r="KEG226" s="252"/>
      <c r="KEH226" s="253"/>
      <c r="KEI226" s="251"/>
      <c r="KEJ226" s="252"/>
      <c r="KEK226" s="253"/>
      <c r="KEL226" s="251"/>
      <c r="KEM226" s="252"/>
      <c r="KEN226" s="253"/>
      <c r="KEO226" s="251"/>
      <c r="KEP226" s="252"/>
      <c r="KEQ226" s="253"/>
      <c r="KER226" s="251"/>
      <c r="KES226" s="252"/>
      <c r="KET226" s="253"/>
      <c r="KEU226" s="251"/>
      <c r="KEV226" s="252"/>
      <c r="KEW226" s="253"/>
      <c r="KEX226" s="251"/>
      <c r="KEY226" s="252"/>
      <c r="KEZ226" s="253"/>
      <c r="KFA226" s="251"/>
      <c r="KFB226" s="252"/>
      <c r="KFC226" s="253"/>
      <c r="KFD226" s="251"/>
      <c r="KFE226" s="252"/>
      <c r="KFF226" s="253"/>
      <c r="KFG226" s="251"/>
      <c r="KFH226" s="252"/>
      <c r="KFI226" s="253"/>
      <c r="KFJ226" s="251"/>
      <c r="KFK226" s="252"/>
      <c r="KFL226" s="253"/>
      <c r="KFM226" s="251"/>
      <c r="KFN226" s="252"/>
      <c r="KFO226" s="253"/>
      <c r="KFP226" s="251"/>
      <c r="KFQ226" s="252"/>
      <c r="KFR226" s="253"/>
      <c r="KFS226" s="251"/>
      <c r="KFT226" s="252"/>
      <c r="KFU226" s="253"/>
      <c r="KFV226" s="251"/>
      <c r="KFW226" s="252"/>
      <c r="KFX226" s="253"/>
      <c r="KFY226" s="251"/>
      <c r="KFZ226" s="252"/>
      <c r="KGA226" s="253"/>
      <c r="KGB226" s="251"/>
      <c r="KGC226" s="252"/>
      <c r="KGD226" s="253"/>
      <c r="KGE226" s="251"/>
      <c r="KGF226" s="252"/>
      <c r="KGG226" s="253"/>
      <c r="KGH226" s="251"/>
      <c r="KGI226" s="252"/>
      <c r="KGJ226" s="253"/>
      <c r="KGK226" s="251"/>
      <c r="KGL226" s="252"/>
      <c r="KGM226" s="253"/>
      <c r="KGN226" s="251"/>
      <c r="KGO226" s="252"/>
      <c r="KGP226" s="253"/>
      <c r="KGQ226" s="251"/>
      <c r="KGR226" s="252"/>
      <c r="KGS226" s="253"/>
      <c r="KGT226" s="251"/>
      <c r="KGU226" s="252"/>
      <c r="KGV226" s="253"/>
      <c r="KGW226" s="251"/>
      <c r="KGX226" s="252"/>
      <c r="KGY226" s="253"/>
      <c r="KGZ226" s="251"/>
      <c r="KHA226" s="252"/>
      <c r="KHB226" s="253"/>
      <c r="KHC226" s="251"/>
      <c r="KHD226" s="252"/>
      <c r="KHE226" s="253"/>
      <c r="KHF226" s="251"/>
      <c r="KHG226" s="252"/>
      <c r="KHH226" s="253"/>
      <c r="KHI226" s="251"/>
      <c r="KHJ226" s="252"/>
      <c r="KHK226" s="253"/>
      <c r="KHL226" s="251"/>
      <c r="KHM226" s="252"/>
      <c r="KHN226" s="253"/>
      <c r="KHO226" s="251"/>
      <c r="KHP226" s="252"/>
      <c r="KHQ226" s="253"/>
      <c r="KHR226" s="251"/>
      <c r="KHS226" s="252"/>
      <c r="KHT226" s="253"/>
      <c r="KHU226" s="251"/>
      <c r="KHV226" s="252"/>
      <c r="KHW226" s="253"/>
      <c r="KHX226" s="251"/>
      <c r="KHY226" s="252"/>
      <c r="KHZ226" s="253"/>
      <c r="KIA226" s="251"/>
      <c r="KIB226" s="252"/>
      <c r="KIC226" s="253"/>
      <c r="KID226" s="251"/>
      <c r="KIE226" s="252"/>
      <c r="KIF226" s="253"/>
      <c r="KIG226" s="251"/>
      <c r="KIH226" s="252"/>
      <c r="KII226" s="253"/>
      <c r="KIJ226" s="251"/>
      <c r="KIK226" s="252"/>
      <c r="KIL226" s="253"/>
      <c r="KIM226" s="251"/>
      <c r="KIN226" s="252"/>
      <c r="KIO226" s="253"/>
      <c r="KIP226" s="251"/>
      <c r="KIQ226" s="252"/>
      <c r="KIR226" s="253"/>
      <c r="KIS226" s="251"/>
      <c r="KIT226" s="252"/>
      <c r="KIU226" s="253"/>
      <c r="KIV226" s="251"/>
      <c r="KIW226" s="252"/>
      <c r="KIX226" s="253"/>
      <c r="KIY226" s="251"/>
      <c r="KIZ226" s="252"/>
      <c r="KJA226" s="253"/>
      <c r="KJB226" s="251"/>
      <c r="KJC226" s="252"/>
      <c r="KJD226" s="253"/>
      <c r="KJE226" s="251"/>
      <c r="KJF226" s="252"/>
      <c r="KJG226" s="253"/>
      <c r="KJH226" s="251"/>
      <c r="KJI226" s="252"/>
      <c r="KJJ226" s="253"/>
      <c r="KJK226" s="251"/>
      <c r="KJL226" s="252"/>
      <c r="KJM226" s="253"/>
      <c r="KJN226" s="251"/>
      <c r="KJO226" s="252"/>
      <c r="KJP226" s="253"/>
      <c r="KJQ226" s="251"/>
      <c r="KJR226" s="252"/>
      <c r="KJS226" s="253"/>
      <c r="KJT226" s="251"/>
      <c r="KJU226" s="252"/>
      <c r="KJV226" s="253"/>
      <c r="KJW226" s="251"/>
      <c r="KJX226" s="252"/>
      <c r="KJY226" s="253"/>
      <c r="KJZ226" s="251"/>
      <c r="KKA226" s="252"/>
      <c r="KKB226" s="253"/>
      <c r="KKC226" s="251"/>
      <c r="KKD226" s="252"/>
      <c r="KKE226" s="253"/>
      <c r="KKF226" s="251"/>
      <c r="KKG226" s="252"/>
      <c r="KKH226" s="253"/>
      <c r="KKI226" s="251"/>
      <c r="KKJ226" s="252"/>
      <c r="KKK226" s="253"/>
      <c r="KKL226" s="251"/>
      <c r="KKM226" s="252"/>
      <c r="KKN226" s="253"/>
      <c r="KKO226" s="251"/>
      <c r="KKP226" s="252"/>
      <c r="KKQ226" s="253"/>
      <c r="KKR226" s="251"/>
      <c r="KKS226" s="252"/>
      <c r="KKT226" s="253"/>
      <c r="KKU226" s="251"/>
      <c r="KKV226" s="252"/>
      <c r="KKW226" s="253"/>
      <c r="KKX226" s="251"/>
      <c r="KKY226" s="252"/>
      <c r="KKZ226" s="253"/>
      <c r="KLA226" s="251"/>
      <c r="KLB226" s="252"/>
      <c r="KLC226" s="253"/>
      <c r="KLD226" s="251"/>
      <c r="KLE226" s="252"/>
      <c r="KLF226" s="253"/>
      <c r="KLG226" s="251"/>
      <c r="KLH226" s="252"/>
      <c r="KLI226" s="253"/>
      <c r="KLJ226" s="251"/>
      <c r="KLK226" s="252"/>
      <c r="KLL226" s="253"/>
      <c r="KLM226" s="251"/>
      <c r="KLN226" s="252"/>
      <c r="KLO226" s="253"/>
      <c r="KLP226" s="251"/>
      <c r="KLQ226" s="252"/>
      <c r="KLR226" s="253"/>
      <c r="KLS226" s="251"/>
      <c r="KLT226" s="252"/>
      <c r="KLU226" s="253"/>
      <c r="KLV226" s="251"/>
      <c r="KLW226" s="252"/>
      <c r="KLX226" s="253"/>
      <c r="KLY226" s="251"/>
      <c r="KLZ226" s="252"/>
      <c r="KMA226" s="253"/>
      <c r="KMB226" s="251"/>
      <c r="KMC226" s="252"/>
      <c r="KMD226" s="253"/>
      <c r="KME226" s="251"/>
      <c r="KMF226" s="252"/>
      <c r="KMG226" s="253"/>
      <c r="KMH226" s="251"/>
      <c r="KMI226" s="252"/>
      <c r="KMJ226" s="253"/>
      <c r="KMK226" s="251"/>
      <c r="KML226" s="252"/>
      <c r="KMM226" s="253"/>
      <c r="KMN226" s="251"/>
      <c r="KMO226" s="252"/>
      <c r="KMP226" s="253"/>
      <c r="KMQ226" s="251"/>
      <c r="KMR226" s="252"/>
      <c r="KMS226" s="253"/>
      <c r="KMT226" s="251"/>
      <c r="KMU226" s="252"/>
      <c r="KMV226" s="253"/>
      <c r="KMW226" s="251"/>
      <c r="KMX226" s="252"/>
      <c r="KMY226" s="253"/>
      <c r="KMZ226" s="251"/>
      <c r="KNA226" s="252"/>
      <c r="KNB226" s="253"/>
      <c r="KNC226" s="251"/>
      <c r="KND226" s="252"/>
      <c r="KNE226" s="253"/>
      <c r="KNF226" s="251"/>
      <c r="KNG226" s="252"/>
      <c r="KNH226" s="253"/>
      <c r="KNI226" s="251"/>
      <c r="KNJ226" s="252"/>
      <c r="KNK226" s="253"/>
      <c r="KNL226" s="251"/>
      <c r="KNM226" s="252"/>
      <c r="KNN226" s="253"/>
      <c r="KNO226" s="251"/>
      <c r="KNP226" s="252"/>
      <c r="KNQ226" s="253"/>
      <c r="KNR226" s="251"/>
      <c r="KNS226" s="252"/>
      <c r="KNT226" s="253"/>
      <c r="KNU226" s="251"/>
      <c r="KNV226" s="252"/>
      <c r="KNW226" s="253"/>
      <c r="KNX226" s="251"/>
      <c r="KNY226" s="252"/>
      <c r="KNZ226" s="253"/>
      <c r="KOA226" s="251"/>
      <c r="KOB226" s="252"/>
      <c r="KOC226" s="253"/>
      <c r="KOD226" s="251"/>
      <c r="KOE226" s="252"/>
      <c r="KOF226" s="253"/>
      <c r="KOG226" s="251"/>
      <c r="KOH226" s="252"/>
      <c r="KOI226" s="253"/>
      <c r="KOJ226" s="251"/>
      <c r="KOK226" s="252"/>
      <c r="KOL226" s="253"/>
      <c r="KOM226" s="251"/>
      <c r="KON226" s="252"/>
      <c r="KOO226" s="253"/>
      <c r="KOP226" s="251"/>
      <c r="KOQ226" s="252"/>
      <c r="KOR226" s="253"/>
      <c r="KOS226" s="251"/>
      <c r="KOT226" s="252"/>
      <c r="KOU226" s="253"/>
      <c r="KOV226" s="251"/>
      <c r="KOW226" s="252"/>
      <c r="KOX226" s="253"/>
      <c r="KOY226" s="251"/>
      <c r="KOZ226" s="252"/>
      <c r="KPA226" s="253"/>
      <c r="KPB226" s="251"/>
      <c r="KPC226" s="252"/>
      <c r="KPD226" s="253"/>
      <c r="KPE226" s="251"/>
      <c r="KPF226" s="252"/>
      <c r="KPG226" s="253"/>
      <c r="KPH226" s="251"/>
      <c r="KPI226" s="252"/>
      <c r="KPJ226" s="253"/>
      <c r="KPK226" s="251"/>
      <c r="KPL226" s="252"/>
      <c r="KPM226" s="253"/>
      <c r="KPN226" s="251"/>
      <c r="KPO226" s="252"/>
      <c r="KPP226" s="253"/>
      <c r="KPQ226" s="251"/>
      <c r="KPR226" s="252"/>
      <c r="KPS226" s="253"/>
      <c r="KPT226" s="251"/>
      <c r="KPU226" s="252"/>
      <c r="KPV226" s="253"/>
      <c r="KPW226" s="251"/>
      <c r="KPX226" s="252"/>
      <c r="KPY226" s="253"/>
      <c r="KPZ226" s="251"/>
      <c r="KQA226" s="252"/>
      <c r="KQB226" s="253"/>
      <c r="KQC226" s="251"/>
      <c r="KQD226" s="252"/>
      <c r="KQE226" s="253"/>
      <c r="KQF226" s="251"/>
      <c r="KQG226" s="252"/>
      <c r="KQH226" s="253"/>
      <c r="KQI226" s="251"/>
      <c r="KQJ226" s="252"/>
      <c r="KQK226" s="253"/>
      <c r="KQL226" s="251"/>
      <c r="KQM226" s="252"/>
      <c r="KQN226" s="253"/>
      <c r="KQO226" s="251"/>
      <c r="KQP226" s="252"/>
      <c r="KQQ226" s="253"/>
      <c r="KQR226" s="251"/>
      <c r="KQS226" s="252"/>
      <c r="KQT226" s="253"/>
      <c r="KQU226" s="251"/>
      <c r="KQV226" s="252"/>
      <c r="KQW226" s="253"/>
      <c r="KQX226" s="251"/>
      <c r="KQY226" s="252"/>
      <c r="KQZ226" s="253"/>
      <c r="KRA226" s="251"/>
      <c r="KRB226" s="252"/>
      <c r="KRC226" s="253"/>
      <c r="KRD226" s="251"/>
      <c r="KRE226" s="252"/>
      <c r="KRF226" s="253"/>
      <c r="KRG226" s="251"/>
      <c r="KRH226" s="252"/>
      <c r="KRI226" s="253"/>
      <c r="KRJ226" s="251"/>
      <c r="KRK226" s="252"/>
      <c r="KRL226" s="253"/>
      <c r="KRM226" s="251"/>
      <c r="KRN226" s="252"/>
      <c r="KRO226" s="253"/>
      <c r="KRP226" s="251"/>
      <c r="KRQ226" s="252"/>
      <c r="KRR226" s="253"/>
      <c r="KRS226" s="251"/>
      <c r="KRT226" s="252"/>
      <c r="KRU226" s="253"/>
      <c r="KRV226" s="251"/>
      <c r="KRW226" s="252"/>
      <c r="KRX226" s="253"/>
      <c r="KRY226" s="251"/>
      <c r="KRZ226" s="252"/>
      <c r="KSA226" s="253"/>
      <c r="KSB226" s="251"/>
      <c r="KSC226" s="252"/>
      <c r="KSD226" s="253"/>
      <c r="KSE226" s="251"/>
      <c r="KSF226" s="252"/>
      <c r="KSG226" s="253"/>
      <c r="KSH226" s="251"/>
      <c r="KSI226" s="252"/>
      <c r="KSJ226" s="253"/>
      <c r="KSK226" s="251"/>
      <c r="KSL226" s="252"/>
      <c r="KSM226" s="253"/>
      <c r="KSN226" s="251"/>
      <c r="KSO226" s="252"/>
      <c r="KSP226" s="253"/>
      <c r="KSQ226" s="251"/>
      <c r="KSR226" s="252"/>
      <c r="KSS226" s="253"/>
      <c r="KST226" s="251"/>
      <c r="KSU226" s="252"/>
      <c r="KSV226" s="253"/>
      <c r="KSW226" s="251"/>
      <c r="KSX226" s="252"/>
      <c r="KSY226" s="253"/>
      <c r="KSZ226" s="251"/>
      <c r="KTA226" s="252"/>
      <c r="KTB226" s="253"/>
      <c r="KTC226" s="251"/>
      <c r="KTD226" s="252"/>
      <c r="KTE226" s="253"/>
      <c r="KTF226" s="251"/>
      <c r="KTG226" s="252"/>
      <c r="KTH226" s="253"/>
      <c r="KTI226" s="251"/>
      <c r="KTJ226" s="252"/>
      <c r="KTK226" s="253"/>
      <c r="KTL226" s="251"/>
      <c r="KTM226" s="252"/>
      <c r="KTN226" s="253"/>
      <c r="KTO226" s="251"/>
      <c r="KTP226" s="252"/>
      <c r="KTQ226" s="253"/>
      <c r="KTR226" s="251"/>
      <c r="KTS226" s="252"/>
      <c r="KTT226" s="253"/>
      <c r="KTU226" s="251"/>
      <c r="KTV226" s="252"/>
      <c r="KTW226" s="253"/>
      <c r="KTX226" s="251"/>
      <c r="KTY226" s="252"/>
      <c r="KTZ226" s="253"/>
      <c r="KUA226" s="251"/>
      <c r="KUB226" s="252"/>
      <c r="KUC226" s="253"/>
      <c r="KUD226" s="251"/>
      <c r="KUE226" s="252"/>
      <c r="KUF226" s="253"/>
      <c r="KUG226" s="251"/>
      <c r="KUH226" s="252"/>
      <c r="KUI226" s="253"/>
      <c r="KUJ226" s="251"/>
      <c r="KUK226" s="252"/>
      <c r="KUL226" s="253"/>
      <c r="KUM226" s="251"/>
      <c r="KUN226" s="252"/>
      <c r="KUO226" s="253"/>
      <c r="KUP226" s="251"/>
      <c r="KUQ226" s="252"/>
      <c r="KUR226" s="253"/>
      <c r="KUS226" s="251"/>
      <c r="KUT226" s="252"/>
      <c r="KUU226" s="253"/>
      <c r="KUV226" s="251"/>
      <c r="KUW226" s="252"/>
      <c r="KUX226" s="253"/>
      <c r="KUY226" s="251"/>
      <c r="KUZ226" s="252"/>
      <c r="KVA226" s="253"/>
      <c r="KVB226" s="251"/>
      <c r="KVC226" s="252"/>
      <c r="KVD226" s="253"/>
      <c r="KVE226" s="251"/>
      <c r="KVF226" s="252"/>
      <c r="KVG226" s="253"/>
      <c r="KVH226" s="251"/>
      <c r="KVI226" s="252"/>
      <c r="KVJ226" s="253"/>
      <c r="KVK226" s="251"/>
      <c r="KVL226" s="252"/>
      <c r="KVM226" s="253"/>
      <c r="KVN226" s="251"/>
      <c r="KVO226" s="252"/>
      <c r="KVP226" s="253"/>
      <c r="KVQ226" s="251"/>
      <c r="KVR226" s="252"/>
      <c r="KVS226" s="253"/>
      <c r="KVT226" s="251"/>
      <c r="KVU226" s="252"/>
      <c r="KVV226" s="253"/>
      <c r="KVW226" s="251"/>
      <c r="KVX226" s="252"/>
      <c r="KVY226" s="253"/>
      <c r="KVZ226" s="251"/>
      <c r="KWA226" s="252"/>
      <c r="KWB226" s="253"/>
      <c r="KWC226" s="251"/>
      <c r="KWD226" s="252"/>
      <c r="KWE226" s="253"/>
      <c r="KWF226" s="251"/>
      <c r="KWG226" s="252"/>
      <c r="KWH226" s="253"/>
      <c r="KWI226" s="251"/>
      <c r="KWJ226" s="252"/>
      <c r="KWK226" s="253"/>
      <c r="KWL226" s="251"/>
      <c r="KWM226" s="252"/>
      <c r="KWN226" s="253"/>
      <c r="KWO226" s="251"/>
      <c r="KWP226" s="252"/>
      <c r="KWQ226" s="253"/>
      <c r="KWR226" s="251"/>
      <c r="KWS226" s="252"/>
      <c r="KWT226" s="253"/>
      <c r="KWU226" s="251"/>
      <c r="KWV226" s="252"/>
      <c r="KWW226" s="253"/>
      <c r="KWX226" s="251"/>
      <c r="KWY226" s="252"/>
      <c r="KWZ226" s="253"/>
      <c r="KXA226" s="251"/>
      <c r="KXB226" s="252"/>
      <c r="KXC226" s="253"/>
      <c r="KXD226" s="251"/>
      <c r="KXE226" s="252"/>
      <c r="KXF226" s="253"/>
      <c r="KXG226" s="251"/>
      <c r="KXH226" s="252"/>
      <c r="KXI226" s="253"/>
      <c r="KXJ226" s="251"/>
      <c r="KXK226" s="252"/>
      <c r="KXL226" s="253"/>
      <c r="KXM226" s="251"/>
      <c r="KXN226" s="252"/>
      <c r="KXO226" s="253"/>
      <c r="KXP226" s="251"/>
      <c r="KXQ226" s="252"/>
      <c r="KXR226" s="253"/>
      <c r="KXS226" s="251"/>
      <c r="KXT226" s="252"/>
      <c r="KXU226" s="253"/>
      <c r="KXV226" s="251"/>
      <c r="KXW226" s="252"/>
      <c r="KXX226" s="253"/>
      <c r="KXY226" s="251"/>
      <c r="KXZ226" s="252"/>
      <c r="KYA226" s="253"/>
      <c r="KYB226" s="251"/>
      <c r="KYC226" s="252"/>
      <c r="KYD226" s="253"/>
      <c r="KYE226" s="251"/>
      <c r="KYF226" s="252"/>
      <c r="KYG226" s="253"/>
      <c r="KYH226" s="251"/>
      <c r="KYI226" s="252"/>
      <c r="KYJ226" s="253"/>
      <c r="KYK226" s="251"/>
      <c r="KYL226" s="252"/>
      <c r="KYM226" s="253"/>
      <c r="KYN226" s="251"/>
      <c r="KYO226" s="252"/>
      <c r="KYP226" s="253"/>
      <c r="KYQ226" s="251"/>
      <c r="KYR226" s="252"/>
      <c r="KYS226" s="253"/>
      <c r="KYT226" s="251"/>
      <c r="KYU226" s="252"/>
      <c r="KYV226" s="253"/>
      <c r="KYW226" s="251"/>
      <c r="KYX226" s="252"/>
      <c r="KYY226" s="253"/>
      <c r="KYZ226" s="251"/>
      <c r="KZA226" s="252"/>
      <c r="KZB226" s="253"/>
      <c r="KZC226" s="251"/>
      <c r="KZD226" s="252"/>
      <c r="KZE226" s="253"/>
      <c r="KZF226" s="251"/>
      <c r="KZG226" s="252"/>
      <c r="KZH226" s="253"/>
      <c r="KZI226" s="251"/>
      <c r="KZJ226" s="252"/>
      <c r="KZK226" s="253"/>
      <c r="KZL226" s="251"/>
      <c r="KZM226" s="252"/>
      <c r="KZN226" s="253"/>
      <c r="KZO226" s="251"/>
      <c r="KZP226" s="252"/>
      <c r="KZQ226" s="253"/>
      <c r="KZR226" s="251"/>
      <c r="KZS226" s="252"/>
      <c r="KZT226" s="253"/>
      <c r="KZU226" s="251"/>
      <c r="KZV226" s="252"/>
      <c r="KZW226" s="253"/>
      <c r="KZX226" s="251"/>
      <c r="KZY226" s="252"/>
      <c r="KZZ226" s="253"/>
      <c r="LAA226" s="251"/>
      <c r="LAB226" s="252"/>
      <c r="LAC226" s="253"/>
      <c r="LAD226" s="251"/>
      <c r="LAE226" s="252"/>
      <c r="LAF226" s="253"/>
      <c r="LAG226" s="251"/>
      <c r="LAH226" s="252"/>
      <c r="LAI226" s="253"/>
      <c r="LAJ226" s="251"/>
      <c r="LAK226" s="252"/>
      <c r="LAL226" s="253"/>
      <c r="LAM226" s="251"/>
      <c r="LAN226" s="252"/>
      <c r="LAO226" s="253"/>
      <c r="LAP226" s="251"/>
      <c r="LAQ226" s="252"/>
      <c r="LAR226" s="253"/>
      <c r="LAS226" s="251"/>
      <c r="LAT226" s="252"/>
      <c r="LAU226" s="253"/>
      <c r="LAV226" s="251"/>
      <c r="LAW226" s="252"/>
      <c r="LAX226" s="253"/>
      <c r="LAY226" s="251"/>
      <c r="LAZ226" s="252"/>
      <c r="LBA226" s="253"/>
      <c r="LBB226" s="251"/>
      <c r="LBC226" s="252"/>
      <c r="LBD226" s="253"/>
      <c r="LBE226" s="251"/>
      <c r="LBF226" s="252"/>
      <c r="LBG226" s="253"/>
      <c r="LBH226" s="251"/>
      <c r="LBI226" s="252"/>
      <c r="LBJ226" s="253"/>
      <c r="LBK226" s="251"/>
      <c r="LBL226" s="252"/>
      <c r="LBM226" s="253"/>
      <c r="LBN226" s="251"/>
      <c r="LBO226" s="252"/>
      <c r="LBP226" s="253"/>
      <c r="LBQ226" s="251"/>
      <c r="LBR226" s="252"/>
      <c r="LBS226" s="253"/>
      <c r="LBT226" s="251"/>
      <c r="LBU226" s="252"/>
      <c r="LBV226" s="253"/>
      <c r="LBW226" s="251"/>
      <c r="LBX226" s="252"/>
      <c r="LBY226" s="253"/>
      <c r="LBZ226" s="251"/>
      <c r="LCA226" s="252"/>
      <c r="LCB226" s="253"/>
      <c r="LCC226" s="251"/>
      <c r="LCD226" s="252"/>
      <c r="LCE226" s="253"/>
      <c r="LCF226" s="251"/>
      <c r="LCG226" s="252"/>
      <c r="LCH226" s="253"/>
      <c r="LCI226" s="251"/>
      <c r="LCJ226" s="252"/>
      <c r="LCK226" s="253"/>
      <c r="LCL226" s="251"/>
      <c r="LCM226" s="252"/>
      <c r="LCN226" s="253"/>
      <c r="LCO226" s="251"/>
      <c r="LCP226" s="252"/>
      <c r="LCQ226" s="253"/>
      <c r="LCR226" s="251"/>
      <c r="LCS226" s="252"/>
      <c r="LCT226" s="253"/>
      <c r="LCU226" s="251"/>
      <c r="LCV226" s="252"/>
      <c r="LCW226" s="253"/>
      <c r="LCX226" s="251"/>
      <c r="LCY226" s="252"/>
      <c r="LCZ226" s="253"/>
      <c r="LDA226" s="251"/>
      <c r="LDB226" s="252"/>
      <c r="LDC226" s="253"/>
      <c r="LDD226" s="251"/>
      <c r="LDE226" s="252"/>
      <c r="LDF226" s="253"/>
      <c r="LDG226" s="251"/>
      <c r="LDH226" s="252"/>
      <c r="LDI226" s="253"/>
      <c r="LDJ226" s="251"/>
      <c r="LDK226" s="252"/>
      <c r="LDL226" s="253"/>
      <c r="LDM226" s="251"/>
      <c r="LDN226" s="252"/>
      <c r="LDO226" s="253"/>
      <c r="LDP226" s="251"/>
      <c r="LDQ226" s="252"/>
      <c r="LDR226" s="253"/>
      <c r="LDS226" s="251"/>
      <c r="LDT226" s="252"/>
      <c r="LDU226" s="253"/>
      <c r="LDV226" s="251"/>
      <c r="LDW226" s="252"/>
      <c r="LDX226" s="253"/>
      <c r="LDY226" s="251"/>
      <c r="LDZ226" s="252"/>
      <c r="LEA226" s="253"/>
      <c r="LEB226" s="251"/>
      <c r="LEC226" s="252"/>
      <c r="LED226" s="253"/>
      <c r="LEE226" s="251"/>
      <c r="LEF226" s="252"/>
      <c r="LEG226" s="253"/>
      <c r="LEH226" s="251"/>
      <c r="LEI226" s="252"/>
      <c r="LEJ226" s="253"/>
      <c r="LEK226" s="251"/>
      <c r="LEL226" s="252"/>
      <c r="LEM226" s="253"/>
      <c r="LEN226" s="251"/>
      <c r="LEO226" s="252"/>
      <c r="LEP226" s="253"/>
      <c r="LEQ226" s="251"/>
      <c r="LER226" s="252"/>
      <c r="LES226" s="253"/>
      <c r="LET226" s="251"/>
      <c r="LEU226" s="252"/>
      <c r="LEV226" s="253"/>
      <c r="LEW226" s="251"/>
      <c r="LEX226" s="252"/>
      <c r="LEY226" s="253"/>
      <c r="LEZ226" s="251"/>
      <c r="LFA226" s="252"/>
      <c r="LFB226" s="253"/>
      <c r="LFC226" s="251"/>
      <c r="LFD226" s="252"/>
      <c r="LFE226" s="253"/>
      <c r="LFF226" s="251"/>
      <c r="LFG226" s="252"/>
      <c r="LFH226" s="253"/>
      <c r="LFI226" s="251"/>
      <c r="LFJ226" s="252"/>
      <c r="LFK226" s="253"/>
      <c r="LFL226" s="251"/>
      <c r="LFM226" s="252"/>
      <c r="LFN226" s="253"/>
      <c r="LFO226" s="251"/>
      <c r="LFP226" s="252"/>
      <c r="LFQ226" s="253"/>
      <c r="LFR226" s="251"/>
      <c r="LFS226" s="252"/>
      <c r="LFT226" s="253"/>
      <c r="LFU226" s="251"/>
      <c r="LFV226" s="252"/>
      <c r="LFW226" s="253"/>
      <c r="LFX226" s="251"/>
      <c r="LFY226" s="252"/>
      <c r="LFZ226" s="253"/>
      <c r="LGA226" s="251"/>
      <c r="LGB226" s="252"/>
      <c r="LGC226" s="253"/>
      <c r="LGD226" s="251"/>
      <c r="LGE226" s="252"/>
      <c r="LGF226" s="253"/>
      <c r="LGG226" s="251"/>
      <c r="LGH226" s="252"/>
      <c r="LGI226" s="253"/>
      <c r="LGJ226" s="251"/>
      <c r="LGK226" s="252"/>
      <c r="LGL226" s="253"/>
      <c r="LGM226" s="251"/>
      <c r="LGN226" s="252"/>
      <c r="LGO226" s="253"/>
      <c r="LGP226" s="251"/>
      <c r="LGQ226" s="252"/>
      <c r="LGR226" s="253"/>
      <c r="LGS226" s="251"/>
      <c r="LGT226" s="252"/>
      <c r="LGU226" s="253"/>
      <c r="LGV226" s="251"/>
      <c r="LGW226" s="252"/>
      <c r="LGX226" s="253"/>
      <c r="LGY226" s="251"/>
      <c r="LGZ226" s="252"/>
      <c r="LHA226" s="253"/>
      <c r="LHB226" s="251"/>
      <c r="LHC226" s="252"/>
      <c r="LHD226" s="253"/>
      <c r="LHE226" s="251"/>
      <c r="LHF226" s="252"/>
      <c r="LHG226" s="253"/>
      <c r="LHH226" s="251"/>
      <c r="LHI226" s="252"/>
      <c r="LHJ226" s="253"/>
      <c r="LHK226" s="251"/>
      <c r="LHL226" s="252"/>
      <c r="LHM226" s="253"/>
      <c r="LHN226" s="251"/>
      <c r="LHO226" s="252"/>
      <c r="LHP226" s="253"/>
      <c r="LHQ226" s="251"/>
      <c r="LHR226" s="252"/>
      <c r="LHS226" s="253"/>
      <c r="LHT226" s="251"/>
      <c r="LHU226" s="252"/>
      <c r="LHV226" s="253"/>
      <c r="LHW226" s="251"/>
      <c r="LHX226" s="252"/>
      <c r="LHY226" s="253"/>
      <c r="LHZ226" s="251"/>
      <c r="LIA226" s="252"/>
      <c r="LIB226" s="253"/>
      <c r="LIC226" s="251"/>
      <c r="LID226" s="252"/>
      <c r="LIE226" s="253"/>
      <c r="LIF226" s="251"/>
      <c r="LIG226" s="252"/>
      <c r="LIH226" s="253"/>
      <c r="LII226" s="251"/>
      <c r="LIJ226" s="252"/>
      <c r="LIK226" s="253"/>
      <c r="LIL226" s="251"/>
      <c r="LIM226" s="252"/>
      <c r="LIN226" s="253"/>
      <c r="LIO226" s="251"/>
      <c r="LIP226" s="252"/>
      <c r="LIQ226" s="253"/>
      <c r="LIR226" s="251"/>
      <c r="LIS226" s="252"/>
      <c r="LIT226" s="253"/>
      <c r="LIU226" s="251"/>
      <c r="LIV226" s="252"/>
      <c r="LIW226" s="253"/>
      <c r="LIX226" s="251"/>
      <c r="LIY226" s="252"/>
      <c r="LIZ226" s="253"/>
      <c r="LJA226" s="251"/>
      <c r="LJB226" s="252"/>
      <c r="LJC226" s="253"/>
      <c r="LJD226" s="251"/>
      <c r="LJE226" s="252"/>
      <c r="LJF226" s="253"/>
      <c r="LJG226" s="251"/>
      <c r="LJH226" s="252"/>
      <c r="LJI226" s="253"/>
      <c r="LJJ226" s="251"/>
      <c r="LJK226" s="252"/>
      <c r="LJL226" s="253"/>
      <c r="LJM226" s="251"/>
      <c r="LJN226" s="252"/>
      <c r="LJO226" s="253"/>
      <c r="LJP226" s="251"/>
      <c r="LJQ226" s="252"/>
      <c r="LJR226" s="253"/>
      <c r="LJS226" s="251"/>
      <c r="LJT226" s="252"/>
      <c r="LJU226" s="253"/>
      <c r="LJV226" s="251"/>
      <c r="LJW226" s="252"/>
      <c r="LJX226" s="253"/>
      <c r="LJY226" s="251"/>
      <c r="LJZ226" s="252"/>
      <c r="LKA226" s="253"/>
      <c r="LKB226" s="251"/>
      <c r="LKC226" s="252"/>
      <c r="LKD226" s="253"/>
      <c r="LKE226" s="251"/>
      <c r="LKF226" s="252"/>
      <c r="LKG226" s="253"/>
      <c r="LKH226" s="251"/>
      <c r="LKI226" s="252"/>
      <c r="LKJ226" s="253"/>
      <c r="LKK226" s="251"/>
      <c r="LKL226" s="252"/>
      <c r="LKM226" s="253"/>
      <c r="LKN226" s="251"/>
      <c r="LKO226" s="252"/>
      <c r="LKP226" s="253"/>
      <c r="LKQ226" s="251"/>
      <c r="LKR226" s="252"/>
      <c r="LKS226" s="253"/>
      <c r="LKT226" s="251"/>
      <c r="LKU226" s="252"/>
      <c r="LKV226" s="253"/>
      <c r="LKW226" s="251"/>
      <c r="LKX226" s="252"/>
      <c r="LKY226" s="253"/>
      <c r="LKZ226" s="251"/>
      <c r="LLA226" s="252"/>
      <c r="LLB226" s="253"/>
      <c r="LLC226" s="251"/>
      <c r="LLD226" s="252"/>
      <c r="LLE226" s="253"/>
      <c r="LLF226" s="251"/>
      <c r="LLG226" s="252"/>
      <c r="LLH226" s="253"/>
      <c r="LLI226" s="251"/>
      <c r="LLJ226" s="252"/>
      <c r="LLK226" s="253"/>
      <c r="LLL226" s="251"/>
      <c r="LLM226" s="252"/>
      <c r="LLN226" s="253"/>
      <c r="LLO226" s="251"/>
      <c r="LLP226" s="252"/>
      <c r="LLQ226" s="253"/>
      <c r="LLR226" s="251"/>
      <c r="LLS226" s="252"/>
      <c r="LLT226" s="253"/>
      <c r="LLU226" s="251"/>
      <c r="LLV226" s="252"/>
      <c r="LLW226" s="253"/>
      <c r="LLX226" s="251"/>
      <c r="LLY226" s="252"/>
      <c r="LLZ226" s="253"/>
      <c r="LMA226" s="251"/>
      <c r="LMB226" s="252"/>
      <c r="LMC226" s="253"/>
      <c r="LMD226" s="251"/>
      <c r="LME226" s="252"/>
      <c r="LMF226" s="253"/>
      <c r="LMG226" s="251"/>
      <c r="LMH226" s="252"/>
      <c r="LMI226" s="253"/>
      <c r="LMJ226" s="251"/>
      <c r="LMK226" s="252"/>
      <c r="LML226" s="253"/>
      <c r="LMM226" s="251"/>
      <c r="LMN226" s="252"/>
      <c r="LMO226" s="253"/>
      <c r="LMP226" s="251"/>
      <c r="LMQ226" s="252"/>
      <c r="LMR226" s="253"/>
      <c r="LMS226" s="251"/>
      <c r="LMT226" s="252"/>
      <c r="LMU226" s="253"/>
      <c r="LMV226" s="251"/>
      <c r="LMW226" s="252"/>
      <c r="LMX226" s="253"/>
      <c r="LMY226" s="251"/>
      <c r="LMZ226" s="252"/>
      <c r="LNA226" s="253"/>
      <c r="LNB226" s="251"/>
      <c r="LNC226" s="252"/>
      <c r="LND226" s="253"/>
      <c r="LNE226" s="251"/>
      <c r="LNF226" s="252"/>
      <c r="LNG226" s="253"/>
      <c r="LNH226" s="251"/>
      <c r="LNI226" s="252"/>
      <c r="LNJ226" s="253"/>
      <c r="LNK226" s="251"/>
      <c r="LNL226" s="252"/>
      <c r="LNM226" s="253"/>
      <c r="LNN226" s="251"/>
      <c r="LNO226" s="252"/>
      <c r="LNP226" s="253"/>
      <c r="LNQ226" s="251"/>
      <c r="LNR226" s="252"/>
      <c r="LNS226" s="253"/>
      <c r="LNT226" s="251"/>
      <c r="LNU226" s="252"/>
      <c r="LNV226" s="253"/>
      <c r="LNW226" s="251"/>
      <c r="LNX226" s="252"/>
      <c r="LNY226" s="253"/>
      <c r="LNZ226" s="251"/>
      <c r="LOA226" s="252"/>
      <c r="LOB226" s="253"/>
      <c r="LOC226" s="251"/>
      <c r="LOD226" s="252"/>
      <c r="LOE226" s="253"/>
      <c r="LOF226" s="251"/>
      <c r="LOG226" s="252"/>
      <c r="LOH226" s="253"/>
      <c r="LOI226" s="251"/>
      <c r="LOJ226" s="252"/>
      <c r="LOK226" s="253"/>
      <c r="LOL226" s="251"/>
      <c r="LOM226" s="252"/>
      <c r="LON226" s="253"/>
      <c r="LOO226" s="251"/>
      <c r="LOP226" s="252"/>
      <c r="LOQ226" s="253"/>
      <c r="LOR226" s="251"/>
      <c r="LOS226" s="252"/>
      <c r="LOT226" s="253"/>
      <c r="LOU226" s="251"/>
      <c r="LOV226" s="252"/>
      <c r="LOW226" s="253"/>
      <c r="LOX226" s="251"/>
      <c r="LOY226" s="252"/>
      <c r="LOZ226" s="253"/>
      <c r="LPA226" s="251"/>
      <c r="LPB226" s="252"/>
      <c r="LPC226" s="253"/>
      <c r="LPD226" s="251"/>
      <c r="LPE226" s="252"/>
      <c r="LPF226" s="253"/>
      <c r="LPG226" s="251"/>
      <c r="LPH226" s="252"/>
      <c r="LPI226" s="253"/>
      <c r="LPJ226" s="251"/>
      <c r="LPK226" s="252"/>
      <c r="LPL226" s="253"/>
      <c r="LPM226" s="251"/>
      <c r="LPN226" s="252"/>
      <c r="LPO226" s="253"/>
      <c r="LPP226" s="251"/>
      <c r="LPQ226" s="252"/>
      <c r="LPR226" s="253"/>
      <c r="LPS226" s="251"/>
      <c r="LPT226" s="252"/>
      <c r="LPU226" s="253"/>
      <c r="LPV226" s="251"/>
      <c r="LPW226" s="252"/>
      <c r="LPX226" s="253"/>
      <c r="LPY226" s="251"/>
      <c r="LPZ226" s="252"/>
      <c r="LQA226" s="253"/>
      <c r="LQB226" s="251"/>
      <c r="LQC226" s="252"/>
      <c r="LQD226" s="253"/>
      <c r="LQE226" s="251"/>
      <c r="LQF226" s="252"/>
      <c r="LQG226" s="253"/>
      <c r="LQH226" s="251"/>
      <c r="LQI226" s="252"/>
      <c r="LQJ226" s="253"/>
      <c r="LQK226" s="251"/>
      <c r="LQL226" s="252"/>
      <c r="LQM226" s="253"/>
      <c r="LQN226" s="251"/>
      <c r="LQO226" s="252"/>
      <c r="LQP226" s="253"/>
      <c r="LQQ226" s="251"/>
      <c r="LQR226" s="252"/>
      <c r="LQS226" s="253"/>
      <c r="LQT226" s="251"/>
      <c r="LQU226" s="252"/>
      <c r="LQV226" s="253"/>
      <c r="LQW226" s="251"/>
      <c r="LQX226" s="252"/>
      <c r="LQY226" s="253"/>
      <c r="LQZ226" s="251"/>
      <c r="LRA226" s="252"/>
      <c r="LRB226" s="253"/>
      <c r="LRC226" s="251"/>
      <c r="LRD226" s="252"/>
      <c r="LRE226" s="253"/>
      <c r="LRF226" s="251"/>
      <c r="LRG226" s="252"/>
      <c r="LRH226" s="253"/>
      <c r="LRI226" s="251"/>
      <c r="LRJ226" s="252"/>
      <c r="LRK226" s="253"/>
      <c r="LRL226" s="251"/>
      <c r="LRM226" s="252"/>
      <c r="LRN226" s="253"/>
      <c r="LRO226" s="251"/>
      <c r="LRP226" s="252"/>
      <c r="LRQ226" s="253"/>
      <c r="LRR226" s="251"/>
      <c r="LRS226" s="252"/>
      <c r="LRT226" s="253"/>
      <c r="LRU226" s="251"/>
      <c r="LRV226" s="252"/>
      <c r="LRW226" s="253"/>
      <c r="LRX226" s="251"/>
      <c r="LRY226" s="252"/>
      <c r="LRZ226" s="253"/>
      <c r="LSA226" s="251"/>
      <c r="LSB226" s="252"/>
      <c r="LSC226" s="253"/>
      <c r="LSD226" s="251"/>
      <c r="LSE226" s="252"/>
      <c r="LSF226" s="253"/>
      <c r="LSG226" s="251"/>
      <c r="LSH226" s="252"/>
      <c r="LSI226" s="253"/>
      <c r="LSJ226" s="251"/>
      <c r="LSK226" s="252"/>
      <c r="LSL226" s="253"/>
      <c r="LSM226" s="251"/>
      <c r="LSN226" s="252"/>
      <c r="LSO226" s="253"/>
      <c r="LSP226" s="251"/>
      <c r="LSQ226" s="252"/>
      <c r="LSR226" s="253"/>
      <c r="LSS226" s="251"/>
      <c r="LST226" s="252"/>
      <c r="LSU226" s="253"/>
      <c r="LSV226" s="251"/>
      <c r="LSW226" s="252"/>
      <c r="LSX226" s="253"/>
      <c r="LSY226" s="251"/>
      <c r="LSZ226" s="252"/>
      <c r="LTA226" s="253"/>
      <c r="LTB226" s="251"/>
      <c r="LTC226" s="252"/>
      <c r="LTD226" s="253"/>
      <c r="LTE226" s="251"/>
      <c r="LTF226" s="252"/>
      <c r="LTG226" s="253"/>
      <c r="LTH226" s="251"/>
      <c r="LTI226" s="252"/>
      <c r="LTJ226" s="253"/>
      <c r="LTK226" s="251"/>
      <c r="LTL226" s="252"/>
      <c r="LTM226" s="253"/>
      <c r="LTN226" s="251"/>
      <c r="LTO226" s="252"/>
      <c r="LTP226" s="253"/>
      <c r="LTQ226" s="251"/>
      <c r="LTR226" s="252"/>
      <c r="LTS226" s="253"/>
      <c r="LTT226" s="251"/>
      <c r="LTU226" s="252"/>
      <c r="LTV226" s="253"/>
      <c r="LTW226" s="251"/>
      <c r="LTX226" s="252"/>
      <c r="LTY226" s="253"/>
      <c r="LTZ226" s="251"/>
      <c r="LUA226" s="252"/>
      <c r="LUB226" s="253"/>
      <c r="LUC226" s="251"/>
      <c r="LUD226" s="252"/>
      <c r="LUE226" s="253"/>
      <c r="LUF226" s="251"/>
      <c r="LUG226" s="252"/>
      <c r="LUH226" s="253"/>
      <c r="LUI226" s="251"/>
      <c r="LUJ226" s="252"/>
      <c r="LUK226" s="253"/>
      <c r="LUL226" s="251"/>
      <c r="LUM226" s="252"/>
      <c r="LUN226" s="253"/>
      <c r="LUO226" s="251"/>
      <c r="LUP226" s="252"/>
      <c r="LUQ226" s="253"/>
      <c r="LUR226" s="251"/>
      <c r="LUS226" s="252"/>
      <c r="LUT226" s="253"/>
      <c r="LUU226" s="251"/>
      <c r="LUV226" s="252"/>
      <c r="LUW226" s="253"/>
      <c r="LUX226" s="251"/>
      <c r="LUY226" s="252"/>
      <c r="LUZ226" s="253"/>
      <c r="LVA226" s="251"/>
      <c r="LVB226" s="252"/>
      <c r="LVC226" s="253"/>
      <c r="LVD226" s="251"/>
      <c r="LVE226" s="252"/>
      <c r="LVF226" s="253"/>
      <c r="LVG226" s="251"/>
      <c r="LVH226" s="252"/>
      <c r="LVI226" s="253"/>
      <c r="LVJ226" s="251"/>
      <c r="LVK226" s="252"/>
      <c r="LVL226" s="253"/>
      <c r="LVM226" s="251"/>
      <c r="LVN226" s="252"/>
      <c r="LVO226" s="253"/>
      <c r="LVP226" s="251"/>
      <c r="LVQ226" s="252"/>
      <c r="LVR226" s="253"/>
      <c r="LVS226" s="251"/>
      <c r="LVT226" s="252"/>
      <c r="LVU226" s="253"/>
      <c r="LVV226" s="251"/>
      <c r="LVW226" s="252"/>
      <c r="LVX226" s="253"/>
      <c r="LVY226" s="251"/>
      <c r="LVZ226" s="252"/>
      <c r="LWA226" s="253"/>
      <c r="LWB226" s="251"/>
      <c r="LWC226" s="252"/>
      <c r="LWD226" s="253"/>
      <c r="LWE226" s="251"/>
      <c r="LWF226" s="252"/>
      <c r="LWG226" s="253"/>
      <c r="LWH226" s="251"/>
      <c r="LWI226" s="252"/>
      <c r="LWJ226" s="253"/>
      <c r="LWK226" s="251"/>
      <c r="LWL226" s="252"/>
      <c r="LWM226" s="253"/>
      <c r="LWN226" s="251"/>
      <c r="LWO226" s="252"/>
      <c r="LWP226" s="253"/>
      <c r="LWQ226" s="251"/>
      <c r="LWR226" s="252"/>
      <c r="LWS226" s="253"/>
      <c r="LWT226" s="251"/>
      <c r="LWU226" s="252"/>
      <c r="LWV226" s="253"/>
      <c r="LWW226" s="251"/>
      <c r="LWX226" s="252"/>
      <c r="LWY226" s="253"/>
      <c r="LWZ226" s="251"/>
      <c r="LXA226" s="252"/>
      <c r="LXB226" s="253"/>
      <c r="LXC226" s="251"/>
      <c r="LXD226" s="252"/>
      <c r="LXE226" s="253"/>
      <c r="LXF226" s="251"/>
      <c r="LXG226" s="252"/>
      <c r="LXH226" s="253"/>
      <c r="LXI226" s="251"/>
      <c r="LXJ226" s="252"/>
      <c r="LXK226" s="253"/>
      <c r="LXL226" s="251"/>
      <c r="LXM226" s="252"/>
      <c r="LXN226" s="253"/>
      <c r="LXO226" s="251"/>
      <c r="LXP226" s="252"/>
      <c r="LXQ226" s="253"/>
      <c r="LXR226" s="251"/>
      <c r="LXS226" s="252"/>
      <c r="LXT226" s="253"/>
      <c r="LXU226" s="251"/>
      <c r="LXV226" s="252"/>
      <c r="LXW226" s="253"/>
      <c r="LXX226" s="251"/>
      <c r="LXY226" s="252"/>
      <c r="LXZ226" s="253"/>
      <c r="LYA226" s="251"/>
      <c r="LYB226" s="252"/>
      <c r="LYC226" s="253"/>
      <c r="LYD226" s="251"/>
      <c r="LYE226" s="252"/>
      <c r="LYF226" s="253"/>
      <c r="LYG226" s="251"/>
      <c r="LYH226" s="252"/>
      <c r="LYI226" s="253"/>
      <c r="LYJ226" s="251"/>
      <c r="LYK226" s="252"/>
      <c r="LYL226" s="253"/>
      <c r="LYM226" s="251"/>
      <c r="LYN226" s="252"/>
      <c r="LYO226" s="253"/>
      <c r="LYP226" s="251"/>
      <c r="LYQ226" s="252"/>
      <c r="LYR226" s="253"/>
      <c r="LYS226" s="251"/>
      <c r="LYT226" s="252"/>
      <c r="LYU226" s="253"/>
      <c r="LYV226" s="251"/>
      <c r="LYW226" s="252"/>
      <c r="LYX226" s="253"/>
      <c r="LYY226" s="251"/>
      <c r="LYZ226" s="252"/>
      <c r="LZA226" s="253"/>
      <c r="LZB226" s="251"/>
      <c r="LZC226" s="252"/>
      <c r="LZD226" s="253"/>
      <c r="LZE226" s="251"/>
      <c r="LZF226" s="252"/>
      <c r="LZG226" s="253"/>
      <c r="LZH226" s="251"/>
      <c r="LZI226" s="252"/>
      <c r="LZJ226" s="253"/>
      <c r="LZK226" s="251"/>
      <c r="LZL226" s="252"/>
      <c r="LZM226" s="253"/>
      <c r="LZN226" s="251"/>
      <c r="LZO226" s="252"/>
      <c r="LZP226" s="253"/>
      <c r="LZQ226" s="251"/>
      <c r="LZR226" s="252"/>
      <c r="LZS226" s="253"/>
      <c r="LZT226" s="251"/>
      <c r="LZU226" s="252"/>
      <c r="LZV226" s="253"/>
      <c r="LZW226" s="251"/>
      <c r="LZX226" s="252"/>
      <c r="LZY226" s="253"/>
      <c r="LZZ226" s="251"/>
      <c r="MAA226" s="252"/>
      <c r="MAB226" s="253"/>
      <c r="MAC226" s="251"/>
      <c r="MAD226" s="252"/>
      <c r="MAE226" s="253"/>
      <c r="MAF226" s="251"/>
      <c r="MAG226" s="252"/>
      <c r="MAH226" s="253"/>
      <c r="MAI226" s="251"/>
      <c r="MAJ226" s="252"/>
      <c r="MAK226" s="253"/>
      <c r="MAL226" s="251"/>
      <c r="MAM226" s="252"/>
      <c r="MAN226" s="253"/>
      <c r="MAO226" s="251"/>
      <c r="MAP226" s="252"/>
      <c r="MAQ226" s="253"/>
      <c r="MAR226" s="251"/>
      <c r="MAS226" s="252"/>
      <c r="MAT226" s="253"/>
      <c r="MAU226" s="251"/>
      <c r="MAV226" s="252"/>
      <c r="MAW226" s="253"/>
      <c r="MAX226" s="251"/>
      <c r="MAY226" s="252"/>
      <c r="MAZ226" s="253"/>
      <c r="MBA226" s="251"/>
      <c r="MBB226" s="252"/>
      <c r="MBC226" s="253"/>
      <c r="MBD226" s="251"/>
      <c r="MBE226" s="252"/>
      <c r="MBF226" s="253"/>
      <c r="MBG226" s="251"/>
      <c r="MBH226" s="252"/>
      <c r="MBI226" s="253"/>
      <c r="MBJ226" s="251"/>
      <c r="MBK226" s="252"/>
      <c r="MBL226" s="253"/>
      <c r="MBM226" s="251"/>
      <c r="MBN226" s="252"/>
      <c r="MBO226" s="253"/>
      <c r="MBP226" s="251"/>
      <c r="MBQ226" s="252"/>
      <c r="MBR226" s="253"/>
      <c r="MBS226" s="251"/>
      <c r="MBT226" s="252"/>
      <c r="MBU226" s="253"/>
      <c r="MBV226" s="251"/>
      <c r="MBW226" s="252"/>
      <c r="MBX226" s="253"/>
      <c r="MBY226" s="251"/>
      <c r="MBZ226" s="252"/>
      <c r="MCA226" s="253"/>
      <c r="MCB226" s="251"/>
      <c r="MCC226" s="252"/>
      <c r="MCD226" s="253"/>
      <c r="MCE226" s="251"/>
      <c r="MCF226" s="252"/>
      <c r="MCG226" s="253"/>
      <c r="MCH226" s="251"/>
      <c r="MCI226" s="252"/>
      <c r="MCJ226" s="253"/>
      <c r="MCK226" s="251"/>
      <c r="MCL226" s="252"/>
      <c r="MCM226" s="253"/>
      <c r="MCN226" s="251"/>
      <c r="MCO226" s="252"/>
      <c r="MCP226" s="253"/>
      <c r="MCQ226" s="251"/>
      <c r="MCR226" s="252"/>
      <c r="MCS226" s="253"/>
      <c r="MCT226" s="251"/>
      <c r="MCU226" s="252"/>
      <c r="MCV226" s="253"/>
      <c r="MCW226" s="251"/>
      <c r="MCX226" s="252"/>
      <c r="MCY226" s="253"/>
      <c r="MCZ226" s="251"/>
      <c r="MDA226" s="252"/>
      <c r="MDB226" s="253"/>
      <c r="MDC226" s="251"/>
      <c r="MDD226" s="252"/>
      <c r="MDE226" s="253"/>
      <c r="MDF226" s="251"/>
      <c r="MDG226" s="252"/>
      <c r="MDH226" s="253"/>
      <c r="MDI226" s="251"/>
      <c r="MDJ226" s="252"/>
      <c r="MDK226" s="253"/>
      <c r="MDL226" s="251"/>
      <c r="MDM226" s="252"/>
      <c r="MDN226" s="253"/>
      <c r="MDO226" s="251"/>
      <c r="MDP226" s="252"/>
      <c r="MDQ226" s="253"/>
      <c r="MDR226" s="251"/>
      <c r="MDS226" s="252"/>
      <c r="MDT226" s="253"/>
      <c r="MDU226" s="251"/>
      <c r="MDV226" s="252"/>
      <c r="MDW226" s="253"/>
      <c r="MDX226" s="251"/>
      <c r="MDY226" s="252"/>
      <c r="MDZ226" s="253"/>
      <c r="MEA226" s="251"/>
      <c r="MEB226" s="252"/>
      <c r="MEC226" s="253"/>
      <c r="MED226" s="251"/>
      <c r="MEE226" s="252"/>
      <c r="MEF226" s="253"/>
      <c r="MEG226" s="251"/>
      <c r="MEH226" s="252"/>
      <c r="MEI226" s="253"/>
      <c r="MEJ226" s="251"/>
      <c r="MEK226" s="252"/>
      <c r="MEL226" s="253"/>
      <c r="MEM226" s="251"/>
      <c r="MEN226" s="252"/>
      <c r="MEO226" s="253"/>
      <c r="MEP226" s="251"/>
      <c r="MEQ226" s="252"/>
      <c r="MER226" s="253"/>
      <c r="MES226" s="251"/>
      <c r="MET226" s="252"/>
      <c r="MEU226" s="253"/>
      <c r="MEV226" s="251"/>
      <c r="MEW226" s="252"/>
      <c r="MEX226" s="253"/>
      <c r="MEY226" s="251"/>
      <c r="MEZ226" s="252"/>
      <c r="MFA226" s="253"/>
      <c r="MFB226" s="251"/>
      <c r="MFC226" s="252"/>
      <c r="MFD226" s="253"/>
      <c r="MFE226" s="251"/>
      <c r="MFF226" s="252"/>
      <c r="MFG226" s="253"/>
      <c r="MFH226" s="251"/>
      <c r="MFI226" s="252"/>
      <c r="MFJ226" s="253"/>
      <c r="MFK226" s="251"/>
      <c r="MFL226" s="252"/>
      <c r="MFM226" s="253"/>
      <c r="MFN226" s="251"/>
      <c r="MFO226" s="252"/>
      <c r="MFP226" s="253"/>
      <c r="MFQ226" s="251"/>
      <c r="MFR226" s="252"/>
      <c r="MFS226" s="253"/>
      <c r="MFT226" s="251"/>
      <c r="MFU226" s="252"/>
      <c r="MFV226" s="253"/>
      <c r="MFW226" s="251"/>
      <c r="MFX226" s="252"/>
      <c r="MFY226" s="253"/>
      <c r="MFZ226" s="251"/>
      <c r="MGA226" s="252"/>
      <c r="MGB226" s="253"/>
      <c r="MGC226" s="251"/>
      <c r="MGD226" s="252"/>
      <c r="MGE226" s="253"/>
      <c r="MGF226" s="251"/>
      <c r="MGG226" s="252"/>
      <c r="MGH226" s="253"/>
      <c r="MGI226" s="251"/>
      <c r="MGJ226" s="252"/>
      <c r="MGK226" s="253"/>
      <c r="MGL226" s="251"/>
      <c r="MGM226" s="252"/>
      <c r="MGN226" s="253"/>
      <c r="MGO226" s="251"/>
      <c r="MGP226" s="252"/>
      <c r="MGQ226" s="253"/>
      <c r="MGR226" s="251"/>
      <c r="MGS226" s="252"/>
      <c r="MGT226" s="253"/>
      <c r="MGU226" s="251"/>
      <c r="MGV226" s="252"/>
      <c r="MGW226" s="253"/>
      <c r="MGX226" s="251"/>
      <c r="MGY226" s="252"/>
      <c r="MGZ226" s="253"/>
      <c r="MHA226" s="251"/>
      <c r="MHB226" s="252"/>
      <c r="MHC226" s="253"/>
      <c r="MHD226" s="251"/>
      <c r="MHE226" s="252"/>
      <c r="MHF226" s="253"/>
      <c r="MHG226" s="251"/>
      <c r="MHH226" s="252"/>
      <c r="MHI226" s="253"/>
      <c r="MHJ226" s="251"/>
      <c r="MHK226" s="252"/>
      <c r="MHL226" s="253"/>
      <c r="MHM226" s="251"/>
      <c r="MHN226" s="252"/>
      <c r="MHO226" s="253"/>
      <c r="MHP226" s="251"/>
      <c r="MHQ226" s="252"/>
      <c r="MHR226" s="253"/>
      <c r="MHS226" s="251"/>
      <c r="MHT226" s="252"/>
      <c r="MHU226" s="253"/>
      <c r="MHV226" s="251"/>
      <c r="MHW226" s="252"/>
      <c r="MHX226" s="253"/>
      <c r="MHY226" s="251"/>
      <c r="MHZ226" s="252"/>
      <c r="MIA226" s="253"/>
      <c r="MIB226" s="251"/>
      <c r="MIC226" s="252"/>
      <c r="MID226" s="253"/>
      <c r="MIE226" s="251"/>
      <c r="MIF226" s="252"/>
      <c r="MIG226" s="253"/>
      <c r="MIH226" s="251"/>
      <c r="MII226" s="252"/>
      <c r="MIJ226" s="253"/>
      <c r="MIK226" s="251"/>
      <c r="MIL226" s="252"/>
      <c r="MIM226" s="253"/>
      <c r="MIN226" s="251"/>
      <c r="MIO226" s="252"/>
      <c r="MIP226" s="253"/>
      <c r="MIQ226" s="251"/>
      <c r="MIR226" s="252"/>
      <c r="MIS226" s="253"/>
      <c r="MIT226" s="251"/>
      <c r="MIU226" s="252"/>
      <c r="MIV226" s="253"/>
      <c r="MIW226" s="251"/>
      <c r="MIX226" s="252"/>
      <c r="MIY226" s="253"/>
      <c r="MIZ226" s="251"/>
      <c r="MJA226" s="252"/>
      <c r="MJB226" s="253"/>
      <c r="MJC226" s="251"/>
      <c r="MJD226" s="252"/>
      <c r="MJE226" s="253"/>
      <c r="MJF226" s="251"/>
      <c r="MJG226" s="252"/>
      <c r="MJH226" s="253"/>
      <c r="MJI226" s="251"/>
      <c r="MJJ226" s="252"/>
      <c r="MJK226" s="253"/>
      <c r="MJL226" s="251"/>
      <c r="MJM226" s="252"/>
      <c r="MJN226" s="253"/>
      <c r="MJO226" s="251"/>
      <c r="MJP226" s="252"/>
      <c r="MJQ226" s="253"/>
      <c r="MJR226" s="251"/>
      <c r="MJS226" s="252"/>
      <c r="MJT226" s="253"/>
      <c r="MJU226" s="251"/>
      <c r="MJV226" s="252"/>
      <c r="MJW226" s="253"/>
      <c r="MJX226" s="251"/>
      <c r="MJY226" s="252"/>
      <c r="MJZ226" s="253"/>
      <c r="MKA226" s="251"/>
      <c r="MKB226" s="252"/>
      <c r="MKC226" s="253"/>
      <c r="MKD226" s="251"/>
      <c r="MKE226" s="252"/>
      <c r="MKF226" s="253"/>
      <c r="MKG226" s="251"/>
      <c r="MKH226" s="252"/>
      <c r="MKI226" s="253"/>
      <c r="MKJ226" s="251"/>
      <c r="MKK226" s="252"/>
      <c r="MKL226" s="253"/>
      <c r="MKM226" s="251"/>
      <c r="MKN226" s="252"/>
      <c r="MKO226" s="253"/>
      <c r="MKP226" s="251"/>
      <c r="MKQ226" s="252"/>
      <c r="MKR226" s="253"/>
      <c r="MKS226" s="251"/>
      <c r="MKT226" s="252"/>
      <c r="MKU226" s="253"/>
      <c r="MKV226" s="251"/>
      <c r="MKW226" s="252"/>
      <c r="MKX226" s="253"/>
      <c r="MKY226" s="251"/>
      <c r="MKZ226" s="252"/>
      <c r="MLA226" s="253"/>
      <c r="MLB226" s="251"/>
      <c r="MLC226" s="252"/>
      <c r="MLD226" s="253"/>
      <c r="MLE226" s="251"/>
      <c r="MLF226" s="252"/>
      <c r="MLG226" s="253"/>
      <c r="MLH226" s="251"/>
      <c r="MLI226" s="252"/>
      <c r="MLJ226" s="253"/>
      <c r="MLK226" s="251"/>
      <c r="MLL226" s="252"/>
      <c r="MLM226" s="253"/>
      <c r="MLN226" s="251"/>
      <c r="MLO226" s="252"/>
      <c r="MLP226" s="253"/>
      <c r="MLQ226" s="251"/>
      <c r="MLR226" s="252"/>
      <c r="MLS226" s="253"/>
      <c r="MLT226" s="251"/>
      <c r="MLU226" s="252"/>
      <c r="MLV226" s="253"/>
      <c r="MLW226" s="251"/>
      <c r="MLX226" s="252"/>
      <c r="MLY226" s="253"/>
      <c r="MLZ226" s="251"/>
      <c r="MMA226" s="252"/>
      <c r="MMB226" s="253"/>
      <c r="MMC226" s="251"/>
      <c r="MMD226" s="252"/>
      <c r="MME226" s="253"/>
      <c r="MMF226" s="251"/>
      <c r="MMG226" s="252"/>
      <c r="MMH226" s="253"/>
      <c r="MMI226" s="251"/>
      <c r="MMJ226" s="252"/>
      <c r="MMK226" s="253"/>
      <c r="MML226" s="251"/>
      <c r="MMM226" s="252"/>
      <c r="MMN226" s="253"/>
      <c r="MMO226" s="251"/>
      <c r="MMP226" s="252"/>
      <c r="MMQ226" s="253"/>
      <c r="MMR226" s="251"/>
      <c r="MMS226" s="252"/>
      <c r="MMT226" s="253"/>
      <c r="MMU226" s="251"/>
      <c r="MMV226" s="252"/>
      <c r="MMW226" s="253"/>
      <c r="MMX226" s="251"/>
      <c r="MMY226" s="252"/>
      <c r="MMZ226" s="253"/>
      <c r="MNA226" s="251"/>
      <c r="MNB226" s="252"/>
      <c r="MNC226" s="253"/>
      <c r="MND226" s="251"/>
      <c r="MNE226" s="252"/>
      <c r="MNF226" s="253"/>
      <c r="MNG226" s="251"/>
      <c r="MNH226" s="252"/>
      <c r="MNI226" s="253"/>
      <c r="MNJ226" s="251"/>
      <c r="MNK226" s="252"/>
      <c r="MNL226" s="253"/>
      <c r="MNM226" s="251"/>
      <c r="MNN226" s="252"/>
      <c r="MNO226" s="253"/>
      <c r="MNP226" s="251"/>
      <c r="MNQ226" s="252"/>
      <c r="MNR226" s="253"/>
      <c r="MNS226" s="251"/>
      <c r="MNT226" s="252"/>
      <c r="MNU226" s="253"/>
      <c r="MNV226" s="251"/>
      <c r="MNW226" s="252"/>
      <c r="MNX226" s="253"/>
      <c r="MNY226" s="251"/>
      <c r="MNZ226" s="252"/>
      <c r="MOA226" s="253"/>
      <c r="MOB226" s="251"/>
      <c r="MOC226" s="252"/>
      <c r="MOD226" s="253"/>
      <c r="MOE226" s="251"/>
      <c r="MOF226" s="252"/>
      <c r="MOG226" s="253"/>
      <c r="MOH226" s="251"/>
      <c r="MOI226" s="252"/>
      <c r="MOJ226" s="253"/>
      <c r="MOK226" s="251"/>
      <c r="MOL226" s="252"/>
      <c r="MOM226" s="253"/>
      <c r="MON226" s="251"/>
      <c r="MOO226" s="252"/>
      <c r="MOP226" s="253"/>
      <c r="MOQ226" s="251"/>
      <c r="MOR226" s="252"/>
      <c r="MOS226" s="253"/>
      <c r="MOT226" s="251"/>
      <c r="MOU226" s="252"/>
      <c r="MOV226" s="253"/>
      <c r="MOW226" s="251"/>
      <c r="MOX226" s="252"/>
      <c r="MOY226" s="253"/>
      <c r="MOZ226" s="251"/>
      <c r="MPA226" s="252"/>
      <c r="MPB226" s="253"/>
      <c r="MPC226" s="251"/>
      <c r="MPD226" s="252"/>
      <c r="MPE226" s="253"/>
      <c r="MPF226" s="251"/>
      <c r="MPG226" s="252"/>
      <c r="MPH226" s="253"/>
      <c r="MPI226" s="251"/>
      <c r="MPJ226" s="252"/>
      <c r="MPK226" s="253"/>
      <c r="MPL226" s="251"/>
      <c r="MPM226" s="252"/>
      <c r="MPN226" s="253"/>
      <c r="MPO226" s="251"/>
      <c r="MPP226" s="252"/>
      <c r="MPQ226" s="253"/>
      <c r="MPR226" s="251"/>
      <c r="MPS226" s="252"/>
      <c r="MPT226" s="253"/>
      <c r="MPU226" s="251"/>
      <c r="MPV226" s="252"/>
      <c r="MPW226" s="253"/>
      <c r="MPX226" s="251"/>
      <c r="MPY226" s="252"/>
      <c r="MPZ226" s="253"/>
      <c r="MQA226" s="251"/>
      <c r="MQB226" s="252"/>
      <c r="MQC226" s="253"/>
      <c r="MQD226" s="251"/>
      <c r="MQE226" s="252"/>
      <c r="MQF226" s="253"/>
      <c r="MQG226" s="251"/>
      <c r="MQH226" s="252"/>
      <c r="MQI226" s="253"/>
      <c r="MQJ226" s="251"/>
      <c r="MQK226" s="252"/>
      <c r="MQL226" s="253"/>
      <c r="MQM226" s="251"/>
      <c r="MQN226" s="252"/>
      <c r="MQO226" s="253"/>
      <c r="MQP226" s="251"/>
      <c r="MQQ226" s="252"/>
      <c r="MQR226" s="253"/>
      <c r="MQS226" s="251"/>
      <c r="MQT226" s="252"/>
      <c r="MQU226" s="253"/>
      <c r="MQV226" s="251"/>
      <c r="MQW226" s="252"/>
      <c r="MQX226" s="253"/>
      <c r="MQY226" s="251"/>
      <c r="MQZ226" s="252"/>
      <c r="MRA226" s="253"/>
      <c r="MRB226" s="251"/>
      <c r="MRC226" s="252"/>
      <c r="MRD226" s="253"/>
      <c r="MRE226" s="251"/>
      <c r="MRF226" s="252"/>
      <c r="MRG226" s="253"/>
      <c r="MRH226" s="251"/>
      <c r="MRI226" s="252"/>
      <c r="MRJ226" s="253"/>
      <c r="MRK226" s="251"/>
      <c r="MRL226" s="252"/>
      <c r="MRM226" s="253"/>
      <c r="MRN226" s="251"/>
      <c r="MRO226" s="252"/>
      <c r="MRP226" s="253"/>
      <c r="MRQ226" s="251"/>
      <c r="MRR226" s="252"/>
      <c r="MRS226" s="253"/>
      <c r="MRT226" s="251"/>
      <c r="MRU226" s="252"/>
      <c r="MRV226" s="253"/>
      <c r="MRW226" s="251"/>
      <c r="MRX226" s="252"/>
      <c r="MRY226" s="253"/>
      <c r="MRZ226" s="251"/>
      <c r="MSA226" s="252"/>
      <c r="MSB226" s="253"/>
      <c r="MSC226" s="251"/>
      <c r="MSD226" s="252"/>
      <c r="MSE226" s="253"/>
      <c r="MSF226" s="251"/>
      <c r="MSG226" s="252"/>
      <c r="MSH226" s="253"/>
      <c r="MSI226" s="251"/>
      <c r="MSJ226" s="252"/>
      <c r="MSK226" s="253"/>
      <c r="MSL226" s="251"/>
      <c r="MSM226" s="252"/>
      <c r="MSN226" s="253"/>
      <c r="MSO226" s="251"/>
      <c r="MSP226" s="252"/>
      <c r="MSQ226" s="253"/>
      <c r="MSR226" s="251"/>
      <c r="MSS226" s="252"/>
      <c r="MST226" s="253"/>
      <c r="MSU226" s="251"/>
      <c r="MSV226" s="252"/>
      <c r="MSW226" s="253"/>
      <c r="MSX226" s="251"/>
      <c r="MSY226" s="252"/>
      <c r="MSZ226" s="253"/>
      <c r="MTA226" s="251"/>
      <c r="MTB226" s="252"/>
      <c r="MTC226" s="253"/>
      <c r="MTD226" s="251"/>
      <c r="MTE226" s="252"/>
      <c r="MTF226" s="253"/>
      <c r="MTG226" s="251"/>
      <c r="MTH226" s="252"/>
      <c r="MTI226" s="253"/>
      <c r="MTJ226" s="251"/>
      <c r="MTK226" s="252"/>
      <c r="MTL226" s="253"/>
      <c r="MTM226" s="251"/>
      <c r="MTN226" s="252"/>
      <c r="MTO226" s="253"/>
      <c r="MTP226" s="251"/>
      <c r="MTQ226" s="252"/>
      <c r="MTR226" s="253"/>
      <c r="MTS226" s="251"/>
      <c r="MTT226" s="252"/>
      <c r="MTU226" s="253"/>
      <c r="MTV226" s="251"/>
      <c r="MTW226" s="252"/>
      <c r="MTX226" s="253"/>
      <c r="MTY226" s="251"/>
      <c r="MTZ226" s="252"/>
      <c r="MUA226" s="253"/>
      <c r="MUB226" s="251"/>
      <c r="MUC226" s="252"/>
      <c r="MUD226" s="253"/>
      <c r="MUE226" s="251"/>
      <c r="MUF226" s="252"/>
      <c r="MUG226" s="253"/>
      <c r="MUH226" s="251"/>
      <c r="MUI226" s="252"/>
      <c r="MUJ226" s="253"/>
      <c r="MUK226" s="251"/>
      <c r="MUL226" s="252"/>
      <c r="MUM226" s="253"/>
      <c r="MUN226" s="251"/>
      <c r="MUO226" s="252"/>
      <c r="MUP226" s="253"/>
      <c r="MUQ226" s="251"/>
      <c r="MUR226" s="252"/>
      <c r="MUS226" s="253"/>
      <c r="MUT226" s="251"/>
      <c r="MUU226" s="252"/>
      <c r="MUV226" s="253"/>
      <c r="MUW226" s="251"/>
      <c r="MUX226" s="252"/>
      <c r="MUY226" s="253"/>
      <c r="MUZ226" s="251"/>
      <c r="MVA226" s="252"/>
      <c r="MVB226" s="253"/>
      <c r="MVC226" s="251"/>
      <c r="MVD226" s="252"/>
      <c r="MVE226" s="253"/>
      <c r="MVF226" s="251"/>
      <c r="MVG226" s="252"/>
      <c r="MVH226" s="253"/>
      <c r="MVI226" s="251"/>
      <c r="MVJ226" s="252"/>
      <c r="MVK226" s="253"/>
      <c r="MVL226" s="251"/>
      <c r="MVM226" s="252"/>
      <c r="MVN226" s="253"/>
      <c r="MVO226" s="251"/>
      <c r="MVP226" s="252"/>
      <c r="MVQ226" s="253"/>
      <c r="MVR226" s="251"/>
      <c r="MVS226" s="252"/>
      <c r="MVT226" s="253"/>
      <c r="MVU226" s="251"/>
      <c r="MVV226" s="252"/>
      <c r="MVW226" s="253"/>
      <c r="MVX226" s="251"/>
      <c r="MVY226" s="252"/>
      <c r="MVZ226" s="253"/>
      <c r="MWA226" s="251"/>
      <c r="MWB226" s="252"/>
      <c r="MWC226" s="253"/>
      <c r="MWD226" s="251"/>
      <c r="MWE226" s="252"/>
      <c r="MWF226" s="253"/>
      <c r="MWG226" s="251"/>
      <c r="MWH226" s="252"/>
      <c r="MWI226" s="253"/>
      <c r="MWJ226" s="251"/>
      <c r="MWK226" s="252"/>
      <c r="MWL226" s="253"/>
      <c r="MWM226" s="251"/>
      <c r="MWN226" s="252"/>
      <c r="MWO226" s="253"/>
      <c r="MWP226" s="251"/>
      <c r="MWQ226" s="252"/>
      <c r="MWR226" s="253"/>
      <c r="MWS226" s="251"/>
      <c r="MWT226" s="252"/>
      <c r="MWU226" s="253"/>
      <c r="MWV226" s="251"/>
      <c r="MWW226" s="252"/>
      <c r="MWX226" s="253"/>
      <c r="MWY226" s="251"/>
      <c r="MWZ226" s="252"/>
      <c r="MXA226" s="253"/>
      <c r="MXB226" s="251"/>
      <c r="MXC226" s="252"/>
      <c r="MXD226" s="253"/>
      <c r="MXE226" s="251"/>
      <c r="MXF226" s="252"/>
      <c r="MXG226" s="253"/>
      <c r="MXH226" s="251"/>
      <c r="MXI226" s="252"/>
      <c r="MXJ226" s="253"/>
      <c r="MXK226" s="251"/>
      <c r="MXL226" s="252"/>
      <c r="MXM226" s="253"/>
      <c r="MXN226" s="251"/>
      <c r="MXO226" s="252"/>
      <c r="MXP226" s="253"/>
      <c r="MXQ226" s="251"/>
      <c r="MXR226" s="252"/>
      <c r="MXS226" s="253"/>
      <c r="MXT226" s="251"/>
      <c r="MXU226" s="252"/>
      <c r="MXV226" s="253"/>
      <c r="MXW226" s="251"/>
      <c r="MXX226" s="252"/>
      <c r="MXY226" s="253"/>
      <c r="MXZ226" s="251"/>
      <c r="MYA226" s="252"/>
      <c r="MYB226" s="253"/>
      <c r="MYC226" s="251"/>
      <c r="MYD226" s="252"/>
      <c r="MYE226" s="253"/>
      <c r="MYF226" s="251"/>
      <c r="MYG226" s="252"/>
      <c r="MYH226" s="253"/>
      <c r="MYI226" s="251"/>
      <c r="MYJ226" s="252"/>
      <c r="MYK226" s="253"/>
      <c r="MYL226" s="251"/>
      <c r="MYM226" s="252"/>
      <c r="MYN226" s="253"/>
      <c r="MYO226" s="251"/>
      <c r="MYP226" s="252"/>
      <c r="MYQ226" s="253"/>
      <c r="MYR226" s="251"/>
      <c r="MYS226" s="252"/>
      <c r="MYT226" s="253"/>
      <c r="MYU226" s="251"/>
      <c r="MYV226" s="252"/>
      <c r="MYW226" s="253"/>
      <c r="MYX226" s="251"/>
      <c r="MYY226" s="252"/>
      <c r="MYZ226" s="253"/>
      <c r="MZA226" s="251"/>
      <c r="MZB226" s="252"/>
      <c r="MZC226" s="253"/>
      <c r="MZD226" s="251"/>
      <c r="MZE226" s="252"/>
      <c r="MZF226" s="253"/>
      <c r="MZG226" s="251"/>
      <c r="MZH226" s="252"/>
      <c r="MZI226" s="253"/>
      <c r="MZJ226" s="251"/>
      <c r="MZK226" s="252"/>
      <c r="MZL226" s="253"/>
      <c r="MZM226" s="251"/>
      <c r="MZN226" s="252"/>
      <c r="MZO226" s="253"/>
      <c r="MZP226" s="251"/>
      <c r="MZQ226" s="252"/>
      <c r="MZR226" s="253"/>
      <c r="MZS226" s="251"/>
      <c r="MZT226" s="252"/>
      <c r="MZU226" s="253"/>
      <c r="MZV226" s="251"/>
      <c r="MZW226" s="252"/>
      <c r="MZX226" s="253"/>
      <c r="MZY226" s="251"/>
      <c r="MZZ226" s="252"/>
      <c r="NAA226" s="253"/>
      <c r="NAB226" s="251"/>
      <c r="NAC226" s="252"/>
      <c r="NAD226" s="253"/>
      <c r="NAE226" s="251"/>
      <c r="NAF226" s="252"/>
      <c r="NAG226" s="253"/>
      <c r="NAH226" s="251"/>
      <c r="NAI226" s="252"/>
      <c r="NAJ226" s="253"/>
      <c r="NAK226" s="251"/>
      <c r="NAL226" s="252"/>
      <c r="NAM226" s="253"/>
      <c r="NAN226" s="251"/>
      <c r="NAO226" s="252"/>
      <c r="NAP226" s="253"/>
      <c r="NAQ226" s="251"/>
      <c r="NAR226" s="252"/>
      <c r="NAS226" s="253"/>
      <c r="NAT226" s="251"/>
      <c r="NAU226" s="252"/>
      <c r="NAV226" s="253"/>
      <c r="NAW226" s="251"/>
      <c r="NAX226" s="252"/>
      <c r="NAY226" s="253"/>
      <c r="NAZ226" s="251"/>
      <c r="NBA226" s="252"/>
      <c r="NBB226" s="253"/>
      <c r="NBC226" s="251"/>
      <c r="NBD226" s="252"/>
      <c r="NBE226" s="253"/>
      <c r="NBF226" s="251"/>
      <c r="NBG226" s="252"/>
      <c r="NBH226" s="253"/>
      <c r="NBI226" s="251"/>
      <c r="NBJ226" s="252"/>
      <c r="NBK226" s="253"/>
      <c r="NBL226" s="251"/>
      <c r="NBM226" s="252"/>
      <c r="NBN226" s="253"/>
      <c r="NBO226" s="251"/>
      <c r="NBP226" s="252"/>
      <c r="NBQ226" s="253"/>
      <c r="NBR226" s="251"/>
      <c r="NBS226" s="252"/>
      <c r="NBT226" s="253"/>
      <c r="NBU226" s="251"/>
      <c r="NBV226" s="252"/>
      <c r="NBW226" s="253"/>
      <c r="NBX226" s="251"/>
      <c r="NBY226" s="252"/>
      <c r="NBZ226" s="253"/>
      <c r="NCA226" s="251"/>
      <c r="NCB226" s="252"/>
      <c r="NCC226" s="253"/>
      <c r="NCD226" s="251"/>
      <c r="NCE226" s="252"/>
      <c r="NCF226" s="253"/>
      <c r="NCG226" s="251"/>
      <c r="NCH226" s="252"/>
      <c r="NCI226" s="253"/>
      <c r="NCJ226" s="251"/>
      <c r="NCK226" s="252"/>
      <c r="NCL226" s="253"/>
      <c r="NCM226" s="251"/>
      <c r="NCN226" s="252"/>
      <c r="NCO226" s="253"/>
      <c r="NCP226" s="251"/>
      <c r="NCQ226" s="252"/>
      <c r="NCR226" s="253"/>
      <c r="NCS226" s="251"/>
      <c r="NCT226" s="252"/>
      <c r="NCU226" s="253"/>
      <c r="NCV226" s="251"/>
      <c r="NCW226" s="252"/>
      <c r="NCX226" s="253"/>
      <c r="NCY226" s="251"/>
      <c r="NCZ226" s="252"/>
      <c r="NDA226" s="253"/>
      <c r="NDB226" s="251"/>
      <c r="NDC226" s="252"/>
      <c r="NDD226" s="253"/>
      <c r="NDE226" s="251"/>
      <c r="NDF226" s="252"/>
      <c r="NDG226" s="253"/>
      <c r="NDH226" s="251"/>
      <c r="NDI226" s="252"/>
      <c r="NDJ226" s="253"/>
      <c r="NDK226" s="251"/>
      <c r="NDL226" s="252"/>
      <c r="NDM226" s="253"/>
      <c r="NDN226" s="251"/>
      <c r="NDO226" s="252"/>
      <c r="NDP226" s="253"/>
      <c r="NDQ226" s="251"/>
      <c r="NDR226" s="252"/>
      <c r="NDS226" s="253"/>
      <c r="NDT226" s="251"/>
      <c r="NDU226" s="252"/>
      <c r="NDV226" s="253"/>
      <c r="NDW226" s="251"/>
      <c r="NDX226" s="252"/>
      <c r="NDY226" s="253"/>
      <c r="NDZ226" s="251"/>
      <c r="NEA226" s="252"/>
      <c r="NEB226" s="253"/>
      <c r="NEC226" s="251"/>
      <c r="NED226" s="252"/>
      <c r="NEE226" s="253"/>
      <c r="NEF226" s="251"/>
      <c r="NEG226" s="252"/>
      <c r="NEH226" s="253"/>
      <c r="NEI226" s="251"/>
      <c r="NEJ226" s="252"/>
      <c r="NEK226" s="253"/>
      <c r="NEL226" s="251"/>
      <c r="NEM226" s="252"/>
      <c r="NEN226" s="253"/>
      <c r="NEO226" s="251"/>
      <c r="NEP226" s="252"/>
      <c r="NEQ226" s="253"/>
      <c r="NER226" s="251"/>
      <c r="NES226" s="252"/>
      <c r="NET226" s="253"/>
      <c r="NEU226" s="251"/>
      <c r="NEV226" s="252"/>
      <c r="NEW226" s="253"/>
      <c r="NEX226" s="251"/>
      <c r="NEY226" s="252"/>
      <c r="NEZ226" s="253"/>
      <c r="NFA226" s="251"/>
      <c r="NFB226" s="252"/>
      <c r="NFC226" s="253"/>
      <c r="NFD226" s="251"/>
      <c r="NFE226" s="252"/>
      <c r="NFF226" s="253"/>
      <c r="NFG226" s="251"/>
      <c r="NFH226" s="252"/>
      <c r="NFI226" s="253"/>
      <c r="NFJ226" s="251"/>
      <c r="NFK226" s="252"/>
      <c r="NFL226" s="253"/>
      <c r="NFM226" s="251"/>
      <c r="NFN226" s="252"/>
      <c r="NFO226" s="253"/>
      <c r="NFP226" s="251"/>
      <c r="NFQ226" s="252"/>
      <c r="NFR226" s="253"/>
      <c r="NFS226" s="251"/>
      <c r="NFT226" s="252"/>
      <c r="NFU226" s="253"/>
      <c r="NFV226" s="251"/>
      <c r="NFW226" s="252"/>
      <c r="NFX226" s="253"/>
      <c r="NFY226" s="251"/>
      <c r="NFZ226" s="252"/>
      <c r="NGA226" s="253"/>
      <c r="NGB226" s="251"/>
      <c r="NGC226" s="252"/>
      <c r="NGD226" s="253"/>
      <c r="NGE226" s="251"/>
      <c r="NGF226" s="252"/>
      <c r="NGG226" s="253"/>
      <c r="NGH226" s="251"/>
      <c r="NGI226" s="252"/>
      <c r="NGJ226" s="253"/>
      <c r="NGK226" s="251"/>
      <c r="NGL226" s="252"/>
      <c r="NGM226" s="253"/>
      <c r="NGN226" s="251"/>
      <c r="NGO226" s="252"/>
      <c r="NGP226" s="253"/>
      <c r="NGQ226" s="251"/>
      <c r="NGR226" s="252"/>
      <c r="NGS226" s="253"/>
      <c r="NGT226" s="251"/>
      <c r="NGU226" s="252"/>
      <c r="NGV226" s="253"/>
      <c r="NGW226" s="251"/>
      <c r="NGX226" s="252"/>
      <c r="NGY226" s="253"/>
      <c r="NGZ226" s="251"/>
      <c r="NHA226" s="252"/>
      <c r="NHB226" s="253"/>
      <c r="NHC226" s="251"/>
      <c r="NHD226" s="252"/>
      <c r="NHE226" s="253"/>
      <c r="NHF226" s="251"/>
      <c r="NHG226" s="252"/>
      <c r="NHH226" s="253"/>
      <c r="NHI226" s="251"/>
      <c r="NHJ226" s="252"/>
      <c r="NHK226" s="253"/>
      <c r="NHL226" s="251"/>
      <c r="NHM226" s="252"/>
      <c r="NHN226" s="253"/>
      <c r="NHO226" s="251"/>
      <c r="NHP226" s="252"/>
      <c r="NHQ226" s="253"/>
      <c r="NHR226" s="251"/>
      <c r="NHS226" s="252"/>
      <c r="NHT226" s="253"/>
      <c r="NHU226" s="251"/>
      <c r="NHV226" s="252"/>
      <c r="NHW226" s="253"/>
      <c r="NHX226" s="251"/>
      <c r="NHY226" s="252"/>
      <c r="NHZ226" s="253"/>
      <c r="NIA226" s="251"/>
      <c r="NIB226" s="252"/>
      <c r="NIC226" s="253"/>
      <c r="NID226" s="251"/>
      <c r="NIE226" s="252"/>
      <c r="NIF226" s="253"/>
      <c r="NIG226" s="251"/>
      <c r="NIH226" s="252"/>
      <c r="NII226" s="253"/>
      <c r="NIJ226" s="251"/>
      <c r="NIK226" s="252"/>
      <c r="NIL226" s="253"/>
      <c r="NIM226" s="251"/>
      <c r="NIN226" s="252"/>
      <c r="NIO226" s="253"/>
      <c r="NIP226" s="251"/>
      <c r="NIQ226" s="252"/>
      <c r="NIR226" s="253"/>
      <c r="NIS226" s="251"/>
      <c r="NIT226" s="252"/>
      <c r="NIU226" s="253"/>
      <c r="NIV226" s="251"/>
      <c r="NIW226" s="252"/>
      <c r="NIX226" s="253"/>
      <c r="NIY226" s="251"/>
      <c r="NIZ226" s="252"/>
      <c r="NJA226" s="253"/>
      <c r="NJB226" s="251"/>
      <c r="NJC226" s="252"/>
      <c r="NJD226" s="253"/>
      <c r="NJE226" s="251"/>
      <c r="NJF226" s="252"/>
      <c r="NJG226" s="253"/>
      <c r="NJH226" s="251"/>
      <c r="NJI226" s="252"/>
      <c r="NJJ226" s="253"/>
      <c r="NJK226" s="251"/>
      <c r="NJL226" s="252"/>
      <c r="NJM226" s="253"/>
      <c r="NJN226" s="251"/>
      <c r="NJO226" s="252"/>
      <c r="NJP226" s="253"/>
      <c r="NJQ226" s="251"/>
      <c r="NJR226" s="252"/>
      <c r="NJS226" s="253"/>
      <c r="NJT226" s="251"/>
      <c r="NJU226" s="252"/>
      <c r="NJV226" s="253"/>
      <c r="NJW226" s="251"/>
      <c r="NJX226" s="252"/>
      <c r="NJY226" s="253"/>
      <c r="NJZ226" s="251"/>
      <c r="NKA226" s="252"/>
      <c r="NKB226" s="253"/>
      <c r="NKC226" s="251"/>
      <c r="NKD226" s="252"/>
      <c r="NKE226" s="253"/>
      <c r="NKF226" s="251"/>
      <c r="NKG226" s="252"/>
      <c r="NKH226" s="253"/>
      <c r="NKI226" s="251"/>
      <c r="NKJ226" s="252"/>
      <c r="NKK226" s="253"/>
      <c r="NKL226" s="251"/>
      <c r="NKM226" s="252"/>
      <c r="NKN226" s="253"/>
      <c r="NKO226" s="251"/>
      <c r="NKP226" s="252"/>
      <c r="NKQ226" s="253"/>
      <c r="NKR226" s="251"/>
      <c r="NKS226" s="252"/>
      <c r="NKT226" s="253"/>
      <c r="NKU226" s="251"/>
      <c r="NKV226" s="252"/>
      <c r="NKW226" s="253"/>
      <c r="NKX226" s="251"/>
      <c r="NKY226" s="252"/>
      <c r="NKZ226" s="253"/>
      <c r="NLA226" s="251"/>
      <c r="NLB226" s="252"/>
      <c r="NLC226" s="253"/>
      <c r="NLD226" s="251"/>
      <c r="NLE226" s="252"/>
      <c r="NLF226" s="253"/>
      <c r="NLG226" s="251"/>
      <c r="NLH226" s="252"/>
      <c r="NLI226" s="253"/>
      <c r="NLJ226" s="251"/>
      <c r="NLK226" s="252"/>
      <c r="NLL226" s="253"/>
      <c r="NLM226" s="251"/>
      <c r="NLN226" s="252"/>
      <c r="NLO226" s="253"/>
      <c r="NLP226" s="251"/>
      <c r="NLQ226" s="252"/>
      <c r="NLR226" s="253"/>
      <c r="NLS226" s="251"/>
      <c r="NLT226" s="252"/>
      <c r="NLU226" s="253"/>
      <c r="NLV226" s="251"/>
      <c r="NLW226" s="252"/>
      <c r="NLX226" s="253"/>
      <c r="NLY226" s="251"/>
      <c r="NLZ226" s="252"/>
      <c r="NMA226" s="253"/>
      <c r="NMB226" s="251"/>
      <c r="NMC226" s="252"/>
      <c r="NMD226" s="253"/>
      <c r="NME226" s="251"/>
      <c r="NMF226" s="252"/>
      <c r="NMG226" s="253"/>
      <c r="NMH226" s="251"/>
      <c r="NMI226" s="252"/>
      <c r="NMJ226" s="253"/>
      <c r="NMK226" s="251"/>
      <c r="NML226" s="252"/>
      <c r="NMM226" s="253"/>
      <c r="NMN226" s="251"/>
      <c r="NMO226" s="252"/>
      <c r="NMP226" s="253"/>
      <c r="NMQ226" s="251"/>
      <c r="NMR226" s="252"/>
      <c r="NMS226" s="253"/>
      <c r="NMT226" s="251"/>
      <c r="NMU226" s="252"/>
      <c r="NMV226" s="253"/>
      <c r="NMW226" s="251"/>
      <c r="NMX226" s="252"/>
      <c r="NMY226" s="253"/>
      <c r="NMZ226" s="251"/>
      <c r="NNA226" s="252"/>
      <c r="NNB226" s="253"/>
      <c r="NNC226" s="251"/>
      <c r="NND226" s="252"/>
      <c r="NNE226" s="253"/>
      <c r="NNF226" s="251"/>
      <c r="NNG226" s="252"/>
      <c r="NNH226" s="253"/>
      <c r="NNI226" s="251"/>
      <c r="NNJ226" s="252"/>
      <c r="NNK226" s="253"/>
      <c r="NNL226" s="251"/>
      <c r="NNM226" s="252"/>
      <c r="NNN226" s="253"/>
      <c r="NNO226" s="251"/>
      <c r="NNP226" s="252"/>
      <c r="NNQ226" s="253"/>
      <c r="NNR226" s="251"/>
      <c r="NNS226" s="252"/>
      <c r="NNT226" s="253"/>
      <c r="NNU226" s="251"/>
      <c r="NNV226" s="252"/>
      <c r="NNW226" s="253"/>
      <c r="NNX226" s="251"/>
      <c r="NNY226" s="252"/>
      <c r="NNZ226" s="253"/>
      <c r="NOA226" s="251"/>
      <c r="NOB226" s="252"/>
      <c r="NOC226" s="253"/>
      <c r="NOD226" s="251"/>
      <c r="NOE226" s="252"/>
      <c r="NOF226" s="253"/>
      <c r="NOG226" s="251"/>
      <c r="NOH226" s="252"/>
      <c r="NOI226" s="253"/>
      <c r="NOJ226" s="251"/>
      <c r="NOK226" s="252"/>
      <c r="NOL226" s="253"/>
      <c r="NOM226" s="251"/>
      <c r="NON226" s="252"/>
      <c r="NOO226" s="253"/>
      <c r="NOP226" s="251"/>
      <c r="NOQ226" s="252"/>
      <c r="NOR226" s="253"/>
      <c r="NOS226" s="251"/>
      <c r="NOT226" s="252"/>
      <c r="NOU226" s="253"/>
      <c r="NOV226" s="251"/>
      <c r="NOW226" s="252"/>
      <c r="NOX226" s="253"/>
      <c r="NOY226" s="251"/>
      <c r="NOZ226" s="252"/>
      <c r="NPA226" s="253"/>
      <c r="NPB226" s="251"/>
      <c r="NPC226" s="252"/>
      <c r="NPD226" s="253"/>
      <c r="NPE226" s="251"/>
      <c r="NPF226" s="252"/>
      <c r="NPG226" s="253"/>
      <c r="NPH226" s="251"/>
      <c r="NPI226" s="252"/>
      <c r="NPJ226" s="253"/>
      <c r="NPK226" s="251"/>
      <c r="NPL226" s="252"/>
      <c r="NPM226" s="253"/>
      <c r="NPN226" s="251"/>
      <c r="NPO226" s="252"/>
      <c r="NPP226" s="253"/>
      <c r="NPQ226" s="251"/>
      <c r="NPR226" s="252"/>
      <c r="NPS226" s="253"/>
      <c r="NPT226" s="251"/>
      <c r="NPU226" s="252"/>
      <c r="NPV226" s="253"/>
      <c r="NPW226" s="251"/>
      <c r="NPX226" s="252"/>
      <c r="NPY226" s="253"/>
      <c r="NPZ226" s="251"/>
      <c r="NQA226" s="252"/>
      <c r="NQB226" s="253"/>
      <c r="NQC226" s="251"/>
      <c r="NQD226" s="252"/>
      <c r="NQE226" s="253"/>
      <c r="NQF226" s="251"/>
      <c r="NQG226" s="252"/>
      <c r="NQH226" s="253"/>
      <c r="NQI226" s="251"/>
      <c r="NQJ226" s="252"/>
      <c r="NQK226" s="253"/>
      <c r="NQL226" s="251"/>
      <c r="NQM226" s="252"/>
      <c r="NQN226" s="253"/>
      <c r="NQO226" s="251"/>
      <c r="NQP226" s="252"/>
      <c r="NQQ226" s="253"/>
      <c r="NQR226" s="251"/>
      <c r="NQS226" s="252"/>
      <c r="NQT226" s="253"/>
      <c r="NQU226" s="251"/>
      <c r="NQV226" s="252"/>
      <c r="NQW226" s="253"/>
      <c r="NQX226" s="251"/>
      <c r="NQY226" s="252"/>
      <c r="NQZ226" s="253"/>
      <c r="NRA226" s="251"/>
      <c r="NRB226" s="252"/>
      <c r="NRC226" s="253"/>
      <c r="NRD226" s="251"/>
      <c r="NRE226" s="252"/>
      <c r="NRF226" s="253"/>
      <c r="NRG226" s="251"/>
      <c r="NRH226" s="252"/>
      <c r="NRI226" s="253"/>
      <c r="NRJ226" s="251"/>
      <c r="NRK226" s="252"/>
      <c r="NRL226" s="253"/>
      <c r="NRM226" s="251"/>
      <c r="NRN226" s="252"/>
      <c r="NRO226" s="253"/>
      <c r="NRP226" s="251"/>
      <c r="NRQ226" s="252"/>
      <c r="NRR226" s="253"/>
      <c r="NRS226" s="251"/>
      <c r="NRT226" s="252"/>
      <c r="NRU226" s="253"/>
      <c r="NRV226" s="251"/>
      <c r="NRW226" s="252"/>
      <c r="NRX226" s="253"/>
      <c r="NRY226" s="251"/>
      <c r="NRZ226" s="252"/>
      <c r="NSA226" s="253"/>
      <c r="NSB226" s="251"/>
      <c r="NSC226" s="252"/>
      <c r="NSD226" s="253"/>
      <c r="NSE226" s="251"/>
      <c r="NSF226" s="252"/>
      <c r="NSG226" s="253"/>
      <c r="NSH226" s="251"/>
      <c r="NSI226" s="252"/>
      <c r="NSJ226" s="253"/>
      <c r="NSK226" s="251"/>
      <c r="NSL226" s="252"/>
      <c r="NSM226" s="253"/>
      <c r="NSN226" s="251"/>
      <c r="NSO226" s="252"/>
      <c r="NSP226" s="253"/>
      <c r="NSQ226" s="251"/>
      <c r="NSR226" s="252"/>
      <c r="NSS226" s="253"/>
      <c r="NST226" s="251"/>
      <c r="NSU226" s="252"/>
      <c r="NSV226" s="253"/>
      <c r="NSW226" s="251"/>
      <c r="NSX226" s="252"/>
      <c r="NSY226" s="253"/>
      <c r="NSZ226" s="251"/>
      <c r="NTA226" s="252"/>
      <c r="NTB226" s="253"/>
      <c r="NTC226" s="251"/>
      <c r="NTD226" s="252"/>
      <c r="NTE226" s="253"/>
      <c r="NTF226" s="251"/>
      <c r="NTG226" s="252"/>
      <c r="NTH226" s="253"/>
      <c r="NTI226" s="251"/>
      <c r="NTJ226" s="252"/>
      <c r="NTK226" s="253"/>
      <c r="NTL226" s="251"/>
      <c r="NTM226" s="252"/>
      <c r="NTN226" s="253"/>
      <c r="NTO226" s="251"/>
      <c r="NTP226" s="252"/>
      <c r="NTQ226" s="253"/>
      <c r="NTR226" s="251"/>
      <c r="NTS226" s="252"/>
      <c r="NTT226" s="253"/>
      <c r="NTU226" s="251"/>
      <c r="NTV226" s="252"/>
      <c r="NTW226" s="253"/>
      <c r="NTX226" s="251"/>
      <c r="NTY226" s="252"/>
      <c r="NTZ226" s="253"/>
      <c r="NUA226" s="251"/>
      <c r="NUB226" s="252"/>
      <c r="NUC226" s="253"/>
      <c r="NUD226" s="251"/>
      <c r="NUE226" s="252"/>
      <c r="NUF226" s="253"/>
      <c r="NUG226" s="251"/>
      <c r="NUH226" s="252"/>
      <c r="NUI226" s="253"/>
      <c r="NUJ226" s="251"/>
      <c r="NUK226" s="252"/>
      <c r="NUL226" s="253"/>
      <c r="NUM226" s="251"/>
      <c r="NUN226" s="252"/>
      <c r="NUO226" s="253"/>
      <c r="NUP226" s="251"/>
      <c r="NUQ226" s="252"/>
      <c r="NUR226" s="253"/>
      <c r="NUS226" s="251"/>
      <c r="NUT226" s="252"/>
      <c r="NUU226" s="253"/>
      <c r="NUV226" s="251"/>
      <c r="NUW226" s="252"/>
      <c r="NUX226" s="253"/>
      <c r="NUY226" s="251"/>
      <c r="NUZ226" s="252"/>
      <c r="NVA226" s="253"/>
      <c r="NVB226" s="251"/>
      <c r="NVC226" s="252"/>
      <c r="NVD226" s="253"/>
      <c r="NVE226" s="251"/>
      <c r="NVF226" s="252"/>
      <c r="NVG226" s="253"/>
      <c r="NVH226" s="251"/>
      <c r="NVI226" s="252"/>
      <c r="NVJ226" s="253"/>
      <c r="NVK226" s="251"/>
      <c r="NVL226" s="252"/>
      <c r="NVM226" s="253"/>
      <c r="NVN226" s="251"/>
      <c r="NVO226" s="252"/>
      <c r="NVP226" s="253"/>
      <c r="NVQ226" s="251"/>
      <c r="NVR226" s="252"/>
      <c r="NVS226" s="253"/>
      <c r="NVT226" s="251"/>
      <c r="NVU226" s="252"/>
      <c r="NVV226" s="253"/>
      <c r="NVW226" s="251"/>
      <c r="NVX226" s="252"/>
      <c r="NVY226" s="253"/>
      <c r="NVZ226" s="251"/>
      <c r="NWA226" s="252"/>
      <c r="NWB226" s="253"/>
      <c r="NWC226" s="251"/>
      <c r="NWD226" s="252"/>
      <c r="NWE226" s="253"/>
      <c r="NWF226" s="251"/>
      <c r="NWG226" s="252"/>
      <c r="NWH226" s="253"/>
      <c r="NWI226" s="251"/>
      <c r="NWJ226" s="252"/>
      <c r="NWK226" s="253"/>
      <c r="NWL226" s="251"/>
      <c r="NWM226" s="252"/>
      <c r="NWN226" s="253"/>
      <c r="NWO226" s="251"/>
      <c r="NWP226" s="252"/>
      <c r="NWQ226" s="253"/>
      <c r="NWR226" s="251"/>
      <c r="NWS226" s="252"/>
      <c r="NWT226" s="253"/>
      <c r="NWU226" s="251"/>
      <c r="NWV226" s="252"/>
      <c r="NWW226" s="253"/>
      <c r="NWX226" s="251"/>
      <c r="NWY226" s="252"/>
      <c r="NWZ226" s="253"/>
      <c r="NXA226" s="251"/>
      <c r="NXB226" s="252"/>
      <c r="NXC226" s="253"/>
      <c r="NXD226" s="251"/>
      <c r="NXE226" s="252"/>
      <c r="NXF226" s="253"/>
      <c r="NXG226" s="251"/>
      <c r="NXH226" s="252"/>
      <c r="NXI226" s="253"/>
      <c r="NXJ226" s="251"/>
      <c r="NXK226" s="252"/>
      <c r="NXL226" s="253"/>
      <c r="NXM226" s="251"/>
      <c r="NXN226" s="252"/>
      <c r="NXO226" s="253"/>
      <c r="NXP226" s="251"/>
      <c r="NXQ226" s="252"/>
      <c r="NXR226" s="253"/>
      <c r="NXS226" s="251"/>
      <c r="NXT226" s="252"/>
      <c r="NXU226" s="253"/>
      <c r="NXV226" s="251"/>
      <c r="NXW226" s="252"/>
      <c r="NXX226" s="253"/>
      <c r="NXY226" s="251"/>
      <c r="NXZ226" s="252"/>
      <c r="NYA226" s="253"/>
      <c r="NYB226" s="251"/>
      <c r="NYC226" s="252"/>
      <c r="NYD226" s="253"/>
      <c r="NYE226" s="251"/>
      <c r="NYF226" s="252"/>
      <c r="NYG226" s="253"/>
      <c r="NYH226" s="251"/>
      <c r="NYI226" s="252"/>
      <c r="NYJ226" s="253"/>
      <c r="NYK226" s="251"/>
      <c r="NYL226" s="252"/>
      <c r="NYM226" s="253"/>
      <c r="NYN226" s="251"/>
      <c r="NYO226" s="252"/>
      <c r="NYP226" s="253"/>
      <c r="NYQ226" s="251"/>
      <c r="NYR226" s="252"/>
      <c r="NYS226" s="253"/>
      <c r="NYT226" s="251"/>
      <c r="NYU226" s="252"/>
      <c r="NYV226" s="253"/>
      <c r="NYW226" s="251"/>
      <c r="NYX226" s="252"/>
      <c r="NYY226" s="253"/>
      <c r="NYZ226" s="251"/>
      <c r="NZA226" s="252"/>
      <c r="NZB226" s="253"/>
      <c r="NZC226" s="251"/>
      <c r="NZD226" s="252"/>
      <c r="NZE226" s="253"/>
      <c r="NZF226" s="251"/>
      <c r="NZG226" s="252"/>
      <c r="NZH226" s="253"/>
      <c r="NZI226" s="251"/>
      <c r="NZJ226" s="252"/>
      <c r="NZK226" s="253"/>
      <c r="NZL226" s="251"/>
      <c r="NZM226" s="252"/>
      <c r="NZN226" s="253"/>
      <c r="NZO226" s="251"/>
      <c r="NZP226" s="252"/>
      <c r="NZQ226" s="253"/>
      <c r="NZR226" s="251"/>
      <c r="NZS226" s="252"/>
      <c r="NZT226" s="253"/>
      <c r="NZU226" s="251"/>
      <c r="NZV226" s="252"/>
      <c r="NZW226" s="253"/>
      <c r="NZX226" s="251"/>
      <c r="NZY226" s="252"/>
      <c r="NZZ226" s="253"/>
      <c r="OAA226" s="251"/>
      <c r="OAB226" s="252"/>
      <c r="OAC226" s="253"/>
      <c r="OAD226" s="251"/>
      <c r="OAE226" s="252"/>
      <c r="OAF226" s="253"/>
      <c r="OAG226" s="251"/>
      <c r="OAH226" s="252"/>
      <c r="OAI226" s="253"/>
      <c r="OAJ226" s="251"/>
      <c r="OAK226" s="252"/>
      <c r="OAL226" s="253"/>
      <c r="OAM226" s="251"/>
      <c r="OAN226" s="252"/>
      <c r="OAO226" s="253"/>
      <c r="OAP226" s="251"/>
      <c r="OAQ226" s="252"/>
      <c r="OAR226" s="253"/>
      <c r="OAS226" s="251"/>
      <c r="OAT226" s="252"/>
      <c r="OAU226" s="253"/>
      <c r="OAV226" s="251"/>
      <c r="OAW226" s="252"/>
      <c r="OAX226" s="253"/>
      <c r="OAY226" s="251"/>
      <c r="OAZ226" s="252"/>
      <c r="OBA226" s="253"/>
      <c r="OBB226" s="251"/>
      <c r="OBC226" s="252"/>
      <c r="OBD226" s="253"/>
      <c r="OBE226" s="251"/>
      <c r="OBF226" s="252"/>
      <c r="OBG226" s="253"/>
      <c r="OBH226" s="251"/>
      <c r="OBI226" s="252"/>
      <c r="OBJ226" s="253"/>
      <c r="OBK226" s="251"/>
      <c r="OBL226" s="252"/>
      <c r="OBM226" s="253"/>
      <c r="OBN226" s="251"/>
      <c r="OBO226" s="252"/>
      <c r="OBP226" s="253"/>
      <c r="OBQ226" s="251"/>
      <c r="OBR226" s="252"/>
      <c r="OBS226" s="253"/>
      <c r="OBT226" s="251"/>
      <c r="OBU226" s="252"/>
      <c r="OBV226" s="253"/>
      <c r="OBW226" s="251"/>
      <c r="OBX226" s="252"/>
      <c r="OBY226" s="253"/>
      <c r="OBZ226" s="251"/>
      <c r="OCA226" s="252"/>
      <c r="OCB226" s="253"/>
      <c r="OCC226" s="251"/>
      <c r="OCD226" s="252"/>
      <c r="OCE226" s="253"/>
      <c r="OCF226" s="251"/>
      <c r="OCG226" s="252"/>
      <c r="OCH226" s="253"/>
      <c r="OCI226" s="251"/>
      <c r="OCJ226" s="252"/>
      <c r="OCK226" s="253"/>
      <c r="OCL226" s="251"/>
      <c r="OCM226" s="252"/>
      <c r="OCN226" s="253"/>
      <c r="OCO226" s="251"/>
      <c r="OCP226" s="252"/>
      <c r="OCQ226" s="253"/>
      <c r="OCR226" s="251"/>
      <c r="OCS226" s="252"/>
      <c r="OCT226" s="253"/>
      <c r="OCU226" s="251"/>
      <c r="OCV226" s="252"/>
      <c r="OCW226" s="253"/>
      <c r="OCX226" s="251"/>
      <c r="OCY226" s="252"/>
      <c r="OCZ226" s="253"/>
      <c r="ODA226" s="251"/>
      <c r="ODB226" s="252"/>
      <c r="ODC226" s="253"/>
      <c r="ODD226" s="251"/>
    </row>
    <row r="227" spans="1:10248 16384:16384" s="129" customFormat="1" ht="15" hidden="1" customHeight="1">
      <c r="A227" s="299"/>
      <c r="B227" s="228"/>
      <c r="C227" s="230"/>
      <c r="D227" s="301"/>
      <c r="E227" s="302"/>
      <c r="F227" s="220"/>
      <c r="L227" s="251"/>
      <c r="M227" s="252"/>
      <c r="N227" s="253"/>
      <c r="O227" s="251"/>
      <c r="P227" s="252"/>
      <c r="Q227" s="253"/>
      <c r="R227" s="251"/>
      <c r="S227" s="252"/>
      <c r="T227" s="253"/>
      <c r="U227" s="251"/>
      <c r="V227" s="252"/>
      <c r="W227" s="253"/>
      <c r="X227" s="251"/>
      <c r="Y227" s="252"/>
      <c r="Z227" s="253"/>
      <c r="AA227" s="251"/>
      <c r="AB227" s="252"/>
      <c r="AC227" s="253"/>
      <c r="AD227" s="251"/>
      <c r="AE227" s="252"/>
      <c r="AF227" s="253"/>
      <c r="AG227" s="251"/>
      <c r="AH227" s="252"/>
      <c r="AI227" s="253"/>
      <c r="AJ227" s="251"/>
      <c r="AK227" s="252"/>
      <c r="AL227" s="253"/>
      <c r="AM227" s="251"/>
      <c r="AN227" s="252"/>
      <c r="AO227" s="253"/>
      <c r="AP227" s="251"/>
      <c r="AQ227" s="252"/>
      <c r="AR227" s="253"/>
      <c r="AS227" s="251"/>
      <c r="AT227" s="252"/>
      <c r="AU227" s="253"/>
      <c r="AV227" s="251"/>
      <c r="AW227" s="252"/>
      <c r="AX227" s="253"/>
      <c r="AY227" s="251"/>
      <c r="AZ227" s="252"/>
      <c r="BA227" s="253"/>
      <c r="BB227" s="251"/>
      <c r="BC227" s="252"/>
      <c r="BD227" s="253"/>
      <c r="BE227" s="251"/>
      <c r="BF227" s="252"/>
      <c r="BG227" s="253"/>
      <c r="BH227" s="251"/>
      <c r="BI227" s="252"/>
      <c r="BJ227" s="253"/>
      <c r="BK227" s="251"/>
      <c r="BL227" s="252"/>
      <c r="BM227" s="253"/>
      <c r="BN227" s="251"/>
      <c r="BO227" s="252"/>
      <c r="BP227" s="253"/>
      <c r="BQ227" s="251"/>
      <c r="BR227" s="252"/>
      <c r="BS227" s="253"/>
      <c r="BT227" s="251"/>
      <c r="BU227" s="252"/>
      <c r="BV227" s="253"/>
      <c r="BW227" s="251"/>
      <c r="BX227" s="252"/>
      <c r="BY227" s="253"/>
      <c r="BZ227" s="251"/>
      <c r="CA227" s="252"/>
      <c r="CB227" s="253"/>
      <c r="CC227" s="251"/>
      <c r="CD227" s="252"/>
      <c r="CE227" s="253"/>
      <c r="CF227" s="251"/>
      <c r="CG227" s="252"/>
      <c r="CH227" s="253"/>
      <c r="CI227" s="251"/>
      <c r="CJ227" s="252"/>
      <c r="CK227" s="253"/>
      <c r="CL227" s="251"/>
      <c r="CM227" s="252"/>
      <c r="CN227" s="253"/>
      <c r="CO227" s="251"/>
      <c r="CP227" s="252"/>
      <c r="CQ227" s="253"/>
      <c r="CR227" s="251"/>
      <c r="CS227" s="252"/>
      <c r="CT227" s="253"/>
      <c r="CU227" s="251"/>
      <c r="CV227" s="252"/>
      <c r="CW227" s="253"/>
      <c r="CX227" s="251"/>
      <c r="CY227" s="252"/>
      <c r="CZ227" s="253"/>
      <c r="DA227" s="251"/>
      <c r="DB227" s="252"/>
      <c r="DC227" s="253"/>
      <c r="DD227" s="251"/>
      <c r="DE227" s="252"/>
      <c r="DF227" s="253"/>
      <c r="DG227" s="251"/>
      <c r="DH227" s="252"/>
      <c r="DI227" s="253"/>
      <c r="DJ227" s="251"/>
      <c r="DK227" s="252"/>
      <c r="DL227" s="253"/>
      <c r="DM227" s="251"/>
      <c r="DN227" s="252"/>
      <c r="DO227" s="253"/>
      <c r="DP227" s="251"/>
      <c r="DQ227" s="252"/>
      <c r="DR227" s="253"/>
      <c r="DS227" s="251"/>
      <c r="DT227" s="252"/>
      <c r="DU227" s="253"/>
      <c r="DV227" s="251"/>
      <c r="DW227" s="252"/>
      <c r="DX227" s="253"/>
      <c r="DY227" s="251"/>
      <c r="DZ227" s="252"/>
      <c r="EA227" s="253"/>
      <c r="EB227" s="251"/>
      <c r="EC227" s="252"/>
      <c r="ED227" s="253"/>
      <c r="EE227" s="251"/>
      <c r="EF227" s="252"/>
      <c r="EG227" s="253"/>
      <c r="EH227" s="251"/>
      <c r="EI227" s="252"/>
      <c r="EJ227" s="253"/>
      <c r="EK227" s="251"/>
      <c r="EL227" s="252"/>
      <c r="EM227" s="253"/>
      <c r="EN227" s="251"/>
      <c r="EO227" s="252"/>
      <c r="EP227" s="253"/>
      <c r="EQ227" s="251"/>
      <c r="ER227" s="252"/>
      <c r="ES227" s="253"/>
      <c r="ET227" s="251"/>
      <c r="EU227" s="252"/>
      <c r="EV227" s="253"/>
      <c r="EW227" s="251"/>
      <c r="EX227" s="252"/>
      <c r="EY227" s="253"/>
      <c r="EZ227" s="251"/>
      <c r="FA227" s="252"/>
      <c r="FB227" s="253"/>
      <c r="FC227" s="251"/>
      <c r="FD227" s="252"/>
      <c r="FE227" s="253"/>
      <c r="FF227" s="251"/>
      <c r="FG227" s="252"/>
      <c r="FH227" s="253"/>
      <c r="FI227" s="251"/>
      <c r="FJ227" s="252"/>
      <c r="FK227" s="253"/>
      <c r="FL227" s="251"/>
      <c r="FM227" s="252"/>
      <c r="FN227" s="253"/>
      <c r="FO227" s="251"/>
      <c r="FP227" s="252"/>
      <c r="FQ227" s="253"/>
      <c r="FR227" s="251"/>
      <c r="FS227" s="252"/>
      <c r="FT227" s="253"/>
      <c r="FU227" s="251"/>
      <c r="FV227" s="252"/>
      <c r="FW227" s="253"/>
      <c r="FX227" s="251"/>
      <c r="FY227" s="252"/>
      <c r="FZ227" s="253"/>
      <c r="GA227" s="251"/>
      <c r="GB227" s="252"/>
      <c r="GC227" s="253"/>
      <c r="GD227" s="251"/>
      <c r="GE227" s="252"/>
      <c r="GF227" s="253"/>
      <c r="GG227" s="251"/>
      <c r="GH227" s="252"/>
      <c r="GI227" s="253"/>
      <c r="GJ227" s="251"/>
      <c r="GK227" s="252"/>
      <c r="GL227" s="253"/>
      <c r="GM227" s="251"/>
      <c r="GN227" s="252"/>
      <c r="GO227" s="253"/>
      <c r="GP227" s="251"/>
      <c r="GQ227" s="252"/>
      <c r="GR227" s="253"/>
      <c r="GS227" s="251"/>
      <c r="GT227" s="252"/>
      <c r="GU227" s="253"/>
      <c r="GV227" s="251"/>
      <c r="GW227" s="252"/>
      <c r="GX227" s="253"/>
      <c r="GY227" s="251"/>
      <c r="GZ227" s="252"/>
      <c r="HA227" s="253"/>
      <c r="HB227" s="251"/>
      <c r="HC227" s="252"/>
      <c r="HD227" s="253"/>
      <c r="HE227" s="251"/>
      <c r="HF227" s="252"/>
      <c r="HG227" s="253"/>
      <c r="HH227" s="251"/>
      <c r="HI227" s="252"/>
      <c r="HJ227" s="253"/>
      <c r="HK227" s="251"/>
      <c r="HL227" s="252"/>
      <c r="HM227" s="253"/>
      <c r="HN227" s="251"/>
      <c r="HO227" s="252"/>
      <c r="HP227" s="253"/>
      <c r="HQ227" s="251"/>
      <c r="HR227" s="252"/>
      <c r="HS227" s="253"/>
      <c r="HT227" s="251"/>
      <c r="HU227" s="252"/>
      <c r="HV227" s="253"/>
      <c r="HW227" s="251"/>
      <c r="HX227" s="252"/>
      <c r="HY227" s="253"/>
      <c r="HZ227" s="251"/>
      <c r="IA227" s="252"/>
      <c r="IB227" s="253"/>
      <c r="IC227" s="251"/>
      <c r="ID227" s="252"/>
      <c r="IE227" s="253"/>
      <c r="IF227" s="251"/>
      <c r="IG227" s="252"/>
      <c r="IH227" s="253"/>
      <c r="II227" s="251"/>
      <c r="IJ227" s="252"/>
      <c r="IK227" s="253"/>
      <c r="IL227" s="251"/>
      <c r="IM227" s="252"/>
      <c r="IN227" s="253"/>
      <c r="IO227" s="251"/>
      <c r="IP227" s="252"/>
      <c r="IQ227" s="253"/>
      <c r="IR227" s="251"/>
      <c r="IS227" s="252"/>
      <c r="IT227" s="253"/>
      <c r="IU227" s="251"/>
      <c r="IV227" s="252"/>
      <c r="IW227" s="253"/>
      <c r="IX227" s="251"/>
      <c r="IY227" s="252"/>
      <c r="IZ227" s="253"/>
      <c r="JA227" s="251"/>
      <c r="JB227" s="252"/>
      <c r="JC227" s="253"/>
      <c r="JD227" s="251"/>
      <c r="JE227" s="252"/>
      <c r="JF227" s="253"/>
      <c r="JG227" s="251"/>
      <c r="JH227" s="252"/>
      <c r="JI227" s="253"/>
      <c r="JJ227" s="251"/>
      <c r="JK227" s="252"/>
      <c r="JL227" s="253"/>
      <c r="JM227" s="251"/>
      <c r="JN227" s="252"/>
      <c r="JO227" s="253"/>
      <c r="JP227" s="251"/>
      <c r="JQ227" s="252"/>
      <c r="JR227" s="253"/>
      <c r="JS227" s="251"/>
      <c r="JT227" s="252"/>
      <c r="JU227" s="253"/>
      <c r="JV227" s="251"/>
      <c r="JW227" s="252"/>
      <c r="JX227" s="253"/>
      <c r="JY227" s="251"/>
      <c r="JZ227" s="252"/>
      <c r="KA227" s="253"/>
      <c r="KB227" s="251"/>
      <c r="KC227" s="252"/>
      <c r="KD227" s="253"/>
      <c r="KE227" s="251"/>
      <c r="KF227" s="252"/>
      <c r="KG227" s="253"/>
      <c r="KH227" s="251"/>
      <c r="KI227" s="252"/>
      <c r="KJ227" s="253"/>
      <c r="KK227" s="251"/>
      <c r="KL227" s="252"/>
      <c r="KM227" s="253"/>
      <c r="KN227" s="251"/>
      <c r="KO227" s="252"/>
      <c r="KP227" s="253"/>
      <c r="KQ227" s="251"/>
      <c r="KR227" s="252"/>
      <c r="KS227" s="253"/>
      <c r="KT227" s="251"/>
      <c r="KU227" s="252"/>
      <c r="KV227" s="253"/>
      <c r="KW227" s="251"/>
      <c r="KX227" s="252"/>
      <c r="KY227" s="253"/>
      <c r="KZ227" s="251"/>
      <c r="LA227" s="252"/>
      <c r="LB227" s="253"/>
      <c r="LC227" s="251"/>
      <c r="LD227" s="252"/>
      <c r="LE227" s="253"/>
      <c r="LF227" s="251"/>
      <c r="LG227" s="252"/>
      <c r="LH227" s="253"/>
      <c r="LI227" s="251"/>
      <c r="LJ227" s="252"/>
      <c r="LK227" s="253"/>
      <c r="LL227" s="251"/>
      <c r="LM227" s="252"/>
      <c r="LN227" s="253"/>
      <c r="LO227" s="251"/>
      <c r="LP227" s="252"/>
      <c r="LQ227" s="253"/>
      <c r="LR227" s="251"/>
      <c r="LS227" s="252"/>
      <c r="LT227" s="253"/>
      <c r="LU227" s="251"/>
      <c r="LV227" s="252"/>
      <c r="LW227" s="253"/>
      <c r="LX227" s="251"/>
      <c r="LY227" s="252"/>
      <c r="LZ227" s="253"/>
      <c r="MA227" s="251"/>
      <c r="MB227" s="252"/>
      <c r="MC227" s="253"/>
      <c r="MD227" s="251"/>
      <c r="ME227" s="252"/>
      <c r="MF227" s="253"/>
      <c r="MG227" s="251"/>
      <c r="MH227" s="252"/>
      <c r="MI227" s="253"/>
      <c r="MJ227" s="251"/>
      <c r="MK227" s="252"/>
      <c r="ML227" s="253"/>
      <c r="MM227" s="251"/>
      <c r="MN227" s="252"/>
      <c r="MO227" s="253"/>
      <c r="MP227" s="251"/>
      <c r="MQ227" s="252"/>
      <c r="MR227" s="253"/>
      <c r="MS227" s="251"/>
      <c r="MT227" s="252"/>
      <c r="MU227" s="253"/>
      <c r="MV227" s="251"/>
      <c r="MW227" s="252"/>
      <c r="MX227" s="253"/>
      <c r="MY227" s="251"/>
      <c r="MZ227" s="252"/>
      <c r="NA227" s="253"/>
      <c r="NB227" s="251"/>
      <c r="NC227" s="252"/>
      <c r="ND227" s="253"/>
      <c r="NE227" s="251"/>
      <c r="NF227" s="252"/>
      <c r="NG227" s="253"/>
      <c r="NH227" s="251"/>
      <c r="NI227" s="252"/>
      <c r="NJ227" s="253"/>
      <c r="NK227" s="251"/>
      <c r="NL227" s="252"/>
      <c r="NM227" s="253"/>
      <c r="NN227" s="251"/>
      <c r="NO227" s="252"/>
      <c r="NP227" s="253"/>
      <c r="NQ227" s="251"/>
      <c r="NR227" s="252"/>
      <c r="NS227" s="253"/>
      <c r="NT227" s="251"/>
      <c r="NU227" s="252"/>
      <c r="NV227" s="253"/>
      <c r="NW227" s="251"/>
      <c r="NX227" s="252"/>
      <c r="NY227" s="253"/>
      <c r="NZ227" s="251"/>
      <c r="OA227" s="252"/>
      <c r="OB227" s="253"/>
      <c r="OC227" s="251"/>
      <c r="OD227" s="252"/>
      <c r="OE227" s="253"/>
      <c r="OF227" s="251"/>
      <c r="OG227" s="252"/>
      <c r="OH227" s="253"/>
      <c r="OI227" s="251"/>
      <c r="OJ227" s="252"/>
      <c r="OK227" s="253"/>
      <c r="OL227" s="251"/>
      <c r="OM227" s="252"/>
      <c r="ON227" s="253"/>
      <c r="OO227" s="251"/>
      <c r="OP227" s="252"/>
      <c r="OQ227" s="253"/>
      <c r="OR227" s="251"/>
      <c r="OS227" s="252"/>
      <c r="OT227" s="253"/>
      <c r="OU227" s="251"/>
      <c r="OV227" s="252"/>
      <c r="OW227" s="253"/>
      <c r="OX227" s="251"/>
      <c r="OY227" s="252"/>
      <c r="OZ227" s="253"/>
      <c r="PA227" s="251"/>
      <c r="PB227" s="252"/>
      <c r="PC227" s="253"/>
      <c r="PD227" s="251"/>
      <c r="PE227" s="252"/>
      <c r="PF227" s="253"/>
      <c r="PG227" s="251"/>
      <c r="PH227" s="252"/>
      <c r="PI227" s="253"/>
      <c r="PJ227" s="251"/>
      <c r="PK227" s="252"/>
      <c r="PL227" s="253"/>
      <c r="PM227" s="251"/>
      <c r="PN227" s="252"/>
      <c r="PO227" s="253"/>
      <c r="PP227" s="251"/>
      <c r="PQ227" s="252"/>
      <c r="PR227" s="253"/>
      <c r="PS227" s="251"/>
      <c r="PT227" s="252"/>
      <c r="PU227" s="253"/>
      <c r="PV227" s="251"/>
      <c r="PW227" s="252"/>
      <c r="PX227" s="253"/>
      <c r="PY227" s="251"/>
      <c r="PZ227" s="252"/>
      <c r="QA227" s="253"/>
      <c r="QB227" s="251"/>
      <c r="QC227" s="252"/>
      <c r="QD227" s="253"/>
      <c r="QE227" s="251"/>
      <c r="QF227" s="252"/>
      <c r="QG227" s="253"/>
      <c r="QH227" s="251"/>
      <c r="QI227" s="252"/>
      <c r="QJ227" s="253"/>
      <c r="QK227" s="251"/>
      <c r="QL227" s="252"/>
      <c r="QM227" s="253"/>
      <c r="QN227" s="251"/>
      <c r="QO227" s="252"/>
      <c r="QP227" s="253"/>
      <c r="QQ227" s="251"/>
      <c r="QR227" s="252"/>
      <c r="QS227" s="253"/>
      <c r="QT227" s="251"/>
      <c r="QU227" s="252"/>
      <c r="QV227" s="253"/>
      <c r="QW227" s="251"/>
      <c r="QX227" s="252"/>
      <c r="QY227" s="253"/>
      <c r="QZ227" s="251"/>
      <c r="RA227" s="252"/>
      <c r="RB227" s="253"/>
      <c r="RC227" s="251"/>
      <c r="RD227" s="252"/>
      <c r="RE227" s="253"/>
      <c r="RF227" s="251"/>
      <c r="RG227" s="252"/>
      <c r="RH227" s="253"/>
      <c r="RI227" s="251"/>
      <c r="RJ227" s="252"/>
      <c r="RK227" s="253"/>
      <c r="RL227" s="251"/>
      <c r="RM227" s="252"/>
      <c r="RN227" s="253"/>
      <c r="RO227" s="251"/>
      <c r="RP227" s="252"/>
      <c r="RQ227" s="253"/>
      <c r="RR227" s="251"/>
      <c r="RS227" s="252"/>
      <c r="RT227" s="253"/>
      <c r="RU227" s="251"/>
      <c r="RV227" s="252"/>
      <c r="RW227" s="253"/>
      <c r="RX227" s="251"/>
      <c r="RY227" s="252"/>
      <c r="RZ227" s="253"/>
      <c r="SA227" s="251"/>
      <c r="SB227" s="252"/>
      <c r="SC227" s="253"/>
      <c r="SD227" s="251"/>
      <c r="SE227" s="252"/>
      <c r="SF227" s="253"/>
      <c r="SG227" s="251"/>
      <c r="SH227" s="252"/>
      <c r="SI227" s="253"/>
      <c r="SJ227" s="251"/>
      <c r="SK227" s="252"/>
      <c r="SL227" s="253"/>
      <c r="SM227" s="251"/>
      <c r="SN227" s="252"/>
      <c r="SO227" s="253"/>
      <c r="SP227" s="251"/>
      <c r="SQ227" s="252"/>
      <c r="SR227" s="253"/>
      <c r="SS227" s="251"/>
      <c r="ST227" s="252"/>
      <c r="SU227" s="253"/>
      <c r="SV227" s="251"/>
      <c r="SW227" s="252"/>
      <c r="SX227" s="253"/>
      <c r="SY227" s="251"/>
      <c r="SZ227" s="252"/>
      <c r="TA227" s="253"/>
      <c r="TB227" s="251"/>
      <c r="TC227" s="252"/>
      <c r="TD227" s="253"/>
      <c r="TE227" s="251"/>
      <c r="TF227" s="252"/>
      <c r="TG227" s="253"/>
      <c r="TH227" s="251"/>
      <c r="TI227" s="252"/>
      <c r="TJ227" s="253"/>
      <c r="TK227" s="251"/>
      <c r="TL227" s="252"/>
      <c r="TM227" s="253"/>
      <c r="TN227" s="251"/>
      <c r="TO227" s="252"/>
      <c r="TP227" s="253"/>
      <c r="TQ227" s="251"/>
      <c r="TR227" s="252"/>
      <c r="TS227" s="253"/>
      <c r="TT227" s="251"/>
      <c r="TU227" s="252"/>
      <c r="TV227" s="253"/>
      <c r="TW227" s="251"/>
      <c r="TX227" s="252"/>
      <c r="TY227" s="253"/>
      <c r="TZ227" s="251"/>
      <c r="UA227" s="252"/>
      <c r="UB227" s="253"/>
      <c r="UC227" s="251"/>
      <c r="UD227" s="252"/>
      <c r="UE227" s="253"/>
      <c r="UF227" s="251"/>
      <c r="UG227" s="252"/>
      <c r="UH227" s="253"/>
      <c r="UI227" s="251"/>
      <c r="UJ227" s="252"/>
      <c r="UK227" s="253"/>
      <c r="UL227" s="251"/>
      <c r="UM227" s="252"/>
      <c r="UN227" s="253"/>
      <c r="UO227" s="251"/>
      <c r="UP227" s="252"/>
      <c r="UQ227" s="253"/>
      <c r="UR227" s="251"/>
      <c r="US227" s="252"/>
      <c r="UT227" s="253"/>
      <c r="UU227" s="251"/>
      <c r="UV227" s="252"/>
      <c r="UW227" s="253"/>
      <c r="UX227" s="251"/>
      <c r="UY227" s="252"/>
      <c r="UZ227" s="253"/>
      <c r="VA227" s="251"/>
      <c r="VB227" s="252"/>
      <c r="VC227" s="253"/>
      <c r="VD227" s="251"/>
      <c r="VE227" s="252"/>
      <c r="VF227" s="253"/>
      <c r="VG227" s="251"/>
      <c r="VH227" s="252"/>
      <c r="VI227" s="253"/>
      <c r="VJ227" s="251"/>
      <c r="VK227" s="252"/>
      <c r="VL227" s="253"/>
      <c r="VM227" s="251"/>
      <c r="VN227" s="252"/>
      <c r="VO227" s="253"/>
      <c r="VP227" s="251"/>
      <c r="VQ227" s="252"/>
      <c r="VR227" s="253"/>
      <c r="VS227" s="251"/>
      <c r="VT227" s="252"/>
      <c r="VU227" s="253"/>
      <c r="VV227" s="251"/>
      <c r="VW227" s="252"/>
      <c r="VX227" s="253"/>
      <c r="VY227" s="251"/>
      <c r="VZ227" s="252"/>
      <c r="WA227" s="253"/>
      <c r="WB227" s="251"/>
      <c r="WC227" s="252"/>
      <c r="WD227" s="253"/>
      <c r="WE227" s="251"/>
      <c r="WF227" s="252"/>
      <c r="WG227" s="253"/>
      <c r="WH227" s="251"/>
      <c r="WI227" s="252"/>
      <c r="WJ227" s="253"/>
      <c r="WK227" s="251"/>
      <c r="WL227" s="252"/>
      <c r="WM227" s="253"/>
      <c r="WN227" s="251"/>
      <c r="WO227" s="252"/>
      <c r="WP227" s="253"/>
      <c r="WQ227" s="251"/>
      <c r="WR227" s="252"/>
      <c r="WS227" s="253"/>
      <c r="WT227" s="251"/>
      <c r="WU227" s="252"/>
      <c r="WV227" s="253"/>
      <c r="WW227" s="251"/>
      <c r="WX227" s="252"/>
      <c r="WY227" s="253"/>
      <c r="WZ227" s="251"/>
      <c r="XA227" s="252"/>
      <c r="XB227" s="253"/>
      <c r="XC227" s="251"/>
      <c r="XD227" s="252"/>
      <c r="XE227" s="253"/>
      <c r="XF227" s="251"/>
      <c r="XG227" s="252"/>
      <c r="XH227" s="253"/>
      <c r="XI227" s="251"/>
      <c r="XJ227" s="252"/>
      <c r="XK227" s="253"/>
      <c r="XL227" s="251"/>
      <c r="XM227" s="252"/>
      <c r="XN227" s="253"/>
      <c r="XO227" s="251"/>
      <c r="XP227" s="252"/>
      <c r="XQ227" s="253"/>
      <c r="XR227" s="251"/>
      <c r="XS227" s="252"/>
      <c r="XT227" s="253"/>
      <c r="XU227" s="251"/>
      <c r="XV227" s="252"/>
      <c r="XW227" s="253"/>
      <c r="XX227" s="251"/>
      <c r="XY227" s="252"/>
      <c r="XZ227" s="253"/>
      <c r="YA227" s="251"/>
      <c r="YB227" s="252"/>
      <c r="YC227" s="253"/>
      <c r="YD227" s="251"/>
      <c r="YE227" s="252"/>
      <c r="YF227" s="253"/>
      <c r="YG227" s="251"/>
      <c r="YH227" s="252"/>
      <c r="YI227" s="253"/>
      <c r="YJ227" s="251"/>
      <c r="YK227" s="252"/>
      <c r="YL227" s="253"/>
      <c r="YM227" s="251"/>
      <c r="YN227" s="252"/>
      <c r="YO227" s="253"/>
      <c r="YP227" s="251"/>
      <c r="YQ227" s="252"/>
      <c r="YR227" s="253"/>
      <c r="YS227" s="251"/>
      <c r="YT227" s="252"/>
      <c r="YU227" s="253"/>
      <c r="YV227" s="251"/>
      <c r="YW227" s="252"/>
      <c r="YX227" s="253"/>
      <c r="YY227" s="251"/>
      <c r="YZ227" s="252"/>
      <c r="ZA227" s="253"/>
      <c r="ZB227" s="251"/>
      <c r="ZC227" s="252"/>
      <c r="ZD227" s="253"/>
      <c r="ZE227" s="251"/>
      <c r="ZF227" s="252"/>
      <c r="ZG227" s="253"/>
      <c r="ZH227" s="251"/>
      <c r="ZI227" s="252"/>
      <c r="ZJ227" s="253"/>
      <c r="ZK227" s="251"/>
      <c r="ZL227" s="252"/>
      <c r="ZM227" s="253"/>
      <c r="ZN227" s="251"/>
      <c r="ZO227" s="252"/>
      <c r="ZP227" s="253"/>
      <c r="ZQ227" s="251"/>
      <c r="ZR227" s="252"/>
      <c r="ZS227" s="253"/>
      <c r="ZT227" s="251"/>
      <c r="ZU227" s="252"/>
      <c r="ZV227" s="253"/>
      <c r="ZW227" s="251"/>
      <c r="ZX227" s="252"/>
      <c r="ZY227" s="253"/>
      <c r="ZZ227" s="251"/>
      <c r="AAA227" s="252"/>
      <c r="AAB227" s="253"/>
      <c r="AAC227" s="251"/>
      <c r="AAD227" s="252"/>
      <c r="AAE227" s="253"/>
      <c r="AAF227" s="251"/>
      <c r="AAG227" s="252"/>
      <c r="AAH227" s="253"/>
      <c r="AAI227" s="251"/>
      <c r="AAJ227" s="252"/>
      <c r="AAK227" s="253"/>
      <c r="AAL227" s="251"/>
      <c r="AAM227" s="252"/>
      <c r="AAN227" s="253"/>
      <c r="AAO227" s="251"/>
      <c r="AAP227" s="252"/>
      <c r="AAQ227" s="253"/>
      <c r="AAR227" s="251"/>
      <c r="AAS227" s="252"/>
      <c r="AAT227" s="253"/>
      <c r="AAU227" s="251"/>
      <c r="AAV227" s="252"/>
      <c r="AAW227" s="253"/>
      <c r="AAX227" s="251"/>
      <c r="AAY227" s="252"/>
      <c r="AAZ227" s="253"/>
      <c r="ABA227" s="251"/>
      <c r="ABB227" s="252"/>
      <c r="ABC227" s="253"/>
      <c r="ABD227" s="251"/>
      <c r="ABE227" s="252"/>
      <c r="ABF227" s="253"/>
      <c r="ABG227" s="251"/>
      <c r="ABH227" s="252"/>
      <c r="ABI227" s="253"/>
      <c r="ABJ227" s="251"/>
      <c r="ABK227" s="252"/>
      <c r="ABL227" s="253"/>
      <c r="ABM227" s="251"/>
      <c r="ABN227" s="252"/>
      <c r="ABO227" s="253"/>
      <c r="ABP227" s="251"/>
      <c r="ABQ227" s="252"/>
      <c r="ABR227" s="253"/>
      <c r="ABS227" s="251"/>
      <c r="ABT227" s="252"/>
      <c r="ABU227" s="253"/>
      <c r="ABV227" s="251"/>
      <c r="ABW227" s="252"/>
      <c r="ABX227" s="253"/>
      <c r="ABY227" s="251"/>
      <c r="ABZ227" s="252"/>
      <c r="ACA227" s="253"/>
      <c r="ACB227" s="251"/>
      <c r="ACC227" s="252"/>
      <c r="ACD227" s="253"/>
      <c r="ACE227" s="251"/>
      <c r="ACF227" s="252"/>
      <c r="ACG227" s="253"/>
      <c r="ACH227" s="251"/>
      <c r="ACI227" s="252"/>
      <c r="ACJ227" s="253"/>
      <c r="ACK227" s="251"/>
      <c r="ACL227" s="252"/>
      <c r="ACM227" s="253"/>
      <c r="ACN227" s="251"/>
      <c r="ACO227" s="252"/>
      <c r="ACP227" s="253"/>
      <c r="ACQ227" s="251"/>
      <c r="ACR227" s="252"/>
      <c r="ACS227" s="253"/>
      <c r="ACT227" s="251"/>
      <c r="ACU227" s="252"/>
      <c r="ACV227" s="253"/>
      <c r="ACW227" s="251"/>
      <c r="ACX227" s="252"/>
      <c r="ACY227" s="253"/>
      <c r="ACZ227" s="251"/>
      <c r="ADA227" s="252"/>
      <c r="ADB227" s="253"/>
      <c r="ADC227" s="251"/>
      <c r="ADD227" s="252"/>
      <c r="ADE227" s="253"/>
      <c r="ADF227" s="251"/>
      <c r="ADG227" s="252"/>
      <c r="ADH227" s="253"/>
      <c r="ADI227" s="251"/>
      <c r="ADJ227" s="252"/>
      <c r="ADK227" s="253"/>
      <c r="ADL227" s="251"/>
      <c r="ADM227" s="252"/>
      <c r="ADN227" s="253"/>
      <c r="ADO227" s="251"/>
      <c r="ADP227" s="252"/>
      <c r="ADQ227" s="253"/>
      <c r="ADR227" s="251"/>
      <c r="ADS227" s="252"/>
      <c r="ADT227" s="253"/>
      <c r="ADU227" s="251"/>
      <c r="ADV227" s="252"/>
      <c r="ADW227" s="253"/>
      <c r="ADX227" s="251"/>
      <c r="ADY227" s="252"/>
      <c r="ADZ227" s="253"/>
      <c r="AEA227" s="251"/>
      <c r="AEB227" s="252"/>
      <c r="AEC227" s="253"/>
      <c r="AED227" s="251"/>
      <c r="AEE227" s="252"/>
      <c r="AEF227" s="253"/>
      <c r="AEG227" s="251"/>
      <c r="AEH227" s="252"/>
      <c r="AEI227" s="253"/>
      <c r="AEJ227" s="251"/>
      <c r="AEK227" s="252"/>
      <c r="AEL227" s="253"/>
      <c r="AEM227" s="251"/>
      <c r="AEN227" s="252"/>
      <c r="AEO227" s="253"/>
      <c r="AEP227" s="251"/>
      <c r="AEQ227" s="252"/>
      <c r="AER227" s="253"/>
      <c r="AES227" s="251"/>
      <c r="AET227" s="252"/>
      <c r="AEU227" s="253"/>
      <c r="AEV227" s="251"/>
      <c r="AEW227" s="252"/>
      <c r="AEX227" s="253"/>
      <c r="AEY227" s="251"/>
      <c r="AEZ227" s="252"/>
      <c r="AFA227" s="253"/>
      <c r="AFB227" s="251"/>
      <c r="AFC227" s="252"/>
      <c r="AFD227" s="253"/>
      <c r="AFE227" s="251"/>
      <c r="AFF227" s="252"/>
      <c r="AFG227" s="253"/>
      <c r="AFH227" s="251"/>
      <c r="AFI227" s="252"/>
      <c r="AFJ227" s="253"/>
      <c r="AFK227" s="251"/>
      <c r="AFL227" s="252"/>
      <c r="AFM227" s="253"/>
      <c r="AFN227" s="251"/>
      <c r="AFO227" s="252"/>
      <c r="AFP227" s="253"/>
      <c r="AFQ227" s="251"/>
      <c r="AFR227" s="252"/>
      <c r="AFS227" s="253"/>
      <c r="AFT227" s="251"/>
      <c r="AFU227" s="252"/>
      <c r="AFV227" s="253"/>
      <c r="AFW227" s="251"/>
      <c r="AFX227" s="252"/>
      <c r="AFY227" s="253"/>
      <c r="AFZ227" s="251"/>
      <c r="AGA227" s="252"/>
      <c r="AGB227" s="253"/>
      <c r="AGC227" s="251"/>
      <c r="AGD227" s="252"/>
      <c r="AGE227" s="253"/>
      <c r="AGF227" s="251"/>
      <c r="AGG227" s="252"/>
      <c r="AGH227" s="253"/>
      <c r="AGI227" s="251"/>
      <c r="AGJ227" s="252"/>
      <c r="AGK227" s="253"/>
      <c r="AGL227" s="251"/>
      <c r="AGM227" s="252"/>
      <c r="AGN227" s="253"/>
      <c r="AGO227" s="251"/>
      <c r="AGP227" s="252"/>
      <c r="AGQ227" s="253"/>
      <c r="AGR227" s="251"/>
      <c r="AGS227" s="252"/>
      <c r="AGT227" s="253"/>
      <c r="AGU227" s="251"/>
      <c r="AGV227" s="252"/>
      <c r="AGW227" s="253"/>
      <c r="AGX227" s="251"/>
      <c r="AGY227" s="252"/>
      <c r="AGZ227" s="253"/>
      <c r="AHA227" s="251"/>
      <c r="AHB227" s="252"/>
      <c r="AHC227" s="253"/>
      <c r="AHD227" s="251"/>
      <c r="AHE227" s="252"/>
      <c r="AHF227" s="253"/>
      <c r="AHG227" s="251"/>
      <c r="AHH227" s="252"/>
      <c r="AHI227" s="253"/>
      <c r="AHJ227" s="251"/>
      <c r="AHK227" s="252"/>
      <c r="AHL227" s="253"/>
      <c r="AHM227" s="251"/>
      <c r="AHN227" s="252"/>
      <c r="AHO227" s="253"/>
      <c r="AHP227" s="251"/>
      <c r="AHQ227" s="252"/>
      <c r="AHR227" s="253"/>
      <c r="AHS227" s="251"/>
      <c r="AHT227" s="252"/>
      <c r="AHU227" s="253"/>
      <c r="AHV227" s="251"/>
      <c r="AHW227" s="252"/>
      <c r="AHX227" s="253"/>
      <c r="AHY227" s="251"/>
      <c r="AHZ227" s="252"/>
      <c r="AIA227" s="253"/>
      <c r="AIB227" s="251"/>
      <c r="AIC227" s="252"/>
      <c r="AID227" s="253"/>
      <c r="AIE227" s="251"/>
      <c r="AIF227" s="252"/>
      <c r="AIG227" s="253"/>
      <c r="AIH227" s="251"/>
      <c r="AII227" s="252"/>
      <c r="AIJ227" s="253"/>
      <c r="AIK227" s="251"/>
      <c r="AIL227" s="252"/>
      <c r="AIM227" s="253"/>
      <c r="AIN227" s="251"/>
      <c r="AIO227" s="252"/>
      <c r="AIP227" s="253"/>
      <c r="AIQ227" s="251"/>
      <c r="AIR227" s="252"/>
      <c r="AIS227" s="253"/>
      <c r="AIT227" s="251"/>
      <c r="AIU227" s="252"/>
      <c r="AIV227" s="253"/>
      <c r="AIW227" s="251"/>
      <c r="AIX227" s="252"/>
      <c r="AIY227" s="253"/>
      <c r="AIZ227" s="251"/>
      <c r="AJA227" s="252"/>
      <c r="AJB227" s="253"/>
      <c r="AJC227" s="251"/>
      <c r="AJD227" s="252"/>
      <c r="AJE227" s="253"/>
      <c r="AJF227" s="251"/>
      <c r="AJG227" s="252"/>
      <c r="AJH227" s="253"/>
      <c r="AJI227" s="251"/>
      <c r="AJJ227" s="252"/>
      <c r="AJK227" s="253"/>
      <c r="AJL227" s="251"/>
      <c r="AJM227" s="252"/>
      <c r="AJN227" s="253"/>
      <c r="AJO227" s="251"/>
      <c r="AJP227" s="252"/>
      <c r="AJQ227" s="253"/>
      <c r="AJR227" s="251"/>
      <c r="AJS227" s="252"/>
      <c r="AJT227" s="253"/>
      <c r="AJU227" s="251"/>
      <c r="AJV227" s="252"/>
      <c r="AJW227" s="253"/>
      <c r="AJX227" s="251"/>
      <c r="AJY227" s="252"/>
      <c r="AJZ227" s="253"/>
      <c r="AKA227" s="251"/>
      <c r="AKB227" s="252"/>
      <c r="AKC227" s="253"/>
      <c r="AKD227" s="251"/>
      <c r="AKE227" s="252"/>
      <c r="AKF227" s="253"/>
      <c r="AKG227" s="251"/>
      <c r="AKH227" s="252"/>
      <c r="AKI227" s="253"/>
      <c r="AKJ227" s="251"/>
      <c r="AKK227" s="252"/>
      <c r="AKL227" s="253"/>
      <c r="AKM227" s="251"/>
      <c r="AKN227" s="252"/>
      <c r="AKO227" s="253"/>
      <c r="AKP227" s="251"/>
      <c r="AKQ227" s="252"/>
      <c r="AKR227" s="253"/>
      <c r="AKS227" s="251"/>
      <c r="AKT227" s="252"/>
      <c r="AKU227" s="253"/>
      <c r="AKV227" s="251"/>
      <c r="AKW227" s="252"/>
      <c r="AKX227" s="253"/>
      <c r="AKY227" s="251"/>
      <c r="AKZ227" s="252"/>
      <c r="ALA227" s="253"/>
      <c r="ALB227" s="251"/>
      <c r="ALC227" s="252"/>
      <c r="ALD227" s="253"/>
      <c r="ALE227" s="251"/>
      <c r="ALF227" s="252"/>
      <c r="ALG227" s="253"/>
      <c r="ALH227" s="251"/>
      <c r="ALI227" s="252"/>
      <c r="ALJ227" s="253"/>
      <c r="ALK227" s="251"/>
      <c r="ALL227" s="252"/>
      <c r="ALM227" s="253"/>
      <c r="ALN227" s="251"/>
      <c r="ALO227" s="252"/>
      <c r="ALP227" s="253"/>
      <c r="ALQ227" s="251"/>
      <c r="ALR227" s="252"/>
      <c r="ALS227" s="253"/>
      <c r="ALT227" s="251"/>
      <c r="ALU227" s="252"/>
      <c r="ALV227" s="253"/>
      <c r="ALW227" s="251"/>
      <c r="ALX227" s="252"/>
      <c r="ALY227" s="253"/>
      <c r="ALZ227" s="251"/>
      <c r="AMA227" s="252"/>
      <c r="AMB227" s="253"/>
      <c r="AMC227" s="251"/>
      <c r="AMD227" s="252"/>
      <c r="AME227" s="253"/>
      <c r="AMF227" s="251"/>
      <c r="AMG227" s="252"/>
      <c r="AMH227" s="253"/>
      <c r="AMI227" s="251"/>
      <c r="AMJ227" s="252"/>
      <c r="AMK227" s="253"/>
      <c r="AML227" s="251"/>
      <c r="AMM227" s="252"/>
      <c r="AMN227" s="253"/>
      <c r="AMO227" s="251"/>
      <c r="AMP227" s="252"/>
      <c r="AMQ227" s="253"/>
      <c r="AMR227" s="251"/>
      <c r="AMS227" s="252"/>
      <c r="AMT227" s="253"/>
      <c r="AMU227" s="251"/>
      <c r="AMV227" s="252"/>
      <c r="AMW227" s="253"/>
      <c r="AMX227" s="251"/>
      <c r="AMY227" s="252"/>
      <c r="AMZ227" s="253"/>
      <c r="ANA227" s="251"/>
      <c r="ANB227" s="252"/>
      <c r="ANC227" s="253"/>
      <c r="AND227" s="251"/>
      <c r="ANE227" s="252"/>
      <c r="ANF227" s="253"/>
      <c r="ANG227" s="251"/>
      <c r="ANH227" s="252"/>
      <c r="ANI227" s="253"/>
      <c r="ANJ227" s="251"/>
      <c r="ANK227" s="252"/>
      <c r="ANL227" s="253"/>
      <c r="ANM227" s="251"/>
      <c r="ANN227" s="252"/>
      <c r="ANO227" s="253"/>
      <c r="ANP227" s="251"/>
      <c r="ANQ227" s="252"/>
      <c r="ANR227" s="253"/>
      <c r="ANS227" s="251"/>
      <c r="ANT227" s="252"/>
      <c r="ANU227" s="253"/>
      <c r="ANV227" s="251"/>
      <c r="ANW227" s="252"/>
      <c r="ANX227" s="253"/>
      <c r="ANY227" s="251"/>
      <c r="ANZ227" s="252"/>
      <c r="AOA227" s="253"/>
      <c r="AOB227" s="251"/>
      <c r="AOC227" s="252"/>
      <c r="AOD227" s="253"/>
      <c r="AOE227" s="251"/>
      <c r="AOF227" s="252"/>
      <c r="AOG227" s="253"/>
      <c r="AOH227" s="251"/>
      <c r="AOI227" s="252"/>
      <c r="AOJ227" s="253"/>
      <c r="AOK227" s="251"/>
      <c r="AOL227" s="252"/>
      <c r="AOM227" s="253"/>
      <c r="AON227" s="251"/>
      <c r="AOO227" s="252"/>
      <c r="AOP227" s="253"/>
      <c r="AOQ227" s="251"/>
      <c r="AOR227" s="252"/>
      <c r="AOS227" s="253"/>
      <c r="AOT227" s="251"/>
      <c r="AOU227" s="252"/>
      <c r="AOV227" s="253"/>
      <c r="AOW227" s="251"/>
      <c r="AOX227" s="252"/>
      <c r="AOY227" s="253"/>
      <c r="AOZ227" s="251"/>
      <c r="APA227" s="252"/>
      <c r="APB227" s="253"/>
      <c r="APC227" s="251"/>
      <c r="APD227" s="252"/>
      <c r="APE227" s="253"/>
      <c r="APF227" s="251"/>
      <c r="APG227" s="252"/>
      <c r="APH227" s="253"/>
      <c r="API227" s="251"/>
      <c r="APJ227" s="252"/>
      <c r="APK227" s="253"/>
      <c r="APL227" s="251"/>
      <c r="APM227" s="252"/>
      <c r="APN227" s="253"/>
      <c r="APO227" s="251"/>
      <c r="APP227" s="252"/>
      <c r="APQ227" s="253"/>
      <c r="APR227" s="251"/>
      <c r="APS227" s="252"/>
      <c r="APT227" s="253"/>
      <c r="APU227" s="251"/>
      <c r="APV227" s="252"/>
      <c r="APW227" s="253"/>
      <c r="APX227" s="251"/>
      <c r="APY227" s="252"/>
      <c r="APZ227" s="253"/>
      <c r="AQA227" s="251"/>
      <c r="AQB227" s="252"/>
      <c r="AQC227" s="253"/>
      <c r="AQD227" s="251"/>
      <c r="AQE227" s="252"/>
      <c r="AQF227" s="253"/>
      <c r="AQG227" s="251"/>
      <c r="AQH227" s="252"/>
      <c r="AQI227" s="253"/>
      <c r="AQJ227" s="251"/>
      <c r="AQK227" s="252"/>
      <c r="AQL227" s="253"/>
      <c r="AQM227" s="251"/>
      <c r="AQN227" s="252"/>
      <c r="AQO227" s="253"/>
      <c r="AQP227" s="251"/>
      <c r="AQQ227" s="252"/>
      <c r="AQR227" s="253"/>
      <c r="AQS227" s="251"/>
      <c r="AQT227" s="252"/>
      <c r="AQU227" s="253"/>
      <c r="AQV227" s="251"/>
      <c r="AQW227" s="252"/>
      <c r="AQX227" s="253"/>
      <c r="AQY227" s="251"/>
      <c r="AQZ227" s="252"/>
      <c r="ARA227" s="253"/>
      <c r="ARB227" s="251"/>
      <c r="ARC227" s="252"/>
      <c r="ARD227" s="253"/>
      <c r="ARE227" s="251"/>
      <c r="ARF227" s="252"/>
      <c r="ARG227" s="253"/>
      <c r="ARH227" s="251"/>
      <c r="ARI227" s="252"/>
      <c r="ARJ227" s="253"/>
      <c r="ARK227" s="251"/>
      <c r="ARL227" s="252"/>
      <c r="ARM227" s="253"/>
      <c r="ARN227" s="251"/>
      <c r="ARO227" s="252"/>
      <c r="ARP227" s="253"/>
      <c r="ARQ227" s="251"/>
      <c r="ARR227" s="252"/>
      <c r="ARS227" s="253"/>
      <c r="ART227" s="251"/>
      <c r="ARU227" s="252"/>
      <c r="ARV227" s="253"/>
      <c r="ARW227" s="251"/>
      <c r="ARX227" s="252"/>
      <c r="ARY227" s="253"/>
      <c r="ARZ227" s="251"/>
      <c r="ASA227" s="252"/>
      <c r="ASB227" s="253"/>
      <c r="ASC227" s="251"/>
      <c r="ASD227" s="252"/>
      <c r="ASE227" s="253"/>
      <c r="ASF227" s="251"/>
      <c r="ASG227" s="252"/>
      <c r="ASH227" s="253"/>
      <c r="ASI227" s="251"/>
      <c r="ASJ227" s="252"/>
      <c r="ASK227" s="253"/>
      <c r="ASL227" s="251"/>
      <c r="ASM227" s="252"/>
      <c r="ASN227" s="253"/>
      <c r="ASO227" s="251"/>
      <c r="ASP227" s="252"/>
      <c r="ASQ227" s="253"/>
      <c r="ASR227" s="251"/>
      <c r="ASS227" s="252"/>
      <c r="AST227" s="253"/>
      <c r="ASU227" s="251"/>
      <c r="ASV227" s="252"/>
      <c r="ASW227" s="253"/>
      <c r="ASX227" s="251"/>
      <c r="ASY227" s="252"/>
      <c r="ASZ227" s="253"/>
      <c r="ATA227" s="251"/>
      <c r="ATB227" s="252"/>
      <c r="ATC227" s="253"/>
      <c r="ATD227" s="251"/>
      <c r="ATE227" s="252"/>
      <c r="ATF227" s="253"/>
      <c r="ATG227" s="251"/>
      <c r="ATH227" s="252"/>
      <c r="ATI227" s="253"/>
      <c r="ATJ227" s="251"/>
      <c r="ATK227" s="252"/>
      <c r="ATL227" s="253"/>
      <c r="ATM227" s="251"/>
      <c r="ATN227" s="252"/>
      <c r="ATO227" s="253"/>
      <c r="ATP227" s="251"/>
      <c r="ATQ227" s="252"/>
      <c r="ATR227" s="253"/>
      <c r="ATS227" s="251"/>
      <c r="ATT227" s="252"/>
      <c r="ATU227" s="253"/>
      <c r="ATV227" s="251"/>
      <c r="ATW227" s="252"/>
      <c r="ATX227" s="253"/>
      <c r="ATY227" s="251"/>
      <c r="ATZ227" s="252"/>
      <c r="AUA227" s="253"/>
      <c r="AUB227" s="251"/>
      <c r="AUC227" s="252"/>
      <c r="AUD227" s="253"/>
      <c r="AUE227" s="251"/>
      <c r="AUF227" s="252"/>
      <c r="AUG227" s="253"/>
      <c r="AUH227" s="251"/>
      <c r="AUI227" s="252"/>
      <c r="AUJ227" s="253"/>
      <c r="AUK227" s="251"/>
      <c r="AUL227" s="252"/>
      <c r="AUM227" s="253"/>
      <c r="AUN227" s="251"/>
      <c r="AUO227" s="252"/>
      <c r="AUP227" s="253"/>
      <c r="AUQ227" s="251"/>
      <c r="AUR227" s="252"/>
      <c r="AUS227" s="253"/>
      <c r="AUT227" s="251"/>
      <c r="AUU227" s="252"/>
      <c r="AUV227" s="253"/>
      <c r="AUW227" s="251"/>
      <c r="AUX227" s="252"/>
      <c r="AUY227" s="253"/>
      <c r="AUZ227" s="251"/>
      <c r="AVA227" s="252"/>
      <c r="AVB227" s="253"/>
      <c r="AVC227" s="251"/>
      <c r="AVD227" s="252"/>
      <c r="AVE227" s="253"/>
      <c r="AVF227" s="251"/>
      <c r="AVG227" s="252"/>
      <c r="AVH227" s="253"/>
      <c r="AVI227" s="251"/>
      <c r="AVJ227" s="252"/>
      <c r="AVK227" s="253"/>
      <c r="AVL227" s="251"/>
      <c r="AVM227" s="252"/>
      <c r="AVN227" s="253"/>
      <c r="AVO227" s="251"/>
      <c r="AVP227" s="252"/>
      <c r="AVQ227" s="253"/>
      <c r="AVR227" s="251"/>
      <c r="AVS227" s="252"/>
      <c r="AVT227" s="253"/>
      <c r="AVU227" s="251"/>
      <c r="AVV227" s="252"/>
      <c r="AVW227" s="253"/>
      <c r="AVX227" s="251"/>
      <c r="AVY227" s="252"/>
      <c r="AVZ227" s="253"/>
      <c r="AWA227" s="251"/>
      <c r="AWB227" s="252"/>
      <c r="AWC227" s="253"/>
      <c r="AWD227" s="251"/>
      <c r="AWE227" s="252"/>
      <c r="AWF227" s="253"/>
      <c r="AWG227" s="251"/>
      <c r="AWH227" s="252"/>
      <c r="AWI227" s="253"/>
      <c r="AWJ227" s="251"/>
      <c r="AWK227" s="252"/>
      <c r="AWL227" s="253"/>
      <c r="AWM227" s="251"/>
      <c r="AWN227" s="252"/>
      <c r="AWO227" s="253"/>
      <c r="AWP227" s="251"/>
      <c r="AWQ227" s="252"/>
      <c r="AWR227" s="253"/>
      <c r="AWS227" s="251"/>
      <c r="AWT227" s="252"/>
      <c r="AWU227" s="253"/>
      <c r="AWV227" s="251"/>
      <c r="AWW227" s="252"/>
      <c r="AWX227" s="253"/>
      <c r="AWY227" s="251"/>
      <c r="AWZ227" s="252"/>
      <c r="AXA227" s="253"/>
      <c r="AXB227" s="251"/>
      <c r="AXC227" s="252"/>
      <c r="AXD227" s="253"/>
      <c r="AXE227" s="251"/>
      <c r="AXF227" s="252"/>
      <c r="AXG227" s="253"/>
      <c r="AXH227" s="251"/>
      <c r="AXI227" s="252"/>
      <c r="AXJ227" s="253"/>
      <c r="AXK227" s="251"/>
      <c r="AXL227" s="252"/>
      <c r="AXM227" s="253"/>
      <c r="AXN227" s="251"/>
      <c r="AXO227" s="252"/>
      <c r="AXP227" s="253"/>
      <c r="AXQ227" s="251"/>
      <c r="AXR227" s="252"/>
      <c r="AXS227" s="253"/>
      <c r="AXT227" s="251"/>
      <c r="AXU227" s="252"/>
      <c r="AXV227" s="253"/>
      <c r="AXW227" s="251"/>
      <c r="AXX227" s="252"/>
      <c r="AXY227" s="253"/>
      <c r="AXZ227" s="251"/>
      <c r="AYA227" s="252"/>
      <c r="AYB227" s="253"/>
      <c r="AYC227" s="251"/>
      <c r="AYD227" s="252"/>
      <c r="AYE227" s="253"/>
      <c r="AYF227" s="251"/>
      <c r="AYG227" s="252"/>
      <c r="AYH227" s="253"/>
      <c r="AYI227" s="251"/>
      <c r="AYJ227" s="252"/>
      <c r="AYK227" s="253"/>
      <c r="AYL227" s="251"/>
      <c r="AYM227" s="252"/>
      <c r="AYN227" s="253"/>
      <c r="AYO227" s="251"/>
      <c r="AYP227" s="252"/>
      <c r="AYQ227" s="253"/>
      <c r="AYR227" s="251"/>
      <c r="AYS227" s="252"/>
      <c r="AYT227" s="253"/>
      <c r="AYU227" s="251"/>
      <c r="AYV227" s="252"/>
      <c r="AYW227" s="253"/>
      <c r="AYX227" s="251"/>
      <c r="AYY227" s="252"/>
      <c r="AYZ227" s="253"/>
      <c r="AZA227" s="251"/>
      <c r="AZB227" s="252"/>
      <c r="AZC227" s="253"/>
      <c r="AZD227" s="251"/>
      <c r="AZE227" s="252"/>
      <c r="AZF227" s="253"/>
      <c r="AZG227" s="251"/>
      <c r="AZH227" s="252"/>
      <c r="AZI227" s="253"/>
      <c r="AZJ227" s="251"/>
      <c r="AZK227" s="252"/>
      <c r="AZL227" s="253"/>
      <c r="AZM227" s="251"/>
      <c r="AZN227" s="252"/>
      <c r="AZO227" s="253"/>
      <c r="AZP227" s="251"/>
      <c r="AZQ227" s="252"/>
      <c r="AZR227" s="253"/>
      <c r="AZS227" s="251"/>
      <c r="AZT227" s="252"/>
      <c r="AZU227" s="253"/>
      <c r="AZV227" s="251"/>
      <c r="AZW227" s="252"/>
      <c r="AZX227" s="253"/>
      <c r="AZY227" s="251"/>
      <c r="AZZ227" s="252"/>
      <c r="BAA227" s="253"/>
      <c r="BAB227" s="251"/>
      <c r="BAC227" s="252"/>
      <c r="BAD227" s="253"/>
      <c r="BAE227" s="251"/>
      <c r="BAF227" s="252"/>
      <c r="BAG227" s="253"/>
      <c r="BAH227" s="251"/>
      <c r="BAI227" s="252"/>
      <c r="BAJ227" s="253"/>
      <c r="BAK227" s="251"/>
      <c r="BAL227" s="252"/>
      <c r="BAM227" s="253"/>
      <c r="BAN227" s="251"/>
      <c r="BAO227" s="252"/>
      <c r="BAP227" s="253"/>
      <c r="BAQ227" s="251"/>
      <c r="BAR227" s="252"/>
      <c r="BAS227" s="253"/>
      <c r="BAT227" s="251"/>
      <c r="BAU227" s="252"/>
      <c r="BAV227" s="253"/>
      <c r="BAW227" s="251"/>
      <c r="BAX227" s="252"/>
      <c r="BAY227" s="253"/>
      <c r="BAZ227" s="251"/>
      <c r="BBA227" s="252"/>
      <c r="BBB227" s="253"/>
      <c r="BBC227" s="251"/>
      <c r="BBD227" s="252"/>
      <c r="BBE227" s="253"/>
      <c r="BBF227" s="251"/>
      <c r="BBG227" s="252"/>
      <c r="BBH227" s="253"/>
      <c r="BBI227" s="251"/>
      <c r="BBJ227" s="252"/>
      <c r="BBK227" s="253"/>
      <c r="BBL227" s="251"/>
      <c r="BBM227" s="252"/>
      <c r="BBN227" s="253"/>
      <c r="BBO227" s="251"/>
      <c r="BBP227" s="252"/>
      <c r="BBQ227" s="253"/>
      <c r="BBR227" s="251"/>
      <c r="BBS227" s="252"/>
      <c r="BBT227" s="253"/>
      <c r="BBU227" s="251"/>
      <c r="BBV227" s="252"/>
      <c r="BBW227" s="253"/>
      <c r="BBX227" s="251"/>
      <c r="BBY227" s="252"/>
      <c r="BBZ227" s="253"/>
      <c r="BCA227" s="251"/>
      <c r="BCB227" s="252"/>
      <c r="BCC227" s="253"/>
      <c r="BCD227" s="251"/>
      <c r="BCE227" s="252"/>
      <c r="BCF227" s="253"/>
      <c r="BCG227" s="251"/>
      <c r="BCH227" s="252"/>
      <c r="BCI227" s="253"/>
      <c r="BCJ227" s="251"/>
      <c r="BCK227" s="252"/>
      <c r="BCL227" s="253"/>
      <c r="BCM227" s="251"/>
      <c r="BCN227" s="252"/>
      <c r="BCO227" s="253"/>
      <c r="BCP227" s="251"/>
      <c r="BCQ227" s="252"/>
      <c r="BCR227" s="253"/>
      <c r="BCS227" s="251"/>
      <c r="BCT227" s="252"/>
      <c r="BCU227" s="253"/>
      <c r="BCV227" s="251"/>
      <c r="BCW227" s="252"/>
      <c r="BCX227" s="253"/>
      <c r="BCY227" s="251"/>
      <c r="BCZ227" s="252"/>
      <c r="BDA227" s="253"/>
      <c r="BDB227" s="251"/>
      <c r="BDC227" s="252"/>
      <c r="BDD227" s="253"/>
      <c r="BDE227" s="251"/>
      <c r="BDF227" s="252"/>
      <c r="BDG227" s="253"/>
      <c r="BDH227" s="251"/>
      <c r="BDI227" s="252"/>
      <c r="BDJ227" s="253"/>
      <c r="BDK227" s="251"/>
      <c r="BDL227" s="252"/>
      <c r="BDM227" s="253"/>
      <c r="BDN227" s="251"/>
      <c r="BDO227" s="252"/>
      <c r="BDP227" s="253"/>
      <c r="BDQ227" s="251"/>
      <c r="BDR227" s="252"/>
      <c r="BDS227" s="253"/>
      <c r="BDT227" s="251"/>
      <c r="BDU227" s="252"/>
      <c r="BDV227" s="253"/>
      <c r="BDW227" s="251"/>
      <c r="BDX227" s="252"/>
      <c r="BDY227" s="253"/>
      <c r="BDZ227" s="251"/>
      <c r="BEA227" s="252"/>
      <c r="BEB227" s="253"/>
      <c r="BEC227" s="251"/>
      <c r="BED227" s="252"/>
      <c r="BEE227" s="253"/>
      <c r="BEF227" s="251"/>
      <c r="BEG227" s="252"/>
      <c r="BEH227" s="253"/>
      <c r="BEI227" s="251"/>
      <c r="BEJ227" s="252"/>
      <c r="BEK227" s="253"/>
      <c r="BEL227" s="251"/>
      <c r="BEM227" s="252"/>
      <c r="BEN227" s="253"/>
      <c r="BEO227" s="251"/>
      <c r="BEP227" s="252"/>
      <c r="BEQ227" s="253"/>
      <c r="BER227" s="251"/>
      <c r="BES227" s="252"/>
      <c r="BET227" s="253"/>
      <c r="BEU227" s="251"/>
      <c r="BEV227" s="252"/>
      <c r="BEW227" s="253"/>
      <c r="BEX227" s="251"/>
      <c r="BEY227" s="252"/>
      <c r="BEZ227" s="253"/>
      <c r="BFA227" s="251"/>
      <c r="BFB227" s="252"/>
      <c r="BFC227" s="253"/>
      <c r="BFD227" s="251"/>
      <c r="BFE227" s="252"/>
      <c r="BFF227" s="253"/>
      <c r="BFG227" s="251"/>
      <c r="BFH227" s="252"/>
      <c r="BFI227" s="253"/>
      <c r="BFJ227" s="251"/>
      <c r="BFK227" s="252"/>
      <c r="BFL227" s="253"/>
      <c r="BFM227" s="251"/>
      <c r="BFN227" s="252"/>
      <c r="BFO227" s="253"/>
      <c r="BFP227" s="251"/>
      <c r="BFQ227" s="252"/>
      <c r="BFR227" s="253"/>
      <c r="BFS227" s="251"/>
      <c r="BFT227" s="252"/>
      <c r="BFU227" s="253"/>
      <c r="BFV227" s="251"/>
      <c r="BFW227" s="252"/>
      <c r="BFX227" s="253"/>
      <c r="BFY227" s="251"/>
      <c r="BFZ227" s="252"/>
      <c r="BGA227" s="253"/>
      <c r="BGB227" s="251"/>
      <c r="BGC227" s="252"/>
      <c r="BGD227" s="253"/>
      <c r="BGE227" s="251"/>
      <c r="BGF227" s="252"/>
      <c r="BGG227" s="253"/>
      <c r="BGH227" s="251"/>
      <c r="BGI227" s="252"/>
      <c r="BGJ227" s="253"/>
      <c r="BGK227" s="251"/>
      <c r="BGL227" s="252"/>
      <c r="BGM227" s="253"/>
      <c r="BGN227" s="251"/>
      <c r="BGO227" s="252"/>
      <c r="BGP227" s="253"/>
      <c r="BGQ227" s="251"/>
      <c r="BGR227" s="252"/>
      <c r="BGS227" s="253"/>
      <c r="BGT227" s="251"/>
      <c r="BGU227" s="252"/>
      <c r="BGV227" s="253"/>
      <c r="BGW227" s="251"/>
      <c r="BGX227" s="252"/>
      <c r="BGY227" s="253"/>
      <c r="BGZ227" s="251"/>
      <c r="BHA227" s="252"/>
      <c r="BHB227" s="253"/>
      <c r="BHC227" s="251"/>
      <c r="BHD227" s="252"/>
      <c r="BHE227" s="253"/>
      <c r="BHF227" s="251"/>
      <c r="BHG227" s="252"/>
      <c r="BHH227" s="253"/>
      <c r="BHI227" s="251"/>
      <c r="BHJ227" s="252"/>
      <c r="BHK227" s="253"/>
      <c r="BHL227" s="251"/>
      <c r="BHM227" s="252"/>
      <c r="BHN227" s="253"/>
      <c r="BHO227" s="251"/>
      <c r="BHP227" s="252"/>
      <c r="BHQ227" s="253"/>
      <c r="BHR227" s="251"/>
      <c r="BHS227" s="252"/>
      <c r="BHT227" s="253"/>
      <c r="BHU227" s="251"/>
      <c r="BHV227" s="252"/>
      <c r="BHW227" s="253"/>
      <c r="BHX227" s="251"/>
      <c r="BHY227" s="252"/>
      <c r="BHZ227" s="253"/>
      <c r="BIA227" s="251"/>
      <c r="BIB227" s="252"/>
      <c r="BIC227" s="253"/>
      <c r="BID227" s="251"/>
      <c r="BIE227" s="252"/>
      <c r="BIF227" s="253"/>
      <c r="BIG227" s="251"/>
      <c r="BIH227" s="252"/>
      <c r="BII227" s="253"/>
      <c r="BIJ227" s="251"/>
      <c r="BIK227" s="252"/>
      <c r="BIL227" s="253"/>
      <c r="BIM227" s="251"/>
      <c r="BIN227" s="252"/>
      <c r="BIO227" s="253"/>
      <c r="BIP227" s="251"/>
      <c r="BIQ227" s="252"/>
      <c r="BIR227" s="253"/>
      <c r="BIS227" s="251"/>
      <c r="BIT227" s="252"/>
      <c r="BIU227" s="253"/>
      <c r="BIV227" s="251"/>
      <c r="BIW227" s="252"/>
      <c r="BIX227" s="253"/>
      <c r="BIY227" s="251"/>
      <c r="BIZ227" s="252"/>
      <c r="BJA227" s="253"/>
      <c r="BJB227" s="251"/>
      <c r="BJC227" s="252"/>
      <c r="BJD227" s="253"/>
      <c r="BJE227" s="251"/>
      <c r="BJF227" s="252"/>
      <c r="BJG227" s="253"/>
      <c r="BJH227" s="251"/>
      <c r="BJI227" s="252"/>
      <c r="BJJ227" s="253"/>
      <c r="BJK227" s="251"/>
      <c r="BJL227" s="252"/>
      <c r="BJM227" s="253"/>
      <c r="BJN227" s="251"/>
      <c r="BJO227" s="252"/>
      <c r="BJP227" s="253"/>
      <c r="BJQ227" s="251"/>
      <c r="BJR227" s="252"/>
      <c r="BJS227" s="253"/>
      <c r="BJT227" s="251"/>
      <c r="BJU227" s="252"/>
      <c r="BJV227" s="253"/>
      <c r="BJW227" s="251"/>
      <c r="BJX227" s="252"/>
      <c r="BJY227" s="253"/>
      <c r="BJZ227" s="251"/>
      <c r="BKA227" s="252"/>
      <c r="BKB227" s="253"/>
      <c r="BKC227" s="251"/>
      <c r="BKD227" s="252"/>
      <c r="BKE227" s="253"/>
      <c r="BKF227" s="251"/>
      <c r="BKG227" s="252"/>
      <c r="BKH227" s="253"/>
      <c r="BKI227" s="251"/>
      <c r="BKJ227" s="252"/>
      <c r="BKK227" s="253"/>
      <c r="BKL227" s="251"/>
      <c r="BKM227" s="252"/>
      <c r="BKN227" s="253"/>
      <c r="BKO227" s="251"/>
      <c r="BKP227" s="252"/>
      <c r="BKQ227" s="253"/>
      <c r="BKR227" s="251"/>
      <c r="BKS227" s="252"/>
      <c r="BKT227" s="253"/>
      <c r="BKU227" s="251"/>
      <c r="BKV227" s="252"/>
      <c r="BKW227" s="253"/>
      <c r="BKX227" s="251"/>
      <c r="BKY227" s="252"/>
      <c r="BKZ227" s="253"/>
      <c r="BLA227" s="251"/>
      <c r="BLB227" s="252"/>
      <c r="BLC227" s="253"/>
      <c r="BLD227" s="251"/>
      <c r="BLE227" s="252"/>
      <c r="BLF227" s="253"/>
      <c r="BLG227" s="251"/>
      <c r="BLH227" s="252"/>
      <c r="BLI227" s="253"/>
      <c r="BLJ227" s="251"/>
      <c r="BLK227" s="252"/>
      <c r="BLL227" s="253"/>
      <c r="BLM227" s="251"/>
      <c r="BLN227" s="252"/>
      <c r="BLO227" s="253"/>
      <c r="BLP227" s="251"/>
      <c r="BLQ227" s="252"/>
      <c r="BLR227" s="253"/>
      <c r="BLS227" s="251"/>
      <c r="BLT227" s="252"/>
      <c r="BLU227" s="253"/>
      <c r="BLV227" s="251"/>
      <c r="BLW227" s="252"/>
      <c r="BLX227" s="253"/>
      <c r="BLY227" s="251"/>
      <c r="BLZ227" s="252"/>
      <c r="BMA227" s="253"/>
      <c r="BMB227" s="251"/>
      <c r="BMC227" s="252"/>
      <c r="BMD227" s="253"/>
      <c r="BME227" s="251"/>
      <c r="BMF227" s="252"/>
      <c r="BMG227" s="253"/>
      <c r="BMH227" s="251"/>
      <c r="BMI227" s="252"/>
      <c r="BMJ227" s="253"/>
      <c r="BMK227" s="251"/>
      <c r="BML227" s="252"/>
      <c r="BMM227" s="253"/>
      <c r="BMN227" s="251"/>
      <c r="BMO227" s="252"/>
      <c r="BMP227" s="253"/>
      <c r="BMQ227" s="251"/>
      <c r="BMR227" s="252"/>
      <c r="BMS227" s="253"/>
      <c r="BMT227" s="251"/>
      <c r="BMU227" s="252"/>
      <c r="BMV227" s="253"/>
      <c r="BMW227" s="251"/>
      <c r="BMX227" s="252"/>
      <c r="BMY227" s="253"/>
      <c r="BMZ227" s="251"/>
      <c r="BNA227" s="252"/>
      <c r="BNB227" s="253"/>
      <c r="BNC227" s="251"/>
      <c r="BND227" s="252"/>
      <c r="BNE227" s="253"/>
      <c r="BNF227" s="251"/>
      <c r="BNG227" s="252"/>
      <c r="BNH227" s="253"/>
      <c r="BNI227" s="251"/>
      <c r="BNJ227" s="252"/>
      <c r="BNK227" s="253"/>
      <c r="BNL227" s="251"/>
      <c r="BNM227" s="252"/>
      <c r="BNN227" s="253"/>
      <c r="BNO227" s="251"/>
      <c r="BNP227" s="252"/>
      <c r="BNQ227" s="253"/>
      <c r="BNR227" s="251"/>
      <c r="BNS227" s="252"/>
      <c r="BNT227" s="253"/>
      <c r="BNU227" s="251"/>
      <c r="BNV227" s="252"/>
      <c r="BNW227" s="253"/>
      <c r="BNX227" s="251"/>
      <c r="BNY227" s="252"/>
      <c r="BNZ227" s="253"/>
      <c r="BOA227" s="251"/>
      <c r="BOB227" s="252"/>
      <c r="BOC227" s="253"/>
      <c r="BOD227" s="251"/>
      <c r="BOE227" s="252"/>
      <c r="BOF227" s="253"/>
      <c r="BOG227" s="251"/>
      <c r="BOH227" s="252"/>
      <c r="BOI227" s="253"/>
      <c r="BOJ227" s="251"/>
      <c r="BOK227" s="252"/>
      <c r="BOL227" s="253"/>
      <c r="BOM227" s="251"/>
      <c r="BON227" s="252"/>
      <c r="BOO227" s="253"/>
      <c r="BOP227" s="251"/>
      <c r="BOQ227" s="252"/>
      <c r="BOR227" s="253"/>
      <c r="BOS227" s="251"/>
      <c r="BOT227" s="252"/>
      <c r="BOU227" s="253"/>
      <c r="BOV227" s="251"/>
      <c r="BOW227" s="252"/>
      <c r="BOX227" s="253"/>
      <c r="BOY227" s="251"/>
      <c r="BOZ227" s="252"/>
      <c r="BPA227" s="253"/>
      <c r="BPB227" s="251"/>
      <c r="BPC227" s="252"/>
      <c r="BPD227" s="253"/>
      <c r="BPE227" s="251"/>
      <c r="BPF227" s="252"/>
      <c r="BPG227" s="253"/>
      <c r="BPH227" s="251"/>
      <c r="BPI227" s="252"/>
      <c r="BPJ227" s="253"/>
      <c r="BPK227" s="251"/>
      <c r="BPL227" s="252"/>
      <c r="BPM227" s="253"/>
      <c r="BPN227" s="251"/>
      <c r="BPO227" s="252"/>
      <c r="BPP227" s="253"/>
      <c r="BPQ227" s="251"/>
      <c r="BPR227" s="252"/>
      <c r="BPS227" s="253"/>
      <c r="BPT227" s="251"/>
      <c r="BPU227" s="252"/>
      <c r="BPV227" s="253"/>
      <c r="BPW227" s="251"/>
      <c r="BPX227" s="252"/>
      <c r="BPY227" s="253"/>
      <c r="BPZ227" s="251"/>
      <c r="BQA227" s="252"/>
      <c r="BQB227" s="253"/>
      <c r="BQC227" s="251"/>
      <c r="BQD227" s="252"/>
      <c r="BQE227" s="253"/>
      <c r="BQF227" s="251"/>
      <c r="BQG227" s="252"/>
      <c r="BQH227" s="253"/>
      <c r="BQI227" s="251"/>
      <c r="BQJ227" s="252"/>
      <c r="BQK227" s="253"/>
      <c r="BQL227" s="251"/>
      <c r="BQM227" s="252"/>
      <c r="BQN227" s="253"/>
      <c r="BQO227" s="251"/>
      <c r="BQP227" s="252"/>
      <c r="BQQ227" s="253"/>
      <c r="BQR227" s="251"/>
      <c r="BQS227" s="252"/>
      <c r="BQT227" s="253"/>
      <c r="BQU227" s="251"/>
      <c r="BQV227" s="252"/>
      <c r="BQW227" s="253"/>
      <c r="BQX227" s="251"/>
      <c r="BQY227" s="252"/>
      <c r="BQZ227" s="253"/>
      <c r="BRA227" s="251"/>
      <c r="BRB227" s="252"/>
      <c r="BRC227" s="253"/>
      <c r="BRD227" s="251"/>
      <c r="BRE227" s="252"/>
      <c r="BRF227" s="253"/>
      <c r="BRG227" s="251"/>
      <c r="BRH227" s="252"/>
      <c r="BRI227" s="253"/>
      <c r="BRJ227" s="251"/>
      <c r="BRK227" s="252"/>
      <c r="BRL227" s="253"/>
      <c r="BRM227" s="251"/>
      <c r="BRN227" s="252"/>
      <c r="BRO227" s="253"/>
      <c r="BRP227" s="251"/>
      <c r="BRQ227" s="252"/>
      <c r="BRR227" s="253"/>
      <c r="BRS227" s="251"/>
      <c r="BRT227" s="252"/>
      <c r="BRU227" s="253"/>
      <c r="BRV227" s="251"/>
      <c r="BRW227" s="252"/>
      <c r="BRX227" s="253"/>
      <c r="BRY227" s="251"/>
      <c r="BRZ227" s="252"/>
      <c r="BSA227" s="253"/>
      <c r="BSB227" s="251"/>
      <c r="BSC227" s="252"/>
      <c r="BSD227" s="253"/>
      <c r="BSE227" s="251"/>
      <c r="BSF227" s="252"/>
      <c r="BSG227" s="253"/>
      <c r="BSH227" s="251"/>
      <c r="BSI227" s="252"/>
      <c r="BSJ227" s="253"/>
      <c r="BSK227" s="251"/>
      <c r="BSL227" s="252"/>
      <c r="BSM227" s="253"/>
      <c r="BSN227" s="251"/>
      <c r="BSO227" s="252"/>
      <c r="BSP227" s="253"/>
      <c r="BSQ227" s="251"/>
      <c r="BSR227" s="252"/>
      <c r="BSS227" s="253"/>
      <c r="BST227" s="251"/>
      <c r="BSU227" s="252"/>
      <c r="BSV227" s="253"/>
      <c r="BSW227" s="251"/>
      <c r="BSX227" s="252"/>
      <c r="BSY227" s="253"/>
      <c r="BSZ227" s="251"/>
      <c r="BTA227" s="252"/>
      <c r="BTB227" s="253"/>
      <c r="BTC227" s="251"/>
      <c r="BTD227" s="252"/>
      <c r="BTE227" s="253"/>
      <c r="BTF227" s="251"/>
      <c r="BTG227" s="252"/>
      <c r="BTH227" s="253"/>
      <c r="BTI227" s="251"/>
      <c r="BTJ227" s="252"/>
      <c r="BTK227" s="253"/>
      <c r="BTL227" s="251"/>
      <c r="BTM227" s="252"/>
      <c r="BTN227" s="253"/>
      <c r="BTO227" s="251"/>
      <c r="BTP227" s="252"/>
      <c r="BTQ227" s="253"/>
      <c r="BTR227" s="251"/>
      <c r="BTS227" s="252"/>
      <c r="BTT227" s="253"/>
      <c r="BTU227" s="251"/>
      <c r="BTV227" s="252"/>
      <c r="BTW227" s="253"/>
      <c r="BTX227" s="251"/>
      <c r="BTY227" s="252"/>
      <c r="BTZ227" s="253"/>
      <c r="BUA227" s="251"/>
      <c r="BUB227" s="252"/>
      <c r="BUC227" s="253"/>
      <c r="BUD227" s="251"/>
      <c r="BUE227" s="252"/>
      <c r="BUF227" s="253"/>
      <c r="BUG227" s="251"/>
      <c r="BUH227" s="252"/>
      <c r="BUI227" s="253"/>
      <c r="BUJ227" s="251"/>
      <c r="BUK227" s="252"/>
      <c r="BUL227" s="253"/>
      <c r="BUM227" s="251"/>
      <c r="BUN227" s="252"/>
      <c r="BUO227" s="253"/>
      <c r="BUP227" s="251"/>
      <c r="BUQ227" s="252"/>
      <c r="BUR227" s="253"/>
      <c r="BUS227" s="251"/>
      <c r="BUT227" s="252"/>
      <c r="BUU227" s="253"/>
      <c r="BUV227" s="251"/>
      <c r="BUW227" s="252"/>
      <c r="BUX227" s="253"/>
      <c r="BUY227" s="251"/>
      <c r="BUZ227" s="252"/>
      <c r="BVA227" s="253"/>
      <c r="BVB227" s="251"/>
      <c r="BVC227" s="252"/>
      <c r="BVD227" s="253"/>
      <c r="BVE227" s="251"/>
      <c r="BVF227" s="252"/>
      <c r="BVG227" s="253"/>
      <c r="BVH227" s="251"/>
      <c r="BVI227" s="252"/>
      <c r="BVJ227" s="253"/>
      <c r="BVK227" s="251"/>
      <c r="BVL227" s="252"/>
      <c r="BVM227" s="253"/>
      <c r="BVN227" s="251"/>
      <c r="BVO227" s="252"/>
      <c r="BVP227" s="253"/>
      <c r="BVQ227" s="251"/>
      <c r="BVR227" s="252"/>
      <c r="BVS227" s="253"/>
      <c r="BVT227" s="251"/>
      <c r="BVU227" s="252"/>
      <c r="BVV227" s="253"/>
      <c r="BVW227" s="251"/>
      <c r="BVX227" s="252"/>
      <c r="BVY227" s="253"/>
      <c r="BVZ227" s="251"/>
      <c r="BWA227" s="252"/>
      <c r="BWB227" s="253"/>
      <c r="BWC227" s="251"/>
      <c r="BWD227" s="252"/>
      <c r="BWE227" s="253"/>
      <c r="BWF227" s="251"/>
      <c r="BWG227" s="252"/>
      <c r="BWH227" s="253"/>
      <c r="BWI227" s="251"/>
      <c r="BWJ227" s="252"/>
      <c r="BWK227" s="253"/>
      <c r="BWL227" s="251"/>
      <c r="BWM227" s="252"/>
      <c r="BWN227" s="253"/>
      <c r="BWO227" s="251"/>
      <c r="BWP227" s="252"/>
      <c r="BWQ227" s="253"/>
      <c r="BWR227" s="251"/>
      <c r="BWS227" s="252"/>
      <c r="BWT227" s="253"/>
      <c r="BWU227" s="251"/>
      <c r="BWV227" s="252"/>
      <c r="BWW227" s="253"/>
      <c r="BWX227" s="251"/>
      <c r="BWY227" s="252"/>
      <c r="BWZ227" s="253"/>
      <c r="BXA227" s="251"/>
      <c r="BXB227" s="252"/>
      <c r="BXC227" s="253"/>
      <c r="BXD227" s="251"/>
      <c r="BXE227" s="252"/>
      <c r="BXF227" s="253"/>
      <c r="BXG227" s="251"/>
      <c r="BXH227" s="252"/>
      <c r="BXI227" s="253"/>
      <c r="BXJ227" s="251"/>
      <c r="BXK227" s="252"/>
      <c r="BXL227" s="253"/>
      <c r="BXM227" s="251"/>
      <c r="BXN227" s="252"/>
      <c r="BXO227" s="253"/>
      <c r="BXP227" s="251"/>
      <c r="BXQ227" s="252"/>
      <c r="BXR227" s="253"/>
      <c r="BXS227" s="251"/>
      <c r="BXT227" s="252"/>
      <c r="BXU227" s="253"/>
      <c r="BXV227" s="251"/>
      <c r="BXW227" s="252"/>
      <c r="BXX227" s="253"/>
      <c r="BXY227" s="251"/>
      <c r="BXZ227" s="252"/>
      <c r="BYA227" s="253"/>
      <c r="BYB227" s="251"/>
      <c r="BYC227" s="252"/>
      <c r="BYD227" s="253"/>
      <c r="BYE227" s="251"/>
      <c r="BYF227" s="252"/>
      <c r="BYG227" s="253"/>
      <c r="BYH227" s="251"/>
      <c r="BYI227" s="252"/>
      <c r="BYJ227" s="253"/>
      <c r="BYK227" s="251"/>
      <c r="BYL227" s="252"/>
      <c r="BYM227" s="253"/>
      <c r="BYN227" s="251"/>
      <c r="BYO227" s="252"/>
      <c r="BYP227" s="253"/>
      <c r="BYQ227" s="251"/>
      <c r="BYR227" s="252"/>
      <c r="BYS227" s="253"/>
      <c r="BYT227" s="251"/>
      <c r="BYU227" s="252"/>
      <c r="BYV227" s="253"/>
      <c r="BYW227" s="251"/>
      <c r="BYX227" s="252"/>
      <c r="BYY227" s="253"/>
      <c r="BYZ227" s="251"/>
      <c r="BZA227" s="252"/>
      <c r="BZB227" s="253"/>
      <c r="BZC227" s="251"/>
      <c r="BZD227" s="252"/>
      <c r="BZE227" s="253"/>
      <c r="BZF227" s="251"/>
      <c r="BZG227" s="252"/>
      <c r="BZH227" s="253"/>
      <c r="BZI227" s="251"/>
      <c r="BZJ227" s="252"/>
      <c r="BZK227" s="253"/>
      <c r="BZL227" s="251"/>
      <c r="BZM227" s="252"/>
      <c r="BZN227" s="253"/>
      <c r="BZO227" s="251"/>
      <c r="BZP227" s="252"/>
      <c r="BZQ227" s="253"/>
      <c r="BZR227" s="251"/>
      <c r="BZS227" s="252"/>
      <c r="BZT227" s="253"/>
      <c r="BZU227" s="251"/>
      <c r="BZV227" s="252"/>
      <c r="BZW227" s="253"/>
      <c r="BZX227" s="251"/>
      <c r="BZY227" s="252"/>
      <c r="BZZ227" s="253"/>
      <c r="CAA227" s="251"/>
      <c r="CAB227" s="252"/>
      <c r="CAC227" s="253"/>
      <c r="CAD227" s="251"/>
      <c r="CAE227" s="252"/>
      <c r="CAF227" s="253"/>
      <c r="CAG227" s="251"/>
      <c r="CAH227" s="252"/>
      <c r="CAI227" s="253"/>
      <c r="CAJ227" s="251"/>
      <c r="CAK227" s="252"/>
      <c r="CAL227" s="253"/>
      <c r="CAM227" s="251"/>
      <c r="CAN227" s="252"/>
      <c r="CAO227" s="253"/>
      <c r="CAP227" s="251"/>
      <c r="CAQ227" s="252"/>
      <c r="CAR227" s="253"/>
      <c r="CAS227" s="251"/>
      <c r="CAT227" s="252"/>
      <c r="CAU227" s="253"/>
      <c r="CAV227" s="251"/>
      <c r="CAW227" s="252"/>
      <c r="CAX227" s="253"/>
      <c r="CAY227" s="251"/>
      <c r="CAZ227" s="252"/>
      <c r="CBA227" s="253"/>
      <c r="CBB227" s="251"/>
      <c r="CBC227" s="252"/>
      <c r="CBD227" s="253"/>
      <c r="CBE227" s="251"/>
      <c r="CBF227" s="252"/>
      <c r="CBG227" s="253"/>
      <c r="CBH227" s="251"/>
      <c r="CBI227" s="252"/>
      <c r="CBJ227" s="253"/>
      <c r="CBK227" s="251"/>
      <c r="CBL227" s="252"/>
      <c r="CBM227" s="253"/>
      <c r="CBN227" s="251"/>
      <c r="CBO227" s="252"/>
      <c r="CBP227" s="253"/>
      <c r="CBQ227" s="251"/>
      <c r="CBR227" s="252"/>
      <c r="CBS227" s="253"/>
      <c r="CBT227" s="251"/>
      <c r="CBU227" s="252"/>
      <c r="CBV227" s="253"/>
      <c r="CBW227" s="251"/>
      <c r="CBX227" s="252"/>
      <c r="CBY227" s="253"/>
      <c r="CBZ227" s="251"/>
      <c r="CCA227" s="252"/>
      <c r="CCB227" s="253"/>
      <c r="CCC227" s="251"/>
      <c r="CCD227" s="252"/>
      <c r="CCE227" s="253"/>
      <c r="CCF227" s="251"/>
      <c r="CCG227" s="252"/>
      <c r="CCH227" s="253"/>
      <c r="CCI227" s="251"/>
      <c r="CCJ227" s="252"/>
      <c r="CCK227" s="253"/>
      <c r="CCL227" s="251"/>
      <c r="CCM227" s="252"/>
      <c r="CCN227" s="253"/>
      <c r="CCO227" s="251"/>
      <c r="CCP227" s="252"/>
      <c r="CCQ227" s="253"/>
      <c r="CCR227" s="251"/>
      <c r="CCS227" s="252"/>
      <c r="CCT227" s="253"/>
      <c r="CCU227" s="251"/>
      <c r="CCV227" s="252"/>
      <c r="CCW227" s="253"/>
      <c r="CCX227" s="251"/>
      <c r="CCY227" s="252"/>
      <c r="CCZ227" s="253"/>
      <c r="CDA227" s="251"/>
      <c r="CDB227" s="252"/>
      <c r="CDC227" s="253"/>
      <c r="CDD227" s="251"/>
      <c r="CDE227" s="252"/>
      <c r="CDF227" s="253"/>
      <c r="CDG227" s="251"/>
      <c r="CDH227" s="252"/>
      <c r="CDI227" s="253"/>
      <c r="CDJ227" s="251"/>
      <c r="CDK227" s="252"/>
      <c r="CDL227" s="253"/>
      <c r="CDM227" s="251"/>
      <c r="CDN227" s="252"/>
      <c r="CDO227" s="253"/>
      <c r="CDP227" s="251"/>
      <c r="CDQ227" s="252"/>
      <c r="CDR227" s="253"/>
      <c r="CDS227" s="251"/>
      <c r="CDT227" s="252"/>
      <c r="CDU227" s="253"/>
      <c r="CDV227" s="251"/>
      <c r="CDW227" s="252"/>
      <c r="CDX227" s="253"/>
      <c r="CDY227" s="251"/>
      <c r="CDZ227" s="252"/>
      <c r="CEA227" s="253"/>
      <c r="CEB227" s="251"/>
      <c r="CEC227" s="252"/>
      <c r="CED227" s="253"/>
      <c r="CEE227" s="251"/>
      <c r="CEF227" s="252"/>
      <c r="CEG227" s="253"/>
      <c r="CEH227" s="251"/>
      <c r="CEI227" s="252"/>
      <c r="CEJ227" s="253"/>
      <c r="CEK227" s="251"/>
      <c r="CEL227" s="252"/>
      <c r="CEM227" s="253"/>
      <c r="CEN227" s="251"/>
      <c r="CEO227" s="252"/>
      <c r="CEP227" s="253"/>
      <c r="CEQ227" s="251"/>
      <c r="CER227" s="252"/>
      <c r="CES227" s="253"/>
      <c r="CET227" s="251"/>
      <c r="CEU227" s="252"/>
      <c r="CEV227" s="253"/>
      <c r="CEW227" s="251"/>
      <c r="CEX227" s="252"/>
      <c r="CEY227" s="253"/>
      <c r="CEZ227" s="251"/>
      <c r="CFA227" s="252"/>
      <c r="CFB227" s="253"/>
      <c r="CFC227" s="251"/>
      <c r="CFD227" s="252"/>
      <c r="CFE227" s="253"/>
      <c r="CFF227" s="251"/>
      <c r="CFG227" s="252"/>
      <c r="CFH227" s="253"/>
      <c r="CFI227" s="251"/>
      <c r="CFJ227" s="252"/>
      <c r="CFK227" s="253"/>
      <c r="CFL227" s="251"/>
      <c r="CFM227" s="252"/>
      <c r="CFN227" s="253"/>
      <c r="CFO227" s="251"/>
      <c r="CFP227" s="252"/>
      <c r="CFQ227" s="253"/>
      <c r="CFR227" s="251"/>
      <c r="CFS227" s="252"/>
      <c r="CFT227" s="253"/>
      <c r="CFU227" s="251"/>
      <c r="CFV227" s="252"/>
      <c r="CFW227" s="253"/>
      <c r="CFX227" s="251"/>
      <c r="CFY227" s="252"/>
      <c r="CFZ227" s="253"/>
      <c r="CGA227" s="251"/>
      <c r="CGB227" s="252"/>
      <c r="CGC227" s="253"/>
      <c r="CGD227" s="251"/>
      <c r="CGE227" s="252"/>
      <c r="CGF227" s="253"/>
      <c r="CGG227" s="251"/>
      <c r="CGH227" s="252"/>
      <c r="CGI227" s="253"/>
      <c r="CGJ227" s="251"/>
      <c r="CGK227" s="252"/>
      <c r="CGL227" s="253"/>
      <c r="CGM227" s="251"/>
      <c r="CGN227" s="252"/>
      <c r="CGO227" s="253"/>
      <c r="CGP227" s="251"/>
      <c r="CGQ227" s="252"/>
      <c r="CGR227" s="253"/>
      <c r="CGS227" s="251"/>
      <c r="CGT227" s="252"/>
      <c r="CGU227" s="253"/>
      <c r="CGV227" s="251"/>
      <c r="CGW227" s="252"/>
      <c r="CGX227" s="253"/>
      <c r="CGY227" s="251"/>
      <c r="CGZ227" s="252"/>
      <c r="CHA227" s="253"/>
      <c r="CHB227" s="251"/>
      <c r="CHC227" s="252"/>
      <c r="CHD227" s="253"/>
      <c r="CHE227" s="251"/>
      <c r="CHF227" s="252"/>
      <c r="CHG227" s="253"/>
      <c r="CHH227" s="251"/>
      <c r="CHI227" s="252"/>
      <c r="CHJ227" s="253"/>
      <c r="CHK227" s="251"/>
      <c r="CHL227" s="252"/>
      <c r="CHM227" s="253"/>
      <c r="CHN227" s="251"/>
      <c r="CHO227" s="252"/>
      <c r="CHP227" s="253"/>
      <c r="CHQ227" s="251"/>
      <c r="CHR227" s="252"/>
      <c r="CHS227" s="253"/>
      <c r="CHT227" s="251"/>
      <c r="CHU227" s="252"/>
      <c r="CHV227" s="253"/>
      <c r="CHW227" s="251"/>
      <c r="CHX227" s="252"/>
      <c r="CHY227" s="253"/>
      <c r="CHZ227" s="251"/>
      <c r="CIA227" s="252"/>
      <c r="CIB227" s="253"/>
      <c r="CIC227" s="251"/>
      <c r="CID227" s="252"/>
      <c r="CIE227" s="253"/>
      <c r="CIF227" s="251"/>
      <c r="CIG227" s="252"/>
      <c r="CIH227" s="253"/>
      <c r="CII227" s="251"/>
      <c r="CIJ227" s="252"/>
      <c r="CIK227" s="253"/>
      <c r="CIL227" s="251"/>
      <c r="CIM227" s="252"/>
      <c r="CIN227" s="253"/>
      <c r="CIO227" s="251"/>
      <c r="CIP227" s="252"/>
      <c r="CIQ227" s="253"/>
      <c r="CIR227" s="251"/>
      <c r="CIS227" s="252"/>
      <c r="CIT227" s="253"/>
      <c r="CIU227" s="251"/>
      <c r="CIV227" s="252"/>
      <c r="CIW227" s="253"/>
      <c r="CIX227" s="251"/>
      <c r="CIY227" s="252"/>
      <c r="CIZ227" s="253"/>
      <c r="CJA227" s="251"/>
      <c r="CJB227" s="252"/>
      <c r="CJC227" s="253"/>
      <c r="CJD227" s="251"/>
      <c r="CJE227" s="252"/>
      <c r="CJF227" s="253"/>
      <c r="CJG227" s="251"/>
      <c r="CJH227" s="252"/>
      <c r="CJI227" s="253"/>
      <c r="CJJ227" s="251"/>
      <c r="CJK227" s="252"/>
      <c r="CJL227" s="253"/>
      <c r="CJM227" s="251"/>
      <c r="CJN227" s="252"/>
      <c r="CJO227" s="253"/>
      <c r="CJP227" s="251"/>
      <c r="CJQ227" s="252"/>
      <c r="CJR227" s="253"/>
      <c r="CJS227" s="251"/>
      <c r="CJT227" s="252"/>
      <c r="CJU227" s="253"/>
      <c r="CJV227" s="251"/>
      <c r="CJW227" s="252"/>
      <c r="CJX227" s="253"/>
      <c r="CJY227" s="251"/>
      <c r="CJZ227" s="252"/>
      <c r="CKA227" s="253"/>
      <c r="CKB227" s="251"/>
      <c r="CKC227" s="252"/>
      <c r="CKD227" s="253"/>
      <c r="CKE227" s="251"/>
      <c r="CKF227" s="252"/>
      <c r="CKG227" s="253"/>
      <c r="CKH227" s="251"/>
      <c r="CKI227" s="252"/>
      <c r="CKJ227" s="253"/>
      <c r="CKK227" s="251"/>
      <c r="CKL227" s="252"/>
      <c r="CKM227" s="253"/>
      <c r="CKN227" s="251"/>
      <c r="CKO227" s="252"/>
      <c r="CKP227" s="253"/>
      <c r="CKQ227" s="251"/>
      <c r="CKR227" s="252"/>
      <c r="CKS227" s="253"/>
      <c r="CKT227" s="251"/>
      <c r="CKU227" s="252"/>
      <c r="CKV227" s="253"/>
      <c r="CKW227" s="251"/>
      <c r="CKX227" s="252"/>
      <c r="CKY227" s="253"/>
      <c r="CKZ227" s="251"/>
      <c r="CLA227" s="252"/>
      <c r="CLB227" s="253"/>
      <c r="CLC227" s="251"/>
      <c r="CLD227" s="252"/>
      <c r="CLE227" s="253"/>
      <c r="CLF227" s="251"/>
      <c r="CLG227" s="252"/>
      <c r="CLH227" s="253"/>
      <c r="CLI227" s="251"/>
      <c r="CLJ227" s="252"/>
      <c r="CLK227" s="253"/>
      <c r="CLL227" s="251"/>
      <c r="CLM227" s="252"/>
      <c r="CLN227" s="253"/>
      <c r="CLO227" s="251"/>
      <c r="CLP227" s="252"/>
      <c r="CLQ227" s="253"/>
      <c r="CLR227" s="251"/>
      <c r="CLS227" s="252"/>
      <c r="CLT227" s="253"/>
      <c r="CLU227" s="251"/>
      <c r="CLV227" s="252"/>
      <c r="CLW227" s="253"/>
      <c r="CLX227" s="251"/>
      <c r="CLY227" s="252"/>
      <c r="CLZ227" s="253"/>
      <c r="CMA227" s="251"/>
      <c r="CMB227" s="252"/>
      <c r="CMC227" s="253"/>
      <c r="CMD227" s="251"/>
      <c r="CME227" s="252"/>
      <c r="CMF227" s="253"/>
      <c r="CMG227" s="251"/>
      <c r="CMH227" s="252"/>
      <c r="CMI227" s="253"/>
      <c r="CMJ227" s="251"/>
      <c r="CMK227" s="252"/>
      <c r="CML227" s="253"/>
      <c r="CMM227" s="251"/>
      <c r="CMN227" s="252"/>
      <c r="CMO227" s="253"/>
      <c r="CMP227" s="251"/>
      <c r="CMQ227" s="252"/>
      <c r="CMR227" s="253"/>
      <c r="CMS227" s="251"/>
      <c r="CMT227" s="252"/>
      <c r="CMU227" s="253"/>
      <c r="CMV227" s="251"/>
      <c r="CMW227" s="252"/>
      <c r="CMX227" s="253"/>
      <c r="CMY227" s="251"/>
      <c r="CMZ227" s="252"/>
      <c r="CNA227" s="253"/>
      <c r="CNB227" s="251"/>
      <c r="CNC227" s="252"/>
      <c r="CND227" s="253"/>
      <c r="CNE227" s="251"/>
      <c r="CNF227" s="252"/>
      <c r="CNG227" s="253"/>
      <c r="CNH227" s="251"/>
      <c r="CNI227" s="252"/>
      <c r="CNJ227" s="253"/>
      <c r="CNK227" s="251"/>
      <c r="CNL227" s="252"/>
      <c r="CNM227" s="253"/>
      <c r="CNN227" s="251"/>
      <c r="CNO227" s="252"/>
      <c r="CNP227" s="253"/>
      <c r="CNQ227" s="251"/>
      <c r="CNR227" s="252"/>
      <c r="CNS227" s="253"/>
      <c r="CNT227" s="251"/>
      <c r="CNU227" s="252"/>
      <c r="CNV227" s="253"/>
      <c r="CNW227" s="251"/>
      <c r="CNX227" s="252"/>
      <c r="CNY227" s="253"/>
      <c r="CNZ227" s="251"/>
      <c r="COA227" s="252"/>
      <c r="COB227" s="253"/>
      <c r="COC227" s="251"/>
      <c r="COD227" s="252"/>
      <c r="COE227" s="253"/>
      <c r="COF227" s="251"/>
      <c r="COG227" s="252"/>
      <c r="COH227" s="253"/>
      <c r="COI227" s="251"/>
      <c r="COJ227" s="252"/>
      <c r="COK227" s="253"/>
      <c r="COL227" s="251"/>
      <c r="COM227" s="252"/>
      <c r="CON227" s="253"/>
      <c r="COO227" s="251"/>
      <c r="COP227" s="252"/>
      <c r="COQ227" s="253"/>
      <c r="COR227" s="251"/>
      <c r="COS227" s="252"/>
      <c r="COT227" s="253"/>
      <c r="COU227" s="251"/>
      <c r="COV227" s="252"/>
      <c r="COW227" s="253"/>
      <c r="COX227" s="251"/>
      <c r="COY227" s="252"/>
      <c r="COZ227" s="253"/>
      <c r="CPA227" s="251"/>
      <c r="CPB227" s="252"/>
      <c r="CPC227" s="253"/>
      <c r="CPD227" s="251"/>
      <c r="CPE227" s="252"/>
      <c r="CPF227" s="253"/>
      <c r="CPG227" s="251"/>
      <c r="CPH227" s="252"/>
      <c r="CPI227" s="253"/>
      <c r="CPJ227" s="251"/>
      <c r="CPK227" s="252"/>
      <c r="CPL227" s="253"/>
      <c r="CPM227" s="251"/>
      <c r="CPN227" s="252"/>
      <c r="CPO227" s="253"/>
      <c r="CPP227" s="251"/>
      <c r="CPQ227" s="252"/>
      <c r="CPR227" s="253"/>
      <c r="CPS227" s="251"/>
      <c r="CPT227" s="252"/>
      <c r="CPU227" s="253"/>
      <c r="CPV227" s="251"/>
      <c r="CPW227" s="252"/>
      <c r="CPX227" s="253"/>
      <c r="CPY227" s="251"/>
      <c r="CPZ227" s="252"/>
      <c r="CQA227" s="253"/>
      <c r="CQB227" s="251"/>
      <c r="CQC227" s="252"/>
      <c r="CQD227" s="253"/>
      <c r="CQE227" s="251"/>
      <c r="CQF227" s="252"/>
      <c r="CQG227" s="253"/>
      <c r="CQH227" s="251"/>
      <c r="CQI227" s="252"/>
      <c r="CQJ227" s="253"/>
      <c r="CQK227" s="251"/>
      <c r="CQL227" s="252"/>
      <c r="CQM227" s="253"/>
      <c r="CQN227" s="251"/>
      <c r="CQO227" s="252"/>
      <c r="CQP227" s="253"/>
      <c r="CQQ227" s="251"/>
      <c r="CQR227" s="252"/>
      <c r="CQS227" s="253"/>
      <c r="CQT227" s="251"/>
      <c r="CQU227" s="252"/>
      <c r="CQV227" s="253"/>
      <c r="CQW227" s="251"/>
      <c r="CQX227" s="252"/>
      <c r="CQY227" s="253"/>
      <c r="CQZ227" s="251"/>
      <c r="CRA227" s="252"/>
      <c r="CRB227" s="253"/>
      <c r="CRC227" s="251"/>
      <c r="CRD227" s="252"/>
      <c r="CRE227" s="253"/>
      <c r="CRF227" s="251"/>
      <c r="CRG227" s="252"/>
      <c r="CRH227" s="253"/>
      <c r="CRI227" s="251"/>
      <c r="CRJ227" s="252"/>
      <c r="CRK227" s="253"/>
      <c r="CRL227" s="251"/>
      <c r="CRM227" s="252"/>
      <c r="CRN227" s="253"/>
      <c r="CRO227" s="251"/>
      <c r="CRP227" s="252"/>
      <c r="CRQ227" s="253"/>
      <c r="CRR227" s="251"/>
      <c r="CRS227" s="252"/>
      <c r="CRT227" s="253"/>
      <c r="CRU227" s="251"/>
      <c r="CRV227" s="252"/>
      <c r="CRW227" s="253"/>
      <c r="CRX227" s="251"/>
      <c r="CRY227" s="252"/>
      <c r="CRZ227" s="253"/>
      <c r="CSA227" s="251"/>
      <c r="CSB227" s="252"/>
      <c r="CSC227" s="253"/>
      <c r="CSD227" s="251"/>
      <c r="CSE227" s="252"/>
      <c r="CSF227" s="253"/>
      <c r="CSG227" s="251"/>
      <c r="CSH227" s="252"/>
      <c r="CSI227" s="253"/>
      <c r="CSJ227" s="251"/>
      <c r="CSK227" s="252"/>
      <c r="CSL227" s="253"/>
      <c r="CSM227" s="251"/>
      <c r="CSN227" s="252"/>
      <c r="CSO227" s="253"/>
      <c r="CSP227" s="251"/>
      <c r="CSQ227" s="252"/>
      <c r="CSR227" s="253"/>
      <c r="CSS227" s="251"/>
      <c r="CST227" s="252"/>
      <c r="CSU227" s="253"/>
      <c r="CSV227" s="251"/>
      <c r="CSW227" s="252"/>
      <c r="CSX227" s="253"/>
      <c r="CSY227" s="251"/>
      <c r="CSZ227" s="252"/>
      <c r="CTA227" s="253"/>
      <c r="CTB227" s="251"/>
      <c r="CTC227" s="252"/>
      <c r="CTD227" s="253"/>
      <c r="CTE227" s="251"/>
      <c r="CTF227" s="252"/>
      <c r="CTG227" s="253"/>
      <c r="CTH227" s="251"/>
      <c r="CTI227" s="252"/>
      <c r="CTJ227" s="253"/>
      <c r="CTK227" s="251"/>
      <c r="CTL227" s="252"/>
      <c r="CTM227" s="253"/>
      <c r="CTN227" s="251"/>
      <c r="CTO227" s="252"/>
      <c r="CTP227" s="253"/>
      <c r="CTQ227" s="251"/>
      <c r="CTR227" s="252"/>
      <c r="CTS227" s="253"/>
      <c r="CTT227" s="251"/>
      <c r="CTU227" s="252"/>
      <c r="CTV227" s="253"/>
      <c r="CTW227" s="251"/>
      <c r="CTX227" s="252"/>
      <c r="CTY227" s="253"/>
      <c r="CTZ227" s="251"/>
      <c r="CUA227" s="252"/>
      <c r="CUB227" s="253"/>
      <c r="CUC227" s="251"/>
      <c r="CUD227" s="252"/>
      <c r="CUE227" s="253"/>
      <c r="CUF227" s="251"/>
      <c r="CUG227" s="252"/>
      <c r="CUH227" s="253"/>
      <c r="CUI227" s="251"/>
      <c r="CUJ227" s="252"/>
      <c r="CUK227" s="253"/>
      <c r="CUL227" s="251"/>
      <c r="CUM227" s="252"/>
      <c r="CUN227" s="253"/>
      <c r="CUO227" s="251"/>
      <c r="CUP227" s="252"/>
      <c r="CUQ227" s="253"/>
      <c r="CUR227" s="251"/>
      <c r="CUS227" s="252"/>
      <c r="CUT227" s="253"/>
      <c r="CUU227" s="251"/>
      <c r="CUV227" s="252"/>
      <c r="CUW227" s="253"/>
      <c r="CUX227" s="251"/>
      <c r="CUY227" s="252"/>
      <c r="CUZ227" s="253"/>
      <c r="CVA227" s="251"/>
      <c r="CVB227" s="252"/>
      <c r="CVC227" s="253"/>
      <c r="CVD227" s="251"/>
      <c r="CVE227" s="252"/>
      <c r="CVF227" s="253"/>
      <c r="CVG227" s="251"/>
      <c r="CVH227" s="252"/>
      <c r="CVI227" s="253"/>
      <c r="CVJ227" s="251"/>
      <c r="CVK227" s="252"/>
      <c r="CVL227" s="253"/>
      <c r="CVM227" s="251"/>
      <c r="CVN227" s="252"/>
      <c r="CVO227" s="253"/>
      <c r="CVP227" s="251"/>
      <c r="CVQ227" s="252"/>
      <c r="CVR227" s="253"/>
      <c r="CVS227" s="251"/>
      <c r="CVT227" s="252"/>
      <c r="CVU227" s="253"/>
      <c r="CVV227" s="251"/>
      <c r="CVW227" s="252"/>
      <c r="CVX227" s="253"/>
      <c r="CVY227" s="251"/>
      <c r="CVZ227" s="252"/>
      <c r="CWA227" s="253"/>
      <c r="CWB227" s="251"/>
      <c r="CWC227" s="252"/>
      <c r="CWD227" s="253"/>
      <c r="CWE227" s="251"/>
      <c r="CWF227" s="252"/>
      <c r="CWG227" s="253"/>
      <c r="CWH227" s="251"/>
      <c r="CWI227" s="252"/>
      <c r="CWJ227" s="253"/>
      <c r="CWK227" s="251"/>
      <c r="CWL227" s="252"/>
      <c r="CWM227" s="253"/>
      <c r="CWN227" s="251"/>
      <c r="CWO227" s="252"/>
      <c r="CWP227" s="253"/>
      <c r="CWQ227" s="251"/>
      <c r="CWR227" s="252"/>
      <c r="CWS227" s="253"/>
      <c r="CWT227" s="251"/>
      <c r="CWU227" s="252"/>
      <c r="CWV227" s="253"/>
      <c r="CWW227" s="251"/>
      <c r="CWX227" s="252"/>
      <c r="CWY227" s="253"/>
      <c r="CWZ227" s="251"/>
      <c r="CXA227" s="252"/>
      <c r="CXB227" s="253"/>
      <c r="CXC227" s="251"/>
      <c r="CXD227" s="252"/>
      <c r="CXE227" s="253"/>
      <c r="CXF227" s="251"/>
      <c r="CXG227" s="252"/>
      <c r="CXH227" s="253"/>
      <c r="CXI227" s="251"/>
      <c r="CXJ227" s="252"/>
      <c r="CXK227" s="253"/>
      <c r="CXL227" s="251"/>
      <c r="CXM227" s="252"/>
      <c r="CXN227" s="253"/>
      <c r="CXO227" s="251"/>
      <c r="CXP227" s="252"/>
      <c r="CXQ227" s="253"/>
      <c r="CXR227" s="251"/>
      <c r="CXS227" s="252"/>
      <c r="CXT227" s="253"/>
      <c r="CXU227" s="251"/>
      <c r="CXV227" s="252"/>
      <c r="CXW227" s="253"/>
      <c r="CXX227" s="251"/>
      <c r="CXY227" s="252"/>
      <c r="CXZ227" s="253"/>
      <c r="CYA227" s="251"/>
      <c r="CYB227" s="252"/>
      <c r="CYC227" s="253"/>
      <c r="CYD227" s="251"/>
      <c r="CYE227" s="252"/>
      <c r="CYF227" s="253"/>
      <c r="CYG227" s="251"/>
      <c r="CYH227" s="252"/>
      <c r="CYI227" s="253"/>
      <c r="CYJ227" s="251"/>
      <c r="CYK227" s="252"/>
      <c r="CYL227" s="253"/>
      <c r="CYM227" s="251"/>
      <c r="CYN227" s="252"/>
      <c r="CYO227" s="253"/>
      <c r="CYP227" s="251"/>
      <c r="CYQ227" s="252"/>
      <c r="CYR227" s="253"/>
      <c r="CYS227" s="251"/>
      <c r="CYT227" s="252"/>
      <c r="CYU227" s="253"/>
      <c r="CYV227" s="251"/>
      <c r="CYW227" s="252"/>
      <c r="CYX227" s="253"/>
      <c r="CYY227" s="251"/>
      <c r="CYZ227" s="252"/>
      <c r="CZA227" s="253"/>
      <c r="CZB227" s="251"/>
      <c r="CZC227" s="252"/>
      <c r="CZD227" s="253"/>
      <c r="CZE227" s="251"/>
      <c r="CZF227" s="252"/>
      <c r="CZG227" s="253"/>
      <c r="CZH227" s="251"/>
      <c r="CZI227" s="252"/>
      <c r="CZJ227" s="253"/>
      <c r="CZK227" s="251"/>
      <c r="CZL227" s="252"/>
      <c r="CZM227" s="253"/>
      <c r="CZN227" s="251"/>
      <c r="CZO227" s="252"/>
      <c r="CZP227" s="253"/>
      <c r="CZQ227" s="251"/>
      <c r="CZR227" s="252"/>
      <c r="CZS227" s="253"/>
      <c r="CZT227" s="251"/>
      <c r="CZU227" s="252"/>
      <c r="CZV227" s="253"/>
      <c r="CZW227" s="251"/>
      <c r="CZX227" s="252"/>
      <c r="CZY227" s="253"/>
      <c r="CZZ227" s="251"/>
      <c r="DAA227" s="252"/>
      <c r="DAB227" s="253"/>
      <c r="DAC227" s="251"/>
      <c r="DAD227" s="252"/>
      <c r="DAE227" s="253"/>
      <c r="DAF227" s="251"/>
      <c r="DAG227" s="252"/>
      <c r="DAH227" s="253"/>
      <c r="DAI227" s="251"/>
      <c r="DAJ227" s="252"/>
      <c r="DAK227" s="253"/>
      <c r="DAL227" s="251"/>
      <c r="DAM227" s="252"/>
      <c r="DAN227" s="253"/>
      <c r="DAO227" s="251"/>
      <c r="DAP227" s="252"/>
      <c r="DAQ227" s="253"/>
      <c r="DAR227" s="251"/>
      <c r="DAS227" s="252"/>
      <c r="DAT227" s="253"/>
      <c r="DAU227" s="251"/>
      <c r="DAV227" s="252"/>
      <c r="DAW227" s="253"/>
      <c r="DAX227" s="251"/>
      <c r="DAY227" s="252"/>
      <c r="DAZ227" s="253"/>
      <c r="DBA227" s="251"/>
      <c r="DBB227" s="252"/>
      <c r="DBC227" s="253"/>
      <c r="DBD227" s="251"/>
      <c r="DBE227" s="252"/>
      <c r="DBF227" s="253"/>
      <c r="DBG227" s="251"/>
      <c r="DBH227" s="252"/>
      <c r="DBI227" s="253"/>
      <c r="DBJ227" s="251"/>
      <c r="DBK227" s="252"/>
      <c r="DBL227" s="253"/>
      <c r="DBM227" s="251"/>
      <c r="DBN227" s="252"/>
      <c r="DBO227" s="253"/>
      <c r="DBP227" s="251"/>
      <c r="DBQ227" s="252"/>
      <c r="DBR227" s="253"/>
      <c r="DBS227" s="251"/>
      <c r="DBT227" s="252"/>
      <c r="DBU227" s="253"/>
      <c r="DBV227" s="251"/>
      <c r="DBW227" s="252"/>
      <c r="DBX227" s="253"/>
      <c r="DBY227" s="251"/>
      <c r="DBZ227" s="252"/>
      <c r="DCA227" s="253"/>
      <c r="DCB227" s="251"/>
      <c r="DCC227" s="252"/>
      <c r="DCD227" s="253"/>
      <c r="DCE227" s="251"/>
      <c r="DCF227" s="252"/>
      <c r="DCG227" s="253"/>
      <c r="DCH227" s="251"/>
      <c r="DCI227" s="252"/>
      <c r="DCJ227" s="253"/>
      <c r="DCK227" s="251"/>
      <c r="DCL227" s="252"/>
      <c r="DCM227" s="253"/>
      <c r="DCN227" s="251"/>
      <c r="DCO227" s="252"/>
      <c r="DCP227" s="253"/>
      <c r="DCQ227" s="251"/>
      <c r="DCR227" s="252"/>
      <c r="DCS227" s="253"/>
      <c r="DCT227" s="251"/>
      <c r="DCU227" s="252"/>
      <c r="DCV227" s="253"/>
      <c r="DCW227" s="251"/>
      <c r="DCX227" s="252"/>
      <c r="DCY227" s="253"/>
      <c r="DCZ227" s="251"/>
      <c r="DDA227" s="252"/>
      <c r="DDB227" s="253"/>
      <c r="DDC227" s="251"/>
      <c r="DDD227" s="252"/>
      <c r="DDE227" s="253"/>
      <c r="DDF227" s="251"/>
      <c r="DDG227" s="252"/>
      <c r="DDH227" s="253"/>
      <c r="DDI227" s="251"/>
      <c r="DDJ227" s="252"/>
      <c r="DDK227" s="253"/>
      <c r="DDL227" s="251"/>
      <c r="DDM227" s="252"/>
      <c r="DDN227" s="253"/>
      <c r="DDO227" s="251"/>
      <c r="DDP227" s="252"/>
      <c r="DDQ227" s="253"/>
      <c r="DDR227" s="251"/>
      <c r="DDS227" s="252"/>
      <c r="DDT227" s="253"/>
      <c r="DDU227" s="251"/>
      <c r="DDV227" s="252"/>
      <c r="DDW227" s="253"/>
      <c r="DDX227" s="251"/>
      <c r="DDY227" s="252"/>
      <c r="DDZ227" s="253"/>
      <c r="DEA227" s="251"/>
      <c r="DEB227" s="252"/>
      <c r="DEC227" s="253"/>
      <c r="DED227" s="251"/>
      <c r="DEE227" s="252"/>
      <c r="DEF227" s="253"/>
      <c r="DEG227" s="251"/>
      <c r="DEH227" s="252"/>
      <c r="DEI227" s="253"/>
      <c r="DEJ227" s="251"/>
      <c r="DEK227" s="252"/>
      <c r="DEL227" s="253"/>
      <c r="DEM227" s="251"/>
      <c r="DEN227" s="252"/>
      <c r="DEO227" s="253"/>
      <c r="DEP227" s="251"/>
      <c r="DEQ227" s="252"/>
      <c r="DER227" s="253"/>
      <c r="DES227" s="251"/>
      <c r="DET227" s="252"/>
      <c r="DEU227" s="253"/>
      <c r="DEV227" s="251"/>
      <c r="DEW227" s="252"/>
      <c r="DEX227" s="253"/>
      <c r="DEY227" s="251"/>
      <c r="DEZ227" s="252"/>
      <c r="DFA227" s="253"/>
      <c r="DFB227" s="251"/>
      <c r="DFC227" s="252"/>
      <c r="DFD227" s="253"/>
      <c r="DFE227" s="251"/>
      <c r="DFF227" s="252"/>
      <c r="DFG227" s="253"/>
      <c r="DFH227" s="251"/>
      <c r="DFI227" s="252"/>
      <c r="DFJ227" s="253"/>
      <c r="DFK227" s="251"/>
      <c r="DFL227" s="252"/>
      <c r="DFM227" s="253"/>
      <c r="DFN227" s="251"/>
      <c r="DFO227" s="252"/>
      <c r="DFP227" s="253"/>
      <c r="DFQ227" s="251"/>
      <c r="DFR227" s="252"/>
      <c r="DFS227" s="253"/>
      <c r="DFT227" s="251"/>
      <c r="DFU227" s="252"/>
      <c r="DFV227" s="253"/>
      <c r="DFW227" s="251"/>
      <c r="DFX227" s="252"/>
      <c r="DFY227" s="253"/>
      <c r="DFZ227" s="251"/>
      <c r="DGA227" s="252"/>
      <c r="DGB227" s="253"/>
      <c r="DGC227" s="251"/>
      <c r="DGD227" s="252"/>
      <c r="DGE227" s="253"/>
      <c r="DGF227" s="251"/>
      <c r="DGG227" s="252"/>
      <c r="DGH227" s="253"/>
      <c r="DGI227" s="251"/>
      <c r="DGJ227" s="252"/>
      <c r="DGK227" s="253"/>
      <c r="DGL227" s="251"/>
      <c r="DGM227" s="252"/>
      <c r="DGN227" s="253"/>
      <c r="DGO227" s="251"/>
      <c r="DGP227" s="252"/>
      <c r="DGQ227" s="253"/>
      <c r="DGR227" s="251"/>
      <c r="DGS227" s="252"/>
      <c r="DGT227" s="253"/>
      <c r="DGU227" s="251"/>
      <c r="DGV227" s="252"/>
      <c r="DGW227" s="253"/>
      <c r="DGX227" s="251"/>
      <c r="DGY227" s="252"/>
      <c r="DGZ227" s="253"/>
      <c r="DHA227" s="251"/>
      <c r="DHB227" s="252"/>
      <c r="DHC227" s="253"/>
      <c r="DHD227" s="251"/>
      <c r="DHE227" s="252"/>
      <c r="DHF227" s="253"/>
      <c r="DHG227" s="251"/>
      <c r="DHH227" s="252"/>
      <c r="DHI227" s="253"/>
      <c r="DHJ227" s="251"/>
      <c r="DHK227" s="252"/>
      <c r="DHL227" s="253"/>
      <c r="DHM227" s="251"/>
      <c r="DHN227" s="252"/>
      <c r="DHO227" s="253"/>
      <c r="DHP227" s="251"/>
      <c r="DHQ227" s="252"/>
      <c r="DHR227" s="253"/>
      <c r="DHS227" s="251"/>
      <c r="DHT227" s="252"/>
      <c r="DHU227" s="253"/>
      <c r="DHV227" s="251"/>
      <c r="DHW227" s="252"/>
      <c r="DHX227" s="253"/>
      <c r="DHY227" s="251"/>
      <c r="DHZ227" s="252"/>
      <c r="DIA227" s="253"/>
      <c r="DIB227" s="251"/>
      <c r="DIC227" s="252"/>
      <c r="DID227" s="253"/>
      <c r="DIE227" s="251"/>
      <c r="DIF227" s="252"/>
      <c r="DIG227" s="253"/>
      <c r="DIH227" s="251"/>
      <c r="DII227" s="252"/>
      <c r="DIJ227" s="253"/>
      <c r="DIK227" s="251"/>
      <c r="DIL227" s="252"/>
      <c r="DIM227" s="253"/>
      <c r="DIN227" s="251"/>
      <c r="DIO227" s="252"/>
      <c r="DIP227" s="253"/>
      <c r="DIQ227" s="251"/>
      <c r="DIR227" s="252"/>
      <c r="DIS227" s="253"/>
      <c r="DIT227" s="251"/>
      <c r="DIU227" s="252"/>
      <c r="DIV227" s="253"/>
      <c r="DIW227" s="251"/>
      <c r="DIX227" s="252"/>
      <c r="DIY227" s="253"/>
      <c r="DIZ227" s="251"/>
      <c r="DJA227" s="252"/>
      <c r="DJB227" s="253"/>
      <c r="DJC227" s="251"/>
      <c r="DJD227" s="252"/>
      <c r="DJE227" s="253"/>
      <c r="DJF227" s="251"/>
      <c r="DJG227" s="252"/>
      <c r="DJH227" s="253"/>
      <c r="DJI227" s="251"/>
      <c r="DJJ227" s="252"/>
      <c r="DJK227" s="253"/>
      <c r="DJL227" s="251"/>
      <c r="DJM227" s="252"/>
      <c r="DJN227" s="253"/>
      <c r="DJO227" s="251"/>
      <c r="DJP227" s="252"/>
      <c r="DJQ227" s="253"/>
      <c r="DJR227" s="251"/>
      <c r="DJS227" s="252"/>
      <c r="DJT227" s="253"/>
      <c r="DJU227" s="251"/>
      <c r="DJV227" s="252"/>
      <c r="DJW227" s="253"/>
      <c r="DJX227" s="251"/>
      <c r="DJY227" s="252"/>
      <c r="DJZ227" s="253"/>
      <c r="DKA227" s="251"/>
      <c r="DKB227" s="252"/>
      <c r="DKC227" s="253"/>
      <c r="DKD227" s="251"/>
      <c r="DKE227" s="252"/>
      <c r="DKF227" s="253"/>
      <c r="DKG227" s="251"/>
      <c r="DKH227" s="252"/>
      <c r="DKI227" s="253"/>
      <c r="DKJ227" s="251"/>
      <c r="DKK227" s="252"/>
      <c r="DKL227" s="253"/>
      <c r="DKM227" s="251"/>
      <c r="DKN227" s="252"/>
      <c r="DKO227" s="253"/>
      <c r="DKP227" s="251"/>
      <c r="DKQ227" s="252"/>
      <c r="DKR227" s="253"/>
      <c r="DKS227" s="251"/>
      <c r="DKT227" s="252"/>
      <c r="DKU227" s="253"/>
      <c r="DKV227" s="251"/>
      <c r="DKW227" s="252"/>
      <c r="DKX227" s="253"/>
      <c r="DKY227" s="251"/>
      <c r="DKZ227" s="252"/>
      <c r="DLA227" s="253"/>
      <c r="DLB227" s="251"/>
      <c r="DLC227" s="252"/>
      <c r="DLD227" s="253"/>
      <c r="DLE227" s="251"/>
      <c r="DLF227" s="252"/>
      <c r="DLG227" s="253"/>
      <c r="DLH227" s="251"/>
      <c r="DLI227" s="252"/>
      <c r="DLJ227" s="253"/>
      <c r="DLK227" s="251"/>
      <c r="DLL227" s="252"/>
      <c r="DLM227" s="253"/>
      <c r="DLN227" s="251"/>
      <c r="DLO227" s="252"/>
      <c r="DLP227" s="253"/>
      <c r="DLQ227" s="251"/>
      <c r="DLR227" s="252"/>
      <c r="DLS227" s="253"/>
      <c r="DLT227" s="251"/>
      <c r="DLU227" s="252"/>
      <c r="DLV227" s="253"/>
      <c r="DLW227" s="251"/>
      <c r="DLX227" s="252"/>
      <c r="DLY227" s="253"/>
      <c r="DLZ227" s="251"/>
      <c r="DMA227" s="252"/>
      <c r="DMB227" s="253"/>
      <c r="DMC227" s="251"/>
      <c r="DMD227" s="252"/>
      <c r="DME227" s="253"/>
      <c r="DMF227" s="251"/>
      <c r="DMG227" s="252"/>
      <c r="DMH227" s="253"/>
      <c r="DMI227" s="251"/>
      <c r="DMJ227" s="252"/>
      <c r="DMK227" s="253"/>
      <c r="DML227" s="251"/>
      <c r="DMM227" s="252"/>
      <c r="DMN227" s="253"/>
      <c r="DMO227" s="251"/>
      <c r="DMP227" s="252"/>
      <c r="DMQ227" s="253"/>
      <c r="DMR227" s="251"/>
      <c r="DMS227" s="252"/>
      <c r="DMT227" s="253"/>
      <c r="DMU227" s="251"/>
      <c r="DMV227" s="252"/>
      <c r="DMW227" s="253"/>
      <c r="DMX227" s="251"/>
      <c r="DMY227" s="252"/>
      <c r="DMZ227" s="253"/>
      <c r="DNA227" s="251"/>
      <c r="DNB227" s="252"/>
      <c r="DNC227" s="253"/>
      <c r="DND227" s="251"/>
      <c r="DNE227" s="252"/>
      <c r="DNF227" s="253"/>
      <c r="DNG227" s="251"/>
      <c r="DNH227" s="252"/>
      <c r="DNI227" s="253"/>
      <c r="DNJ227" s="251"/>
      <c r="DNK227" s="252"/>
      <c r="DNL227" s="253"/>
      <c r="DNM227" s="251"/>
      <c r="DNN227" s="252"/>
      <c r="DNO227" s="253"/>
      <c r="DNP227" s="251"/>
      <c r="DNQ227" s="252"/>
      <c r="DNR227" s="253"/>
      <c r="DNS227" s="251"/>
      <c r="DNT227" s="252"/>
      <c r="DNU227" s="253"/>
      <c r="DNV227" s="251"/>
      <c r="DNW227" s="252"/>
      <c r="DNX227" s="253"/>
      <c r="DNY227" s="251"/>
      <c r="DNZ227" s="252"/>
      <c r="DOA227" s="253"/>
      <c r="DOB227" s="251"/>
      <c r="DOC227" s="252"/>
      <c r="DOD227" s="253"/>
      <c r="DOE227" s="251"/>
      <c r="DOF227" s="252"/>
      <c r="DOG227" s="253"/>
      <c r="DOH227" s="251"/>
      <c r="DOI227" s="252"/>
      <c r="DOJ227" s="253"/>
      <c r="DOK227" s="251"/>
      <c r="DOL227" s="252"/>
      <c r="DOM227" s="253"/>
      <c r="DON227" s="251"/>
      <c r="DOO227" s="252"/>
      <c r="DOP227" s="253"/>
      <c r="DOQ227" s="251"/>
      <c r="DOR227" s="252"/>
      <c r="DOS227" s="253"/>
      <c r="DOT227" s="251"/>
      <c r="DOU227" s="252"/>
      <c r="DOV227" s="253"/>
      <c r="DOW227" s="251"/>
      <c r="DOX227" s="252"/>
      <c r="DOY227" s="253"/>
      <c r="DOZ227" s="251"/>
      <c r="DPA227" s="252"/>
      <c r="DPB227" s="253"/>
      <c r="DPC227" s="251"/>
      <c r="DPD227" s="252"/>
      <c r="DPE227" s="253"/>
      <c r="DPF227" s="251"/>
      <c r="DPG227" s="252"/>
      <c r="DPH227" s="253"/>
      <c r="DPI227" s="251"/>
      <c r="DPJ227" s="252"/>
      <c r="DPK227" s="253"/>
      <c r="DPL227" s="251"/>
      <c r="DPM227" s="252"/>
      <c r="DPN227" s="253"/>
      <c r="DPO227" s="251"/>
      <c r="DPP227" s="252"/>
      <c r="DPQ227" s="253"/>
      <c r="DPR227" s="251"/>
      <c r="DPS227" s="252"/>
      <c r="DPT227" s="253"/>
      <c r="DPU227" s="251"/>
      <c r="DPV227" s="252"/>
      <c r="DPW227" s="253"/>
      <c r="DPX227" s="251"/>
      <c r="DPY227" s="252"/>
      <c r="DPZ227" s="253"/>
      <c r="DQA227" s="251"/>
      <c r="DQB227" s="252"/>
      <c r="DQC227" s="253"/>
      <c r="DQD227" s="251"/>
      <c r="DQE227" s="252"/>
      <c r="DQF227" s="253"/>
      <c r="DQG227" s="251"/>
      <c r="DQH227" s="252"/>
      <c r="DQI227" s="253"/>
      <c r="DQJ227" s="251"/>
      <c r="DQK227" s="252"/>
      <c r="DQL227" s="253"/>
      <c r="DQM227" s="251"/>
      <c r="DQN227" s="252"/>
      <c r="DQO227" s="253"/>
      <c r="DQP227" s="251"/>
      <c r="DQQ227" s="252"/>
      <c r="DQR227" s="253"/>
      <c r="DQS227" s="251"/>
      <c r="DQT227" s="252"/>
      <c r="DQU227" s="253"/>
      <c r="DQV227" s="251"/>
      <c r="DQW227" s="252"/>
      <c r="DQX227" s="253"/>
      <c r="DQY227" s="251"/>
      <c r="DQZ227" s="252"/>
      <c r="DRA227" s="253"/>
      <c r="DRB227" s="251"/>
      <c r="DRC227" s="252"/>
      <c r="DRD227" s="253"/>
      <c r="DRE227" s="251"/>
      <c r="DRF227" s="252"/>
      <c r="DRG227" s="253"/>
      <c r="DRH227" s="251"/>
      <c r="DRI227" s="252"/>
      <c r="DRJ227" s="253"/>
      <c r="DRK227" s="251"/>
      <c r="DRL227" s="252"/>
      <c r="DRM227" s="253"/>
      <c r="DRN227" s="251"/>
      <c r="DRO227" s="252"/>
      <c r="DRP227" s="253"/>
      <c r="DRQ227" s="251"/>
      <c r="DRR227" s="252"/>
      <c r="DRS227" s="253"/>
      <c r="DRT227" s="251"/>
      <c r="DRU227" s="252"/>
      <c r="DRV227" s="253"/>
      <c r="DRW227" s="251"/>
      <c r="DRX227" s="252"/>
      <c r="DRY227" s="253"/>
      <c r="DRZ227" s="251"/>
      <c r="DSA227" s="252"/>
      <c r="DSB227" s="253"/>
      <c r="DSC227" s="251"/>
      <c r="DSD227" s="252"/>
      <c r="DSE227" s="253"/>
      <c r="DSF227" s="251"/>
      <c r="DSG227" s="252"/>
      <c r="DSH227" s="253"/>
      <c r="DSI227" s="251"/>
      <c r="DSJ227" s="252"/>
      <c r="DSK227" s="253"/>
      <c r="DSL227" s="251"/>
      <c r="DSM227" s="252"/>
      <c r="DSN227" s="253"/>
      <c r="DSO227" s="251"/>
      <c r="DSP227" s="252"/>
      <c r="DSQ227" s="253"/>
      <c r="DSR227" s="251"/>
      <c r="DSS227" s="252"/>
      <c r="DST227" s="253"/>
      <c r="DSU227" s="251"/>
      <c r="DSV227" s="252"/>
      <c r="DSW227" s="253"/>
      <c r="DSX227" s="251"/>
      <c r="DSY227" s="252"/>
      <c r="DSZ227" s="253"/>
      <c r="DTA227" s="251"/>
      <c r="DTB227" s="252"/>
      <c r="DTC227" s="253"/>
      <c r="DTD227" s="251"/>
      <c r="DTE227" s="252"/>
      <c r="DTF227" s="253"/>
      <c r="DTG227" s="251"/>
      <c r="DTH227" s="252"/>
      <c r="DTI227" s="253"/>
      <c r="DTJ227" s="251"/>
      <c r="DTK227" s="252"/>
      <c r="DTL227" s="253"/>
      <c r="DTM227" s="251"/>
      <c r="DTN227" s="252"/>
      <c r="DTO227" s="253"/>
      <c r="DTP227" s="251"/>
      <c r="DTQ227" s="252"/>
      <c r="DTR227" s="253"/>
      <c r="DTS227" s="251"/>
      <c r="DTT227" s="252"/>
      <c r="DTU227" s="253"/>
      <c r="DTV227" s="251"/>
      <c r="DTW227" s="252"/>
      <c r="DTX227" s="253"/>
      <c r="DTY227" s="251"/>
      <c r="DTZ227" s="252"/>
      <c r="DUA227" s="253"/>
      <c r="DUB227" s="251"/>
      <c r="DUC227" s="252"/>
      <c r="DUD227" s="253"/>
      <c r="DUE227" s="251"/>
      <c r="DUF227" s="252"/>
      <c r="DUG227" s="253"/>
      <c r="DUH227" s="251"/>
      <c r="DUI227" s="252"/>
      <c r="DUJ227" s="253"/>
      <c r="DUK227" s="251"/>
      <c r="DUL227" s="252"/>
      <c r="DUM227" s="253"/>
      <c r="DUN227" s="251"/>
      <c r="DUO227" s="252"/>
      <c r="DUP227" s="253"/>
      <c r="DUQ227" s="251"/>
      <c r="DUR227" s="252"/>
      <c r="DUS227" s="253"/>
      <c r="DUT227" s="251"/>
      <c r="DUU227" s="252"/>
      <c r="DUV227" s="253"/>
      <c r="DUW227" s="251"/>
      <c r="DUX227" s="252"/>
      <c r="DUY227" s="253"/>
      <c r="DUZ227" s="251"/>
      <c r="DVA227" s="252"/>
      <c r="DVB227" s="253"/>
      <c r="DVC227" s="251"/>
      <c r="DVD227" s="252"/>
      <c r="DVE227" s="253"/>
      <c r="DVF227" s="251"/>
      <c r="DVG227" s="252"/>
      <c r="DVH227" s="253"/>
      <c r="DVI227" s="251"/>
      <c r="DVJ227" s="252"/>
      <c r="DVK227" s="253"/>
      <c r="DVL227" s="251"/>
      <c r="DVM227" s="252"/>
      <c r="DVN227" s="253"/>
      <c r="DVO227" s="251"/>
      <c r="DVP227" s="252"/>
      <c r="DVQ227" s="253"/>
      <c r="DVR227" s="251"/>
      <c r="DVS227" s="252"/>
      <c r="DVT227" s="253"/>
      <c r="DVU227" s="251"/>
      <c r="DVV227" s="252"/>
      <c r="DVW227" s="253"/>
      <c r="DVX227" s="251"/>
      <c r="DVY227" s="252"/>
      <c r="DVZ227" s="253"/>
      <c r="DWA227" s="251"/>
      <c r="DWB227" s="252"/>
      <c r="DWC227" s="253"/>
      <c r="DWD227" s="251"/>
      <c r="DWE227" s="252"/>
      <c r="DWF227" s="253"/>
      <c r="DWG227" s="251"/>
      <c r="DWH227" s="252"/>
      <c r="DWI227" s="253"/>
      <c r="DWJ227" s="251"/>
      <c r="DWK227" s="252"/>
      <c r="DWL227" s="253"/>
      <c r="DWM227" s="251"/>
      <c r="DWN227" s="252"/>
      <c r="DWO227" s="253"/>
      <c r="DWP227" s="251"/>
      <c r="DWQ227" s="252"/>
      <c r="DWR227" s="253"/>
      <c r="DWS227" s="251"/>
      <c r="DWT227" s="252"/>
      <c r="DWU227" s="253"/>
      <c r="DWV227" s="251"/>
      <c r="DWW227" s="252"/>
      <c r="DWX227" s="253"/>
      <c r="DWY227" s="251"/>
      <c r="DWZ227" s="252"/>
      <c r="DXA227" s="253"/>
      <c r="DXB227" s="251"/>
      <c r="DXC227" s="252"/>
      <c r="DXD227" s="253"/>
      <c r="DXE227" s="251"/>
      <c r="DXF227" s="252"/>
      <c r="DXG227" s="253"/>
      <c r="DXH227" s="251"/>
      <c r="DXI227" s="252"/>
      <c r="DXJ227" s="253"/>
      <c r="DXK227" s="251"/>
      <c r="DXL227" s="252"/>
      <c r="DXM227" s="253"/>
      <c r="DXN227" s="251"/>
      <c r="DXO227" s="252"/>
      <c r="DXP227" s="253"/>
      <c r="DXQ227" s="251"/>
      <c r="DXR227" s="252"/>
      <c r="DXS227" s="253"/>
      <c r="DXT227" s="251"/>
      <c r="DXU227" s="252"/>
      <c r="DXV227" s="253"/>
      <c r="DXW227" s="251"/>
      <c r="DXX227" s="252"/>
      <c r="DXY227" s="253"/>
      <c r="DXZ227" s="251"/>
      <c r="DYA227" s="252"/>
      <c r="DYB227" s="253"/>
      <c r="DYC227" s="251"/>
      <c r="DYD227" s="252"/>
      <c r="DYE227" s="253"/>
      <c r="DYF227" s="251"/>
      <c r="DYG227" s="252"/>
      <c r="DYH227" s="253"/>
      <c r="DYI227" s="251"/>
      <c r="DYJ227" s="252"/>
      <c r="DYK227" s="253"/>
      <c r="DYL227" s="251"/>
      <c r="DYM227" s="252"/>
      <c r="DYN227" s="253"/>
      <c r="DYO227" s="251"/>
      <c r="DYP227" s="252"/>
      <c r="DYQ227" s="253"/>
      <c r="DYR227" s="251"/>
      <c r="DYS227" s="252"/>
      <c r="DYT227" s="253"/>
      <c r="DYU227" s="251"/>
      <c r="DYV227" s="252"/>
      <c r="DYW227" s="253"/>
      <c r="DYX227" s="251"/>
      <c r="DYY227" s="252"/>
      <c r="DYZ227" s="253"/>
      <c r="DZA227" s="251"/>
      <c r="DZB227" s="252"/>
      <c r="DZC227" s="253"/>
      <c r="DZD227" s="251"/>
      <c r="DZE227" s="252"/>
      <c r="DZF227" s="253"/>
      <c r="DZG227" s="251"/>
      <c r="DZH227" s="252"/>
      <c r="DZI227" s="253"/>
      <c r="DZJ227" s="251"/>
      <c r="DZK227" s="252"/>
      <c r="DZL227" s="253"/>
      <c r="DZM227" s="251"/>
      <c r="DZN227" s="252"/>
      <c r="DZO227" s="253"/>
      <c r="DZP227" s="251"/>
      <c r="DZQ227" s="252"/>
      <c r="DZR227" s="253"/>
      <c r="DZS227" s="251"/>
      <c r="DZT227" s="252"/>
      <c r="DZU227" s="253"/>
      <c r="DZV227" s="251"/>
      <c r="DZW227" s="252"/>
      <c r="DZX227" s="253"/>
      <c r="DZY227" s="251"/>
      <c r="DZZ227" s="252"/>
      <c r="EAA227" s="253"/>
      <c r="EAB227" s="251"/>
      <c r="EAC227" s="252"/>
      <c r="EAD227" s="253"/>
      <c r="EAE227" s="251"/>
      <c r="EAF227" s="252"/>
      <c r="EAG227" s="253"/>
      <c r="EAH227" s="251"/>
      <c r="EAI227" s="252"/>
      <c r="EAJ227" s="253"/>
      <c r="EAK227" s="251"/>
      <c r="EAL227" s="252"/>
      <c r="EAM227" s="253"/>
      <c r="EAN227" s="251"/>
      <c r="EAO227" s="252"/>
      <c r="EAP227" s="253"/>
      <c r="EAQ227" s="251"/>
      <c r="EAR227" s="252"/>
      <c r="EAS227" s="253"/>
      <c r="EAT227" s="251"/>
      <c r="EAU227" s="252"/>
      <c r="EAV227" s="253"/>
      <c r="EAW227" s="251"/>
      <c r="EAX227" s="252"/>
      <c r="EAY227" s="253"/>
      <c r="EAZ227" s="251"/>
      <c r="EBA227" s="252"/>
      <c r="EBB227" s="253"/>
      <c r="EBC227" s="251"/>
      <c r="EBD227" s="252"/>
      <c r="EBE227" s="253"/>
      <c r="EBF227" s="251"/>
      <c r="EBG227" s="252"/>
      <c r="EBH227" s="253"/>
      <c r="EBI227" s="251"/>
      <c r="EBJ227" s="252"/>
      <c r="EBK227" s="253"/>
      <c r="EBL227" s="251"/>
      <c r="EBM227" s="252"/>
      <c r="EBN227" s="253"/>
      <c r="EBO227" s="251"/>
      <c r="EBP227" s="252"/>
      <c r="EBQ227" s="253"/>
      <c r="EBR227" s="251"/>
      <c r="EBS227" s="252"/>
      <c r="EBT227" s="253"/>
      <c r="EBU227" s="251"/>
      <c r="EBV227" s="252"/>
      <c r="EBW227" s="253"/>
      <c r="EBX227" s="251"/>
      <c r="EBY227" s="252"/>
      <c r="EBZ227" s="253"/>
      <c r="ECA227" s="251"/>
      <c r="ECB227" s="252"/>
      <c r="ECC227" s="253"/>
      <c r="ECD227" s="251"/>
      <c r="ECE227" s="252"/>
      <c r="ECF227" s="253"/>
      <c r="ECG227" s="251"/>
      <c r="ECH227" s="252"/>
      <c r="ECI227" s="253"/>
      <c r="ECJ227" s="251"/>
      <c r="ECK227" s="252"/>
      <c r="ECL227" s="253"/>
      <c r="ECM227" s="251"/>
      <c r="ECN227" s="252"/>
      <c r="ECO227" s="253"/>
      <c r="ECP227" s="251"/>
      <c r="ECQ227" s="252"/>
      <c r="ECR227" s="253"/>
      <c r="ECS227" s="251"/>
      <c r="ECT227" s="252"/>
      <c r="ECU227" s="253"/>
      <c r="ECV227" s="251"/>
      <c r="ECW227" s="252"/>
      <c r="ECX227" s="253"/>
      <c r="ECY227" s="251"/>
      <c r="ECZ227" s="252"/>
      <c r="EDA227" s="253"/>
      <c r="EDB227" s="251"/>
      <c r="EDC227" s="252"/>
      <c r="EDD227" s="253"/>
      <c r="EDE227" s="251"/>
      <c r="EDF227" s="252"/>
      <c r="EDG227" s="253"/>
      <c r="EDH227" s="251"/>
      <c r="EDI227" s="252"/>
      <c r="EDJ227" s="253"/>
      <c r="EDK227" s="251"/>
      <c r="EDL227" s="252"/>
      <c r="EDM227" s="253"/>
      <c r="EDN227" s="251"/>
      <c r="EDO227" s="252"/>
      <c r="EDP227" s="253"/>
      <c r="EDQ227" s="251"/>
      <c r="EDR227" s="252"/>
      <c r="EDS227" s="253"/>
      <c r="EDT227" s="251"/>
      <c r="EDU227" s="252"/>
      <c r="EDV227" s="253"/>
      <c r="EDW227" s="251"/>
      <c r="EDX227" s="252"/>
      <c r="EDY227" s="253"/>
      <c r="EDZ227" s="251"/>
      <c r="EEA227" s="252"/>
      <c r="EEB227" s="253"/>
      <c r="EEC227" s="251"/>
      <c r="EED227" s="252"/>
      <c r="EEE227" s="253"/>
      <c r="EEF227" s="251"/>
      <c r="EEG227" s="252"/>
      <c r="EEH227" s="253"/>
      <c r="EEI227" s="251"/>
      <c r="EEJ227" s="252"/>
      <c r="EEK227" s="253"/>
      <c r="EEL227" s="251"/>
      <c r="EEM227" s="252"/>
      <c r="EEN227" s="253"/>
      <c r="EEO227" s="251"/>
      <c r="EEP227" s="252"/>
      <c r="EEQ227" s="253"/>
      <c r="EER227" s="251"/>
      <c r="EES227" s="252"/>
      <c r="EET227" s="253"/>
      <c r="EEU227" s="251"/>
      <c r="EEV227" s="252"/>
      <c r="EEW227" s="253"/>
      <c r="EEX227" s="251"/>
      <c r="EEY227" s="252"/>
      <c r="EEZ227" s="253"/>
      <c r="EFA227" s="251"/>
      <c r="EFB227" s="252"/>
      <c r="EFC227" s="253"/>
      <c r="EFD227" s="251"/>
      <c r="EFE227" s="252"/>
      <c r="EFF227" s="253"/>
      <c r="EFG227" s="251"/>
      <c r="EFH227" s="252"/>
      <c r="EFI227" s="253"/>
      <c r="EFJ227" s="251"/>
      <c r="EFK227" s="252"/>
      <c r="EFL227" s="253"/>
      <c r="EFM227" s="251"/>
      <c r="EFN227" s="252"/>
      <c r="EFO227" s="253"/>
      <c r="EFP227" s="251"/>
      <c r="EFQ227" s="252"/>
      <c r="EFR227" s="253"/>
      <c r="EFS227" s="251"/>
      <c r="EFT227" s="252"/>
      <c r="EFU227" s="253"/>
      <c r="EFV227" s="251"/>
      <c r="EFW227" s="252"/>
      <c r="EFX227" s="253"/>
      <c r="EFY227" s="251"/>
      <c r="EFZ227" s="252"/>
      <c r="EGA227" s="253"/>
      <c r="EGB227" s="251"/>
      <c r="EGC227" s="252"/>
      <c r="EGD227" s="253"/>
      <c r="EGE227" s="251"/>
      <c r="EGF227" s="252"/>
      <c r="EGG227" s="253"/>
      <c r="EGH227" s="251"/>
      <c r="EGI227" s="252"/>
      <c r="EGJ227" s="253"/>
      <c r="EGK227" s="251"/>
      <c r="EGL227" s="252"/>
      <c r="EGM227" s="253"/>
      <c r="EGN227" s="251"/>
      <c r="EGO227" s="252"/>
      <c r="EGP227" s="253"/>
      <c r="EGQ227" s="251"/>
      <c r="EGR227" s="252"/>
      <c r="EGS227" s="253"/>
      <c r="EGT227" s="251"/>
      <c r="EGU227" s="252"/>
      <c r="EGV227" s="253"/>
      <c r="EGW227" s="251"/>
      <c r="EGX227" s="252"/>
      <c r="EGY227" s="253"/>
      <c r="EGZ227" s="251"/>
      <c r="EHA227" s="252"/>
      <c r="EHB227" s="253"/>
      <c r="EHC227" s="251"/>
      <c r="EHD227" s="252"/>
      <c r="EHE227" s="253"/>
      <c r="EHF227" s="251"/>
      <c r="EHG227" s="252"/>
      <c r="EHH227" s="253"/>
      <c r="EHI227" s="251"/>
      <c r="EHJ227" s="252"/>
      <c r="EHK227" s="253"/>
      <c r="EHL227" s="251"/>
      <c r="EHM227" s="252"/>
      <c r="EHN227" s="253"/>
      <c r="EHO227" s="251"/>
      <c r="EHP227" s="252"/>
      <c r="EHQ227" s="253"/>
      <c r="EHR227" s="251"/>
      <c r="EHS227" s="252"/>
      <c r="EHT227" s="253"/>
      <c r="EHU227" s="251"/>
      <c r="EHV227" s="252"/>
      <c r="EHW227" s="253"/>
      <c r="EHX227" s="251"/>
      <c r="EHY227" s="252"/>
      <c r="EHZ227" s="253"/>
      <c r="EIA227" s="251"/>
      <c r="EIB227" s="252"/>
      <c r="EIC227" s="253"/>
      <c r="EID227" s="251"/>
      <c r="EIE227" s="252"/>
      <c r="EIF227" s="253"/>
      <c r="EIG227" s="251"/>
      <c r="EIH227" s="252"/>
      <c r="EII227" s="253"/>
      <c r="EIJ227" s="251"/>
      <c r="EIK227" s="252"/>
      <c r="EIL227" s="253"/>
      <c r="EIM227" s="251"/>
      <c r="EIN227" s="252"/>
      <c r="EIO227" s="253"/>
      <c r="EIP227" s="251"/>
      <c r="EIQ227" s="252"/>
      <c r="EIR227" s="253"/>
      <c r="EIS227" s="251"/>
      <c r="EIT227" s="252"/>
      <c r="EIU227" s="253"/>
      <c r="EIV227" s="251"/>
      <c r="EIW227" s="252"/>
      <c r="EIX227" s="253"/>
      <c r="EIY227" s="251"/>
      <c r="EIZ227" s="252"/>
      <c r="EJA227" s="253"/>
      <c r="EJB227" s="251"/>
      <c r="EJC227" s="252"/>
      <c r="EJD227" s="253"/>
      <c r="EJE227" s="251"/>
      <c r="EJF227" s="252"/>
      <c r="EJG227" s="253"/>
      <c r="EJH227" s="251"/>
      <c r="EJI227" s="252"/>
      <c r="EJJ227" s="253"/>
      <c r="EJK227" s="251"/>
      <c r="EJL227" s="252"/>
      <c r="EJM227" s="253"/>
      <c r="EJN227" s="251"/>
      <c r="EJO227" s="252"/>
      <c r="EJP227" s="253"/>
      <c r="EJQ227" s="251"/>
      <c r="EJR227" s="252"/>
      <c r="EJS227" s="253"/>
      <c r="EJT227" s="251"/>
      <c r="EJU227" s="252"/>
      <c r="EJV227" s="253"/>
      <c r="EJW227" s="251"/>
      <c r="EJX227" s="252"/>
      <c r="EJY227" s="253"/>
      <c r="EJZ227" s="251"/>
      <c r="EKA227" s="252"/>
      <c r="EKB227" s="253"/>
      <c r="EKC227" s="251"/>
      <c r="EKD227" s="252"/>
      <c r="EKE227" s="253"/>
      <c r="EKF227" s="251"/>
      <c r="EKG227" s="252"/>
      <c r="EKH227" s="253"/>
      <c r="EKI227" s="251"/>
      <c r="EKJ227" s="252"/>
      <c r="EKK227" s="253"/>
      <c r="EKL227" s="251"/>
      <c r="EKM227" s="252"/>
      <c r="EKN227" s="253"/>
      <c r="EKO227" s="251"/>
      <c r="EKP227" s="252"/>
      <c r="EKQ227" s="253"/>
      <c r="EKR227" s="251"/>
      <c r="EKS227" s="252"/>
      <c r="EKT227" s="253"/>
      <c r="EKU227" s="251"/>
      <c r="EKV227" s="252"/>
      <c r="EKW227" s="253"/>
      <c r="EKX227" s="251"/>
      <c r="EKY227" s="252"/>
      <c r="EKZ227" s="253"/>
      <c r="ELA227" s="251"/>
      <c r="ELB227" s="252"/>
      <c r="ELC227" s="253"/>
      <c r="ELD227" s="251"/>
      <c r="ELE227" s="252"/>
      <c r="ELF227" s="253"/>
      <c r="ELG227" s="251"/>
      <c r="ELH227" s="252"/>
      <c r="ELI227" s="253"/>
      <c r="ELJ227" s="251"/>
      <c r="ELK227" s="252"/>
      <c r="ELL227" s="253"/>
      <c r="ELM227" s="251"/>
      <c r="ELN227" s="252"/>
      <c r="ELO227" s="253"/>
      <c r="ELP227" s="251"/>
      <c r="ELQ227" s="252"/>
      <c r="ELR227" s="253"/>
      <c r="ELS227" s="251"/>
      <c r="ELT227" s="252"/>
      <c r="ELU227" s="253"/>
      <c r="ELV227" s="251"/>
      <c r="ELW227" s="252"/>
      <c r="ELX227" s="253"/>
      <c r="ELY227" s="251"/>
      <c r="ELZ227" s="252"/>
      <c r="EMA227" s="253"/>
      <c r="EMB227" s="251"/>
      <c r="EMC227" s="252"/>
      <c r="EMD227" s="253"/>
      <c r="EME227" s="251"/>
      <c r="EMF227" s="252"/>
      <c r="EMG227" s="253"/>
      <c r="EMH227" s="251"/>
      <c r="EMI227" s="252"/>
      <c r="EMJ227" s="253"/>
      <c r="EMK227" s="251"/>
      <c r="EML227" s="252"/>
      <c r="EMM227" s="253"/>
      <c r="EMN227" s="251"/>
      <c r="EMO227" s="252"/>
      <c r="EMP227" s="253"/>
      <c r="EMQ227" s="251"/>
      <c r="EMR227" s="252"/>
      <c r="EMS227" s="253"/>
      <c r="EMT227" s="251"/>
      <c r="EMU227" s="252"/>
      <c r="EMV227" s="253"/>
      <c r="EMW227" s="251"/>
      <c r="EMX227" s="252"/>
      <c r="EMY227" s="253"/>
      <c r="EMZ227" s="251"/>
      <c r="ENA227" s="252"/>
      <c r="ENB227" s="253"/>
      <c r="ENC227" s="251"/>
      <c r="END227" s="252"/>
      <c r="ENE227" s="253"/>
      <c r="ENF227" s="251"/>
      <c r="ENG227" s="252"/>
      <c r="ENH227" s="253"/>
      <c r="ENI227" s="251"/>
      <c r="ENJ227" s="252"/>
      <c r="ENK227" s="253"/>
      <c r="ENL227" s="251"/>
      <c r="ENM227" s="252"/>
      <c r="ENN227" s="253"/>
      <c r="ENO227" s="251"/>
      <c r="ENP227" s="252"/>
      <c r="ENQ227" s="253"/>
      <c r="ENR227" s="251"/>
      <c r="ENS227" s="252"/>
      <c r="ENT227" s="253"/>
      <c r="ENU227" s="251"/>
      <c r="ENV227" s="252"/>
      <c r="ENW227" s="253"/>
      <c r="ENX227" s="251"/>
      <c r="ENY227" s="252"/>
      <c r="ENZ227" s="253"/>
      <c r="EOA227" s="251"/>
      <c r="EOB227" s="252"/>
      <c r="EOC227" s="253"/>
      <c r="EOD227" s="251"/>
      <c r="EOE227" s="252"/>
      <c r="EOF227" s="253"/>
      <c r="EOG227" s="251"/>
      <c r="EOH227" s="252"/>
      <c r="EOI227" s="253"/>
      <c r="EOJ227" s="251"/>
      <c r="EOK227" s="252"/>
      <c r="EOL227" s="253"/>
      <c r="EOM227" s="251"/>
      <c r="EON227" s="252"/>
      <c r="EOO227" s="253"/>
      <c r="EOP227" s="251"/>
      <c r="EOQ227" s="252"/>
      <c r="EOR227" s="253"/>
      <c r="EOS227" s="251"/>
      <c r="EOT227" s="252"/>
      <c r="EOU227" s="253"/>
      <c r="EOV227" s="251"/>
      <c r="EOW227" s="252"/>
      <c r="EOX227" s="253"/>
      <c r="EOY227" s="251"/>
      <c r="EOZ227" s="252"/>
      <c r="EPA227" s="253"/>
      <c r="EPB227" s="251"/>
      <c r="EPC227" s="252"/>
      <c r="EPD227" s="253"/>
      <c r="EPE227" s="251"/>
      <c r="EPF227" s="252"/>
      <c r="EPG227" s="253"/>
      <c r="EPH227" s="251"/>
      <c r="EPI227" s="252"/>
      <c r="EPJ227" s="253"/>
      <c r="EPK227" s="251"/>
      <c r="EPL227" s="252"/>
      <c r="EPM227" s="253"/>
      <c r="EPN227" s="251"/>
      <c r="EPO227" s="252"/>
      <c r="EPP227" s="253"/>
      <c r="EPQ227" s="251"/>
      <c r="EPR227" s="252"/>
      <c r="EPS227" s="253"/>
      <c r="EPT227" s="251"/>
      <c r="EPU227" s="252"/>
      <c r="EPV227" s="253"/>
      <c r="EPW227" s="251"/>
      <c r="EPX227" s="252"/>
      <c r="EPY227" s="253"/>
      <c r="EPZ227" s="251"/>
      <c r="EQA227" s="252"/>
      <c r="EQB227" s="253"/>
      <c r="EQC227" s="251"/>
      <c r="EQD227" s="252"/>
      <c r="EQE227" s="253"/>
      <c r="EQF227" s="251"/>
      <c r="EQG227" s="252"/>
      <c r="EQH227" s="253"/>
      <c r="EQI227" s="251"/>
      <c r="EQJ227" s="252"/>
      <c r="EQK227" s="253"/>
      <c r="EQL227" s="251"/>
      <c r="EQM227" s="252"/>
      <c r="EQN227" s="253"/>
      <c r="EQO227" s="251"/>
      <c r="EQP227" s="252"/>
      <c r="EQQ227" s="253"/>
      <c r="EQR227" s="251"/>
      <c r="EQS227" s="252"/>
      <c r="EQT227" s="253"/>
      <c r="EQU227" s="251"/>
      <c r="EQV227" s="252"/>
      <c r="EQW227" s="253"/>
      <c r="EQX227" s="251"/>
      <c r="EQY227" s="252"/>
      <c r="EQZ227" s="253"/>
      <c r="ERA227" s="251"/>
      <c r="ERB227" s="252"/>
      <c r="ERC227" s="253"/>
      <c r="ERD227" s="251"/>
      <c r="ERE227" s="252"/>
      <c r="ERF227" s="253"/>
      <c r="ERG227" s="251"/>
      <c r="ERH227" s="252"/>
      <c r="ERI227" s="253"/>
      <c r="ERJ227" s="251"/>
      <c r="ERK227" s="252"/>
      <c r="ERL227" s="253"/>
      <c r="ERM227" s="251"/>
      <c r="ERN227" s="252"/>
      <c r="ERO227" s="253"/>
      <c r="ERP227" s="251"/>
      <c r="ERQ227" s="252"/>
      <c r="ERR227" s="253"/>
      <c r="ERS227" s="251"/>
      <c r="ERT227" s="252"/>
      <c r="ERU227" s="253"/>
      <c r="ERV227" s="251"/>
      <c r="ERW227" s="252"/>
      <c r="ERX227" s="253"/>
      <c r="ERY227" s="251"/>
      <c r="ERZ227" s="252"/>
      <c r="ESA227" s="253"/>
      <c r="ESB227" s="251"/>
      <c r="ESC227" s="252"/>
      <c r="ESD227" s="253"/>
      <c r="ESE227" s="251"/>
      <c r="ESF227" s="252"/>
      <c r="ESG227" s="253"/>
      <c r="ESH227" s="251"/>
      <c r="ESI227" s="252"/>
      <c r="ESJ227" s="253"/>
      <c r="ESK227" s="251"/>
      <c r="ESL227" s="252"/>
      <c r="ESM227" s="253"/>
      <c r="ESN227" s="251"/>
      <c r="ESO227" s="252"/>
      <c r="ESP227" s="253"/>
      <c r="ESQ227" s="251"/>
      <c r="ESR227" s="252"/>
      <c r="ESS227" s="253"/>
      <c r="EST227" s="251"/>
      <c r="ESU227" s="252"/>
      <c r="ESV227" s="253"/>
      <c r="ESW227" s="251"/>
      <c r="ESX227" s="252"/>
      <c r="ESY227" s="253"/>
      <c r="ESZ227" s="251"/>
      <c r="ETA227" s="252"/>
      <c r="ETB227" s="253"/>
      <c r="ETC227" s="251"/>
      <c r="ETD227" s="252"/>
      <c r="ETE227" s="253"/>
      <c r="ETF227" s="251"/>
      <c r="ETG227" s="252"/>
      <c r="ETH227" s="253"/>
      <c r="ETI227" s="251"/>
      <c r="ETJ227" s="252"/>
      <c r="ETK227" s="253"/>
      <c r="ETL227" s="251"/>
      <c r="ETM227" s="252"/>
      <c r="ETN227" s="253"/>
      <c r="ETO227" s="251"/>
      <c r="ETP227" s="252"/>
      <c r="ETQ227" s="253"/>
      <c r="ETR227" s="251"/>
      <c r="ETS227" s="252"/>
      <c r="ETT227" s="253"/>
      <c r="ETU227" s="251"/>
      <c r="ETV227" s="252"/>
      <c r="ETW227" s="253"/>
      <c r="ETX227" s="251"/>
      <c r="ETY227" s="252"/>
      <c r="ETZ227" s="253"/>
      <c r="EUA227" s="251"/>
      <c r="EUB227" s="252"/>
      <c r="EUC227" s="253"/>
      <c r="EUD227" s="251"/>
      <c r="EUE227" s="252"/>
      <c r="EUF227" s="253"/>
      <c r="EUG227" s="251"/>
      <c r="EUH227" s="252"/>
      <c r="EUI227" s="253"/>
      <c r="EUJ227" s="251"/>
      <c r="EUK227" s="252"/>
      <c r="EUL227" s="253"/>
      <c r="EUM227" s="251"/>
      <c r="EUN227" s="252"/>
      <c r="EUO227" s="253"/>
      <c r="EUP227" s="251"/>
      <c r="EUQ227" s="252"/>
      <c r="EUR227" s="253"/>
      <c r="EUS227" s="251"/>
      <c r="EUT227" s="252"/>
      <c r="EUU227" s="253"/>
      <c r="EUV227" s="251"/>
      <c r="EUW227" s="252"/>
      <c r="EUX227" s="253"/>
      <c r="EUY227" s="251"/>
      <c r="EUZ227" s="252"/>
      <c r="EVA227" s="253"/>
      <c r="EVB227" s="251"/>
      <c r="EVC227" s="252"/>
      <c r="EVD227" s="253"/>
      <c r="EVE227" s="251"/>
      <c r="EVF227" s="252"/>
      <c r="EVG227" s="253"/>
      <c r="EVH227" s="251"/>
      <c r="EVI227" s="252"/>
      <c r="EVJ227" s="253"/>
      <c r="EVK227" s="251"/>
      <c r="EVL227" s="252"/>
      <c r="EVM227" s="253"/>
      <c r="EVN227" s="251"/>
      <c r="EVO227" s="252"/>
      <c r="EVP227" s="253"/>
      <c r="EVQ227" s="251"/>
      <c r="EVR227" s="252"/>
      <c r="EVS227" s="253"/>
      <c r="EVT227" s="251"/>
      <c r="EVU227" s="252"/>
      <c r="EVV227" s="253"/>
      <c r="EVW227" s="251"/>
      <c r="EVX227" s="252"/>
      <c r="EVY227" s="253"/>
      <c r="EVZ227" s="251"/>
      <c r="EWA227" s="252"/>
      <c r="EWB227" s="253"/>
      <c r="EWC227" s="251"/>
      <c r="EWD227" s="252"/>
      <c r="EWE227" s="253"/>
      <c r="EWF227" s="251"/>
      <c r="EWG227" s="252"/>
      <c r="EWH227" s="253"/>
      <c r="EWI227" s="251"/>
      <c r="EWJ227" s="252"/>
      <c r="EWK227" s="253"/>
      <c r="EWL227" s="251"/>
      <c r="EWM227" s="252"/>
      <c r="EWN227" s="253"/>
      <c r="EWO227" s="251"/>
      <c r="EWP227" s="252"/>
      <c r="EWQ227" s="253"/>
      <c r="EWR227" s="251"/>
      <c r="EWS227" s="252"/>
      <c r="EWT227" s="253"/>
      <c r="EWU227" s="251"/>
      <c r="EWV227" s="252"/>
      <c r="EWW227" s="253"/>
      <c r="EWX227" s="251"/>
      <c r="EWY227" s="252"/>
      <c r="EWZ227" s="253"/>
      <c r="EXA227" s="251"/>
      <c r="EXB227" s="252"/>
      <c r="EXC227" s="253"/>
      <c r="EXD227" s="251"/>
      <c r="EXE227" s="252"/>
      <c r="EXF227" s="253"/>
      <c r="EXG227" s="251"/>
      <c r="EXH227" s="252"/>
      <c r="EXI227" s="253"/>
      <c r="EXJ227" s="251"/>
      <c r="EXK227" s="252"/>
      <c r="EXL227" s="253"/>
      <c r="EXM227" s="251"/>
      <c r="EXN227" s="252"/>
      <c r="EXO227" s="253"/>
      <c r="EXP227" s="251"/>
      <c r="EXQ227" s="252"/>
      <c r="EXR227" s="253"/>
      <c r="EXS227" s="251"/>
      <c r="EXT227" s="252"/>
      <c r="EXU227" s="253"/>
      <c r="EXV227" s="251"/>
      <c r="EXW227" s="252"/>
      <c r="EXX227" s="253"/>
      <c r="EXY227" s="251"/>
      <c r="EXZ227" s="252"/>
      <c r="EYA227" s="253"/>
      <c r="EYB227" s="251"/>
      <c r="EYC227" s="252"/>
      <c r="EYD227" s="253"/>
      <c r="EYE227" s="251"/>
      <c r="EYF227" s="252"/>
      <c r="EYG227" s="253"/>
      <c r="EYH227" s="251"/>
      <c r="EYI227" s="252"/>
      <c r="EYJ227" s="253"/>
      <c r="EYK227" s="251"/>
      <c r="EYL227" s="252"/>
      <c r="EYM227" s="253"/>
      <c r="EYN227" s="251"/>
      <c r="EYO227" s="252"/>
      <c r="EYP227" s="253"/>
      <c r="EYQ227" s="251"/>
      <c r="EYR227" s="252"/>
      <c r="EYS227" s="253"/>
      <c r="EYT227" s="251"/>
      <c r="EYU227" s="252"/>
      <c r="EYV227" s="253"/>
      <c r="EYW227" s="251"/>
      <c r="EYX227" s="252"/>
      <c r="EYY227" s="253"/>
      <c r="EYZ227" s="251"/>
      <c r="EZA227" s="252"/>
      <c r="EZB227" s="253"/>
      <c r="EZC227" s="251"/>
      <c r="EZD227" s="252"/>
      <c r="EZE227" s="253"/>
      <c r="EZF227" s="251"/>
      <c r="EZG227" s="252"/>
      <c r="EZH227" s="253"/>
      <c r="EZI227" s="251"/>
      <c r="EZJ227" s="252"/>
      <c r="EZK227" s="253"/>
      <c r="EZL227" s="251"/>
      <c r="EZM227" s="252"/>
      <c r="EZN227" s="253"/>
      <c r="EZO227" s="251"/>
      <c r="EZP227" s="252"/>
      <c r="EZQ227" s="253"/>
      <c r="EZR227" s="251"/>
      <c r="EZS227" s="252"/>
      <c r="EZT227" s="253"/>
      <c r="EZU227" s="251"/>
      <c r="EZV227" s="252"/>
      <c r="EZW227" s="253"/>
      <c r="EZX227" s="251"/>
      <c r="EZY227" s="252"/>
      <c r="EZZ227" s="253"/>
      <c r="FAA227" s="251"/>
      <c r="FAB227" s="252"/>
      <c r="FAC227" s="253"/>
      <c r="FAD227" s="251"/>
      <c r="FAE227" s="252"/>
      <c r="FAF227" s="253"/>
      <c r="FAG227" s="251"/>
      <c r="FAH227" s="252"/>
      <c r="FAI227" s="253"/>
      <c r="FAJ227" s="251"/>
      <c r="FAK227" s="252"/>
      <c r="FAL227" s="253"/>
      <c r="FAM227" s="251"/>
      <c r="FAN227" s="252"/>
      <c r="FAO227" s="253"/>
      <c r="FAP227" s="251"/>
      <c r="FAQ227" s="252"/>
      <c r="FAR227" s="253"/>
      <c r="FAS227" s="251"/>
      <c r="FAT227" s="252"/>
      <c r="FAU227" s="253"/>
      <c r="FAV227" s="251"/>
      <c r="FAW227" s="252"/>
      <c r="FAX227" s="253"/>
      <c r="FAY227" s="251"/>
      <c r="FAZ227" s="252"/>
      <c r="FBA227" s="253"/>
      <c r="FBB227" s="251"/>
      <c r="FBC227" s="252"/>
      <c r="FBD227" s="253"/>
      <c r="FBE227" s="251"/>
      <c r="FBF227" s="252"/>
      <c r="FBG227" s="253"/>
      <c r="FBH227" s="251"/>
      <c r="FBI227" s="252"/>
      <c r="FBJ227" s="253"/>
      <c r="FBK227" s="251"/>
      <c r="FBL227" s="252"/>
      <c r="FBM227" s="253"/>
      <c r="FBN227" s="251"/>
      <c r="FBO227" s="252"/>
      <c r="FBP227" s="253"/>
      <c r="FBQ227" s="251"/>
      <c r="FBR227" s="252"/>
      <c r="FBS227" s="253"/>
      <c r="FBT227" s="251"/>
      <c r="FBU227" s="252"/>
      <c r="FBV227" s="253"/>
      <c r="FBW227" s="251"/>
      <c r="FBX227" s="252"/>
      <c r="FBY227" s="253"/>
      <c r="FBZ227" s="251"/>
      <c r="FCA227" s="252"/>
      <c r="FCB227" s="253"/>
      <c r="FCC227" s="251"/>
      <c r="FCD227" s="252"/>
      <c r="FCE227" s="253"/>
      <c r="FCF227" s="251"/>
      <c r="FCG227" s="252"/>
      <c r="FCH227" s="253"/>
      <c r="FCI227" s="251"/>
      <c r="FCJ227" s="252"/>
      <c r="FCK227" s="253"/>
      <c r="FCL227" s="251"/>
      <c r="FCM227" s="252"/>
      <c r="FCN227" s="253"/>
      <c r="FCO227" s="251"/>
      <c r="FCP227" s="252"/>
      <c r="FCQ227" s="253"/>
      <c r="FCR227" s="251"/>
      <c r="FCS227" s="252"/>
      <c r="FCT227" s="253"/>
      <c r="FCU227" s="251"/>
      <c r="FCV227" s="252"/>
      <c r="FCW227" s="253"/>
      <c r="FCX227" s="251"/>
      <c r="FCY227" s="252"/>
      <c r="FCZ227" s="253"/>
      <c r="FDA227" s="251"/>
      <c r="FDB227" s="252"/>
      <c r="FDC227" s="253"/>
      <c r="FDD227" s="251"/>
      <c r="FDE227" s="252"/>
      <c r="FDF227" s="253"/>
      <c r="FDG227" s="251"/>
      <c r="FDH227" s="252"/>
      <c r="FDI227" s="253"/>
      <c r="FDJ227" s="251"/>
      <c r="FDK227" s="252"/>
      <c r="FDL227" s="253"/>
      <c r="FDM227" s="251"/>
      <c r="FDN227" s="252"/>
      <c r="FDO227" s="253"/>
      <c r="FDP227" s="251"/>
      <c r="FDQ227" s="252"/>
      <c r="FDR227" s="253"/>
      <c r="FDS227" s="251"/>
      <c r="FDT227" s="252"/>
      <c r="FDU227" s="253"/>
      <c r="FDV227" s="251"/>
      <c r="FDW227" s="252"/>
      <c r="FDX227" s="253"/>
      <c r="FDY227" s="251"/>
      <c r="FDZ227" s="252"/>
      <c r="FEA227" s="253"/>
      <c r="FEB227" s="251"/>
      <c r="FEC227" s="252"/>
      <c r="FED227" s="253"/>
      <c r="FEE227" s="251"/>
      <c r="FEF227" s="252"/>
      <c r="FEG227" s="253"/>
      <c r="FEH227" s="251"/>
      <c r="FEI227" s="252"/>
      <c r="FEJ227" s="253"/>
      <c r="FEK227" s="251"/>
      <c r="FEL227" s="252"/>
      <c r="FEM227" s="253"/>
      <c r="FEN227" s="251"/>
      <c r="FEO227" s="252"/>
      <c r="FEP227" s="253"/>
      <c r="FEQ227" s="251"/>
      <c r="FER227" s="252"/>
      <c r="FES227" s="253"/>
      <c r="FET227" s="251"/>
      <c r="FEU227" s="252"/>
      <c r="FEV227" s="253"/>
      <c r="FEW227" s="251"/>
      <c r="FEX227" s="252"/>
      <c r="FEY227" s="253"/>
      <c r="FEZ227" s="251"/>
      <c r="FFA227" s="252"/>
      <c r="FFB227" s="253"/>
      <c r="FFC227" s="251"/>
      <c r="FFD227" s="252"/>
      <c r="FFE227" s="253"/>
      <c r="FFF227" s="251"/>
      <c r="FFG227" s="252"/>
      <c r="FFH227" s="253"/>
      <c r="FFI227" s="251"/>
      <c r="FFJ227" s="252"/>
      <c r="FFK227" s="253"/>
      <c r="FFL227" s="251"/>
      <c r="FFM227" s="252"/>
      <c r="FFN227" s="253"/>
      <c r="FFO227" s="251"/>
      <c r="FFP227" s="252"/>
      <c r="FFQ227" s="253"/>
      <c r="FFR227" s="251"/>
      <c r="FFS227" s="252"/>
      <c r="FFT227" s="253"/>
      <c r="FFU227" s="251"/>
      <c r="FFV227" s="252"/>
      <c r="FFW227" s="253"/>
      <c r="FFX227" s="251"/>
      <c r="FFY227" s="252"/>
      <c r="FFZ227" s="253"/>
      <c r="FGA227" s="251"/>
      <c r="FGB227" s="252"/>
      <c r="FGC227" s="253"/>
      <c r="FGD227" s="251"/>
      <c r="FGE227" s="252"/>
      <c r="FGF227" s="253"/>
      <c r="FGG227" s="251"/>
      <c r="FGH227" s="252"/>
      <c r="FGI227" s="253"/>
      <c r="FGJ227" s="251"/>
      <c r="FGK227" s="252"/>
      <c r="FGL227" s="253"/>
      <c r="FGM227" s="251"/>
      <c r="FGN227" s="252"/>
      <c r="FGO227" s="253"/>
      <c r="FGP227" s="251"/>
      <c r="FGQ227" s="252"/>
      <c r="FGR227" s="253"/>
      <c r="FGS227" s="251"/>
      <c r="FGT227" s="252"/>
      <c r="FGU227" s="253"/>
      <c r="FGV227" s="251"/>
      <c r="FGW227" s="252"/>
      <c r="FGX227" s="253"/>
      <c r="FGY227" s="251"/>
      <c r="FGZ227" s="252"/>
      <c r="FHA227" s="253"/>
      <c r="FHB227" s="251"/>
      <c r="FHC227" s="252"/>
      <c r="FHD227" s="253"/>
      <c r="FHE227" s="251"/>
      <c r="FHF227" s="252"/>
      <c r="FHG227" s="253"/>
      <c r="FHH227" s="251"/>
      <c r="FHI227" s="252"/>
      <c r="FHJ227" s="253"/>
      <c r="FHK227" s="251"/>
      <c r="FHL227" s="252"/>
      <c r="FHM227" s="253"/>
      <c r="FHN227" s="251"/>
      <c r="FHO227" s="252"/>
      <c r="FHP227" s="253"/>
      <c r="FHQ227" s="251"/>
      <c r="FHR227" s="252"/>
      <c r="FHS227" s="253"/>
      <c r="FHT227" s="251"/>
      <c r="FHU227" s="252"/>
      <c r="FHV227" s="253"/>
      <c r="FHW227" s="251"/>
      <c r="FHX227" s="252"/>
      <c r="FHY227" s="253"/>
      <c r="FHZ227" s="251"/>
      <c r="FIA227" s="252"/>
      <c r="FIB227" s="253"/>
      <c r="FIC227" s="251"/>
      <c r="FID227" s="252"/>
      <c r="FIE227" s="253"/>
      <c r="FIF227" s="251"/>
      <c r="FIG227" s="252"/>
      <c r="FIH227" s="253"/>
      <c r="FII227" s="251"/>
      <c r="FIJ227" s="252"/>
      <c r="FIK227" s="253"/>
      <c r="FIL227" s="251"/>
      <c r="FIM227" s="252"/>
      <c r="FIN227" s="253"/>
      <c r="FIO227" s="251"/>
      <c r="FIP227" s="252"/>
      <c r="FIQ227" s="253"/>
      <c r="FIR227" s="251"/>
      <c r="FIS227" s="252"/>
      <c r="FIT227" s="253"/>
      <c r="FIU227" s="251"/>
      <c r="FIV227" s="252"/>
      <c r="FIW227" s="253"/>
      <c r="FIX227" s="251"/>
      <c r="FIY227" s="252"/>
      <c r="FIZ227" s="253"/>
      <c r="FJA227" s="251"/>
      <c r="FJB227" s="252"/>
      <c r="FJC227" s="253"/>
      <c r="FJD227" s="251"/>
      <c r="FJE227" s="252"/>
      <c r="FJF227" s="253"/>
      <c r="FJG227" s="251"/>
      <c r="FJH227" s="252"/>
      <c r="FJI227" s="253"/>
      <c r="FJJ227" s="251"/>
      <c r="FJK227" s="252"/>
      <c r="FJL227" s="253"/>
      <c r="FJM227" s="251"/>
      <c r="FJN227" s="252"/>
      <c r="FJO227" s="253"/>
      <c r="FJP227" s="251"/>
      <c r="FJQ227" s="252"/>
      <c r="FJR227" s="253"/>
      <c r="FJS227" s="251"/>
      <c r="FJT227" s="252"/>
      <c r="FJU227" s="253"/>
      <c r="FJV227" s="251"/>
      <c r="FJW227" s="252"/>
      <c r="FJX227" s="253"/>
      <c r="FJY227" s="251"/>
      <c r="FJZ227" s="252"/>
      <c r="FKA227" s="253"/>
      <c r="FKB227" s="251"/>
      <c r="FKC227" s="252"/>
      <c r="FKD227" s="253"/>
      <c r="FKE227" s="251"/>
      <c r="FKF227" s="252"/>
      <c r="FKG227" s="253"/>
      <c r="FKH227" s="251"/>
      <c r="FKI227" s="252"/>
      <c r="FKJ227" s="253"/>
      <c r="FKK227" s="251"/>
      <c r="FKL227" s="252"/>
      <c r="FKM227" s="253"/>
      <c r="FKN227" s="251"/>
      <c r="FKO227" s="252"/>
      <c r="FKP227" s="253"/>
      <c r="FKQ227" s="251"/>
      <c r="FKR227" s="252"/>
      <c r="FKS227" s="253"/>
      <c r="FKT227" s="251"/>
      <c r="FKU227" s="252"/>
      <c r="FKV227" s="253"/>
      <c r="FKW227" s="251"/>
      <c r="FKX227" s="252"/>
      <c r="FKY227" s="253"/>
      <c r="FKZ227" s="251"/>
      <c r="FLA227" s="252"/>
      <c r="FLB227" s="253"/>
      <c r="FLC227" s="251"/>
      <c r="FLD227" s="252"/>
      <c r="FLE227" s="253"/>
      <c r="FLF227" s="251"/>
      <c r="FLG227" s="252"/>
      <c r="FLH227" s="253"/>
      <c r="FLI227" s="251"/>
      <c r="FLJ227" s="252"/>
      <c r="FLK227" s="253"/>
      <c r="FLL227" s="251"/>
      <c r="FLM227" s="252"/>
      <c r="FLN227" s="253"/>
      <c r="FLO227" s="251"/>
      <c r="FLP227" s="252"/>
      <c r="FLQ227" s="253"/>
      <c r="FLR227" s="251"/>
      <c r="FLS227" s="252"/>
      <c r="FLT227" s="253"/>
      <c r="FLU227" s="251"/>
      <c r="FLV227" s="252"/>
      <c r="FLW227" s="253"/>
      <c r="FLX227" s="251"/>
      <c r="FLY227" s="252"/>
      <c r="FLZ227" s="253"/>
      <c r="FMA227" s="251"/>
      <c r="FMB227" s="252"/>
      <c r="FMC227" s="253"/>
      <c r="FMD227" s="251"/>
      <c r="FME227" s="252"/>
      <c r="FMF227" s="253"/>
      <c r="FMG227" s="251"/>
      <c r="FMH227" s="252"/>
      <c r="FMI227" s="253"/>
      <c r="FMJ227" s="251"/>
      <c r="FMK227" s="252"/>
      <c r="FML227" s="253"/>
      <c r="FMM227" s="251"/>
      <c r="FMN227" s="252"/>
      <c r="FMO227" s="253"/>
      <c r="FMP227" s="251"/>
      <c r="FMQ227" s="252"/>
      <c r="FMR227" s="253"/>
      <c r="FMS227" s="251"/>
      <c r="FMT227" s="252"/>
      <c r="FMU227" s="253"/>
      <c r="FMV227" s="251"/>
      <c r="FMW227" s="252"/>
      <c r="FMX227" s="253"/>
      <c r="FMY227" s="251"/>
      <c r="FMZ227" s="252"/>
      <c r="FNA227" s="253"/>
      <c r="FNB227" s="251"/>
      <c r="FNC227" s="252"/>
      <c r="FND227" s="253"/>
      <c r="FNE227" s="251"/>
      <c r="FNF227" s="252"/>
      <c r="FNG227" s="253"/>
      <c r="FNH227" s="251"/>
      <c r="FNI227" s="252"/>
      <c r="FNJ227" s="253"/>
      <c r="FNK227" s="251"/>
      <c r="FNL227" s="252"/>
      <c r="FNM227" s="253"/>
      <c r="FNN227" s="251"/>
      <c r="FNO227" s="252"/>
      <c r="FNP227" s="253"/>
      <c r="FNQ227" s="251"/>
      <c r="FNR227" s="252"/>
      <c r="FNS227" s="253"/>
      <c r="FNT227" s="251"/>
      <c r="FNU227" s="252"/>
      <c r="FNV227" s="253"/>
      <c r="FNW227" s="251"/>
      <c r="FNX227" s="252"/>
      <c r="FNY227" s="253"/>
      <c r="FNZ227" s="251"/>
      <c r="FOA227" s="252"/>
      <c r="FOB227" s="253"/>
      <c r="FOC227" s="251"/>
      <c r="FOD227" s="252"/>
      <c r="FOE227" s="253"/>
      <c r="FOF227" s="251"/>
      <c r="FOG227" s="252"/>
      <c r="FOH227" s="253"/>
      <c r="FOI227" s="251"/>
      <c r="FOJ227" s="252"/>
      <c r="FOK227" s="253"/>
      <c r="FOL227" s="251"/>
      <c r="FOM227" s="252"/>
      <c r="FON227" s="253"/>
      <c r="FOO227" s="251"/>
      <c r="FOP227" s="252"/>
      <c r="FOQ227" s="253"/>
      <c r="FOR227" s="251"/>
      <c r="FOS227" s="252"/>
      <c r="FOT227" s="253"/>
      <c r="FOU227" s="251"/>
      <c r="FOV227" s="252"/>
      <c r="FOW227" s="253"/>
      <c r="FOX227" s="251"/>
      <c r="FOY227" s="252"/>
      <c r="FOZ227" s="253"/>
      <c r="FPA227" s="251"/>
      <c r="FPB227" s="252"/>
      <c r="FPC227" s="253"/>
      <c r="FPD227" s="251"/>
      <c r="FPE227" s="252"/>
      <c r="FPF227" s="253"/>
      <c r="FPG227" s="251"/>
      <c r="FPH227" s="252"/>
      <c r="FPI227" s="253"/>
      <c r="FPJ227" s="251"/>
      <c r="FPK227" s="252"/>
      <c r="FPL227" s="253"/>
      <c r="FPM227" s="251"/>
      <c r="FPN227" s="252"/>
      <c r="FPO227" s="253"/>
      <c r="FPP227" s="251"/>
      <c r="FPQ227" s="252"/>
      <c r="FPR227" s="253"/>
      <c r="FPS227" s="251"/>
      <c r="FPT227" s="252"/>
      <c r="FPU227" s="253"/>
      <c r="FPV227" s="251"/>
      <c r="FPW227" s="252"/>
      <c r="FPX227" s="253"/>
      <c r="FPY227" s="251"/>
      <c r="FPZ227" s="252"/>
      <c r="FQA227" s="253"/>
      <c r="FQB227" s="251"/>
      <c r="FQC227" s="252"/>
      <c r="FQD227" s="253"/>
      <c r="FQE227" s="251"/>
      <c r="FQF227" s="252"/>
      <c r="FQG227" s="253"/>
      <c r="FQH227" s="251"/>
      <c r="FQI227" s="252"/>
      <c r="FQJ227" s="253"/>
      <c r="FQK227" s="251"/>
      <c r="FQL227" s="252"/>
      <c r="FQM227" s="253"/>
      <c r="FQN227" s="251"/>
      <c r="FQO227" s="252"/>
      <c r="FQP227" s="253"/>
      <c r="FQQ227" s="251"/>
      <c r="FQR227" s="252"/>
      <c r="FQS227" s="253"/>
      <c r="FQT227" s="251"/>
      <c r="FQU227" s="252"/>
      <c r="FQV227" s="253"/>
      <c r="FQW227" s="251"/>
      <c r="FQX227" s="252"/>
      <c r="FQY227" s="253"/>
      <c r="FQZ227" s="251"/>
      <c r="FRA227" s="252"/>
      <c r="FRB227" s="253"/>
      <c r="FRC227" s="251"/>
      <c r="FRD227" s="252"/>
      <c r="FRE227" s="253"/>
      <c r="FRF227" s="251"/>
      <c r="FRG227" s="252"/>
      <c r="FRH227" s="253"/>
      <c r="FRI227" s="251"/>
      <c r="FRJ227" s="252"/>
      <c r="FRK227" s="253"/>
      <c r="FRL227" s="251"/>
      <c r="FRM227" s="252"/>
      <c r="FRN227" s="253"/>
      <c r="FRO227" s="251"/>
      <c r="FRP227" s="252"/>
      <c r="FRQ227" s="253"/>
      <c r="FRR227" s="251"/>
      <c r="FRS227" s="252"/>
      <c r="FRT227" s="253"/>
      <c r="FRU227" s="251"/>
      <c r="FRV227" s="252"/>
      <c r="FRW227" s="253"/>
      <c r="FRX227" s="251"/>
      <c r="FRY227" s="252"/>
      <c r="FRZ227" s="253"/>
      <c r="FSA227" s="251"/>
      <c r="FSB227" s="252"/>
      <c r="FSC227" s="253"/>
      <c r="FSD227" s="251"/>
      <c r="FSE227" s="252"/>
      <c r="FSF227" s="253"/>
      <c r="FSG227" s="251"/>
      <c r="FSH227" s="252"/>
      <c r="FSI227" s="253"/>
      <c r="FSJ227" s="251"/>
      <c r="FSK227" s="252"/>
      <c r="FSL227" s="253"/>
      <c r="FSM227" s="251"/>
      <c r="FSN227" s="252"/>
      <c r="FSO227" s="253"/>
      <c r="FSP227" s="251"/>
      <c r="FSQ227" s="252"/>
      <c r="FSR227" s="253"/>
      <c r="FSS227" s="251"/>
      <c r="FST227" s="252"/>
      <c r="FSU227" s="253"/>
      <c r="FSV227" s="251"/>
      <c r="FSW227" s="252"/>
      <c r="FSX227" s="253"/>
      <c r="FSY227" s="251"/>
      <c r="FSZ227" s="252"/>
      <c r="FTA227" s="253"/>
      <c r="FTB227" s="251"/>
      <c r="FTC227" s="252"/>
      <c r="FTD227" s="253"/>
      <c r="FTE227" s="251"/>
      <c r="FTF227" s="252"/>
      <c r="FTG227" s="253"/>
      <c r="FTH227" s="251"/>
      <c r="FTI227" s="252"/>
      <c r="FTJ227" s="253"/>
      <c r="FTK227" s="251"/>
      <c r="FTL227" s="252"/>
      <c r="FTM227" s="253"/>
      <c r="FTN227" s="251"/>
      <c r="FTO227" s="252"/>
      <c r="FTP227" s="253"/>
      <c r="FTQ227" s="251"/>
      <c r="FTR227" s="252"/>
      <c r="FTS227" s="253"/>
      <c r="FTT227" s="251"/>
      <c r="FTU227" s="252"/>
      <c r="FTV227" s="253"/>
      <c r="FTW227" s="251"/>
      <c r="FTX227" s="252"/>
      <c r="FTY227" s="253"/>
      <c r="FTZ227" s="251"/>
      <c r="FUA227" s="252"/>
      <c r="FUB227" s="253"/>
      <c r="FUC227" s="251"/>
      <c r="FUD227" s="252"/>
      <c r="FUE227" s="253"/>
      <c r="FUF227" s="251"/>
      <c r="FUG227" s="252"/>
      <c r="FUH227" s="253"/>
      <c r="FUI227" s="251"/>
      <c r="FUJ227" s="252"/>
      <c r="FUK227" s="253"/>
      <c r="FUL227" s="251"/>
      <c r="FUM227" s="252"/>
      <c r="FUN227" s="253"/>
      <c r="FUO227" s="251"/>
      <c r="FUP227" s="252"/>
      <c r="FUQ227" s="253"/>
      <c r="FUR227" s="251"/>
      <c r="FUS227" s="252"/>
      <c r="FUT227" s="253"/>
      <c r="FUU227" s="251"/>
      <c r="FUV227" s="252"/>
      <c r="FUW227" s="253"/>
      <c r="FUX227" s="251"/>
      <c r="FUY227" s="252"/>
      <c r="FUZ227" s="253"/>
      <c r="FVA227" s="251"/>
      <c r="FVB227" s="252"/>
      <c r="FVC227" s="253"/>
      <c r="FVD227" s="251"/>
      <c r="FVE227" s="252"/>
      <c r="FVF227" s="253"/>
      <c r="FVG227" s="251"/>
      <c r="FVH227" s="252"/>
      <c r="FVI227" s="253"/>
      <c r="FVJ227" s="251"/>
      <c r="FVK227" s="252"/>
      <c r="FVL227" s="253"/>
      <c r="FVM227" s="251"/>
      <c r="FVN227" s="252"/>
      <c r="FVO227" s="253"/>
      <c r="FVP227" s="251"/>
      <c r="FVQ227" s="252"/>
      <c r="FVR227" s="253"/>
      <c r="FVS227" s="251"/>
      <c r="FVT227" s="252"/>
      <c r="FVU227" s="253"/>
      <c r="FVV227" s="251"/>
      <c r="FVW227" s="252"/>
      <c r="FVX227" s="253"/>
      <c r="FVY227" s="251"/>
      <c r="FVZ227" s="252"/>
      <c r="FWA227" s="253"/>
      <c r="FWB227" s="251"/>
      <c r="FWC227" s="252"/>
      <c r="FWD227" s="253"/>
      <c r="FWE227" s="251"/>
      <c r="FWF227" s="252"/>
      <c r="FWG227" s="253"/>
      <c r="FWH227" s="251"/>
      <c r="FWI227" s="252"/>
      <c r="FWJ227" s="253"/>
      <c r="FWK227" s="251"/>
      <c r="FWL227" s="252"/>
      <c r="FWM227" s="253"/>
      <c r="FWN227" s="251"/>
      <c r="FWO227" s="252"/>
      <c r="FWP227" s="253"/>
      <c r="FWQ227" s="251"/>
      <c r="FWR227" s="252"/>
      <c r="FWS227" s="253"/>
      <c r="FWT227" s="251"/>
      <c r="FWU227" s="252"/>
      <c r="FWV227" s="253"/>
      <c r="FWW227" s="251"/>
      <c r="FWX227" s="252"/>
      <c r="FWY227" s="253"/>
      <c r="FWZ227" s="251"/>
      <c r="FXA227" s="252"/>
      <c r="FXB227" s="253"/>
      <c r="FXC227" s="251"/>
      <c r="FXD227" s="252"/>
      <c r="FXE227" s="253"/>
      <c r="FXF227" s="251"/>
      <c r="FXG227" s="252"/>
      <c r="FXH227" s="253"/>
      <c r="FXI227" s="251"/>
      <c r="FXJ227" s="252"/>
      <c r="FXK227" s="253"/>
      <c r="FXL227" s="251"/>
      <c r="FXM227" s="252"/>
      <c r="FXN227" s="253"/>
      <c r="FXO227" s="251"/>
      <c r="FXP227" s="252"/>
      <c r="FXQ227" s="253"/>
      <c r="FXR227" s="251"/>
      <c r="FXS227" s="252"/>
      <c r="FXT227" s="253"/>
      <c r="FXU227" s="251"/>
      <c r="FXV227" s="252"/>
      <c r="FXW227" s="253"/>
      <c r="FXX227" s="251"/>
      <c r="FXY227" s="252"/>
      <c r="FXZ227" s="253"/>
      <c r="FYA227" s="251"/>
      <c r="FYB227" s="252"/>
      <c r="FYC227" s="253"/>
      <c r="FYD227" s="251"/>
      <c r="FYE227" s="252"/>
      <c r="FYF227" s="253"/>
      <c r="FYG227" s="251"/>
      <c r="FYH227" s="252"/>
      <c r="FYI227" s="253"/>
      <c r="FYJ227" s="251"/>
      <c r="FYK227" s="252"/>
      <c r="FYL227" s="253"/>
      <c r="FYM227" s="251"/>
      <c r="FYN227" s="252"/>
      <c r="FYO227" s="253"/>
      <c r="FYP227" s="251"/>
      <c r="FYQ227" s="252"/>
      <c r="FYR227" s="253"/>
      <c r="FYS227" s="251"/>
      <c r="FYT227" s="252"/>
      <c r="FYU227" s="253"/>
      <c r="FYV227" s="251"/>
      <c r="FYW227" s="252"/>
      <c r="FYX227" s="253"/>
      <c r="FYY227" s="251"/>
      <c r="FYZ227" s="252"/>
      <c r="FZA227" s="253"/>
      <c r="FZB227" s="251"/>
      <c r="FZC227" s="252"/>
      <c r="FZD227" s="253"/>
      <c r="FZE227" s="251"/>
      <c r="FZF227" s="252"/>
      <c r="FZG227" s="253"/>
      <c r="FZH227" s="251"/>
      <c r="FZI227" s="252"/>
      <c r="FZJ227" s="253"/>
      <c r="FZK227" s="251"/>
      <c r="FZL227" s="252"/>
      <c r="FZM227" s="253"/>
      <c r="FZN227" s="251"/>
      <c r="FZO227" s="252"/>
      <c r="FZP227" s="253"/>
      <c r="FZQ227" s="251"/>
      <c r="FZR227" s="252"/>
      <c r="FZS227" s="253"/>
      <c r="FZT227" s="251"/>
      <c r="FZU227" s="252"/>
      <c r="FZV227" s="253"/>
      <c r="FZW227" s="251"/>
      <c r="FZX227" s="252"/>
      <c r="FZY227" s="253"/>
      <c r="FZZ227" s="251"/>
      <c r="GAA227" s="252"/>
      <c r="GAB227" s="253"/>
      <c r="GAC227" s="251"/>
      <c r="GAD227" s="252"/>
      <c r="GAE227" s="253"/>
      <c r="GAF227" s="251"/>
      <c r="GAG227" s="252"/>
      <c r="GAH227" s="253"/>
      <c r="GAI227" s="251"/>
      <c r="GAJ227" s="252"/>
      <c r="GAK227" s="253"/>
      <c r="GAL227" s="251"/>
      <c r="GAM227" s="252"/>
      <c r="GAN227" s="253"/>
      <c r="GAO227" s="251"/>
      <c r="GAP227" s="252"/>
      <c r="GAQ227" s="253"/>
      <c r="GAR227" s="251"/>
      <c r="GAS227" s="252"/>
      <c r="GAT227" s="253"/>
      <c r="GAU227" s="251"/>
      <c r="GAV227" s="252"/>
      <c r="GAW227" s="253"/>
      <c r="GAX227" s="251"/>
      <c r="GAY227" s="252"/>
      <c r="GAZ227" s="253"/>
      <c r="GBA227" s="251"/>
      <c r="GBB227" s="252"/>
      <c r="GBC227" s="253"/>
      <c r="GBD227" s="251"/>
      <c r="GBE227" s="252"/>
      <c r="GBF227" s="253"/>
      <c r="GBG227" s="251"/>
      <c r="GBH227" s="252"/>
      <c r="GBI227" s="253"/>
      <c r="GBJ227" s="251"/>
      <c r="GBK227" s="252"/>
      <c r="GBL227" s="253"/>
      <c r="GBM227" s="251"/>
      <c r="GBN227" s="252"/>
      <c r="GBO227" s="253"/>
      <c r="GBP227" s="251"/>
      <c r="GBQ227" s="252"/>
      <c r="GBR227" s="253"/>
      <c r="GBS227" s="251"/>
      <c r="GBT227" s="252"/>
      <c r="GBU227" s="253"/>
      <c r="GBV227" s="251"/>
      <c r="GBW227" s="252"/>
      <c r="GBX227" s="253"/>
      <c r="GBY227" s="251"/>
      <c r="GBZ227" s="252"/>
      <c r="GCA227" s="253"/>
      <c r="GCB227" s="251"/>
      <c r="GCC227" s="252"/>
      <c r="GCD227" s="253"/>
      <c r="GCE227" s="251"/>
      <c r="GCF227" s="252"/>
      <c r="GCG227" s="253"/>
      <c r="GCH227" s="251"/>
      <c r="GCI227" s="252"/>
      <c r="GCJ227" s="253"/>
      <c r="GCK227" s="251"/>
      <c r="GCL227" s="252"/>
      <c r="GCM227" s="253"/>
      <c r="GCN227" s="251"/>
      <c r="GCO227" s="252"/>
      <c r="GCP227" s="253"/>
      <c r="GCQ227" s="251"/>
      <c r="GCR227" s="252"/>
      <c r="GCS227" s="253"/>
      <c r="GCT227" s="251"/>
      <c r="GCU227" s="252"/>
      <c r="GCV227" s="253"/>
      <c r="GCW227" s="251"/>
      <c r="GCX227" s="252"/>
      <c r="GCY227" s="253"/>
      <c r="GCZ227" s="251"/>
      <c r="GDA227" s="252"/>
      <c r="GDB227" s="253"/>
      <c r="GDC227" s="251"/>
      <c r="GDD227" s="252"/>
      <c r="GDE227" s="253"/>
      <c r="GDF227" s="251"/>
      <c r="GDG227" s="252"/>
      <c r="GDH227" s="253"/>
      <c r="GDI227" s="251"/>
      <c r="GDJ227" s="252"/>
      <c r="GDK227" s="253"/>
      <c r="GDL227" s="251"/>
      <c r="GDM227" s="252"/>
      <c r="GDN227" s="253"/>
      <c r="GDO227" s="251"/>
      <c r="GDP227" s="252"/>
      <c r="GDQ227" s="253"/>
      <c r="GDR227" s="251"/>
      <c r="GDS227" s="252"/>
      <c r="GDT227" s="253"/>
      <c r="GDU227" s="251"/>
      <c r="GDV227" s="252"/>
      <c r="GDW227" s="253"/>
      <c r="GDX227" s="251"/>
      <c r="GDY227" s="252"/>
      <c r="GDZ227" s="253"/>
      <c r="GEA227" s="251"/>
      <c r="GEB227" s="252"/>
      <c r="GEC227" s="253"/>
      <c r="GED227" s="251"/>
      <c r="GEE227" s="252"/>
      <c r="GEF227" s="253"/>
      <c r="GEG227" s="251"/>
      <c r="GEH227" s="252"/>
      <c r="GEI227" s="253"/>
      <c r="GEJ227" s="251"/>
      <c r="GEK227" s="252"/>
      <c r="GEL227" s="253"/>
      <c r="GEM227" s="251"/>
      <c r="GEN227" s="252"/>
      <c r="GEO227" s="253"/>
      <c r="GEP227" s="251"/>
      <c r="GEQ227" s="252"/>
      <c r="GER227" s="253"/>
      <c r="GES227" s="251"/>
      <c r="GET227" s="252"/>
      <c r="GEU227" s="253"/>
      <c r="GEV227" s="251"/>
      <c r="GEW227" s="252"/>
      <c r="GEX227" s="253"/>
      <c r="GEY227" s="251"/>
      <c r="GEZ227" s="252"/>
      <c r="GFA227" s="253"/>
      <c r="GFB227" s="251"/>
      <c r="GFC227" s="252"/>
      <c r="GFD227" s="253"/>
      <c r="GFE227" s="251"/>
      <c r="GFF227" s="252"/>
      <c r="GFG227" s="253"/>
      <c r="GFH227" s="251"/>
      <c r="GFI227" s="252"/>
      <c r="GFJ227" s="253"/>
      <c r="GFK227" s="251"/>
      <c r="GFL227" s="252"/>
      <c r="GFM227" s="253"/>
      <c r="GFN227" s="251"/>
      <c r="GFO227" s="252"/>
      <c r="GFP227" s="253"/>
      <c r="GFQ227" s="251"/>
      <c r="GFR227" s="252"/>
      <c r="GFS227" s="253"/>
      <c r="GFT227" s="251"/>
      <c r="GFU227" s="252"/>
      <c r="GFV227" s="253"/>
      <c r="GFW227" s="251"/>
      <c r="GFX227" s="252"/>
      <c r="GFY227" s="253"/>
      <c r="GFZ227" s="251"/>
      <c r="GGA227" s="252"/>
      <c r="GGB227" s="253"/>
      <c r="GGC227" s="251"/>
      <c r="GGD227" s="252"/>
      <c r="GGE227" s="253"/>
      <c r="GGF227" s="251"/>
      <c r="GGG227" s="252"/>
      <c r="GGH227" s="253"/>
      <c r="GGI227" s="251"/>
      <c r="GGJ227" s="252"/>
      <c r="GGK227" s="253"/>
      <c r="GGL227" s="251"/>
      <c r="GGM227" s="252"/>
      <c r="GGN227" s="253"/>
      <c r="GGO227" s="251"/>
      <c r="GGP227" s="252"/>
      <c r="GGQ227" s="253"/>
      <c r="GGR227" s="251"/>
      <c r="GGS227" s="252"/>
      <c r="GGT227" s="253"/>
      <c r="GGU227" s="251"/>
      <c r="GGV227" s="252"/>
      <c r="GGW227" s="253"/>
      <c r="GGX227" s="251"/>
      <c r="GGY227" s="252"/>
      <c r="GGZ227" s="253"/>
      <c r="GHA227" s="251"/>
      <c r="GHB227" s="252"/>
      <c r="GHC227" s="253"/>
      <c r="GHD227" s="251"/>
      <c r="GHE227" s="252"/>
      <c r="GHF227" s="253"/>
      <c r="GHG227" s="251"/>
      <c r="GHH227" s="252"/>
      <c r="GHI227" s="253"/>
      <c r="GHJ227" s="251"/>
      <c r="GHK227" s="252"/>
      <c r="GHL227" s="253"/>
      <c r="GHM227" s="251"/>
      <c r="GHN227" s="252"/>
      <c r="GHO227" s="253"/>
      <c r="GHP227" s="251"/>
      <c r="GHQ227" s="252"/>
      <c r="GHR227" s="253"/>
      <c r="GHS227" s="251"/>
      <c r="GHT227" s="252"/>
      <c r="GHU227" s="253"/>
      <c r="GHV227" s="251"/>
      <c r="GHW227" s="252"/>
      <c r="GHX227" s="253"/>
      <c r="GHY227" s="251"/>
      <c r="GHZ227" s="252"/>
      <c r="GIA227" s="253"/>
      <c r="GIB227" s="251"/>
      <c r="GIC227" s="252"/>
      <c r="GID227" s="253"/>
      <c r="GIE227" s="251"/>
      <c r="GIF227" s="252"/>
      <c r="GIG227" s="253"/>
      <c r="GIH227" s="251"/>
      <c r="GII227" s="252"/>
      <c r="GIJ227" s="253"/>
      <c r="GIK227" s="251"/>
      <c r="GIL227" s="252"/>
      <c r="GIM227" s="253"/>
      <c r="GIN227" s="251"/>
      <c r="GIO227" s="252"/>
      <c r="GIP227" s="253"/>
      <c r="GIQ227" s="251"/>
      <c r="GIR227" s="252"/>
      <c r="GIS227" s="253"/>
      <c r="GIT227" s="251"/>
      <c r="GIU227" s="252"/>
      <c r="GIV227" s="253"/>
      <c r="GIW227" s="251"/>
      <c r="GIX227" s="252"/>
      <c r="GIY227" s="253"/>
      <c r="GIZ227" s="251"/>
      <c r="GJA227" s="252"/>
      <c r="GJB227" s="253"/>
      <c r="GJC227" s="251"/>
      <c r="GJD227" s="252"/>
      <c r="GJE227" s="253"/>
      <c r="GJF227" s="251"/>
      <c r="GJG227" s="252"/>
      <c r="GJH227" s="253"/>
      <c r="GJI227" s="251"/>
      <c r="GJJ227" s="252"/>
      <c r="GJK227" s="253"/>
      <c r="GJL227" s="251"/>
      <c r="GJM227" s="252"/>
      <c r="GJN227" s="253"/>
      <c r="GJO227" s="251"/>
      <c r="GJP227" s="252"/>
      <c r="GJQ227" s="253"/>
      <c r="GJR227" s="251"/>
      <c r="GJS227" s="252"/>
      <c r="GJT227" s="253"/>
      <c r="GJU227" s="251"/>
      <c r="GJV227" s="252"/>
      <c r="GJW227" s="253"/>
      <c r="GJX227" s="251"/>
      <c r="GJY227" s="252"/>
      <c r="GJZ227" s="253"/>
      <c r="GKA227" s="251"/>
      <c r="GKB227" s="252"/>
      <c r="GKC227" s="253"/>
      <c r="GKD227" s="251"/>
      <c r="GKE227" s="252"/>
      <c r="GKF227" s="253"/>
      <c r="GKG227" s="251"/>
      <c r="GKH227" s="252"/>
      <c r="GKI227" s="253"/>
      <c r="GKJ227" s="251"/>
      <c r="GKK227" s="252"/>
      <c r="GKL227" s="253"/>
      <c r="GKM227" s="251"/>
      <c r="GKN227" s="252"/>
      <c r="GKO227" s="253"/>
      <c r="GKP227" s="251"/>
      <c r="GKQ227" s="252"/>
      <c r="GKR227" s="253"/>
      <c r="GKS227" s="251"/>
      <c r="GKT227" s="252"/>
      <c r="GKU227" s="253"/>
      <c r="GKV227" s="251"/>
      <c r="GKW227" s="252"/>
      <c r="GKX227" s="253"/>
      <c r="GKY227" s="251"/>
      <c r="GKZ227" s="252"/>
      <c r="GLA227" s="253"/>
      <c r="GLB227" s="251"/>
      <c r="GLC227" s="252"/>
      <c r="GLD227" s="253"/>
      <c r="GLE227" s="251"/>
      <c r="GLF227" s="252"/>
      <c r="GLG227" s="253"/>
      <c r="GLH227" s="251"/>
      <c r="GLI227" s="252"/>
      <c r="GLJ227" s="253"/>
      <c r="GLK227" s="251"/>
      <c r="GLL227" s="252"/>
      <c r="GLM227" s="253"/>
      <c r="GLN227" s="251"/>
      <c r="GLO227" s="252"/>
      <c r="GLP227" s="253"/>
      <c r="GLQ227" s="251"/>
      <c r="GLR227" s="252"/>
      <c r="GLS227" s="253"/>
      <c r="GLT227" s="251"/>
      <c r="GLU227" s="252"/>
      <c r="GLV227" s="253"/>
      <c r="GLW227" s="251"/>
      <c r="GLX227" s="252"/>
      <c r="GLY227" s="253"/>
      <c r="GLZ227" s="251"/>
      <c r="GMA227" s="252"/>
      <c r="GMB227" s="253"/>
      <c r="GMC227" s="251"/>
      <c r="GMD227" s="252"/>
      <c r="GME227" s="253"/>
      <c r="GMF227" s="251"/>
      <c r="GMG227" s="252"/>
      <c r="GMH227" s="253"/>
      <c r="GMI227" s="251"/>
      <c r="GMJ227" s="252"/>
      <c r="GMK227" s="253"/>
      <c r="GML227" s="251"/>
      <c r="GMM227" s="252"/>
      <c r="GMN227" s="253"/>
      <c r="GMO227" s="251"/>
      <c r="GMP227" s="252"/>
      <c r="GMQ227" s="253"/>
      <c r="GMR227" s="251"/>
      <c r="GMS227" s="252"/>
      <c r="GMT227" s="253"/>
      <c r="GMU227" s="251"/>
      <c r="GMV227" s="252"/>
      <c r="GMW227" s="253"/>
      <c r="GMX227" s="251"/>
      <c r="GMY227" s="252"/>
      <c r="GMZ227" s="253"/>
      <c r="GNA227" s="251"/>
      <c r="GNB227" s="252"/>
      <c r="GNC227" s="253"/>
      <c r="GND227" s="251"/>
      <c r="GNE227" s="252"/>
      <c r="GNF227" s="253"/>
      <c r="GNG227" s="251"/>
      <c r="GNH227" s="252"/>
      <c r="GNI227" s="253"/>
      <c r="GNJ227" s="251"/>
      <c r="GNK227" s="252"/>
      <c r="GNL227" s="253"/>
      <c r="GNM227" s="251"/>
      <c r="GNN227" s="252"/>
      <c r="GNO227" s="253"/>
      <c r="GNP227" s="251"/>
      <c r="GNQ227" s="252"/>
      <c r="GNR227" s="253"/>
      <c r="GNS227" s="251"/>
      <c r="GNT227" s="252"/>
      <c r="GNU227" s="253"/>
      <c r="GNV227" s="251"/>
      <c r="GNW227" s="252"/>
      <c r="GNX227" s="253"/>
      <c r="GNY227" s="251"/>
      <c r="GNZ227" s="252"/>
      <c r="GOA227" s="253"/>
      <c r="GOB227" s="251"/>
      <c r="GOC227" s="252"/>
      <c r="GOD227" s="253"/>
      <c r="GOE227" s="251"/>
      <c r="GOF227" s="252"/>
      <c r="GOG227" s="253"/>
      <c r="GOH227" s="251"/>
      <c r="GOI227" s="252"/>
      <c r="GOJ227" s="253"/>
      <c r="GOK227" s="251"/>
      <c r="GOL227" s="252"/>
      <c r="GOM227" s="253"/>
      <c r="GON227" s="251"/>
      <c r="GOO227" s="252"/>
      <c r="GOP227" s="253"/>
      <c r="GOQ227" s="251"/>
      <c r="GOR227" s="252"/>
      <c r="GOS227" s="253"/>
      <c r="GOT227" s="251"/>
      <c r="GOU227" s="252"/>
      <c r="GOV227" s="253"/>
      <c r="GOW227" s="251"/>
      <c r="GOX227" s="252"/>
      <c r="GOY227" s="253"/>
      <c r="GOZ227" s="251"/>
      <c r="GPA227" s="252"/>
      <c r="GPB227" s="253"/>
      <c r="GPC227" s="251"/>
      <c r="GPD227" s="252"/>
      <c r="GPE227" s="253"/>
      <c r="GPF227" s="251"/>
      <c r="GPG227" s="252"/>
      <c r="GPH227" s="253"/>
      <c r="GPI227" s="251"/>
      <c r="GPJ227" s="252"/>
      <c r="GPK227" s="253"/>
      <c r="GPL227" s="251"/>
      <c r="GPM227" s="252"/>
      <c r="GPN227" s="253"/>
      <c r="GPO227" s="251"/>
      <c r="GPP227" s="252"/>
      <c r="GPQ227" s="253"/>
      <c r="GPR227" s="251"/>
      <c r="GPS227" s="252"/>
      <c r="GPT227" s="253"/>
      <c r="GPU227" s="251"/>
      <c r="GPV227" s="252"/>
      <c r="GPW227" s="253"/>
      <c r="GPX227" s="251"/>
      <c r="GPY227" s="252"/>
      <c r="GPZ227" s="253"/>
      <c r="GQA227" s="251"/>
      <c r="GQB227" s="252"/>
      <c r="GQC227" s="253"/>
      <c r="GQD227" s="251"/>
      <c r="GQE227" s="252"/>
      <c r="GQF227" s="253"/>
      <c r="GQG227" s="251"/>
      <c r="GQH227" s="252"/>
      <c r="GQI227" s="253"/>
      <c r="GQJ227" s="251"/>
      <c r="GQK227" s="252"/>
      <c r="GQL227" s="253"/>
      <c r="GQM227" s="251"/>
      <c r="GQN227" s="252"/>
      <c r="GQO227" s="253"/>
      <c r="GQP227" s="251"/>
      <c r="GQQ227" s="252"/>
      <c r="GQR227" s="253"/>
      <c r="GQS227" s="251"/>
      <c r="GQT227" s="252"/>
      <c r="GQU227" s="253"/>
      <c r="GQV227" s="251"/>
      <c r="GQW227" s="252"/>
      <c r="GQX227" s="253"/>
      <c r="GQY227" s="251"/>
      <c r="GQZ227" s="252"/>
      <c r="GRA227" s="253"/>
      <c r="GRB227" s="251"/>
      <c r="GRC227" s="252"/>
      <c r="GRD227" s="253"/>
      <c r="GRE227" s="251"/>
      <c r="GRF227" s="252"/>
      <c r="GRG227" s="253"/>
      <c r="GRH227" s="251"/>
      <c r="GRI227" s="252"/>
      <c r="GRJ227" s="253"/>
      <c r="GRK227" s="251"/>
      <c r="GRL227" s="252"/>
      <c r="GRM227" s="253"/>
      <c r="GRN227" s="251"/>
      <c r="GRO227" s="252"/>
      <c r="GRP227" s="253"/>
      <c r="GRQ227" s="251"/>
      <c r="GRR227" s="252"/>
      <c r="GRS227" s="253"/>
      <c r="GRT227" s="251"/>
      <c r="GRU227" s="252"/>
      <c r="GRV227" s="253"/>
      <c r="GRW227" s="251"/>
      <c r="GRX227" s="252"/>
      <c r="GRY227" s="253"/>
      <c r="GRZ227" s="251"/>
      <c r="GSA227" s="252"/>
      <c r="GSB227" s="253"/>
      <c r="GSC227" s="251"/>
      <c r="GSD227" s="252"/>
      <c r="GSE227" s="253"/>
      <c r="GSF227" s="251"/>
      <c r="GSG227" s="252"/>
      <c r="GSH227" s="253"/>
      <c r="GSI227" s="251"/>
      <c r="GSJ227" s="252"/>
      <c r="GSK227" s="253"/>
      <c r="GSL227" s="251"/>
      <c r="GSM227" s="252"/>
      <c r="GSN227" s="253"/>
      <c r="GSO227" s="251"/>
      <c r="GSP227" s="252"/>
      <c r="GSQ227" s="253"/>
      <c r="GSR227" s="251"/>
      <c r="GSS227" s="252"/>
      <c r="GST227" s="253"/>
      <c r="GSU227" s="251"/>
      <c r="GSV227" s="252"/>
      <c r="GSW227" s="253"/>
      <c r="GSX227" s="251"/>
      <c r="GSY227" s="252"/>
      <c r="GSZ227" s="253"/>
      <c r="GTA227" s="251"/>
      <c r="GTB227" s="252"/>
      <c r="GTC227" s="253"/>
      <c r="GTD227" s="251"/>
      <c r="GTE227" s="252"/>
      <c r="GTF227" s="253"/>
      <c r="GTG227" s="251"/>
      <c r="GTH227" s="252"/>
      <c r="GTI227" s="253"/>
      <c r="GTJ227" s="251"/>
      <c r="GTK227" s="252"/>
      <c r="GTL227" s="253"/>
      <c r="GTM227" s="251"/>
      <c r="GTN227" s="252"/>
      <c r="GTO227" s="253"/>
      <c r="GTP227" s="251"/>
      <c r="GTQ227" s="252"/>
      <c r="GTR227" s="253"/>
      <c r="GTS227" s="251"/>
      <c r="GTT227" s="252"/>
      <c r="GTU227" s="253"/>
      <c r="GTV227" s="251"/>
      <c r="GTW227" s="252"/>
      <c r="GTX227" s="253"/>
      <c r="GTY227" s="251"/>
      <c r="GTZ227" s="252"/>
      <c r="GUA227" s="253"/>
      <c r="GUB227" s="251"/>
      <c r="GUC227" s="252"/>
      <c r="GUD227" s="253"/>
      <c r="GUE227" s="251"/>
      <c r="GUF227" s="252"/>
      <c r="GUG227" s="253"/>
      <c r="GUH227" s="251"/>
      <c r="GUI227" s="252"/>
      <c r="GUJ227" s="253"/>
      <c r="GUK227" s="251"/>
      <c r="GUL227" s="252"/>
      <c r="GUM227" s="253"/>
      <c r="GUN227" s="251"/>
      <c r="GUO227" s="252"/>
      <c r="GUP227" s="253"/>
      <c r="GUQ227" s="251"/>
      <c r="GUR227" s="252"/>
      <c r="GUS227" s="253"/>
      <c r="GUT227" s="251"/>
      <c r="GUU227" s="252"/>
      <c r="GUV227" s="253"/>
      <c r="GUW227" s="251"/>
      <c r="GUX227" s="252"/>
      <c r="GUY227" s="253"/>
      <c r="GUZ227" s="251"/>
      <c r="GVA227" s="252"/>
      <c r="GVB227" s="253"/>
      <c r="GVC227" s="251"/>
      <c r="GVD227" s="252"/>
      <c r="GVE227" s="253"/>
      <c r="GVF227" s="251"/>
      <c r="GVG227" s="252"/>
      <c r="GVH227" s="253"/>
      <c r="GVI227" s="251"/>
      <c r="GVJ227" s="252"/>
      <c r="GVK227" s="253"/>
      <c r="GVL227" s="251"/>
      <c r="GVM227" s="252"/>
      <c r="GVN227" s="253"/>
      <c r="GVO227" s="251"/>
      <c r="GVP227" s="252"/>
      <c r="GVQ227" s="253"/>
      <c r="GVR227" s="251"/>
      <c r="GVS227" s="252"/>
      <c r="GVT227" s="253"/>
      <c r="GVU227" s="251"/>
      <c r="GVV227" s="252"/>
      <c r="GVW227" s="253"/>
      <c r="GVX227" s="251"/>
      <c r="GVY227" s="252"/>
      <c r="GVZ227" s="253"/>
      <c r="GWA227" s="251"/>
      <c r="GWB227" s="252"/>
      <c r="GWC227" s="253"/>
      <c r="GWD227" s="251"/>
      <c r="GWE227" s="252"/>
      <c r="GWF227" s="253"/>
      <c r="GWG227" s="251"/>
      <c r="GWH227" s="252"/>
      <c r="GWI227" s="253"/>
      <c r="GWJ227" s="251"/>
      <c r="GWK227" s="252"/>
      <c r="GWL227" s="253"/>
      <c r="GWM227" s="251"/>
      <c r="GWN227" s="252"/>
      <c r="GWO227" s="253"/>
      <c r="GWP227" s="251"/>
      <c r="GWQ227" s="252"/>
      <c r="GWR227" s="253"/>
      <c r="GWS227" s="251"/>
      <c r="GWT227" s="252"/>
      <c r="GWU227" s="253"/>
      <c r="GWV227" s="251"/>
      <c r="GWW227" s="252"/>
      <c r="GWX227" s="253"/>
      <c r="GWY227" s="251"/>
      <c r="GWZ227" s="252"/>
      <c r="GXA227" s="253"/>
      <c r="GXB227" s="251"/>
      <c r="GXC227" s="252"/>
      <c r="GXD227" s="253"/>
      <c r="GXE227" s="251"/>
      <c r="GXF227" s="252"/>
      <c r="GXG227" s="253"/>
      <c r="GXH227" s="251"/>
      <c r="GXI227" s="252"/>
      <c r="GXJ227" s="253"/>
      <c r="GXK227" s="251"/>
      <c r="GXL227" s="252"/>
      <c r="GXM227" s="253"/>
      <c r="GXN227" s="251"/>
      <c r="GXO227" s="252"/>
      <c r="GXP227" s="253"/>
      <c r="GXQ227" s="251"/>
      <c r="GXR227" s="252"/>
      <c r="GXS227" s="253"/>
      <c r="GXT227" s="251"/>
      <c r="GXU227" s="252"/>
      <c r="GXV227" s="253"/>
      <c r="GXW227" s="251"/>
      <c r="GXX227" s="252"/>
      <c r="GXY227" s="253"/>
      <c r="GXZ227" s="251"/>
      <c r="GYA227" s="252"/>
      <c r="GYB227" s="253"/>
      <c r="GYC227" s="251"/>
      <c r="GYD227" s="252"/>
      <c r="GYE227" s="253"/>
      <c r="GYF227" s="251"/>
      <c r="GYG227" s="252"/>
      <c r="GYH227" s="253"/>
      <c r="GYI227" s="251"/>
      <c r="GYJ227" s="252"/>
      <c r="GYK227" s="253"/>
      <c r="GYL227" s="251"/>
      <c r="GYM227" s="252"/>
      <c r="GYN227" s="253"/>
      <c r="GYO227" s="251"/>
      <c r="GYP227" s="252"/>
      <c r="GYQ227" s="253"/>
      <c r="GYR227" s="251"/>
      <c r="GYS227" s="252"/>
      <c r="GYT227" s="253"/>
      <c r="GYU227" s="251"/>
      <c r="GYV227" s="252"/>
      <c r="GYW227" s="253"/>
      <c r="GYX227" s="251"/>
      <c r="GYY227" s="252"/>
      <c r="GYZ227" s="253"/>
      <c r="GZA227" s="251"/>
      <c r="GZB227" s="252"/>
      <c r="GZC227" s="253"/>
      <c r="GZD227" s="251"/>
      <c r="GZE227" s="252"/>
      <c r="GZF227" s="253"/>
      <c r="GZG227" s="251"/>
      <c r="GZH227" s="252"/>
      <c r="GZI227" s="253"/>
      <c r="GZJ227" s="251"/>
      <c r="GZK227" s="252"/>
      <c r="GZL227" s="253"/>
      <c r="GZM227" s="251"/>
      <c r="GZN227" s="252"/>
      <c r="GZO227" s="253"/>
      <c r="GZP227" s="251"/>
      <c r="GZQ227" s="252"/>
      <c r="GZR227" s="253"/>
      <c r="GZS227" s="251"/>
      <c r="GZT227" s="252"/>
      <c r="GZU227" s="253"/>
      <c r="GZV227" s="251"/>
      <c r="GZW227" s="252"/>
      <c r="GZX227" s="253"/>
      <c r="GZY227" s="251"/>
      <c r="GZZ227" s="252"/>
      <c r="HAA227" s="253"/>
      <c r="HAB227" s="251"/>
      <c r="HAC227" s="252"/>
      <c r="HAD227" s="253"/>
      <c r="HAE227" s="251"/>
      <c r="HAF227" s="252"/>
      <c r="HAG227" s="253"/>
      <c r="HAH227" s="251"/>
      <c r="HAI227" s="252"/>
      <c r="HAJ227" s="253"/>
      <c r="HAK227" s="251"/>
      <c r="HAL227" s="252"/>
      <c r="HAM227" s="253"/>
      <c r="HAN227" s="251"/>
      <c r="HAO227" s="252"/>
      <c r="HAP227" s="253"/>
      <c r="HAQ227" s="251"/>
      <c r="HAR227" s="252"/>
      <c r="HAS227" s="253"/>
      <c r="HAT227" s="251"/>
      <c r="HAU227" s="252"/>
      <c r="HAV227" s="253"/>
      <c r="HAW227" s="251"/>
      <c r="HAX227" s="252"/>
      <c r="HAY227" s="253"/>
      <c r="HAZ227" s="251"/>
      <c r="HBA227" s="252"/>
      <c r="HBB227" s="253"/>
      <c r="HBC227" s="251"/>
      <c r="HBD227" s="252"/>
      <c r="HBE227" s="253"/>
      <c r="HBF227" s="251"/>
      <c r="HBG227" s="252"/>
      <c r="HBH227" s="253"/>
      <c r="HBI227" s="251"/>
      <c r="HBJ227" s="252"/>
      <c r="HBK227" s="253"/>
      <c r="HBL227" s="251"/>
      <c r="HBM227" s="252"/>
      <c r="HBN227" s="253"/>
      <c r="HBO227" s="251"/>
      <c r="HBP227" s="252"/>
      <c r="HBQ227" s="253"/>
      <c r="HBR227" s="251"/>
      <c r="HBS227" s="252"/>
      <c r="HBT227" s="253"/>
      <c r="HBU227" s="251"/>
      <c r="HBV227" s="252"/>
      <c r="HBW227" s="253"/>
      <c r="HBX227" s="251"/>
      <c r="HBY227" s="252"/>
      <c r="HBZ227" s="253"/>
      <c r="HCA227" s="251"/>
      <c r="HCB227" s="252"/>
      <c r="HCC227" s="253"/>
      <c r="HCD227" s="251"/>
      <c r="HCE227" s="252"/>
      <c r="HCF227" s="253"/>
      <c r="HCG227" s="251"/>
      <c r="HCH227" s="252"/>
      <c r="HCI227" s="253"/>
      <c r="HCJ227" s="251"/>
      <c r="HCK227" s="252"/>
      <c r="HCL227" s="253"/>
      <c r="HCM227" s="251"/>
      <c r="HCN227" s="252"/>
      <c r="HCO227" s="253"/>
      <c r="HCP227" s="251"/>
      <c r="HCQ227" s="252"/>
      <c r="HCR227" s="253"/>
      <c r="HCS227" s="251"/>
      <c r="HCT227" s="252"/>
      <c r="HCU227" s="253"/>
      <c r="HCV227" s="251"/>
      <c r="HCW227" s="252"/>
      <c r="HCX227" s="253"/>
      <c r="HCY227" s="251"/>
      <c r="HCZ227" s="252"/>
      <c r="HDA227" s="253"/>
      <c r="HDB227" s="251"/>
      <c r="HDC227" s="252"/>
      <c r="HDD227" s="253"/>
      <c r="HDE227" s="251"/>
      <c r="HDF227" s="252"/>
      <c r="HDG227" s="253"/>
      <c r="HDH227" s="251"/>
      <c r="HDI227" s="252"/>
      <c r="HDJ227" s="253"/>
      <c r="HDK227" s="251"/>
      <c r="HDL227" s="252"/>
      <c r="HDM227" s="253"/>
      <c r="HDN227" s="251"/>
      <c r="HDO227" s="252"/>
      <c r="HDP227" s="253"/>
      <c r="HDQ227" s="251"/>
      <c r="HDR227" s="252"/>
      <c r="HDS227" s="253"/>
      <c r="HDT227" s="251"/>
      <c r="HDU227" s="252"/>
      <c r="HDV227" s="253"/>
      <c r="HDW227" s="251"/>
      <c r="HDX227" s="252"/>
      <c r="HDY227" s="253"/>
      <c r="HDZ227" s="251"/>
      <c r="HEA227" s="252"/>
      <c r="HEB227" s="253"/>
      <c r="HEC227" s="251"/>
      <c r="HED227" s="252"/>
      <c r="HEE227" s="253"/>
      <c r="HEF227" s="251"/>
      <c r="HEG227" s="252"/>
      <c r="HEH227" s="253"/>
      <c r="HEI227" s="251"/>
      <c r="HEJ227" s="252"/>
      <c r="HEK227" s="253"/>
      <c r="HEL227" s="251"/>
      <c r="HEM227" s="252"/>
      <c r="HEN227" s="253"/>
      <c r="HEO227" s="251"/>
      <c r="HEP227" s="252"/>
      <c r="HEQ227" s="253"/>
      <c r="HER227" s="251"/>
      <c r="HES227" s="252"/>
      <c r="HET227" s="253"/>
      <c r="HEU227" s="251"/>
      <c r="HEV227" s="252"/>
      <c r="HEW227" s="253"/>
      <c r="HEX227" s="251"/>
      <c r="HEY227" s="252"/>
      <c r="HEZ227" s="253"/>
      <c r="HFA227" s="251"/>
      <c r="HFB227" s="252"/>
      <c r="HFC227" s="253"/>
      <c r="HFD227" s="251"/>
      <c r="HFE227" s="252"/>
      <c r="HFF227" s="253"/>
      <c r="HFG227" s="251"/>
      <c r="HFH227" s="252"/>
      <c r="HFI227" s="253"/>
      <c r="HFJ227" s="251"/>
      <c r="HFK227" s="252"/>
      <c r="HFL227" s="253"/>
      <c r="HFM227" s="251"/>
      <c r="HFN227" s="252"/>
      <c r="HFO227" s="253"/>
      <c r="HFP227" s="251"/>
      <c r="HFQ227" s="252"/>
      <c r="HFR227" s="253"/>
      <c r="HFS227" s="251"/>
      <c r="HFT227" s="252"/>
      <c r="HFU227" s="253"/>
      <c r="HFV227" s="251"/>
      <c r="HFW227" s="252"/>
      <c r="HFX227" s="253"/>
      <c r="HFY227" s="251"/>
      <c r="HFZ227" s="252"/>
      <c r="HGA227" s="253"/>
      <c r="HGB227" s="251"/>
      <c r="HGC227" s="252"/>
      <c r="HGD227" s="253"/>
      <c r="HGE227" s="251"/>
      <c r="HGF227" s="252"/>
      <c r="HGG227" s="253"/>
      <c r="HGH227" s="251"/>
      <c r="HGI227" s="252"/>
      <c r="HGJ227" s="253"/>
      <c r="HGK227" s="251"/>
      <c r="HGL227" s="252"/>
      <c r="HGM227" s="253"/>
      <c r="HGN227" s="251"/>
      <c r="HGO227" s="252"/>
      <c r="HGP227" s="253"/>
      <c r="HGQ227" s="251"/>
      <c r="HGR227" s="252"/>
      <c r="HGS227" s="253"/>
      <c r="HGT227" s="251"/>
      <c r="HGU227" s="252"/>
      <c r="HGV227" s="253"/>
      <c r="HGW227" s="251"/>
      <c r="HGX227" s="252"/>
      <c r="HGY227" s="253"/>
      <c r="HGZ227" s="251"/>
      <c r="HHA227" s="252"/>
      <c r="HHB227" s="253"/>
      <c r="HHC227" s="251"/>
      <c r="HHD227" s="252"/>
      <c r="HHE227" s="253"/>
      <c r="HHF227" s="251"/>
      <c r="HHG227" s="252"/>
      <c r="HHH227" s="253"/>
      <c r="HHI227" s="251"/>
      <c r="HHJ227" s="252"/>
      <c r="HHK227" s="253"/>
      <c r="HHL227" s="251"/>
      <c r="HHM227" s="252"/>
      <c r="HHN227" s="253"/>
      <c r="HHO227" s="251"/>
      <c r="HHP227" s="252"/>
      <c r="HHQ227" s="253"/>
      <c r="HHR227" s="251"/>
      <c r="HHS227" s="252"/>
      <c r="HHT227" s="253"/>
      <c r="HHU227" s="251"/>
      <c r="HHV227" s="252"/>
      <c r="HHW227" s="253"/>
      <c r="HHX227" s="251"/>
      <c r="HHY227" s="252"/>
      <c r="HHZ227" s="253"/>
      <c r="HIA227" s="251"/>
      <c r="HIB227" s="252"/>
      <c r="HIC227" s="253"/>
      <c r="HID227" s="251"/>
      <c r="HIE227" s="252"/>
      <c r="HIF227" s="253"/>
      <c r="HIG227" s="251"/>
      <c r="HIH227" s="252"/>
      <c r="HII227" s="253"/>
      <c r="HIJ227" s="251"/>
      <c r="HIK227" s="252"/>
      <c r="HIL227" s="253"/>
      <c r="HIM227" s="251"/>
      <c r="HIN227" s="252"/>
      <c r="HIO227" s="253"/>
      <c r="HIP227" s="251"/>
      <c r="HIQ227" s="252"/>
      <c r="HIR227" s="253"/>
      <c r="HIS227" s="251"/>
      <c r="HIT227" s="252"/>
      <c r="HIU227" s="253"/>
      <c r="HIV227" s="251"/>
      <c r="HIW227" s="252"/>
      <c r="HIX227" s="253"/>
      <c r="HIY227" s="251"/>
      <c r="HIZ227" s="252"/>
      <c r="HJA227" s="253"/>
      <c r="HJB227" s="251"/>
      <c r="HJC227" s="252"/>
      <c r="HJD227" s="253"/>
      <c r="HJE227" s="251"/>
      <c r="HJF227" s="252"/>
      <c r="HJG227" s="253"/>
      <c r="HJH227" s="251"/>
      <c r="HJI227" s="252"/>
      <c r="HJJ227" s="253"/>
      <c r="HJK227" s="251"/>
      <c r="HJL227" s="252"/>
      <c r="HJM227" s="253"/>
      <c r="HJN227" s="251"/>
      <c r="HJO227" s="252"/>
      <c r="HJP227" s="253"/>
      <c r="HJQ227" s="251"/>
      <c r="HJR227" s="252"/>
      <c r="HJS227" s="253"/>
      <c r="HJT227" s="251"/>
      <c r="HJU227" s="252"/>
      <c r="HJV227" s="253"/>
      <c r="HJW227" s="251"/>
      <c r="HJX227" s="252"/>
      <c r="HJY227" s="253"/>
      <c r="HJZ227" s="251"/>
      <c r="HKA227" s="252"/>
      <c r="HKB227" s="253"/>
      <c r="HKC227" s="251"/>
      <c r="HKD227" s="252"/>
      <c r="HKE227" s="253"/>
      <c r="HKF227" s="251"/>
      <c r="HKG227" s="252"/>
      <c r="HKH227" s="253"/>
      <c r="HKI227" s="251"/>
      <c r="HKJ227" s="252"/>
      <c r="HKK227" s="253"/>
      <c r="HKL227" s="251"/>
      <c r="HKM227" s="252"/>
      <c r="HKN227" s="253"/>
      <c r="HKO227" s="251"/>
      <c r="HKP227" s="252"/>
      <c r="HKQ227" s="253"/>
      <c r="HKR227" s="251"/>
      <c r="HKS227" s="252"/>
      <c r="HKT227" s="253"/>
      <c r="HKU227" s="251"/>
      <c r="HKV227" s="252"/>
      <c r="HKW227" s="253"/>
      <c r="HKX227" s="251"/>
      <c r="HKY227" s="252"/>
      <c r="HKZ227" s="253"/>
      <c r="HLA227" s="251"/>
      <c r="HLB227" s="252"/>
      <c r="HLC227" s="253"/>
      <c r="HLD227" s="251"/>
      <c r="HLE227" s="252"/>
      <c r="HLF227" s="253"/>
      <c r="HLG227" s="251"/>
      <c r="HLH227" s="252"/>
      <c r="HLI227" s="253"/>
      <c r="HLJ227" s="251"/>
      <c r="HLK227" s="252"/>
      <c r="HLL227" s="253"/>
      <c r="HLM227" s="251"/>
      <c r="HLN227" s="252"/>
      <c r="HLO227" s="253"/>
      <c r="HLP227" s="251"/>
      <c r="HLQ227" s="252"/>
      <c r="HLR227" s="253"/>
      <c r="HLS227" s="251"/>
      <c r="HLT227" s="252"/>
      <c r="HLU227" s="253"/>
      <c r="HLV227" s="251"/>
      <c r="HLW227" s="252"/>
      <c r="HLX227" s="253"/>
      <c r="HLY227" s="251"/>
      <c r="HLZ227" s="252"/>
      <c r="HMA227" s="253"/>
      <c r="HMB227" s="251"/>
      <c r="HMC227" s="252"/>
      <c r="HMD227" s="253"/>
      <c r="HME227" s="251"/>
      <c r="HMF227" s="252"/>
      <c r="HMG227" s="253"/>
      <c r="HMH227" s="251"/>
      <c r="HMI227" s="252"/>
      <c r="HMJ227" s="253"/>
      <c r="HMK227" s="251"/>
      <c r="HML227" s="252"/>
      <c r="HMM227" s="253"/>
      <c r="HMN227" s="251"/>
      <c r="HMO227" s="252"/>
      <c r="HMP227" s="253"/>
      <c r="HMQ227" s="251"/>
      <c r="HMR227" s="252"/>
      <c r="HMS227" s="253"/>
      <c r="HMT227" s="251"/>
      <c r="HMU227" s="252"/>
      <c r="HMV227" s="253"/>
      <c r="HMW227" s="251"/>
      <c r="HMX227" s="252"/>
      <c r="HMY227" s="253"/>
      <c r="HMZ227" s="251"/>
      <c r="HNA227" s="252"/>
      <c r="HNB227" s="253"/>
      <c r="HNC227" s="251"/>
      <c r="HND227" s="252"/>
      <c r="HNE227" s="253"/>
      <c r="HNF227" s="251"/>
      <c r="HNG227" s="252"/>
      <c r="HNH227" s="253"/>
      <c r="HNI227" s="251"/>
      <c r="HNJ227" s="252"/>
      <c r="HNK227" s="253"/>
      <c r="HNL227" s="251"/>
      <c r="HNM227" s="252"/>
      <c r="HNN227" s="253"/>
      <c r="HNO227" s="251"/>
      <c r="HNP227" s="252"/>
      <c r="HNQ227" s="253"/>
      <c r="HNR227" s="251"/>
      <c r="HNS227" s="252"/>
      <c r="HNT227" s="253"/>
      <c r="HNU227" s="251"/>
      <c r="HNV227" s="252"/>
      <c r="HNW227" s="253"/>
      <c r="HNX227" s="251"/>
      <c r="HNY227" s="252"/>
      <c r="HNZ227" s="253"/>
      <c r="HOA227" s="251"/>
      <c r="HOB227" s="252"/>
      <c r="HOC227" s="253"/>
      <c r="HOD227" s="251"/>
      <c r="HOE227" s="252"/>
      <c r="HOF227" s="253"/>
      <c r="HOG227" s="251"/>
      <c r="HOH227" s="252"/>
      <c r="HOI227" s="253"/>
      <c r="HOJ227" s="251"/>
      <c r="HOK227" s="252"/>
      <c r="HOL227" s="253"/>
      <c r="HOM227" s="251"/>
      <c r="HON227" s="252"/>
      <c r="HOO227" s="253"/>
      <c r="HOP227" s="251"/>
      <c r="HOQ227" s="252"/>
      <c r="HOR227" s="253"/>
      <c r="HOS227" s="251"/>
      <c r="HOT227" s="252"/>
      <c r="HOU227" s="253"/>
      <c r="HOV227" s="251"/>
      <c r="HOW227" s="252"/>
      <c r="HOX227" s="253"/>
      <c r="HOY227" s="251"/>
      <c r="HOZ227" s="252"/>
      <c r="HPA227" s="253"/>
      <c r="HPB227" s="251"/>
      <c r="HPC227" s="252"/>
      <c r="HPD227" s="253"/>
      <c r="HPE227" s="251"/>
      <c r="HPF227" s="252"/>
      <c r="HPG227" s="253"/>
      <c r="HPH227" s="251"/>
      <c r="HPI227" s="252"/>
      <c r="HPJ227" s="253"/>
      <c r="HPK227" s="251"/>
      <c r="HPL227" s="252"/>
      <c r="HPM227" s="253"/>
      <c r="HPN227" s="251"/>
      <c r="HPO227" s="252"/>
      <c r="HPP227" s="253"/>
      <c r="HPQ227" s="251"/>
      <c r="HPR227" s="252"/>
      <c r="HPS227" s="253"/>
      <c r="HPT227" s="251"/>
      <c r="HPU227" s="252"/>
      <c r="HPV227" s="253"/>
      <c r="HPW227" s="251"/>
      <c r="HPX227" s="252"/>
      <c r="HPY227" s="253"/>
      <c r="HPZ227" s="251"/>
      <c r="HQA227" s="252"/>
      <c r="HQB227" s="253"/>
      <c r="HQC227" s="251"/>
      <c r="HQD227" s="252"/>
      <c r="HQE227" s="253"/>
      <c r="HQF227" s="251"/>
      <c r="HQG227" s="252"/>
      <c r="HQH227" s="253"/>
      <c r="HQI227" s="251"/>
      <c r="HQJ227" s="252"/>
      <c r="HQK227" s="253"/>
      <c r="HQL227" s="251"/>
      <c r="HQM227" s="252"/>
      <c r="HQN227" s="253"/>
      <c r="HQO227" s="251"/>
      <c r="HQP227" s="252"/>
      <c r="HQQ227" s="253"/>
      <c r="HQR227" s="251"/>
      <c r="HQS227" s="252"/>
      <c r="HQT227" s="253"/>
      <c r="HQU227" s="251"/>
      <c r="HQV227" s="252"/>
      <c r="HQW227" s="253"/>
      <c r="HQX227" s="251"/>
      <c r="HQY227" s="252"/>
      <c r="HQZ227" s="253"/>
      <c r="HRA227" s="251"/>
      <c r="HRB227" s="252"/>
      <c r="HRC227" s="253"/>
      <c r="HRD227" s="251"/>
      <c r="HRE227" s="252"/>
      <c r="HRF227" s="253"/>
      <c r="HRG227" s="251"/>
      <c r="HRH227" s="252"/>
      <c r="HRI227" s="253"/>
      <c r="HRJ227" s="251"/>
      <c r="HRK227" s="252"/>
      <c r="HRL227" s="253"/>
      <c r="HRM227" s="251"/>
      <c r="HRN227" s="252"/>
      <c r="HRO227" s="253"/>
      <c r="HRP227" s="251"/>
      <c r="HRQ227" s="252"/>
      <c r="HRR227" s="253"/>
      <c r="HRS227" s="251"/>
      <c r="HRT227" s="252"/>
      <c r="HRU227" s="253"/>
      <c r="HRV227" s="251"/>
      <c r="HRW227" s="252"/>
      <c r="HRX227" s="253"/>
      <c r="HRY227" s="251"/>
      <c r="HRZ227" s="252"/>
      <c r="HSA227" s="253"/>
      <c r="HSB227" s="251"/>
      <c r="HSC227" s="252"/>
      <c r="HSD227" s="253"/>
      <c r="HSE227" s="251"/>
      <c r="HSF227" s="252"/>
      <c r="HSG227" s="253"/>
      <c r="HSH227" s="251"/>
      <c r="HSI227" s="252"/>
      <c r="HSJ227" s="253"/>
      <c r="HSK227" s="251"/>
      <c r="HSL227" s="252"/>
      <c r="HSM227" s="253"/>
      <c r="HSN227" s="251"/>
      <c r="HSO227" s="252"/>
      <c r="HSP227" s="253"/>
      <c r="HSQ227" s="251"/>
      <c r="HSR227" s="252"/>
      <c r="HSS227" s="253"/>
      <c r="HST227" s="251"/>
      <c r="HSU227" s="252"/>
      <c r="HSV227" s="253"/>
      <c r="HSW227" s="251"/>
      <c r="HSX227" s="252"/>
      <c r="HSY227" s="253"/>
      <c r="HSZ227" s="251"/>
      <c r="HTA227" s="252"/>
      <c r="HTB227" s="253"/>
      <c r="HTC227" s="251"/>
      <c r="HTD227" s="252"/>
      <c r="HTE227" s="253"/>
      <c r="HTF227" s="251"/>
      <c r="HTG227" s="252"/>
      <c r="HTH227" s="253"/>
      <c r="HTI227" s="251"/>
      <c r="HTJ227" s="252"/>
      <c r="HTK227" s="253"/>
      <c r="HTL227" s="251"/>
      <c r="HTM227" s="252"/>
      <c r="HTN227" s="253"/>
      <c r="HTO227" s="251"/>
      <c r="HTP227" s="252"/>
      <c r="HTQ227" s="253"/>
      <c r="HTR227" s="251"/>
      <c r="HTS227" s="252"/>
      <c r="HTT227" s="253"/>
      <c r="HTU227" s="251"/>
      <c r="HTV227" s="252"/>
      <c r="HTW227" s="253"/>
      <c r="HTX227" s="251"/>
      <c r="HTY227" s="252"/>
      <c r="HTZ227" s="253"/>
      <c r="HUA227" s="251"/>
      <c r="HUB227" s="252"/>
      <c r="HUC227" s="253"/>
      <c r="HUD227" s="251"/>
      <c r="HUE227" s="252"/>
      <c r="HUF227" s="253"/>
      <c r="HUG227" s="251"/>
      <c r="HUH227" s="252"/>
      <c r="HUI227" s="253"/>
      <c r="HUJ227" s="251"/>
      <c r="HUK227" s="252"/>
      <c r="HUL227" s="253"/>
      <c r="HUM227" s="251"/>
      <c r="HUN227" s="252"/>
      <c r="HUO227" s="253"/>
      <c r="HUP227" s="251"/>
      <c r="HUQ227" s="252"/>
      <c r="HUR227" s="253"/>
      <c r="HUS227" s="251"/>
      <c r="HUT227" s="252"/>
      <c r="HUU227" s="253"/>
      <c r="HUV227" s="251"/>
      <c r="HUW227" s="252"/>
      <c r="HUX227" s="253"/>
      <c r="HUY227" s="251"/>
      <c r="HUZ227" s="252"/>
      <c r="HVA227" s="253"/>
      <c r="HVB227" s="251"/>
      <c r="HVC227" s="252"/>
      <c r="HVD227" s="253"/>
      <c r="HVE227" s="251"/>
      <c r="HVF227" s="252"/>
      <c r="HVG227" s="253"/>
      <c r="HVH227" s="251"/>
      <c r="HVI227" s="252"/>
      <c r="HVJ227" s="253"/>
      <c r="HVK227" s="251"/>
      <c r="HVL227" s="252"/>
      <c r="HVM227" s="253"/>
      <c r="HVN227" s="251"/>
      <c r="HVO227" s="252"/>
      <c r="HVP227" s="253"/>
      <c r="HVQ227" s="251"/>
      <c r="HVR227" s="252"/>
      <c r="HVS227" s="253"/>
      <c r="HVT227" s="251"/>
      <c r="HVU227" s="252"/>
      <c r="HVV227" s="253"/>
      <c r="HVW227" s="251"/>
      <c r="HVX227" s="252"/>
      <c r="HVY227" s="253"/>
      <c r="HVZ227" s="251"/>
      <c r="HWA227" s="252"/>
      <c r="HWB227" s="253"/>
      <c r="HWC227" s="251"/>
      <c r="HWD227" s="252"/>
      <c r="HWE227" s="253"/>
      <c r="HWF227" s="251"/>
      <c r="HWG227" s="252"/>
      <c r="HWH227" s="253"/>
      <c r="HWI227" s="251"/>
      <c r="HWJ227" s="252"/>
      <c r="HWK227" s="253"/>
      <c r="HWL227" s="251"/>
      <c r="HWM227" s="252"/>
      <c r="HWN227" s="253"/>
      <c r="HWO227" s="251"/>
      <c r="HWP227" s="252"/>
      <c r="HWQ227" s="253"/>
      <c r="HWR227" s="251"/>
      <c r="HWS227" s="252"/>
      <c r="HWT227" s="253"/>
      <c r="HWU227" s="251"/>
      <c r="HWV227" s="252"/>
      <c r="HWW227" s="253"/>
      <c r="HWX227" s="251"/>
      <c r="HWY227" s="252"/>
      <c r="HWZ227" s="253"/>
      <c r="HXA227" s="251"/>
      <c r="HXB227" s="252"/>
      <c r="HXC227" s="253"/>
      <c r="HXD227" s="251"/>
      <c r="HXE227" s="252"/>
      <c r="HXF227" s="253"/>
      <c r="HXG227" s="251"/>
      <c r="HXH227" s="252"/>
      <c r="HXI227" s="253"/>
      <c r="HXJ227" s="251"/>
      <c r="HXK227" s="252"/>
      <c r="HXL227" s="253"/>
      <c r="HXM227" s="251"/>
      <c r="HXN227" s="252"/>
      <c r="HXO227" s="253"/>
      <c r="HXP227" s="251"/>
      <c r="HXQ227" s="252"/>
      <c r="HXR227" s="253"/>
      <c r="HXS227" s="251"/>
      <c r="HXT227" s="252"/>
      <c r="HXU227" s="253"/>
      <c r="HXV227" s="251"/>
      <c r="HXW227" s="252"/>
      <c r="HXX227" s="253"/>
      <c r="HXY227" s="251"/>
      <c r="HXZ227" s="252"/>
      <c r="HYA227" s="253"/>
      <c r="HYB227" s="251"/>
      <c r="HYC227" s="252"/>
      <c r="HYD227" s="253"/>
      <c r="HYE227" s="251"/>
      <c r="HYF227" s="252"/>
      <c r="HYG227" s="253"/>
      <c r="HYH227" s="251"/>
      <c r="HYI227" s="252"/>
      <c r="HYJ227" s="253"/>
      <c r="HYK227" s="251"/>
      <c r="HYL227" s="252"/>
      <c r="HYM227" s="253"/>
      <c r="HYN227" s="251"/>
      <c r="HYO227" s="252"/>
      <c r="HYP227" s="253"/>
      <c r="HYQ227" s="251"/>
      <c r="HYR227" s="252"/>
      <c r="HYS227" s="253"/>
      <c r="HYT227" s="251"/>
      <c r="HYU227" s="252"/>
      <c r="HYV227" s="253"/>
      <c r="HYW227" s="251"/>
      <c r="HYX227" s="252"/>
      <c r="HYY227" s="253"/>
      <c r="HYZ227" s="251"/>
      <c r="HZA227" s="252"/>
      <c r="HZB227" s="253"/>
      <c r="HZC227" s="251"/>
      <c r="HZD227" s="252"/>
      <c r="HZE227" s="253"/>
      <c r="HZF227" s="251"/>
      <c r="HZG227" s="252"/>
      <c r="HZH227" s="253"/>
      <c r="HZI227" s="251"/>
      <c r="HZJ227" s="252"/>
      <c r="HZK227" s="253"/>
      <c r="HZL227" s="251"/>
      <c r="HZM227" s="252"/>
      <c r="HZN227" s="253"/>
      <c r="HZO227" s="251"/>
      <c r="HZP227" s="252"/>
      <c r="HZQ227" s="253"/>
      <c r="HZR227" s="251"/>
      <c r="HZS227" s="252"/>
      <c r="HZT227" s="253"/>
      <c r="HZU227" s="251"/>
      <c r="HZV227" s="252"/>
      <c r="HZW227" s="253"/>
      <c r="HZX227" s="251"/>
      <c r="HZY227" s="252"/>
      <c r="HZZ227" s="253"/>
      <c r="IAA227" s="251"/>
      <c r="IAB227" s="252"/>
      <c r="IAC227" s="253"/>
      <c r="IAD227" s="251"/>
      <c r="IAE227" s="252"/>
      <c r="IAF227" s="253"/>
      <c r="IAG227" s="251"/>
      <c r="IAH227" s="252"/>
      <c r="IAI227" s="253"/>
      <c r="IAJ227" s="251"/>
      <c r="IAK227" s="252"/>
      <c r="IAL227" s="253"/>
      <c r="IAM227" s="251"/>
      <c r="IAN227" s="252"/>
      <c r="IAO227" s="253"/>
      <c r="IAP227" s="251"/>
      <c r="IAQ227" s="252"/>
      <c r="IAR227" s="253"/>
      <c r="IAS227" s="251"/>
      <c r="IAT227" s="252"/>
      <c r="IAU227" s="253"/>
      <c r="IAV227" s="251"/>
      <c r="IAW227" s="252"/>
      <c r="IAX227" s="253"/>
      <c r="IAY227" s="251"/>
      <c r="IAZ227" s="252"/>
      <c r="IBA227" s="253"/>
      <c r="IBB227" s="251"/>
      <c r="IBC227" s="252"/>
      <c r="IBD227" s="253"/>
      <c r="IBE227" s="251"/>
      <c r="IBF227" s="252"/>
      <c r="IBG227" s="253"/>
      <c r="IBH227" s="251"/>
      <c r="IBI227" s="252"/>
      <c r="IBJ227" s="253"/>
      <c r="IBK227" s="251"/>
      <c r="IBL227" s="252"/>
      <c r="IBM227" s="253"/>
      <c r="IBN227" s="251"/>
      <c r="IBO227" s="252"/>
      <c r="IBP227" s="253"/>
      <c r="IBQ227" s="251"/>
      <c r="IBR227" s="252"/>
      <c r="IBS227" s="253"/>
      <c r="IBT227" s="251"/>
      <c r="IBU227" s="252"/>
      <c r="IBV227" s="253"/>
      <c r="IBW227" s="251"/>
      <c r="IBX227" s="252"/>
      <c r="IBY227" s="253"/>
      <c r="IBZ227" s="251"/>
      <c r="ICA227" s="252"/>
      <c r="ICB227" s="253"/>
      <c r="ICC227" s="251"/>
      <c r="ICD227" s="252"/>
      <c r="ICE227" s="253"/>
      <c r="ICF227" s="251"/>
      <c r="ICG227" s="252"/>
      <c r="ICH227" s="253"/>
      <c r="ICI227" s="251"/>
      <c r="ICJ227" s="252"/>
      <c r="ICK227" s="253"/>
      <c r="ICL227" s="251"/>
      <c r="ICM227" s="252"/>
      <c r="ICN227" s="253"/>
      <c r="ICO227" s="251"/>
      <c r="ICP227" s="252"/>
      <c r="ICQ227" s="253"/>
      <c r="ICR227" s="251"/>
      <c r="ICS227" s="252"/>
      <c r="ICT227" s="253"/>
      <c r="ICU227" s="251"/>
      <c r="ICV227" s="252"/>
      <c r="ICW227" s="253"/>
      <c r="ICX227" s="251"/>
      <c r="ICY227" s="252"/>
      <c r="ICZ227" s="253"/>
      <c r="IDA227" s="251"/>
      <c r="IDB227" s="252"/>
      <c r="IDC227" s="253"/>
      <c r="IDD227" s="251"/>
      <c r="IDE227" s="252"/>
      <c r="IDF227" s="253"/>
      <c r="IDG227" s="251"/>
      <c r="IDH227" s="252"/>
      <c r="IDI227" s="253"/>
      <c r="IDJ227" s="251"/>
      <c r="IDK227" s="252"/>
      <c r="IDL227" s="253"/>
      <c r="IDM227" s="251"/>
      <c r="IDN227" s="252"/>
      <c r="IDO227" s="253"/>
      <c r="IDP227" s="251"/>
      <c r="IDQ227" s="252"/>
      <c r="IDR227" s="253"/>
      <c r="IDS227" s="251"/>
      <c r="IDT227" s="252"/>
      <c r="IDU227" s="253"/>
      <c r="IDV227" s="251"/>
      <c r="IDW227" s="252"/>
      <c r="IDX227" s="253"/>
      <c r="IDY227" s="251"/>
      <c r="IDZ227" s="252"/>
      <c r="IEA227" s="253"/>
      <c r="IEB227" s="251"/>
      <c r="IEC227" s="252"/>
      <c r="IED227" s="253"/>
      <c r="IEE227" s="251"/>
      <c r="IEF227" s="252"/>
      <c r="IEG227" s="253"/>
      <c r="IEH227" s="251"/>
      <c r="IEI227" s="252"/>
      <c r="IEJ227" s="253"/>
      <c r="IEK227" s="251"/>
      <c r="IEL227" s="252"/>
      <c r="IEM227" s="253"/>
      <c r="IEN227" s="251"/>
      <c r="IEO227" s="252"/>
      <c r="IEP227" s="253"/>
      <c r="IEQ227" s="251"/>
      <c r="IER227" s="252"/>
      <c r="IES227" s="253"/>
      <c r="IET227" s="251"/>
      <c r="IEU227" s="252"/>
      <c r="IEV227" s="253"/>
      <c r="IEW227" s="251"/>
      <c r="IEX227" s="252"/>
      <c r="IEY227" s="253"/>
      <c r="IEZ227" s="251"/>
      <c r="IFA227" s="252"/>
      <c r="IFB227" s="253"/>
      <c r="IFC227" s="251"/>
      <c r="IFD227" s="252"/>
      <c r="IFE227" s="253"/>
      <c r="IFF227" s="251"/>
      <c r="IFG227" s="252"/>
      <c r="IFH227" s="253"/>
      <c r="IFI227" s="251"/>
      <c r="IFJ227" s="252"/>
      <c r="IFK227" s="253"/>
      <c r="IFL227" s="251"/>
      <c r="IFM227" s="252"/>
      <c r="IFN227" s="253"/>
      <c r="IFO227" s="251"/>
      <c r="IFP227" s="252"/>
      <c r="IFQ227" s="253"/>
      <c r="IFR227" s="251"/>
      <c r="IFS227" s="252"/>
      <c r="IFT227" s="253"/>
      <c r="IFU227" s="251"/>
      <c r="IFV227" s="252"/>
      <c r="IFW227" s="253"/>
      <c r="IFX227" s="251"/>
      <c r="IFY227" s="252"/>
      <c r="IFZ227" s="253"/>
      <c r="IGA227" s="251"/>
      <c r="IGB227" s="252"/>
      <c r="IGC227" s="253"/>
      <c r="IGD227" s="251"/>
      <c r="IGE227" s="252"/>
      <c r="IGF227" s="253"/>
      <c r="IGG227" s="251"/>
      <c r="IGH227" s="252"/>
      <c r="IGI227" s="253"/>
      <c r="IGJ227" s="251"/>
      <c r="IGK227" s="252"/>
      <c r="IGL227" s="253"/>
      <c r="IGM227" s="251"/>
      <c r="IGN227" s="252"/>
      <c r="IGO227" s="253"/>
      <c r="IGP227" s="251"/>
      <c r="IGQ227" s="252"/>
      <c r="IGR227" s="253"/>
      <c r="IGS227" s="251"/>
      <c r="IGT227" s="252"/>
      <c r="IGU227" s="253"/>
      <c r="IGV227" s="251"/>
      <c r="IGW227" s="252"/>
      <c r="IGX227" s="253"/>
      <c r="IGY227" s="251"/>
      <c r="IGZ227" s="252"/>
      <c r="IHA227" s="253"/>
      <c r="IHB227" s="251"/>
      <c r="IHC227" s="252"/>
      <c r="IHD227" s="253"/>
      <c r="IHE227" s="251"/>
      <c r="IHF227" s="252"/>
      <c r="IHG227" s="253"/>
      <c r="IHH227" s="251"/>
      <c r="IHI227" s="252"/>
      <c r="IHJ227" s="253"/>
      <c r="IHK227" s="251"/>
      <c r="IHL227" s="252"/>
      <c r="IHM227" s="253"/>
      <c r="IHN227" s="251"/>
      <c r="IHO227" s="252"/>
      <c r="IHP227" s="253"/>
      <c r="IHQ227" s="251"/>
      <c r="IHR227" s="252"/>
      <c r="IHS227" s="253"/>
      <c r="IHT227" s="251"/>
      <c r="IHU227" s="252"/>
      <c r="IHV227" s="253"/>
      <c r="IHW227" s="251"/>
      <c r="IHX227" s="252"/>
      <c r="IHY227" s="253"/>
      <c r="IHZ227" s="251"/>
      <c r="IIA227" s="252"/>
      <c r="IIB227" s="253"/>
      <c r="IIC227" s="251"/>
      <c r="IID227" s="252"/>
      <c r="IIE227" s="253"/>
      <c r="IIF227" s="251"/>
      <c r="IIG227" s="252"/>
      <c r="IIH227" s="253"/>
      <c r="III227" s="251"/>
      <c r="IIJ227" s="252"/>
      <c r="IIK227" s="253"/>
      <c r="IIL227" s="251"/>
      <c r="IIM227" s="252"/>
      <c r="IIN227" s="253"/>
      <c r="IIO227" s="251"/>
      <c r="IIP227" s="252"/>
      <c r="IIQ227" s="253"/>
      <c r="IIR227" s="251"/>
      <c r="IIS227" s="252"/>
      <c r="IIT227" s="253"/>
      <c r="IIU227" s="251"/>
      <c r="IIV227" s="252"/>
      <c r="IIW227" s="253"/>
      <c r="IIX227" s="251"/>
      <c r="IIY227" s="252"/>
      <c r="IIZ227" s="253"/>
      <c r="IJA227" s="251"/>
      <c r="IJB227" s="252"/>
      <c r="IJC227" s="253"/>
      <c r="IJD227" s="251"/>
      <c r="IJE227" s="252"/>
      <c r="IJF227" s="253"/>
      <c r="IJG227" s="251"/>
      <c r="IJH227" s="252"/>
      <c r="IJI227" s="253"/>
      <c r="IJJ227" s="251"/>
      <c r="IJK227" s="252"/>
      <c r="IJL227" s="253"/>
      <c r="IJM227" s="251"/>
      <c r="IJN227" s="252"/>
      <c r="IJO227" s="253"/>
      <c r="IJP227" s="251"/>
      <c r="IJQ227" s="252"/>
      <c r="IJR227" s="253"/>
      <c r="IJS227" s="251"/>
      <c r="IJT227" s="252"/>
      <c r="IJU227" s="253"/>
      <c r="IJV227" s="251"/>
      <c r="IJW227" s="252"/>
      <c r="IJX227" s="253"/>
      <c r="IJY227" s="251"/>
      <c r="IJZ227" s="252"/>
      <c r="IKA227" s="253"/>
      <c r="IKB227" s="251"/>
      <c r="IKC227" s="252"/>
      <c r="IKD227" s="253"/>
      <c r="IKE227" s="251"/>
      <c r="IKF227" s="252"/>
      <c r="IKG227" s="253"/>
      <c r="IKH227" s="251"/>
      <c r="IKI227" s="252"/>
      <c r="IKJ227" s="253"/>
      <c r="IKK227" s="251"/>
      <c r="IKL227" s="252"/>
      <c r="IKM227" s="253"/>
      <c r="IKN227" s="251"/>
      <c r="IKO227" s="252"/>
      <c r="IKP227" s="253"/>
      <c r="IKQ227" s="251"/>
      <c r="IKR227" s="252"/>
      <c r="IKS227" s="253"/>
      <c r="IKT227" s="251"/>
      <c r="IKU227" s="252"/>
      <c r="IKV227" s="253"/>
      <c r="IKW227" s="251"/>
      <c r="IKX227" s="252"/>
      <c r="IKY227" s="253"/>
      <c r="IKZ227" s="251"/>
      <c r="ILA227" s="252"/>
      <c r="ILB227" s="253"/>
      <c r="ILC227" s="251"/>
      <c r="ILD227" s="252"/>
      <c r="ILE227" s="253"/>
      <c r="ILF227" s="251"/>
      <c r="ILG227" s="252"/>
      <c r="ILH227" s="253"/>
      <c r="ILI227" s="251"/>
      <c r="ILJ227" s="252"/>
      <c r="ILK227" s="253"/>
      <c r="ILL227" s="251"/>
      <c r="ILM227" s="252"/>
      <c r="ILN227" s="253"/>
      <c r="ILO227" s="251"/>
      <c r="ILP227" s="252"/>
      <c r="ILQ227" s="253"/>
      <c r="ILR227" s="251"/>
      <c r="ILS227" s="252"/>
      <c r="ILT227" s="253"/>
      <c r="ILU227" s="251"/>
      <c r="ILV227" s="252"/>
      <c r="ILW227" s="253"/>
      <c r="ILX227" s="251"/>
      <c r="ILY227" s="252"/>
      <c r="ILZ227" s="253"/>
      <c r="IMA227" s="251"/>
      <c r="IMB227" s="252"/>
      <c r="IMC227" s="253"/>
      <c r="IMD227" s="251"/>
      <c r="IME227" s="252"/>
      <c r="IMF227" s="253"/>
      <c r="IMG227" s="251"/>
      <c r="IMH227" s="252"/>
      <c r="IMI227" s="253"/>
      <c r="IMJ227" s="251"/>
      <c r="IMK227" s="252"/>
      <c r="IML227" s="253"/>
      <c r="IMM227" s="251"/>
      <c r="IMN227" s="252"/>
      <c r="IMO227" s="253"/>
      <c r="IMP227" s="251"/>
      <c r="IMQ227" s="252"/>
      <c r="IMR227" s="253"/>
      <c r="IMS227" s="251"/>
      <c r="IMT227" s="252"/>
      <c r="IMU227" s="253"/>
      <c r="IMV227" s="251"/>
      <c r="IMW227" s="252"/>
      <c r="IMX227" s="253"/>
      <c r="IMY227" s="251"/>
      <c r="IMZ227" s="252"/>
      <c r="INA227" s="253"/>
      <c r="INB227" s="251"/>
      <c r="INC227" s="252"/>
      <c r="IND227" s="253"/>
      <c r="INE227" s="251"/>
      <c r="INF227" s="252"/>
      <c r="ING227" s="253"/>
      <c r="INH227" s="251"/>
      <c r="INI227" s="252"/>
      <c r="INJ227" s="253"/>
      <c r="INK227" s="251"/>
      <c r="INL227" s="252"/>
      <c r="INM227" s="253"/>
      <c r="INN227" s="251"/>
      <c r="INO227" s="252"/>
      <c r="INP227" s="253"/>
      <c r="INQ227" s="251"/>
      <c r="INR227" s="252"/>
      <c r="INS227" s="253"/>
      <c r="INT227" s="251"/>
      <c r="INU227" s="252"/>
      <c r="INV227" s="253"/>
      <c r="INW227" s="251"/>
      <c r="INX227" s="252"/>
      <c r="INY227" s="253"/>
      <c r="INZ227" s="251"/>
      <c r="IOA227" s="252"/>
      <c r="IOB227" s="253"/>
      <c r="IOC227" s="251"/>
      <c r="IOD227" s="252"/>
      <c r="IOE227" s="253"/>
      <c r="IOF227" s="251"/>
      <c r="IOG227" s="252"/>
      <c r="IOH227" s="253"/>
      <c r="IOI227" s="251"/>
      <c r="IOJ227" s="252"/>
      <c r="IOK227" s="253"/>
      <c r="IOL227" s="251"/>
      <c r="IOM227" s="252"/>
      <c r="ION227" s="253"/>
      <c r="IOO227" s="251"/>
      <c r="IOP227" s="252"/>
      <c r="IOQ227" s="253"/>
      <c r="IOR227" s="251"/>
      <c r="IOS227" s="252"/>
      <c r="IOT227" s="253"/>
      <c r="IOU227" s="251"/>
      <c r="IOV227" s="252"/>
      <c r="IOW227" s="253"/>
      <c r="IOX227" s="251"/>
      <c r="IOY227" s="252"/>
      <c r="IOZ227" s="253"/>
      <c r="IPA227" s="251"/>
      <c r="IPB227" s="252"/>
      <c r="IPC227" s="253"/>
      <c r="IPD227" s="251"/>
      <c r="IPE227" s="252"/>
      <c r="IPF227" s="253"/>
      <c r="IPG227" s="251"/>
      <c r="IPH227" s="252"/>
      <c r="IPI227" s="253"/>
      <c r="IPJ227" s="251"/>
      <c r="IPK227" s="252"/>
      <c r="IPL227" s="253"/>
      <c r="IPM227" s="251"/>
      <c r="IPN227" s="252"/>
      <c r="IPO227" s="253"/>
      <c r="IPP227" s="251"/>
      <c r="IPQ227" s="252"/>
      <c r="IPR227" s="253"/>
      <c r="IPS227" s="251"/>
      <c r="IPT227" s="252"/>
      <c r="IPU227" s="253"/>
      <c r="IPV227" s="251"/>
      <c r="IPW227" s="252"/>
      <c r="IPX227" s="253"/>
      <c r="IPY227" s="251"/>
      <c r="IPZ227" s="252"/>
      <c r="IQA227" s="253"/>
      <c r="IQB227" s="251"/>
      <c r="IQC227" s="252"/>
      <c r="IQD227" s="253"/>
      <c r="IQE227" s="251"/>
      <c r="IQF227" s="252"/>
      <c r="IQG227" s="253"/>
      <c r="IQH227" s="251"/>
      <c r="IQI227" s="252"/>
      <c r="IQJ227" s="253"/>
      <c r="IQK227" s="251"/>
      <c r="IQL227" s="252"/>
      <c r="IQM227" s="253"/>
      <c r="IQN227" s="251"/>
      <c r="IQO227" s="252"/>
      <c r="IQP227" s="253"/>
      <c r="IQQ227" s="251"/>
      <c r="IQR227" s="252"/>
      <c r="IQS227" s="253"/>
      <c r="IQT227" s="251"/>
      <c r="IQU227" s="252"/>
      <c r="IQV227" s="253"/>
      <c r="IQW227" s="251"/>
      <c r="IQX227" s="252"/>
      <c r="IQY227" s="253"/>
      <c r="IQZ227" s="251"/>
      <c r="IRA227" s="252"/>
      <c r="IRB227" s="253"/>
      <c r="IRC227" s="251"/>
      <c r="IRD227" s="252"/>
      <c r="IRE227" s="253"/>
      <c r="IRF227" s="251"/>
      <c r="IRG227" s="252"/>
      <c r="IRH227" s="253"/>
      <c r="IRI227" s="251"/>
      <c r="IRJ227" s="252"/>
      <c r="IRK227" s="253"/>
      <c r="IRL227" s="251"/>
      <c r="IRM227" s="252"/>
      <c r="IRN227" s="253"/>
      <c r="IRO227" s="251"/>
      <c r="IRP227" s="252"/>
      <c r="IRQ227" s="253"/>
      <c r="IRR227" s="251"/>
      <c r="IRS227" s="252"/>
      <c r="IRT227" s="253"/>
      <c r="IRU227" s="251"/>
      <c r="IRV227" s="252"/>
      <c r="IRW227" s="253"/>
      <c r="IRX227" s="251"/>
      <c r="IRY227" s="252"/>
      <c r="IRZ227" s="253"/>
      <c r="ISA227" s="251"/>
      <c r="ISB227" s="252"/>
      <c r="ISC227" s="253"/>
      <c r="ISD227" s="251"/>
      <c r="ISE227" s="252"/>
      <c r="ISF227" s="253"/>
      <c r="ISG227" s="251"/>
      <c r="ISH227" s="252"/>
      <c r="ISI227" s="253"/>
      <c r="ISJ227" s="251"/>
      <c r="ISK227" s="252"/>
      <c r="ISL227" s="253"/>
      <c r="ISM227" s="251"/>
      <c r="ISN227" s="252"/>
      <c r="ISO227" s="253"/>
      <c r="ISP227" s="251"/>
      <c r="ISQ227" s="252"/>
      <c r="ISR227" s="253"/>
      <c r="ISS227" s="251"/>
      <c r="IST227" s="252"/>
      <c r="ISU227" s="253"/>
      <c r="ISV227" s="251"/>
      <c r="ISW227" s="252"/>
      <c r="ISX227" s="253"/>
      <c r="ISY227" s="251"/>
      <c r="ISZ227" s="252"/>
      <c r="ITA227" s="253"/>
      <c r="ITB227" s="251"/>
      <c r="ITC227" s="252"/>
      <c r="ITD227" s="253"/>
      <c r="ITE227" s="251"/>
      <c r="ITF227" s="252"/>
      <c r="ITG227" s="253"/>
      <c r="ITH227" s="251"/>
      <c r="ITI227" s="252"/>
      <c r="ITJ227" s="253"/>
      <c r="ITK227" s="251"/>
      <c r="ITL227" s="252"/>
      <c r="ITM227" s="253"/>
      <c r="ITN227" s="251"/>
      <c r="ITO227" s="252"/>
      <c r="ITP227" s="253"/>
      <c r="ITQ227" s="251"/>
      <c r="ITR227" s="252"/>
      <c r="ITS227" s="253"/>
      <c r="ITT227" s="251"/>
      <c r="ITU227" s="252"/>
      <c r="ITV227" s="253"/>
      <c r="ITW227" s="251"/>
      <c r="ITX227" s="252"/>
      <c r="ITY227" s="253"/>
      <c r="ITZ227" s="251"/>
      <c r="IUA227" s="252"/>
      <c r="IUB227" s="253"/>
      <c r="IUC227" s="251"/>
      <c r="IUD227" s="252"/>
      <c r="IUE227" s="253"/>
      <c r="IUF227" s="251"/>
      <c r="IUG227" s="252"/>
      <c r="IUH227" s="253"/>
      <c r="IUI227" s="251"/>
      <c r="IUJ227" s="252"/>
      <c r="IUK227" s="253"/>
      <c r="IUL227" s="251"/>
      <c r="IUM227" s="252"/>
      <c r="IUN227" s="253"/>
      <c r="IUO227" s="251"/>
      <c r="IUP227" s="252"/>
      <c r="IUQ227" s="253"/>
      <c r="IUR227" s="251"/>
      <c r="IUS227" s="252"/>
      <c r="IUT227" s="253"/>
      <c r="IUU227" s="251"/>
      <c r="IUV227" s="252"/>
      <c r="IUW227" s="253"/>
      <c r="IUX227" s="251"/>
      <c r="IUY227" s="252"/>
      <c r="IUZ227" s="253"/>
      <c r="IVA227" s="251"/>
      <c r="IVB227" s="252"/>
      <c r="IVC227" s="253"/>
      <c r="IVD227" s="251"/>
      <c r="IVE227" s="252"/>
      <c r="IVF227" s="253"/>
      <c r="IVG227" s="251"/>
      <c r="IVH227" s="252"/>
      <c r="IVI227" s="253"/>
      <c r="IVJ227" s="251"/>
      <c r="IVK227" s="252"/>
      <c r="IVL227" s="253"/>
      <c r="IVM227" s="251"/>
      <c r="IVN227" s="252"/>
      <c r="IVO227" s="253"/>
      <c r="IVP227" s="251"/>
      <c r="IVQ227" s="252"/>
      <c r="IVR227" s="253"/>
      <c r="IVS227" s="251"/>
      <c r="IVT227" s="252"/>
      <c r="IVU227" s="253"/>
      <c r="IVV227" s="251"/>
      <c r="IVW227" s="252"/>
      <c r="IVX227" s="253"/>
      <c r="IVY227" s="251"/>
      <c r="IVZ227" s="252"/>
      <c r="IWA227" s="253"/>
      <c r="IWB227" s="251"/>
      <c r="IWC227" s="252"/>
      <c r="IWD227" s="253"/>
      <c r="IWE227" s="251"/>
      <c r="IWF227" s="252"/>
      <c r="IWG227" s="253"/>
      <c r="IWH227" s="251"/>
      <c r="IWI227" s="252"/>
      <c r="IWJ227" s="253"/>
      <c r="IWK227" s="251"/>
      <c r="IWL227" s="252"/>
      <c r="IWM227" s="253"/>
      <c r="IWN227" s="251"/>
      <c r="IWO227" s="252"/>
      <c r="IWP227" s="253"/>
      <c r="IWQ227" s="251"/>
      <c r="IWR227" s="252"/>
      <c r="IWS227" s="253"/>
      <c r="IWT227" s="251"/>
      <c r="IWU227" s="252"/>
      <c r="IWV227" s="253"/>
      <c r="IWW227" s="251"/>
      <c r="IWX227" s="252"/>
      <c r="IWY227" s="253"/>
      <c r="IWZ227" s="251"/>
      <c r="IXA227" s="252"/>
      <c r="IXB227" s="253"/>
      <c r="IXC227" s="251"/>
      <c r="IXD227" s="252"/>
      <c r="IXE227" s="253"/>
      <c r="IXF227" s="251"/>
      <c r="IXG227" s="252"/>
      <c r="IXH227" s="253"/>
      <c r="IXI227" s="251"/>
      <c r="IXJ227" s="252"/>
      <c r="IXK227" s="253"/>
      <c r="IXL227" s="251"/>
      <c r="IXM227" s="252"/>
      <c r="IXN227" s="253"/>
      <c r="IXO227" s="251"/>
      <c r="IXP227" s="252"/>
      <c r="IXQ227" s="253"/>
      <c r="IXR227" s="251"/>
      <c r="IXS227" s="252"/>
      <c r="IXT227" s="253"/>
      <c r="IXU227" s="251"/>
      <c r="IXV227" s="252"/>
      <c r="IXW227" s="253"/>
      <c r="IXX227" s="251"/>
      <c r="IXY227" s="252"/>
      <c r="IXZ227" s="253"/>
      <c r="IYA227" s="251"/>
      <c r="IYB227" s="252"/>
      <c r="IYC227" s="253"/>
      <c r="IYD227" s="251"/>
      <c r="IYE227" s="252"/>
      <c r="IYF227" s="253"/>
      <c r="IYG227" s="251"/>
      <c r="IYH227" s="252"/>
      <c r="IYI227" s="253"/>
      <c r="IYJ227" s="251"/>
      <c r="IYK227" s="252"/>
      <c r="IYL227" s="253"/>
      <c r="IYM227" s="251"/>
      <c r="IYN227" s="252"/>
      <c r="IYO227" s="253"/>
      <c r="IYP227" s="251"/>
      <c r="IYQ227" s="252"/>
      <c r="IYR227" s="253"/>
      <c r="IYS227" s="251"/>
      <c r="IYT227" s="252"/>
      <c r="IYU227" s="253"/>
      <c r="IYV227" s="251"/>
      <c r="IYW227" s="252"/>
      <c r="IYX227" s="253"/>
      <c r="IYY227" s="251"/>
      <c r="IYZ227" s="252"/>
      <c r="IZA227" s="253"/>
      <c r="IZB227" s="251"/>
      <c r="IZC227" s="252"/>
      <c r="IZD227" s="253"/>
      <c r="IZE227" s="251"/>
      <c r="IZF227" s="252"/>
      <c r="IZG227" s="253"/>
      <c r="IZH227" s="251"/>
      <c r="IZI227" s="252"/>
      <c r="IZJ227" s="253"/>
      <c r="IZK227" s="251"/>
      <c r="IZL227" s="252"/>
      <c r="IZM227" s="253"/>
      <c r="IZN227" s="251"/>
      <c r="IZO227" s="252"/>
      <c r="IZP227" s="253"/>
      <c r="IZQ227" s="251"/>
      <c r="IZR227" s="252"/>
      <c r="IZS227" s="253"/>
      <c r="IZT227" s="251"/>
      <c r="IZU227" s="252"/>
      <c r="IZV227" s="253"/>
      <c r="IZW227" s="251"/>
      <c r="IZX227" s="252"/>
      <c r="IZY227" s="253"/>
      <c r="IZZ227" s="251"/>
      <c r="JAA227" s="252"/>
      <c r="JAB227" s="253"/>
      <c r="JAC227" s="251"/>
      <c r="JAD227" s="252"/>
      <c r="JAE227" s="253"/>
      <c r="JAF227" s="251"/>
      <c r="JAG227" s="252"/>
      <c r="JAH227" s="253"/>
      <c r="JAI227" s="251"/>
      <c r="JAJ227" s="252"/>
      <c r="JAK227" s="253"/>
      <c r="JAL227" s="251"/>
      <c r="JAM227" s="252"/>
      <c r="JAN227" s="253"/>
      <c r="JAO227" s="251"/>
      <c r="JAP227" s="252"/>
      <c r="JAQ227" s="253"/>
      <c r="JAR227" s="251"/>
      <c r="JAS227" s="252"/>
      <c r="JAT227" s="253"/>
      <c r="JAU227" s="251"/>
      <c r="JAV227" s="252"/>
      <c r="JAW227" s="253"/>
      <c r="JAX227" s="251"/>
      <c r="JAY227" s="252"/>
      <c r="JAZ227" s="253"/>
      <c r="JBA227" s="251"/>
      <c r="JBB227" s="252"/>
      <c r="JBC227" s="253"/>
      <c r="JBD227" s="251"/>
      <c r="JBE227" s="252"/>
      <c r="JBF227" s="253"/>
      <c r="JBG227" s="251"/>
      <c r="JBH227" s="252"/>
      <c r="JBI227" s="253"/>
      <c r="JBJ227" s="251"/>
      <c r="JBK227" s="252"/>
      <c r="JBL227" s="253"/>
      <c r="JBM227" s="251"/>
      <c r="JBN227" s="252"/>
      <c r="JBO227" s="253"/>
      <c r="JBP227" s="251"/>
      <c r="JBQ227" s="252"/>
      <c r="JBR227" s="253"/>
      <c r="JBS227" s="251"/>
      <c r="JBT227" s="252"/>
      <c r="JBU227" s="253"/>
      <c r="JBV227" s="251"/>
      <c r="JBW227" s="252"/>
      <c r="JBX227" s="253"/>
      <c r="JBY227" s="251"/>
      <c r="JBZ227" s="252"/>
      <c r="JCA227" s="253"/>
      <c r="JCB227" s="251"/>
      <c r="JCC227" s="252"/>
      <c r="JCD227" s="253"/>
      <c r="JCE227" s="251"/>
      <c r="JCF227" s="252"/>
      <c r="JCG227" s="253"/>
      <c r="JCH227" s="251"/>
      <c r="JCI227" s="252"/>
      <c r="JCJ227" s="253"/>
      <c r="JCK227" s="251"/>
      <c r="JCL227" s="252"/>
      <c r="JCM227" s="253"/>
      <c r="JCN227" s="251"/>
      <c r="JCO227" s="252"/>
      <c r="JCP227" s="253"/>
      <c r="JCQ227" s="251"/>
      <c r="JCR227" s="252"/>
      <c r="JCS227" s="253"/>
      <c r="JCT227" s="251"/>
      <c r="JCU227" s="252"/>
      <c r="JCV227" s="253"/>
      <c r="JCW227" s="251"/>
      <c r="JCX227" s="252"/>
      <c r="JCY227" s="253"/>
      <c r="JCZ227" s="251"/>
      <c r="JDA227" s="252"/>
      <c r="JDB227" s="253"/>
      <c r="JDC227" s="251"/>
      <c r="JDD227" s="252"/>
      <c r="JDE227" s="253"/>
      <c r="JDF227" s="251"/>
      <c r="JDG227" s="252"/>
      <c r="JDH227" s="253"/>
      <c r="JDI227" s="251"/>
      <c r="JDJ227" s="252"/>
      <c r="JDK227" s="253"/>
      <c r="JDL227" s="251"/>
      <c r="JDM227" s="252"/>
      <c r="JDN227" s="253"/>
      <c r="JDO227" s="251"/>
      <c r="JDP227" s="252"/>
      <c r="JDQ227" s="253"/>
      <c r="JDR227" s="251"/>
      <c r="JDS227" s="252"/>
      <c r="JDT227" s="253"/>
      <c r="JDU227" s="251"/>
      <c r="JDV227" s="252"/>
      <c r="JDW227" s="253"/>
      <c r="JDX227" s="251"/>
      <c r="JDY227" s="252"/>
      <c r="JDZ227" s="253"/>
      <c r="JEA227" s="251"/>
      <c r="JEB227" s="252"/>
      <c r="JEC227" s="253"/>
      <c r="JED227" s="251"/>
      <c r="JEE227" s="252"/>
      <c r="JEF227" s="253"/>
      <c r="JEG227" s="251"/>
      <c r="JEH227" s="252"/>
      <c r="JEI227" s="253"/>
      <c r="JEJ227" s="251"/>
      <c r="JEK227" s="252"/>
      <c r="JEL227" s="253"/>
      <c r="JEM227" s="251"/>
      <c r="JEN227" s="252"/>
      <c r="JEO227" s="253"/>
      <c r="JEP227" s="251"/>
      <c r="JEQ227" s="252"/>
      <c r="JER227" s="253"/>
      <c r="JES227" s="251"/>
      <c r="JET227" s="252"/>
      <c r="JEU227" s="253"/>
      <c r="JEV227" s="251"/>
      <c r="JEW227" s="252"/>
      <c r="JEX227" s="253"/>
      <c r="JEY227" s="251"/>
      <c r="JEZ227" s="252"/>
      <c r="JFA227" s="253"/>
      <c r="JFB227" s="251"/>
      <c r="JFC227" s="252"/>
      <c r="JFD227" s="253"/>
      <c r="JFE227" s="251"/>
      <c r="JFF227" s="252"/>
      <c r="JFG227" s="253"/>
      <c r="JFH227" s="251"/>
      <c r="JFI227" s="252"/>
      <c r="JFJ227" s="253"/>
      <c r="JFK227" s="251"/>
      <c r="JFL227" s="252"/>
      <c r="JFM227" s="253"/>
      <c r="JFN227" s="251"/>
      <c r="JFO227" s="252"/>
      <c r="JFP227" s="253"/>
      <c r="JFQ227" s="251"/>
      <c r="JFR227" s="252"/>
      <c r="JFS227" s="253"/>
      <c r="JFT227" s="251"/>
      <c r="JFU227" s="252"/>
      <c r="JFV227" s="253"/>
      <c r="JFW227" s="251"/>
      <c r="JFX227" s="252"/>
      <c r="JFY227" s="253"/>
      <c r="JFZ227" s="251"/>
      <c r="JGA227" s="252"/>
      <c r="JGB227" s="253"/>
      <c r="JGC227" s="251"/>
      <c r="JGD227" s="252"/>
      <c r="JGE227" s="253"/>
      <c r="JGF227" s="251"/>
      <c r="JGG227" s="252"/>
      <c r="JGH227" s="253"/>
      <c r="JGI227" s="251"/>
      <c r="JGJ227" s="252"/>
      <c r="JGK227" s="253"/>
      <c r="JGL227" s="251"/>
      <c r="JGM227" s="252"/>
      <c r="JGN227" s="253"/>
      <c r="JGO227" s="251"/>
      <c r="JGP227" s="252"/>
      <c r="JGQ227" s="253"/>
      <c r="JGR227" s="251"/>
      <c r="JGS227" s="252"/>
      <c r="JGT227" s="253"/>
      <c r="JGU227" s="251"/>
      <c r="JGV227" s="252"/>
      <c r="JGW227" s="253"/>
      <c r="JGX227" s="251"/>
      <c r="JGY227" s="252"/>
      <c r="JGZ227" s="253"/>
      <c r="JHA227" s="251"/>
      <c r="JHB227" s="252"/>
      <c r="JHC227" s="253"/>
      <c r="JHD227" s="251"/>
      <c r="JHE227" s="252"/>
      <c r="JHF227" s="253"/>
      <c r="JHG227" s="251"/>
      <c r="JHH227" s="252"/>
      <c r="JHI227" s="253"/>
      <c r="JHJ227" s="251"/>
      <c r="JHK227" s="252"/>
      <c r="JHL227" s="253"/>
      <c r="JHM227" s="251"/>
      <c r="JHN227" s="252"/>
      <c r="JHO227" s="253"/>
      <c r="JHP227" s="251"/>
      <c r="JHQ227" s="252"/>
      <c r="JHR227" s="253"/>
      <c r="JHS227" s="251"/>
      <c r="JHT227" s="252"/>
      <c r="JHU227" s="253"/>
      <c r="JHV227" s="251"/>
      <c r="JHW227" s="252"/>
      <c r="JHX227" s="253"/>
      <c r="JHY227" s="251"/>
      <c r="JHZ227" s="252"/>
      <c r="JIA227" s="253"/>
      <c r="JIB227" s="251"/>
      <c r="JIC227" s="252"/>
      <c r="JID227" s="253"/>
      <c r="JIE227" s="251"/>
      <c r="JIF227" s="252"/>
      <c r="JIG227" s="253"/>
      <c r="JIH227" s="251"/>
      <c r="JII227" s="252"/>
      <c r="JIJ227" s="253"/>
      <c r="JIK227" s="251"/>
      <c r="JIL227" s="252"/>
      <c r="JIM227" s="253"/>
      <c r="JIN227" s="251"/>
      <c r="JIO227" s="252"/>
      <c r="JIP227" s="253"/>
      <c r="JIQ227" s="251"/>
      <c r="JIR227" s="252"/>
      <c r="JIS227" s="253"/>
      <c r="JIT227" s="251"/>
      <c r="JIU227" s="252"/>
      <c r="JIV227" s="253"/>
      <c r="JIW227" s="251"/>
      <c r="JIX227" s="252"/>
      <c r="JIY227" s="253"/>
      <c r="JIZ227" s="251"/>
      <c r="JJA227" s="252"/>
      <c r="JJB227" s="253"/>
      <c r="JJC227" s="251"/>
      <c r="JJD227" s="252"/>
      <c r="JJE227" s="253"/>
      <c r="JJF227" s="251"/>
      <c r="JJG227" s="252"/>
      <c r="JJH227" s="253"/>
      <c r="JJI227" s="251"/>
      <c r="JJJ227" s="252"/>
      <c r="JJK227" s="253"/>
      <c r="JJL227" s="251"/>
      <c r="JJM227" s="252"/>
      <c r="JJN227" s="253"/>
      <c r="JJO227" s="251"/>
      <c r="JJP227" s="252"/>
      <c r="JJQ227" s="253"/>
      <c r="JJR227" s="251"/>
      <c r="JJS227" s="252"/>
      <c r="JJT227" s="253"/>
      <c r="JJU227" s="251"/>
      <c r="JJV227" s="252"/>
      <c r="JJW227" s="253"/>
      <c r="JJX227" s="251"/>
      <c r="JJY227" s="252"/>
      <c r="JJZ227" s="253"/>
      <c r="JKA227" s="251"/>
      <c r="JKB227" s="252"/>
      <c r="JKC227" s="253"/>
      <c r="JKD227" s="251"/>
      <c r="JKE227" s="252"/>
      <c r="JKF227" s="253"/>
      <c r="JKG227" s="251"/>
      <c r="JKH227" s="252"/>
      <c r="JKI227" s="253"/>
      <c r="JKJ227" s="251"/>
      <c r="JKK227" s="252"/>
      <c r="JKL227" s="253"/>
      <c r="JKM227" s="251"/>
      <c r="JKN227" s="252"/>
      <c r="JKO227" s="253"/>
      <c r="JKP227" s="251"/>
      <c r="JKQ227" s="252"/>
      <c r="JKR227" s="253"/>
      <c r="JKS227" s="251"/>
      <c r="JKT227" s="252"/>
      <c r="JKU227" s="253"/>
      <c r="JKV227" s="251"/>
      <c r="JKW227" s="252"/>
      <c r="JKX227" s="253"/>
      <c r="JKY227" s="251"/>
      <c r="JKZ227" s="252"/>
      <c r="JLA227" s="253"/>
      <c r="JLB227" s="251"/>
      <c r="JLC227" s="252"/>
      <c r="JLD227" s="253"/>
      <c r="JLE227" s="251"/>
      <c r="JLF227" s="252"/>
      <c r="JLG227" s="253"/>
      <c r="JLH227" s="251"/>
      <c r="JLI227" s="252"/>
      <c r="JLJ227" s="253"/>
      <c r="JLK227" s="251"/>
      <c r="JLL227" s="252"/>
      <c r="JLM227" s="253"/>
      <c r="JLN227" s="251"/>
      <c r="JLO227" s="252"/>
      <c r="JLP227" s="253"/>
      <c r="JLQ227" s="251"/>
      <c r="JLR227" s="252"/>
      <c r="JLS227" s="253"/>
      <c r="JLT227" s="251"/>
      <c r="JLU227" s="252"/>
      <c r="JLV227" s="253"/>
      <c r="JLW227" s="251"/>
      <c r="JLX227" s="252"/>
      <c r="JLY227" s="253"/>
      <c r="JLZ227" s="251"/>
      <c r="JMA227" s="252"/>
      <c r="JMB227" s="253"/>
      <c r="JMC227" s="251"/>
      <c r="JMD227" s="252"/>
      <c r="JME227" s="253"/>
      <c r="JMF227" s="251"/>
      <c r="JMG227" s="252"/>
      <c r="JMH227" s="253"/>
      <c r="JMI227" s="251"/>
      <c r="JMJ227" s="252"/>
      <c r="JMK227" s="253"/>
      <c r="JML227" s="251"/>
      <c r="JMM227" s="252"/>
      <c r="JMN227" s="253"/>
      <c r="JMO227" s="251"/>
      <c r="JMP227" s="252"/>
      <c r="JMQ227" s="253"/>
      <c r="JMR227" s="251"/>
      <c r="JMS227" s="252"/>
      <c r="JMT227" s="253"/>
      <c r="JMU227" s="251"/>
      <c r="JMV227" s="252"/>
      <c r="JMW227" s="253"/>
      <c r="JMX227" s="251"/>
      <c r="JMY227" s="252"/>
      <c r="JMZ227" s="253"/>
      <c r="JNA227" s="251"/>
      <c r="JNB227" s="252"/>
      <c r="JNC227" s="253"/>
      <c r="JND227" s="251"/>
      <c r="JNE227" s="252"/>
      <c r="JNF227" s="253"/>
      <c r="JNG227" s="251"/>
      <c r="JNH227" s="252"/>
      <c r="JNI227" s="253"/>
      <c r="JNJ227" s="251"/>
      <c r="JNK227" s="252"/>
      <c r="JNL227" s="253"/>
      <c r="JNM227" s="251"/>
      <c r="JNN227" s="252"/>
      <c r="JNO227" s="253"/>
      <c r="JNP227" s="251"/>
      <c r="JNQ227" s="252"/>
      <c r="JNR227" s="253"/>
      <c r="JNS227" s="251"/>
      <c r="JNT227" s="252"/>
      <c r="JNU227" s="253"/>
      <c r="JNV227" s="251"/>
      <c r="JNW227" s="252"/>
      <c r="JNX227" s="253"/>
      <c r="JNY227" s="251"/>
      <c r="JNZ227" s="252"/>
      <c r="JOA227" s="253"/>
      <c r="JOB227" s="251"/>
      <c r="JOC227" s="252"/>
      <c r="JOD227" s="253"/>
      <c r="JOE227" s="251"/>
      <c r="JOF227" s="252"/>
      <c r="JOG227" s="253"/>
      <c r="JOH227" s="251"/>
      <c r="JOI227" s="252"/>
      <c r="JOJ227" s="253"/>
      <c r="JOK227" s="251"/>
      <c r="JOL227" s="252"/>
      <c r="JOM227" s="253"/>
      <c r="JON227" s="251"/>
      <c r="JOO227" s="252"/>
      <c r="JOP227" s="253"/>
      <c r="JOQ227" s="251"/>
      <c r="JOR227" s="252"/>
      <c r="JOS227" s="253"/>
      <c r="JOT227" s="251"/>
      <c r="JOU227" s="252"/>
      <c r="JOV227" s="253"/>
      <c r="JOW227" s="251"/>
      <c r="JOX227" s="252"/>
      <c r="JOY227" s="253"/>
      <c r="JOZ227" s="251"/>
      <c r="JPA227" s="252"/>
      <c r="JPB227" s="253"/>
      <c r="JPC227" s="251"/>
      <c r="JPD227" s="252"/>
      <c r="JPE227" s="253"/>
      <c r="JPF227" s="251"/>
      <c r="JPG227" s="252"/>
      <c r="JPH227" s="253"/>
      <c r="JPI227" s="251"/>
      <c r="JPJ227" s="252"/>
      <c r="JPK227" s="253"/>
      <c r="JPL227" s="251"/>
      <c r="JPM227" s="252"/>
      <c r="JPN227" s="253"/>
      <c r="JPO227" s="251"/>
      <c r="JPP227" s="252"/>
      <c r="JPQ227" s="253"/>
      <c r="JPR227" s="251"/>
      <c r="JPS227" s="252"/>
      <c r="JPT227" s="253"/>
      <c r="JPU227" s="251"/>
      <c r="JPV227" s="252"/>
      <c r="JPW227" s="253"/>
      <c r="JPX227" s="251"/>
      <c r="JPY227" s="252"/>
      <c r="JPZ227" s="253"/>
      <c r="JQA227" s="251"/>
      <c r="JQB227" s="252"/>
      <c r="JQC227" s="253"/>
      <c r="JQD227" s="251"/>
      <c r="JQE227" s="252"/>
      <c r="JQF227" s="253"/>
      <c r="JQG227" s="251"/>
      <c r="JQH227" s="252"/>
      <c r="JQI227" s="253"/>
      <c r="JQJ227" s="251"/>
      <c r="JQK227" s="252"/>
      <c r="JQL227" s="253"/>
      <c r="JQM227" s="251"/>
      <c r="JQN227" s="252"/>
      <c r="JQO227" s="253"/>
      <c r="JQP227" s="251"/>
      <c r="JQQ227" s="252"/>
      <c r="JQR227" s="253"/>
      <c r="JQS227" s="251"/>
      <c r="JQT227" s="252"/>
      <c r="JQU227" s="253"/>
      <c r="JQV227" s="251"/>
      <c r="JQW227" s="252"/>
      <c r="JQX227" s="253"/>
      <c r="JQY227" s="251"/>
      <c r="JQZ227" s="252"/>
      <c r="JRA227" s="253"/>
      <c r="JRB227" s="251"/>
      <c r="JRC227" s="252"/>
      <c r="JRD227" s="253"/>
      <c r="JRE227" s="251"/>
      <c r="JRF227" s="252"/>
      <c r="JRG227" s="253"/>
      <c r="JRH227" s="251"/>
      <c r="JRI227" s="252"/>
      <c r="JRJ227" s="253"/>
      <c r="JRK227" s="251"/>
      <c r="JRL227" s="252"/>
      <c r="JRM227" s="253"/>
      <c r="JRN227" s="251"/>
      <c r="JRO227" s="252"/>
      <c r="JRP227" s="253"/>
      <c r="JRQ227" s="251"/>
      <c r="JRR227" s="252"/>
      <c r="JRS227" s="253"/>
      <c r="JRT227" s="251"/>
      <c r="JRU227" s="252"/>
      <c r="JRV227" s="253"/>
      <c r="JRW227" s="251"/>
      <c r="JRX227" s="252"/>
      <c r="JRY227" s="253"/>
      <c r="JRZ227" s="251"/>
      <c r="JSA227" s="252"/>
      <c r="JSB227" s="253"/>
      <c r="JSC227" s="251"/>
      <c r="JSD227" s="252"/>
      <c r="JSE227" s="253"/>
      <c r="JSF227" s="251"/>
      <c r="JSG227" s="252"/>
      <c r="JSH227" s="253"/>
      <c r="JSI227" s="251"/>
      <c r="JSJ227" s="252"/>
      <c r="JSK227" s="253"/>
      <c r="JSL227" s="251"/>
      <c r="JSM227" s="252"/>
      <c r="JSN227" s="253"/>
      <c r="JSO227" s="251"/>
      <c r="JSP227" s="252"/>
      <c r="JSQ227" s="253"/>
      <c r="JSR227" s="251"/>
      <c r="JSS227" s="252"/>
      <c r="JST227" s="253"/>
      <c r="JSU227" s="251"/>
      <c r="JSV227" s="252"/>
      <c r="JSW227" s="253"/>
      <c r="JSX227" s="251"/>
      <c r="JSY227" s="252"/>
      <c r="JSZ227" s="253"/>
      <c r="JTA227" s="251"/>
      <c r="JTB227" s="252"/>
      <c r="JTC227" s="253"/>
      <c r="JTD227" s="251"/>
      <c r="JTE227" s="252"/>
      <c r="JTF227" s="253"/>
      <c r="JTG227" s="251"/>
      <c r="JTH227" s="252"/>
      <c r="JTI227" s="253"/>
      <c r="JTJ227" s="251"/>
      <c r="JTK227" s="252"/>
      <c r="JTL227" s="253"/>
      <c r="JTM227" s="251"/>
      <c r="JTN227" s="252"/>
      <c r="JTO227" s="253"/>
      <c r="JTP227" s="251"/>
      <c r="JTQ227" s="252"/>
      <c r="JTR227" s="253"/>
      <c r="JTS227" s="251"/>
      <c r="JTT227" s="252"/>
      <c r="JTU227" s="253"/>
      <c r="JTV227" s="251"/>
      <c r="JTW227" s="252"/>
      <c r="JTX227" s="253"/>
      <c r="JTY227" s="251"/>
      <c r="JTZ227" s="252"/>
      <c r="JUA227" s="253"/>
      <c r="JUB227" s="251"/>
      <c r="JUC227" s="252"/>
      <c r="JUD227" s="253"/>
      <c r="JUE227" s="251"/>
      <c r="JUF227" s="252"/>
      <c r="JUG227" s="253"/>
      <c r="JUH227" s="251"/>
      <c r="JUI227" s="252"/>
      <c r="JUJ227" s="253"/>
      <c r="JUK227" s="251"/>
      <c r="JUL227" s="252"/>
      <c r="JUM227" s="253"/>
      <c r="JUN227" s="251"/>
      <c r="JUO227" s="252"/>
      <c r="JUP227" s="253"/>
      <c r="JUQ227" s="251"/>
      <c r="JUR227" s="252"/>
      <c r="JUS227" s="253"/>
      <c r="JUT227" s="251"/>
      <c r="JUU227" s="252"/>
      <c r="JUV227" s="253"/>
      <c r="JUW227" s="251"/>
      <c r="JUX227" s="252"/>
      <c r="JUY227" s="253"/>
      <c r="JUZ227" s="251"/>
      <c r="JVA227" s="252"/>
      <c r="JVB227" s="253"/>
      <c r="JVC227" s="251"/>
      <c r="JVD227" s="252"/>
      <c r="JVE227" s="253"/>
      <c r="JVF227" s="251"/>
      <c r="JVG227" s="252"/>
      <c r="JVH227" s="253"/>
      <c r="JVI227" s="251"/>
      <c r="JVJ227" s="252"/>
      <c r="JVK227" s="253"/>
      <c r="JVL227" s="251"/>
      <c r="JVM227" s="252"/>
      <c r="JVN227" s="253"/>
      <c r="JVO227" s="251"/>
      <c r="JVP227" s="252"/>
      <c r="JVQ227" s="253"/>
      <c r="JVR227" s="251"/>
      <c r="JVS227" s="252"/>
      <c r="JVT227" s="253"/>
      <c r="JVU227" s="251"/>
      <c r="JVV227" s="252"/>
      <c r="JVW227" s="253"/>
      <c r="JVX227" s="251"/>
      <c r="JVY227" s="252"/>
      <c r="JVZ227" s="253"/>
      <c r="JWA227" s="251"/>
      <c r="JWB227" s="252"/>
      <c r="JWC227" s="253"/>
      <c r="JWD227" s="251"/>
      <c r="JWE227" s="252"/>
      <c r="JWF227" s="253"/>
      <c r="JWG227" s="251"/>
      <c r="JWH227" s="252"/>
      <c r="JWI227" s="253"/>
      <c r="JWJ227" s="251"/>
      <c r="JWK227" s="252"/>
      <c r="JWL227" s="253"/>
      <c r="JWM227" s="251"/>
      <c r="JWN227" s="252"/>
      <c r="JWO227" s="253"/>
      <c r="JWP227" s="251"/>
      <c r="JWQ227" s="252"/>
      <c r="JWR227" s="253"/>
      <c r="JWS227" s="251"/>
      <c r="JWT227" s="252"/>
      <c r="JWU227" s="253"/>
      <c r="JWV227" s="251"/>
      <c r="JWW227" s="252"/>
      <c r="JWX227" s="253"/>
      <c r="JWY227" s="251"/>
      <c r="JWZ227" s="252"/>
      <c r="JXA227" s="253"/>
      <c r="JXB227" s="251"/>
      <c r="JXC227" s="252"/>
      <c r="JXD227" s="253"/>
      <c r="JXE227" s="251"/>
      <c r="JXF227" s="252"/>
      <c r="JXG227" s="253"/>
      <c r="JXH227" s="251"/>
      <c r="JXI227" s="252"/>
      <c r="JXJ227" s="253"/>
      <c r="JXK227" s="251"/>
      <c r="JXL227" s="252"/>
      <c r="JXM227" s="253"/>
      <c r="JXN227" s="251"/>
      <c r="JXO227" s="252"/>
      <c r="JXP227" s="253"/>
      <c r="JXQ227" s="251"/>
      <c r="JXR227" s="252"/>
      <c r="JXS227" s="253"/>
      <c r="JXT227" s="251"/>
      <c r="JXU227" s="252"/>
      <c r="JXV227" s="253"/>
      <c r="JXW227" s="251"/>
      <c r="JXX227" s="252"/>
      <c r="JXY227" s="253"/>
      <c r="JXZ227" s="251"/>
      <c r="JYA227" s="252"/>
      <c r="JYB227" s="253"/>
      <c r="JYC227" s="251"/>
      <c r="JYD227" s="252"/>
      <c r="JYE227" s="253"/>
      <c r="JYF227" s="251"/>
      <c r="JYG227" s="252"/>
      <c r="JYH227" s="253"/>
      <c r="JYI227" s="251"/>
      <c r="JYJ227" s="252"/>
      <c r="JYK227" s="253"/>
      <c r="JYL227" s="251"/>
      <c r="JYM227" s="252"/>
      <c r="JYN227" s="253"/>
      <c r="JYO227" s="251"/>
      <c r="JYP227" s="252"/>
      <c r="JYQ227" s="253"/>
      <c r="JYR227" s="251"/>
      <c r="JYS227" s="252"/>
      <c r="JYT227" s="253"/>
      <c r="JYU227" s="251"/>
      <c r="JYV227" s="252"/>
      <c r="JYW227" s="253"/>
      <c r="JYX227" s="251"/>
      <c r="JYY227" s="252"/>
      <c r="JYZ227" s="253"/>
      <c r="JZA227" s="251"/>
      <c r="JZB227" s="252"/>
      <c r="JZC227" s="253"/>
      <c r="JZD227" s="251"/>
      <c r="JZE227" s="252"/>
      <c r="JZF227" s="253"/>
      <c r="JZG227" s="251"/>
      <c r="JZH227" s="252"/>
      <c r="JZI227" s="253"/>
      <c r="JZJ227" s="251"/>
      <c r="JZK227" s="252"/>
      <c r="JZL227" s="253"/>
      <c r="JZM227" s="251"/>
      <c r="JZN227" s="252"/>
      <c r="JZO227" s="253"/>
      <c r="JZP227" s="251"/>
      <c r="JZQ227" s="252"/>
      <c r="JZR227" s="253"/>
      <c r="JZS227" s="251"/>
      <c r="JZT227" s="252"/>
      <c r="JZU227" s="253"/>
      <c r="JZV227" s="251"/>
      <c r="JZW227" s="252"/>
      <c r="JZX227" s="253"/>
      <c r="JZY227" s="251"/>
      <c r="JZZ227" s="252"/>
      <c r="KAA227" s="253"/>
      <c r="KAB227" s="251"/>
      <c r="KAC227" s="252"/>
      <c r="KAD227" s="253"/>
      <c r="KAE227" s="251"/>
      <c r="KAF227" s="252"/>
      <c r="KAG227" s="253"/>
      <c r="KAH227" s="251"/>
      <c r="KAI227" s="252"/>
      <c r="KAJ227" s="253"/>
      <c r="KAK227" s="251"/>
      <c r="KAL227" s="252"/>
      <c r="KAM227" s="253"/>
      <c r="KAN227" s="251"/>
      <c r="KAO227" s="252"/>
      <c r="KAP227" s="253"/>
      <c r="KAQ227" s="251"/>
      <c r="KAR227" s="252"/>
      <c r="KAS227" s="253"/>
      <c r="KAT227" s="251"/>
      <c r="KAU227" s="252"/>
      <c r="KAV227" s="253"/>
      <c r="KAW227" s="251"/>
      <c r="KAX227" s="252"/>
      <c r="KAY227" s="253"/>
      <c r="KAZ227" s="251"/>
      <c r="KBA227" s="252"/>
      <c r="KBB227" s="253"/>
      <c r="KBC227" s="251"/>
      <c r="KBD227" s="252"/>
      <c r="KBE227" s="253"/>
      <c r="KBF227" s="251"/>
      <c r="KBG227" s="252"/>
      <c r="KBH227" s="253"/>
      <c r="KBI227" s="251"/>
      <c r="KBJ227" s="252"/>
      <c r="KBK227" s="253"/>
      <c r="KBL227" s="251"/>
      <c r="KBM227" s="252"/>
      <c r="KBN227" s="253"/>
      <c r="KBO227" s="251"/>
      <c r="KBP227" s="252"/>
      <c r="KBQ227" s="253"/>
      <c r="KBR227" s="251"/>
      <c r="KBS227" s="252"/>
      <c r="KBT227" s="253"/>
      <c r="KBU227" s="251"/>
      <c r="KBV227" s="252"/>
      <c r="KBW227" s="253"/>
      <c r="KBX227" s="251"/>
      <c r="KBY227" s="252"/>
      <c r="KBZ227" s="253"/>
      <c r="KCA227" s="251"/>
      <c r="KCB227" s="252"/>
      <c r="KCC227" s="253"/>
      <c r="KCD227" s="251"/>
      <c r="KCE227" s="252"/>
      <c r="KCF227" s="253"/>
      <c r="KCG227" s="251"/>
      <c r="KCH227" s="252"/>
      <c r="KCI227" s="253"/>
      <c r="KCJ227" s="251"/>
      <c r="KCK227" s="252"/>
      <c r="KCL227" s="253"/>
      <c r="KCM227" s="251"/>
      <c r="KCN227" s="252"/>
      <c r="KCO227" s="253"/>
      <c r="KCP227" s="251"/>
      <c r="KCQ227" s="252"/>
      <c r="KCR227" s="253"/>
      <c r="KCS227" s="251"/>
      <c r="KCT227" s="252"/>
      <c r="KCU227" s="253"/>
      <c r="KCV227" s="251"/>
      <c r="KCW227" s="252"/>
      <c r="KCX227" s="253"/>
      <c r="KCY227" s="251"/>
      <c r="KCZ227" s="252"/>
      <c r="KDA227" s="253"/>
      <c r="KDB227" s="251"/>
      <c r="KDC227" s="252"/>
      <c r="KDD227" s="253"/>
      <c r="KDE227" s="251"/>
      <c r="KDF227" s="252"/>
      <c r="KDG227" s="253"/>
      <c r="KDH227" s="251"/>
      <c r="KDI227" s="252"/>
      <c r="KDJ227" s="253"/>
      <c r="KDK227" s="251"/>
      <c r="KDL227" s="252"/>
      <c r="KDM227" s="253"/>
      <c r="KDN227" s="251"/>
      <c r="KDO227" s="252"/>
      <c r="KDP227" s="253"/>
      <c r="KDQ227" s="251"/>
      <c r="KDR227" s="252"/>
      <c r="KDS227" s="253"/>
      <c r="KDT227" s="251"/>
      <c r="KDU227" s="252"/>
      <c r="KDV227" s="253"/>
      <c r="KDW227" s="251"/>
      <c r="KDX227" s="252"/>
      <c r="KDY227" s="253"/>
      <c r="KDZ227" s="251"/>
      <c r="KEA227" s="252"/>
      <c r="KEB227" s="253"/>
      <c r="KEC227" s="251"/>
      <c r="KED227" s="252"/>
      <c r="KEE227" s="253"/>
      <c r="KEF227" s="251"/>
      <c r="KEG227" s="252"/>
      <c r="KEH227" s="253"/>
      <c r="KEI227" s="251"/>
      <c r="KEJ227" s="252"/>
      <c r="KEK227" s="253"/>
      <c r="KEL227" s="251"/>
      <c r="KEM227" s="252"/>
      <c r="KEN227" s="253"/>
      <c r="KEO227" s="251"/>
      <c r="KEP227" s="252"/>
      <c r="KEQ227" s="253"/>
      <c r="KER227" s="251"/>
      <c r="KES227" s="252"/>
      <c r="KET227" s="253"/>
      <c r="KEU227" s="251"/>
      <c r="KEV227" s="252"/>
      <c r="KEW227" s="253"/>
      <c r="KEX227" s="251"/>
      <c r="KEY227" s="252"/>
      <c r="KEZ227" s="253"/>
      <c r="KFA227" s="251"/>
      <c r="KFB227" s="252"/>
      <c r="KFC227" s="253"/>
      <c r="KFD227" s="251"/>
      <c r="KFE227" s="252"/>
      <c r="KFF227" s="253"/>
      <c r="KFG227" s="251"/>
      <c r="KFH227" s="252"/>
      <c r="KFI227" s="253"/>
      <c r="KFJ227" s="251"/>
      <c r="KFK227" s="252"/>
      <c r="KFL227" s="253"/>
      <c r="KFM227" s="251"/>
      <c r="KFN227" s="252"/>
      <c r="KFO227" s="253"/>
      <c r="KFP227" s="251"/>
      <c r="KFQ227" s="252"/>
      <c r="KFR227" s="253"/>
      <c r="KFS227" s="251"/>
      <c r="KFT227" s="252"/>
      <c r="KFU227" s="253"/>
      <c r="KFV227" s="251"/>
      <c r="KFW227" s="252"/>
      <c r="KFX227" s="253"/>
      <c r="KFY227" s="251"/>
      <c r="KFZ227" s="252"/>
      <c r="KGA227" s="253"/>
      <c r="KGB227" s="251"/>
      <c r="KGC227" s="252"/>
      <c r="KGD227" s="253"/>
      <c r="KGE227" s="251"/>
      <c r="KGF227" s="252"/>
      <c r="KGG227" s="253"/>
      <c r="KGH227" s="251"/>
      <c r="KGI227" s="252"/>
      <c r="KGJ227" s="253"/>
      <c r="KGK227" s="251"/>
      <c r="KGL227" s="252"/>
      <c r="KGM227" s="253"/>
      <c r="KGN227" s="251"/>
      <c r="KGO227" s="252"/>
      <c r="KGP227" s="253"/>
      <c r="KGQ227" s="251"/>
      <c r="KGR227" s="252"/>
      <c r="KGS227" s="253"/>
      <c r="KGT227" s="251"/>
      <c r="KGU227" s="252"/>
      <c r="KGV227" s="253"/>
      <c r="KGW227" s="251"/>
      <c r="KGX227" s="252"/>
      <c r="KGY227" s="253"/>
      <c r="KGZ227" s="251"/>
      <c r="KHA227" s="252"/>
      <c r="KHB227" s="253"/>
      <c r="KHC227" s="251"/>
      <c r="KHD227" s="252"/>
      <c r="KHE227" s="253"/>
      <c r="KHF227" s="251"/>
      <c r="KHG227" s="252"/>
      <c r="KHH227" s="253"/>
      <c r="KHI227" s="251"/>
      <c r="KHJ227" s="252"/>
      <c r="KHK227" s="253"/>
      <c r="KHL227" s="251"/>
      <c r="KHM227" s="252"/>
      <c r="KHN227" s="253"/>
      <c r="KHO227" s="251"/>
      <c r="KHP227" s="252"/>
      <c r="KHQ227" s="253"/>
      <c r="KHR227" s="251"/>
      <c r="KHS227" s="252"/>
      <c r="KHT227" s="253"/>
      <c r="KHU227" s="251"/>
      <c r="KHV227" s="252"/>
      <c r="KHW227" s="253"/>
      <c r="KHX227" s="251"/>
      <c r="KHY227" s="252"/>
      <c r="KHZ227" s="253"/>
      <c r="KIA227" s="251"/>
      <c r="KIB227" s="252"/>
      <c r="KIC227" s="253"/>
      <c r="KID227" s="251"/>
      <c r="KIE227" s="252"/>
      <c r="KIF227" s="253"/>
      <c r="KIG227" s="251"/>
      <c r="KIH227" s="252"/>
      <c r="KII227" s="253"/>
      <c r="KIJ227" s="251"/>
      <c r="KIK227" s="252"/>
      <c r="KIL227" s="253"/>
      <c r="KIM227" s="251"/>
      <c r="KIN227" s="252"/>
      <c r="KIO227" s="253"/>
      <c r="KIP227" s="251"/>
      <c r="KIQ227" s="252"/>
      <c r="KIR227" s="253"/>
      <c r="KIS227" s="251"/>
      <c r="KIT227" s="252"/>
      <c r="KIU227" s="253"/>
      <c r="KIV227" s="251"/>
      <c r="KIW227" s="252"/>
      <c r="KIX227" s="253"/>
      <c r="KIY227" s="251"/>
      <c r="KIZ227" s="252"/>
      <c r="KJA227" s="253"/>
      <c r="KJB227" s="251"/>
      <c r="KJC227" s="252"/>
      <c r="KJD227" s="253"/>
      <c r="KJE227" s="251"/>
      <c r="KJF227" s="252"/>
      <c r="KJG227" s="253"/>
      <c r="KJH227" s="251"/>
      <c r="KJI227" s="252"/>
      <c r="KJJ227" s="253"/>
      <c r="KJK227" s="251"/>
      <c r="KJL227" s="252"/>
      <c r="KJM227" s="253"/>
      <c r="KJN227" s="251"/>
      <c r="KJO227" s="252"/>
      <c r="KJP227" s="253"/>
      <c r="KJQ227" s="251"/>
      <c r="KJR227" s="252"/>
      <c r="KJS227" s="253"/>
      <c r="KJT227" s="251"/>
      <c r="KJU227" s="252"/>
      <c r="KJV227" s="253"/>
      <c r="KJW227" s="251"/>
      <c r="KJX227" s="252"/>
      <c r="KJY227" s="253"/>
      <c r="KJZ227" s="251"/>
      <c r="KKA227" s="252"/>
      <c r="KKB227" s="253"/>
      <c r="KKC227" s="251"/>
      <c r="KKD227" s="252"/>
      <c r="KKE227" s="253"/>
      <c r="KKF227" s="251"/>
      <c r="KKG227" s="252"/>
      <c r="KKH227" s="253"/>
      <c r="KKI227" s="251"/>
      <c r="KKJ227" s="252"/>
      <c r="KKK227" s="253"/>
      <c r="KKL227" s="251"/>
      <c r="KKM227" s="252"/>
      <c r="KKN227" s="253"/>
      <c r="KKO227" s="251"/>
      <c r="KKP227" s="252"/>
      <c r="KKQ227" s="253"/>
      <c r="KKR227" s="251"/>
      <c r="KKS227" s="252"/>
      <c r="KKT227" s="253"/>
      <c r="KKU227" s="251"/>
      <c r="KKV227" s="252"/>
      <c r="KKW227" s="253"/>
      <c r="KKX227" s="251"/>
      <c r="KKY227" s="252"/>
      <c r="KKZ227" s="253"/>
      <c r="KLA227" s="251"/>
      <c r="KLB227" s="252"/>
      <c r="KLC227" s="253"/>
      <c r="KLD227" s="251"/>
      <c r="KLE227" s="252"/>
      <c r="KLF227" s="253"/>
      <c r="KLG227" s="251"/>
      <c r="KLH227" s="252"/>
      <c r="KLI227" s="253"/>
      <c r="KLJ227" s="251"/>
      <c r="KLK227" s="252"/>
      <c r="KLL227" s="253"/>
      <c r="KLM227" s="251"/>
      <c r="KLN227" s="252"/>
      <c r="KLO227" s="253"/>
      <c r="KLP227" s="251"/>
      <c r="KLQ227" s="252"/>
      <c r="KLR227" s="253"/>
      <c r="KLS227" s="251"/>
      <c r="KLT227" s="252"/>
      <c r="KLU227" s="253"/>
      <c r="KLV227" s="251"/>
      <c r="KLW227" s="252"/>
      <c r="KLX227" s="253"/>
      <c r="KLY227" s="251"/>
      <c r="KLZ227" s="252"/>
      <c r="KMA227" s="253"/>
      <c r="KMB227" s="251"/>
      <c r="KMC227" s="252"/>
      <c r="KMD227" s="253"/>
      <c r="KME227" s="251"/>
      <c r="KMF227" s="252"/>
      <c r="KMG227" s="253"/>
      <c r="KMH227" s="251"/>
      <c r="KMI227" s="252"/>
      <c r="KMJ227" s="253"/>
      <c r="KMK227" s="251"/>
      <c r="KML227" s="252"/>
      <c r="KMM227" s="253"/>
      <c r="KMN227" s="251"/>
      <c r="KMO227" s="252"/>
      <c r="KMP227" s="253"/>
      <c r="KMQ227" s="251"/>
      <c r="KMR227" s="252"/>
      <c r="KMS227" s="253"/>
      <c r="KMT227" s="251"/>
      <c r="KMU227" s="252"/>
      <c r="KMV227" s="253"/>
      <c r="KMW227" s="251"/>
      <c r="KMX227" s="252"/>
      <c r="KMY227" s="253"/>
      <c r="KMZ227" s="251"/>
      <c r="KNA227" s="252"/>
      <c r="KNB227" s="253"/>
      <c r="KNC227" s="251"/>
      <c r="KND227" s="252"/>
      <c r="KNE227" s="253"/>
      <c r="KNF227" s="251"/>
      <c r="KNG227" s="252"/>
      <c r="KNH227" s="253"/>
      <c r="KNI227" s="251"/>
      <c r="KNJ227" s="252"/>
      <c r="KNK227" s="253"/>
      <c r="KNL227" s="251"/>
      <c r="KNM227" s="252"/>
      <c r="KNN227" s="253"/>
      <c r="KNO227" s="251"/>
      <c r="KNP227" s="252"/>
      <c r="KNQ227" s="253"/>
      <c r="KNR227" s="251"/>
      <c r="KNS227" s="252"/>
      <c r="KNT227" s="253"/>
      <c r="KNU227" s="251"/>
      <c r="KNV227" s="252"/>
      <c r="KNW227" s="253"/>
      <c r="KNX227" s="251"/>
      <c r="KNY227" s="252"/>
      <c r="KNZ227" s="253"/>
      <c r="KOA227" s="251"/>
      <c r="KOB227" s="252"/>
      <c r="KOC227" s="253"/>
      <c r="KOD227" s="251"/>
      <c r="KOE227" s="252"/>
      <c r="KOF227" s="253"/>
      <c r="KOG227" s="251"/>
      <c r="KOH227" s="252"/>
      <c r="KOI227" s="253"/>
      <c r="KOJ227" s="251"/>
      <c r="KOK227" s="252"/>
      <c r="KOL227" s="253"/>
      <c r="KOM227" s="251"/>
      <c r="KON227" s="252"/>
      <c r="KOO227" s="253"/>
      <c r="KOP227" s="251"/>
      <c r="KOQ227" s="252"/>
      <c r="KOR227" s="253"/>
      <c r="KOS227" s="251"/>
      <c r="KOT227" s="252"/>
      <c r="KOU227" s="253"/>
      <c r="KOV227" s="251"/>
      <c r="KOW227" s="252"/>
      <c r="KOX227" s="253"/>
      <c r="KOY227" s="251"/>
      <c r="KOZ227" s="252"/>
      <c r="KPA227" s="253"/>
      <c r="KPB227" s="251"/>
      <c r="KPC227" s="252"/>
      <c r="KPD227" s="253"/>
      <c r="KPE227" s="251"/>
      <c r="KPF227" s="252"/>
      <c r="KPG227" s="253"/>
      <c r="KPH227" s="251"/>
      <c r="KPI227" s="252"/>
      <c r="KPJ227" s="253"/>
      <c r="KPK227" s="251"/>
      <c r="KPL227" s="252"/>
      <c r="KPM227" s="253"/>
      <c r="KPN227" s="251"/>
      <c r="KPO227" s="252"/>
      <c r="KPP227" s="253"/>
      <c r="KPQ227" s="251"/>
      <c r="KPR227" s="252"/>
      <c r="KPS227" s="253"/>
      <c r="KPT227" s="251"/>
      <c r="KPU227" s="252"/>
      <c r="KPV227" s="253"/>
      <c r="KPW227" s="251"/>
      <c r="KPX227" s="252"/>
      <c r="KPY227" s="253"/>
      <c r="KPZ227" s="251"/>
      <c r="KQA227" s="252"/>
      <c r="KQB227" s="253"/>
      <c r="KQC227" s="251"/>
      <c r="KQD227" s="252"/>
      <c r="KQE227" s="253"/>
      <c r="KQF227" s="251"/>
      <c r="KQG227" s="252"/>
      <c r="KQH227" s="253"/>
      <c r="KQI227" s="251"/>
      <c r="KQJ227" s="252"/>
      <c r="KQK227" s="253"/>
      <c r="KQL227" s="251"/>
      <c r="KQM227" s="252"/>
      <c r="KQN227" s="253"/>
      <c r="KQO227" s="251"/>
      <c r="KQP227" s="252"/>
      <c r="KQQ227" s="253"/>
      <c r="KQR227" s="251"/>
      <c r="KQS227" s="252"/>
      <c r="KQT227" s="253"/>
      <c r="KQU227" s="251"/>
      <c r="KQV227" s="252"/>
      <c r="KQW227" s="253"/>
      <c r="KQX227" s="251"/>
      <c r="KQY227" s="252"/>
      <c r="KQZ227" s="253"/>
      <c r="KRA227" s="251"/>
      <c r="KRB227" s="252"/>
      <c r="KRC227" s="253"/>
      <c r="KRD227" s="251"/>
      <c r="KRE227" s="252"/>
      <c r="KRF227" s="253"/>
      <c r="KRG227" s="251"/>
      <c r="KRH227" s="252"/>
      <c r="KRI227" s="253"/>
      <c r="KRJ227" s="251"/>
      <c r="KRK227" s="252"/>
      <c r="KRL227" s="253"/>
      <c r="KRM227" s="251"/>
      <c r="KRN227" s="252"/>
      <c r="KRO227" s="253"/>
      <c r="KRP227" s="251"/>
      <c r="KRQ227" s="252"/>
      <c r="KRR227" s="253"/>
      <c r="KRS227" s="251"/>
      <c r="KRT227" s="252"/>
      <c r="KRU227" s="253"/>
      <c r="KRV227" s="251"/>
      <c r="KRW227" s="252"/>
      <c r="KRX227" s="253"/>
      <c r="KRY227" s="251"/>
      <c r="KRZ227" s="252"/>
      <c r="KSA227" s="253"/>
      <c r="KSB227" s="251"/>
      <c r="KSC227" s="252"/>
      <c r="KSD227" s="253"/>
      <c r="KSE227" s="251"/>
      <c r="KSF227" s="252"/>
      <c r="KSG227" s="253"/>
      <c r="KSH227" s="251"/>
      <c r="KSI227" s="252"/>
      <c r="KSJ227" s="253"/>
      <c r="KSK227" s="251"/>
      <c r="KSL227" s="252"/>
      <c r="KSM227" s="253"/>
      <c r="KSN227" s="251"/>
      <c r="KSO227" s="252"/>
      <c r="KSP227" s="253"/>
      <c r="KSQ227" s="251"/>
      <c r="KSR227" s="252"/>
      <c r="KSS227" s="253"/>
      <c r="KST227" s="251"/>
      <c r="KSU227" s="252"/>
      <c r="KSV227" s="253"/>
      <c r="KSW227" s="251"/>
      <c r="KSX227" s="252"/>
      <c r="KSY227" s="253"/>
      <c r="KSZ227" s="251"/>
      <c r="KTA227" s="252"/>
      <c r="KTB227" s="253"/>
      <c r="KTC227" s="251"/>
      <c r="KTD227" s="252"/>
      <c r="KTE227" s="253"/>
      <c r="KTF227" s="251"/>
      <c r="KTG227" s="252"/>
      <c r="KTH227" s="253"/>
      <c r="KTI227" s="251"/>
      <c r="KTJ227" s="252"/>
      <c r="KTK227" s="253"/>
      <c r="KTL227" s="251"/>
      <c r="KTM227" s="252"/>
      <c r="KTN227" s="253"/>
      <c r="KTO227" s="251"/>
      <c r="KTP227" s="252"/>
      <c r="KTQ227" s="253"/>
      <c r="KTR227" s="251"/>
      <c r="KTS227" s="252"/>
      <c r="KTT227" s="253"/>
      <c r="KTU227" s="251"/>
      <c r="KTV227" s="252"/>
      <c r="KTW227" s="253"/>
      <c r="KTX227" s="251"/>
      <c r="KTY227" s="252"/>
      <c r="KTZ227" s="253"/>
      <c r="KUA227" s="251"/>
      <c r="KUB227" s="252"/>
      <c r="KUC227" s="253"/>
      <c r="KUD227" s="251"/>
      <c r="KUE227" s="252"/>
      <c r="KUF227" s="253"/>
      <c r="KUG227" s="251"/>
      <c r="KUH227" s="252"/>
      <c r="KUI227" s="253"/>
      <c r="KUJ227" s="251"/>
      <c r="KUK227" s="252"/>
      <c r="KUL227" s="253"/>
      <c r="KUM227" s="251"/>
      <c r="KUN227" s="252"/>
      <c r="KUO227" s="253"/>
      <c r="KUP227" s="251"/>
      <c r="KUQ227" s="252"/>
      <c r="KUR227" s="253"/>
      <c r="KUS227" s="251"/>
      <c r="KUT227" s="252"/>
      <c r="KUU227" s="253"/>
      <c r="KUV227" s="251"/>
      <c r="KUW227" s="252"/>
      <c r="KUX227" s="253"/>
      <c r="KUY227" s="251"/>
      <c r="KUZ227" s="252"/>
      <c r="KVA227" s="253"/>
      <c r="KVB227" s="251"/>
      <c r="KVC227" s="252"/>
      <c r="KVD227" s="253"/>
      <c r="KVE227" s="251"/>
      <c r="KVF227" s="252"/>
      <c r="KVG227" s="253"/>
      <c r="KVH227" s="251"/>
      <c r="KVI227" s="252"/>
      <c r="KVJ227" s="253"/>
      <c r="KVK227" s="251"/>
      <c r="KVL227" s="252"/>
      <c r="KVM227" s="253"/>
      <c r="KVN227" s="251"/>
      <c r="KVO227" s="252"/>
      <c r="KVP227" s="253"/>
      <c r="KVQ227" s="251"/>
      <c r="KVR227" s="252"/>
      <c r="KVS227" s="253"/>
      <c r="KVT227" s="251"/>
      <c r="KVU227" s="252"/>
      <c r="KVV227" s="253"/>
      <c r="KVW227" s="251"/>
      <c r="KVX227" s="252"/>
      <c r="KVY227" s="253"/>
      <c r="KVZ227" s="251"/>
      <c r="KWA227" s="252"/>
      <c r="KWB227" s="253"/>
      <c r="KWC227" s="251"/>
      <c r="KWD227" s="252"/>
      <c r="KWE227" s="253"/>
      <c r="KWF227" s="251"/>
      <c r="KWG227" s="252"/>
      <c r="KWH227" s="253"/>
      <c r="KWI227" s="251"/>
      <c r="KWJ227" s="252"/>
      <c r="KWK227" s="253"/>
      <c r="KWL227" s="251"/>
      <c r="KWM227" s="252"/>
      <c r="KWN227" s="253"/>
      <c r="KWO227" s="251"/>
      <c r="KWP227" s="252"/>
      <c r="KWQ227" s="253"/>
      <c r="KWR227" s="251"/>
      <c r="KWS227" s="252"/>
      <c r="KWT227" s="253"/>
      <c r="KWU227" s="251"/>
      <c r="KWV227" s="252"/>
      <c r="KWW227" s="253"/>
      <c r="KWX227" s="251"/>
      <c r="KWY227" s="252"/>
      <c r="KWZ227" s="253"/>
      <c r="KXA227" s="251"/>
      <c r="KXB227" s="252"/>
      <c r="KXC227" s="253"/>
      <c r="KXD227" s="251"/>
      <c r="KXE227" s="252"/>
      <c r="KXF227" s="253"/>
      <c r="KXG227" s="251"/>
      <c r="KXH227" s="252"/>
      <c r="KXI227" s="253"/>
      <c r="KXJ227" s="251"/>
      <c r="KXK227" s="252"/>
      <c r="KXL227" s="253"/>
      <c r="KXM227" s="251"/>
      <c r="KXN227" s="252"/>
      <c r="KXO227" s="253"/>
      <c r="KXP227" s="251"/>
      <c r="KXQ227" s="252"/>
      <c r="KXR227" s="253"/>
      <c r="KXS227" s="251"/>
      <c r="KXT227" s="252"/>
      <c r="KXU227" s="253"/>
      <c r="KXV227" s="251"/>
      <c r="KXW227" s="252"/>
      <c r="KXX227" s="253"/>
      <c r="KXY227" s="251"/>
      <c r="KXZ227" s="252"/>
      <c r="KYA227" s="253"/>
      <c r="KYB227" s="251"/>
      <c r="KYC227" s="252"/>
      <c r="KYD227" s="253"/>
      <c r="KYE227" s="251"/>
      <c r="KYF227" s="252"/>
      <c r="KYG227" s="253"/>
      <c r="KYH227" s="251"/>
      <c r="KYI227" s="252"/>
      <c r="KYJ227" s="253"/>
      <c r="KYK227" s="251"/>
      <c r="KYL227" s="252"/>
      <c r="KYM227" s="253"/>
      <c r="KYN227" s="251"/>
      <c r="KYO227" s="252"/>
      <c r="KYP227" s="253"/>
      <c r="KYQ227" s="251"/>
      <c r="KYR227" s="252"/>
      <c r="KYS227" s="253"/>
      <c r="KYT227" s="251"/>
      <c r="KYU227" s="252"/>
      <c r="KYV227" s="253"/>
      <c r="KYW227" s="251"/>
      <c r="KYX227" s="252"/>
      <c r="KYY227" s="253"/>
      <c r="KYZ227" s="251"/>
      <c r="KZA227" s="252"/>
      <c r="KZB227" s="253"/>
      <c r="KZC227" s="251"/>
      <c r="KZD227" s="252"/>
      <c r="KZE227" s="253"/>
      <c r="KZF227" s="251"/>
      <c r="KZG227" s="252"/>
      <c r="KZH227" s="253"/>
      <c r="KZI227" s="251"/>
      <c r="KZJ227" s="252"/>
      <c r="KZK227" s="253"/>
      <c r="KZL227" s="251"/>
      <c r="KZM227" s="252"/>
      <c r="KZN227" s="253"/>
      <c r="KZO227" s="251"/>
      <c r="KZP227" s="252"/>
      <c r="KZQ227" s="253"/>
      <c r="KZR227" s="251"/>
      <c r="KZS227" s="252"/>
      <c r="KZT227" s="253"/>
      <c r="KZU227" s="251"/>
      <c r="KZV227" s="252"/>
      <c r="KZW227" s="253"/>
      <c r="KZX227" s="251"/>
      <c r="KZY227" s="252"/>
      <c r="KZZ227" s="253"/>
      <c r="LAA227" s="251"/>
      <c r="LAB227" s="252"/>
      <c r="LAC227" s="253"/>
      <c r="LAD227" s="251"/>
      <c r="LAE227" s="252"/>
      <c r="LAF227" s="253"/>
      <c r="LAG227" s="251"/>
      <c r="LAH227" s="252"/>
      <c r="LAI227" s="253"/>
      <c r="LAJ227" s="251"/>
      <c r="LAK227" s="252"/>
      <c r="LAL227" s="253"/>
      <c r="LAM227" s="251"/>
      <c r="LAN227" s="252"/>
      <c r="LAO227" s="253"/>
      <c r="LAP227" s="251"/>
      <c r="LAQ227" s="252"/>
      <c r="LAR227" s="253"/>
      <c r="LAS227" s="251"/>
      <c r="LAT227" s="252"/>
      <c r="LAU227" s="253"/>
      <c r="LAV227" s="251"/>
      <c r="LAW227" s="252"/>
      <c r="LAX227" s="253"/>
      <c r="LAY227" s="251"/>
      <c r="LAZ227" s="252"/>
      <c r="LBA227" s="253"/>
      <c r="LBB227" s="251"/>
      <c r="LBC227" s="252"/>
      <c r="LBD227" s="253"/>
      <c r="LBE227" s="251"/>
      <c r="LBF227" s="252"/>
      <c r="LBG227" s="253"/>
      <c r="LBH227" s="251"/>
      <c r="LBI227" s="252"/>
      <c r="LBJ227" s="253"/>
      <c r="LBK227" s="251"/>
      <c r="LBL227" s="252"/>
      <c r="LBM227" s="253"/>
      <c r="LBN227" s="251"/>
      <c r="LBO227" s="252"/>
      <c r="LBP227" s="253"/>
      <c r="LBQ227" s="251"/>
      <c r="LBR227" s="252"/>
      <c r="LBS227" s="253"/>
      <c r="LBT227" s="251"/>
      <c r="LBU227" s="252"/>
      <c r="LBV227" s="253"/>
      <c r="LBW227" s="251"/>
      <c r="LBX227" s="252"/>
      <c r="LBY227" s="253"/>
      <c r="LBZ227" s="251"/>
      <c r="LCA227" s="252"/>
      <c r="LCB227" s="253"/>
      <c r="LCC227" s="251"/>
      <c r="LCD227" s="252"/>
      <c r="LCE227" s="253"/>
      <c r="LCF227" s="251"/>
      <c r="LCG227" s="252"/>
      <c r="LCH227" s="253"/>
      <c r="LCI227" s="251"/>
      <c r="LCJ227" s="252"/>
      <c r="LCK227" s="253"/>
      <c r="LCL227" s="251"/>
      <c r="LCM227" s="252"/>
      <c r="LCN227" s="253"/>
      <c r="LCO227" s="251"/>
      <c r="LCP227" s="252"/>
      <c r="LCQ227" s="253"/>
      <c r="LCR227" s="251"/>
      <c r="LCS227" s="252"/>
      <c r="LCT227" s="253"/>
      <c r="LCU227" s="251"/>
      <c r="LCV227" s="252"/>
      <c r="LCW227" s="253"/>
      <c r="LCX227" s="251"/>
      <c r="LCY227" s="252"/>
      <c r="LCZ227" s="253"/>
      <c r="LDA227" s="251"/>
      <c r="LDB227" s="252"/>
      <c r="LDC227" s="253"/>
      <c r="LDD227" s="251"/>
      <c r="LDE227" s="252"/>
      <c r="LDF227" s="253"/>
      <c r="LDG227" s="251"/>
      <c r="LDH227" s="252"/>
      <c r="LDI227" s="253"/>
      <c r="LDJ227" s="251"/>
      <c r="LDK227" s="252"/>
      <c r="LDL227" s="253"/>
      <c r="LDM227" s="251"/>
      <c r="LDN227" s="252"/>
      <c r="LDO227" s="253"/>
      <c r="LDP227" s="251"/>
      <c r="LDQ227" s="252"/>
      <c r="LDR227" s="253"/>
      <c r="LDS227" s="251"/>
      <c r="LDT227" s="252"/>
      <c r="LDU227" s="253"/>
      <c r="LDV227" s="251"/>
      <c r="LDW227" s="252"/>
      <c r="LDX227" s="253"/>
      <c r="LDY227" s="251"/>
      <c r="LDZ227" s="252"/>
      <c r="LEA227" s="253"/>
      <c r="LEB227" s="251"/>
      <c r="LEC227" s="252"/>
      <c r="LED227" s="253"/>
      <c r="LEE227" s="251"/>
      <c r="LEF227" s="252"/>
      <c r="LEG227" s="253"/>
      <c r="LEH227" s="251"/>
      <c r="LEI227" s="252"/>
      <c r="LEJ227" s="253"/>
      <c r="LEK227" s="251"/>
      <c r="LEL227" s="252"/>
      <c r="LEM227" s="253"/>
      <c r="LEN227" s="251"/>
      <c r="LEO227" s="252"/>
      <c r="LEP227" s="253"/>
      <c r="LEQ227" s="251"/>
      <c r="LER227" s="252"/>
      <c r="LES227" s="253"/>
      <c r="LET227" s="251"/>
      <c r="LEU227" s="252"/>
      <c r="LEV227" s="253"/>
      <c r="LEW227" s="251"/>
      <c r="LEX227" s="252"/>
      <c r="LEY227" s="253"/>
      <c r="LEZ227" s="251"/>
      <c r="LFA227" s="252"/>
      <c r="LFB227" s="253"/>
      <c r="LFC227" s="251"/>
      <c r="LFD227" s="252"/>
      <c r="LFE227" s="253"/>
      <c r="LFF227" s="251"/>
      <c r="LFG227" s="252"/>
      <c r="LFH227" s="253"/>
      <c r="LFI227" s="251"/>
      <c r="LFJ227" s="252"/>
      <c r="LFK227" s="253"/>
      <c r="LFL227" s="251"/>
      <c r="LFM227" s="252"/>
      <c r="LFN227" s="253"/>
      <c r="LFO227" s="251"/>
      <c r="LFP227" s="252"/>
      <c r="LFQ227" s="253"/>
      <c r="LFR227" s="251"/>
      <c r="LFS227" s="252"/>
      <c r="LFT227" s="253"/>
      <c r="LFU227" s="251"/>
      <c r="LFV227" s="252"/>
      <c r="LFW227" s="253"/>
      <c r="LFX227" s="251"/>
      <c r="LFY227" s="252"/>
      <c r="LFZ227" s="253"/>
      <c r="LGA227" s="251"/>
      <c r="LGB227" s="252"/>
      <c r="LGC227" s="253"/>
      <c r="LGD227" s="251"/>
      <c r="LGE227" s="252"/>
      <c r="LGF227" s="253"/>
      <c r="LGG227" s="251"/>
      <c r="LGH227" s="252"/>
      <c r="LGI227" s="253"/>
      <c r="LGJ227" s="251"/>
      <c r="LGK227" s="252"/>
      <c r="LGL227" s="253"/>
      <c r="LGM227" s="251"/>
      <c r="LGN227" s="252"/>
      <c r="LGO227" s="253"/>
      <c r="LGP227" s="251"/>
      <c r="LGQ227" s="252"/>
      <c r="LGR227" s="253"/>
      <c r="LGS227" s="251"/>
      <c r="LGT227" s="252"/>
      <c r="LGU227" s="253"/>
      <c r="LGV227" s="251"/>
      <c r="LGW227" s="252"/>
      <c r="LGX227" s="253"/>
      <c r="LGY227" s="251"/>
      <c r="LGZ227" s="252"/>
      <c r="LHA227" s="253"/>
      <c r="LHB227" s="251"/>
      <c r="LHC227" s="252"/>
      <c r="LHD227" s="253"/>
      <c r="LHE227" s="251"/>
      <c r="LHF227" s="252"/>
      <c r="LHG227" s="253"/>
      <c r="LHH227" s="251"/>
      <c r="LHI227" s="252"/>
      <c r="LHJ227" s="253"/>
      <c r="LHK227" s="251"/>
      <c r="LHL227" s="252"/>
      <c r="LHM227" s="253"/>
      <c r="LHN227" s="251"/>
      <c r="LHO227" s="252"/>
      <c r="LHP227" s="253"/>
      <c r="LHQ227" s="251"/>
      <c r="LHR227" s="252"/>
      <c r="LHS227" s="253"/>
      <c r="LHT227" s="251"/>
      <c r="LHU227" s="252"/>
      <c r="LHV227" s="253"/>
      <c r="LHW227" s="251"/>
      <c r="LHX227" s="252"/>
      <c r="LHY227" s="253"/>
      <c r="LHZ227" s="251"/>
      <c r="LIA227" s="252"/>
      <c r="LIB227" s="253"/>
      <c r="LIC227" s="251"/>
      <c r="LID227" s="252"/>
      <c r="LIE227" s="253"/>
      <c r="LIF227" s="251"/>
      <c r="LIG227" s="252"/>
      <c r="LIH227" s="253"/>
      <c r="LII227" s="251"/>
      <c r="LIJ227" s="252"/>
      <c r="LIK227" s="253"/>
      <c r="LIL227" s="251"/>
      <c r="LIM227" s="252"/>
      <c r="LIN227" s="253"/>
      <c r="LIO227" s="251"/>
      <c r="LIP227" s="252"/>
      <c r="LIQ227" s="253"/>
      <c r="LIR227" s="251"/>
      <c r="LIS227" s="252"/>
      <c r="LIT227" s="253"/>
      <c r="LIU227" s="251"/>
      <c r="LIV227" s="252"/>
      <c r="LIW227" s="253"/>
      <c r="LIX227" s="251"/>
      <c r="LIY227" s="252"/>
      <c r="LIZ227" s="253"/>
      <c r="LJA227" s="251"/>
      <c r="LJB227" s="252"/>
      <c r="LJC227" s="253"/>
      <c r="LJD227" s="251"/>
      <c r="LJE227" s="252"/>
      <c r="LJF227" s="253"/>
      <c r="LJG227" s="251"/>
      <c r="LJH227" s="252"/>
      <c r="LJI227" s="253"/>
      <c r="LJJ227" s="251"/>
      <c r="LJK227" s="252"/>
      <c r="LJL227" s="253"/>
      <c r="LJM227" s="251"/>
      <c r="LJN227" s="252"/>
      <c r="LJO227" s="253"/>
      <c r="LJP227" s="251"/>
      <c r="LJQ227" s="252"/>
      <c r="LJR227" s="253"/>
      <c r="LJS227" s="251"/>
      <c r="LJT227" s="252"/>
      <c r="LJU227" s="253"/>
      <c r="LJV227" s="251"/>
      <c r="LJW227" s="252"/>
      <c r="LJX227" s="253"/>
      <c r="LJY227" s="251"/>
      <c r="LJZ227" s="252"/>
      <c r="LKA227" s="253"/>
      <c r="LKB227" s="251"/>
      <c r="LKC227" s="252"/>
      <c r="LKD227" s="253"/>
      <c r="LKE227" s="251"/>
      <c r="LKF227" s="252"/>
      <c r="LKG227" s="253"/>
      <c r="LKH227" s="251"/>
      <c r="LKI227" s="252"/>
      <c r="LKJ227" s="253"/>
      <c r="LKK227" s="251"/>
      <c r="LKL227" s="252"/>
      <c r="LKM227" s="253"/>
      <c r="LKN227" s="251"/>
      <c r="LKO227" s="252"/>
      <c r="LKP227" s="253"/>
      <c r="LKQ227" s="251"/>
      <c r="LKR227" s="252"/>
      <c r="LKS227" s="253"/>
      <c r="LKT227" s="251"/>
      <c r="LKU227" s="252"/>
      <c r="LKV227" s="253"/>
      <c r="LKW227" s="251"/>
      <c r="LKX227" s="252"/>
      <c r="LKY227" s="253"/>
      <c r="LKZ227" s="251"/>
      <c r="LLA227" s="252"/>
      <c r="LLB227" s="253"/>
      <c r="LLC227" s="251"/>
      <c r="LLD227" s="252"/>
      <c r="LLE227" s="253"/>
      <c r="LLF227" s="251"/>
      <c r="LLG227" s="252"/>
      <c r="LLH227" s="253"/>
      <c r="LLI227" s="251"/>
      <c r="LLJ227" s="252"/>
      <c r="LLK227" s="253"/>
      <c r="LLL227" s="251"/>
      <c r="LLM227" s="252"/>
      <c r="LLN227" s="253"/>
      <c r="LLO227" s="251"/>
      <c r="LLP227" s="252"/>
      <c r="LLQ227" s="253"/>
      <c r="LLR227" s="251"/>
      <c r="LLS227" s="252"/>
      <c r="LLT227" s="253"/>
      <c r="LLU227" s="251"/>
      <c r="LLV227" s="252"/>
      <c r="LLW227" s="253"/>
      <c r="LLX227" s="251"/>
      <c r="LLY227" s="252"/>
      <c r="LLZ227" s="253"/>
      <c r="LMA227" s="251"/>
      <c r="LMB227" s="252"/>
      <c r="LMC227" s="253"/>
      <c r="LMD227" s="251"/>
      <c r="LME227" s="252"/>
      <c r="LMF227" s="253"/>
      <c r="LMG227" s="251"/>
      <c r="LMH227" s="252"/>
      <c r="LMI227" s="253"/>
      <c r="LMJ227" s="251"/>
      <c r="LMK227" s="252"/>
      <c r="LML227" s="253"/>
      <c r="LMM227" s="251"/>
      <c r="LMN227" s="252"/>
      <c r="LMO227" s="253"/>
      <c r="LMP227" s="251"/>
      <c r="LMQ227" s="252"/>
      <c r="LMR227" s="253"/>
      <c r="LMS227" s="251"/>
      <c r="LMT227" s="252"/>
      <c r="LMU227" s="253"/>
      <c r="LMV227" s="251"/>
      <c r="LMW227" s="252"/>
      <c r="LMX227" s="253"/>
      <c r="LMY227" s="251"/>
      <c r="LMZ227" s="252"/>
      <c r="LNA227" s="253"/>
      <c r="LNB227" s="251"/>
      <c r="LNC227" s="252"/>
      <c r="LND227" s="253"/>
      <c r="LNE227" s="251"/>
      <c r="LNF227" s="252"/>
      <c r="LNG227" s="253"/>
      <c r="LNH227" s="251"/>
      <c r="LNI227" s="252"/>
      <c r="LNJ227" s="253"/>
      <c r="LNK227" s="251"/>
      <c r="LNL227" s="252"/>
      <c r="LNM227" s="253"/>
      <c r="LNN227" s="251"/>
      <c r="LNO227" s="252"/>
      <c r="LNP227" s="253"/>
      <c r="LNQ227" s="251"/>
      <c r="LNR227" s="252"/>
      <c r="LNS227" s="253"/>
      <c r="LNT227" s="251"/>
      <c r="LNU227" s="252"/>
      <c r="LNV227" s="253"/>
      <c r="LNW227" s="251"/>
      <c r="LNX227" s="252"/>
      <c r="LNY227" s="253"/>
      <c r="LNZ227" s="251"/>
      <c r="LOA227" s="252"/>
      <c r="LOB227" s="253"/>
      <c r="LOC227" s="251"/>
      <c r="LOD227" s="252"/>
      <c r="LOE227" s="253"/>
      <c r="LOF227" s="251"/>
      <c r="LOG227" s="252"/>
      <c r="LOH227" s="253"/>
      <c r="LOI227" s="251"/>
      <c r="LOJ227" s="252"/>
      <c r="LOK227" s="253"/>
      <c r="LOL227" s="251"/>
      <c r="LOM227" s="252"/>
      <c r="LON227" s="253"/>
      <c r="LOO227" s="251"/>
      <c r="LOP227" s="252"/>
      <c r="LOQ227" s="253"/>
      <c r="LOR227" s="251"/>
      <c r="LOS227" s="252"/>
      <c r="LOT227" s="253"/>
      <c r="LOU227" s="251"/>
      <c r="LOV227" s="252"/>
      <c r="LOW227" s="253"/>
      <c r="LOX227" s="251"/>
      <c r="LOY227" s="252"/>
      <c r="LOZ227" s="253"/>
      <c r="LPA227" s="251"/>
      <c r="LPB227" s="252"/>
      <c r="LPC227" s="253"/>
      <c r="LPD227" s="251"/>
      <c r="LPE227" s="252"/>
      <c r="LPF227" s="253"/>
      <c r="LPG227" s="251"/>
      <c r="LPH227" s="252"/>
      <c r="LPI227" s="253"/>
      <c r="LPJ227" s="251"/>
      <c r="LPK227" s="252"/>
      <c r="LPL227" s="253"/>
      <c r="LPM227" s="251"/>
      <c r="LPN227" s="252"/>
      <c r="LPO227" s="253"/>
      <c r="LPP227" s="251"/>
      <c r="LPQ227" s="252"/>
      <c r="LPR227" s="253"/>
      <c r="LPS227" s="251"/>
      <c r="LPT227" s="252"/>
      <c r="LPU227" s="253"/>
      <c r="LPV227" s="251"/>
      <c r="LPW227" s="252"/>
      <c r="LPX227" s="253"/>
      <c r="LPY227" s="251"/>
      <c r="LPZ227" s="252"/>
      <c r="LQA227" s="253"/>
      <c r="LQB227" s="251"/>
      <c r="LQC227" s="252"/>
      <c r="LQD227" s="253"/>
      <c r="LQE227" s="251"/>
      <c r="LQF227" s="252"/>
      <c r="LQG227" s="253"/>
      <c r="LQH227" s="251"/>
      <c r="LQI227" s="252"/>
      <c r="LQJ227" s="253"/>
      <c r="LQK227" s="251"/>
      <c r="LQL227" s="252"/>
      <c r="LQM227" s="253"/>
      <c r="LQN227" s="251"/>
      <c r="LQO227" s="252"/>
      <c r="LQP227" s="253"/>
      <c r="LQQ227" s="251"/>
      <c r="LQR227" s="252"/>
      <c r="LQS227" s="253"/>
      <c r="LQT227" s="251"/>
      <c r="LQU227" s="252"/>
      <c r="LQV227" s="253"/>
      <c r="LQW227" s="251"/>
      <c r="LQX227" s="252"/>
      <c r="LQY227" s="253"/>
      <c r="LQZ227" s="251"/>
      <c r="LRA227" s="252"/>
      <c r="LRB227" s="253"/>
      <c r="LRC227" s="251"/>
      <c r="LRD227" s="252"/>
      <c r="LRE227" s="253"/>
      <c r="LRF227" s="251"/>
      <c r="LRG227" s="252"/>
      <c r="LRH227" s="253"/>
      <c r="LRI227" s="251"/>
      <c r="LRJ227" s="252"/>
      <c r="LRK227" s="253"/>
      <c r="LRL227" s="251"/>
      <c r="LRM227" s="252"/>
      <c r="LRN227" s="253"/>
      <c r="LRO227" s="251"/>
      <c r="LRP227" s="252"/>
      <c r="LRQ227" s="253"/>
      <c r="LRR227" s="251"/>
      <c r="LRS227" s="252"/>
      <c r="LRT227" s="253"/>
      <c r="LRU227" s="251"/>
      <c r="LRV227" s="252"/>
      <c r="LRW227" s="253"/>
      <c r="LRX227" s="251"/>
      <c r="LRY227" s="252"/>
      <c r="LRZ227" s="253"/>
      <c r="LSA227" s="251"/>
      <c r="LSB227" s="252"/>
      <c r="LSC227" s="253"/>
      <c r="LSD227" s="251"/>
      <c r="LSE227" s="252"/>
      <c r="LSF227" s="253"/>
      <c r="LSG227" s="251"/>
      <c r="LSH227" s="252"/>
      <c r="LSI227" s="253"/>
      <c r="LSJ227" s="251"/>
      <c r="LSK227" s="252"/>
      <c r="LSL227" s="253"/>
      <c r="LSM227" s="251"/>
      <c r="LSN227" s="252"/>
      <c r="LSO227" s="253"/>
      <c r="LSP227" s="251"/>
      <c r="LSQ227" s="252"/>
      <c r="LSR227" s="253"/>
      <c r="LSS227" s="251"/>
      <c r="LST227" s="252"/>
      <c r="LSU227" s="253"/>
      <c r="LSV227" s="251"/>
      <c r="LSW227" s="252"/>
      <c r="LSX227" s="253"/>
      <c r="LSY227" s="251"/>
      <c r="LSZ227" s="252"/>
      <c r="LTA227" s="253"/>
      <c r="LTB227" s="251"/>
      <c r="LTC227" s="252"/>
      <c r="LTD227" s="253"/>
      <c r="LTE227" s="251"/>
      <c r="LTF227" s="252"/>
      <c r="LTG227" s="253"/>
      <c r="LTH227" s="251"/>
      <c r="LTI227" s="252"/>
      <c r="LTJ227" s="253"/>
      <c r="LTK227" s="251"/>
      <c r="LTL227" s="252"/>
      <c r="LTM227" s="253"/>
      <c r="LTN227" s="251"/>
      <c r="LTO227" s="252"/>
      <c r="LTP227" s="253"/>
      <c r="LTQ227" s="251"/>
      <c r="LTR227" s="252"/>
      <c r="LTS227" s="253"/>
      <c r="LTT227" s="251"/>
      <c r="LTU227" s="252"/>
      <c r="LTV227" s="253"/>
      <c r="LTW227" s="251"/>
      <c r="LTX227" s="252"/>
      <c r="LTY227" s="253"/>
      <c r="LTZ227" s="251"/>
      <c r="LUA227" s="252"/>
      <c r="LUB227" s="253"/>
      <c r="LUC227" s="251"/>
      <c r="LUD227" s="252"/>
      <c r="LUE227" s="253"/>
      <c r="LUF227" s="251"/>
      <c r="LUG227" s="252"/>
      <c r="LUH227" s="253"/>
      <c r="LUI227" s="251"/>
      <c r="LUJ227" s="252"/>
      <c r="LUK227" s="253"/>
      <c r="LUL227" s="251"/>
      <c r="LUM227" s="252"/>
      <c r="LUN227" s="253"/>
      <c r="LUO227" s="251"/>
      <c r="LUP227" s="252"/>
      <c r="LUQ227" s="253"/>
      <c r="LUR227" s="251"/>
      <c r="LUS227" s="252"/>
      <c r="LUT227" s="253"/>
      <c r="LUU227" s="251"/>
      <c r="LUV227" s="252"/>
      <c r="LUW227" s="253"/>
      <c r="LUX227" s="251"/>
      <c r="LUY227" s="252"/>
      <c r="LUZ227" s="253"/>
      <c r="LVA227" s="251"/>
      <c r="LVB227" s="252"/>
      <c r="LVC227" s="253"/>
      <c r="LVD227" s="251"/>
      <c r="LVE227" s="252"/>
      <c r="LVF227" s="253"/>
      <c r="LVG227" s="251"/>
      <c r="LVH227" s="252"/>
      <c r="LVI227" s="253"/>
      <c r="LVJ227" s="251"/>
      <c r="LVK227" s="252"/>
      <c r="LVL227" s="253"/>
      <c r="LVM227" s="251"/>
      <c r="LVN227" s="252"/>
      <c r="LVO227" s="253"/>
      <c r="LVP227" s="251"/>
      <c r="LVQ227" s="252"/>
      <c r="LVR227" s="253"/>
      <c r="LVS227" s="251"/>
      <c r="LVT227" s="252"/>
      <c r="LVU227" s="253"/>
      <c r="LVV227" s="251"/>
      <c r="LVW227" s="252"/>
      <c r="LVX227" s="253"/>
      <c r="LVY227" s="251"/>
      <c r="LVZ227" s="252"/>
      <c r="LWA227" s="253"/>
      <c r="LWB227" s="251"/>
      <c r="LWC227" s="252"/>
      <c r="LWD227" s="253"/>
      <c r="LWE227" s="251"/>
      <c r="LWF227" s="252"/>
      <c r="LWG227" s="253"/>
      <c r="LWH227" s="251"/>
      <c r="LWI227" s="252"/>
      <c r="LWJ227" s="253"/>
      <c r="LWK227" s="251"/>
      <c r="LWL227" s="252"/>
      <c r="LWM227" s="253"/>
      <c r="LWN227" s="251"/>
      <c r="LWO227" s="252"/>
      <c r="LWP227" s="253"/>
      <c r="LWQ227" s="251"/>
      <c r="LWR227" s="252"/>
      <c r="LWS227" s="253"/>
      <c r="LWT227" s="251"/>
      <c r="LWU227" s="252"/>
      <c r="LWV227" s="253"/>
      <c r="LWW227" s="251"/>
      <c r="LWX227" s="252"/>
      <c r="LWY227" s="253"/>
      <c r="LWZ227" s="251"/>
      <c r="LXA227" s="252"/>
      <c r="LXB227" s="253"/>
      <c r="LXC227" s="251"/>
      <c r="LXD227" s="252"/>
      <c r="LXE227" s="253"/>
      <c r="LXF227" s="251"/>
      <c r="LXG227" s="252"/>
      <c r="LXH227" s="253"/>
      <c r="LXI227" s="251"/>
      <c r="LXJ227" s="252"/>
      <c r="LXK227" s="253"/>
      <c r="LXL227" s="251"/>
      <c r="LXM227" s="252"/>
      <c r="LXN227" s="253"/>
      <c r="LXO227" s="251"/>
      <c r="LXP227" s="252"/>
      <c r="LXQ227" s="253"/>
      <c r="LXR227" s="251"/>
      <c r="LXS227" s="252"/>
      <c r="LXT227" s="253"/>
      <c r="LXU227" s="251"/>
      <c r="LXV227" s="252"/>
      <c r="LXW227" s="253"/>
      <c r="LXX227" s="251"/>
      <c r="LXY227" s="252"/>
      <c r="LXZ227" s="253"/>
      <c r="LYA227" s="251"/>
      <c r="LYB227" s="252"/>
      <c r="LYC227" s="253"/>
      <c r="LYD227" s="251"/>
      <c r="LYE227" s="252"/>
      <c r="LYF227" s="253"/>
      <c r="LYG227" s="251"/>
      <c r="LYH227" s="252"/>
      <c r="LYI227" s="253"/>
      <c r="LYJ227" s="251"/>
      <c r="LYK227" s="252"/>
      <c r="LYL227" s="253"/>
      <c r="LYM227" s="251"/>
      <c r="LYN227" s="252"/>
      <c r="LYO227" s="253"/>
      <c r="LYP227" s="251"/>
      <c r="LYQ227" s="252"/>
      <c r="LYR227" s="253"/>
      <c r="LYS227" s="251"/>
      <c r="LYT227" s="252"/>
      <c r="LYU227" s="253"/>
      <c r="LYV227" s="251"/>
      <c r="LYW227" s="252"/>
      <c r="LYX227" s="253"/>
      <c r="LYY227" s="251"/>
      <c r="LYZ227" s="252"/>
      <c r="LZA227" s="253"/>
      <c r="LZB227" s="251"/>
      <c r="LZC227" s="252"/>
      <c r="LZD227" s="253"/>
      <c r="LZE227" s="251"/>
      <c r="LZF227" s="252"/>
      <c r="LZG227" s="253"/>
      <c r="LZH227" s="251"/>
      <c r="LZI227" s="252"/>
      <c r="LZJ227" s="253"/>
      <c r="LZK227" s="251"/>
      <c r="LZL227" s="252"/>
      <c r="LZM227" s="253"/>
      <c r="LZN227" s="251"/>
      <c r="LZO227" s="252"/>
      <c r="LZP227" s="253"/>
      <c r="LZQ227" s="251"/>
      <c r="LZR227" s="252"/>
      <c r="LZS227" s="253"/>
      <c r="LZT227" s="251"/>
      <c r="LZU227" s="252"/>
      <c r="LZV227" s="253"/>
      <c r="LZW227" s="251"/>
      <c r="LZX227" s="252"/>
      <c r="LZY227" s="253"/>
      <c r="LZZ227" s="251"/>
      <c r="MAA227" s="252"/>
      <c r="MAB227" s="253"/>
      <c r="MAC227" s="251"/>
      <c r="MAD227" s="252"/>
      <c r="MAE227" s="253"/>
      <c r="MAF227" s="251"/>
      <c r="MAG227" s="252"/>
      <c r="MAH227" s="253"/>
      <c r="MAI227" s="251"/>
      <c r="MAJ227" s="252"/>
      <c r="MAK227" s="253"/>
      <c r="MAL227" s="251"/>
      <c r="MAM227" s="252"/>
      <c r="MAN227" s="253"/>
      <c r="MAO227" s="251"/>
      <c r="MAP227" s="252"/>
      <c r="MAQ227" s="253"/>
      <c r="MAR227" s="251"/>
      <c r="MAS227" s="252"/>
      <c r="MAT227" s="253"/>
      <c r="MAU227" s="251"/>
      <c r="MAV227" s="252"/>
      <c r="MAW227" s="253"/>
      <c r="MAX227" s="251"/>
      <c r="MAY227" s="252"/>
      <c r="MAZ227" s="253"/>
      <c r="MBA227" s="251"/>
      <c r="MBB227" s="252"/>
      <c r="MBC227" s="253"/>
      <c r="MBD227" s="251"/>
      <c r="MBE227" s="252"/>
      <c r="MBF227" s="253"/>
      <c r="MBG227" s="251"/>
      <c r="MBH227" s="252"/>
      <c r="MBI227" s="253"/>
      <c r="MBJ227" s="251"/>
      <c r="MBK227" s="252"/>
      <c r="MBL227" s="253"/>
      <c r="MBM227" s="251"/>
      <c r="MBN227" s="252"/>
      <c r="MBO227" s="253"/>
      <c r="MBP227" s="251"/>
      <c r="MBQ227" s="252"/>
      <c r="MBR227" s="253"/>
      <c r="MBS227" s="251"/>
      <c r="MBT227" s="252"/>
      <c r="MBU227" s="253"/>
      <c r="MBV227" s="251"/>
      <c r="MBW227" s="252"/>
      <c r="MBX227" s="253"/>
      <c r="MBY227" s="251"/>
      <c r="MBZ227" s="252"/>
      <c r="MCA227" s="253"/>
      <c r="MCB227" s="251"/>
      <c r="MCC227" s="252"/>
      <c r="MCD227" s="253"/>
      <c r="MCE227" s="251"/>
      <c r="MCF227" s="252"/>
      <c r="MCG227" s="253"/>
      <c r="MCH227" s="251"/>
      <c r="MCI227" s="252"/>
      <c r="MCJ227" s="253"/>
      <c r="MCK227" s="251"/>
      <c r="MCL227" s="252"/>
      <c r="MCM227" s="253"/>
      <c r="MCN227" s="251"/>
      <c r="MCO227" s="252"/>
      <c r="MCP227" s="253"/>
      <c r="MCQ227" s="251"/>
      <c r="MCR227" s="252"/>
      <c r="MCS227" s="253"/>
      <c r="MCT227" s="251"/>
      <c r="MCU227" s="252"/>
      <c r="MCV227" s="253"/>
      <c r="MCW227" s="251"/>
      <c r="MCX227" s="252"/>
      <c r="MCY227" s="253"/>
      <c r="MCZ227" s="251"/>
      <c r="MDA227" s="252"/>
      <c r="MDB227" s="253"/>
      <c r="MDC227" s="251"/>
      <c r="MDD227" s="252"/>
      <c r="MDE227" s="253"/>
      <c r="MDF227" s="251"/>
      <c r="MDG227" s="252"/>
      <c r="MDH227" s="253"/>
      <c r="MDI227" s="251"/>
      <c r="MDJ227" s="252"/>
      <c r="MDK227" s="253"/>
      <c r="MDL227" s="251"/>
      <c r="MDM227" s="252"/>
      <c r="MDN227" s="253"/>
      <c r="MDO227" s="251"/>
      <c r="MDP227" s="252"/>
      <c r="MDQ227" s="253"/>
      <c r="MDR227" s="251"/>
      <c r="MDS227" s="252"/>
      <c r="MDT227" s="253"/>
      <c r="MDU227" s="251"/>
      <c r="MDV227" s="252"/>
      <c r="MDW227" s="253"/>
      <c r="MDX227" s="251"/>
      <c r="MDY227" s="252"/>
      <c r="MDZ227" s="253"/>
      <c r="MEA227" s="251"/>
      <c r="MEB227" s="252"/>
      <c r="MEC227" s="253"/>
      <c r="MED227" s="251"/>
      <c r="MEE227" s="252"/>
      <c r="MEF227" s="253"/>
      <c r="MEG227" s="251"/>
      <c r="MEH227" s="252"/>
      <c r="MEI227" s="253"/>
      <c r="MEJ227" s="251"/>
      <c r="MEK227" s="252"/>
      <c r="MEL227" s="253"/>
      <c r="MEM227" s="251"/>
      <c r="MEN227" s="252"/>
      <c r="MEO227" s="253"/>
      <c r="MEP227" s="251"/>
      <c r="MEQ227" s="252"/>
      <c r="MER227" s="253"/>
      <c r="MES227" s="251"/>
      <c r="MET227" s="252"/>
      <c r="MEU227" s="253"/>
      <c r="MEV227" s="251"/>
      <c r="MEW227" s="252"/>
      <c r="MEX227" s="253"/>
      <c r="MEY227" s="251"/>
      <c r="MEZ227" s="252"/>
      <c r="MFA227" s="253"/>
      <c r="MFB227" s="251"/>
      <c r="MFC227" s="252"/>
      <c r="MFD227" s="253"/>
      <c r="MFE227" s="251"/>
      <c r="MFF227" s="252"/>
      <c r="MFG227" s="253"/>
      <c r="MFH227" s="251"/>
      <c r="MFI227" s="252"/>
      <c r="MFJ227" s="253"/>
      <c r="MFK227" s="251"/>
      <c r="MFL227" s="252"/>
      <c r="MFM227" s="253"/>
      <c r="MFN227" s="251"/>
      <c r="MFO227" s="252"/>
      <c r="MFP227" s="253"/>
      <c r="MFQ227" s="251"/>
      <c r="MFR227" s="252"/>
      <c r="MFS227" s="253"/>
      <c r="MFT227" s="251"/>
      <c r="MFU227" s="252"/>
      <c r="MFV227" s="253"/>
      <c r="MFW227" s="251"/>
      <c r="MFX227" s="252"/>
      <c r="MFY227" s="253"/>
      <c r="MFZ227" s="251"/>
      <c r="MGA227" s="252"/>
      <c r="MGB227" s="253"/>
      <c r="MGC227" s="251"/>
      <c r="MGD227" s="252"/>
      <c r="MGE227" s="253"/>
      <c r="MGF227" s="251"/>
      <c r="MGG227" s="252"/>
      <c r="MGH227" s="253"/>
      <c r="MGI227" s="251"/>
      <c r="MGJ227" s="252"/>
      <c r="MGK227" s="253"/>
      <c r="MGL227" s="251"/>
      <c r="MGM227" s="252"/>
      <c r="MGN227" s="253"/>
      <c r="MGO227" s="251"/>
      <c r="MGP227" s="252"/>
      <c r="MGQ227" s="253"/>
      <c r="MGR227" s="251"/>
      <c r="MGS227" s="252"/>
      <c r="MGT227" s="253"/>
      <c r="MGU227" s="251"/>
      <c r="MGV227" s="252"/>
      <c r="MGW227" s="253"/>
      <c r="MGX227" s="251"/>
      <c r="MGY227" s="252"/>
      <c r="MGZ227" s="253"/>
      <c r="MHA227" s="251"/>
      <c r="MHB227" s="252"/>
      <c r="MHC227" s="253"/>
      <c r="MHD227" s="251"/>
      <c r="MHE227" s="252"/>
      <c r="MHF227" s="253"/>
      <c r="MHG227" s="251"/>
      <c r="MHH227" s="252"/>
      <c r="MHI227" s="253"/>
      <c r="MHJ227" s="251"/>
      <c r="MHK227" s="252"/>
      <c r="MHL227" s="253"/>
      <c r="MHM227" s="251"/>
      <c r="MHN227" s="252"/>
      <c r="MHO227" s="253"/>
      <c r="MHP227" s="251"/>
      <c r="MHQ227" s="252"/>
      <c r="MHR227" s="253"/>
      <c r="MHS227" s="251"/>
      <c r="MHT227" s="252"/>
      <c r="MHU227" s="253"/>
      <c r="MHV227" s="251"/>
      <c r="MHW227" s="252"/>
      <c r="MHX227" s="253"/>
      <c r="MHY227" s="251"/>
      <c r="MHZ227" s="252"/>
      <c r="MIA227" s="253"/>
      <c r="MIB227" s="251"/>
      <c r="MIC227" s="252"/>
      <c r="MID227" s="253"/>
      <c r="MIE227" s="251"/>
      <c r="MIF227" s="252"/>
      <c r="MIG227" s="253"/>
      <c r="MIH227" s="251"/>
      <c r="MII227" s="252"/>
      <c r="MIJ227" s="253"/>
      <c r="MIK227" s="251"/>
      <c r="MIL227" s="252"/>
      <c r="MIM227" s="253"/>
      <c r="MIN227" s="251"/>
      <c r="MIO227" s="252"/>
      <c r="MIP227" s="253"/>
      <c r="MIQ227" s="251"/>
      <c r="MIR227" s="252"/>
      <c r="MIS227" s="253"/>
      <c r="MIT227" s="251"/>
      <c r="MIU227" s="252"/>
      <c r="MIV227" s="253"/>
      <c r="MIW227" s="251"/>
      <c r="MIX227" s="252"/>
      <c r="MIY227" s="253"/>
      <c r="MIZ227" s="251"/>
      <c r="MJA227" s="252"/>
      <c r="MJB227" s="253"/>
      <c r="MJC227" s="251"/>
      <c r="MJD227" s="252"/>
      <c r="MJE227" s="253"/>
      <c r="MJF227" s="251"/>
      <c r="MJG227" s="252"/>
      <c r="MJH227" s="253"/>
      <c r="MJI227" s="251"/>
      <c r="MJJ227" s="252"/>
      <c r="MJK227" s="253"/>
      <c r="MJL227" s="251"/>
      <c r="MJM227" s="252"/>
      <c r="MJN227" s="253"/>
      <c r="MJO227" s="251"/>
      <c r="MJP227" s="252"/>
      <c r="MJQ227" s="253"/>
      <c r="MJR227" s="251"/>
      <c r="MJS227" s="252"/>
      <c r="MJT227" s="253"/>
      <c r="MJU227" s="251"/>
      <c r="MJV227" s="252"/>
      <c r="MJW227" s="253"/>
      <c r="MJX227" s="251"/>
      <c r="MJY227" s="252"/>
      <c r="MJZ227" s="253"/>
      <c r="MKA227" s="251"/>
      <c r="MKB227" s="252"/>
      <c r="MKC227" s="253"/>
      <c r="MKD227" s="251"/>
      <c r="MKE227" s="252"/>
      <c r="MKF227" s="253"/>
      <c r="MKG227" s="251"/>
      <c r="MKH227" s="252"/>
      <c r="MKI227" s="253"/>
      <c r="MKJ227" s="251"/>
      <c r="MKK227" s="252"/>
      <c r="MKL227" s="253"/>
      <c r="MKM227" s="251"/>
      <c r="MKN227" s="252"/>
      <c r="MKO227" s="253"/>
      <c r="MKP227" s="251"/>
      <c r="MKQ227" s="252"/>
      <c r="MKR227" s="253"/>
      <c r="MKS227" s="251"/>
      <c r="MKT227" s="252"/>
      <c r="MKU227" s="253"/>
      <c r="MKV227" s="251"/>
      <c r="MKW227" s="252"/>
      <c r="MKX227" s="253"/>
      <c r="MKY227" s="251"/>
      <c r="MKZ227" s="252"/>
      <c r="MLA227" s="253"/>
      <c r="MLB227" s="251"/>
      <c r="MLC227" s="252"/>
      <c r="MLD227" s="253"/>
      <c r="MLE227" s="251"/>
      <c r="MLF227" s="252"/>
      <c r="MLG227" s="253"/>
      <c r="MLH227" s="251"/>
      <c r="MLI227" s="252"/>
      <c r="MLJ227" s="253"/>
      <c r="MLK227" s="251"/>
      <c r="MLL227" s="252"/>
      <c r="MLM227" s="253"/>
      <c r="MLN227" s="251"/>
      <c r="MLO227" s="252"/>
      <c r="MLP227" s="253"/>
      <c r="MLQ227" s="251"/>
      <c r="MLR227" s="252"/>
      <c r="MLS227" s="253"/>
      <c r="MLT227" s="251"/>
      <c r="MLU227" s="252"/>
      <c r="MLV227" s="253"/>
      <c r="MLW227" s="251"/>
      <c r="MLX227" s="252"/>
      <c r="MLY227" s="253"/>
      <c r="MLZ227" s="251"/>
      <c r="MMA227" s="252"/>
      <c r="MMB227" s="253"/>
      <c r="MMC227" s="251"/>
      <c r="MMD227" s="252"/>
      <c r="MME227" s="253"/>
      <c r="MMF227" s="251"/>
      <c r="MMG227" s="252"/>
      <c r="MMH227" s="253"/>
      <c r="MMI227" s="251"/>
      <c r="MMJ227" s="252"/>
      <c r="MMK227" s="253"/>
      <c r="MML227" s="251"/>
      <c r="MMM227" s="252"/>
      <c r="MMN227" s="253"/>
      <c r="MMO227" s="251"/>
      <c r="MMP227" s="252"/>
      <c r="MMQ227" s="253"/>
      <c r="MMR227" s="251"/>
      <c r="MMS227" s="252"/>
      <c r="MMT227" s="253"/>
      <c r="MMU227" s="251"/>
      <c r="MMV227" s="252"/>
      <c r="MMW227" s="253"/>
      <c r="MMX227" s="251"/>
      <c r="MMY227" s="252"/>
      <c r="MMZ227" s="253"/>
      <c r="MNA227" s="251"/>
      <c r="MNB227" s="252"/>
      <c r="MNC227" s="253"/>
      <c r="MND227" s="251"/>
      <c r="MNE227" s="252"/>
      <c r="MNF227" s="253"/>
      <c r="MNG227" s="251"/>
      <c r="MNH227" s="252"/>
      <c r="MNI227" s="253"/>
      <c r="MNJ227" s="251"/>
      <c r="MNK227" s="252"/>
      <c r="MNL227" s="253"/>
      <c r="MNM227" s="251"/>
      <c r="MNN227" s="252"/>
      <c r="MNO227" s="253"/>
      <c r="MNP227" s="251"/>
      <c r="MNQ227" s="252"/>
      <c r="MNR227" s="253"/>
      <c r="MNS227" s="251"/>
      <c r="MNT227" s="252"/>
      <c r="MNU227" s="253"/>
      <c r="MNV227" s="251"/>
      <c r="MNW227" s="252"/>
      <c r="MNX227" s="253"/>
      <c r="MNY227" s="251"/>
      <c r="MNZ227" s="252"/>
      <c r="MOA227" s="253"/>
      <c r="MOB227" s="251"/>
      <c r="MOC227" s="252"/>
      <c r="MOD227" s="253"/>
      <c r="MOE227" s="251"/>
      <c r="MOF227" s="252"/>
      <c r="MOG227" s="253"/>
      <c r="MOH227" s="251"/>
      <c r="MOI227" s="252"/>
      <c r="MOJ227" s="253"/>
      <c r="MOK227" s="251"/>
      <c r="MOL227" s="252"/>
      <c r="MOM227" s="253"/>
      <c r="MON227" s="251"/>
      <c r="MOO227" s="252"/>
      <c r="MOP227" s="253"/>
      <c r="MOQ227" s="251"/>
      <c r="MOR227" s="252"/>
      <c r="MOS227" s="253"/>
      <c r="MOT227" s="251"/>
      <c r="MOU227" s="252"/>
      <c r="MOV227" s="253"/>
      <c r="MOW227" s="251"/>
      <c r="MOX227" s="252"/>
      <c r="MOY227" s="253"/>
      <c r="MOZ227" s="251"/>
      <c r="MPA227" s="252"/>
      <c r="MPB227" s="253"/>
      <c r="MPC227" s="251"/>
      <c r="MPD227" s="252"/>
      <c r="MPE227" s="253"/>
      <c r="MPF227" s="251"/>
      <c r="MPG227" s="252"/>
      <c r="MPH227" s="253"/>
      <c r="MPI227" s="251"/>
      <c r="MPJ227" s="252"/>
      <c r="MPK227" s="253"/>
      <c r="MPL227" s="251"/>
      <c r="MPM227" s="252"/>
      <c r="MPN227" s="253"/>
      <c r="MPO227" s="251"/>
      <c r="MPP227" s="252"/>
      <c r="MPQ227" s="253"/>
      <c r="MPR227" s="251"/>
      <c r="MPS227" s="252"/>
      <c r="MPT227" s="253"/>
      <c r="MPU227" s="251"/>
      <c r="MPV227" s="252"/>
      <c r="MPW227" s="253"/>
      <c r="MPX227" s="251"/>
      <c r="MPY227" s="252"/>
      <c r="MPZ227" s="253"/>
      <c r="MQA227" s="251"/>
      <c r="MQB227" s="252"/>
      <c r="MQC227" s="253"/>
      <c r="MQD227" s="251"/>
      <c r="MQE227" s="252"/>
      <c r="MQF227" s="253"/>
      <c r="MQG227" s="251"/>
      <c r="MQH227" s="252"/>
      <c r="MQI227" s="253"/>
      <c r="MQJ227" s="251"/>
      <c r="MQK227" s="252"/>
      <c r="MQL227" s="253"/>
      <c r="MQM227" s="251"/>
      <c r="MQN227" s="252"/>
      <c r="MQO227" s="253"/>
      <c r="MQP227" s="251"/>
      <c r="MQQ227" s="252"/>
      <c r="MQR227" s="253"/>
      <c r="MQS227" s="251"/>
      <c r="MQT227" s="252"/>
      <c r="MQU227" s="253"/>
      <c r="MQV227" s="251"/>
      <c r="MQW227" s="252"/>
      <c r="MQX227" s="253"/>
      <c r="MQY227" s="251"/>
      <c r="MQZ227" s="252"/>
      <c r="MRA227" s="253"/>
      <c r="MRB227" s="251"/>
      <c r="MRC227" s="252"/>
      <c r="MRD227" s="253"/>
      <c r="MRE227" s="251"/>
      <c r="MRF227" s="252"/>
      <c r="MRG227" s="253"/>
      <c r="MRH227" s="251"/>
      <c r="MRI227" s="252"/>
      <c r="MRJ227" s="253"/>
      <c r="MRK227" s="251"/>
      <c r="MRL227" s="252"/>
      <c r="MRM227" s="253"/>
      <c r="MRN227" s="251"/>
      <c r="MRO227" s="252"/>
      <c r="MRP227" s="253"/>
      <c r="MRQ227" s="251"/>
      <c r="MRR227" s="252"/>
      <c r="MRS227" s="253"/>
      <c r="MRT227" s="251"/>
      <c r="MRU227" s="252"/>
      <c r="MRV227" s="253"/>
      <c r="MRW227" s="251"/>
      <c r="MRX227" s="252"/>
      <c r="MRY227" s="253"/>
      <c r="MRZ227" s="251"/>
      <c r="MSA227" s="252"/>
      <c r="MSB227" s="253"/>
      <c r="MSC227" s="251"/>
      <c r="MSD227" s="252"/>
      <c r="MSE227" s="253"/>
      <c r="MSF227" s="251"/>
      <c r="MSG227" s="252"/>
      <c r="MSH227" s="253"/>
      <c r="MSI227" s="251"/>
      <c r="MSJ227" s="252"/>
      <c r="MSK227" s="253"/>
      <c r="MSL227" s="251"/>
      <c r="MSM227" s="252"/>
      <c r="MSN227" s="253"/>
      <c r="MSO227" s="251"/>
      <c r="MSP227" s="252"/>
      <c r="MSQ227" s="253"/>
      <c r="MSR227" s="251"/>
      <c r="MSS227" s="252"/>
      <c r="MST227" s="253"/>
      <c r="MSU227" s="251"/>
      <c r="MSV227" s="252"/>
      <c r="MSW227" s="253"/>
      <c r="MSX227" s="251"/>
      <c r="MSY227" s="252"/>
      <c r="MSZ227" s="253"/>
      <c r="MTA227" s="251"/>
      <c r="MTB227" s="252"/>
      <c r="MTC227" s="253"/>
      <c r="MTD227" s="251"/>
      <c r="MTE227" s="252"/>
      <c r="MTF227" s="253"/>
      <c r="MTG227" s="251"/>
      <c r="MTH227" s="252"/>
      <c r="MTI227" s="253"/>
      <c r="MTJ227" s="251"/>
      <c r="MTK227" s="252"/>
      <c r="MTL227" s="253"/>
      <c r="MTM227" s="251"/>
      <c r="MTN227" s="252"/>
      <c r="MTO227" s="253"/>
      <c r="MTP227" s="251"/>
      <c r="MTQ227" s="252"/>
      <c r="MTR227" s="253"/>
      <c r="MTS227" s="251"/>
      <c r="MTT227" s="252"/>
      <c r="MTU227" s="253"/>
      <c r="MTV227" s="251"/>
      <c r="MTW227" s="252"/>
      <c r="MTX227" s="253"/>
      <c r="MTY227" s="251"/>
      <c r="MTZ227" s="252"/>
      <c r="MUA227" s="253"/>
      <c r="MUB227" s="251"/>
      <c r="MUC227" s="252"/>
      <c r="MUD227" s="253"/>
      <c r="MUE227" s="251"/>
      <c r="MUF227" s="252"/>
      <c r="MUG227" s="253"/>
      <c r="MUH227" s="251"/>
      <c r="MUI227" s="252"/>
      <c r="MUJ227" s="253"/>
      <c r="MUK227" s="251"/>
      <c r="MUL227" s="252"/>
      <c r="MUM227" s="253"/>
      <c r="MUN227" s="251"/>
      <c r="MUO227" s="252"/>
      <c r="MUP227" s="253"/>
      <c r="MUQ227" s="251"/>
      <c r="MUR227" s="252"/>
      <c r="MUS227" s="253"/>
      <c r="MUT227" s="251"/>
      <c r="MUU227" s="252"/>
      <c r="MUV227" s="253"/>
      <c r="MUW227" s="251"/>
      <c r="MUX227" s="252"/>
      <c r="MUY227" s="253"/>
      <c r="MUZ227" s="251"/>
      <c r="MVA227" s="252"/>
      <c r="MVB227" s="253"/>
      <c r="MVC227" s="251"/>
      <c r="MVD227" s="252"/>
      <c r="MVE227" s="253"/>
      <c r="MVF227" s="251"/>
      <c r="MVG227" s="252"/>
      <c r="MVH227" s="253"/>
      <c r="MVI227" s="251"/>
      <c r="MVJ227" s="252"/>
      <c r="MVK227" s="253"/>
      <c r="MVL227" s="251"/>
      <c r="MVM227" s="252"/>
      <c r="MVN227" s="253"/>
      <c r="MVO227" s="251"/>
      <c r="MVP227" s="252"/>
      <c r="MVQ227" s="253"/>
      <c r="MVR227" s="251"/>
      <c r="MVS227" s="252"/>
      <c r="MVT227" s="253"/>
      <c r="MVU227" s="251"/>
      <c r="MVV227" s="252"/>
      <c r="MVW227" s="253"/>
      <c r="MVX227" s="251"/>
      <c r="MVY227" s="252"/>
      <c r="MVZ227" s="253"/>
      <c r="MWA227" s="251"/>
      <c r="MWB227" s="252"/>
      <c r="MWC227" s="253"/>
      <c r="MWD227" s="251"/>
      <c r="MWE227" s="252"/>
      <c r="MWF227" s="253"/>
      <c r="MWG227" s="251"/>
      <c r="MWH227" s="252"/>
      <c r="MWI227" s="253"/>
      <c r="MWJ227" s="251"/>
      <c r="MWK227" s="252"/>
      <c r="MWL227" s="253"/>
      <c r="MWM227" s="251"/>
      <c r="MWN227" s="252"/>
      <c r="MWO227" s="253"/>
      <c r="MWP227" s="251"/>
      <c r="MWQ227" s="252"/>
      <c r="MWR227" s="253"/>
      <c r="MWS227" s="251"/>
      <c r="MWT227" s="252"/>
      <c r="MWU227" s="253"/>
      <c r="MWV227" s="251"/>
      <c r="MWW227" s="252"/>
      <c r="MWX227" s="253"/>
      <c r="MWY227" s="251"/>
      <c r="MWZ227" s="252"/>
      <c r="MXA227" s="253"/>
      <c r="MXB227" s="251"/>
      <c r="MXC227" s="252"/>
      <c r="MXD227" s="253"/>
      <c r="MXE227" s="251"/>
      <c r="MXF227" s="252"/>
      <c r="MXG227" s="253"/>
      <c r="MXH227" s="251"/>
      <c r="MXI227" s="252"/>
      <c r="MXJ227" s="253"/>
      <c r="MXK227" s="251"/>
      <c r="MXL227" s="252"/>
      <c r="MXM227" s="253"/>
      <c r="MXN227" s="251"/>
      <c r="MXO227" s="252"/>
      <c r="MXP227" s="253"/>
      <c r="MXQ227" s="251"/>
      <c r="MXR227" s="252"/>
      <c r="MXS227" s="253"/>
      <c r="MXT227" s="251"/>
      <c r="MXU227" s="252"/>
      <c r="MXV227" s="253"/>
      <c r="MXW227" s="251"/>
      <c r="MXX227" s="252"/>
      <c r="MXY227" s="253"/>
      <c r="MXZ227" s="251"/>
      <c r="MYA227" s="252"/>
      <c r="MYB227" s="253"/>
      <c r="MYC227" s="251"/>
      <c r="MYD227" s="252"/>
      <c r="MYE227" s="253"/>
      <c r="MYF227" s="251"/>
      <c r="MYG227" s="252"/>
      <c r="MYH227" s="253"/>
      <c r="MYI227" s="251"/>
      <c r="MYJ227" s="252"/>
      <c r="MYK227" s="253"/>
      <c r="MYL227" s="251"/>
      <c r="MYM227" s="252"/>
      <c r="MYN227" s="253"/>
      <c r="MYO227" s="251"/>
      <c r="MYP227" s="252"/>
      <c r="MYQ227" s="253"/>
      <c r="MYR227" s="251"/>
      <c r="MYS227" s="252"/>
      <c r="MYT227" s="253"/>
      <c r="MYU227" s="251"/>
      <c r="MYV227" s="252"/>
      <c r="MYW227" s="253"/>
      <c r="MYX227" s="251"/>
      <c r="MYY227" s="252"/>
      <c r="MYZ227" s="253"/>
      <c r="MZA227" s="251"/>
      <c r="MZB227" s="252"/>
      <c r="MZC227" s="253"/>
      <c r="MZD227" s="251"/>
      <c r="MZE227" s="252"/>
      <c r="MZF227" s="253"/>
      <c r="MZG227" s="251"/>
      <c r="MZH227" s="252"/>
      <c r="MZI227" s="253"/>
      <c r="MZJ227" s="251"/>
      <c r="MZK227" s="252"/>
      <c r="MZL227" s="253"/>
      <c r="MZM227" s="251"/>
      <c r="MZN227" s="252"/>
      <c r="MZO227" s="253"/>
      <c r="MZP227" s="251"/>
      <c r="MZQ227" s="252"/>
      <c r="MZR227" s="253"/>
      <c r="MZS227" s="251"/>
      <c r="MZT227" s="252"/>
      <c r="MZU227" s="253"/>
      <c r="MZV227" s="251"/>
      <c r="MZW227" s="252"/>
      <c r="MZX227" s="253"/>
      <c r="MZY227" s="251"/>
      <c r="MZZ227" s="252"/>
      <c r="NAA227" s="253"/>
      <c r="NAB227" s="251"/>
      <c r="NAC227" s="252"/>
      <c r="NAD227" s="253"/>
      <c r="NAE227" s="251"/>
      <c r="NAF227" s="252"/>
      <c r="NAG227" s="253"/>
      <c r="NAH227" s="251"/>
      <c r="NAI227" s="252"/>
      <c r="NAJ227" s="253"/>
      <c r="NAK227" s="251"/>
      <c r="NAL227" s="252"/>
      <c r="NAM227" s="253"/>
      <c r="NAN227" s="251"/>
      <c r="NAO227" s="252"/>
      <c r="NAP227" s="253"/>
      <c r="NAQ227" s="251"/>
      <c r="NAR227" s="252"/>
      <c r="NAS227" s="253"/>
      <c r="NAT227" s="251"/>
      <c r="NAU227" s="252"/>
      <c r="NAV227" s="253"/>
      <c r="NAW227" s="251"/>
      <c r="NAX227" s="252"/>
      <c r="NAY227" s="253"/>
      <c r="NAZ227" s="251"/>
      <c r="NBA227" s="252"/>
      <c r="NBB227" s="253"/>
      <c r="NBC227" s="251"/>
      <c r="NBD227" s="252"/>
      <c r="NBE227" s="253"/>
      <c r="NBF227" s="251"/>
      <c r="NBG227" s="252"/>
      <c r="NBH227" s="253"/>
      <c r="NBI227" s="251"/>
      <c r="NBJ227" s="252"/>
      <c r="NBK227" s="253"/>
      <c r="NBL227" s="251"/>
      <c r="NBM227" s="252"/>
      <c r="NBN227" s="253"/>
      <c r="NBO227" s="251"/>
      <c r="NBP227" s="252"/>
      <c r="NBQ227" s="253"/>
      <c r="NBR227" s="251"/>
      <c r="NBS227" s="252"/>
      <c r="NBT227" s="253"/>
      <c r="NBU227" s="251"/>
      <c r="NBV227" s="252"/>
      <c r="NBW227" s="253"/>
      <c r="NBX227" s="251"/>
      <c r="NBY227" s="252"/>
      <c r="NBZ227" s="253"/>
      <c r="NCA227" s="251"/>
      <c r="NCB227" s="252"/>
      <c r="NCC227" s="253"/>
      <c r="NCD227" s="251"/>
      <c r="NCE227" s="252"/>
      <c r="NCF227" s="253"/>
      <c r="NCG227" s="251"/>
      <c r="NCH227" s="252"/>
      <c r="NCI227" s="253"/>
      <c r="NCJ227" s="251"/>
      <c r="NCK227" s="252"/>
      <c r="NCL227" s="253"/>
      <c r="NCM227" s="251"/>
      <c r="NCN227" s="252"/>
      <c r="NCO227" s="253"/>
      <c r="NCP227" s="251"/>
      <c r="NCQ227" s="252"/>
      <c r="NCR227" s="253"/>
      <c r="NCS227" s="251"/>
      <c r="NCT227" s="252"/>
      <c r="NCU227" s="253"/>
      <c r="NCV227" s="251"/>
      <c r="NCW227" s="252"/>
      <c r="NCX227" s="253"/>
      <c r="NCY227" s="251"/>
      <c r="NCZ227" s="252"/>
      <c r="NDA227" s="253"/>
      <c r="NDB227" s="251"/>
      <c r="NDC227" s="252"/>
      <c r="NDD227" s="253"/>
      <c r="NDE227" s="251"/>
      <c r="NDF227" s="252"/>
      <c r="NDG227" s="253"/>
      <c r="NDH227" s="251"/>
      <c r="NDI227" s="252"/>
      <c r="NDJ227" s="253"/>
      <c r="NDK227" s="251"/>
      <c r="NDL227" s="252"/>
      <c r="NDM227" s="253"/>
      <c r="NDN227" s="251"/>
      <c r="NDO227" s="252"/>
      <c r="NDP227" s="253"/>
      <c r="NDQ227" s="251"/>
      <c r="NDR227" s="252"/>
      <c r="NDS227" s="253"/>
      <c r="NDT227" s="251"/>
      <c r="NDU227" s="252"/>
      <c r="NDV227" s="253"/>
      <c r="NDW227" s="251"/>
      <c r="NDX227" s="252"/>
      <c r="NDY227" s="253"/>
      <c r="NDZ227" s="251"/>
      <c r="NEA227" s="252"/>
      <c r="NEB227" s="253"/>
      <c r="NEC227" s="251"/>
      <c r="NED227" s="252"/>
      <c r="NEE227" s="253"/>
      <c r="NEF227" s="251"/>
      <c r="NEG227" s="252"/>
      <c r="NEH227" s="253"/>
      <c r="NEI227" s="251"/>
      <c r="NEJ227" s="252"/>
      <c r="NEK227" s="253"/>
      <c r="NEL227" s="251"/>
      <c r="NEM227" s="252"/>
      <c r="NEN227" s="253"/>
      <c r="NEO227" s="251"/>
      <c r="NEP227" s="252"/>
      <c r="NEQ227" s="253"/>
      <c r="NER227" s="251"/>
      <c r="NES227" s="252"/>
      <c r="NET227" s="253"/>
      <c r="NEU227" s="251"/>
      <c r="NEV227" s="252"/>
      <c r="NEW227" s="253"/>
      <c r="NEX227" s="251"/>
      <c r="NEY227" s="252"/>
      <c r="NEZ227" s="253"/>
      <c r="NFA227" s="251"/>
      <c r="NFB227" s="252"/>
      <c r="NFC227" s="253"/>
      <c r="NFD227" s="251"/>
      <c r="NFE227" s="252"/>
      <c r="NFF227" s="253"/>
      <c r="NFG227" s="251"/>
      <c r="NFH227" s="252"/>
      <c r="NFI227" s="253"/>
      <c r="NFJ227" s="251"/>
      <c r="NFK227" s="252"/>
      <c r="NFL227" s="253"/>
      <c r="NFM227" s="251"/>
      <c r="NFN227" s="252"/>
      <c r="NFO227" s="253"/>
      <c r="NFP227" s="251"/>
      <c r="NFQ227" s="252"/>
      <c r="NFR227" s="253"/>
      <c r="NFS227" s="251"/>
      <c r="NFT227" s="252"/>
      <c r="NFU227" s="253"/>
      <c r="NFV227" s="251"/>
      <c r="NFW227" s="252"/>
      <c r="NFX227" s="253"/>
      <c r="NFY227" s="251"/>
      <c r="NFZ227" s="252"/>
      <c r="NGA227" s="253"/>
      <c r="NGB227" s="251"/>
      <c r="NGC227" s="252"/>
      <c r="NGD227" s="253"/>
      <c r="NGE227" s="251"/>
      <c r="NGF227" s="252"/>
      <c r="NGG227" s="253"/>
      <c r="NGH227" s="251"/>
      <c r="NGI227" s="252"/>
      <c r="NGJ227" s="253"/>
      <c r="NGK227" s="251"/>
      <c r="NGL227" s="252"/>
      <c r="NGM227" s="253"/>
      <c r="NGN227" s="251"/>
      <c r="NGO227" s="252"/>
      <c r="NGP227" s="253"/>
      <c r="NGQ227" s="251"/>
      <c r="NGR227" s="252"/>
      <c r="NGS227" s="253"/>
      <c r="NGT227" s="251"/>
      <c r="NGU227" s="252"/>
      <c r="NGV227" s="253"/>
      <c r="NGW227" s="251"/>
      <c r="NGX227" s="252"/>
      <c r="NGY227" s="253"/>
      <c r="NGZ227" s="251"/>
      <c r="NHA227" s="252"/>
      <c r="NHB227" s="253"/>
      <c r="NHC227" s="251"/>
      <c r="NHD227" s="252"/>
      <c r="NHE227" s="253"/>
      <c r="NHF227" s="251"/>
      <c r="NHG227" s="252"/>
      <c r="NHH227" s="253"/>
      <c r="NHI227" s="251"/>
      <c r="NHJ227" s="252"/>
      <c r="NHK227" s="253"/>
      <c r="NHL227" s="251"/>
      <c r="NHM227" s="252"/>
      <c r="NHN227" s="253"/>
      <c r="NHO227" s="251"/>
      <c r="NHP227" s="252"/>
      <c r="NHQ227" s="253"/>
      <c r="NHR227" s="251"/>
      <c r="NHS227" s="252"/>
      <c r="NHT227" s="253"/>
      <c r="NHU227" s="251"/>
      <c r="NHV227" s="252"/>
      <c r="NHW227" s="253"/>
      <c r="NHX227" s="251"/>
      <c r="NHY227" s="252"/>
      <c r="NHZ227" s="253"/>
      <c r="NIA227" s="251"/>
      <c r="NIB227" s="252"/>
      <c r="NIC227" s="253"/>
      <c r="NID227" s="251"/>
      <c r="NIE227" s="252"/>
      <c r="NIF227" s="253"/>
      <c r="NIG227" s="251"/>
      <c r="NIH227" s="252"/>
      <c r="NII227" s="253"/>
      <c r="NIJ227" s="251"/>
      <c r="NIK227" s="252"/>
      <c r="NIL227" s="253"/>
      <c r="NIM227" s="251"/>
      <c r="NIN227" s="252"/>
      <c r="NIO227" s="253"/>
      <c r="NIP227" s="251"/>
      <c r="NIQ227" s="252"/>
      <c r="NIR227" s="253"/>
      <c r="NIS227" s="251"/>
      <c r="NIT227" s="252"/>
      <c r="NIU227" s="253"/>
      <c r="NIV227" s="251"/>
      <c r="NIW227" s="252"/>
      <c r="NIX227" s="253"/>
      <c r="NIY227" s="251"/>
      <c r="NIZ227" s="252"/>
      <c r="NJA227" s="253"/>
      <c r="NJB227" s="251"/>
      <c r="NJC227" s="252"/>
      <c r="NJD227" s="253"/>
      <c r="NJE227" s="251"/>
      <c r="NJF227" s="252"/>
      <c r="NJG227" s="253"/>
      <c r="NJH227" s="251"/>
      <c r="NJI227" s="252"/>
      <c r="NJJ227" s="253"/>
      <c r="NJK227" s="251"/>
      <c r="NJL227" s="252"/>
      <c r="NJM227" s="253"/>
      <c r="NJN227" s="251"/>
      <c r="NJO227" s="252"/>
      <c r="NJP227" s="253"/>
      <c r="NJQ227" s="251"/>
      <c r="NJR227" s="252"/>
      <c r="NJS227" s="253"/>
      <c r="NJT227" s="251"/>
      <c r="NJU227" s="252"/>
      <c r="NJV227" s="253"/>
      <c r="NJW227" s="251"/>
      <c r="NJX227" s="252"/>
      <c r="NJY227" s="253"/>
      <c r="NJZ227" s="251"/>
      <c r="NKA227" s="252"/>
      <c r="NKB227" s="253"/>
      <c r="NKC227" s="251"/>
      <c r="NKD227" s="252"/>
      <c r="NKE227" s="253"/>
      <c r="NKF227" s="251"/>
      <c r="NKG227" s="252"/>
      <c r="NKH227" s="253"/>
      <c r="NKI227" s="251"/>
      <c r="NKJ227" s="252"/>
      <c r="NKK227" s="253"/>
      <c r="NKL227" s="251"/>
      <c r="NKM227" s="252"/>
      <c r="NKN227" s="253"/>
      <c r="NKO227" s="251"/>
      <c r="NKP227" s="252"/>
      <c r="NKQ227" s="253"/>
      <c r="NKR227" s="251"/>
      <c r="NKS227" s="252"/>
      <c r="NKT227" s="253"/>
      <c r="NKU227" s="251"/>
      <c r="NKV227" s="252"/>
      <c r="NKW227" s="253"/>
      <c r="NKX227" s="251"/>
      <c r="NKY227" s="252"/>
      <c r="NKZ227" s="253"/>
      <c r="NLA227" s="251"/>
      <c r="NLB227" s="252"/>
      <c r="NLC227" s="253"/>
      <c r="NLD227" s="251"/>
      <c r="NLE227" s="252"/>
      <c r="NLF227" s="253"/>
      <c r="NLG227" s="251"/>
      <c r="NLH227" s="252"/>
      <c r="NLI227" s="253"/>
      <c r="NLJ227" s="251"/>
      <c r="NLK227" s="252"/>
      <c r="NLL227" s="253"/>
      <c r="NLM227" s="251"/>
      <c r="NLN227" s="252"/>
      <c r="NLO227" s="253"/>
      <c r="NLP227" s="251"/>
      <c r="NLQ227" s="252"/>
      <c r="NLR227" s="253"/>
      <c r="NLS227" s="251"/>
      <c r="NLT227" s="252"/>
      <c r="NLU227" s="253"/>
      <c r="NLV227" s="251"/>
      <c r="NLW227" s="252"/>
      <c r="NLX227" s="253"/>
      <c r="NLY227" s="251"/>
      <c r="NLZ227" s="252"/>
      <c r="NMA227" s="253"/>
      <c r="NMB227" s="251"/>
      <c r="NMC227" s="252"/>
      <c r="NMD227" s="253"/>
      <c r="NME227" s="251"/>
      <c r="NMF227" s="252"/>
      <c r="NMG227" s="253"/>
      <c r="NMH227" s="251"/>
      <c r="NMI227" s="252"/>
      <c r="NMJ227" s="253"/>
      <c r="NMK227" s="251"/>
      <c r="NML227" s="252"/>
      <c r="NMM227" s="253"/>
      <c r="NMN227" s="251"/>
      <c r="NMO227" s="252"/>
      <c r="NMP227" s="253"/>
      <c r="NMQ227" s="251"/>
      <c r="NMR227" s="252"/>
      <c r="NMS227" s="253"/>
      <c r="NMT227" s="251"/>
      <c r="NMU227" s="252"/>
      <c r="NMV227" s="253"/>
      <c r="NMW227" s="251"/>
      <c r="NMX227" s="252"/>
      <c r="NMY227" s="253"/>
      <c r="NMZ227" s="251"/>
      <c r="NNA227" s="252"/>
      <c r="NNB227" s="253"/>
      <c r="NNC227" s="251"/>
      <c r="NND227" s="252"/>
      <c r="NNE227" s="253"/>
      <c r="NNF227" s="251"/>
      <c r="NNG227" s="252"/>
      <c r="NNH227" s="253"/>
      <c r="NNI227" s="251"/>
      <c r="NNJ227" s="252"/>
      <c r="NNK227" s="253"/>
      <c r="NNL227" s="251"/>
      <c r="NNM227" s="252"/>
      <c r="NNN227" s="253"/>
      <c r="NNO227" s="251"/>
      <c r="NNP227" s="252"/>
      <c r="NNQ227" s="253"/>
      <c r="NNR227" s="251"/>
      <c r="NNS227" s="252"/>
      <c r="NNT227" s="253"/>
      <c r="NNU227" s="251"/>
      <c r="NNV227" s="252"/>
      <c r="NNW227" s="253"/>
      <c r="NNX227" s="251"/>
      <c r="NNY227" s="252"/>
      <c r="NNZ227" s="253"/>
      <c r="NOA227" s="251"/>
      <c r="NOB227" s="252"/>
      <c r="NOC227" s="253"/>
      <c r="NOD227" s="251"/>
      <c r="NOE227" s="252"/>
      <c r="NOF227" s="253"/>
      <c r="NOG227" s="251"/>
      <c r="NOH227" s="252"/>
      <c r="NOI227" s="253"/>
      <c r="NOJ227" s="251"/>
      <c r="NOK227" s="252"/>
      <c r="NOL227" s="253"/>
      <c r="NOM227" s="251"/>
      <c r="NON227" s="252"/>
      <c r="NOO227" s="253"/>
      <c r="NOP227" s="251"/>
      <c r="NOQ227" s="252"/>
      <c r="NOR227" s="253"/>
      <c r="NOS227" s="251"/>
      <c r="NOT227" s="252"/>
      <c r="NOU227" s="253"/>
      <c r="NOV227" s="251"/>
      <c r="NOW227" s="252"/>
      <c r="NOX227" s="253"/>
      <c r="NOY227" s="251"/>
      <c r="NOZ227" s="252"/>
      <c r="NPA227" s="253"/>
      <c r="NPB227" s="251"/>
      <c r="NPC227" s="252"/>
      <c r="NPD227" s="253"/>
      <c r="NPE227" s="251"/>
      <c r="NPF227" s="252"/>
      <c r="NPG227" s="253"/>
      <c r="NPH227" s="251"/>
      <c r="NPI227" s="252"/>
      <c r="NPJ227" s="253"/>
      <c r="NPK227" s="251"/>
      <c r="NPL227" s="252"/>
      <c r="NPM227" s="253"/>
      <c r="NPN227" s="251"/>
      <c r="NPO227" s="252"/>
      <c r="NPP227" s="253"/>
      <c r="NPQ227" s="251"/>
      <c r="NPR227" s="252"/>
      <c r="NPS227" s="253"/>
      <c r="NPT227" s="251"/>
      <c r="NPU227" s="252"/>
      <c r="NPV227" s="253"/>
      <c r="NPW227" s="251"/>
      <c r="NPX227" s="252"/>
      <c r="NPY227" s="253"/>
      <c r="NPZ227" s="251"/>
      <c r="NQA227" s="252"/>
      <c r="NQB227" s="253"/>
      <c r="NQC227" s="251"/>
      <c r="NQD227" s="252"/>
      <c r="NQE227" s="253"/>
      <c r="NQF227" s="251"/>
      <c r="NQG227" s="252"/>
      <c r="NQH227" s="253"/>
      <c r="NQI227" s="251"/>
      <c r="NQJ227" s="252"/>
      <c r="NQK227" s="253"/>
      <c r="NQL227" s="251"/>
      <c r="NQM227" s="252"/>
      <c r="NQN227" s="253"/>
      <c r="NQO227" s="251"/>
      <c r="NQP227" s="252"/>
      <c r="NQQ227" s="253"/>
      <c r="NQR227" s="251"/>
      <c r="NQS227" s="252"/>
      <c r="NQT227" s="253"/>
      <c r="NQU227" s="251"/>
      <c r="NQV227" s="252"/>
      <c r="NQW227" s="253"/>
      <c r="NQX227" s="251"/>
      <c r="NQY227" s="252"/>
      <c r="NQZ227" s="253"/>
      <c r="NRA227" s="251"/>
      <c r="NRB227" s="252"/>
      <c r="NRC227" s="253"/>
      <c r="NRD227" s="251"/>
      <c r="NRE227" s="252"/>
      <c r="NRF227" s="253"/>
      <c r="NRG227" s="251"/>
      <c r="NRH227" s="252"/>
      <c r="NRI227" s="253"/>
      <c r="NRJ227" s="251"/>
      <c r="NRK227" s="252"/>
      <c r="NRL227" s="253"/>
      <c r="NRM227" s="251"/>
      <c r="NRN227" s="252"/>
      <c r="NRO227" s="253"/>
      <c r="NRP227" s="251"/>
      <c r="NRQ227" s="252"/>
      <c r="NRR227" s="253"/>
      <c r="NRS227" s="251"/>
      <c r="NRT227" s="252"/>
      <c r="NRU227" s="253"/>
      <c r="NRV227" s="251"/>
      <c r="NRW227" s="252"/>
      <c r="NRX227" s="253"/>
      <c r="NRY227" s="251"/>
      <c r="NRZ227" s="252"/>
      <c r="NSA227" s="253"/>
      <c r="NSB227" s="251"/>
      <c r="NSC227" s="252"/>
      <c r="NSD227" s="253"/>
      <c r="NSE227" s="251"/>
      <c r="NSF227" s="252"/>
      <c r="NSG227" s="253"/>
      <c r="NSH227" s="251"/>
      <c r="NSI227" s="252"/>
      <c r="NSJ227" s="253"/>
      <c r="NSK227" s="251"/>
      <c r="NSL227" s="252"/>
      <c r="NSM227" s="253"/>
      <c r="NSN227" s="251"/>
      <c r="NSO227" s="252"/>
      <c r="NSP227" s="253"/>
      <c r="NSQ227" s="251"/>
      <c r="NSR227" s="252"/>
      <c r="NSS227" s="253"/>
      <c r="NST227" s="251"/>
      <c r="NSU227" s="252"/>
      <c r="NSV227" s="253"/>
      <c r="NSW227" s="251"/>
      <c r="NSX227" s="252"/>
      <c r="NSY227" s="253"/>
      <c r="NSZ227" s="251"/>
      <c r="NTA227" s="252"/>
      <c r="NTB227" s="253"/>
      <c r="NTC227" s="251"/>
      <c r="NTD227" s="252"/>
      <c r="NTE227" s="253"/>
      <c r="NTF227" s="251"/>
      <c r="NTG227" s="252"/>
      <c r="NTH227" s="253"/>
      <c r="NTI227" s="251"/>
      <c r="NTJ227" s="252"/>
      <c r="NTK227" s="253"/>
      <c r="NTL227" s="251"/>
      <c r="NTM227" s="252"/>
      <c r="NTN227" s="253"/>
      <c r="NTO227" s="251"/>
      <c r="NTP227" s="252"/>
      <c r="NTQ227" s="253"/>
      <c r="NTR227" s="251"/>
      <c r="NTS227" s="252"/>
      <c r="NTT227" s="253"/>
      <c r="NTU227" s="251"/>
      <c r="NTV227" s="252"/>
      <c r="NTW227" s="253"/>
      <c r="NTX227" s="251"/>
      <c r="NTY227" s="252"/>
      <c r="NTZ227" s="253"/>
      <c r="NUA227" s="251"/>
      <c r="NUB227" s="252"/>
      <c r="NUC227" s="253"/>
      <c r="NUD227" s="251"/>
      <c r="NUE227" s="252"/>
      <c r="NUF227" s="253"/>
      <c r="NUG227" s="251"/>
      <c r="NUH227" s="252"/>
      <c r="NUI227" s="253"/>
      <c r="NUJ227" s="251"/>
      <c r="NUK227" s="252"/>
      <c r="NUL227" s="253"/>
      <c r="NUM227" s="251"/>
      <c r="NUN227" s="252"/>
      <c r="NUO227" s="253"/>
      <c r="NUP227" s="251"/>
      <c r="NUQ227" s="252"/>
      <c r="NUR227" s="253"/>
      <c r="NUS227" s="251"/>
      <c r="NUT227" s="252"/>
      <c r="NUU227" s="253"/>
      <c r="NUV227" s="251"/>
      <c r="NUW227" s="252"/>
      <c r="NUX227" s="253"/>
      <c r="NUY227" s="251"/>
      <c r="NUZ227" s="252"/>
      <c r="NVA227" s="253"/>
      <c r="NVB227" s="251"/>
      <c r="NVC227" s="252"/>
      <c r="NVD227" s="253"/>
      <c r="NVE227" s="251"/>
      <c r="NVF227" s="252"/>
      <c r="NVG227" s="253"/>
      <c r="NVH227" s="251"/>
      <c r="NVI227" s="252"/>
      <c r="NVJ227" s="253"/>
      <c r="NVK227" s="251"/>
      <c r="NVL227" s="252"/>
      <c r="NVM227" s="253"/>
      <c r="NVN227" s="251"/>
      <c r="NVO227" s="252"/>
      <c r="NVP227" s="253"/>
      <c r="NVQ227" s="251"/>
      <c r="NVR227" s="252"/>
      <c r="NVS227" s="253"/>
      <c r="NVT227" s="251"/>
      <c r="NVU227" s="252"/>
      <c r="NVV227" s="253"/>
      <c r="NVW227" s="251"/>
      <c r="NVX227" s="252"/>
      <c r="NVY227" s="253"/>
      <c r="NVZ227" s="251"/>
      <c r="NWA227" s="252"/>
      <c r="NWB227" s="253"/>
      <c r="NWC227" s="251"/>
      <c r="NWD227" s="252"/>
      <c r="NWE227" s="253"/>
      <c r="NWF227" s="251"/>
      <c r="NWG227" s="252"/>
      <c r="NWH227" s="253"/>
      <c r="NWI227" s="251"/>
      <c r="NWJ227" s="252"/>
      <c r="NWK227" s="253"/>
      <c r="NWL227" s="251"/>
      <c r="NWM227" s="252"/>
      <c r="NWN227" s="253"/>
      <c r="NWO227" s="251"/>
      <c r="NWP227" s="252"/>
      <c r="NWQ227" s="253"/>
      <c r="NWR227" s="251"/>
      <c r="NWS227" s="252"/>
      <c r="NWT227" s="253"/>
      <c r="NWU227" s="251"/>
      <c r="NWV227" s="252"/>
      <c r="NWW227" s="253"/>
      <c r="NWX227" s="251"/>
      <c r="NWY227" s="252"/>
      <c r="NWZ227" s="253"/>
      <c r="NXA227" s="251"/>
      <c r="NXB227" s="252"/>
      <c r="NXC227" s="253"/>
      <c r="NXD227" s="251"/>
      <c r="NXE227" s="252"/>
      <c r="NXF227" s="253"/>
      <c r="NXG227" s="251"/>
      <c r="NXH227" s="252"/>
      <c r="NXI227" s="253"/>
      <c r="NXJ227" s="251"/>
      <c r="NXK227" s="252"/>
      <c r="NXL227" s="253"/>
      <c r="NXM227" s="251"/>
      <c r="NXN227" s="252"/>
      <c r="NXO227" s="253"/>
      <c r="NXP227" s="251"/>
      <c r="NXQ227" s="252"/>
      <c r="NXR227" s="253"/>
      <c r="NXS227" s="251"/>
      <c r="NXT227" s="252"/>
      <c r="NXU227" s="253"/>
      <c r="NXV227" s="251"/>
      <c r="NXW227" s="252"/>
      <c r="NXX227" s="253"/>
      <c r="NXY227" s="251"/>
      <c r="NXZ227" s="252"/>
      <c r="NYA227" s="253"/>
      <c r="NYB227" s="251"/>
      <c r="NYC227" s="252"/>
      <c r="NYD227" s="253"/>
      <c r="NYE227" s="251"/>
      <c r="NYF227" s="252"/>
      <c r="NYG227" s="253"/>
      <c r="NYH227" s="251"/>
      <c r="NYI227" s="252"/>
      <c r="NYJ227" s="253"/>
      <c r="NYK227" s="251"/>
      <c r="NYL227" s="252"/>
      <c r="NYM227" s="253"/>
      <c r="NYN227" s="251"/>
      <c r="NYO227" s="252"/>
      <c r="NYP227" s="253"/>
      <c r="NYQ227" s="251"/>
      <c r="NYR227" s="252"/>
      <c r="NYS227" s="253"/>
      <c r="NYT227" s="251"/>
      <c r="NYU227" s="252"/>
      <c r="NYV227" s="253"/>
      <c r="NYW227" s="251"/>
      <c r="NYX227" s="252"/>
      <c r="NYY227" s="253"/>
      <c r="NYZ227" s="251"/>
      <c r="NZA227" s="252"/>
      <c r="NZB227" s="253"/>
      <c r="NZC227" s="251"/>
      <c r="NZD227" s="252"/>
      <c r="NZE227" s="253"/>
      <c r="NZF227" s="251"/>
      <c r="NZG227" s="252"/>
      <c r="NZH227" s="253"/>
      <c r="NZI227" s="251"/>
      <c r="NZJ227" s="252"/>
      <c r="NZK227" s="253"/>
      <c r="NZL227" s="251"/>
      <c r="NZM227" s="252"/>
      <c r="NZN227" s="253"/>
      <c r="NZO227" s="251"/>
      <c r="NZP227" s="252"/>
      <c r="NZQ227" s="253"/>
      <c r="NZR227" s="251"/>
      <c r="NZS227" s="252"/>
      <c r="NZT227" s="253"/>
      <c r="NZU227" s="251"/>
      <c r="NZV227" s="252"/>
      <c r="NZW227" s="253"/>
      <c r="NZX227" s="251"/>
      <c r="NZY227" s="252"/>
      <c r="NZZ227" s="253"/>
      <c r="OAA227" s="251"/>
      <c r="OAB227" s="252"/>
      <c r="OAC227" s="253"/>
      <c r="OAD227" s="251"/>
      <c r="OAE227" s="252"/>
      <c r="OAF227" s="253"/>
      <c r="OAG227" s="251"/>
      <c r="OAH227" s="252"/>
      <c r="OAI227" s="253"/>
      <c r="OAJ227" s="251"/>
      <c r="OAK227" s="252"/>
      <c r="OAL227" s="253"/>
      <c r="OAM227" s="251"/>
      <c r="OAN227" s="252"/>
      <c r="OAO227" s="253"/>
      <c r="OAP227" s="251"/>
      <c r="OAQ227" s="252"/>
      <c r="OAR227" s="253"/>
      <c r="OAS227" s="251"/>
      <c r="OAT227" s="252"/>
      <c r="OAU227" s="253"/>
      <c r="OAV227" s="251"/>
      <c r="OAW227" s="252"/>
      <c r="OAX227" s="253"/>
      <c r="OAY227" s="251"/>
      <c r="OAZ227" s="252"/>
      <c r="OBA227" s="253"/>
      <c r="OBB227" s="251"/>
      <c r="OBC227" s="252"/>
      <c r="OBD227" s="253"/>
      <c r="OBE227" s="251"/>
      <c r="OBF227" s="252"/>
      <c r="OBG227" s="253"/>
      <c r="OBH227" s="251"/>
      <c r="OBI227" s="252"/>
      <c r="OBJ227" s="253"/>
      <c r="OBK227" s="251"/>
      <c r="OBL227" s="252"/>
      <c r="OBM227" s="253"/>
      <c r="OBN227" s="251"/>
      <c r="OBO227" s="252"/>
      <c r="OBP227" s="253"/>
      <c r="OBQ227" s="251"/>
      <c r="OBR227" s="252"/>
      <c r="OBS227" s="253"/>
      <c r="OBT227" s="251"/>
      <c r="OBU227" s="252"/>
      <c r="OBV227" s="253"/>
      <c r="OBW227" s="251"/>
      <c r="OBX227" s="252"/>
      <c r="OBY227" s="253"/>
      <c r="OBZ227" s="251"/>
      <c r="OCA227" s="252"/>
      <c r="OCB227" s="253"/>
      <c r="OCC227" s="251"/>
      <c r="OCD227" s="252"/>
      <c r="OCE227" s="253"/>
      <c r="OCF227" s="251"/>
      <c r="OCG227" s="252"/>
      <c r="OCH227" s="253"/>
      <c r="OCI227" s="251"/>
      <c r="OCJ227" s="252"/>
      <c r="OCK227" s="253"/>
      <c r="OCL227" s="251"/>
      <c r="OCM227" s="252"/>
      <c r="OCN227" s="253"/>
      <c r="OCO227" s="251"/>
      <c r="OCP227" s="252"/>
      <c r="OCQ227" s="253"/>
      <c r="OCR227" s="251"/>
      <c r="OCS227" s="252"/>
      <c r="OCT227" s="253"/>
      <c r="OCU227" s="251"/>
      <c r="OCV227" s="252"/>
      <c r="OCW227" s="253"/>
      <c r="OCX227" s="251"/>
      <c r="OCY227" s="252"/>
      <c r="OCZ227" s="253"/>
      <c r="ODA227" s="251"/>
      <c r="ODB227" s="252"/>
      <c r="ODC227" s="253"/>
      <c r="ODD227" s="251"/>
    </row>
    <row r="228" spans="1:10248 16384:16384" s="129" customFormat="1" ht="58" hidden="1">
      <c r="A228" s="299"/>
      <c r="B228" s="228" t="s">
        <v>14106</v>
      </c>
      <c r="C228" s="263" t="s">
        <v>13588</v>
      </c>
      <c r="D228" s="263">
        <f>ROUND(1.56*1.544,0)</f>
        <v>2</v>
      </c>
      <c r="E228" s="302"/>
      <c r="F228" s="220"/>
      <c r="L228" s="251"/>
      <c r="M228" s="252"/>
      <c r="N228" s="253"/>
      <c r="O228" s="251"/>
      <c r="P228" s="252"/>
      <c r="Q228" s="253"/>
      <c r="R228" s="251"/>
      <c r="S228" s="252"/>
      <c r="T228" s="253"/>
      <c r="U228" s="251"/>
      <c r="V228" s="252"/>
      <c r="W228" s="253"/>
      <c r="X228" s="251"/>
      <c r="Y228" s="252"/>
      <c r="Z228" s="253"/>
      <c r="AA228" s="251"/>
      <c r="AB228" s="252"/>
      <c r="AC228" s="253"/>
      <c r="AD228" s="251"/>
      <c r="AE228" s="252"/>
      <c r="AF228" s="253"/>
      <c r="AG228" s="251"/>
      <c r="AH228" s="252"/>
      <c r="AI228" s="253"/>
      <c r="AJ228" s="251"/>
      <c r="AK228" s="252"/>
      <c r="AL228" s="253"/>
      <c r="AM228" s="251"/>
      <c r="AN228" s="252"/>
      <c r="AO228" s="253"/>
      <c r="AP228" s="251"/>
      <c r="AQ228" s="252"/>
      <c r="AR228" s="253"/>
      <c r="AS228" s="251"/>
      <c r="AT228" s="252"/>
      <c r="AU228" s="253"/>
      <c r="AV228" s="251"/>
      <c r="AW228" s="252"/>
      <c r="AX228" s="253"/>
      <c r="AY228" s="251"/>
      <c r="AZ228" s="252"/>
      <c r="BA228" s="253"/>
      <c r="BB228" s="251"/>
      <c r="BC228" s="252"/>
      <c r="BD228" s="253"/>
      <c r="BE228" s="251"/>
      <c r="BF228" s="252"/>
      <c r="BG228" s="253"/>
      <c r="BH228" s="251"/>
      <c r="BI228" s="252"/>
      <c r="BJ228" s="253"/>
      <c r="BK228" s="251"/>
      <c r="BL228" s="252"/>
      <c r="BM228" s="253"/>
      <c r="BN228" s="251"/>
      <c r="BO228" s="252"/>
      <c r="BP228" s="253"/>
      <c r="BQ228" s="251"/>
      <c r="BR228" s="252"/>
      <c r="BS228" s="253"/>
      <c r="BT228" s="251"/>
      <c r="BU228" s="252"/>
      <c r="BV228" s="253"/>
      <c r="BW228" s="251"/>
      <c r="BX228" s="252"/>
      <c r="BY228" s="253"/>
      <c r="BZ228" s="251"/>
      <c r="CA228" s="252"/>
      <c r="CB228" s="253"/>
      <c r="CC228" s="251"/>
      <c r="CD228" s="252"/>
      <c r="CE228" s="253"/>
      <c r="CF228" s="251"/>
      <c r="CG228" s="252"/>
      <c r="CH228" s="253"/>
      <c r="CI228" s="251"/>
      <c r="CJ228" s="252"/>
      <c r="CK228" s="253"/>
      <c r="CL228" s="251"/>
      <c r="CM228" s="252"/>
      <c r="CN228" s="253"/>
      <c r="CO228" s="251"/>
      <c r="CP228" s="252"/>
      <c r="CQ228" s="253"/>
      <c r="CR228" s="251"/>
      <c r="CS228" s="252"/>
      <c r="CT228" s="253"/>
      <c r="CU228" s="251"/>
      <c r="CV228" s="252"/>
      <c r="CW228" s="253"/>
      <c r="CX228" s="251"/>
      <c r="CY228" s="252"/>
      <c r="CZ228" s="253"/>
      <c r="DA228" s="251"/>
      <c r="DB228" s="252"/>
      <c r="DC228" s="253"/>
      <c r="DD228" s="251"/>
      <c r="DE228" s="252"/>
      <c r="DF228" s="253"/>
      <c r="DG228" s="251"/>
      <c r="DH228" s="252"/>
      <c r="DI228" s="253"/>
      <c r="DJ228" s="251"/>
      <c r="DK228" s="252"/>
      <c r="DL228" s="253"/>
      <c r="DM228" s="251"/>
      <c r="DN228" s="252"/>
      <c r="DO228" s="253"/>
      <c r="DP228" s="251"/>
      <c r="DQ228" s="252"/>
      <c r="DR228" s="253"/>
      <c r="DS228" s="251"/>
      <c r="DT228" s="252"/>
      <c r="DU228" s="253"/>
      <c r="DV228" s="251"/>
      <c r="DW228" s="252"/>
      <c r="DX228" s="253"/>
      <c r="DY228" s="251"/>
      <c r="DZ228" s="252"/>
      <c r="EA228" s="253"/>
      <c r="EB228" s="251"/>
      <c r="EC228" s="252"/>
      <c r="ED228" s="253"/>
      <c r="EE228" s="251"/>
      <c r="EF228" s="252"/>
      <c r="EG228" s="253"/>
      <c r="EH228" s="251"/>
      <c r="EI228" s="252"/>
      <c r="EJ228" s="253"/>
      <c r="EK228" s="251"/>
      <c r="EL228" s="252"/>
      <c r="EM228" s="253"/>
      <c r="EN228" s="251"/>
      <c r="EO228" s="252"/>
      <c r="EP228" s="253"/>
      <c r="EQ228" s="251"/>
      <c r="ER228" s="252"/>
      <c r="ES228" s="253"/>
      <c r="ET228" s="251"/>
      <c r="EU228" s="252"/>
      <c r="EV228" s="253"/>
      <c r="EW228" s="251"/>
      <c r="EX228" s="252"/>
      <c r="EY228" s="253"/>
      <c r="EZ228" s="251"/>
      <c r="FA228" s="252"/>
      <c r="FB228" s="253"/>
      <c r="FC228" s="251"/>
      <c r="FD228" s="252"/>
      <c r="FE228" s="253"/>
      <c r="FF228" s="251"/>
      <c r="FG228" s="252"/>
      <c r="FH228" s="253"/>
      <c r="FI228" s="251"/>
      <c r="FJ228" s="252"/>
      <c r="FK228" s="253"/>
      <c r="FL228" s="251"/>
      <c r="FM228" s="252"/>
      <c r="FN228" s="253"/>
      <c r="FO228" s="251"/>
      <c r="FP228" s="252"/>
      <c r="FQ228" s="253"/>
      <c r="FR228" s="251"/>
      <c r="FS228" s="252"/>
      <c r="FT228" s="253"/>
      <c r="FU228" s="251"/>
      <c r="FV228" s="252"/>
      <c r="FW228" s="253"/>
      <c r="FX228" s="251"/>
      <c r="FY228" s="252"/>
      <c r="FZ228" s="253"/>
      <c r="GA228" s="251"/>
      <c r="GB228" s="252"/>
      <c r="GC228" s="253"/>
      <c r="GD228" s="251"/>
      <c r="GE228" s="252"/>
      <c r="GF228" s="253"/>
      <c r="GG228" s="251"/>
      <c r="GH228" s="252"/>
      <c r="GI228" s="253"/>
      <c r="GJ228" s="251"/>
      <c r="GK228" s="252"/>
      <c r="GL228" s="253"/>
      <c r="GM228" s="251"/>
      <c r="GN228" s="252"/>
      <c r="GO228" s="253"/>
      <c r="GP228" s="251"/>
      <c r="GQ228" s="252"/>
      <c r="GR228" s="253"/>
      <c r="GS228" s="251"/>
      <c r="GT228" s="252"/>
      <c r="GU228" s="253"/>
      <c r="GV228" s="251"/>
      <c r="GW228" s="252"/>
      <c r="GX228" s="253"/>
      <c r="GY228" s="251"/>
      <c r="GZ228" s="252"/>
      <c r="HA228" s="253"/>
      <c r="HB228" s="251"/>
      <c r="HC228" s="252"/>
      <c r="HD228" s="253"/>
      <c r="HE228" s="251"/>
      <c r="HF228" s="252"/>
      <c r="HG228" s="253"/>
      <c r="HH228" s="251"/>
      <c r="HI228" s="252"/>
      <c r="HJ228" s="253"/>
      <c r="HK228" s="251"/>
      <c r="HL228" s="252"/>
      <c r="HM228" s="253"/>
      <c r="HN228" s="251"/>
      <c r="HO228" s="252"/>
      <c r="HP228" s="253"/>
      <c r="HQ228" s="251"/>
      <c r="HR228" s="252"/>
      <c r="HS228" s="253"/>
      <c r="HT228" s="251"/>
      <c r="HU228" s="252"/>
      <c r="HV228" s="253"/>
      <c r="HW228" s="251"/>
      <c r="HX228" s="252"/>
      <c r="HY228" s="253"/>
      <c r="HZ228" s="251"/>
      <c r="IA228" s="252"/>
      <c r="IB228" s="253"/>
      <c r="IC228" s="251"/>
      <c r="ID228" s="252"/>
      <c r="IE228" s="253"/>
      <c r="IF228" s="251"/>
      <c r="IG228" s="252"/>
      <c r="IH228" s="253"/>
      <c r="II228" s="251"/>
      <c r="IJ228" s="252"/>
      <c r="IK228" s="253"/>
      <c r="IL228" s="251"/>
      <c r="IM228" s="252"/>
      <c r="IN228" s="253"/>
      <c r="IO228" s="251"/>
      <c r="IP228" s="252"/>
      <c r="IQ228" s="253"/>
      <c r="IR228" s="251"/>
      <c r="IS228" s="252"/>
      <c r="IT228" s="253"/>
      <c r="IU228" s="251"/>
      <c r="IV228" s="252"/>
      <c r="IW228" s="253"/>
      <c r="IX228" s="251"/>
      <c r="IY228" s="252"/>
      <c r="IZ228" s="253"/>
      <c r="JA228" s="251"/>
      <c r="JB228" s="252"/>
      <c r="JC228" s="253"/>
      <c r="JD228" s="251"/>
      <c r="JE228" s="252"/>
      <c r="JF228" s="253"/>
      <c r="JG228" s="251"/>
      <c r="JH228" s="252"/>
      <c r="JI228" s="253"/>
      <c r="JJ228" s="251"/>
      <c r="JK228" s="252"/>
      <c r="JL228" s="253"/>
      <c r="JM228" s="251"/>
      <c r="JN228" s="252"/>
      <c r="JO228" s="253"/>
      <c r="JP228" s="251"/>
      <c r="JQ228" s="252"/>
      <c r="JR228" s="253"/>
      <c r="JS228" s="251"/>
      <c r="JT228" s="252"/>
      <c r="JU228" s="253"/>
      <c r="JV228" s="251"/>
      <c r="JW228" s="252"/>
      <c r="JX228" s="253"/>
      <c r="JY228" s="251"/>
      <c r="JZ228" s="252"/>
      <c r="KA228" s="253"/>
      <c r="KB228" s="251"/>
      <c r="KC228" s="252"/>
      <c r="KD228" s="253"/>
      <c r="KE228" s="251"/>
      <c r="KF228" s="252"/>
      <c r="KG228" s="253"/>
      <c r="KH228" s="251"/>
      <c r="KI228" s="252"/>
      <c r="KJ228" s="253"/>
      <c r="KK228" s="251"/>
      <c r="KL228" s="252"/>
      <c r="KM228" s="253"/>
      <c r="KN228" s="251"/>
      <c r="KO228" s="252"/>
      <c r="KP228" s="253"/>
      <c r="KQ228" s="251"/>
      <c r="KR228" s="252"/>
      <c r="KS228" s="253"/>
      <c r="KT228" s="251"/>
      <c r="KU228" s="252"/>
      <c r="KV228" s="253"/>
      <c r="KW228" s="251"/>
      <c r="KX228" s="252"/>
      <c r="KY228" s="253"/>
      <c r="KZ228" s="251"/>
      <c r="LA228" s="252"/>
      <c r="LB228" s="253"/>
      <c r="LC228" s="251"/>
      <c r="LD228" s="252"/>
      <c r="LE228" s="253"/>
      <c r="LF228" s="251"/>
      <c r="LG228" s="252"/>
      <c r="LH228" s="253"/>
      <c r="LI228" s="251"/>
      <c r="LJ228" s="252"/>
      <c r="LK228" s="253"/>
      <c r="LL228" s="251"/>
      <c r="LM228" s="252"/>
      <c r="LN228" s="253"/>
      <c r="LO228" s="251"/>
      <c r="LP228" s="252"/>
      <c r="LQ228" s="253"/>
      <c r="LR228" s="251"/>
      <c r="LS228" s="252"/>
      <c r="LT228" s="253"/>
      <c r="LU228" s="251"/>
      <c r="LV228" s="252"/>
      <c r="LW228" s="253"/>
      <c r="LX228" s="251"/>
      <c r="LY228" s="252"/>
      <c r="LZ228" s="253"/>
      <c r="MA228" s="251"/>
      <c r="MB228" s="252"/>
      <c r="MC228" s="253"/>
      <c r="MD228" s="251"/>
      <c r="ME228" s="252"/>
      <c r="MF228" s="253"/>
      <c r="MG228" s="251"/>
      <c r="MH228" s="252"/>
      <c r="MI228" s="253"/>
      <c r="MJ228" s="251"/>
      <c r="MK228" s="252"/>
      <c r="ML228" s="253"/>
      <c r="MM228" s="251"/>
      <c r="MN228" s="252"/>
      <c r="MO228" s="253"/>
      <c r="MP228" s="251"/>
      <c r="MQ228" s="252"/>
      <c r="MR228" s="253"/>
      <c r="MS228" s="251"/>
      <c r="MT228" s="252"/>
      <c r="MU228" s="253"/>
      <c r="MV228" s="251"/>
      <c r="MW228" s="252"/>
      <c r="MX228" s="253"/>
      <c r="MY228" s="251"/>
      <c r="MZ228" s="252"/>
      <c r="NA228" s="253"/>
      <c r="NB228" s="251"/>
      <c r="NC228" s="252"/>
      <c r="ND228" s="253"/>
      <c r="NE228" s="251"/>
      <c r="NF228" s="252"/>
      <c r="NG228" s="253"/>
      <c r="NH228" s="251"/>
      <c r="NI228" s="252"/>
      <c r="NJ228" s="253"/>
      <c r="NK228" s="251"/>
      <c r="NL228" s="252"/>
      <c r="NM228" s="253"/>
      <c r="NN228" s="251"/>
      <c r="NO228" s="252"/>
      <c r="NP228" s="253"/>
      <c r="NQ228" s="251"/>
      <c r="NR228" s="252"/>
      <c r="NS228" s="253"/>
      <c r="NT228" s="251"/>
      <c r="NU228" s="252"/>
      <c r="NV228" s="253"/>
      <c r="NW228" s="251"/>
      <c r="NX228" s="252"/>
      <c r="NY228" s="253"/>
      <c r="NZ228" s="251"/>
      <c r="OA228" s="252"/>
      <c r="OB228" s="253"/>
      <c r="OC228" s="251"/>
      <c r="OD228" s="252"/>
      <c r="OE228" s="253"/>
      <c r="OF228" s="251"/>
      <c r="OG228" s="252"/>
      <c r="OH228" s="253"/>
      <c r="OI228" s="251"/>
      <c r="OJ228" s="252"/>
      <c r="OK228" s="253"/>
      <c r="OL228" s="251"/>
      <c r="OM228" s="252"/>
      <c r="ON228" s="253"/>
      <c r="OO228" s="251"/>
      <c r="OP228" s="252"/>
      <c r="OQ228" s="253"/>
      <c r="OR228" s="251"/>
      <c r="OS228" s="252"/>
      <c r="OT228" s="253"/>
      <c r="OU228" s="251"/>
      <c r="OV228" s="252"/>
      <c r="OW228" s="253"/>
      <c r="OX228" s="251"/>
      <c r="OY228" s="252"/>
      <c r="OZ228" s="253"/>
      <c r="PA228" s="251"/>
      <c r="PB228" s="252"/>
      <c r="PC228" s="253"/>
      <c r="PD228" s="251"/>
      <c r="PE228" s="252"/>
      <c r="PF228" s="253"/>
      <c r="PG228" s="251"/>
      <c r="PH228" s="252"/>
      <c r="PI228" s="253"/>
      <c r="PJ228" s="251"/>
      <c r="PK228" s="252"/>
      <c r="PL228" s="253"/>
      <c r="PM228" s="251"/>
      <c r="PN228" s="252"/>
      <c r="PO228" s="253"/>
      <c r="PP228" s="251"/>
      <c r="PQ228" s="252"/>
      <c r="PR228" s="253"/>
      <c r="PS228" s="251"/>
      <c r="PT228" s="252"/>
      <c r="PU228" s="253"/>
      <c r="PV228" s="251"/>
      <c r="PW228" s="252"/>
      <c r="PX228" s="253"/>
      <c r="PY228" s="251"/>
      <c r="PZ228" s="252"/>
      <c r="QA228" s="253"/>
      <c r="QB228" s="251"/>
      <c r="QC228" s="252"/>
      <c r="QD228" s="253"/>
      <c r="QE228" s="251"/>
      <c r="QF228" s="252"/>
      <c r="QG228" s="253"/>
      <c r="QH228" s="251"/>
      <c r="QI228" s="252"/>
      <c r="QJ228" s="253"/>
      <c r="QK228" s="251"/>
      <c r="QL228" s="252"/>
      <c r="QM228" s="253"/>
      <c r="QN228" s="251"/>
      <c r="QO228" s="252"/>
      <c r="QP228" s="253"/>
      <c r="QQ228" s="251"/>
      <c r="QR228" s="252"/>
      <c r="QS228" s="253"/>
      <c r="QT228" s="251"/>
      <c r="QU228" s="252"/>
      <c r="QV228" s="253"/>
      <c r="QW228" s="251"/>
      <c r="QX228" s="252"/>
      <c r="QY228" s="253"/>
      <c r="QZ228" s="251"/>
      <c r="RA228" s="252"/>
      <c r="RB228" s="253"/>
      <c r="RC228" s="251"/>
      <c r="RD228" s="252"/>
      <c r="RE228" s="253"/>
      <c r="RF228" s="251"/>
      <c r="RG228" s="252"/>
      <c r="RH228" s="253"/>
      <c r="RI228" s="251"/>
      <c r="RJ228" s="252"/>
      <c r="RK228" s="253"/>
      <c r="RL228" s="251"/>
      <c r="RM228" s="252"/>
      <c r="RN228" s="253"/>
      <c r="RO228" s="251"/>
      <c r="RP228" s="252"/>
      <c r="RQ228" s="253"/>
      <c r="RR228" s="251"/>
      <c r="RS228" s="252"/>
      <c r="RT228" s="253"/>
      <c r="RU228" s="251"/>
      <c r="RV228" s="252"/>
      <c r="RW228" s="253"/>
      <c r="RX228" s="251"/>
      <c r="RY228" s="252"/>
      <c r="RZ228" s="253"/>
      <c r="SA228" s="251"/>
      <c r="SB228" s="252"/>
      <c r="SC228" s="253"/>
      <c r="SD228" s="251"/>
      <c r="SE228" s="252"/>
      <c r="SF228" s="253"/>
      <c r="SG228" s="251"/>
      <c r="SH228" s="252"/>
      <c r="SI228" s="253"/>
      <c r="SJ228" s="251"/>
      <c r="SK228" s="252"/>
      <c r="SL228" s="253"/>
      <c r="SM228" s="251"/>
      <c r="SN228" s="252"/>
      <c r="SO228" s="253"/>
      <c r="SP228" s="251"/>
      <c r="SQ228" s="252"/>
      <c r="SR228" s="253"/>
      <c r="SS228" s="251"/>
      <c r="ST228" s="252"/>
      <c r="SU228" s="253"/>
      <c r="SV228" s="251"/>
      <c r="SW228" s="252"/>
      <c r="SX228" s="253"/>
      <c r="SY228" s="251"/>
      <c r="SZ228" s="252"/>
      <c r="TA228" s="253"/>
      <c r="TB228" s="251"/>
      <c r="TC228" s="252"/>
      <c r="TD228" s="253"/>
      <c r="TE228" s="251"/>
      <c r="TF228" s="252"/>
      <c r="TG228" s="253"/>
      <c r="TH228" s="251"/>
      <c r="TI228" s="252"/>
      <c r="TJ228" s="253"/>
      <c r="TK228" s="251"/>
      <c r="TL228" s="252"/>
      <c r="TM228" s="253"/>
      <c r="TN228" s="251"/>
      <c r="TO228" s="252"/>
      <c r="TP228" s="253"/>
      <c r="TQ228" s="251"/>
      <c r="TR228" s="252"/>
      <c r="TS228" s="253"/>
      <c r="TT228" s="251"/>
      <c r="TU228" s="252"/>
      <c r="TV228" s="253"/>
      <c r="TW228" s="251"/>
      <c r="TX228" s="252"/>
      <c r="TY228" s="253"/>
      <c r="TZ228" s="251"/>
      <c r="UA228" s="252"/>
      <c r="UB228" s="253"/>
      <c r="UC228" s="251"/>
      <c r="UD228" s="252"/>
      <c r="UE228" s="253"/>
      <c r="UF228" s="251"/>
      <c r="UG228" s="252"/>
      <c r="UH228" s="253"/>
      <c r="UI228" s="251"/>
      <c r="UJ228" s="252"/>
      <c r="UK228" s="253"/>
      <c r="UL228" s="251"/>
      <c r="UM228" s="252"/>
      <c r="UN228" s="253"/>
      <c r="UO228" s="251"/>
      <c r="UP228" s="252"/>
      <c r="UQ228" s="253"/>
      <c r="UR228" s="251"/>
      <c r="US228" s="252"/>
      <c r="UT228" s="253"/>
      <c r="UU228" s="251"/>
      <c r="UV228" s="252"/>
      <c r="UW228" s="253"/>
      <c r="UX228" s="251"/>
      <c r="UY228" s="252"/>
      <c r="UZ228" s="253"/>
      <c r="VA228" s="251"/>
      <c r="VB228" s="252"/>
      <c r="VC228" s="253"/>
      <c r="VD228" s="251"/>
      <c r="VE228" s="252"/>
      <c r="VF228" s="253"/>
      <c r="VG228" s="251"/>
      <c r="VH228" s="252"/>
      <c r="VI228" s="253"/>
      <c r="VJ228" s="251"/>
      <c r="VK228" s="252"/>
      <c r="VL228" s="253"/>
      <c r="VM228" s="251"/>
      <c r="VN228" s="252"/>
      <c r="VO228" s="253"/>
      <c r="VP228" s="251"/>
      <c r="VQ228" s="252"/>
      <c r="VR228" s="253"/>
      <c r="VS228" s="251"/>
      <c r="VT228" s="252"/>
      <c r="VU228" s="253"/>
      <c r="VV228" s="251"/>
      <c r="VW228" s="252"/>
      <c r="VX228" s="253"/>
      <c r="VY228" s="251"/>
      <c r="VZ228" s="252"/>
      <c r="WA228" s="253"/>
      <c r="WB228" s="251"/>
      <c r="WC228" s="252"/>
      <c r="WD228" s="253"/>
      <c r="WE228" s="251"/>
      <c r="WF228" s="252"/>
      <c r="WG228" s="253"/>
      <c r="WH228" s="251"/>
      <c r="WI228" s="252"/>
      <c r="WJ228" s="253"/>
      <c r="WK228" s="251"/>
      <c r="WL228" s="252"/>
      <c r="WM228" s="253"/>
      <c r="WN228" s="251"/>
      <c r="WO228" s="252"/>
      <c r="WP228" s="253"/>
      <c r="WQ228" s="251"/>
      <c r="WR228" s="252"/>
      <c r="WS228" s="253"/>
      <c r="WT228" s="251"/>
      <c r="WU228" s="252"/>
      <c r="WV228" s="253"/>
      <c r="WW228" s="251"/>
      <c r="WX228" s="252"/>
      <c r="WY228" s="253"/>
      <c r="WZ228" s="251"/>
      <c r="XA228" s="252"/>
      <c r="XB228" s="253"/>
      <c r="XC228" s="251"/>
      <c r="XD228" s="252"/>
      <c r="XE228" s="253"/>
      <c r="XF228" s="251"/>
      <c r="XG228" s="252"/>
      <c r="XH228" s="253"/>
      <c r="XI228" s="251"/>
      <c r="XJ228" s="252"/>
      <c r="XK228" s="253"/>
      <c r="XL228" s="251"/>
      <c r="XM228" s="252"/>
      <c r="XN228" s="253"/>
      <c r="XO228" s="251"/>
      <c r="XP228" s="252"/>
      <c r="XQ228" s="253"/>
      <c r="XR228" s="251"/>
      <c r="XS228" s="252"/>
      <c r="XT228" s="253"/>
      <c r="XU228" s="251"/>
      <c r="XV228" s="252"/>
      <c r="XW228" s="253"/>
      <c r="XX228" s="251"/>
      <c r="XY228" s="252"/>
      <c r="XZ228" s="253"/>
      <c r="YA228" s="251"/>
      <c r="YB228" s="252"/>
      <c r="YC228" s="253"/>
      <c r="YD228" s="251"/>
      <c r="YE228" s="252"/>
      <c r="YF228" s="253"/>
      <c r="YG228" s="251"/>
      <c r="YH228" s="252"/>
      <c r="YI228" s="253"/>
      <c r="YJ228" s="251"/>
      <c r="YK228" s="252"/>
      <c r="YL228" s="253"/>
      <c r="YM228" s="251"/>
      <c r="YN228" s="252"/>
      <c r="YO228" s="253"/>
      <c r="YP228" s="251"/>
      <c r="YQ228" s="252"/>
      <c r="YR228" s="253"/>
      <c r="YS228" s="251"/>
      <c r="YT228" s="252"/>
      <c r="YU228" s="253"/>
      <c r="YV228" s="251"/>
      <c r="YW228" s="252"/>
      <c r="YX228" s="253"/>
      <c r="YY228" s="251"/>
      <c r="YZ228" s="252"/>
      <c r="ZA228" s="253"/>
      <c r="ZB228" s="251"/>
      <c r="ZC228" s="252"/>
      <c r="ZD228" s="253"/>
      <c r="ZE228" s="251"/>
      <c r="ZF228" s="252"/>
      <c r="ZG228" s="253"/>
      <c r="ZH228" s="251"/>
      <c r="ZI228" s="252"/>
      <c r="ZJ228" s="253"/>
      <c r="ZK228" s="251"/>
      <c r="ZL228" s="252"/>
      <c r="ZM228" s="253"/>
      <c r="ZN228" s="251"/>
      <c r="ZO228" s="252"/>
      <c r="ZP228" s="253"/>
      <c r="ZQ228" s="251"/>
      <c r="ZR228" s="252"/>
      <c r="ZS228" s="253"/>
      <c r="ZT228" s="251"/>
      <c r="ZU228" s="252"/>
      <c r="ZV228" s="253"/>
      <c r="ZW228" s="251"/>
      <c r="ZX228" s="252"/>
      <c r="ZY228" s="253"/>
      <c r="ZZ228" s="251"/>
      <c r="AAA228" s="252"/>
      <c r="AAB228" s="253"/>
      <c r="AAC228" s="251"/>
      <c r="AAD228" s="252"/>
      <c r="AAE228" s="253"/>
      <c r="AAF228" s="251"/>
      <c r="AAG228" s="252"/>
      <c r="AAH228" s="253"/>
      <c r="AAI228" s="251"/>
      <c r="AAJ228" s="252"/>
      <c r="AAK228" s="253"/>
      <c r="AAL228" s="251"/>
      <c r="AAM228" s="252"/>
      <c r="AAN228" s="253"/>
      <c r="AAO228" s="251"/>
      <c r="AAP228" s="252"/>
      <c r="AAQ228" s="253"/>
      <c r="AAR228" s="251"/>
      <c r="AAS228" s="252"/>
      <c r="AAT228" s="253"/>
      <c r="AAU228" s="251"/>
      <c r="AAV228" s="252"/>
      <c r="AAW228" s="253"/>
      <c r="AAX228" s="251"/>
      <c r="AAY228" s="252"/>
      <c r="AAZ228" s="253"/>
      <c r="ABA228" s="251"/>
      <c r="ABB228" s="252"/>
      <c r="ABC228" s="253"/>
      <c r="ABD228" s="251"/>
      <c r="ABE228" s="252"/>
      <c r="ABF228" s="253"/>
      <c r="ABG228" s="251"/>
      <c r="ABH228" s="252"/>
      <c r="ABI228" s="253"/>
      <c r="ABJ228" s="251"/>
      <c r="ABK228" s="252"/>
      <c r="ABL228" s="253"/>
      <c r="ABM228" s="251"/>
      <c r="ABN228" s="252"/>
      <c r="ABO228" s="253"/>
      <c r="ABP228" s="251"/>
      <c r="ABQ228" s="252"/>
      <c r="ABR228" s="253"/>
      <c r="ABS228" s="251"/>
      <c r="ABT228" s="252"/>
      <c r="ABU228" s="253"/>
      <c r="ABV228" s="251"/>
      <c r="ABW228" s="252"/>
      <c r="ABX228" s="253"/>
      <c r="ABY228" s="251"/>
      <c r="ABZ228" s="252"/>
      <c r="ACA228" s="253"/>
      <c r="ACB228" s="251"/>
      <c r="ACC228" s="252"/>
      <c r="ACD228" s="253"/>
      <c r="ACE228" s="251"/>
      <c r="ACF228" s="252"/>
      <c r="ACG228" s="253"/>
      <c r="ACH228" s="251"/>
      <c r="ACI228" s="252"/>
      <c r="ACJ228" s="253"/>
      <c r="ACK228" s="251"/>
      <c r="ACL228" s="252"/>
      <c r="ACM228" s="253"/>
      <c r="ACN228" s="251"/>
      <c r="ACO228" s="252"/>
      <c r="ACP228" s="253"/>
      <c r="ACQ228" s="251"/>
      <c r="ACR228" s="252"/>
      <c r="ACS228" s="253"/>
      <c r="ACT228" s="251"/>
      <c r="ACU228" s="252"/>
      <c r="ACV228" s="253"/>
      <c r="ACW228" s="251"/>
      <c r="ACX228" s="252"/>
      <c r="ACY228" s="253"/>
      <c r="ACZ228" s="251"/>
      <c r="ADA228" s="252"/>
      <c r="ADB228" s="253"/>
      <c r="ADC228" s="251"/>
      <c r="ADD228" s="252"/>
      <c r="ADE228" s="253"/>
      <c r="ADF228" s="251"/>
      <c r="ADG228" s="252"/>
      <c r="ADH228" s="253"/>
      <c r="ADI228" s="251"/>
      <c r="ADJ228" s="252"/>
      <c r="ADK228" s="253"/>
      <c r="ADL228" s="251"/>
      <c r="ADM228" s="252"/>
      <c r="ADN228" s="253"/>
      <c r="ADO228" s="251"/>
      <c r="ADP228" s="252"/>
      <c r="ADQ228" s="253"/>
      <c r="ADR228" s="251"/>
      <c r="ADS228" s="252"/>
      <c r="ADT228" s="253"/>
      <c r="ADU228" s="251"/>
      <c r="ADV228" s="252"/>
      <c r="ADW228" s="253"/>
      <c r="ADX228" s="251"/>
      <c r="ADY228" s="252"/>
      <c r="ADZ228" s="253"/>
      <c r="AEA228" s="251"/>
      <c r="AEB228" s="252"/>
      <c r="AEC228" s="253"/>
      <c r="AED228" s="251"/>
      <c r="AEE228" s="252"/>
      <c r="AEF228" s="253"/>
      <c r="AEG228" s="251"/>
      <c r="AEH228" s="252"/>
      <c r="AEI228" s="253"/>
      <c r="AEJ228" s="251"/>
      <c r="AEK228" s="252"/>
      <c r="AEL228" s="253"/>
      <c r="AEM228" s="251"/>
      <c r="AEN228" s="252"/>
      <c r="AEO228" s="253"/>
      <c r="AEP228" s="251"/>
      <c r="AEQ228" s="252"/>
      <c r="AER228" s="253"/>
      <c r="AES228" s="251"/>
      <c r="AET228" s="252"/>
      <c r="AEU228" s="253"/>
      <c r="AEV228" s="251"/>
      <c r="AEW228" s="252"/>
      <c r="AEX228" s="253"/>
      <c r="AEY228" s="251"/>
      <c r="AEZ228" s="252"/>
      <c r="AFA228" s="253"/>
      <c r="AFB228" s="251"/>
      <c r="AFC228" s="252"/>
      <c r="AFD228" s="253"/>
      <c r="AFE228" s="251"/>
      <c r="AFF228" s="252"/>
      <c r="AFG228" s="253"/>
      <c r="AFH228" s="251"/>
      <c r="AFI228" s="252"/>
      <c r="AFJ228" s="253"/>
      <c r="AFK228" s="251"/>
      <c r="AFL228" s="252"/>
      <c r="AFM228" s="253"/>
      <c r="AFN228" s="251"/>
      <c r="AFO228" s="252"/>
      <c r="AFP228" s="253"/>
      <c r="AFQ228" s="251"/>
      <c r="AFR228" s="252"/>
      <c r="AFS228" s="253"/>
      <c r="AFT228" s="251"/>
      <c r="AFU228" s="252"/>
      <c r="AFV228" s="253"/>
      <c r="AFW228" s="251"/>
      <c r="AFX228" s="252"/>
      <c r="AFY228" s="253"/>
      <c r="AFZ228" s="251"/>
      <c r="AGA228" s="252"/>
      <c r="AGB228" s="253"/>
      <c r="AGC228" s="251"/>
      <c r="AGD228" s="252"/>
      <c r="AGE228" s="253"/>
      <c r="AGF228" s="251"/>
      <c r="AGG228" s="252"/>
      <c r="AGH228" s="253"/>
      <c r="AGI228" s="251"/>
      <c r="AGJ228" s="252"/>
      <c r="AGK228" s="253"/>
      <c r="AGL228" s="251"/>
      <c r="AGM228" s="252"/>
      <c r="AGN228" s="253"/>
      <c r="AGO228" s="251"/>
      <c r="AGP228" s="252"/>
      <c r="AGQ228" s="253"/>
      <c r="AGR228" s="251"/>
      <c r="AGS228" s="252"/>
      <c r="AGT228" s="253"/>
      <c r="AGU228" s="251"/>
      <c r="AGV228" s="252"/>
      <c r="AGW228" s="253"/>
      <c r="AGX228" s="251"/>
      <c r="AGY228" s="252"/>
      <c r="AGZ228" s="253"/>
      <c r="AHA228" s="251"/>
      <c r="AHB228" s="252"/>
      <c r="AHC228" s="253"/>
      <c r="AHD228" s="251"/>
      <c r="AHE228" s="252"/>
      <c r="AHF228" s="253"/>
      <c r="AHG228" s="251"/>
      <c r="AHH228" s="252"/>
      <c r="AHI228" s="253"/>
      <c r="AHJ228" s="251"/>
      <c r="AHK228" s="252"/>
      <c r="AHL228" s="253"/>
      <c r="AHM228" s="251"/>
      <c r="AHN228" s="252"/>
      <c r="AHO228" s="253"/>
      <c r="AHP228" s="251"/>
      <c r="AHQ228" s="252"/>
      <c r="AHR228" s="253"/>
      <c r="AHS228" s="251"/>
      <c r="AHT228" s="252"/>
      <c r="AHU228" s="253"/>
      <c r="AHV228" s="251"/>
      <c r="AHW228" s="252"/>
      <c r="AHX228" s="253"/>
      <c r="AHY228" s="251"/>
      <c r="AHZ228" s="252"/>
      <c r="AIA228" s="253"/>
      <c r="AIB228" s="251"/>
      <c r="AIC228" s="252"/>
      <c r="AID228" s="253"/>
      <c r="AIE228" s="251"/>
      <c r="AIF228" s="252"/>
      <c r="AIG228" s="253"/>
      <c r="AIH228" s="251"/>
      <c r="AII228" s="252"/>
      <c r="AIJ228" s="253"/>
      <c r="AIK228" s="251"/>
      <c r="AIL228" s="252"/>
      <c r="AIM228" s="253"/>
      <c r="AIN228" s="251"/>
      <c r="AIO228" s="252"/>
      <c r="AIP228" s="253"/>
      <c r="AIQ228" s="251"/>
      <c r="AIR228" s="252"/>
      <c r="AIS228" s="253"/>
      <c r="AIT228" s="251"/>
      <c r="AIU228" s="252"/>
      <c r="AIV228" s="253"/>
      <c r="AIW228" s="251"/>
      <c r="AIX228" s="252"/>
      <c r="AIY228" s="253"/>
      <c r="AIZ228" s="251"/>
      <c r="AJA228" s="252"/>
      <c r="AJB228" s="253"/>
      <c r="AJC228" s="251"/>
      <c r="AJD228" s="252"/>
      <c r="AJE228" s="253"/>
      <c r="AJF228" s="251"/>
      <c r="AJG228" s="252"/>
      <c r="AJH228" s="253"/>
      <c r="AJI228" s="251"/>
      <c r="AJJ228" s="252"/>
      <c r="AJK228" s="253"/>
      <c r="AJL228" s="251"/>
      <c r="AJM228" s="252"/>
      <c r="AJN228" s="253"/>
      <c r="AJO228" s="251"/>
      <c r="AJP228" s="252"/>
      <c r="AJQ228" s="253"/>
      <c r="AJR228" s="251"/>
      <c r="AJS228" s="252"/>
      <c r="AJT228" s="253"/>
      <c r="AJU228" s="251"/>
      <c r="AJV228" s="252"/>
      <c r="AJW228" s="253"/>
      <c r="AJX228" s="251"/>
      <c r="AJY228" s="252"/>
      <c r="AJZ228" s="253"/>
      <c r="AKA228" s="251"/>
      <c r="AKB228" s="252"/>
      <c r="AKC228" s="253"/>
      <c r="AKD228" s="251"/>
      <c r="AKE228" s="252"/>
      <c r="AKF228" s="253"/>
      <c r="AKG228" s="251"/>
      <c r="AKH228" s="252"/>
      <c r="AKI228" s="253"/>
      <c r="AKJ228" s="251"/>
      <c r="AKK228" s="252"/>
      <c r="AKL228" s="253"/>
      <c r="AKM228" s="251"/>
      <c r="AKN228" s="252"/>
      <c r="AKO228" s="253"/>
      <c r="AKP228" s="251"/>
      <c r="AKQ228" s="252"/>
      <c r="AKR228" s="253"/>
      <c r="AKS228" s="251"/>
      <c r="AKT228" s="252"/>
      <c r="AKU228" s="253"/>
      <c r="AKV228" s="251"/>
      <c r="AKW228" s="252"/>
      <c r="AKX228" s="253"/>
      <c r="AKY228" s="251"/>
      <c r="AKZ228" s="252"/>
      <c r="ALA228" s="253"/>
      <c r="ALB228" s="251"/>
      <c r="ALC228" s="252"/>
      <c r="ALD228" s="253"/>
      <c r="ALE228" s="251"/>
      <c r="ALF228" s="252"/>
      <c r="ALG228" s="253"/>
      <c r="ALH228" s="251"/>
      <c r="ALI228" s="252"/>
      <c r="ALJ228" s="253"/>
      <c r="ALK228" s="251"/>
      <c r="ALL228" s="252"/>
      <c r="ALM228" s="253"/>
      <c r="ALN228" s="251"/>
      <c r="ALO228" s="252"/>
      <c r="ALP228" s="253"/>
      <c r="ALQ228" s="251"/>
      <c r="ALR228" s="252"/>
      <c r="ALS228" s="253"/>
      <c r="ALT228" s="251"/>
      <c r="ALU228" s="252"/>
      <c r="ALV228" s="253"/>
      <c r="ALW228" s="251"/>
      <c r="ALX228" s="252"/>
      <c r="ALY228" s="253"/>
      <c r="ALZ228" s="251"/>
      <c r="AMA228" s="252"/>
      <c r="AMB228" s="253"/>
      <c r="AMC228" s="251"/>
      <c r="AMD228" s="252"/>
      <c r="AME228" s="253"/>
      <c r="AMF228" s="251"/>
      <c r="AMG228" s="252"/>
      <c r="AMH228" s="253"/>
      <c r="AMI228" s="251"/>
      <c r="AMJ228" s="252"/>
      <c r="AMK228" s="253"/>
      <c r="AML228" s="251"/>
      <c r="AMM228" s="252"/>
      <c r="AMN228" s="253"/>
      <c r="AMO228" s="251"/>
      <c r="AMP228" s="252"/>
      <c r="AMQ228" s="253"/>
      <c r="AMR228" s="251"/>
      <c r="AMS228" s="252"/>
      <c r="AMT228" s="253"/>
      <c r="AMU228" s="251"/>
      <c r="AMV228" s="252"/>
      <c r="AMW228" s="253"/>
      <c r="AMX228" s="251"/>
      <c r="AMY228" s="252"/>
      <c r="AMZ228" s="253"/>
      <c r="ANA228" s="251"/>
      <c r="ANB228" s="252"/>
      <c r="ANC228" s="253"/>
      <c r="AND228" s="251"/>
      <c r="ANE228" s="252"/>
      <c r="ANF228" s="253"/>
      <c r="ANG228" s="251"/>
      <c r="ANH228" s="252"/>
      <c r="ANI228" s="253"/>
      <c r="ANJ228" s="251"/>
      <c r="ANK228" s="252"/>
      <c r="ANL228" s="253"/>
      <c r="ANM228" s="251"/>
      <c r="ANN228" s="252"/>
      <c r="ANO228" s="253"/>
      <c r="ANP228" s="251"/>
      <c r="ANQ228" s="252"/>
      <c r="ANR228" s="253"/>
      <c r="ANS228" s="251"/>
      <c r="ANT228" s="252"/>
      <c r="ANU228" s="253"/>
      <c r="ANV228" s="251"/>
      <c r="ANW228" s="252"/>
      <c r="ANX228" s="253"/>
      <c r="ANY228" s="251"/>
      <c r="ANZ228" s="252"/>
      <c r="AOA228" s="253"/>
      <c r="AOB228" s="251"/>
      <c r="AOC228" s="252"/>
      <c r="AOD228" s="253"/>
      <c r="AOE228" s="251"/>
      <c r="AOF228" s="252"/>
      <c r="AOG228" s="253"/>
      <c r="AOH228" s="251"/>
      <c r="AOI228" s="252"/>
      <c r="AOJ228" s="253"/>
      <c r="AOK228" s="251"/>
      <c r="AOL228" s="252"/>
      <c r="AOM228" s="253"/>
      <c r="AON228" s="251"/>
      <c r="AOO228" s="252"/>
      <c r="AOP228" s="253"/>
      <c r="AOQ228" s="251"/>
      <c r="AOR228" s="252"/>
      <c r="AOS228" s="253"/>
      <c r="AOT228" s="251"/>
      <c r="AOU228" s="252"/>
      <c r="AOV228" s="253"/>
      <c r="AOW228" s="251"/>
      <c r="AOX228" s="252"/>
      <c r="AOY228" s="253"/>
      <c r="AOZ228" s="251"/>
      <c r="APA228" s="252"/>
      <c r="APB228" s="253"/>
      <c r="APC228" s="251"/>
      <c r="APD228" s="252"/>
      <c r="APE228" s="253"/>
      <c r="APF228" s="251"/>
      <c r="APG228" s="252"/>
      <c r="APH228" s="253"/>
      <c r="API228" s="251"/>
      <c r="APJ228" s="252"/>
      <c r="APK228" s="253"/>
      <c r="APL228" s="251"/>
      <c r="APM228" s="252"/>
      <c r="APN228" s="253"/>
      <c r="APO228" s="251"/>
      <c r="APP228" s="252"/>
      <c r="APQ228" s="253"/>
      <c r="APR228" s="251"/>
      <c r="APS228" s="252"/>
      <c r="APT228" s="253"/>
      <c r="APU228" s="251"/>
      <c r="APV228" s="252"/>
      <c r="APW228" s="253"/>
      <c r="APX228" s="251"/>
      <c r="APY228" s="252"/>
      <c r="APZ228" s="253"/>
      <c r="AQA228" s="251"/>
      <c r="AQB228" s="252"/>
      <c r="AQC228" s="253"/>
      <c r="AQD228" s="251"/>
      <c r="AQE228" s="252"/>
      <c r="AQF228" s="253"/>
      <c r="AQG228" s="251"/>
      <c r="AQH228" s="252"/>
      <c r="AQI228" s="253"/>
      <c r="AQJ228" s="251"/>
      <c r="AQK228" s="252"/>
      <c r="AQL228" s="253"/>
      <c r="AQM228" s="251"/>
      <c r="AQN228" s="252"/>
      <c r="AQO228" s="253"/>
      <c r="AQP228" s="251"/>
      <c r="AQQ228" s="252"/>
      <c r="AQR228" s="253"/>
      <c r="AQS228" s="251"/>
      <c r="AQT228" s="252"/>
      <c r="AQU228" s="253"/>
      <c r="AQV228" s="251"/>
      <c r="AQW228" s="252"/>
      <c r="AQX228" s="253"/>
      <c r="AQY228" s="251"/>
      <c r="AQZ228" s="252"/>
      <c r="ARA228" s="253"/>
      <c r="ARB228" s="251"/>
      <c r="ARC228" s="252"/>
      <c r="ARD228" s="253"/>
      <c r="ARE228" s="251"/>
      <c r="ARF228" s="252"/>
      <c r="ARG228" s="253"/>
      <c r="ARH228" s="251"/>
      <c r="ARI228" s="252"/>
      <c r="ARJ228" s="253"/>
      <c r="ARK228" s="251"/>
      <c r="ARL228" s="252"/>
      <c r="ARM228" s="253"/>
      <c r="ARN228" s="251"/>
      <c r="ARO228" s="252"/>
      <c r="ARP228" s="253"/>
      <c r="ARQ228" s="251"/>
      <c r="ARR228" s="252"/>
      <c r="ARS228" s="253"/>
      <c r="ART228" s="251"/>
      <c r="ARU228" s="252"/>
      <c r="ARV228" s="253"/>
      <c r="ARW228" s="251"/>
      <c r="ARX228" s="252"/>
      <c r="ARY228" s="253"/>
      <c r="ARZ228" s="251"/>
      <c r="ASA228" s="252"/>
      <c r="ASB228" s="253"/>
      <c r="ASC228" s="251"/>
      <c r="ASD228" s="252"/>
      <c r="ASE228" s="253"/>
      <c r="ASF228" s="251"/>
      <c r="ASG228" s="252"/>
      <c r="ASH228" s="253"/>
      <c r="ASI228" s="251"/>
      <c r="ASJ228" s="252"/>
      <c r="ASK228" s="253"/>
      <c r="ASL228" s="251"/>
      <c r="ASM228" s="252"/>
      <c r="ASN228" s="253"/>
      <c r="ASO228" s="251"/>
      <c r="ASP228" s="252"/>
      <c r="ASQ228" s="253"/>
      <c r="ASR228" s="251"/>
      <c r="ASS228" s="252"/>
      <c r="AST228" s="253"/>
      <c r="ASU228" s="251"/>
      <c r="ASV228" s="252"/>
      <c r="ASW228" s="253"/>
      <c r="ASX228" s="251"/>
      <c r="ASY228" s="252"/>
      <c r="ASZ228" s="253"/>
      <c r="ATA228" s="251"/>
      <c r="ATB228" s="252"/>
      <c r="ATC228" s="253"/>
      <c r="ATD228" s="251"/>
      <c r="ATE228" s="252"/>
      <c r="ATF228" s="253"/>
      <c r="ATG228" s="251"/>
      <c r="ATH228" s="252"/>
      <c r="ATI228" s="253"/>
      <c r="ATJ228" s="251"/>
      <c r="ATK228" s="252"/>
      <c r="ATL228" s="253"/>
      <c r="ATM228" s="251"/>
      <c r="ATN228" s="252"/>
      <c r="ATO228" s="253"/>
      <c r="ATP228" s="251"/>
      <c r="ATQ228" s="252"/>
      <c r="ATR228" s="253"/>
      <c r="ATS228" s="251"/>
      <c r="ATT228" s="252"/>
      <c r="ATU228" s="253"/>
      <c r="ATV228" s="251"/>
      <c r="ATW228" s="252"/>
      <c r="ATX228" s="253"/>
      <c r="ATY228" s="251"/>
      <c r="ATZ228" s="252"/>
      <c r="AUA228" s="253"/>
      <c r="AUB228" s="251"/>
      <c r="AUC228" s="252"/>
      <c r="AUD228" s="253"/>
      <c r="AUE228" s="251"/>
      <c r="AUF228" s="252"/>
      <c r="AUG228" s="253"/>
      <c r="AUH228" s="251"/>
      <c r="AUI228" s="252"/>
      <c r="AUJ228" s="253"/>
      <c r="AUK228" s="251"/>
      <c r="AUL228" s="252"/>
      <c r="AUM228" s="253"/>
      <c r="AUN228" s="251"/>
      <c r="AUO228" s="252"/>
      <c r="AUP228" s="253"/>
      <c r="AUQ228" s="251"/>
      <c r="AUR228" s="252"/>
      <c r="AUS228" s="253"/>
      <c r="AUT228" s="251"/>
      <c r="AUU228" s="252"/>
      <c r="AUV228" s="253"/>
      <c r="AUW228" s="251"/>
      <c r="AUX228" s="252"/>
      <c r="AUY228" s="253"/>
      <c r="AUZ228" s="251"/>
      <c r="AVA228" s="252"/>
      <c r="AVB228" s="253"/>
      <c r="AVC228" s="251"/>
      <c r="AVD228" s="252"/>
      <c r="AVE228" s="253"/>
      <c r="AVF228" s="251"/>
      <c r="AVG228" s="252"/>
      <c r="AVH228" s="253"/>
      <c r="AVI228" s="251"/>
      <c r="AVJ228" s="252"/>
      <c r="AVK228" s="253"/>
      <c r="AVL228" s="251"/>
      <c r="AVM228" s="252"/>
      <c r="AVN228" s="253"/>
      <c r="AVO228" s="251"/>
      <c r="AVP228" s="252"/>
      <c r="AVQ228" s="253"/>
      <c r="AVR228" s="251"/>
      <c r="AVS228" s="252"/>
      <c r="AVT228" s="253"/>
      <c r="AVU228" s="251"/>
      <c r="AVV228" s="252"/>
      <c r="AVW228" s="253"/>
      <c r="AVX228" s="251"/>
      <c r="AVY228" s="252"/>
      <c r="AVZ228" s="253"/>
      <c r="AWA228" s="251"/>
      <c r="AWB228" s="252"/>
      <c r="AWC228" s="253"/>
      <c r="AWD228" s="251"/>
      <c r="AWE228" s="252"/>
      <c r="AWF228" s="253"/>
      <c r="AWG228" s="251"/>
      <c r="AWH228" s="252"/>
      <c r="AWI228" s="253"/>
      <c r="AWJ228" s="251"/>
      <c r="AWK228" s="252"/>
      <c r="AWL228" s="253"/>
      <c r="AWM228" s="251"/>
      <c r="AWN228" s="252"/>
      <c r="AWO228" s="253"/>
      <c r="AWP228" s="251"/>
      <c r="AWQ228" s="252"/>
      <c r="AWR228" s="253"/>
      <c r="AWS228" s="251"/>
      <c r="AWT228" s="252"/>
      <c r="AWU228" s="253"/>
      <c r="AWV228" s="251"/>
      <c r="AWW228" s="252"/>
      <c r="AWX228" s="253"/>
      <c r="AWY228" s="251"/>
      <c r="AWZ228" s="252"/>
      <c r="AXA228" s="253"/>
      <c r="AXB228" s="251"/>
      <c r="AXC228" s="252"/>
      <c r="AXD228" s="253"/>
      <c r="AXE228" s="251"/>
      <c r="AXF228" s="252"/>
      <c r="AXG228" s="253"/>
      <c r="AXH228" s="251"/>
      <c r="AXI228" s="252"/>
      <c r="AXJ228" s="253"/>
      <c r="AXK228" s="251"/>
      <c r="AXL228" s="252"/>
      <c r="AXM228" s="253"/>
      <c r="AXN228" s="251"/>
      <c r="AXO228" s="252"/>
      <c r="AXP228" s="253"/>
      <c r="AXQ228" s="251"/>
      <c r="AXR228" s="252"/>
      <c r="AXS228" s="253"/>
      <c r="AXT228" s="251"/>
      <c r="AXU228" s="252"/>
      <c r="AXV228" s="253"/>
      <c r="AXW228" s="251"/>
      <c r="AXX228" s="252"/>
      <c r="AXY228" s="253"/>
      <c r="AXZ228" s="251"/>
      <c r="AYA228" s="252"/>
      <c r="AYB228" s="253"/>
      <c r="AYC228" s="251"/>
      <c r="AYD228" s="252"/>
      <c r="AYE228" s="253"/>
      <c r="AYF228" s="251"/>
      <c r="AYG228" s="252"/>
      <c r="AYH228" s="253"/>
      <c r="AYI228" s="251"/>
      <c r="AYJ228" s="252"/>
      <c r="AYK228" s="253"/>
      <c r="AYL228" s="251"/>
      <c r="AYM228" s="252"/>
      <c r="AYN228" s="253"/>
      <c r="AYO228" s="251"/>
      <c r="AYP228" s="252"/>
      <c r="AYQ228" s="253"/>
      <c r="AYR228" s="251"/>
      <c r="AYS228" s="252"/>
      <c r="AYT228" s="253"/>
      <c r="AYU228" s="251"/>
      <c r="AYV228" s="252"/>
      <c r="AYW228" s="253"/>
      <c r="AYX228" s="251"/>
      <c r="AYY228" s="252"/>
      <c r="AYZ228" s="253"/>
      <c r="AZA228" s="251"/>
      <c r="AZB228" s="252"/>
      <c r="AZC228" s="253"/>
      <c r="AZD228" s="251"/>
      <c r="AZE228" s="252"/>
      <c r="AZF228" s="253"/>
      <c r="AZG228" s="251"/>
      <c r="AZH228" s="252"/>
      <c r="AZI228" s="253"/>
      <c r="AZJ228" s="251"/>
      <c r="AZK228" s="252"/>
      <c r="AZL228" s="253"/>
      <c r="AZM228" s="251"/>
      <c r="AZN228" s="252"/>
      <c r="AZO228" s="253"/>
      <c r="AZP228" s="251"/>
      <c r="AZQ228" s="252"/>
      <c r="AZR228" s="253"/>
      <c r="AZS228" s="251"/>
      <c r="AZT228" s="252"/>
      <c r="AZU228" s="253"/>
      <c r="AZV228" s="251"/>
      <c r="AZW228" s="252"/>
      <c r="AZX228" s="253"/>
      <c r="AZY228" s="251"/>
      <c r="AZZ228" s="252"/>
      <c r="BAA228" s="253"/>
      <c r="BAB228" s="251"/>
      <c r="BAC228" s="252"/>
      <c r="BAD228" s="253"/>
      <c r="BAE228" s="251"/>
      <c r="BAF228" s="252"/>
      <c r="BAG228" s="253"/>
      <c r="BAH228" s="251"/>
      <c r="BAI228" s="252"/>
      <c r="BAJ228" s="253"/>
      <c r="BAK228" s="251"/>
      <c r="BAL228" s="252"/>
      <c r="BAM228" s="253"/>
      <c r="BAN228" s="251"/>
      <c r="BAO228" s="252"/>
      <c r="BAP228" s="253"/>
      <c r="BAQ228" s="251"/>
      <c r="BAR228" s="252"/>
      <c r="BAS228" s="253"/>
      <c r="BAT228" s="251"/>
      <c r="BAU228" s="252"/>
      <c r="BAV228" s="253"/>
      <c r="BAW228" s="251"/>
      <c r="BAX228" s="252"/>
      <c r="BAY228" s="253"/>
      <c r="BAZ228" s="251"/>
      <c r="BBA228" s="252"/>
      <c r="BBB228" s="253"/>
      <c r="BBC228" s="251"/>
      <c r="BBD228" s="252"/>
      <c r="BBE228" s="253"/>
      <c r="BBF228" s="251"/>
      <c r="BBG228" s="252"/>
      <c r="BBH228" s="253"/>
      <c r="BBI228" s="251"/>
      <c r="BBJ228" s="252"/>
      <c r="BBK228" s="253"/>
      <c r="BBL228" s="251"/>
      <c r="BBM228" s="252"/>
      <c r="BBN228" s="253"/>
      <c r="BBO228" s="251"/>
      <c r="BBP228" s="252"/>
      <c r="BBQ228" s="253"/>
      <c r="BBR228" s="251"/>
      <c r="BBS228" s="252"/>
      <c r="BBT228" s="253"/>
      <c r="BBU228" s="251"/>
      <c r="BBV228" s="252"/>
      <c r="BBW228" s="253"/>
      <c r="BBX228" s="251"/>
      <c r="BBY228" s="252"/>
      <c r="BBZ228" s="253"/>
      <c r="BCA228" s="251"/>
      <c r="BCB228" s="252"/>
      <c r="BCC228" s="253"/>
      <c r="BCD228" s="251"/>
      <c r="BCE228" s="252"/>
      <c r="BCF228" s="253"/>
      <c r="BCG228" s="251"/>
      <c r="BCH228" s="252"/>
      <c r="BCI228" s="253"/>
      <c r="BCJ228" s="251"/>
      <c r="BCK228" s="252"/>
      <c r="BCL228" s="253"/>
      <c r="BCM228" s="251"/>
      <c r="BCN228" s="252"/>
      <c r="BCO228" s="253"/>
      <c r="BCP228" s="251"/>
      <c r="BCQ228" s="252"/>
      <c r="BCR228" s="253"/>
      <c r="BCS228" s="251"/>
      <c r="BCT228" s="252"/>
      <c r="BCU228" s="253"/>
      <c r="BCV228" s="251"/>
      <c r="BCW228" s="252"/>
      <c r="BCX228" s="253"/>
      <c r="BCY228" s="251"/>
      <c r="BCZ228" s="252"/>
      <c r="BDA228" s="253"/>
      <c r="BDB228" s="251"/>
      <c r="BDC228" s="252"/>
      <c r="BDD228" s="253"/>
      <c r="BDE228" s="251"/>
      <c r="BDF228" s="252"/>
      <c r="BDG228" s="253"/>
      <c r="BDH228" s="251"/>
      <c r="BDI228" s="252"/>
      <c r="BDJ228" s="253"/>
      <c r="BDK228" s="251"/>
      <c r="BDL228" s="252"/>
      <c r="BDM228" s="253"/>
      <c r="BDN228" s="251"/>
      <c r="BDO228" s="252"/>
      <c r="BDP228" s="253"/>
      <c r="BDQ228" s="251"/>
      <c r="BDR228" s="252"/>
      <c r="BDS228" s="253"/>
      <c r="BDT228" s="251"/>
      <c r="BDU228" s="252"/>
      <c r="BDV228" s="253"/>
      <c r="BDW228" s="251"/>
      <c r="BDX228" s="252"/>
      <c r="BDY228" s="253"/>
      <c r="BDZ228" s="251"/>
      <c r="BEA228" s="252"/>
      <c r="BEB228" s="253"/>
      <c r="BEC228" s="251"/>
      <c r="BED228" s="252"/>
      <c r="BEE228" s="253"/>
      <c r="BEF228" s="251"/>
      <c r="BEG228" s="252"/>
      <c r="BEH228" s="253"/>
      <c r="BEI228" s="251"/>
      <c r="BEJ228" s="252"/>
      <c r="BEK228" s="253"/>
      <c r="BEL228" s="251"/>
      <c r="BEM228" s="252"/>
      <c r="BEN228" s="253"/>
      <c r="BEO228" s="251"/>
      <c r="BEP228" s="252"/>
      <c r="BEQ228" s="253"/>
      <c r="BER228" s="251"/>
      <c r="BES228" s="252"/>
      <c r="BET228" s="253"/>
      <c r="BEU228" s="251"/>
      <c r="BEV228" s="252"/>
      <c r="BEW228" s="253"/>
      <c r="BEX228" s="251"/>
      <c r="BEY228" s="252"/>
      <c r="BEZ228" s="253"/>
      <c r="BFA228" s="251"/>
      <c r="BFB228" s="252"/>
      <c r="BFC228" s="253"/>
      <c r="BFD228" s="251"/>
      <c r="BFE228" s="252"/>
      <c r="BFF228" s="253"/>
      <c r="BFG228" s="251"/>
      <c r="BFH228" s="252"/>
      <c r="BFI228" s="253"/>
      <c r="BFJ228" s="251"/>
      <c r="BFK228" s="252"/>
      <c r="BFL228" s="253"/>
      <c r="BFM228" s="251"/>
      <c r="BFN228" s="252"/>
      <c r="BFO228" s="253"/>
      <c r="BFP228" s="251"/>
      <c r="BFQ228" s="252"/>
      <c r="BFR228" s="253"/>
      <c r="BFS228" s="251"/>
      <c r="BFT228" s="252"/>
      <c r="BFU228" s="253"/>
      <c r="BFV228" s="251"/>
      <c r="BFW228" s="252"/>
      <c r="BFX228" s="253"/>
      <c r="BFY228" s="251"/>
      <c r="BFZ228" s="252"/>
      <c r="BGA228" s="253"/>
      <c r="BGB228" s="251"/>
      <c r="BGC228" s="252"/>
      <c r="BGD228" s="253"/>
      <c r="BGE228" s="251"/>
      <c r="BGF228" s="252"/>
      <c r="BGG228" s="253"/>
      <c r="BGH228" s="251"/>
      <c r="BGI228" s="252"/>
      <c r="BGJ228" s="253"/>
      <c r="BGK228" s="251"/>
      <c r="BGL228" s="252"/>
      <c r="BGM228" s="253"/>
      <c r="BGN228" s="251"/>
      <c r="BGO228" s="252"/>
      <c r="BGP228" s="253"/>
      <c r="BGQ228" s="251"/>
      <c r="BGR228" s="252"/>
      <c r="BGS228" s="253"/>
      <c r="BGT228" s="251"/>
      <c r="BGU228" s="252"/>
      <c r="BGV228" s="253"/>
      <c r="BGW228" s="251"/>
      <c r="BGX228" s="252"/>
      <c r="BGY228" s="253"/>
      <c r="BGZ228" s="251"/>
      <c r="BHA228" s="252"/>
      <c r="BHB228" s="253"/>
      <c r="BHC228" s="251"/>
      <c r="BHD228" s="252"/>
      <c r="BHE228" s="253"/>
      <c r="BHF228" s="251"/>
      <c r="BHG228" s="252"/>
      <c r="BHH228" s="253"/>
      <c r="BHI228" s="251"/>
      <c r="BHJ228" s="252"/>
      <c r="BHK228" s="253"/>
      <c r="BHL228" s="251"/>
      <c r="BHM228" s="252"/>
      <c r="BHN228" s="253"/>
      <c r="BHO228" s="251"/>
      <c r="BHP228" s="252"/>
      <c r="BHQ228" s="253"/>
      <c r="BHR228" s="251"/>
      <c r="BHS228" s="252"/>
      <c r="BHT228" s="253"/>
      <c r="BHU228" s="251"/>
      <c r="BHV228" s="252"/>
      <c r="BHW228" s="253"/>
      <c r="BHX228" s="251"/>
      <c r="BHY228" s="252"/>
      <c r="BHZ228" s="253"/>
      <c r="BIA228" s="251"/>
      <c r="BIB228" s="252"/>
      <c r="BIC228" s="253"/>
      <c r="BID228" s="251"/>
      <c r="BIE228" s="252"/>
      <c r="BIF228" s="253"/>
      <c r="BIG228" s="251"/>
      <c r="BIH228" s="252"/>
      <c r="BII228" s="253"/>
      <c r="BIJ228" s="251"/>
      <c r="BIK228" s="252"/>
      <c r="BIL228" s="253"/>
      <c r="BIM228" s="251"/>
      <c r="BIN228" s="252"/>
      <c r="BIO228" s="253"/>
      <c r="BIP228" s="251"/>
      <c r="BIQ228" s="252"/>
      <c r="BIR228" s="253"/>
      <c r="BIS228" s="251"/>
      <c r="BIT228" s="252"/>
      <c r="BIU228" s="253"/>
      <c r="BIV228" s="251"/>
      <c r="BIW228" s="252"/>
      <c r="BIX228" s="253"/>
      <c r="BIY228" s="251"/>
      <c r="BIZ228" s="252"/>
      <c r="BJA228" s="253"/>
      <c r="BJB228" s="251"/>
      <c r="BJC228" s="252"/>
      <c r="BJD228" s="253"/>
      <c r="BJE228" s="251"/>
      <c r="BJF228" s="252"/>
      <c r="BJG228" s="253"/>
      <c r="BJH228" s="251"/>
      <c r="BJI228" s="252"/>
      <c r="BJJ228" s="253"/>
      <c r="BJK228" s="251"/>
      <c r="BJL228" s="252"/>
      <c r="BJM228" s="253"/>
      <c r="BJN228" s="251"/>
      <c r="BJO228" s="252"/>
      <c r="BJP228" s="253"/>
      <c r="BJQ228" s="251"/>
      <c r="BJR228" s="252"/>
      <c r="BJS228" s="253"/>
      <c r="BJT228" s="251"/>
      <c r="BJU228" s="252"/>
      <c r="BJV228" s="253"/>
      <c r="BJW228" s="251"/>
      <c r="BJX228" s="252"/>
      <c r="BJY228" s="253"/>
      <c r="BJZ228" s="251"/>
      <c r="BKA228" s="252"/>
      <c r="BKB228" s="253"/>
      <c r="BKC228" s="251"/>
      <c r="BKD228" s="252"/>
      <c r="BKE228" s="253"/>
      <c r="BKF228" s="251"/>
      <c r="BKG228" s="252"/>
      <c r="BKH228" s="253"/>
      <c r="BKI228" s="251"/>
      <c r="BKJ228" s="252"/>
      <c r="BKK228" s="253"/>
      <c r="BKL228" s="251"/>
      <c r="BKM228" s="252"/>
      <c r="BKN228" s="253"/>
      <c r="BKO228" s="251"/>
      <c r="BKP228" s="252"/>
      <c r="BKQ228" s="253"/>
      <c r="BKR228" s="251"/>
      <c r="BKS228" s="252"/>
      <c r="BKT228" s="253"/>
      <c r="BKU228" s="251"/>
      <c r="BKV228" s="252"/>
      <c r="BKW228" s="253"/>
      <c r="BKX228" s="251"/>
      <c r="BKY228" s="252"/>
      <c r="BKZ228" s="253"/>
      <c r="BLA228" s="251"/>
      <c r="BLB228" s="252"/>
      <c r="BLC228" s="253"/>
      <c r="BLD228" s="251"/>
      <c r="BLE228" s="252"/>
      <c r="BLF228" s="253"/>
      <c r="BLG228" s="251"/>
      <c r="BLH228" s="252"/>
      <c r="BLI228" s="253"/>
      <c r="BLJ228" s="251"/>
      <c r="BLK228" s="252"/>
      <c r="BLL228" s="253"/>
      <c r="BLM228" s="251"/>
      <c r="BLN228" s="252"/>
      <c r="BLO228" s="253"/>
      <c r="BLP228" s="251"/>
      <c r="BLQ228" s="252"/>
      <c r="BLR228" s="253"/>
      <c r="BLS228" s="251"/>
      <c r="BLT228" s="252"/>
      <c r="BLU228" s="253"/>
      <c r="BLV228" s="251"/>
      <c r="BLW228" s="252"/>
      <c r="BLX228" s="253"/>
      <c r="BLY228" s="251"/>
      <c r="BLZ228" s="252"/>
      <c r="BMA228" s="253"/>
      <c r="BMB228" s="251"/>
      <c r="BMC228" s="252"/>
      <c r="BMD228" s="253"/>
      <c r="BME228" s="251"/>
      <c r="BMF228" s="252"/>
      <c r="BMG228" s="253"/>
      <c r="BMH228" s="251"/>
      <c r="BMI228" s="252"/>
      <c r="BMJ228" s="253"/>
      <c r="BMK228" s="251"/>
      <c r="BML228" s="252"/>
      <c r="BMM228" s="253"/>
      <c r="BMN228" s="251"/>
      <c r="BMO228" s="252"/>
      <c r="BMP228" s="253"/>
      <c r="BMQ228" s="251"/>
      <c r="BMR228" s="252"/>
      <c r="BMS228" s="253"/>
      <c r="BMT228" s="251"/>
      <c r="BMU228" s="252"/>
      <c r="BMV228" s="253"/>
      <c r="BMW228" s="251"/>
      <c r="BMX228" s="252"/>
      <c r="BMY228" s="253"/>
      <c r="BMZ228" s="251"/>
      <c r="BNA228" s="252"/>
      <c r="BNB228" s="253"/>
      <c r="BNC228" s="251"/>
      <c r="BND228" s="252"/>
      <c r="BNE228" s="253"/>
      <c r="BNF228" s="251"/>
      <c r="BNG228" s="252"/>
      <c r="BNH228" s="253"/>
      <c r="BNI228" s="251"/>
      <c r="BNJ228" s="252"/>
      <c r="BNK228" s="253"/>
      <c r="BNL228" s="251"/>
      <c r="BNM228" s="252"/>
      <c r="BNN228" s="253"/>
      <c r="BNO228" s="251"/>
      <c r="BNP228" s="252"/>
      <c r="BNQ228" s="253"/>
      <c r="BNR228" s="251"/>
      <c r="BNS228" s="252"/>
      <c r="BNT228" s="253"/>
      <c r="BNU228" s="251"/>
      <c r="BNV228" s="252"/>
      <c r="BNW228" s="253"/>
      <c r="BNX228" s="251"/>
      <c r="BNY228" s="252"/>
      <c r="BNZ228" s="253"/>
      <c r="BOA228" s="251"/>
      <c r="BOB228" s="252"/>
      <c r="BOC228" s="253"/>
      <c r="BOD228" s="251"/>
      <c r="BOE228" s="252"/>
      <c r="BOF228" s="253"/>
      <c r="BOG228" s="251"/>
      <c r="BOH228" s="252"/>
      <c r="BOI228" s="253"/>
      <c r="BOJ228" s="251"/>
      <c r="BOK228" s="252"/>
      <c r="BOL228" s="253"/>
      <c r="BOM228" s="251"/>
      <c r="BON228" s="252"/>
      <c r="BOO228" s="253"/>
      <c r="BOP228" s="251"/>
      <c r="BOQ228" s="252"/>
      <c r="BOR228" s="253"/>
      <c r="BOS228" s="251"/>
      <c r="BOT228" s="252"/>
      <c r="BOU228" s="253"/>
      <c r="BOV228" s="251"/>
      <c r="BOW228" s="252"/>
      <c r="BOX228" s="253"/>
      <c r="BOY228" s="251"/>
      <c r="BOZ228" s="252"/>
      <c r="BPA228" s="253"/>
      <c r="BPB228" s="251"/>
      <c r="BPC228" s="252"/>
      <c r="BPD228" s="253"/>
      <c r="BPE228" s="251"/>
      <c r="BPF228" s="252"/>
      <c r="BPG228" s="253"/>
      <c r="BPH228" s="251"/>
      <c r="BPI228" s="252"/>
      <c r="BPJ228" s="253"/>
      <c r="BPK228" s="251"/>
      <c r="BPL228" s="252"/>
      <c r="BPM228" s="253"/>
      <c r="BPN228" s="251"/>
      <c r="BPO228" s="252"/>
      <c r="BPP228" s="253"/>
      <c r="BPQ228" s="251"/>
      <c r="BPR228" s="252"/>
      <c r="BPS228" s="253"/>
      <c r="BPT228" s="251"/>
      <c r="BPU228" s="252"/>
      <c r="BPV228" s="253"/>
      <c r="BPW228" s="251"/>
      <c r="BPX228" s="252"/>
      <c r="BPY228" s="253"/>
      <c r="BPZ228" s="251"/>
      <c r="BQA228" s="252"/>
      <c r="BQB228" s="253"/>
      <c r="BQC228" s="251"/>
      <c r="BQD228" s="252"/>
      <c r="BQE228" s="253"/>
      <c r="BQF228" s="251"/>
      <c r="BQG228" s="252"/>
      <c r="BQH228" s="253"/>
      <c r="BQI228" s="251"/>
      <c r="BQJ228" s="252"/>
      <c r="BQK228" s="253"/>
      <c r="BQL228" s="251"/>
      <c r="BQM228" s="252"/>
      <c r="BQN228" s="253"/>
      <c r="BQO228" s="251"/>
      <c r="BQP228" s="252"/>
      <c r="BQQ228" s="253"/>
      <c r="BQR228" s="251"/>
      <c r="BQS228" s="252"/>
      <c r="BQT228" s="253"/>
      <c r="BQU228" s="251"/>
      <c r="BQV228" s="252"/>
      <c r="BQW228" s="253"/>
      <c r="BQX228" s="251"/>
      <c r="BQY228" s="252"/>
      <c r="BQZ228" s="253"/>
      <c r="BRA228" s="251"/>
      <c r="BRB228" s="252"/>
      <c r="BRC228" s="253"/>
      <c r="BRD228" s="251"/>
      <c r="BRE228" s="252"/>
      <c r="BRF228" s="253"/>
      <c r="BRG228" s="251"/>
      <c r="BRH228" s="252"/>
      <c r="BRI228" s="253"/>
      <c r="BRJ228" s="251"/>
      <c r="BRK228" s="252"/>
      <c r="BRL228" s="253"/>
      <c r="BRM228" s="251"/>
      <c r="BRN228" s="252"/>
      <c r="BRO228" s="253"/>
      <c r="BRP228" s="251"/>
      <c r="BRQ228" s="252"/>
      <c r="BRR228" s="253"/>
      <c r="BRS228" s="251"/>
      <c r="BRT228" s="252"/>
      <c r="BRU228" s="253"/>
      <c r="BRV228" s="251"/>
      <c r="BRW228" s="252"/>
      <c r="BRX228" s="253"/>
      <c r="BRY228" s="251"/>
      <c r="BRZ228" s="252"/>
      <c r="BSA228" s="253"/>
      <c r="BSB228" s="251"/>
      <c r="BSC228" s="252"/>
      <c r="BSD228" s="253"/>
      <c r="BSE228" s="251"/>
      <c r="BSF228" s="252"/>
      <c r="BSG228" s="253"/>
      <c r="BSH228" s="251"/>
      <c r="BSI228" s="252"/>
      <c r="BSJ228" s="253"/>
      <c r="BSK228" s="251"/>
      <c r="BSL228" s="252"/>
      <c r="BSM228" s="253"/>
      <c r="BSN228" s="251"/>
      <c r="BSO228" s="252"/>
      <c r="BSP228" s="253"/>
      <c r="BSQ228" s="251"/>
      <c r="BSR228" s="252"/>
      <c r="BSS228" s="253"/>
      <c r="BST228" s="251"/>
      <c r="BSU228" s="252"/>
      <c r="BSV228" s="253"/>
      <c r="BSW228" s="251"/>
      <c r="BSX228" s="252"/>
      <c r="BSY228" s="253"/>
      <c r="BSZ228" s="251"/>
      <c r="BTA228" s="252"/>
      <c r="BTB228" s="253"/>
      <c r="BTC228" s="251"/>
      <c r="BTD228" s="252"/>
      <c r="BTE228" s="253"/>
      <c r="BTF228" s="251"/>
      <c r="BTG228" s="252"/>
      <c r="BTH228" s="253"/>
      <c r="BTI228" s="251"/>
      <c r="BTJ228" s="252"/>
      <c r="BTK228" s="253"/>
      <c r="BTL228" s="251"/>
      <c r="BTM228" s="252"/>
      <c r="BTN228" s="253"/>
      <c r="BTO228" s="251"/>
      <c r="BTP228" s="252"/>
      <c r="BTQ228" s="253"/>
      <c r="BTR228" s="251"/>
      <c r="BTS228" s="252"/>
      <c r="BTT228" s="253"/>
      <c r="BTU228" s="251"/>
      <c r="BTV228" s="252"/>
      <c r="BTW228" s="253"/>
      <c r="BTX228" s="251"/>
      <c r="BTY228" s="252"/>
      <c r="BTZ228" s="253"/>
      <c r="BUA228" s="251"/>
      <c r="BUB228" s="252"/>
      <c r="BUC228" s="253"/>
      <c r="BUD228" s="251"/>
      <c r="BUE228" s="252"/>
      <c r="BUF228" s="253"/>
      <c r="BUG228" s="251"/>
      <c r="BUH228" s="252"/>
      <c r="BUI228" s="253"/>
      <c r="BUJ228" s="251"/>
      <c r="BUK228" s="252"/>
      <c r="BUL228" s="253"/>
      <c r="BUM228" s="251"/>
      <c r="BUN228" s="252"/>
      <c r="BUO228" s="253"/>
      <c r="BUP228" s="251"/>
      <c r="BUQ228" s="252"/>
      <c r="BUR228" s="253"/>
      <c r="BUS228" s="251"/>
      <c r="BUT228" s="252"/>
      <c r="BUU228" s="253"/>
      <c r="BUV228" s="251"/>
      <c r="BUW228" s="252"/>
      <c r="BUX228" s="253"/>
      <c r="BUY228" s="251"/>
      <c r="BUZ228" s="252"/>
      <c r="BVA228" s="253"/>
      <c r="BVB228" s="251"/>
      <c r="BVC228" s="252"/>
      <c r="BVD228" s="253"/>
      <c r="BVE228" s="251"/>
      <c r="BVF228" s="252"/>
      <c r="BVG228" s="253"/>
      <c r="BVH228" s="251"/>
      <c r="BVI228" s="252"/>
      <c r="BVJ228" s="253"/>
      <c r="BVK228" s="251"/>
      <c r="BVL228" s="252"/>
      <c r="BVM228" s="253"/>
      <c r="BVN228" s="251"/>
      <c r="BVO228" s="252"/>
      <c r="BVP228" s="253"/>
      <c r="BVQ228" s="251"/>
      <c r="BVR228" s="252"/>
      <c r="BVS228" s="253"/>
      <c r="BVT228" s="251"/>
      <c r="BVU228" s="252"/>
      <c r="BVV228" s="253"/>
      <c r="BVW228" s="251"/>
      <c r="BVX228" s="252"/>
      <c r="BVY228" s="253"/>
      <c r="BVZ228" s="251"/>
      <c r="BWA228" s="252"/>
      <c r="BWB228" s="253"/>
      <c r="BWC228" s="251"/>
      <c r="BWD228" s="252"/>
      <c r="BWE228" s="253"/>
      <c r="BWF228" s="251"/>
      <c r="BWG228" s="252"/>
      <c r="BWH228" s="253"/>
      <c r="BWI228" s="251"/>
      <c r="BWJ228" s="252"/>
      <c r="BWK228" s="253"/>
      <c r="BWL228" s="251"/>
      <c r="BWM228" s="252"/>
      <c r="BWN228" s="253"/>
      <c r="BWO228" s="251"/>
      <c r="BWP228" s="252"/>
      <c r="BWQ228" s="253"/>
      <c r="BWR228" s="251"/>
      <c r="BWS228" s="252"/>
      <c r="BWT228" s="253"/>
      <c r="BWU228" s="251"/>
      <c r="BWV228" s="252"/>
      <c r="BWW228" s="253"/>
      <c r="BWX228" s="251"/>
      <c r="BWY228" s="252"/>
      <c r="BWZ228" s="253"/>
      <c r="BXA228" s="251"/>
      <c r="BXB228" s="252"/>
      <c r="BXC228" s="253"/>
      <c r="BXD228" s="251"/>
      <c r="BXE228" s="252"/>
      <c r="BXF228" s="253"/>
      <c r="BXG228" s="251"/>
      <c r="BXH228" s="252"/>
      <c r="BXI228" s="253"/>
      <c r="BXJ228" s="251"/>
      <c r="BXK228" s="252"/>
      <c r="BXL228" s="253"/>
      <c r="BXM228" s="251"/>
      <c r="BXN228" s="252"/>
      <c r="BXO228" s="253"/>
      <c r="BXP228" s="251"/>
      <c r="BXQ228" s="252"/>
      <c r="BXR228" s="253"/>
      <c r="BXS228" s="251"/>
      <c r="BXT228" s="252"/>
      <c r="BXU228" s="253"/>
      <c r="BXV228" s="251"/>
      <c r="BXW228" s="252"/>
      <c r="BXX228" s="253"/>
      <c r="BXY228" s="251"/>
      <c r="BXZ228" s="252"/>
      <c r="BYA228" s="253"/>
      <c r="BYB228" s="251"/>
      <c r="BYC228" s="252"/>
      <c r="BYD228" s="253"/>
      <c r="BYE228" s="251"/>
      <c r="BYF228" s="252"/>
      <c r="BYG228" s="253"/>
      <c r="BYH228" s="251"/>
      <c r="BYI228" s="252"/>
      <c r="BYJ228" s="253"/>
      <c r="BYK228" s="251"/>
      <c r="BYL228" s="252"/>
      <c r="BYM228" s="253"/>
      <c r="BYN228" s="251"/>
      <c r="BYO228" s="252"/>
      <c r="BYP228" s="253"/>
      <c r="BYQ228" s="251"/>
      <c r="BYR228" s="252"/>
      <c r="BYS228" s="253"/>
      <c r="BYT228" s="251"/>
      <c r="BYU228" s="252"/>
      <c r="BYV228" s="253"/>
      <c r="BYW228" s="251"/>
      <c r="BYX228" s="252"/>
      <c r="BYY228" s="253"/>
      <c r="BYZ228" s="251"/>
      <c r="BZA228" s="252"/>
      <c r="BZB228" s="253"/>
      <c r="BZC228" s="251"/>
      <c r="BZD228" s="252"/>
      <c r="BZE228" s="253"/>
      <c r="BZF228" s="251"/>
      <c r="BZG228" s="252"/>
      <c r="BZH228" s="253"/>
      <c r="BZI228" s="251"/>
      <c r="BZJ228" s="252"/>
      <c r="BZK228" s="253"/>
      <c r="BZL228" s="251"/>
      <c r="BZM228" s="252"/>
      <c r="BZN228" s="253"/>
      <c r="BZO228" s="251"/>
      <c r="BZP228" s="252"/>
      <c r="BZQ228" s="253"/>
      <c r="BZR228" s="251"/>
      <c r="BZS228" s="252"/>
      <c r="BZT228" s="253"/>
      <c r="BZU228" s="251"/>
      <c r="BZV228" s="252"/>
      <c r="BZW228" s="253"/>
      <c r="BZX228" s="251"/>
      <c r="BZY228" s="252"/>
      <c r="BZZ228" s="253"/>
      <c r="CAA228" s="251"/>
      <c r="CAB228" s="252"/>
      <c r="CAC228" s="253"/>
      <c r="CAD228" s="251"/>
      <c r="CAE228" s="252"/>
      <c r="CAF228" s="253"/>
      <c r="CAG228" s="251"/>
      <c r="CAH228" s="252"/>
      <c r="CAI228" s="253"/>
      <c r="CAJ228" s="251"/>
      <c r="CAK228" s="252"/>
      <c r="CAL228" s="253"/>
      <c r="CAM228" s="251"/>
      <c r="CAN228" s="252"/>
      <c r="CAO228" s="253"/>
      <c r="CAP228" s="251"/>
      <c r="CAQ228" s="252"/>
      <c r="CAR228" s="253"/>
      <c r="CAS228" s="251"/>
      <c r="CAT228" s="252"/>
      <c r="CAU228" s="253"/>
      <c r="CAV228" s="251"/>
      <c r="CAW228" s="252"/>
      <c r="CAX228" s="253"/>
      <c r="CAY228" s="251"/>
      <c r="CAZ228" s="252"/>
      <c r="CBA228" s="253"/>
      <c r="CBB228" s="251"/>
      <c r="CBC228" s="252"/>
      <c r="CBD228" s="253"/>
      <c r="CBE228" s="251"/>
      <c r="CBF228" s="252"/>
      <c r="CBG228" s="253"/>
      <c r="CBH228" s="251"/>
      <c r="CBI228" s="252"/>
      <c r="CBJ228" s="253"/>
      <c r="CBK228" s="251"/>
      <c r="CBL228" s="252"/>
      <c r="CBM228" s="253"/>
      <c r="CBN228" s="251"/>
      <c r="CBO228" s="252"/>
      <c r="CBP228" s="253"/>
      <c r="CBQ228" s="251"/>
      <c r="CBR228" s="252"/>
      <c r="CBS228" s="253"/>
      <c r="CBT228" s="251"/>
      <c r="CBU228" s="252"/>
      <c r="CBV228" s="253"/>
      <c r="CBW228" s="251"/>
      <c r="CBX228" s="252"/>
      <c r="CBY228" s="253"/>
      <c r="CBZ228" s="251"/>
      <c r="CCA228" s="252"/>
      <c r="CCB228" s="253"/>
      <c r="CCC228" s="251"/>
      <c r="CCD228" s="252"/>
      <c r="CCE228" s="253"/>
      <c r="CCF228" s="251"/>
      <c r="CCG228" s="252"/>
      <c r="CCH228" s="253"/>
      <c r="CCI228" s="251"/>
      <c r="CCJ228" s="252"/>
      <c r="CCK228" s="253"/>
      <c r="CCL228" s="251"/>
      <c r="CCM228" s="252"/>
      <c r="CCN228" s="253"/>
      <c r="CCO228" s="251"/>
      <c r="CCP228" s="252"/>
      <c r="CCQ228" s="253"/>
      <c r="CCR228" s="251"/>
      <c r="CCS228" s="252"/>
      <c r="CCT228" s="253"/>
      <c r="CCU228" s="251"/>
      <c r="CCV228" s="252"/>
      <c r="CCW228" s="253"/>
      <c r="CCX228" s="251"/>
      <c r="CCY228" s="252"/>
      <c r="CCZ228" s="253"/>
      <c r="CDA228" s="251"/>
      <c r="CDB228" s="252"/>
      <c r="CDC228" s="253"/>
      <c r="CDD228" s="251"/>
      <c r="CDE228" s="252"/>
      <c r="CDF228" s="253"/>
      <c r="CDG228" s="251"/>
      <c r="CDH228" s="252"/>
      <c r="CDI228" s="253"/>
      <c r="CDJ228" s="251"/>
      <c r="CDK228" s="252"/>
      <c r="CDL228" s="253"/>
      <c r="CDM228" s="251"/>
      <c r="CDN228" s="252"/>
      <c r="CDO228" s="253"/>
      <c r="CDP228" s="251"/>
      <c r="CDQ228" s="252"/>
      <c r="CDR228" s="253"/>
      <c r="CDS228" s="251"/>
      <c r="CDT228" s="252"/>
      <c r="CDU228" s="253"/>
      <c r="CDV228" s="251"/>
      <c r="CDW228" s="252"/>
      <c r="CDX228" s="253"/>
      <c r="CDY228" s="251"/>
      <c r="CDZ228" s="252"/>
      <c r="CEA228" s="253"/>
      <c r="CEB228" s="251"/>
      <c r="CEC228" s="252"/>
      <c r="CED228" s="253"/>
      <c r="CEE228" s="251"/>
      <c r="CEF228" s="252"/>
      <c r="CEG228" s="253"/>
      <c r="CEH228" s="251"/>
      <c r="CEI228" s="252"/>
      <c r="CEJ228" s="253"/>
      <c r="CEK228" s="251"/>
      <c r="CEL228" s="252"/>
      <c r="CEM228" s="253"/>
      <c r="CEN228" s="251"/>
      <c r="CEO228" s="252"/>
      <c r="CEP228" s="253"/>
      <c r="CEQ228" s="251"/>
      <c r="CER228" s="252"/>
      <c r="CES228" s="253"/>
      <c r="CET228" s="251"/>
      <c r="CEU228" s="252"/>
      <c r="CEV228" s="253"/>
      <c r="CEW228" s="251"/>
      <c r="CEX228" s="252"/>
      <c r="CEY228" s="253"/>
      <c r="CEZ228" s="251"/>
      <c r="CFA228" s="252"/>
      <c r="CFB228" s="253"/>
      <c r="CFC228" s="251"/>
      <c r="CFD228" s="252"/>
      <c r="CFE228" s="253"/>
      <c r="CFF228" s="251"/>
      <c r="CFG228" s="252"/>
      <c r="CFH228" s="253"/>
      <c r="CFI228" s="251"/>
      <c r="CFJ228" s="252"/>
      <c r="CFK228" s="253"/>
      <c r="CFL228" s="251"/>
      <c r="CFM228" s="252"/>
      <c r="CFN228" s="253"/>
      <c r="CFO228" s="251"/>
      <c r="CFP228" s="252"/>
      <c r="CFQ228" s="253"/>
      <c r="CFR228" s="251"/>
      <c r="CFS228" s="252"/>
      <c r="CFT228" s="253"/>
      <c r="CFU228" s="251"/>
      <c r="CFV228" s="252"/>
      <c r="CFW228" s="253"/>
      <c r="CFX228" s="251"/>
      <c r="CFY228" s="252"/>
      <c r="CFZ228" s="253"/>
      <c r="CGA228" s="251"/>
      <c r="CGB228" s="252"/>
      <c r="CGC228" s="253"/>
      <c r="CGD228" s="251"/>
      <c r="CGE228" s="252"/>
      <c r="CGF228" s="253"/>
      <c r="CGG228" s="251"/>
      <c r="CGH228" s="252"/>
      <c r="CGI228" s="253"/>
      <c r="CGJ228" s="251"/>
      <c r="CGK228" s="252"/>
      <c r="CGL228" s="253"/>
      <c r="CGM228" s="251"/>
      <c r="CGN228" s="252"/>
      <c r="CGO228" s="253"/>
      <c r="CGP228" s="251"/>
      <c r="CGQ228" s="252"/>
      <c r="CGR228" s="253"/>
      <c r="CGS228" s="251"/>
      <c r="CGT228" s="252"/>
      <c r="CGU228" s="253"/>
      <c r="CGV228" s="251"/>
      <c r="CGW228" s="252"/>
      <c r="CGX228" s="253"/>
      <c r="CGY228" s="251"/>
      <c r="CGZ228" s="252"/>
      <c r="CHA228" s="253"/>
      <c r="CHB228" s="251"/>
      <c r="CHC228" s="252"/>
      <c r="CHD228" s="253"/>
      <c r="CHE228" s="251"/>
      <c r="CHF228" s="252"/>
      <c r="CHG228" s="253"/>
      <c r="CHH228" s="251"/>
      <c r="CHI228" s="252"/>
      <c r="CHJ228" s="253"/>
      <c r="CHK228" s="251"/>
      <c r="CHL228" s="252"/>
      <c r="CHM228" s="253"/>
      <c r="CHN228" s="251"/>
      <c r="CHO228" s="252"/>
      <c r="CHP228" s="253"/>
      <c r="CHQ228" s="251"/>
      <c r="CHR228" s="252"/>
      <c r="CHS228" s="253"/>
      <c r="CHT228" s="251"/>
      <c r="CHU228" s="252"/>
      <c r="CHV228" s="253"/>
      <c r="CHW228" s="251"/>
      <c r="CHX228" s="252"/>
      <c r="CHY228" s="253"/>
      <c r="CHZ228" s="251"/>
      <c r="CIA228" s="252"/>
      <c r="CIB228" s="253"/>
      <c r="CIC228" s="251"/>
      <c r="CID228" s="252"/>
      <c r="CIE228" s="253"/>
      <c r="CIF228" s="251"/>
      <c r="CIG228" s="252"/>
      <c r="CIH228" s="253"/>
      <c r="CII228" s="251"/>
      <c r="CIJ228" s="252"/>
      <c r="CIK228" s="253"/>
      <c r="CIL228" s="251"/>
      <c r="CIM228" s="252"/>
      <c r="CIN228" s="253"/>
      <c r="CIO228" s="251"/>
      <c r="CIP228" s="252"/>
      <c r="CIQ228" s="253"/>
      <c r="CIR228" s="251"/>
      <c r="CIS228" s="252"/>
      <c r="CIT228" s="253"/>
      <c r="CIU228" s="251"/>
      <c r="CIV228" s="252"/>
      <c r="CIW228" s="253"/>
      <c r="CIX228" s="251"/>
      <c r="CIY228" s="252"/>
      <c r="CIZ228" s="253"/>
      <c r="CJA228" s="251"/>
      <c r="CJB228" s="252"/>
      <c r="CJC228" s="253"/>
      <c r="CJD228" s="251"/>
      <c r="CJE228" s="252"/>
      <c r="CJF228" s="253"/>
      <c r="CJG228" s="251"/>
      <c r="CJH228" s="252"/>
      <c r="CJI228" s="253"/>
      <c r="CJJ228" s="251"/>
      <c r="CJK228" s="252"/>
      <c r="CJL228" s="253"/>
      <c r="CJM228" s="251"/>
      <c r="CJN228" s="252"/>
      <c r="CJO228" s="253"/>
      <c r="CJP228" s="251"/>
      <c r="CJQ228" s="252"/>
      <c r="CJR228" s="253"/>
      <c r="CJS228" s="251"/>
      <c r="CJT228" s="252"/>
      <c r="CJU228" s="253"/>
      <c r="CJV228" s="251"/>
      <c r="CJW228" s="252"/>
      <c r="CJX228" s="253"/>
      <c r="CJY228" s="251"/>
      <c r="CJZ228" s="252"/>
      <c r="CKA228" s="253"/>
      <c r="CKB228" s="251"/>
      <c r="CKC228" s="252"/>
      <c r="CKD228" s="253"/>
      <c r="CKE228" s="251"/>
      <c r="CKF228" s="252"/>
      <c r="CKG228" s="253"/>
      <c r="CKH228" s="251"/>
      <c r="CKI228" s="252"/>
      <c r="CKJ228" s="253"/>
      <c r="CKK228" s="251"/>
      <c r="CKL228" s="252"/>
      <c r="CKM228" s="253"/>
      <c r="CKN228" s="251"/>
      <c r="CKO228" s="252"/>
      <c r="CKP228" s="253"/>
      <c r="CKQ228" s="251"/>
      <c r="CKR228" s="252"/>
      <c r="CKS228" s="253"/>
      <c r="CKT228" s="251"/>
      <c r="CKU228" s="252"/>
      <c r="CKV228" s="253"/>
      <c r="CKW228" s="251"/>
      <c r="CKX228" s="252"/>
      <c r="CKY228" s="253"/>
      <c r="CKZ228" s="251"/>
      <c r="CLA228" s="252"/>
      <c r="CLB228" s="253"/>
      <c r="CLC228" s="251"/>
      <c r="CLD228" s="252"/>
      <c r="CLE228" s="253"/>
      <c r="CLF228" s="251"/>
      <c r="CLG228" s="252"/>
      <c r="CLH228" s="253"/>
      <c r="CLI228" s="251"/>
      <c r="CLJ228" s="252"/>
      <c r="CLK228" s="253"/>
      <c r="CLL228" s="251"/>
      <c r="CLM228" s="252"/>
      <c r="CLN228" s="253"/>
      <c r="CLO228" s="251"/>
      <c r="CLP228" s="252"/>
      <c r="CLQ228" s="253"/>
      <c r="CLR228" s="251"/>
      <c r="CLS228" s="252"/>
      <c r="CLT228" s="253"/>
      <c r="CLU228" s="251"/>
      <c r="CLV228" s="252"/>
      <c r="CLW228" s="253"/>
      <c r="CLX228" s="251"/>
      <c r="CLY228" s="252"/>
      <c r="CLZ228" s="253"/>
      <c r="CMA228" s="251"/>
      <c r="CMB228" s="252"/>
      <c r="CMC228" s="253"/>
      <c r="CMD228" s="251"/>
      <c r="CME228" s="252"/>
      <c r="CMF228" s="253"/>
      <c r="CMG228" s="251"/>
      <c r="CMH228" s="252"/>
      <c r="CMI228" s="253"/>
      <c r="CMJ228" s="251"/>
      <c r="CMK228" s="252"/>
      <c r="CML228" s="253"/>
      <c r="CMM228" s="251"/>
      <c r="CMN228" s="252"/>
      <c r="CMO228" s="253"/>
      <c r="CMP228" s="251"/>
      <c r="CMQ228" s="252"/>
      <c r="CMR228" s="253"/>
      <c r="CMS228" s="251"/>
      <c r="CMT228" s="252"/>
      <c r="CMU228" s="253"/>
      <c r="CMV228" s="251"/>
      <c r="CMW228" s="252"/>
      <c r="CMX228" s="253"/>
      <c r="CMY228" s="251"/>
      <c r="CMZ228" s="252"/>
      <c r="CNA228" s="253"/>
      <c r="CNB228" s="251"/>
      <c r="CNC228" s="252"/>
      <c r="CND228" s="253"/>
      <c r="CNE228" s="251"/>
      <c r="CNF228" s="252"/>
      <c r="CNG228" s="253"/>
      <c r="CNH228" s="251"/>
      <c r="CNI228" s="252"/>
      <c r="CNJ228" s="253"/>
      <c r="CNK228" s="251"/>
      <c r="CNL228" s="252"/>
      <c r="CNM228" s="253"/>
      <c r="CNN228" s="251"/>
      <c r="CNO228" s="252"/>
      <c r="CNP228" s="253"/>
      <c r="CNQ228" s="251"/>
      <c r="CNR228" s="252"/>
      <c r="CNS228" s="253"/>
      <c r="CNT228" s="251"/>
      <c r="CNU228" s="252"/>
      <c r="CNV228" s="253"/>
      <c r="CNW228" s="251"/>
      <c r="CNX228" s="252"/>
      <c r="CNY228" s="253"/>
      <c r="CNZ228" s="251"/>
      <c r="COA228" s="252"/>
      <c r="COB228" s="253"/>
      <c r="COC228" s="251"/>
      <c r="COD228" s="252"/>
      <c r="COE228" s="253"/>
      <c r="COF228" s="251"/>
      <c r="COG228" s="252"/>
      <c r="COH228" s="253"/>
      <c r="COI228" s="251"/>
      <c r="COJ228" s="252"/>
      <c r="COK228" s="253"/>
      <c r="COL228" s="251"/>
      <c r="COM228" s="252"/>
      <c r="CON228" s="253"/>
      <c r="COO228" s="251"/>
      <c r="COP228" s="252"/>
      <c r="COQ228" s="253"/>
      <c r="COR228" s="251"/>
      <c r="COS228" s="252"/>
      <c r="COT228" s="253"/>
      <c r="COU228" s="251"/>
      <c r="COV228" s="252"/>
      <c r="COW228" s="253"/>
      <c r="COX228" s="251"/>
      <c r="COY228" s="252"/>
      <c r="COZ228" s="253"/>
      <c r="CPA228" s="251"/>
      <c r="CPB228" s="252"/>
      <c r="CPC228" s="253"/>
      <c r="CPD228" s="251"/>
      <c r="CPE228" s="252"/>
      <c r="CPF228" s="253"/>
      <c r="CPG228" s="251"/>
      <c r="CPH228" s="252"/>
      <c r="CPI228" s="253"/>
      <c r="CPJ228" s="251"/>
      <c r="CPK228" s="252"/>
      <c r="CPL228" s="253"/>
      <c r="CPM228" s="251"/>
      <c r="CPN228" s="252"/>
      <c r="CPO228" s="253"/>
      <c r="CPP228" s="251"/>
      <c r="CPQ228" s="252"/>
      <c r="CPR228" s="253"/>
      <c r="CPS228" s="251"/>
      <c r="CPT228" s="252"/>
      <c r="CPU228" s="253"/>
      <c r="CPV228" s="251"/>
      <c r="CPW228" s="252"/>
      <c r="CPX228" s="253"/>
      <c r="CPY228" s="251"/>
      <c r="CPZ228" s="252"/>
      <c r="CQA228" s="253"/>
      <c r="CQB228" s="251"/>
      <c r="CQC228" s="252"/>
      <c r="CQD228" s="253"/>
      <c r="CQE228" s="251"/>
      <c r="CQF228" s="252"/>
      <c r="CQG228" s="253"/>
      <c r="CQH228" s="251"/>
      <c r="CQI228" s="252"/>
      <c r="CQJ228" s="253"/>
      <c r="CQK228" s="251"/>
      <c r="CQL228" s="252"/>
      <c r="CQM228" s="253"/>
      <c r="CQN228" s="251"/>
      <c r="CQO228" s="252"/>
      <c r="CQP228" s="253"/>
      <c r="CQQ228" s="251"/>
      <c r="CQR228" s="252"/>
      <c r="CQS228" s="253"/>
      <c r="CQT228" s="251"/>
      <c r="CQU228" s="252"/>
      <c r="CQV228" s="253"/>
      <c r="CQW228" s="251"/>
      <c r="CQX228" s="252"/>
      <c r="CQY228" s="253"/>
      <c r="CQZ228" s="251"/>
      <c r="CRA228" s="252"/>
      <c r="CRB228" s="253"/>
      <c r="CRC228" s="251"/>
      <c r="CRD228" s="252"/>
      <c r="CRE228" s="253"/>
      <c r="CRF228" s="251"/>
      <c r="CRG228" s="252"/>
      <c r="CRH228" s="253"/>
      <c r="CRI228" s="251"/>
      <c r="CRJ228" s="252"/>
      <c r="CRK228" s="253"/>
      <c r="CRL228" s="251"/>
      <c r="CRM228" s="252"/>
      <c r="CRN228" s="253"/>
      <c r="CRO228" s="251"/>
      <c r="CRP228" s="252"/>
      <c r="CRQ228" s="253"/>
      <c r="CRR228" s="251"/>
      <c r="CRS228" s="252"/>
      <c r="CRT228" s="253"/>
      <c r="CRU228" s="251"/>
      <c r="CRV228" s="252"/>
      <c r="CRW228" s="253"/>
      <c r="CRX228" s="251"/>
      <c r="CRY228" s="252"/>
      <c r="CRZ228" s="253"/>
      <c r="CSA228" s="251"/>
      <c r="CSB228" s="252"/>
      <c r="CSC228" s="253"/>
      <c r="CSD228" s="251"/>
      <c r="CSE228" s="252"/>
      <c r="CSF228" s="253"/>
      <c r="CSG228" s="251"/>
      <c r="CSH228" s="252"/>
      <c r="CSI228" s="253"/>
      <c r="CSJ228" s="251"/>
      <c r="CSK228" s="252"/>
      <c r="CSL228" s="253"/>
      <c r="CSM228" s="251"/>
      <c r="CSN228" s="252"/>
      <c r="CSO228" s="253"/>
      <c r="CSP228" s="251"/>
      <c r="CSQ228" s="252"/>
      <c r="CSR228" s="253"/>
      <c r="CSS228" s="251"/>
      <c r="CST228" s="252"/>
      <c r="CSU228" s="253"/>
      <c r="CSV228" s="251"/>
      <c r="CSW228" s="252"/>
      <c r="CSX228" s="253"/>
      <c r="CSY228" s="251"/>
      <c r="CSZ228" s="252"/>
      <c r="CTA228" s="253"/>
      <c r="CTB228" s="251"/>
      <c r="CTC228" s="252"/>
      <c r="CTD228" s="253"/>
      <c r="CTE228" s="251"/>
      <c r="CTF228" s="252"/>
      <c r="CTG228" s="253"/>
      <c r="CTH228" s="251"/>
      <c r="CTI228" s="252"/>
      <c r="CTJ228" s="253"/>
      <c r="CTK228" s="251"/>
      <c r="CTL228" s="252"/>
      <c r="CTM228" s="253"/>
      <c r="CTN228" s="251"/>
      <c r="CTO228" s="252"/>
      <c r="CTP228" s="253"/>
      <c r="CTQ228" s="251"/>
      <c r="CTR228" s="252"/>
      <c r="CTS228" s="253"/>
      <c r="CTT228" s="251"/>
      <c r="CTU228" s="252"/>
      <c r="CTV228" s="253"/>
      <c r="CTW228" s="251"/>
      <c r="CTX228" s="252"/>
      <c r="CTY228" s="253"/>
      <c r="CTZ228" s="251"/>
      <c r="CUA228" s="252"/>
      <c r="CUB228" s="253"/>
      <c r="CUC228" s="251"/>
      <c r="CUD228" s="252"/>
      <c r="CUE228" s="253"/>
      <c r="CUF228" s="251"/>
      <c r="CUG228" s="252"/>
      <c r="CUH228" s="253"/>
      <c r="CUI228" s="251"/>
      <c r="CUJ228" s="252"/>
      <c r="CUK228" s="253"/>
      <c r="CUL228" s="251"/>
      <c r="CUM228" s="252"/>
      <c r="CUN228" s="253"/>
      <c r="CUO228" s="251"/>
      <c r="CUP228" s="252"/>
      <c r="CUQ228" s="253"/>
      <c r="CUR228" s="251"/>
      <c r="CUS228" s="252"/>
      <c r="CUT228" s="253"/>
      <c r="CUU228" s="251"/>
      <c r="CUV228" s="252"/>
      <c r="CUW228" s="253"/>
      <c r="CUX228" s="251"/>
      <c r="CUY228" s="252"/>
      <c r="CUZ228" s="253"/>
      <c r="CVA228" s="251"/>
      <c r="CVB228" s="252"/>
      <c r="CVC228" s="253"/>
      <c r="CVD228" s="251"/>
      <c r="CVE228" s="252"/>
      <c r="CVF228" s="253"/>
      <c r="CVG228" s="251"/>
      <c r="CVH228" s="252"/>
      <c r="CVI228" s="253"/>
      <c r="CVJ228" s="251"/>
      <c r="CVK228" s="252"/>
      <c r="CVL228" s="253"/>
      <c r="CVM228" s="251"/>
      <c r="CVN228" s="252"/>
      <c r="CVO228" s="253"/>
      <c r="CVP228" s="251"/>
      <c r="CVQ228" s="252"/>
      <c r="CVR228" s="253"/>
      <c r="CVS228" s="251"/>
      <c r="CVT228" s="252"/>
      <c r="CVU228" s="253"/>
      <c r="CVV228" s="251"/>
      <c r="CVW228" s="252"/>
      <c r="CVX228" s="253"/>
      <c r="CVY228" s="251"/>
      <c r="CVZ228" s="252"/>
      <c r="CWA228" s="253"/>
      <c r="CWB228" s="251"/>
      <c r="CWC228" s="252"/>
      <c r="CWD228" s="253"/>
      <c r="CWE228" s="251"/>
      <c r="CWF228" s="252"/>
      <c r="CWG228" s="253"/>
      <c r="CWH228" s="251"/>
      <c r="CWI228" s="252"/>
      <c r="CWJ228" s="253"/>
      <c r="CWK228" s="251"/>
      <c r="CWL228" s="252"/>
      <c r="CWM228" s="253"/>
      <c r="CWN228" s="251"/>
      <c r="CWO228" s="252"/>
      <c r="CWP228" s="253"/>
      <c r="CWQ228" s="251"/>
      <c r="CWR228" s="252"/>
      <c r="CWS228" s="253"/>
      <c r="CWT228" s="251"/>
      <c r="CWU228" s="252"/>
      <c r="CWV228" s="253"/>
      <c r="CWW228" s="251"/>
      <c r="CWX228" s="252"/>
      <c r="CWY228" s="253"/>
      <c r="CWZ228" s="251"/>
      <c r="CXA228" s="252"/>
      <c r="CXB228" s="253"/>
      <c r="CXC228" s="251"/>
      <c r="CXD228" s="252"/>
      <c r="CXE228" s="253"/>
      <c r="CXF228" s="251"/>
      <c r="CXG228" s="252"/>
      <c r="CXH228" s="253"/>
      <c r="CXI228" s="251"/>
      <c r="CXJ228" s="252"/>
      <c r="CXK228" s="253"/>
      <c r="CXL228" s="251"/>
      <c r="CXM228" s="252"/>
      <c r="CXN228" s="253"/>
      <c r="CXO228" s="251"/>
      <c r="CXP228" s="252"/>
      <c r="CXQ228" s="253"/>
      <c r="CXR228" s="251"/>
      <c r="CXS228" s="252"/>
      <c r="CXT228" s="253"/>
      <c r="CXU228" s="251"/>
      <c r="CXV228" s="252"/>
      <c r="CXW228" s="253"/>
      <c r="CXX228" s="251"/>
      <c r="CXY228" s="252"/>
      <c r="CXZ228" s="253"/>
      <c r="CYA228" s="251"/>
      <c r="CYB228" s="252"/>
      <c r="CYC228" s="253"/>
      <c r="CYD228" s="251"/>
      <c r="CYE228" s="252"/>
      <c r="CYF228" s="253"/>
      <c r="CYG228" s="251"/>
      <c r="CYH228" s="252"/>
      <c r="CYI228" s="253"/>
      <c r="CYJ228" s="251"/>
      <c r="CYK228" s="252"/>
      <c r="CYL228" s="253"/>
      <c r="CYM228" s="251"/>
      <c r="CYN228" s="252"/>
      <c r="CYO228" s="253"/>
      <c r="CYP228" s="251"/>
      <c r="CYQ228" s="252"/>
      <c r="CYR228" s="253"/>
      <c r="CYS228" s="251"/>
      <c r="CYT228" s="252"/>
      <c r="CYU228" s="253"/>
      <c r="CYV228" s="251"/>
      <c r="CYW228" s="252"/>
      <c r="CYX228" s="253"/>
      <c r="CYY228" s="251"/>
      <c r="CYZ228" s="252"/>
      <c r="CZA228" s="253"/>
      <c r="CZB228" s="251"/>
      <c r="CZC228" s="252"/>
      <c r="CZD228" s="253"/>
      <c r="CZE228" s="251"/>
      <c r="CZF228" s="252"/>
      <c r="CZG228" s="253"/>
      <c r="CZH228" s="251"/>
      <c r="CZI228" s="252"/>
      <c r="CZJ228" s="253"/>
      <c r="CZK228" s="251"/>
      <c r="CZL228" s="252"/>
      <c r="CZM228" s="253"/>
      <c r="CZN228" s="251"/>
      <c r="CZO228" s="252"/>
      <c r="CZP228" s="253"/>
      <c r="CZQ228" s="251"/>
      <c r="CZR228" s="252"/>
      <c r="CZS228" s="253"/>
      <c r="CZT228" s="251"/>
      <c r="CZU228" s="252"/>
      <c r="CZV228" s="253"/>
      <c r="CZW228" s="251"/>
      <c r="CZX228" s="252"/>
      <c r="CZY228" s="253"/>
      <c r="CZZ228" s="251"/>
      <c r="DAA228" s="252"/>
      <c r="DAB228" s="253"/>
      <c r="DAC228" s="251"/>
      <c r="DAD228" s="252"/>
      <c r="DAE228" s="253"/>
      <c r="DAF228" s="251"/>
      <c r="DAG228" s="252"/>
      <c r="DAH228" s="253"/>
      <c r="DAI228" s="251"/>
      <c r="DAJ228" s="252"/>
      <c r="DAK228" s="253"/>
      <c r="DAL228" s="251"/>
      <c r="DAM228" s="252"/>
      <c r="DAN228" s="253"/>
      <c r="DAO228" s="251"/>
      <c r="DAP228" s="252"/>
      <c r="DAQ228" s="253"/>
      <c r="DAR228" s="251"/>
      <c r="DAS228" s="252"/>
      <c r="DAT228" s="253"/>
      <c r="DAU228" s="251"/>
      <c r="DAV228" s="252"/>
      <c r="DAW228" s="253"/>
      <c r="DAX228" s="251"/>
      <c r="DAY228" s="252"/>
      <c r="DAZ228" s="253"/>
      <c r="DBA228" s="251"/>
      <c r="DBB228" s="252"/>
      <c r="DBC228" s="253"/>
      <c r="DBD228" s="251"/>
      <c r="DBE228" s="252"/>
      <c r="DBF228" s="253"/>
      <c r="DBG228" s="251"/>
      <c r="DBH228" s="252"/>
      <c r="DBI228" s="253"/>
      <c r="DBJ228" s="251"/>
      <c r="DBK228" s="252"/>
      <c r="DBL228" s="253"/>
      <c r="DBM228" s="251"/>
      <c r="DBN228" s="252"/>
      <c r="DBO228" s="253"/>
      <c r="DBP228" s="251"/>
      <c r="DBQ228" s="252"/>
      <c r="DBR228" s="253"/>
      <c r="DBS228" s="251"/>
      <c r="DBT228" s="252"/>
      <c r="DBU228" s="253"/>
      <c r="DBV228" s="251"/>
      <c r="DBW228" s="252"/>
      <c r="DBX228" s="253"/>
      <c r="DBY228" s="251"/>
      <c r="DBZ228" s="252"/>
      <c r="DCA228" s="253"/>
      <c r="DCB228" s="251"/>
      <c r="DCC228" s="252"/>
      <c r="DCD228" s="253"/>
      <c r="DCE228" s="251"/>
      <c r="DCF228" s="252"/>
      <c r="DCG228" s="253"/>
      <c r="DCH228" s="251"/>
      <c r="DCI228" s="252"/>
      <c r="DCJ228" s="253"/>
      <c r="DCK228" s="251"/>
      <c r="DCL228" s="252"/>
      <c r="DCM228" s="253"/>
      <c r="DCN228" s="251"/>
      <c r="DCO228" s="252"/>
      <c r="DCP228" s="253"/>
      <c r="DCQ228" s="251"/>
      <c r="DCR228" s="252"/>
      <c r="DCS228" s="253"/>
      <c r="DCT228" s="251"/>
      <c r="DCU228" s="252"/>
      <c r="DCV228" s="253"/>
      <c r="DCW228" s="251"/>
      <c r="DCX228" s="252"/>
      <c r="DCY228" s="253"/>
      <c r="DCZ228" s="251"/>
      <c r="DDA228" s="252"/>
      <c r="DDB228" s="253"/>
      <c r="DDC228" s="251"/>
      <c r="DDD228" s="252"/>
      <c r="DDE228" s="253"/>
      <c r="DDF228" s="251"/>
      <c r="DDG228" s="252"/>
      <c r="DDH228" s="253"/>
      <c r="DDI228" s="251"/>
      <c r="DDJ228" s="252"/>
      <c r="DDK228" s="253"/>
      <c r="DDL228" s="251"/>
      <c r="DDM228" s="252"/>
      <c r="DDN228" s="253"/>
      <c r="DDO228" s="251"/>
      <c r="DDP228" s="252"/>
      <c r="DDQ228" s="253"/>
      <c r="DDR228" s="251"/>
      <c r="DDS228" s="252"/>
      <c r="DDT228" s="253"/>
      <c r="DDU228" s="251"/>
      <c r="DDV228" s="252"/>
      <c r="DDW228" s="253"/>
      <c r="DDX228" s="251"/>
      <c r="DDY228" s="252"/>
      <c r="DDZ228" s="253"/>
      <c r="DEA228" s="251"/>
      <c r="DEB228" s="252"/>
      <c r="DEC228" s="253"/>
      <c r="DED228" s="251"/>
      <c r="DEE228" s="252"/>
      <c r="DEF228" s="253"/>
      <c r="DEG228" s="251"/>
      <c r="DEH228" s="252"/>
      <c r="DEI228" s="253"/>
      <c r="DEJ228" s="251"/>
      <c r="DEK228" s="252"/>
      <c r="DEL228" s="253"/>
      <c r="DEM228" s="251"/>
      <c r="DEN228" s="252"/>
      <c r="DEO228" s="253"/>
      <c r="DEP228" s="251"/>
      <c r="DEQ228" s="252"/>
      <c r="DER228" s="253"/>
      <c r="DES228" s="251"/>
      <c r="DET228" s="252"/>
      <c r="DEU228" s="253"/>
      <c r="DEV228" s="251"/>
      <c r="DEW228" s="252"/>
      <c r="DEX228" s="253"/>
      <c r="DEY228" s="251"/>
      <c r="DEZ228" s="252"/>
      <c r="DFA228" s="253"/>
      <c r="DFB228" s="251"/>
      <c r="DFC228" s="252"/>
      <c r="DFD228" s="253"/>
      <c r="DFE228" s="251"/>
      <c r="DFF228" s="252"/>
      <c r="DFG228" s="253"/>
      <c r="DFH228" s="251"/>
      <c r="DFI228" s="252"/>
      <c r="DFJ228" s="253"/>
      <c r="DFK228" s="251"/>
      <c r="DFL228" s="252"/>
      <c r="DFM228" s="253"/>
      <c r="DFN228" s="251"/>
      <c r="DFO228" s="252"/>
      <c r="DFP228" s="253"/>
      <c r="DFQ228" s="251"/>
      <c r="DFR228" s="252"/>
      <c r="DFS228" s="253"/>
      <c r="DFT228" s="251"/>
      <c r="DFU228" s="252"/>
      <c r="DFV228" s="253"/>
      <c r="DFW228" s="251"/>
      <c r="DFX228" s="252"/>
      <c r="DFY228" s="253"/>
      <c r="DFZ228" s="251"/>
      <c r="DGA228" s="252"/>
      <c r="DGB228" s="253"/>
      <c r="DGC228" s="251"/>
      <c r="DGD228" s="252"/>
      <c r="DGE228" s="253"/>
      <c r="DGF228" s="251"/>
      <c r="DGG228" s="252"/>
      <c r="DGH228" s="253"/>
      <c r="DGI228" s="251"/>
      <c r="DGJ228" s="252"/>
      <c r="DGK228" s="253"/>
      <c r="DGL228" s="251"/>
      <c r="DGM228" s="252"/>
      <c r="DGN228" s="253"/>
      <c r="DGO228" s="251"/>
      <c r="DGP228" s="252"/>
      <c r="DGQ228" s="253"/>
      <c r="DGR228" s="251"/>
      <c r="DGS228" s="252"/>
      <c r="DGT228" s="253"/>
      <c r="DGU228" s="251"/>
      <c r="DGV228" s="252"/>
      <c r="DGW228" s="253"/>
      <c r="DGX228" s="251"/>
      <c r="DGY228" s="252"/>
      <c r="DGZ228" s="253"/>
      <c r="DHA228" s="251"/>
      <c r="DHB228" s="252"/>
      <c r="DHC228" s="253"/>
      <c r="DHD228" s="251"/>
      <c r="DHE228" s="252"/>
      <c r="DHF228" s="253"/>
      <c r="DHG228" s="251"/>
      <c r="DHH228" s="252"/>
      <c r="DHI228" s="253"/>
      <c r="DHJ228" s="251"/>
      <c r="DHK228" s="252"/>
      <c r="DHL228" s="253"/>
      <c r="DHM228" s="251"/>
      <c r="DHN228" s="252"/>
      <c r="DHO228" s="253"/>
      <c r="DHP228" s="251"/>
      <c r="DHQ228" s="252"/>
      <c r="DHR228" s="253"/>
      <c r="DHS228" s="251"/>
      <c r="DHT228" s="252"/>
      <c r="DHU228" s="253"/>
      <c r="DHV228" s="251"/>
      <c r="DHW228" s="252"/>
      <c r="DHX228" s="253"/>
      <c r="DHY228" s="251"/>
      <c r="DHZ228" s="252"/>
      <c r="DIA228" s="253"/>
      <c r="DIB228" s="251"/>
      <c r="DIC228" s="252"/>
      <c r="DID228" s="253"/>
      <c r="DIE228" s="251"/>
      <c r="DIF228" s="252"/>
      <c r="DIG228" s="253"/>
      <c r="DIH228" s="251"/>
      <c r="DII228" s="252"/>
      <c r="DIJ228" s="253"/>
      <c r="DIK228" s="251"/>
      <c r="DIL228" s="252"/>
      <c r="DIM228" s="253"/>
      <c r="DIN228" s="251"/>
      <c r="DIO228" s="252"/>
      <c r="DIP228" s="253"/>
      <c r="DIQ228" s="251"/>
      <c r="DIR228" s="252"/>
      <c r="DIS228" s="253"/>
      <c r="DIT228" s="251"/>
      <c r="DIU228" s="252"/>
      <c r="DIV228" s="253"/>
      <c r="DIW228" s="251"/>
      <c r="DIX228" s="252"/>
      <c r="DIY228" s="253"/>
      <c r="DIZ228" s="251"/>
      <c r="DJA228" s="252"/>
      <c r="DJB228" s="253"/>
      <c r="DJC228" s="251"/>
      <c r="DJD228" s="252"/>
      <c r="DJE228" s="253"/>
      <c r="DJF228" s="251"/>
      <c r="DJG228" s="252"/>
      <c r="DJH228" s="253"/>
      <c r="DJI228" s="251"/>
      <c r="DJJ228" s="252"/>
      <c r="DJK228" s="253"/>
      <c r="DJL228" s="251"/>
      <c r="DJM228" s="252"/>
      <c r="DJN228" s="253"/>
      <c r="DJO228" s="251"/>
      <c r="DJP228" s="252"/>
      <c r="DJQ228" s="253"/>
      <c r="DJR228" s="251"/>
      <c r="DJS228" s="252"/>
      <c r="DJT228" s="253"/>
      <c r="DJU228" s="251"/>
      <c r="DJV228" s="252"/>
      <c r="DJW228" s="253"/>
      <c r="DJX228" s="251"/>
      <c r="DJY228" s="252"/>
      <c r="DJZ228" s="253"/>
      <c r="DKA228" s="251"/>
      <c r="DKB228" s="252"/>
      <c r="DKC228" s="253"/>
      <c r="DKD228" s="251"/>
      <c r="DKE228" s="252"/>
      <c r="DKF228" s="253"/>
      <c r="DKG228" s="251"/>
      <c r="DKH228" s="252"/>
      <c r="DKI228" s="253"/>
      <c r="DKJ228" s="251"/>
      <c r="DKK228" s="252"/>
      <c r="DKL228" s="253"/>
      <c r="DKM228" s="251"/>
      <c r="DKN228" s="252"/>
      <c r="DKO228" s="253"/>
      <c r="DKP228" s="251"/>
      <c r="DKQ228" s="252"/>
      <c r="DKR228" s="253"/>
      <c r="DKS228" s="251"/>
      <c r="DKT228" s="252"/>
      <c r="DKU228" s="253"/>
      <c r="DKV228" s="251"/>
      <c r="DKW228" s="252"/>
      <c r="DKX228" s="253"/>
      <c r="DKY228" s="251"/>
      <c r="DKZ228" s="252"/>
      <c r="DLA228" s="253"/>
      <c r="DLB228" s="251"/>
      <c r="DLC228" s="252"/>
      <c r="DLD228" s="253"/>
      <c r="DLE228" s="251"/>
      <c r="DLF228" s="252"/>
      <c r="DLG228" s="253"/>
      <c r="DLH228" s="251"/>
      <c r="DLI228" s="252"/>
      <c r="DLJ228" s="253"/>
      <c r="DLK228" s="251"/>
      <c r="DLL228" s="252"/>
      <c r="DLM228" s="253"/>
      <c r="DLN228" s="251"/>
      <c r="DLO228" s="252"/>
      <c r="DLP228" s="253"/>
      <c r="DLQ228" s="251"/>
      <c r="DLR228" s="252"/>
      <c r="DLS228" s="253"/>
      <c r="DLT228" s="251"/>
      <c r="DLU228" s="252"/>
      <c r="DLV228" s="253"/>
      <c r="DLW228" s="251"/>
      <c r="DLX228" s="252"/>
      <c r="DLY228" s="253"/>
      <c r="DLZ228" s="251"/>
      <c r="DMA228" s="252"/>
      <c r="DMB228" s="253"/>
      <c r="DMC228" s="251"/>
      <c r="DMD228" s="252"/>
      <c r="DME228" s="253"/>
      <c r="DMF228" s="251"/>
      <c r="DMG228" s="252"/>
      <c r="DMH228" s="253"/>
      <c r="DMI228" s="251"/>
      <c r="DMJ228" s="252"/>
      <c r="DMK228" s="253"/>
      <c r="DML228" s="251"/>
      <c r="DMM228" s="252"/>
      <c r="DMN228" s="253"/>
      <c r="DMO228" s="251"/>
      <c r="DMP228" s="252"/>
      <c r="DMQ228" s="253"/>
      <c r="DMR228" s="251"/>
      <c r="DMS228" s="252"/>
      <c r="DMT228" s="253"/>
      <c r="DMU228" s="251"/>
      <c r="DMV228" s="252"/>
      <c r="DMW228" s="253"/>
      <c r="DMX228" s="251"/>
      <c r="DMY228" s="252"/>
      <c r="DMZ228" s="253"/>
      <c r="DNA228" s="251"/>
      <c r="DNB228" s="252"/>
      <c r="DNC228" s="253"/>
      <c r="DND228" s="251"/>
      <c r="DNE228" s="252"/>
      <c r="DNF228" s="253"/>
      <c r="DNG228" s="251"/>
      <c r="DNH228" s="252"/>
      <c r="DNI228" s="253"/>
      <c r="DNJ228" s="251"/>
      <c r="DNK228" s="252"/>
      <c r="DNL228" s="253"/>
      <c r="DNM228" s="251"/>
      <c r="DNN228" s="252"/>
      <c r="DNO228" s="253"/>
      <c r="DNP228" s="251"/>
      <c r="DNQ228" s="252"/>
      <c r="DNR228" s="253"/>
      <c r="DNS228" s="251"/>
      <c r="DNT228" s="252"/>
      <c r="DNU228" s="253"/>
      <c r="DNV228" s="251"/>
      <c r="DNW228" s="252"/>
      <c r="DNX228" s="253"/>
      <c r="DNY228" s="251"/>
      <c r="DNZ228" s="252"/>
      <c r="DOA228" s="253"/>
      <c r="DOB228" s="251"/>
      <c r="DOC228" s="252"/>
      <c r="DOD228" s="253"/>
      <c r="DOE228" s="251"/>
      <c r="DOF228" s="252"/>
      <c r="DOG228" s="253"/>
      <c r="DOH228" s="251"/>
      <c r="DOI228" s="252"/>
      <c r="DOJ228" s="253"/>
      <c r="DOK228" s="251"/>
      <c r="DOL228" s="252"/>
      <c r="DOM228" s="253"/>
      <c r="DON228" s="251"/>
      <c r="DOO228" s="252"/>
      <c r="DOP228" s="253"/>
      <c r="DOQ228" s="251"/>
      <c r="DOR228" s="252"/>
      <c r="DOS228" s="253"/>
      <c r="DOT228" s="251"/>
      <c r="DOU228" s="252"/>
      <c r="DOV228" s="253"/>
      <c r="DOW228" s="251"/>
      <c r="DOX228" s="252"/>
      <c r="DOY228" s="253"/>
      <c r="DOZ228" s="251"/>
      <c r="DPA228" s="252"/>
      <c r="DPB228" s="253"/>
      <c r="DPC228" s="251"/>
      <c r="DPD228" s="252"/>
      <c r="DPE228" s="253"/>
      <c r="DPF228" s="251"/>
      <c r="DPG228" s="252"/>
      <c r="DPH228" s="253"/>
      <c r="DPI228" s="251"/>
      <c r="DPJ228" s="252"/>
      <c r="DPK228" s="253"/>
      <c r="DPL228" s="251"/>
      <c r="DPM228" s="252"/>
      <c r="DPN228" s="253"/>
      <c r="DPO228" s="251"/>
      <c r="DPP228" s="252"/>
      <c r="DPQ228" s="253"/>
      <c r="DPR228" s="251"/>
      <c r="DPS228" s="252"/>
      <c r="DPT228" s="253"/>
      <c r="DPU228" s="251"/>
      <c r="DPV228" s="252"/>
      <c r="DPW228" s="253"/>
      <c r="DPX228" s="251"/>
      <c r="DPY228" s="252"/>
      <c r="DPZ228" s="253"/>
      <c r="DQA228" s="251"/>
      <c r="DQB228" s="252"/>
      <c r="DQC228" s="253"/>
      <c r="DQD228" s="251"/>
      <c r="DQE228" s="252"/>
      <c r="DQF228" s="253"/>
      <c r="DQG228" s="251"/>
      <c r="DQH228" s="252"/>
      <c r="DQI228" s="253"/>
      <c r="DQJ228" s="251"/>
      <c r="DQK228" s="252"/>
      <c r="DQL228" s="253"/>
      <c r="DQM228" s="251"/>
      <c r="DQN228" s="252"/>
      <c r="DQO228" s="253"/>
      <c r="DQP228" s="251"/>
      <c r="DQQ228" s="252"/>
      <c r="DQR228" s="253"/>
      <c r="DQS228" s="251"/>
      <c r="DQT228" s="252"/>
      <c r="DQU228" s="253"/>
      <c r="DQV228" s="251"/>
      <c r="DQW228" s="252"/>
      <c r="DQX228" s="253"/>
      <c r="DQY228" s="251"/>
      <c r="DQZ228" s="252"/>
      <c r="DRA228" s="253"/>
      <c r="DRB228" s="251"/>
      <c r="DRC228" s="252"/>
      <c r="DRD228" s="253"/>
      <c r="DRE228" s="251"/>
      <c r="DRF228" s="252"/>
      <c r="DRG228" s="253"/>
      <c r="DRH228" s="251"/>
      <c r="DRI228" s="252"/>
      <c r="DRJ228" s="253"/>
      <c r="DRK228" s="251"/>
      <c r="DRL228" s="252"/>
      <c r="DRM228" s="253"/>
      <c r="DRN228" s="251"/>
      <c r="DRO228" s="252"/>
      <c r="DRP228" s="253"/>
      <c r="DRQ228" s="251"/>
      <c r="DRR228" s="252"/>
      <c r="DRS228" s="253"/>
      <c r="DRT228" s="251"/>
      <c r="DRU228" s="252"/>
      <c r="DRV228" s="253"/>
      <c r="DRW228" s="251"/>
      <c r="DRX228" s="252"/>
      <c r="DRY228" s="253"/>
      <c r="DRZ228" s="251"/>
      <c r="DSA228" s="252"/>
      <c r="DSB228" s="253"/>
      <c r="DSC228" s="251"/>
      <c r="DSD228" s="252"/>
      <c r="DSE228" s="253"/>
      <c r="DSF228" s="251"/>
      <c r="DSG228" s="252"/>
      <c r="DSH228" s="253"/>
      <c r="DSI228" s="251"/>
      <c r="DSJ228" s="252"/>
      <c r="DSK228" s="253"/>
      <c r="DSL228" s="251"/>
      <c r="DSM228" s="252"/>
      <c r="DSN228" s="253"/>
      <c r="DSO228" s="251"/>
      <c r="DSP228" s="252"/>
      <c r="DSQ228" s="253"/>
      <c r="DSR228" s="251"/>
      <c r="DSS228" s="252"/>
      <c r="DST228" s="253"/>
      <c r="DSU228" s="251"/>
      <c r="DSV228" s="252"/>
      <c r="DSW228" s="253"/>
      <c r="DSX228" s="251"/>
      <c r="DSY228" s="252"/>
      <c r="DSZ228" s="253"/>
      <c r="DTA228" s="251"/>
      <c r="DTB228" s="252"/>
      <c r="DTC228" s="253"/>
      <c r="DTD228" s="251"/>
      <c r="DTE228" s="252"/>
      <c r="DTF228" s="253"/>
      <c r="DTG228" s="251"/>
      <c r="DTH228" s="252"/>
      <c r="DTI228" s="253"/>
      <c r="DTJ228" s="251"/>
      <c r="DTK228" s="252"/>
      <c r="DTL228" s="253"/>
      <c r="DTM228" s="251"/>
      <c r="DTN228" s="252"/>
      <c r="DTO228" s="253"/>
      <c r="DTP228" s="251"/>
      <c r="DTQ228" s="252"/>
      <c r="DTR228" s="253"/>
      <c r="DTS228" s="251"/>
      <c r="DTT228" s="252"/>
      <c r="DTU228" s="253"/>
      <c r="DTV228" s="251"/>
      <c r="DTW228" s="252"/>
      <c r="DTX228" s="253"/>
      <c r="DTY228" s="251"/>
      <c r="DTZ228" s="252"/>
      <c r="DUA228" s="253"/>
      <c r="DUB228" s="251"/>
      <c r="DUC228" s="252"/>
      <c r="DUD228" s="253"/>
      <c r="DUE228" s="251"/>
      <c r="DUF228" s="252"/>
      <c r="DUG228" s="253"/>
      <c r="DUH228" s="251"/>
      <c r="DUI228" s="252"/>
      <c r="DUJ228" s="253"/>
      <c r="DUK228" s="251"/>
      <c r="DUL228" s="252"/>
      <c r="DUM228" s="253"/>
      <c r="DUN228" s="251"/>
      <c r="DUO228" s="252"/>
      <c r="DUP228" s="253"/>
      <c r="DUQ228" s="251"/>
      <c r="DUR228" s="252"/>
      <c r="DUS228" s="253"/>
      <c r="DUT228" s="251"/>
      <c r="DUU228" s="252"/>
      <c r="DUV228" s="253"/>
      <c r="DUW228" s="251"/>
      <c r="DUX228" s="252"/>
      <c r="DUY228" s="253"/>
      <c r="DUZ228" s="251"/>
      <c r="DVA228" s="252"/>
      <c r="DVB228" s="253"/>
      <c r="DVC228" s="251"/>
      <c r="DVD228" s="252"/>
      <c r="DVE228" s="253"/>
      <c r="DVF228" s="251"/>
      <c r="DVG228" s="252"/>
      <c r="DVH228" s="253"/>
      <c r="DVI228" s="251"/>
      <c r="DVJ228" s="252"/>
      <c r="DVK228" s="253"/>
      <c r="DVL228" s="251"/>
      <c r="DVM228" s="252"/>
      <c r="DVN228" s="253"/>
      <c r="DVO228" s="251"/>
      <c r="DVP228" s="252"/>
      <c r="DVQ228" s="253"/>
      <c r="DVR228" s="251"/>
      <c r="DVS228" s="252"/>
      <c r="DVT228" s="253"/>
      <c r="DVU228" s="251"/>
      <c r="DVV228" s="252"/>
      <c r="DVW228" s="253"/>
      <c r="DVX228" s="251"/>
      <c r="DVY228" s="252"/>
      <c r="DVZ228" s="253"/>
      <c r="DWA228" s="251"/>
      <c r="DWB228" s="252"/>
      <c r="DWC228" s="253"/>
      <c r="DWD228" s="251"/>
      <c r="DWE228" s="252"/>
      <c r="DWF228" s="253"/>
      <c r="DWG228" s="251"/>
      <c r="DWH228" s="252"/>
      <c r="DWI228" s="253"/>
      <c r="DWJ228" s="251"/>
      <c r="DWK228" s="252"/>
      <c r="DWL228" s="253"/>
      <c r="DWM228" s="251"/>
      <c r="DWN228" s="252"/>
      <c r="DWO228" s="253"/>
      <c r="DWP228" s="251"/>
      <c r="DWQ228" s="252"/>
      <c r="DWR228" s="253"/>
      <c r="DWS228" s="251"/>
      <c r="DWT228" s="252"/>
      <c r="DWU228" s="253"/>
      <c r="DWV228" s="251"/>
      <c r="DWW228" s="252"/>
      <c r="DWX228" s="253"/>
      <c r="DWY228" s="251"/>
      <c r="DWZ228" s="252"/>
      <c r="DXA228" s="253"/>
      <c r="DXB228" s="251"/>
      <c r="DXC228" s="252"/>
      <c r="DXD228" s="253"/>
      <c r="DXE228" s="251"/>
      <c r="DXF228" s="252"/>
      <c r="DXG228" s="253"/>
      <c r="DXH228" s="251"/>
      <c r="DXI228" s="252"/>
      <c r="DXJ228" s="253"/>
      <c r="DXK228" s="251"/>
      <c r="DXL228" s="252"/>
      <c r="DXM228" s="253"/>
      <c r="DXN228" s="251"/>
      <c r="DXO228" s="252"/>
      <c r="DXP228" s="253"/>
      <c r="DXQ228" s="251"/>
      <c r="DXR228" s="252"/>
      <c r="DXS228" s="253"/>
      <c r="DXT228" s="251"/>
      <c r="DXU228" s="252"/>
      <c r="DXV228" s="253"/>
      <c r="DXW228" s="251"/>
      <c r="DXX228" s="252"/>
      <c r="DXY228" s="253"/>
      <c r="DXZ228" s="251"/>
      <c r="DYA228" s="252"/>
      <c r="DYB228" s="253"/>
      <c r="DYC228" s="251"/>
      <c r="DYD228" s="252"/>
      <c r="DYE228" s="253"/>
      <c r="DYF228" s="251"/>
      <c r="DYG228" s="252"/>
      <c r="DYH228" s="253"/>
      <c r="DYI228" s="251"/>
      <c r="DYJ228" s="252"/>
      <c r="DYK228" s="253"/>
      <c r="DYL228" s="251"/>
      <c r="DYM228" s="252"/>
      <c r="DYN228" s="253"/>
      <c r="DYO228" s="251"/>
      <c r="DYP228" s="252"/>
      <c r="DYQ228" s="253"/>
      <c r="DYR228" s="251"/>
      <c r="DYS228" s="252"/>
      <c r="DYT228" s="253"/>
      <c r="DYU228" s="251"/>
      <c r="DYV228" s="252"/>
      <c r="DYW228" s="253"/>
      <c r="DYX228" s="251"/>
      <c r="DYY228" s="252"/>
      <c r="DYZ228" s="253"/>
      <c r="DZA228" s="251"/>
      <c r="DZB228" s="252"/>
      <c r="DZC228" s="253"/>
      <c r="DZD228" s="251"/>
      <c r="DZE228" s="252"/>
      <c r="DZF228" s="253"/>
      <c r="DZG228" s="251"/>
      <c r="DZH228" s="252"/>
      <c r="DZI228" s="253"/>
      <c r="DZJ228" s="251"/>
      <c r="DZK228" s="252"/>
      <c r="DZL228" s="253"/>
      <c r="DZM228" s="251"/>
      <c r="DZN228" s="252"/>
      <c r="DZO228" s="253"/>
      <c r="DZP228" s="251"/>
      <c r="DZQ228" s="252"/>
      <c r="DZR228" s="253"/>
      <c r="DZS228" s="251"/>
      <c r="DZT228" s="252"/>
      <c r="DZU228" s="253"/>
      <c r="DZV228" s="251"/>
      <c r="DZW228" s="252"/>
      <c r="DZX228" s="253"/>
      <c r="DZY228" s="251"/>
      <c r="DZZ228" s="252"/>
      <c r="EAA228" s="253"/>
      <c r="EAB228" s="251"/>
      <c r="EAC228" s="252"/>
      <c r="EAD228" s="253"/>
      <c r="EAE228" s="251"/>
      <c r="EAF228" s="252"/>
      <c r="EAG228" s="253"/>
      <c r="EAH228" s="251"/>
      <c r="EAI228" s="252"/>
      <c r="EAJ228" s="253"/>
      <c r="EAK228" s="251"/>
      <c r="EAL228" s="252"/>
      <c r="EAM228" s="253"/>
      <c r="EAN228" s="251"/>
      <c r="EAO228" s="252"/>
      <c r="EAP228" s="253"/>
      <c r="EAQ228" s="251"/>
      <c r="EAR228" s="252"/>
      <c r="EAS228" s="253"/>
      <c r="EAT228" s="251"/>
      <c r="EAU228" s="252"/>
      <c r="EAV228" s="253"/>
      <c r="EAW228" s="251"/>
      <c r="EAX228" s="252"/>
      <c r="EAY228" s="253"/>
      <c r="EAZ228" s="251"/>
      <c r="EBA228" s="252"/>
      <c r="EBB228" s="253"/>
      <c r="EBC228" s="251"/>
      <c r="EBD228" s="252"/>
      <c r="EBE228" s="253"/>
      <c r="EBF228" s="251"/>
      <c r="EBG228" s="252"/>
      <c r="EBH228" s="253"/>
      <c r="EBI228" s="251"/>
      <c r="EBJ228" s="252"/>
      <c r="EBK228" s="253"/>
      <c r="EBL228" s="251"/>
      <c r="EBM228" s="252"/>
      <c r="EBN228" s="253"/>
      <c r="EBO228" s="251"/>
      <c r="EBP228" s="252"/>
      <c r="EBQ228" s="253"/>
      <c r="EBR228" s="251"/>
      <c r="EBS228" s="252"/>
      <c r="EBT228" s="253"/>
      <c r="EBU228" s="251"/>
      <c r="EBV228" s="252"/>
      <c r="EBW228" s="253"/>
      <c r="EBX228" s="251"/>
      <c r="EBY228" s="252"/>
      <c r="EBZ228" s="253"/>
      <c r="ECA228" s="251"/>
      <c r="ECB228" s="252"/>
      <c r="ECC228" s="253"/>
      <c r="ECD228" s="251"/>
      <c r="ECE228" s="252"/>
      <c r="ECF228" s="253"/>
      <c r="ECG228" s="251"/>
      <c r="ECH228" s="252"/>
      <c r="ECI228" s="253"/>
      <c r="ECJ228" s="251"/>
      <c r="ECK228" s="252"/>
      <c r="ECL228" s="253"/>
      <c r="ECM228" s="251"/>
      <c r="ECN228" s="252"/>
      <c r="ECO228" s="253"/>
      <c r="ECP228" s="251"/>
      <c r="ECQ228" s="252"/>
      <c r="ECR228" s="253"/>
      <c r="ECS228" s="251"/>
      <c r="ECT228" s="252"/>
      <c r="ECU228" s="253"/>
      <c r="ECV228" s="251"/>
      <c r="ECW228" s="252"/>
      <c r="ECX228" s="253"/>
      <c r="ECY228" s="251"/>
      <c r="ECZ228" s="252"/>
      <c r="EDA228" s="253"/>
      <c r="EDB228" s="251"/>
      <c r="EDC228" s="252"/>
      <c r="EDD228" s="253"/>
      <c r="EDE228" s="251"/>
      <c r="EDF228" s="252"/>
      <c r="EDG228" s="253"/>
      <c r="EDH228" s="251"/>
      <c r="EDI228" s="252"/>
      <c r="EDJ228" s="253"/>
      <c r="EDK228" s="251"/>
      <c r="EDL228" s="252"/>
      <c r="EDM228" s="253"/>
      <c r="EDN228" s="251"/>
      <c r="EDO228" s="252"/>
      <c r="EDP228" s="253"/>
      <c r="EDQ228" s="251"/>
      <c r="EDR228" s="252"/>
      <c r="EDS228" s="253"/>
      <c r="EDT228" s="251"/>
      <c r="EDU228" s="252"/>
      <c r="EDV228" s="253"/>
      <c r="EDW228" s="251"/>
      <c r="EDX228" s="252"/>
      <c r="EDY228" s="253"/>
      <c r="EDZ228" s="251"/>
      <c r="EEA228" s="252"/>
      <c r="EEB228" s="253"/>
      <c r="EEC228" s="251"/>
      <c r="EED228" s="252"/>
      <c r="EEE228" s="253"/>
      <c r="EEF228" s="251"/>
      <c r="EEG228" s="252"/>
      <c r="EEH228" s="253"/>
      <c r="EEI228" s="251"/>
      <c r="EEJ228" s="252"/>
      <c r="EEK228" s="253"/>
      <c r="EEL228" s="251"/>
      <c r="EEM228" s="252"/>
      <c r="EEN228" s="253"/>
      <c r="EEO228" s="251"/>
      <c r="EEP228" s="252"/>
      <c r="EEQ228" s="253"/>
      <c r="EER228" s="251"/>
      <c r="EES228" s="252"/>
      <c r="EET228" s="253"/>
      <c r="EEU228" s="251"/>
      <c r="EEV228" s="252"/>
      <c r="EEW228" s="253"/>
      <c r="EEX228" s="251"/>
      <c r="EEY228" s="252"/>
      <c r="EEZ228" s="253"/>
      <c r="EFA228" s="251"/>
      <c r="EFB228" s="252"/>
      <c r="EFC228" s="253"/>
      <c r="EFD228" s="251"/>
      <c r="EFE228" s="252"/>
      <c r="EFF228" s="253"/>
      <c r="EFG228" s="251"/>
      <c r="EFH228" s="252"/>
      <c r="EFI228" s="253"/>
      <c r="EFJ228" s="251"/>
      <c r="EFK228" s="252"/>
      <c r="EFL228" s="253"/>
      <c r="EFM228" s="251"/>
      <c r="EFN228" s="252"/>
      <c r="EFO228" s="253"/>
      <c r="EFP228" s="251"/>
      <c r="EFQ228" s="252"/>
      <c r="EFR228" s="253"/>
      <c r="EFS228" s="251"/>
      <c r="EFT228" s="252"/>
      <c r="EFU228" s="253"/>
      <c r="EFV228" s="251"/>
      <c r="EFW228" s="252"/>
      <c r="EFX228" s="253"/>
      <c r="EFY228" s="251"/>
      <c r="EFZ228" s="252"/>
      <c r="EGA228" s="253"/>
      <c r="EGB228" s="251"/>
      <c r="EGC228" s="252"/>
      <c r="EGD228" s="253"/>
      <c r="EGE228" s="251"/>
      <c r="EGF228" s="252"/>
      <c r="EGG228" s="253"/>
      <c r="EGH228" s="251"/>
      <c r="EGI228" s="252"/>
      <c r="EGJ228" s="253"/>
      <c r="EGK228" s="251"/>
      <c r="EGL228" s="252"/>
      <c r="EGM228" s="253"/>
      <c r="EGN228" s="251"/>
      <c r="EGO228" s="252"/>
      <c r="EGP228" s="253"/>
      <c r="EGQ228" s="251"/>
      <c r="EGR228" s="252"/>
      <c r="EGS228" s="253"/>
      <c r="EGT228" s="251"/>
      <c r="EGU228" s="252"/>
      <c r="EGV228" s="253"/>
      <c r="EGW228" s="251"/>
      <c r="EGX228" s="252"/>
      <c r="EGY228" s="253"/>
      <c r="EGZ228" s="251"/>
      <c r="EHA228" s="252"/>
      <c r="EHB228" s="253"/>
      <c r="EHC228" s="251"/>
      <c r="EHD228" s="252"/>
      <c r="EHE228" s="253"/>
      <c r="EHF228" s="251"/>
      <c r="EHG228" s="252"/>
      <c r="EHH228" s="253"/>
      <c r="EHI228" s="251"/>
      <c r="EHJ228" s="252"/>
      <c r="EHK228" s="253"/>
      <c r="EHL228" s="251"/>
      <c r="EHM228" s="252"/>
      <c r="EHN228" s="253"/>
      <c r="EHO228" s="251"/>
      <c r="EHP228" s="252"/>
      <c r="EHQ228" s="253"/>
      <c r="EHR228" s="251"/>
      <c r="EHS228" s="252"/>
      <c r="EHT228" s="253"/>
      <c r="EHU228" s="251"/>
      <c r="EHV228" s="252"/>
      <c r="EHW228" s="253"/>
      <c r="EHX228" s="251"/>
      <c r="EHY228" s="252"/>
      <c r="EHZ228" s="253"/>
      <c r="EIA228" s="251"/>
      <c r="EIB228" s="252"/>
      <c r="EIC228" s="253"/>
      <c r="EID228" s="251"/>
      <c r="EIE228" s="252"/>
      <c r="EIF228" s="253"/>
      <c r="EIG228" s="251"/>
      <c r="EIH228" s="252"/>
      <c r="EII228" s="253"/>
      <c r="EIJ228" s="251"/>
      <c r="EIK228" s="252"/>
      <c r="EIL228" s="253"/>
      <c r="EIM228" s="251"/>
      <c r="EIN228" s="252"/>
      <c r="EIO228" s="253"/>
      <c r="EIP228" s="251"/>
      <c r="EIQ228" s="252"/>
      <c r="EIR228" s="253"/>
      <c r="EIS228" s="251"/>
      <c r="EIT228" s="252"/>
      <c r="EIU228" s="253"/>
      <c r="EIV228" s="251"/>
      <c r="EIW228" s="252"/>
      <c r="EIX228" s="253"/>
      <c r="EIY228" s="251"/>
      <c r="EIZ228" s="252"/>
      <c r="EJA228" s="253"/>
      <c r="EJB228" s="251"/>
      <c r="EJC228" s="252"/>
      <c r="EJD228" s="253"/>
      <c r="EJE228" s="251"/>
      <c r="EJF228" s="252"/>
      <c r="EJG228" s="253"/>
      <c r="EJH228" s="251"/>
      <c r="EJI228" s="252"/>
      <c r="EJJ228" s="253"/>
      <c r="EJK228" s="251"/>
      <c r="EJL228" s="252"/>
      <c r="EJM228" s="253"/>
      <c r="EJN228" s="251"/>
      <c r="EJO228" s="252"/>
      <c r="EJP228" s="253"/>
      <c r="EJQ228" s="251"/>
      <c r="EJR228" s="252"/>
      <c r="EJS228" s="253"/>
      <c r="EJT228" s="251"/>
      <c r="EJU228" s="252"/>
      <c r="EJV228" s="253"/>
      <c r="EJW228" s="251"/>
      <c r="EJX228" s="252"/>
      <c r="EJY228" s="253"/>
      <c r="EJZ228" s="251"/>
      <c r="EKA228" s="252"/>
      <c r="EKB228" s="253"/>
      <c r="EKC228" s="251"/>
      <c r="EKD228" s="252"/>
      <c r="EKE228" s="253"/>
      <c r="EKF228" s="251"/>
      <c r="EKG228" s="252"/>
      <c r="EKH228" s="253"/>
      <c r="EKI228" s="251"/>
      <c r="EKJ228" s="252"/>
      <c r="EKK228" s="253"/>
      <c r="EKL228" s="251"/>
      <c r="EKM228" s="252"/>
      <c r="EKN228" s="253"/>
      <c r="EKO228" s="251"/>
      <c r="EKP228" s="252"/>
      <c r="EKQ228" s="253"/>
      <c r="EKR228" s="251"/>
      <c r="EKS228" s="252"/>
      <c r="EKT228" s="253"/>
      <c r="EKU228" s="251"/>
      <c r="EKV228" s="252"/>
      <c r="EKW228" s="253"/>
      <c r="EKX228" s="251"/>
      <c r="EKY228" s="252"/>
      <c r="EKZ228" s="253"/>
      <c r="ELA228" s="251"/>
      <c r="ELB228" s="252"/>
      <c r="ELC228" s="253"/>
      <c r="ELD228" s="251"/>
      <c r="ELE228" s="252"/>
      <c r="ELF228" s="253"/>
      <c r="ELG228" s="251"/>
      <c r="ELH228" s="252"/>
      <c r="ELI228" s="253"/>
      <c r="ELJ228" s="251"/>
      <c r="ELK228" s="252"/>
      <c r="ELL228" s="253"/>
      <c r="ELM228" s="251"/>
      <c r="ELN228" s="252"/>
      <c r="ELO228" s="253"/>
      <c r="ELP228" s="251"/>
      <c r="ELQ228" s="252"/>
      <c r="ELR228" s="253"/>
      <c r="ELS228" s="251"/>
      <c r="ELT228" s="252"/>
      <c r="ELU228" s="253"/>
      <c r="ELV228" s="251"/>
      <c r="ELW228" s="252"/>
      <c r="ELX228" s="253"/>
      <c r="ELY228" s="251"/>
      <c r="ELZ228" s="252"/>
      <c r="EMA228" s="253"/>
      <c r="EMB228" s="251"/>
      <c r="EMC228" s="252"/>
      <c r="EMD228" s="253"/>
      <c r="EME228" s="251"/>
      <c r="EMF228" s="252"/>
      <c r="EMG228" s="253"/>
      <c r="EMH228" s="251"/>
      <c r="EMI228" s="252"/>
      <c r="EMJ228" s="253"/>
      <c r="EMK228" s="251"/>
      <c r="EML228" s="252"/>
      <c r="EMM228" s="253"/>
      <c r="EMN228" s="251"/>
      <c r="EMO228" s="252"/>
      <c r="EMP228" s="253"/>
      <c r="EMQ228" s="251"/>
      <c r="EMR228" s="252"/>
      <c r="EMS228" s="253"/>
      <c r="EMT228" s="251"/>
      <c r="EMU228" s="252"/>
      <c r="EMV228" s="253"/>
      <c r="EMW228" s="251"/>
      <c r="EMX228" s="252"/>
      <c r="EMY228" s="253"/>
      <c r="EMZ228" s="251"/>
      <c r="ENA228" s="252"/>
      <c r="ENB228" s="253"/>
      <c r="ENC228" s="251"/>
      <c r="END228" s="252"/>
      <c r="ENE228" s="253"/>
      <c r="ENF228" s="251"/>
      <c r="ENG228" s="252"/>
      <c r="ENH228" s="253"/>
      <c r="ENI228" s="251"/>
      <c r="ENJ228" s="252"/>
      <c r="ENK228" s="253"/>
      <c r="ENL228" s="251"/>
      <c r="ENM228" s="252"/>
      <c r="ENN228" s="253"/>
      <c r="ENO228" s="251"/>
      <c r="ENP228" s="252"/>
      <c r="ENQ228" s="253"/>
      <c r="ENR228" s="251"/>
      <c r="ENS228" s="252"/>
      <c r="ENT228" s="253"/>
      <c r="ENU228" s="251"/>
      <c r="ENV228" s="252"/>
      <c r="ENW228" s="253"/>
      <c r="ENX228" s="251"/>
      <c r="ENY228" s="252"/>
      <c r="ENZ228" s="253"/>
      <c r="EOA228" s="251"/>
      <c r="EOB228" s="252"/>
      <c r="EOC228" s="253"/>
      <c r="EOD228" s="251"/>
      <c r="EOE228" s="252"/>
      <c r="EOF228" s="253"/>
      <c r="EOG228" s="251"/>
      <c r="EOH228" s="252"/>
      <c r="EOI228" s="253"/>
      <c r="EOJ228" s="251"/>
      <c r="EOK228" s="252"/>
      <c r="EOL228" s="253"/>
      <c r="EOM228" s="251"/>
      <c r="EON228" s="252"/>
      <c r="EOO228" s="253"/>
      <c r="EOP228" s="251"/>
      <c r="EOQ228" s="252"/>
      <c r="EOR228" s="253"/>
      <c r="EOS228" s="251"/>
      <c r="EOT228" s="252"/>
      <c r="EOU228" s="253"/>
      <c r="EOV228" s="251"/>
      <c r="EOW228" s="252"/>
      <c r="EOX228" s="253"/>
      <c r="EOY228" s="251"/>
      <c r="EOZ228" s="252"/>
      <c r="EPA228" s="253"/>
      <c r="EPB228" s="251"/>
      <c r="EPC228" s="252"/>
      <c r="EPD228" s="253"/>
      <c r="EPE228" s="251"/>
      <c r="EPF228" s="252"/>
      <c r="EPG228" s="253"/>
      <c r="EPH228" s="251"/>
      <c r="EPI228" s="252"/>
      <c r="EPJ228" s="253"/>
      <c r="EPK228" s="251"/>
      <c r="EPL228" s="252"/>
      <c r="EPM228" s="253"/>
      <c r="EPN228" s="251"/>
      <c r="EPO228" s="252"/>
      <c r="EPP228" s="253"/>
      <c r="EPQ228" s="251"/>
      <c r="EPR228" s="252"/>
      <c r="EPS228" s="253"/>
      <c r="EPT228" s="251"/>
      <c r="EPU228" s="252"/>
      <c r="EPV228" s="253"/>
      <c r="EPW228" s="251"/>
      <c r="EPX228" s="252"/>
      <c r="EPY228" s="253"/>
      <c r="EPZ228" s="251"/>
      <c r="EQA228" s="252"/>
      <c r="EQB228" s="253"/>
      <c r="EQC228" s="251"/>
      <c r="EQD228" s="252"/>
      <c r="EQE228" s="253"/>
      <c r="EQF228" s="251"/>
      <c r="EQG228" s="252"/>
      <c r="EQH228" s="253"/>
      <c r="EQI228" s="251"/>
      <c r="EQJ228" s="252"/>
      <c r="EQK228" s="253"/>
      <c r="EQL228" s="251"/>
      <c r="EQM228" s="252"/>
      <c r="EQN228" s="253"/>
      <c r="EQO228" s="251"/>
      <c r="EQP228" s="252"/>
      <c r="EQQ228" s="253"/>
      <c r="EQR228" s="251"/>
      <c r="EQS228" s="252"/>
      <c r="EQT228" s="253"/>
      <c r="EQU228" s="251"/>
      <c r="EQV228" s="252"/>
      <c r="EQW228" s="253"/>
      <c r="EQX228" s="251"/>
      <c r="EQY228" s="252"/>
      <c r="EQZ228" s="253"/>
      <c r="ERA228" s="251"/>
      <c r="ERB228" s="252"/>
      <c r="ERC228" s="253"/>
      <c r="ERD228" s="251"/>
      <c r="ERE228" s="252"/>
      <c r="ERF228" s="253"/>
      <c r="ERG228" s="251"/>
      <c r="ERH228" s="252"/>
      <c r="ERI228" s="253"/>
      <c r="ERJ228" s="251"/>
      <c r="ERK228" s="252"/>
      <c r="ERL228" s="253"/>
      <c r="ERM228" s="251"/>
      <c r="ERN228" s="252"/>
      <c r="ERO228" s="253"/>
      <c r="ERP228" s="251"/>
      <c r="ERQ228" s="252"/>
      <c r="ERR228" s="253"/>
      <c r="ERS228" s="251"/>
      <c r="ERT228" s="252"/>
      <c r="ERU228" s="253"/>
      <c r="ERV228" s="251"/>
      <c r="ERW228" s="252"/>
      <c r="ERX228" s="253"/>
      <c r="ERY228" s="251"/>
      <c r="ERZ228" s="252"/>
      <c r="ESA228" s="253"/>
      <c r="ESB228" s="251"/>
      <c r="ESC228" s="252"/>
      <c r="ESD228" s="253"/>
      <c r="ESE228" s="251"/>
      <c r="ESF228" s="252"/>
      <c r="ESG228" s="253"/>
      <c r="ESH228" s="251"/>
      <c r="ESI228" s="252"/>
      <c r="ESJ228" s="253"/>
      <c r="ESK228" s="251"/>
      <c r="ESL228" s="252"/>
      <c r="ESM228" s="253"/>
      <c r="ESN228" s="251"/>
      <c r="ESO228" s="252"/>
      <c r="ESP228" s="253"/>
      <c r="ESQ228" s="251"/>
      <c r="ESR228" s="252"/>
      <c r="ESS228" s="253"/>
      <c r="EST228" s="251"/>
      <c r="ESU228" s="252"/>
      <c r="ESV228" s="253"/>
      <c r="ESW228" s="251"/>
      <c r="ESX228" s="252"/>
      <c r="ESY228" s="253"/>
      <c r="ESZ228" s="251"/>
      <c r="ETA228" s="252"/>
      <c r="ETB228" s="253"/>
      <c r="ETC228" s="251"/>
      <c r="ETD228" s="252"/>
      <c r="ETE228" s="253"/>
      <c r="ETF228" s="251"/>
      <c r="ETG228" s="252"/>
      <c r="ETH228" s="253"/>
      <c r="ETI228" s="251"/>
      <c r="ETJ228" s="252"/>
      <c r="ETK228" s="253"/>
      <c r="ETL228" s="251"/>
      <c r="ETM228" s="252"/>
      <c r="ETN228" s="253"/>
      <c r="ETO228" s="251"/>
      <c r="ETP228" s="252"/>
      <c r="ETQ228" s="253"/>
      <c r="ETR228" s="251"/>
      <c r="ETS228" s="252"/>
      <c r="ETT228" s="253"/>
      <c r="ETU228" s="251"/>
      <c r="ETV228" s="252"/>
      <c r="ETW228" s="253"/>
      <c r="ETX228" s="251"/>
      <c r="ETY228" s="252"/>
      <c r="ETZ228" s="253"/>
      <c r="EUA228" s="251"/>
      <c r="EUB228" s="252"/>
      <c r="EUC228" s="253"/>
      <c r="EUD228" s="251"/>
      <c r="EUE228" s="252"/>
      <c r="EUF228" s="253"/>
      <c r="EUG228" s="251"/>
      <c r="EUH228" s="252"/>
      <c r="EUI228" s="253"/>
      <c r="EUJ228" s="251"/>
      <c r="EUK228" s="252"/>
      <c r="EUL228" s="253"/>
      <c r="EUM228" s="251"/>
      <c r="EUN228" s="252"/>
      <c r="EUO228" s="253"/>
      <c r="EUP228" s="251"/>
      <c r="EUQ228" s="252"/>
      <c r="EUR228" s="253"/>
      <c r="EUS228" s="251"/>
      <c r="EUT228" s="252"/>
      <c r="EUU228" s="253"/>
      <c r="EUV228" s="251"/>
      <c r="EUW228" s="252"/>
      <c r="EUX228" s="253"/>
      <c r="EUY228" s="251"/>
      <c r="EUZ228" s="252"/>
      <c r="EVA228" s="253"/>
      <c r="EVB228" s="251"/>
      <c r="EVC228" s="252"/>
      <c r="EVD228" s="253"/>
      <c r="EVE228" s="251"/>
      <c r="EVF228" s="252"/>
      <c r="EVG228" s="253"/>
      <c r="EVH228" s="251"/>
      <c r="EVI228" s="252"/>
      <c r="EVJ228" s="253"/>
      <c r="EVK228" s="251"/>
      <c r="EVL228" s="252"/>
      <c r="EVM228" s="253"/>
      <c r="EVN228" s="251"/>
      <c r="EVO228" s="252"/>
      <c r="EVP228" s="253"/>
      <c r="EVQ228" s="251"/>
      <c r="EVR228" s="252"/>
      <c r="EVS228" s="253"/>
      <c r="EVT228" s="251"/>
      <c r="EVU228" s="252"/>
      <c r="EVV228" s="253"/>
      <c r="EVW228" s="251"/>
      <c r="EVX228" s="252"/>
      <c r="EVY228" s="253"/>
      <c r="EVZ228" s="251"/>
      <c r="EWA228" s="252"/>
      <c r="EWB228" s="253"/>
      <c r="EWC228" s="251"/>
      <c r="EWD228" s="252"/>
      <c r="EWE228" s="253"/>
      <c r="EWF228" s="251"/>
      <c r="EWG228" s="252"/>
      <c r="EWH228" s="253"/>
      <c r="EWI228" s="251"/>
      <c r="EWJ228" s="252"/>
      <c r="EWK228" s="253"/>
      <c r="EWL228" s="251"/>
      <c r="EWM228" s="252"/>
      <c r="EWN228" s="253"/>
      <c r="EWO228" s="251"/>
      <c r="EWP228" s="252"/>
      <c r="EWQ228" s="253"/>
      <c r="EWR228" s="251"/>
      <c r="EWS228" s="252"/>
      <c r="EWT228" s="253"/>
      <c r="EWU228" s="251"/>
      <c r="EWV228" s="252"/>
      <c r="EWW228" s="253"/>
      <c r="EWX228" s="251"/>
      <c r="EWY228" s="252"/>
      <c r="EWZ228" s="253"/>
      <c r="EXA228" s="251"/>
      <c r="EXB228" s="252"/>
      <c r="EXC228" s="253"/>
      <c r="EXD228" s="251"/>
      <c r="EXE228" s="252"/>
      <c r="EXF228" s="253"/>
      <c r="EXG228" s="251"/>
      <c r="EXH228" s="252"/>
      <c r="EXI228" s="253"/>
      <c r="EXJ228" s="251"/>
      <c r="EXK228" s="252"/>
      <c r="EXL228" s="253"/>
      <c r="EXM228" s="251"/>
      <c r="EXN228" s="252"/>
      <c r="EXO228" s="253"/>
      <c r="EXP228" s="251"/>
      <c r="EXQ228" s="252"/>
      <c r="EXR228" s="253"/>
      <c r="EXS228" s="251"/>
      <c r="EXT228" s="252"/>
      <c r="EXU228" s="253"/>
      <c r="EXV228" s="251"/>
      <c r="EXW228" s="252"/>
      <c r="EXX228" s="253"/>
      <c r="EXY228" s="251"/>
      <c r="EXZ228" s="252"/>
      <c r="EYA228" s="253"/>
      <c r="EYB228" s="251"/>
      <c r="EYC228" s="252"/>
      <c r="EYD228" s="253"/>
      <c r="EYE228" s="251"/>
      <c r="EYF228" s="252"/>
      <c r="EYG228" s="253"/>
      <c r="EYH228" s="251"/>
      <c r="EYI228" s="252"/>
      <c r="EYJ228" s="253"/>
      <c r="EYK228" s="251"/>
      <c r="EYL228" s="252"/>
      <c r="EYM228" s="253"/>
      <c r="EYN228" s="251"/>
      <c r="EYO228" s="252"/>
      <c r="EYP228" s="253"/>
      <c r="EYQ228" s="251"/>
      <c r="EYR228" s="252"/>
      <c r="EYS228" s="253"/>
      <c r="EYT228" s="251"/>
      <c r="EYU228" s="252"/>
      <c r="EYV228" s="253"/>
      <c r="EYW228" s="251"/>
      <c r="EYX228" s="252"/>
      <c r="EYY228" s="253"/>
      <c r="EYZ228" s="251"/>
      <c r="EZA228" s="252"/>
      <c r="EZB228" s="253"/>
      <c r="EZC228" s="251"/>
      <c r="EZD228" s="252"/>
      <c r="EZE228" s="253"/>
      <c r="EZF228" s="251"/>
      <c r="EZG228" s="252"/>
      <c r="EZH228" s="253"/>
      <c r="EZI228" s="251"/>
      <c r="EZJ228" s="252"/>
      <c r="EZK228" s="253"/>
      <c r="EZL228" s="251"/>
      <c r="EZM228" s="252"/>
      <c r="EZN228" s="253"/>
      <c r="EZO228" s="251"/>
      <c r="EZP228" s="252"/>
      <c r="EZQ228" s="253"/>
      <c r="EZR228" s="251"/>
      <c r="EZS228" s="252"/>
      <c r="EZT228" s="253"/>
      <c r="EZU228" s="251"/>
      <c r="EZV228" s="252"/>
      <c r="EZW228" s="253"/>
      <c r="EZX228" s="251"/>
      <c r="EZY228" s="252"/>
      <c r="EZZ228" s="253"/>
      <c r="FAA228" s="251"/>
      <c r="FAB228" s="252"/>
      <c r="FAC228" s="253"/>
      <c r="FAD228" s="251"/>
      <c r="FAE228" s="252"/>
      <c r="FAF228" s="253"/>
      <c r="FAG228" s="251"/>
      <c r="FAH228" s="252"/>
      <c r="FAI228" s="253"/>
      <c r="FAJ228" s="251"/>
      <c r="FAK228" s="252"/>
      <c r="FAL228" s="253"/>
      <c r="FAM228" s="251"/>
      <c r="FAN228" s="252"/>
      <c r="FAO228" s="253"/>
      <c r="FAP228" s="251"/>
      <c r="FAQ228" s="252"/>
      <c r="FAR228" s="253"/>
      <c r="FAS228" s="251"/>
      <c r="FAT228" s="252"/>
      <c r="FAU228" s="253"/>
      <c r="FAV228" s="251"/>
      <c r="FAW228" s="252"/>
      <c r="FAX228" s="253"/>
      <c r="FAY228" s="251"/>
      <c r="FAZ228" s="252"/>
      <c r="FBA228" s="253"/>
      <c r="FBB228" s="251"/>
      <c r="FBC228" s="252"/>
      <c r="FBD228" s="253"/>
      <c r="FBE228" s="251"/>
      <c r="FBF228" s="252"/>
      <c r="FBG228" s="253"/>
      <c r="FBH228" s="251"/>
      <c r="FBI228" s="252"/>
      <c r="FBJ228" s="253"/>
      <c r="FBK228" s="251"/>
      <c r="FBL228" s="252"/>
      <c r="FBM228" s="253"/>
      <c r="FBN228" s="251"/>
      <c r="FBO228" s="252"/>
      <c r="FBP228" s="253"/>
      <c r="FBQ228" s="251"/>
      <c r="FBR228" s="252"/>
      <c r="FBS228" s="253"/>
      <c r="FBT228" s="251"/>
      <c r="FBU228" s="252"/>
      <c r="FBV228" s="253"/>
      <c r="FBW228" s="251"/>
      <c r="FBX228" s="252"/>
      <c r="FBY228" s="253"/>
      <c r="FBZ228" s="251"/>
      <c r="FCA228" s="252"/>
      <c r="FCB228" s="253"/>
      <c r="FCC228" s="251"/>
      <c r="FCD228" s="252"/>
      <c r="FCE228" s="253"/>
      <c r="FCF228" s="251"/>
      <c r="FCG228" s="252"/>
      <c r="FCH228" s="253"/>
      <c r="FCI228" s="251"/>
      <c r="FCJ228" s="252"/>
      <c r="FCK228" s="253"/>
      <c r="FCL228" s="251"/>
      <c r="FCM228" s="252"/>
      <c r="FCN228" s="253"/>
      <c r="FCO228" s="251"/>
      <c r="FCP228" s="252"/>
      <c r="FCQ228" s="253"/>
      <c r="FCR228" s="251"/>
      <c r="FCS228" s="252"/>
      <c r="FCT228" s="253"/>
      <c r="FCU228" s="251"/>
      <c r="FCV228" s="252"/>
      <c r="FCW228" s="253"/>
      <c r="FCX228" s="251"/>
      <c r="FCY228" s="252"/>
      <c r="FCZ228" s="253"/>
      <c r="FDA228" s="251"/>
      <c r="FDB228" s="252"/>
      <c r="FDC228" s="253"/>
      <c r="FDD228" s="251"/>
      <c r="FDE228" s="252"/>
      <c r="FDF228" s="253"/>
      <c r="FDG228" s="251"/>
      <c r="FDH228" s="252"/>
      <c r="FDI228" s="253"/>
      <c r="FDJ228" s="251"/>
      <c r="FDK228" s="252"/>
      <c r="FDL228" s="253"/>
      <c r="FDM228" s="251"/>
      <c r="FDN228" s="252"/>
      <c r="FDO228" s="253"/>
      <c r="FDP228" s="251"/>
      <c r="FDQ228" s="252"/>
      <c r="FDR228" s="253"/>
      <c r="FDS228" s="251"/>
      <c r="FDT228" s="252"/>
      <c r="FDU228" s="253"/>
      <c r="FDV228" s="251"/>
      <c r="FDW228" s="252"/>
      <c r="FDX228" s="253"/>
      <c r="FDY228" s="251"/>
      <c r="FDZ228" s="252"/>
      <c r="FEA228" s="253"/>
      <c r="FEB228" s="251"/>
      <c r="FEC228" s="252"/>
      <c r="FED228" s="253"/>
      <c r="FEE228" s="251"/>
      <c r="FEF228" s="252"/>
      <c r="FEG228" s="253"/>
      <c r="FEH228" s="251"/>
      <c r="FEI228" s="252"/>
      <c r="FEJ228" s="253"/>
      <c r="FEK228" s="251"/>
      <c r="FEL228" s="252"/>
      <c r="FEM228" s="253"/>
      <c r="FEN228" s="251"/>
      <c r="FEO228" s="252"/>
      <c r="FEP228" s="253"/>
      <c r="FEQ228" s="251"/>
      <c r="FER228" s="252"/>
      <c r="FES228" s="253"/>
      <c r="FET228" s="251"/>
      <c r="FEU228" s="252"/>
      <c r="FEV228" s="253"/>
      <c r="FEW228" s="251"/>
      <c r="FEX228" s="252"/>
      <c r="FEY228" s="253"/>
      <c r="FEZ228" s="251"/>
      <c r="FFA228" s="252"/>
      <c r="FFB228" s="253"/>
      <c r="FFC228" s="251"/>
      <c r="FFD228" s="252"/>
      <c r="FFE228" s="253"/>
      <c r="FFF228" s="251"/>
      <c r="FFG228" s="252"/>
      <c r="FFH228" s="253"/>
      <c r="FFI228" s="251"/>
      <c r="FFJ228" s="252"/>
      <c r="FFK228" s="253"/>
      <c r="FFL228" s="251"/>
      <c r="FFM228" s="252"/>
      <c r="FFN228" s="253"/>
      <c r="FFO228" s="251"/>
      <c r="FFP228" s="252"/>
      <c r="FFQ228" s="253"/>
      <c r="FFR228" s="251"/>
      <c r="FFS228" s="252"/>
      <c r="FFT228" s="253"/>
      <c r="FFU228" s="251"/>
      <c r="FFV228" s="252"/>
      <c r="FFW228" s="253"/>
      <c r="FFX228" s="251"/>
      <c r="FFY228" s="252"/>
      <c r="FFZ228" s="253"/>
      <c r="FGA228" s="251"/>
      <c r="FGB228" s="252"/>
      <c r="FGC228" s="253"/>
      <c r="FGD228" s="251"/>
      <c r="FGE228" s="252"/>
      <c r="FGF228" s="253"/>
      <c r="FGG228" s="251"/>
      <c r="FGH228" s="252"/>
      <c r="FGI228" s="253"/>
      <c r="FGJ228" s="251"/>
      <c r="FGK228" s="252"/>
      <c r="FGL228" s="253"/>
      <c r="FGM228" s="251"/>
      <c r="FGN228" s="252"/>
      <c r="FGO228" s="253"/>
      <c r="FGP228" s="251"/>
      <c r="FGQ228" s="252"/>
      <c r="FGR228" s="253"/>
      <c r="FGS228" s="251"/>
      <c r="FGT228" s="252"/>
      <c r="FGU228" s="253"/>
      <c r="FGV228" s="251"/>
      <c r="FGW228" s="252"/>
      <c r="FGX228" s="253"/>
      <c r="FGY228" s="251"/>
      <c r="FGZ228" s="252"/>
      <c r="FHA228" s="253"/>
      <c r="FHB228" s="251"/>
      <c r="FHC228" s="252"/>
      <c r="FHD228" s="253"/>
      <c r="FHE228" s="251"/>
      <c r="FHF228" s="252"/>
      <c r="FHG228" s="253"/>
      <c r="FHH228" s="251"/>
      <c r="FHI228" s="252"/>
      <c r="FHJ228" s="253"/>
      <c r="FHK228" s="251"/>
      <c r="FHL228" s="252"/>
      <c r="FHM228" s="253"/>
      <c r="FHN228" s="251"/>
      <c r="FHO228" s="252"/>
      <c r="FHP228" s="253"/>
      <c r="FHQ228" s="251"/>
      <c r="FHR228" s="252"/>
      <c r="FHS228" s="253"/>
      <c r="FHT228" s="251"/>
      <c r="FHU228" s="252"/>
      <c r="FHV228" s="253"/>
      <c r="FHW228" s="251"/>
      <c r="FHX228" s="252"/>
      <c r="FHY228" s="253"/>
      <c r="FHZ228" s="251"/>
      <c r="FIA228" s="252"/>
      <c r="FIB228" s="253"/>
      <c r="FIC228" s="251"/>
      <c r="FID228" s="252"/>
      <c r="FIE228" s="253"/>
      <c r="FIF228" s="251"/>
      <c r="FIG228" s="252"/>
      <c r="FIH228" s="253"/>
      <c r="FII228" s="251"/>
      <c r="FIJ228" s="252"/>
      <c r="FIK228" s="253"/>
      <c r="FIL228" s="251"/>
      <c r="FIM228" s="252"/>
      <c r="FIN228" s="253"/>
      <c r="FIO228" s="251"/>
      <c r="FIP228" s="252"/>
      <c r="FIQ228" s="253"/>
      <c r="FIR228" s="251"/>
      <c r="FIS228" s="252"/>
      <c r="FIT228" s="253"/>
      <c r="FIU228" s="251"/>
      <c r="FIV228" s="252"/>
      <c r="FIW228" s="253"/>
      <c r="FIX228" s="251"/>
      <c r="FIY228" s="252"/>
      <c r="FIZ228" s="253"/>
      <c r="FJA228" s="251"/>
      <c r="FJB228" s="252"/>
      <c r="FJC228" s="253"/>
      <c r="FJD228" s="251"/>
      <c r="FJE228" s="252"/>
      <c r="FJF228" s="253"/>
      <c r="FJG228" s="251"/>
      <c r="FJH228" s="252"/>
      <c r="FJI228" s="253"/>
      <c r="FJJ228" s="251"/>
      <c r="FJK228" s="252"/>
      <c r="FJL228" s="253"/>
      <c r="FJM228" s="251"/>
      <c r="FJN228" s="252"/>
      <c r="FJO228" s="253"/>
      <c r="FJP228" s="251"/>
      <c r="FJQ228" s="252"/>
      <c r="FJR228" s="253"/>
      <c r="FJS228" s="251"/>
      <c r="FJT228" s="252"/>
      <c r="FJU228" s="253"/>
      <c r="FJV228" s="251"/>
      <c r="FJW228" s="252"/>
      <c r="FJX228" s="253"/>
      <c r="FJY228" s="251"/>
      <c r="FJZ228" s="252"/>
      <c r="FKA228" s="253"/>
      <c r="FKB228" s="251"/>
      <c r="FKC228" s="252"/>
      <c r="FKD228" s="253"/>
      <c r="FKE228" s="251"/>
      <c r="FKF228" s="252"/>
      <c r="FKG228" s="253"/>
      <c r="FKH228" s="251"/>
      <c r="FKI228" s="252"/>
      <c r="FKJ228" s="253"/>
      <c r="FKK228" s="251"/>
      <c r="FKL228" s="252"/>
      <c r="FKM228" s="253"/>
      <c r="FKN228" s="251"/>
      <c r="FKO228" s="252"/>
      <c r="FKP228" s="253"/>
      <c r="FKQ228" s="251"/>
      <c r="FKR228" s="252"/>
      <c r="FKS228" s="253"/>
      <c r="FKT228" s="251"/>
      <c r="FKU228" s="252"/>
      <c r="FKV228" s="253"/>
      <c r="FKW228" s="251"/>
      <c r="FKX228" s="252"/>
      <c r="FKY228" s="253"/>
      <c r="FKZ228" s="251"/>
      <c r="FLA228" s="252"/>
      <c r="FLB228" s="253"/>
      <c r="FLC228" s="251"/>
      <c r="FLD228" s="252"/>
      <c r="FLE228" s="253"/>
      <c r="FLF228" s="251"/>
      <c r="FLG228" s="252"/>
      <c r="FLH228" s="253"/>
      <c r="FLI228" s="251"/>
      <c r="FLJ228" s="252"/>
      <c r="FLK228" s="253"/>
      <c r="FLL228" s="251"/>
      <c r="FLM228" s="252"/>
      <c r="FLN228" s="253"/>
      <c r="FLO228" s="251"/>
      <c r="FLP228" s="252"/>
      <c r="FLQ228" s="253"/>
      <c r="FLR228" s="251"/>
      <c r="FLS228" s="252"/>
      <c r="FLT228" s="253"/>
      <c r="FLU228" s="251"/>
      <c r="FLV228" s="252"/>
      <c r="FLW228" s="253"/>
      <c r="FLX228" s="251"/>
      <c r="FLY228" s="252"/>
      <c r="FLZ228" s="253"/>
      <c r="FMA228" s="251"/>
      <c r="FMB228" s="252"/>
      <c r="FMC228" s="253"/>
      <c r="FMD228" s="251"/>
      <c r="FME228" s="252"/>
      <c r="FMF228" s="253"/>
      <c r="FMG228" s="251"/>
      <c r="FMH228" s="252"/>
      <c r="FMI228" s="253"/>
      <c r="FMJ228" s="251"/>
      <c r="FMK228" s="252"/>
      <c r="FML228" s="253"/>
      <c r="FMM228" s="251"/>
      <c r="FMN228" s="252"/>
      <c r="FMO228" s="253"/>
      <c r="FMP228" s="251"/>
      <c r="FMQ228" s="252"/>
      <c r="FMR228" s="253"/>
      <c r="FMS228" s="251"/>
      <c r="FMT228" s="252"/>
      <c r="FMU228" s="253"/>
      <c r="FMV228" s="251"/>
      <c r="FMW228" s="252"/>
      <c r="FMX228" s="253"/>
      <c r="FMY228" s="251"/>
      <c r="FMZ228" s="252"/>
      <c r="FNA228" s="253"/>
      <c r="FNB228" s="251"/>
      <c r="FNC228" s="252"/>
      <c r="FND228" s="253"/>
      <c r="FNE228" s="251"/>
      <c r="FNF228" s="252"/>
      <c r="FNG228" s="253"/>
      <c r="FNH228" s="251"/>
      <c r="FNI228" s="252"/>
      <c r="FNJ228" s="253"/>
      <c r="FNK228" s="251"/>
      <c r="FNL228" s="252"/>
      <c r="FNM228" s="253"/>
      <c r="FNN228" s="251"/>
      <c r="FNO228" s="252"/>
      <c r="FNP228" s="253"/>
      <c r="FNQ228" s="251"/>
      <c r="FNR228" s="252"/>
      <c r="FNS228" s="253"/>
      <c r="FNT228" s="251"/>
      <c r="FNU228" s="252"/>
      <c r="FNV228" s="253"/>
      <c r="FNW228" s="251"/>
      <c r="FNX228" s="252"/>
      <c r="FNY228" s="253"/>
      <c r="FNZ228" s="251"/>
      <c r="FOA228" s="252"/>
      <c r="FOB228" s="253"/>
      <c r="FOC228" s="251"/>
      <c r="FOD228" s="252"/>
      <c r="FOE228" s="253"/>
      <c r="FOF228" s="251"/>
      <c r="FOG228" s="252"/>
      <c r="FOH228" s="253"/>
      <c r="FOI228" s="251"/>
      <c r="FOJ228" s="252"/>
      <c r="FOK228" s="253"/>
      <c r="FOL228" s="251"/>
      <c r="FOM228" s="252"/>
      <c r="FON228" s="253"/>
      <c r="FOO228" s="251"/>
      <c r="FOP228" s="252"/>
      <c r="FOQ228" s="253"/>
      <c r="FOR228" s="251"/>
      <c r="FOS228" s="252"/>
      <c r="FOT228" s="253"/>
      <c r="FOU228" s="251"/>
      <c r="FOV228" s="252"/>
      <c r="FOW228" s="253"/>
      <c r="FOX228" s="251"/>
      <c r="FOY228" s="252"/>
      <c r="FOZ228" s="253"/>
      <c r="FPA228" s="251"/>
      <c r="FPB228" s="252"/>
      <c r="FPC228" s="253"/>
      <c r="FPD228" s="251"/>
      <c r="FPE228" s="252"/>
      <c r="FPF228" s="253"/>
      <c r="FPG228" s="251"/>
      <c r="FPH228" s="252"/>
      <c r="FPI228" s="253"/>
      <c r="FPJ228" s="251"/>
      <c r="FPK228" s="252"/>
      <c r="FPL228" s="253"/>
      <c r="FPM228" s="251"/>
      <c r="FPN228" s="252"/>
      <c r="FPO228" s="253"/>
      <c r="FPP228" s="251"/>
      <c r="FPQ228" s="252"/>
      <c r="FPR228" s="253"/>
      <c r="FPS228" s="251"/>
      <c r="FPT228" s="252"/>
      <c r="FPU228" s="253"/>
      <c r="FPV228" s="251"/>
      <c r="FPW228" s="252"/>
      <c r="FPX228" s="253"/>
      <c r="FPY228" s="251"/>
      <c r="FPZ228" s="252"/>
      <c r="FQA228" s="253"/>
      <c r="FQB228" s="251"/>
      <c r="FQC228" s="252"/>
      <c r="FQD228" s="253"/>
      <c r="FQE228" s="251"/>
      <c r="FQF228" s="252"/>
      <c r="FQG228" s="253"/>
      <c r="FQH228" s="251"/>
      <c r="FQI228" s="252"/>
      <c r="FQJ228" s="253"/>
      <c r="FQK228" s="251"/>
      <c r="FQL228" s="252"/>
      <c r="FQM228" s="253"/>
      <c r="FQN228" s="251"/>
      <c r="FQO228" s="252"/>
      <c r="FQP228" s="253"/>
      <c r="FQQ228" s="251"/>
      <c r="FQR228" s="252"/>
      <c r="FQS228" s="253"/>
      <c r="FQT228" s="251"/>
      <c r="FQU228" s="252"/>
      <c r="FQV228" s="253"/>
      <c r="FQW228" s="251"/>
      <c r="FQX228" s="252"/>
      <c r="FQY228" s="253"/>
      <c r="FQZ228" s="251"/>
      <c r="FRA228" s="252"/>
      <c r="FRB228" s="253"/>
      <c r="FRC228" s="251"/>
      <c r="FRD228" s="252"/>
      <c r="FRE228" s="253"/>
      <c r="FRF228" s="251"/>
      <c r="FRG228" s="252"/>
      <c r="FRH228" s="253"/>
      <c r="FRI228" s="251"/>
      <c r="FRJ228" s="252"/>
      <c r="FRK228" s="253"/>
      <c r="FRL228" s="251"/>
      <c r="FRM228" s="252"/>
      <c r="FRN228" s="253"/>
      <c r="FRO228" s="251"/>
      <c r="FRP228" s="252"/>
      <c r="FRQ228" s="253"/>
      <c r="FRR228" s="251"/>
      <c r="FRS228" s="252"/>
      <c r="FRT228" s="253"/>
      <c r="FRU228" s="251"/>
      <c r="FRV228" s="252"/>
      <c r="FRW228" s="253"/>
      <c r="FRX228" s="251"/>
      <c r="FRY228" s="252"/>
      <c r="FRZ228" s="253"/>
      <c r="FSA228" s="251"/>
      <c r="FSB228" s="252"/>
      <c r="FSC228" s="253"/>
      <c r="FSD228" s="251"/>
      <c r="FSE228" s="252"/>
      <c r="FSF228" s="253"/>
      <c r="FSG228" s="251"/>
      <c r="FSH228" s="252"/>
      <c r="FSI228" s="253"/>
      <c r="FSJ228" s="251"/>
      <c r="FSK228" s="252"/>
      <c r="FSL228" s="253"/>
      <c r="FSM228" s="251"/>
      <c r="FSN228" s="252"/>
      <c r="FSO228" s="253"/>
      <c r="FSP228" s="251"/>
      <c r="FSQ228" s="252"/>
      <c r="FSR228" s="253"/>
      <c r="FSS228" s="251"/>
      <c r="FST228" s="252"/>
      <c r="FSU228" s="253"/>
      <c r="FSV228" s="251"/>
      <c r="FSW228" s="252"/>
      <c r="FSX228" s="253"/>
      <c r="FSY228" s="251"/>
      <c r="FSZ228" s="252"/>
      <c r="FTA228" s="253"/>
      <c r="FTB228" s="251"/>
      <c r="FTC228" s="252"/>
      <c r="FTD228" s="253"/>
      <c r="FTE228" s="251"/>
      <c r="FTF228" s="252"/>
      <c r="FTG228" s="253"/>
      <c r="FTH228" s="251"/>
      <c r="FTI228" s="252"/>
      <c r="FTJ228" s="253"/>
      <c r="FTK228" s="251"/>
      <c r="FTL228" s="252"/>
      <c r="FTM228" s="253"/>
      <c r="FTN228" s="251"/>
      <c r="FTO228" s="252"/>
      <c r="FTP228" s="253"/>
      <c r="FTQ228" s="251"/>
      <c r="FTR228" s="252"/>
      <c r="FTS228" s="253"/>
      <c r="FTT228" s="251"/>
      <c r="FTU228" s="252"/>
      <c r="FTV228" s="253"/>
      <c r="FTW228" s="251"/>
      <c r="FTX228" s="252"/>
      <c r="FTY228" s="253"/>
      <c r="FTZ228" s="251"/>
      <c r="FUA228" s="252"/>
      <c r="FUB228" s="253"/>
      <c r="FUC228" s="251"/>
      <c r="FUD228" s="252"/>
      <c r="FUE228" s="253"/>
      <c r="FUF228" s="251"/>
      <c r="FUG228" s="252"/>
      <c r="FUH228" s="253"/>
      <c r="FUI228" s="251"/>
      <c r="FUJ228" s="252"/>
      <c r="FUK228" s="253"/>
      <c r="FUL228" s="251"/>
      <c r="FUM228" s="252"/>
      <c r="FUN228" s="253"/>
      <c r="FUO228" s="251"/>
      <c r="FUP228" s="252"/>
      <c r="FUQ228" s="253"/>
      <c r="FUR228" s="251"/>
      <c r="FUS228" s="252"/>
      <c r="FUT228" s="253"/>
      <c r="FUU228" s="251"/>
      <c r="FUV228" s="252"/>
      <c r="FUW228" s="253"/>
      <c r="FUX228" s="251"/>
      <c r="FUY228" s="252"/>
      <c r="FUZ228" s="253"/>
      <c r="FVA228" s="251"/>
      <c r="FVB228" s="252"/>
      <c r="FVC228" s="253"/>
      <c r="FVD228" s="251"/>
      <c r="FVE228" s="252"/>
      <c r="FVF228" s="253"/>
      <c r="FVG228" s="251"/>
      <c r="FVH228" s="252"/>
      <c r="FVI228" s="253"/>
      <c r="FVJ228" s="251"/>
      <c r="FVK228" s="252"/>
      <c r="FVL228" s="253"/>
      <c r="FVM228" s="251"/>
      <c r="FVN228" s="252"/>
      <c r="FVO228" s="253"/>
      <c r="FVP228" s="251"/>
      <c r="FVQ228" s="252"/>
      <c r="FVR228" s="253"/>
      <c r="FVS228" s="251"/>
      <c r="FVT228" s="252"/>
      <c r="FVU228" s="253"/>
      <c r="FVV228" s="251"/>
      <c r="FVW228" s="252"/>
      <c r="FVX228" s="253"/>
      <c r="FVY228" s="251"/>
      <c r="FVZ228" s="252"/>
      <c r="FWA228" s="253"/>
      <c r="FWB228" s="251"/>
      <c r="FWC228" s="252"/>
      <c r="FWD228" s="253"/>
      <c r="FWE228" s="251"/>
      <c r="FWF228" s="252"/>
      <c r="FWG228" s="253"/>
      <c r="FWH228" s="251"/>
      <c r="FWI228" s="252"/>
      <c r="FWJ228" s="253"/>
      <c r="FWK228" s="251"/>
      <c r="FWL228" s="252"/>
      <c r="FWM228" s="253"/>
      <c r="FWN228" s="251"/>
      <c r="FWO228" s="252"/>
      <c r="FWP228" s="253"/>
      <c r="FWQ228" s="251"/>
      <c r="FWR228" s="252"/>
      <c r="FWS228" s="253"/>
      <c r="FWT228" s="251"/>
      <c r="FWU228" s="252"/>
      <c r="FWV228" s="253"/>
      <c r="FWW228" s="251"/>
      <c r="FWX228" s="252"/>
      <c r="FWY228" s="253"/>
      <c r="FWZ228" s="251"/>
      <c r="FXA228" s="252"/>
      <c r="FXB228" s="253"/>
      <c r="FXC228" s="251"/>
      <c r="FXD228" s="252"/>
      <c r="FXE228" s="253"/>
      <c r="FXF228" s="251"/>
      <c r="FXG228" s="252"/>
      <c r="FXH228" s="253"/>
      <c r="FXI228" s="251"/>
      <c r="FXJ228" s="252"/>
      <c r="FXK228" s="253"/>
      <c r="FXL228" s="251"/>
      <c r="FXM228" s="252"/>
      <c r="FXN228" s="253"/>
      <c r="FXO228" s="251"/>
      <c r="FXP228" s="252"/>
      <c r="FXQ228" s="253"/>
      <c r="FXR228" s="251"/>
      <c r="FXS228" s="252"/>
      <c r="FXT228" s="253"/>
      <c r="FXU228" s="251"/>
      <c r="FXV228" s="252"/>
      <c r="FXW228" s="253"/>
      <c r="FXX228" s="251"/>
      <c r="FXY228" s="252"/>
      <c r="FXZ228" s="253"/>
      <c r="FYA228" s="251"/>
      <c r="FYB228" s="252"/>
      <c r="FYC228" s="253"/>
      <c r="FYD228" s="251"/>
      <c r="FYE228" s="252"/>
      <c r="FYF228" s="253"/>
      <c r="FYG228" s="251"/>
      <c r="FYH228" s="252"/>
      <c r="FYI228" s="253"/>
      <c r="FYJ228" s="251"/>
      <c r="FYK228" s="252"/>
      <c r="FYL228" s="253"/>
      <c r="FYM228" s="251"/>
      <c r="FYN228" s="252"/>
      <c r="FYO228" s="253"/>
      <c r="FYP228" s="251"/>
      <c r="FYQ228" s="252"/>
      <c r="FYR228" s="253"/>
      <c r="FYS228" s="251"/>
      <c r="FYT228" s="252"/>
      <c r="FYU228" s="253"/>
      <c r="FYV228" s="251"/>
      <c r="FYW228" s="252"/>
      <c r="FYX228" s="253"/>
      <c r="FYY228" s="251"/>
      <c r="FYZ228" s="252"/>
      <c r="FZA228" s="253"/>
      <c r="FZB228" s="251"/>
      <c r="FZC228" s="252"/>
      <c r="FZD228" s="253"/>
      <c r="FZE228" s="251"/>
      <c r="FZF228" s="252"/>
      <c r="FZG228" s="253"/>
      <c r="FZH228" s="251"/>
      <c r="FZI228" s="252"/>
      <c r="FZJ228" s="253"/>
      <c r="FZK228" s="251"/>
      <c r="FZL228" s="252"/>
      <c r="FZM228" s="253"/>
      <c r="FZN228" s="251"/>
      <c r="FZO228" s="252"/>
      <c r="FZP228" s="253"/>
      <c r="FZQ228" s="251"/>
      <c r="FZR228" s="252"/>
      <c r="FZS228" s="253"/>
      <c r="FZT228" s="251"/>
      <c r="FZU228" s="252"/>
      <c r="FZV228" s="253"/>
      <c r="FZW228" s="251"/>
      <c r="FZX228" s="252"/>
      <c r="FZY228" s="253"/>
      <c r="FZZ228" s="251"/>
      <c r="GAA228" s="252"/>
      <c r="GAB228" s="253"/>
      <c r="GAC228" s="251"/>
      <c r="GAD228" s="252"/>
      <c r="GAE228" s="253"/>
      <c r="GAF228" s="251"/>
      <c r="GAG228" s="252"/>
      <c r="GAH228" s="253"/>
      <c r="GAI228" s="251"/>
      <c r="GAJ228" s="252"/>
      <c r="GAK228" s="253"/>
      <c r="GAL228" s="251"/>
      <c r="GAM228" s="252"/>
      <c r="GAN228" s="253"/>
      <c r="GAO228" s="251"/>
      <c r="GAP228" s="252"/>
      <c r="GAQ228" s="253"/>
      <c r="GAR228" s="251"/>
      <c r="GAS228" s="252"/>
      <c r="GAT228" s="253"/>
      <c r="GAU228" s="251"/>
      <c r="GAV228" s="252"/>
      <c r="GAW228" s="253"/>
      <c r="GAX228" s="251"/>
      <c r="GAY228" s="252"/>
      <c r="GAZ228" s="253"/>
      <c r="GBA228" s="251"/>
      <c r="GBB228" s="252"/>
      <c r="GBC228" s="253"/>
      <c r="GBD228" s="251"/>
      <c r="GBE228" s="252"/>
      <c r="GBF228" s="253"/>
      <c r="GBG228" s="251"/>
      <c r="GBH228" s="252"/>
      <c r="GBI228" s="253"/>
      <c r="GBJ228" s="251"/>
      <c r="GBK228" s="252"/>
      <c r="GBL228" s="253"/>
      <c r="GBM228" s="251"/>
      <c r="GBN228" s="252"/>
      <c r="GBO228" s="253"/>
      <c r="GBP228" s="251"/>
      <c r="GBQ228" s="252"/>
      <c r="GBR228" s="253"/>
      <c r="GBS228" s="251"/>
      <c r="GBT228" s="252"/>
      <c r="GBU228" s="253"/>
      <c r="GBV228" s="251"/>
      <c r="GBW228" s="252"/>
      <c r="GBX228" s="253"/>
      <c r="GBY228" s="251"/>
      <c r="GBZ228" s="252"/>
      <c r="GCA228" s="253"/>
      <c r="GCB228" s="251"/>
      <c r="GCC228" s="252"/>
      <c r="GCD228" s="253"/>
      <c r="GCE228" s="251"/>
      <c r="GCF228" s="252"/>
      <c r="GCG228" s="253"/>
      <c r="GCH228" s="251"/>
      <c r="GCI228" s="252"/>
      <c r="GCJ228" s="253"/>
      <c r="GCK228" s="251"/>
      <c r="GCL228" s="252"/>
      <c r="GCM228" s="253"/>
      <c r="GCN228" s="251"/>
      <c r="GCO228" s="252"/>
      <c r="GCP228" s="253"/>
      <c r="GCQ228" s="251"/>
      <c r="GCR228" s="252"/>
      <c r="GCS228" s="253"/>
      <c r="GCT228" s="251"/>
      <c r="GCU228" s="252"/>
      <c r="GCV228" s="253"/>
      <c r="GCW228" s="251"/>
      <c r="GCX228" s="252"/>
      <c r="GCY228" s="253"/>
      <c r="GCZ228" s="251"/>
      <c r="GDA228" s="252"/>
      <c r="GDB228" s="253"/>
      <c r="GDC228" s="251"/>
      <c r="GDD228" s="252"/>
      <c r="GDE228" s="253"/>
      <c r="GDF228" s="251"/>
      <c r="GDG228" s="252"/>
      <c r="GDH228" s="253"/>
      <c r="GDI228" s="251"/>
      <c r="GDJ228" s="252"/>
      <c r="GDK228" s="253"/>
      <c r="GDL228" s="251"/>
      <c r="GDM228" s="252"/>
      <c r="GDN228" s="253"/>
      <c r="GDO228" s="251"/>
      <c r="GDP228" s="252"/>
      <c r="GDQ228" s="253"/>
      <c r="GDR228" s="251"/>
      <c r="GDS228" s="252"/>
      <c r="GDT228" s="253"/>
      <c r="GDU228" s="251"/>
      <c r="GDV228" s="252"/>
      <c r="GDW228" s="253"/>
      <c r="GDX228" s="251"/>
      <c r="GDY228" s="252"/>
      <c r="GDZ228" s="253"/>
      <c r="GEA228" s="251"/>
      <c r="GEB228" s="252"/>
      <c r="GEC228" s="253"/>
      <c r="GED228" s="251"/>
      <c r="GEE228" s="252"/>
      <c r="GEF228" s="253"/>
      <c r="GEG228" s="251"/>
      <c r="GEH228" s="252"/>
      <c r="GEI228" s="253"/>
      <c r="GEJ228" s="251"/>
      <c r="GEK228" s="252"/>
      <c r="GEL228" s="253"/>
      <c r="GEM228" s="251"/>
      <c r="GEN228" s="252"/>
      <c r="GEO228" s="253"/>
      <c r="GEP228" s="251"/>
      <c r="GEQ228" s="252"/>
      <c r="GER228" s="253"/>
      <c r="GES228" s="251"/>
      <c r="GET228" s="252"/>
      <c r="GEU228" s="253"/>
      <c r="GEV228" s="251"/>
      <c r="GEW228" s="252"/>
      <c r="GEX228" s="253"/>
      <c r="GEY228" s="251"/>
      <c r="GEZ228" s="252"/>
      <c r="GFA228" s="253"/>
      <c r="GFB228" s="251"/>
      <c r="GFC228" s="252"/>
      <c r="GFD228" s="253"/>
      <c r="GFE228" s="251"/>
      <c r="GFF228" s="252"/>
      <c r="GFG228" s="253"/>
      <c r="GFH228" s="251"/>
      <c r="GFI228" s="252"/>
      <c r="GFJ228" s="253"/>
      <c r="GFK228" s="251"/>
      <c r="GFL228" s="252"/>
      <c r="GFM228" s="253"/>
      <c r="GFN228" s="251"/>
      <c r="GFO228" s="252"/>
      <c r="GFP228" s="253"/>
      <c r="GFQ228" s="251"/>
      <c r="GFR228" s="252"/>
      <c r="GFS228" s="253"/>
      <c r="GFT228" s="251"/>
      <c r="GFU228" s="252"/>
      <c r="GFV228" s="253"/>
      <c r="GFW228" s="251"/>
      <c r="GFX228" s="252"/>
      <c r="GFY228" s="253"/>
      <c r="GFZ228" s="251"/>
      <c r="GGA228" s="252"/>
      <c r="GGB228" s="253"/>
      <c r="GGC228" s="251"/>
      <c r="GGD228" s="252"/>
      <c r="GGE228" s="253"/>
      <c r="GGF228" s="251"/>
      <c r="GGG228" s="252"/>
      <c r="GGH228" s="253"/>
      <c r="GGI228" s="251"/>
      <c r="GGJ228" s="252"/>
      <c r="GGK228" s="253"/>
      <c r="GGL228" s="251"/>
      <c r="GGM228" s="252"/>
      <c r="GGN228" s="253"/>
      <c r="GGO228" s="251"/>
      <c r="GGP228" s="252"/>
      <c r="GGQ228" s="253"/>
      <c r="GGR228" s="251"/>
      <c r="GGS228" s="252"/>
      <c r="GGT228" s="253"/>
      <c r="GGU228" s="251"/>
      <c r="GGV228" s="252"/>
      <c r="GGW228" s="253"/>
      <c r="GGX228" s="251"/>
      <c r="GGY228" s="252"/>
      <c r="GGZ228" s="253"/>
      <c r="GHA228" s="251"/>
      <c r="GHB228" s="252"/>
      <c r="GHC228" s="253"/>
      <c r="GHD228" s="251"/>
      <c r="GHE228" s="252"/>
      <c r="GHF228" s="253"/>
      <c r="GHG228" s="251"/>
      <c r="GHH228" s="252"/>
      <c r="GHI228" s="253"/>
      <c r="GHJ228" s="251"/>
      <c r="GHK228" s="252"/>
      <c r="GHL228" s="253"/>
      <c r="GHM228" s="251"/>
      <c r="GHN228" s="252"/>
      <c r="GHO228" s="253"/>
      <c r="GHP228" s="251"/>
      <c r="GHQ228" s="252"/>
      <c r="GHR228" s="253"/>
      <c r="GHS228" s="251"/>
      <c r="GHT228" s="252"/>
      <c r="GHU228" s="253"/>
      <c r="GHV228" s="251"/>
      <c r="GHW228" s="252"/>
      <c r="GHX228" s="253"/>
      <c r="GHY228" s="251"/>
      <c r="GHZ228" s="252"/>
      <c r="GIA228" s="253"/>
      <c r="GIB228" s="251"/>
      <c r="GIC228" s="252"/>
      <c r="GID228" s="253"/>
      <c r="GIE228" s="251"/>
      <c r="GIF228" s="252"/>
      <c r="GIG228" s="253"/>
      <c r="GIH228" s="251"/>
      <c r="GII228" s="252"/>
      <c r="GIJ228" s="253"/>
      <c r="GIK228" s="251"/>
      <c r="GIL228" s="252"/>
      <c r="GIM228" s="253"/>
      <c r="GIN228" s="251"/>
      <c r="GIO228" s="252"/>
      <c r="GIP228" s="253"/>
      <c r="GIQ228" s="251"/>
      <c r="GIR228" s="252"/>
      <c r="GIS228" s="253"/>
      <c r="GIT228" s="251"/>
      <c r="GIU228" s="252"/>
      <c r="GIV228" s="253"/>
      <c r="GIW228" s="251"/>
      <c r="GIX228" s="252"/>
      <c r="GIY228" s="253"/>
      <c r="GIZ228" s="251"/>
      <c r="GJA228" s="252"/>
      <c r="GJB228" s="253"/>
      <c r="GJC228" s="251"/>
      <c r="GJD228" s="252"/>
      <c r="GJE228" s="253"/>
      <c r="GJF228" s="251"/>
      <c r="GJG228" s="252"/>
      <c r="GJH228" s="253"/>
      <c r="GJI228" s="251"/>
      <c r="GJJ228" s="252"/>
      <c r="GJK228" s="253"/>
      <c r="GJL228" s="251"/>
      <c r="GJM228" s="252"/>
      <c r="GJN228" s="253"/>
      <c r="GJO228" s="251"/>
      <c r="GJP228" s="252"/>
      <c r="GJQ228" s="253"/>
      <c r="GJR228" s="251"/>
      <c r="GJS228" s="252"/>
      <c r="GJT228" s="253"/>
      <c r="GJU228" s="251"/>
      <c r="GJV228" s="252"/>
      <c r="GJW228" s="253"/>
      <c r="GJX228" s="251"/>
      <c r="GJY228" s="252"/>
      <c r="GJZ228" s="253"/>
      <c r="GKA228" s="251"/>
      <c r="GKB228" s="252"/>
      <c r="GKC228" s="253"/>
      <c r="GKD228" s="251"/>
      <c r="GKE228" s="252"/>
      <c r="GKF228" s="253"/>
      <c r="GKG228" s="251"/>
      <c r="GKH228" s="252"/>
      <c r="GKI228" s="253"/>
      <c r="GKJ228" s="251"/>
      <c r="GKK228" s="252"/>
      <c r="GKL228" s="253"/>
      <c r="GKM228" s="251"/>
      <c r="GKN228" s="252"/>
      <c r="GKO228" s="253"/>
      <c r="GKP228" s="251"/>
      <c r="GKQ228" s="252"/>
      <c r="GKR228" s="253"/>
      <c r="GKS228" s="251"/>
      <c r="GKT228" s="252"/>
      <c r="GKU228" s="253"/>
      <c r="GKV228" s="251"/>
      <c r="GKW228" s="252"/>
      <c r="GKX228" s="253"/>
      <c r="GKY228" s="251"/>
      <c r="GKZ228" s="252"/>
      <c r="GLA228" s="253"/>
      <c r="GLB228" s="251"/>
      <c r="GLC228" s="252"/>
      <c r="GLD228" s="253"/>
      <c r="GLE228" s="251"/>
      <c r="GLF228" s="252"/>
      <c r="GLG228" s="253"/>
      <c r="GLH228" s="251"/>
      <c r="GLI228" s="252"/>
      <c r="GLJ228" s="253"/>
      <c r="GLK228" s="251"/>
      <c r="GLL228" s="252"/>
      <c r="GLM228" s="253"/>
      <c r="GLN228" s="251"/>
      <c r="GLO228" s="252"/>
      <c r="GLP228" s="253"/>
      <c r="GLQ228" s="251"/>
      <c r="GLR228" s="252"/>
      <c r="GLS228" s="253"/>
      <c r="GLT228" s="251"/>
      <c r="GLU228" s="252"/>
      <c r="GLV228" s="253"/>
      <c r="GLW228" s="251"/>
      <c r="GLX228" s="252"/>
      <c r="GLY228" s="253"/>
      <c r="GLZ228" s="251"/>
      <c r="GMA228" s="252"/>
      <c r="GMB228" s="253"/>
      <c r="GMC228" s="251"/>
      <c r="GMD228" s="252"/>
      <c r="GME228" s="253"/>
      <c r="GMF228" s="251"/>
      <c r="GMG228" s="252"/>
      <c r="GMH228" s="253"/>
      <c r="GMI228" s="251"/>
      <c r="GMJ228" s="252"/>
      <c r="GMK228" s="253"/>
      <c r="GML228" s="251"/>
      <c r="GMM228" s="252"/>
      <c r="GMN228" s="253"/>
      <c r="GMO228" s="251"/>
      <c r="GMP228" s="252"/>
      <c r="GMQ228" s="253"/>
      <c r="GMR228" s="251"/>
      <c r="GMS228" s="252"/>
      <c r="GMT228" s="253"/>
      <c r="GMU228" s="251"/>
      <c r="GMV228" s="252"/>
      <c r="GMW228" s="253"/>
      <c r="GMX228" s="251"/>
      <c r="GMY228" s="252"/>
      <c r="GMZ228" s="253"/>
      <c r="GNA228" s="251"/>
      <c r="GNB228" s="252"/>
      <c r="GNC228" s="253"/>
      <c r="GND228" s="251"/>
      <c r="GNE228" s="252"/>
      <c r="GNF228" s="253"/>
      <c r="GNG228" s="251"/>
      <c r="GNH228" s="252"/>
      <c r="GNI228" s="253"/>
      <c r="GNJ228" s="251"/>
      <c r="GNK228" s="252"/>
      <c r="GNL228" s="253"/>
      <c r="GNM228" s="251"/>
      <c r="GNN228" s="252"/>
      <c r="GNO228" s="253"/>
      <c r="GNP228" s="251"/>
      <c r="GNQ228" s="252"/>
      <c r="GNR228" s="253"/>
      <c r="GNS228" s="251"/>
      <c r="GNT228" s="252"/>
      <c r="GNU228" s="253"/>
      <c r="GNV228" s="251"/>
      <c r="GNW228" s="252"/>
      <c r="GNX228" s="253"/>
      <c r="GNY228" s="251"/>
      <c r="GNZ228" s="252"/>
      <c r="GOA228" s="253"/>
      <c r="GOB228" s="251"/>
      <c r="GOC228" s="252"/>
      <c r="GOD228" s="253"/>
      <c r="GOE228" s="251"/>
      <c r="GOF228" s="252"/>
      <c r="GOG228" s="253"/>
      <c r="GOH228" s="251"/>
      <c r="GOI228" s="252"/>
      <c r="GOJ228" s="253"/>
      <c r="GOK228" s="251"/>
      <c r="GOL228" s="252"/>
      <c r="GOM228" s="253"/>
      <c r="GON228" s="251"/>
      <c r="GOO228" s="252"/>
      <c r="GOP228" s="253"/>
      <c r="GOQ228" s="251"/>
      <c r="GOR228" s="252"/>
      <c r="GOS228" s="253"/>
      <c r="GOT228" s="251"/>
      <c r="GOU228" s="252"/>
      <c r="GOV228" s="253"/>
      <c r="GOW228" s="251"/>
      <c r="GOX228" s="252"/>
      <c r="GOY228" s="253"/>
      <c r="GOZ228" s="251"/>
      <c r="GPA228" s="252"/>
      <c r="GPB228" s="253"/>
      <c r="GPC228" s="251"/>
      <c r="GPD228" s="252"/>
      <c r="GPE228" s="253"/>
      <c r="GPF228" s="251"/>
      <c r="GPG228" s="252"/>
      <c r="GPH228" s="253"/>
      <c r="GPI228" s="251"/>
      <c r="GPJ228" s="252"/>
      <c r="GPK228" s="253"/>
      <c r="GPL228" s="251"/>
      <c r="GPM228" s="252"/>
      <c r="GPN228" s="253"/>
      <c r="GPO228" s="251"/>
      <c r="GPP228" s="252"/>
      <c r="GPQ228" s="253"/>
      <c r="GPR228" s="251"/>
      <c r="GPS228" s="252"/>
      <c r="GPT228" s="253"/>
      <c r="GPU228" s="251"/>
      <c r="GPV228" s="252"/>
      <c r="GPW228" s="253"/>
      <c r="GPX228" s="251"/>
      <c r="GPY228" s="252"/>
      <c r="GPZ228" s="253"/>
      <c r="GQA228" s="251"/>
      <c r="GQB228" s="252"/>
      <c r="GQC228" s="253"/>
      <c r="GQD228" s="251"/>
      <c r="GQE228" s="252"/>
      <c r="GQF228" s="253"/>
      <c r="GQG228" s="251"/>
      <c r="GQH228" s="252"/>
      <c r="GQI228" s="253"/>
      <c r="GQJ228" s="251"/>
      <c r="GQK228" s="252"/>
      <c r="GQL228" s="253"/>
      <c r="GQM228" s="251"/>
      <c r="GQN228" s="252"/>
      <c r="GQO228" s="253"/>
      <c r="GQP228" s="251"/>
      <c r="GQQ228" s="252"/>
      <c r="GQR228" s="253"/>
      <c r="GQS228" s="251"/>
      <c r="GQT228" s="252"/>
      <c r="GQU228" s="253"/>
      <c r="GQV228" s="251"/>
      <c r="GQW228" s="252"/>
      <c r="GQX228" s="253"/>
      <c r="GQY228" s="251"/>
      <c r="GQZ228" s="252"/>
      <c r="GRA228" s="253"/>
      <c r="GRB228" s="251"/>
      <c r="GRC228" s="252"/>
      <c r="GRD228" s="253"/>
      <c r="GRE228" s="251"/>
      <c r="GRF228" s="252"/>
      <c r="GRG228" s="253"/>
      <c r="GRH228" s="251"/>
      <c r="GRI228" s="252"/>
      <c r="GRJ228" s="253"/>
      <c r="GRK228" s="251"/>
      <c r="GRL228" s="252"/>
      <c r="GRM228" s="253"/>
      <c r="GRN228" s="251"/>
      <c r="GRO228" s="252"/>
      <c r="GRP228" s="253"/>
      <c r="GRQ228" s="251"/>
      <c r="GRR228" s="252"/>
      <c r="GRS228" s="253"/>
      <c r="GRT228" s="251"/>
      <c r="GRU228" s="252"/>
      <c r="GRV228" s="253"/>
      <c r="GRW228" s="251"/>
      <c r="GRX228" s="252"/>
      <c r="GRY228" s="253"/>
      <c r="GRZ228" s="251"/>
      <c r="GSA228" s="252"/>
      <c r="GSB228" s="253"/>
      <c r="GSC228" s="251"/>
      <c r="GSD228" s="252"/>
      <c r="GSE228" s="253"/>
      <c r="GSF228" s="251"/>
      <c r="GSG228" s="252"/>
      <c r="GSH228" s="253"/>
      <c r="GSI228" s="251"/>
      <c r="GSJ228" s="252"/>
      <c r="GSK228" s="253"/>
      <c r="GSL228" s="251"/>
      <c r="GSM228" s="252"/>
      <c r="GSN228" s="253"/>
      <c r="GSO228" s="251"/>
      <c r="GSP228" s="252"/>
      <c r="GSQ228" s="253"/>
      <c r="GSR228" s="251"/>
      <c r="GSS228" s="252"/>
      <c r="GST228" s="253"/>
      <c r="GSU228" s="251"/>
      <c r="GSV228" s="252"/>
      <c r="GSW228" s="253"/>
      <c r="GSX228" s="251"/>
      <c r="GSY228" s="252"/>
      <c r="GSZ228" s="253"/>
      <c r="GTA228" s="251"/>
      <c r="GTB228" s="252"/>
      <c r="GTC228" s="253"/>
      <c r="GTD228" s="251"/>
      <c r="GTE228" s="252"/>
      <c r="GTF228" s="253"/>
      <c r="GTG228" s="251"/>
      <c r="GTH228" s="252"/>
      <c r="GTI228" s="253"/>
      <c r="GTJ228" s="251"/>
      <c r="GTK228" s="252"/>
      <c r="GTL228" s="253"/>
      <c r="GTM228" s="251"/>
      <c r="GTN228" s="252"/>
      <c r="GTO228" s="253"/>
      <c r="GTP228" s="251"/>
      <c r="GTQ228" s="252"/>
      <c r="GTR228" s="253"/>
      <c r="GTS228" s="251"/>
      <c r="GTT228" s="252"/>
      <c r="GTU228" s="253"/>
      <c r="GTV228" s="251"/>
      <c r="GTW228" s="252"/>
      <c r="GTX228" s="253"/>
      <c r="GTY228" s="251"/>
      <c r="GTZ228" s="252"/>
      <c r="GUA228" s="253"/>
      <c r="GUB228" s="251"/>
      <c r="GUC228" s="252"/>
      <c r="GUD228" s="253"/>
      <c r="GUE228" s="251"/>
      <c r="GUF228" s="252"/>
      <c r="GUG228" s="253"/>
      <c r="GUH228" s="251"/>
      <c r="GUI228" s="252"/>
      <c r="GUJ228" s="253"/>
      <c r="GUK228" s="251"/>
      <c r="GUL228" s="252"/>
      <c r="GUM228" s="253"/>
      <c r="GUN228" s="251"/>
      <c r="GUO228" s="252"/>
      <c r="GUP228" s="253"/>
      <c r="GUQ228" s="251"/>
      <c r="GUR228" s="252"/>
      <c r="GUS228" s="253"/>
      <c r="GUT228" s="251"/>
      <c r="GUU228" s="252"/>
      <c r="GUV228" s="253"/>
      <c r="GUW228" s="251"/>
      <c r="GUX228" s="252"/>
      <c r="GUY228" s="253"/>
      <c r="GUZ228" s="251"/>
      <c r="GVA228" s="252"/>
      <c r="GVB228" s="253"/>
      <c r="GVC228" s="251"/>
      <c r="GVD228" s="252"/>
      <c r="GVE228" s="253"/>
      <c r="GVF228" s="251"/>
      <c r="GVG228" s="252"/>
      <c r="GVH228" s="253"/>
      <c r="GVI228" s="251"/>
      <c r="GVJ228" s="252"/>
      <c r="GVK228" s="253"/>
      <c r="GVL228" s="251"/>
      <c r="GVM228" s="252"/>
      <c r="GVN228" s="253"/>
      <c r="GVO228" s="251"/>
      <c r="GVP228" s="252"/>
      <c r="GVQ228" s="253"/>
      <c r="GVR228" s="251"/>
      <c r="GVS228" s="252"/>
      <c r="GVT228" s="253"/>
      <c r="GVU228" s="251"/>
      <c r="GVV228" s="252"/>
      <c r="GVW228" s="253"/>
      <c r="GVX228" s="251"/>
      <c r="GVY228" s="252"/>
      <c r="GVZ228" s="253"/>
      <c r="GWA228" s="251"/>
      <c r="GWB228" s="252"/>
      <c r="GWC228" s="253"/>
      <c r="GWD228" s="251"/>
      <c r="GWE228" s="252"/>
      <c r="GWF228" s="253"/>
      <c r="GWG228" s="251"/>
      <c r="GWH228" s="252"/>
      <c r="GWI228" s="253"/>
      <c r="GWJ228" s="251"/>
      <c r="GWK228" s="252"/>
      <c r="GWL228" s="253"/>
      <c r="GWM228" s="251"/>
      <c r="GWN228" s="252"/>
      <c r="GWO228" s="253"/>
      <c r="GWP228" s="251"/>
      <c r="GWQ228" s="252"/>
      <c r="GWR228" s="253"/>
      <c r="GWS228" s="251"/>
      <c r="GWT228" s="252"/>
      <c r="GWU228" s="253"/>
      <c r="GWV228" s="251"/>
      <c r="GWW228" s="252"/>
      <c r="GWX228" s="253"/>
      <c r="GWY228" s="251"/>
      <c r="GWZ228" s="252"/>
      <c r="GXA228" s="253"/>
      <c r="GXB228" s="251"/>
      <c r="GXC228" s="252"/>
      <c r="GXD228" s="253"/>
      <c r="GXE228" s="251"/>
      <c r="GXF228" s="252"/>
      <c r="GXG228" s="253"/>
      <c r="GXH228" s="251"/>
      <c r="GXI228" s="252"/>
      <c r="GXJ228" s="253"/>
      <c r="GXK228" s="251"/>
      <c r="GXL228" s="252"/>
      <c r="GXM228" s="253"/>
      <c r="GXN228" s="251"/>
      <c r="GXO228" s="252"/>
      <c r="GXP228" s="253"/>
      <c r="GXQ228" s="251"/>
      <c r="GXR228" s="252"/>
      <c r="GXS228" s="253"/>
      <c r="GXT228" s="251"/>
      <c r="GXU228" s="252"/>
      <c r="GXV228" s="253"/>
      <c r="GXW228" s="251"/>
      <c r="GXX228" s="252"/>
      <c r="GXY228" s="253"/>
      <c r="GXZ228" s="251"/>
      <c r="GYA228" s="252"/>
      <c r="GYB228" s="253"/>
      <c r="GYC228" s="251"/>
      <c r="GYD228" s="252"/>
      <c r="GYE228" s="253"/>
      <c r="GYF228" s="251"/>
      <c r="GYG228" s="252"/>
      <c r="GYH228" s="253"/>
      <c r="GYI228" s="251"/>
      <c r="GYJ228" s="252"/>
      <c r="GYK228" s="253"/>
      <c r="GYL228" s="251"/>
      <c r="GYM228" s="252"/>
      <c r="GYN228" s="253"/>
      <c r="GYO228" s="251"/>
      <c r="GYP228" s="252"/>
      <c r="GYQ228" s="253"/>
      <c r="GYR228" s="251"/>
      <c r="GYS228" s="252"/>
      <c r="GYT228" s="253"/>
      <c r="GYU228" s="251"/>
      <c r="GYV228" s="252"/>
      <c r="GYW228" s="253"/>
      <c r="GYX228" s="251"/>
      <c r="GYY228" s="252"/>
      <c r="GYZ228" s="253"/>
      <c r="GZA228" s="251"/>
      <c r="GZB228" s="252"/>
      <c r="GZC228" s="253"/>
      <c r="GZD228" s="251"/>
      <c r="GZE228" s="252"/>
      <c r="GZF228" s="253"/>
      <c r="GZG228" s="251"/>
      <c r="GZH228" s="252"/>
      <c r="GZI228" s="253"/>
      <c r="GZJ228" s="251"/>
      <c r="GZK228" s="252"/>
      <c r="GZL228" s="253"/>
      <c r="GZM228" s="251"/>
      <c r="GZN228" s="252"/>
      <c r="GZO228" s="253"/>
      <c r="GZP228" s="251"/>
      <c r="GZQ228" s="252"/>
      <c r="GZR228" s="253"/>
      <c r="GZS228" s="251"/>
      <c r="GZT228" s="252"/>
      <c r="GZU228" s="253"/>
      <c r="GZV228" s="251"/>
      <c r="GZW228" s="252"/>
      <c r="GZX228" s="253"/>
      <c r="GZY228" s="251"/>
      <c r="GZZ228" s="252"/>
      <c r="HAA228" s="253"/>
      <c r="HAB228" s="251"/>
      <c r="HAC228" s="252"/>
      <c r="HAD228" s="253"/>
      <c r="HAE228" s="251"/>
      <c r="HAF228" s="252"/>
      <c r="HAG228" s="253"/>
      <c r="HAH228" s="251"/>
      <c r="HAI228" s="252"/>
      <c r="HAJ228" s="253"/>
      <c r="HAK228" s="251"/>
      <c r="HAL228" s="252"/>
      <c r="HAM228" s="253"/>
      <c r="HAN228" s="251"/>
      <c r="HAO228" s="252"/>
      <c r="HAP228" s="253"/>
      <c r="HAQ228" s="251"/>
      <c r="HAR228" s="252"/>
      <c r="HAS228" s="253"/>
      <c r="HAT228" s="251"/>
      <c r="HAU228" s="252"/>
      <c r="HAV228" s="253"/>
      <c r="HAW228" s="251"/>
      <c r="HAX228" s="252"/>
      <c r="HAY228" s="253"/>
      <c r="HAZ228" s="251"/>
      <c r="HBA228" s="252"/>
      <c r="HBB228" s="253"/>
      <c r="HBC228" s="251"/>
      <c r="HBD228" s="252"/>
      <c r="HBE228" s="253"/>
      <c r="HBF228" s="251"/>
      <c r="HBG228" s="252"/>
      <c r="HBH228" s="253"/>
      <c r="HBI228" s="251"/>
      <c r="HBJ228" s="252"/>
      <c r="HBK228" s="253"/>
      <c r="HBL228" s="251"/>
      <c r="HBM228" s="252"/>
      <c r="HBN228" s="253"/>
      <c r="HBO228" s="251"/>
      <c r="HBP228" s="252"/>
      <c r="HBQ228" s="253"/>
      <c r="HBR228" s="251"/>
      <c r="HBS228" s="252"/>
      <c r="HBT228" s="253"/>
      <c r="HBU228" s="251"/>
      <c r="HBV228" s="252"/>
      <c r="HBW228" s="253"/>
      <c r="HBX228" s="251"/>
      <c r="HBY228" s="252"/>
      <c r="HBZ228" s="253"/>
      <c r="HCA228" s="251"/>
      <c r="HCB228" s="252"/>
      <c r="HCC228" s="253"/>
      <c r="HCD228" s="251"/>
      <c r="HCE228" s="252"/>
      <c r="HCF228" s="253"/>
      <c r="HCG228" s="251"/>
      <c r="HCH228" s="252"/>
      <c r="HCI228" s="253"/>
      <c r="HCJ228" s="251"/>
      <c r="HCK228" s="252"/>
      <c r="HCL228" s="253"/>
      <c r="HCM228" s="251"/>
      <c r="HCN228" s="252"/>
      <c r="HCO228" s="253"/>
      <c r="HCP228" s="251"/>
      <c r="HCQ228" s="252"/>
      <c r="HCR228" s="253"/>
      <c r="HCS228" s="251"/>
      <c r="HCT228" s="252"/>
      <c r="HCU228" s="253"/>
      <c r="HCV228" s="251"/>
      <c r="HCW228" s="252"/>
      <c r="HCX228" s="253"/>
      <c r="HCY228" s="251"/>
      <c r="HCZ228" s="252"/>
      <c r="HDA228" s="253"/>
      <c r="HDB228" s="251"/>
      <c r="HDC228" s="252"/>
      <c r="HDD228" s="253"/>
      <c r="HDE228" s="251"/>
      <c r="HDF228" s="252"/>
      <c r="HDG228" s="253"/>
      <c r="HDH228" s="251"/>
      <c r="HDI228" s="252"/>
      <c r="HDJ228" s="253"/>
      <c r="HDK228" s="251"/>
      <c r="HDL228" s="252"/>
      <c r="HDM228" s="253"/>
      <c r="HDN228" s="251"/>
      <c r="HDO228" s="252"/>
      <c r="HDP228" s="253"/>
      <c r="HDQ228" s="251"/>
      <c r="HDR228" s="252"/>
      <c r="HDS228" s="253"/>
      <c r="HDT228" s="251"/>
      <c r="HDU228" s="252"/>
      <c r="HDV228" s="253"/>
      <c r="HDW228" s="251"/>
      <c r="HDX228" s="252"/>
      <c r="HDY228" s="253"/>
      <c r="HDZ228" s="251"/>
      <c r="HEA228" s="252"/>
      <c r="HEB228" s="253"/>
      <c r="HEC228" s="251"/>
      <c r="HED228" s="252"/>
      <c r="HEE228" s="253"/>
      <c r="HEF228" s="251"/>
      <c r="HEG228" s="252"/>
      <c r="HEH228" s="253"/>
      <c r="HEI228" s="251"/>
      <c r="HEJ228" s="252"/>
      <c r="HEK228" s="253"/>
      <c r="HEL228" s="251"/>
      <c r="HEM228" s="252"/>
      <c r="HEN228" s="253"/>
      <c r="HEO228" s="251"/>
      <c r="HEP228" s="252"/>
      <c r="HEQ228" s="253"/>
      <c r="HER228" s="251"/>
      <c r="HES228" s="252"/>
      <c r="HET228" s="253"/>
      <c r="HEU228" s="251"/>
      <c r="HEV228" s="252"/>
      <c r="HEW228" s="253"/>
      <c r="HEX228" s="251"/>
      <c r="HEY228" s="252"/>
      <c r="HEZ228" s="253"/>
      <c r="HFA228" s="251"/>
      <c r="HFB228" s="252"/>
      <c r="HFC228" s="253"/>
      <c r="HFD228" s="251"/>
      <c r="HFE228" s="252"/>
      <c r="HFF228" s="253"/>
      <c r="HFG228" s="251"/>
      <c r="HFH228" s="252"/>
      <c r="HFI228" s="253"/>
      <c r="HFJ228" s="251"/>
      <c r="HFK228" s="252"/>
      <c r="HFL228" s="253"/>
      <c r="HFM228" s="251"/>
      <c r="HFN228" s="252"/>
      <c r="HFO228" s="253"/>
      <c r="HFP228" s="251"/>
      <c r="HFQ228" s="252"/>
      <c r="HFR228" s="253"/>
      <c r="HFS228" s="251"/>
      <c r="HFT228" s="252"/>
      <c r="HFU228" s="253"/>
      <c r="HFV228" s="251"/>
      <c r="HFW228" s="252"/>
      <c r="HFX228" s="253"/>
      <c r="HFY228" s="251"/>
      <c r="HFZ228" s="252"/>
      <c r="HGA228" s="253"/>
      <c r="HGB228" s="251"/>
      <c r="HGC228" s="252"/>
      <c r="HGD228" s="253"/>
      <c r="HGE228" s="251"/>
      <c r="HGF228" s="252"/>
      <c r="HGG228" s="253"/>
      <c r="HGH228" s="251"/>
      <c r="HGI228" s="252"/>
      <c r="HGJ228" s="253"/>
      <c r="HGK228" s="251"/>
      <c r="HGL228" s="252"/>
      <c r="HGM228" s="253"/>
      <c r="HGN228" s="251"/>
      <c r="HGO228" s="252"/>
      <c r="HGP228" s="253"/>
      <c r="HGQ228" s="251"/>
      <c r="HGR228" s="252"/>
      <c r="HGS228" s="253"/>
      <c r="HGT228" s="251"/>
      <c r="HGU228" s="252"/>
      <c r="HGV228" s="253"/>
      <c r="HGW228" s="251"/>
      <c r="HGX228" s="252"/>
      <c r="HGY228" s="253"/>
      <c r="HGZ228" s="251"/>
      <c r="HHA228" s="252"/>
      <c r="HHB228" s="253"/>
      <c r="HHC228" s="251"/>
      <c r="HHD228" s="252"/>
      <c r="HHE228" s="253"/>
      <c r="HHF228" s="251"/>
      <c r="HHG228" s="252"/>
      <c r="HHH228" s="253"/>
      <c r="HHI228" s="251"/>
      <c r="HHJ228" s="252"/>
      <c r="HHK228" s="253"/>
      <c r="HHL228" s="251"/>
      <c r="HHM228" s="252"/>
      <c r="HHN228" s="253"/>
      <c r="HHO228" s="251"/>
      <c r="HHP228" s="252"/>
      <c r="HHQ228" s="253"/>
      <c r="HHR228" s="251"/>
      <c r="HHS228" s="252"/>
      <c r="HHT228" s="253"/>
      <c r="HHU228" s="251"/>
      <c r="HHV228" s="252"/>
      <c r="HHW228" s="253"/>
      <c r="HHX228" s="251"/>
      <c r="HHY228" s="252"/>
      <c r="HHZ228" s="253"/>
      <c r="HIA228" s="251"/>
      <c r="HIB228" s="252"/>
      <c r="HIC228" s="253"/>
      <c r="HID228" s="251"/>
      <c r="HIE228" s="252"/>
      <c r="HIF228" s="253"/>
      <c r="HIG228" s="251"/>
      <c r="HIH228" s="252"/>
      <c r="HII228" s="253"/>
      <c r="HIJ228" s="251"/>
      <c r="HIK228" s="252"/>
      <c r="HIL228" s="253"/>
      <c r="HIM228" s="251"/>
      <c r="HIN228" s="252"/>
      <c r="HIO228" s="253"/>
      <c r="HIP228" s="251"/>
      <c r="HIQ228" s="252"/>
      <c r="HIR228" s="253"/>
      <c r="HIS228" s="251"/>
      <c r="HIT228" s="252"/>
      <c r="HIU228" s="253"/>
      <c r="HIV228" s="251"/>
      <c r="HIW228" s="252"/>
      <c r="HIX228" s="253"/>
      <c r="HIY228" s="251"/>
      <c r="HIZ228" s="252"/>
      <c r="HJA228" s="253"/>
      <c r="HJB228" s="251"/>
      <c r="HJC228" s="252"/>
      <c r="HJD228" s="253"/>
      <c r="HJE228" s="251"/>
      <c r="HJF228" s="252"/>
      <c r="HJG228" s="253"/>
      <c r="HJH228" s="251"/>
      <c r="HJI228" s="252"/>
      <c r="HJJ228" s="253"/>
      <c r="HJK228" s="251"/>
      <c r="HJL228" s="252"/>
      <c r="HJM228" s="253"/>
      <c r="HJN228" s="251"/>
      <c r="HJO228" s="252"/>
      <c r="HJP228" s="253"/>
      <c r="HJQ228" s="251"/>
      <c r="HJR228" s="252"/>
      <c r="HJS228" s="253"/>
      <c r="HJT228" s="251"/>
      <c r="HJU228" s="252"/>
      <c r="HJV228" s="253"/>
      <c r="HJW228" s="251"/>
      <c r="HJX228" s="252"/>
      <c r="HJY228" s="253"/>
      <c r="HJZ228" s="251"/>
      <c r="HKA228" s="252"/>
      <c r="HKB228" s="253"/>
      <c r="HKC228" s="251"/>
      <c r="HKD228" s="252"/>
      <c r="HKE228" s="253"/>
      <c r="HKF228" s="251"/>
      <c r="HKG228" s="252"/>
      <c r="HKH228" s="253"/>
      <c r="HKI228" s="251"/>
      <c r="HKJ228" s="252"/>
      <c r="HKK228" s="253"/>
      <c r="HKL228" s="251"/>
      <c r="HKM228" s="252"/>
      <c r="HKN228" s="253"/>
      <c r="HKO228" s="251"/>
      <c r="HKP228" s="252"/>
      <c r="HKQ228" s="253"/>
      <c r="HKR228" s="251"/>
      <c r="HKS228" s="252"/>
      <c r="HKT228" s="253"/>
      <c r="HKU228" s="251"/>
      <c r="HKV228" s="252"/>
      <c r="HKW228" s="253"/>
      <c r="HKX228" s="251"/>
      <c r="HKY228" s="252"/>
      <c r="HKZ228" s="253"/>
      <c r="HLA228" s="251"/>
      <c r="HLB228" s="252"/>
      <c r="HLC228" s="253"/>
      <c r="HLD228" s="251"/>
      <c r="HLE228" s="252"/>
      <c r="HLF228" s="253"/>
      <c r="HLG228" s="251"/>
      <c r="HLH228" s="252"/>
      <c r="HLI228" s="253"/>
      <c r="HLJ228" s="251"/>
      <c r="HLK228" s="252"/>
      <c r="HLL228" s="253"/>
      <c r="HLM228" s="251"/>
      <c r="HLN228" s="252"/>
      <c r="HLO228" s="253"/>
      <c r="HLP228" s="251"/>
      <c r="HLQ228" s="252"/>
      <c r="HLR228" s="253"/>
      <c r="HLS228" s="251"/>
      <c r="HLT228" s="252"/>
      <c r="HLU228" s="253"/>
      <c r="HLV228" s="251"/>
      <c r="HLW228" s="252"/>
      <c r="HLX228" s="253"/>
      <c r="HLY228" s="251"/>
      <c r="HLZ228" s="252"/>
      <c r="HMA228" s="253"/>
      <c r="HMB228" s="251"/>
      <c r="HMC228" s="252"/>
      <c r="HMD228" s="253"/>
      <c r="HME228" s="251"/>
      <c r="HMF228" s="252"/>
      <c r="HMG228" s="253"/>
      <c r="HMH228" s="251"/>
      <c r="HMI228" s="252"/>
      <c r="HMJ228" s="253"/>
      <c r="HMK228" s="251"/>
      <c r="HML228" s="252"/>
      <c r="HMM228" s="253"/>
      <c r="HMN228" s="251"/>
      <c r="HMO228" s="252"/>
      <c r="HMP228" s="253"/>
      <c r="HMQ228" s="251"/>
      <c r="HMR228" s="252"/>
      <c r="HMS228" s="253"/>
      <c r="HMT228" s="251"/>
      <c r="HMU228" s="252"/>
      <c r="HMV228" s="253"/>
      <c r="HMW228" s="251"/>
      <c r="HMX228" s="252"/>
      <c r="HMY228" s="253"/>
      <c r="HMZ228" s="251"/>
      <c r="HNA228" s="252"/>
      <c r="HNB228" s="253"/>
      <c r="HNC228" s="251"/>
      <c r="HND228" s="252"/>
      <c r="HNE228" s="253"/>
      <c r="HNF228" s="251"/>
      <c r="HNG228" s="252"/>
      <c r="HNH228" s="253"/>
      <c r="HNI228" s="251"/>
      <c r="HNJ228" s="252"/>
      <c r="HNK228" s="253"/>
      <c r="HNL228" s="251"/>
      <c r="HNM228" s="252"/>
      <c r="HNN228" s="253"/>
      <c r="HNO228" s="251"/>
      <c r="HNP228" s="252"/>
      <c r="HNQ228" s="253"/>
      <c r="HNR228" s="251"/>
      <c r="HNS228" s="252"/>
      <c r="HNT228" s="253"/>
      <c r="HNU228" s="251"/>
      <c r="HNV228" s="252"/>
      <c r="HNW228" s="253"/>
      <c r="HNX228" s="251"/>
      <c r="HNY228" s="252"/>
      <c r="HNZ228" s="253"/>
      <c r="HOA228" s="251"/>
      <c r="HOB228" s="252"/>
      <c r="HOC228" s="253"/>
      <c r="HOD228" s="251"/>
      <c r="HOE228" s="252"/>
      <c r="HOF228" s="253"/>
      <c r="HOG228" s="251"/>
      <c r="HOH228" s="252"/>
      <c r="HOI228" s="253"/>
      <c r="HOJ228" s="251"/>
      <c r="HOK228" s="252"/>
      <c r="HOL228" s="253"/>
      <c r="HOM228" s="251"/>
      <c r="HON228" s="252"/>
      <c r="HOO228" s="253"/>
      <c r="HOP228" s="251"/>
      <c r="HOQ228" s="252"/>
      <c r="HOR228" s="253"/>
      <c r="HOS228" s="251"/>
      <c r="HOT228" s="252"/>
      <c r="HOU228" s="253"/>
      <c r="HOV228" s="251"/>
      <c r="HOW228" s="252"/>
      <c r="HOX228" s="253"/>
      <c r="HOY228" s="251"/>
      <c r="HOZ228" s="252"/>
      <c r="HPA228" s="253"/>
      <c r="HPB228" s="251"/>
      <c r="HPC228" s="252"/>
      <c r="HPD228" s="253"/>
      <c r="HPE228" s="251"/>
      <c r="HPF228" s="252"/>
      <c r="HPG228" s="253"/>
      <c r="HPH228" s="251"/>
      <c r="HPI228" s="252"/>
      <c r="HPJ228" s="253"/>
      <c r="HPK228" s="251"/>
      <c r="HPL228" s="252"/>
      <c r="HPM228" s="253"/>
      <c r="HPN228" s="251"/>
      <c r="HPO228" s="252"/>
      <c r="HPP228" s="253"/>
      <c r="HPQ228" s="251"/>
      <c r="HPR228" s="252"/>
      <c r="HPS228" s="253"/>
      <c r="HPT228" s="251"/>
      <c r="HPU228" s="252"/>
      <c r="HPV228" s="253"/>
      <c r="HPW228" s="251"/>
      <c r="HPX228" s="252"/>
      <c r="HPY228" s="253"/>
      <c r="HPZ228" s="251"/>
      <c r="HQA228" s="252"/>
      <c r="HQB228" s="253"/>
      <c r="HQC228" s="251"/>
      <c r="HQD228" s="252"/>
      <c r="HQE228" s="253"/>
      <c r="HQF228" s="251"/>
      <c r="HQG228" s="252"/>
      <c r="HQH228" s="253"/>
      <c r="HQI228" s="251"/>
      <c r="HQJ228" s="252"/>
      <c r="HQK228" s="253"/>
      <c r="HQL228" s="251"/>
      <c r="HQM228" s="252"/>
      <c r="HQN228" s="253"/>
      <c r="HQO228" s="251"/>
      <c r="HQP228" s="252"/>
      <c r="HQQ228" s="253"/>
      <c r="HQR228" s="251"/>
      <c r="HQS228" s="252"/>
      <c r="HQT228" s="253"/>
      <c r="HQU228" s="251"/>
      <c r="HQV228" s="252"/>
      <c r="HQW228" s="253"/>
      <c r="HQX228" s="251"/>
      <c r="HQY228" s="252"/>
      <c r="HQZ228" s="253"/>
      <c r="HRA228" s="251"/>
      <c r="HRB228" s="252"/>
      <c r="HRC228" s="253"/>
      <c r="HRD228" s="251"/>
      <c r="HRE228" s="252"/>
      <c r="HRF228" s="253"/>
      <c r="HRG228" s="251"/>
      <c r="HRH228" s="252"/>
      <c r="HRI228" s="253"/>
      <c r="HRJ228" s="251"/>
      <c r="HRK228" s="252"/>
      <c r="HRL228" s="253"/>
      <c r="HRM228" s="251"/>
      <c r="HRN228" s="252"/>
      <c r="HRO228" s="253"/>
      <c r="HRP228" s="251"/>
      <c r="HRQ228" s="252"/>
      <c r="HRR228" s="253"/>
      <c r="HRS228" s="251"/>
      <c r="HRT228" s="252"/>
      <c r="HRU228" s="253"/>
      <c r="HRV228" s="251"/>
      <c r="HRW228" s="252"/>
      <c r="HRX228" s="253"/>
      <c r="HRY228" s="251"/>
      <c r="HRZ228" s="252"/>
      <c r="HSA228" s="253"/>
      <c r="HSB228" s="251"/>
      <c r="HSC228" s="252"/>
      <c r="HSD228" s="253"/>
      <c r="HSE228" s="251"/>
      <c r="HSF228" s="252"/>
      <c r="HSG228" s="253"/>
      <c r="HSH228" s="251"/>
      <c r="HSI228" s="252"/>
      <c r="HSJ228" s="253"/>
      <c r="HSK228" s="251"/>
      <c r="HSL228" s="252"/>
      <c r="HSM228" s="253"/>
      <c r="HSN228" s="251"/>
      <c r="HSO228" s="252"/>
      <c r="HSP228" s="253"/>
      <c r="HSQ228" s="251"/>
      <c r="HSR228" s="252"/>
      <c r="HSS228" s="253"/>
      <c r="HST228" s="251"/>
      <c r="HSU228" s="252"/>
      <c r="HSV228" s="253"/>
      <c r="HSW228" s="251"/>
      <c r="HSX228" s="252"/>
      <c r="HSY228" s="253"/>
      <c r="HSZ228" s="251"/>
      <c r="HTA228" s="252"/>
      <c r="HTB228" s="253"/>
      <c r="HTC228" s="251"/>
      <c r="HTD228" s="252"/>
      <c r="HTE228" s="253"/>
      <c r="HTF228" s="251"/>
      <c r="HTG228" s="252"/>
      <c r="HTH228" s="253"/>
      <c r="HTI228" s="251"/>
      <c r="HTJ228" s="252"/>
      <c r="HTK228" s="253"/>
      <c r="HTL228" s="251"/>
      <c r="HTM228" s="252"/>
      <c r="HTN228" s="253"/>
      <c r="HTO228" s="251"/>
      <c r="HTP228" s="252"/>
      <c r="HTQ228" s="253"/>
      <c r="HTR228" s="251"/>
      <c r="HTS228" s="252"/>
      <c r="HTT228" s="253"/>
      <c r="HTU228" s="251"/>
      <c r="HTV228" s="252"/>
      <c r="HTW228" s="253"/>
      <c r="HTX228" s="251"/>
      <c r="HTY228" s="252"/>
      <c r="HTZ228" s="253"/>
      <c r="HUA228" s="251"/>
      <c r="HUB228" s="252"/>
      <c r="HUC228" s="253"/>
      <c r="HUD228" s="251"/>
      <c r="HUE228" s="252"/>
      <c r="HUF228" s="253"/>
      <c r="HUG228" s="251"/>
      <c r="HUH228" s="252"/>
      <c r="HUI228" s="253"/>
      <c r="HUJ228" s="251"/>
      <c r="HUK228" s="252"/>
      <c r="HUL228" s="253"/>
      <c r="HUM228" s="251"/>
      <c r="HUN228" s="252"/>
      <c r="HUO228" s="253"/>
      <c r="HUP228" s="251"/>
      <c r="HUQ228" s="252"/>
      <c r="HUR228" s="253"/>
      <c r="HUS228" s="251"/>
      <c r="HUT228" s="252"/>
      <c r="HUU228" s="253"/>
      <c r="HUV228" s="251"/>
      <c r="HUW228" s="252"/>
      <c r="HUX228" s="253"/>
      <c r="HUY228" s="251"/>
      <c r="HUZ228" s="252"/>
      <c r="HVA228" s="253"/>
      <c r="HVB228" s="251"/>
      <c r="HVC228" s="252"/>
      <c r="HVD228" s="253"/>
      <c r="HVE228" s="251"/>
      <c r="HVF228" s="252"/>
      <c r="HVG228" s="253"/>
      <c r="HVH228" s="251"/>
      <c r="HVI228" s="252"/>
      <c r="HVJ228" s="253"/>
      <c r="HVK228" s="251"/>
      <c r="HVL228" s="252"/>
      <c r="HVM228" s="253"/>
      <c r="HVN228" s="251"/>
      <c r="HVO228" s="252"/>
      <c r="HVP228" s="253"/>
      <c r="HVQ228" s="251"/>
      <c r="HVR228" s="252"/>
      <c r="HVS228" s="253"/>
      <c r="HVT228" s="251"/>
      <c r="HVU228" s="252"/>
      <c r="HVV228" s="253"/>
      <c r="HVW228" s="251"/>
      <c r="HVX228" s="252"/>
      <c r="HVY228" s="253"/>
      <c r="HVZ228" s="251"/>
      <c r="HWA228" s="252"/>
      <c r="HWB228" s="253"/>
      <c r="HWC228" s="251"/>
      <c r="HWD228" s="252"/>
      <c r="HWE228" s="253"/>
      <c r="HWF228" s="251"/>
      <c r="HWG228" s="252"/>
      <c r="HWH228" s="253"/>
      <c r="HWI228" s="251"/>
      <c r="HWJ228" s="252"/>
      <c r="HWK228" s="253"/>
      <c r="HWL228" s="251"/>
      <c r="HWM228" s="252"/>
      <c r="HWN228" s="253"/>
      <c r="HWO228" s="251"/>
      <c r="HWP228" s="252"/>
      <c r="HWQ228" s="253"/>
      <c r="HWR228" s="251"/>
      <c r="HWS228" s="252"/>
      <c r="HWT228" s="253"/>
      <c r="HWU228" s="251"/>
      <c r="HWV228" s="252"/>
      <c r="HWW228" s="253"/>
      <c r="HWX228" s="251"/>
      <c r="HWY228" s="252"/>
      <c r="HWZ228" s="253"/>
      <c r="HXA228" s="251"/>
      <c r="HXB228" s="252"/>
      <c r="HXC228" s="253"/>
      <c r="HXD228" s="251"/>
      <c r="HXE228" s="252"/>
      <c r="HXF228" s="253"/>
      <c r="HXG228" s="251"/>
      <c r="HXH228" s="252"/>
      <c r="HXI228" s="253"/>
      <c r="HXJ228" s="251"/>
      <c r="HXK228" s="252"/>
      <c r="HXL228" s="253"/>
      <c r="HXM228" s="251"/>
      <c r="HXN228" s="252"/>
      <c r="HXO228" s="253"/>
      <c r="HXP228" s="251"/>
      <c r="HXQ228" s="252"/>
      <c r="HXR228" s="253"/>
      <c r="HXS228" s="251"/>
      <c r="HXT228" s="252"/>
      <c r="HXU228" s="253"/>
      <c r="HXV228" s="251"/>
      <c r="HXW228" s="252"/>
      <c r="HXX228" s="253"/>
      <c r="HXY228" s="251"/>
      <c r="HXZ228" s="252"/>
      <c r="HYA228" s="253"/>
      <c r="HYB228" s="251"/>
      <c r="HYC228" s="252"/>
      <c r="HYD228" s="253"/>
      <c r="HYE228" s="251"/>
      <c r="HYF228" s="252"/>
      <c r="HYG228" s="253"/>
      <c r="HYH228" s="251"/>
      <c r="HYI228" s="252"/>
      <c r="HYJ228" s="253"/>
      <c r="HYK228" s="251"/>
      <c r="HYL228" s="252"/>
      <c r="HYM228" s="253"/>
      <c r="HYN228" s="251"/>
      <c r="HYO228" s="252"/>
      <c r="HYP228" s="253"/>
      <c r="HYQ228" s="251"/>
      <c r="HYR228" s="252"/>
      <c r="HYS228" s="253"/>
      <c r="HYT228" s="251"/>
      <c r="HYU228" s="252"/>
      <c r="HYV228" s="253"/>
      <c r="HYW228" s="251"/>
      <c r="HYX228" s="252"/>
      <c r="HYY228" s="253"/>
      <c r="HYZ228" s="251"/>
      <c r="HZA228" s="252"/>
      <c r="HZB228" s="253"/>
      <c r="HZC228" s="251"/>
      <c r="HZD228" s="252"/>
      <c r="HZE228" s="253"/>
      <c r="HZF228" s="251"/>
      <c r="HZG228" s="252"/>
      <c r="HZH228" s="253"/>
      <c r="HZI228" s="251"/>
      <c r="HZJ228" s="252"/>
      <c r="HZK228" s="253"/>
      <c r="HZL228" s="251"/>
      <c r="HZM228" s="252"/>
      <c r="HZN228" s="253"/>
      <c r="HZO228" s="251"/>
      <c r="HZP228" s="252"/>
      <c r="HZQ228" s="253"/>
      <c r="HZR228" s="251"/>
      <c r="HZS228" s="252"/>
      <c r="HZT228" s="253"/>
      <c r="HZU228" s="251"/>
      <c r="HZV228" s="252"/>
      <c r="HZW228" s="253"/>
      <c r="HZX228" s="251"/>
      <c r="HZY228" s="252"/>
      <c r="HZZ228" s="253"/>
      <c r="IAA228" s="251"/>
      <c r="IAB228" s="252"/>
      <c r="IAC228" s="253"/>
      <c r="IAD228" s="251"/>
      <c r="IAE228" s="252"/>
      <c r="IAF228" s="253"/>
      <c r="IAG228" s="251"/>
      <c r="IAH228" s="252"/>
      <c r="IAI228" s="253"/>
      <c r="IAJ228" s="251"/>
      <c r="IAK228" s="252"/>
      <c r="IAL228" s="253"/>
      <c r="IAM228" s="251"/>
      <c r="IAN228" s="252"/>
      <c r="IAO228" s="253"/>
      <c r="IAP228" s="251"/>
      <c r="IAQ228" s="252"/>
      <c r="IAR228" s="253"/>
      <c r="IAS228" s="251"/>
      <c r="IAT228" s="252"/>
      <c r="IAU228" s="253"/>
      <c r="IAV228" s="251"/>
      <c r="IAW228" s="252"/>
      <c r="IAX228" s="253"/>
      <c r="IAY228" s="251"/>
      <c r="IAZ228" s="252"/>
      <c r="IBA228" s="253"/>
      <c r="IBB228" s="251"/>
      <c r="IBC228" s="252"/>
      <c r="IBD228" s="253"/>
      <c r="IBE228" s="251"/>
      <c r="IBF228" s="252"/>
      <c r="IBG228" s="253"/>
      <c r="IBH228" s="251"/>
      <c r="IBI228" s="252"/>
      <c r="IBJ228" s="253"/>
      <c r="IBK228" s="251"/>
      <c r="IBL228" s="252"/>
      <c r="IBM228" s="253"/>
      <c r="IBN228" s="251"/>
      <c r="IBO228" s="252"/>
      <c r="IBP228" s="253"/>
      <c r="IBQ228" s="251"/>
      <c r="IBR228" s="252"/>
      <c r="IBS228" s="253"/>
      <c r="IBT228" s="251"/>
      <c r="IBU228" s="252"/>
      <c r="IBV228" s="253"/>
      <c r="IBW228" s="251"/>
      <c r="IBX228" s="252"/>
      <c r="IBY228" s="253"/>
      <c r="IBZ228" s="251"/>
      <c r="ICA228" s="252"/>
      <c r="ICB228" s="253"/>
      <c r="ICC228" s="251"/>
      <c r="ICD228" s="252"/>
      <c r="ICE228" s="253"/>
      <c r="ICF228" s="251"/>
      <c r="ICG228" s="252"/>
      <c r="ICH228" s="253"/>
      <c r="ICI228" s="251"/>
      <c r="ICJ228" s="252"/>
      <c r="ICK228" s="253"/>
      <c r="ICL228" s="251"/>
      <c r="ICM228" s="252"/>
      <c r="ICN228" s="253"/>
      <c r="ICO228" s="251"/>
      <c r="ICP228" s="252"/>
      <c r="ICQ228" s="253"/>
      <c r="ICR228" s="251"/>
      <c r="ICS228" s="252"/>
      <c r="ICT228" s="253"/>
      <c r="ICU228" s="251"/>
      <c r="ICV228" s="252"/>
      <c r="ICW228" s="253"/>
      <c r="ICX228" s="251"/>
      <c r="ICY228" s="252"/>
      <c r="ICZ228" s="253"/>
      <c r="IDA228" s="251"/>
      <c r="IDB228" s="252"/>
      <c r="IDC228" s="253"/>
      <c r="IDD228" s="251"/>
      <c r="IDE228" s="252"/>
      <c r="IDF228" s="253"/>
      <c r="IDG228" s="251"/>
      <c r="IDH228" s="252"/>
      <c r="IDI228" s="253"/>
      <c r="IDJ228" s="251"/>
      <c r="IDK228" s="252"/>
      <c r="IDL228" s="253"/>
      <c r="IDM228" s="251"/>
      <c r="IDN228" s="252"/>
      <c r="IDO228" s="253"/>
      <c r="IDP228" s="251"/>
      <c r="IDQ228" s="252"/>
      <c r="IDR228" s="253"/>
      <c r="IDS228" s="251"/>
      <c r="IDT228" s="252"/>
      <c r="IDU228" s="253"/>
      <c r="IDV228" s="251"/>
      <c r="IDW228" s="252"/>
      <c r="IDX228" s="253"/>
      <c r="IDY228" s="251"/>
      <c r="IDZ228" s="252"/>
      <c r="IEA228" s="253"/>
      <c r="IEB228" s="251"/>
      <c r="IEC228" s="252"/>
      <c r="IED228" s="253"/>
      <c r="IEE228" s="251"/>
      <c r="IEF228" s="252"/>
      <c r="IEG228" s="253"/>
      <c r="IEH228" s="251"/>
      <c r="IEI228" s="252"/>
      <c r="IEJ228" s="253"/>
      <c r="IEK228" s="251"/>
      <c r="IEL228" s="252"/>
      <c r="IEM228" s="253"/>
      <c r="IEN228" s="251"/>
      <c r="IEO228" s="252"/>
      <c r="IEP228" s="253"/>
      <c r="IEQ228" s="251"/>
      <c r="IER228" s="252"/>
      <c r="IES228" s="253"/>
      <c r="IET228" s="251"/>
      <c r="IEU228" s="252"/>
      <c r="IEV228" s="253"/>
      <c r="IEW228" s="251"/>
      <c r="IEX228" s="252"/>
      <c r="IEY228" s="253"/>
      <c r="IEZ228" s="251"/>
      <c r="IFA228" s="252"/>
      <c r="IFB228" s="253"/>
      <c r="IFC228" s="251"/>
      <c r="IFD228" s="252"/>
      <c r="IFE228" s="253"/>
      <c r="IFF228" s="251"/>
      <c r="IFG228" s="252"/>
      <c r="IFH228" s="253"/>
      <c r="IFI228" s="251"/>
      <c r="IFJ228" s="252"/>
      <c r="IFK228" s="253"/>
      <c r="IFL228" s="251"/>
      <c r="IFM228" s="252"/>
      <c r="IFN228" s="253"/>
      <c r="IFO228" s="251"/>
      <c r="IFP228" s="252"/>
      <c r="IFQ228" s="253"/>
      <c r="IFR228" s="251"/>
      <c r="IFS228" s="252"/>
      <c r="IFT228" s="253"/>
      <c r="IFU228" s="251"/>
      <c r="IFV228" s="252"/>
      <c r="IFW228" s="253"/>
      <c r="IFX228" s="251"/>
      <c r="IFY228" s="252"/>
      <c r="IFZ228" s="253"/>
      <c r="IGA228" s="251"/>
      <c r="IGB228" s="252"/>
      <c r="IGC228" s="253"/>
      <c r="IGD228" s="251"/>
      <c r="IGE228" s="252"/>
      <c r="IGF228" s="253"/>
      <c r="IGG228" s="251"/>
      <c r="IGH228" s="252"/>
      <c r="IGI228" s="253"/>
      <c r="IGJ228" s="251"/>
      <c r="IGK228" s="252"/>
      <c r="IGL228" s="253"/>
      <c r="IGM228" s="251"/>
      <c r="IGN228" s="252"/>
      <c r="IGO228" s="253"/>
      <c r="IGP228" s="251"/>
      <c r="IGQ228" s="252"/>
      <c r="IGR228" s="253"/>
      <c r="IGS228" s="251"/>
      <c r="IGT228" s="252"/>
      <c r="IGU228" s="253"/>
      <c r="IGV228" s="251"/>
      <c r="IGW228" s="252"/>
      <c r="IGX228" s="253"/>
      <c r="IGY228" s="251"/>
      <c r="IGZ228" s="252"/>
      <c r="IHA228" s="253"/>
      <c r="IHB228" s="251"/>
      <c r="IHC228" s="252"/>
      <c r="IHD228" s="253"/>
      <c r="IHE228" s="251"/>
      <c r="IHF228" s="252"/>
      <c r="IHG228" s="253"/>
      <c r="IHH228" s="251"/>
      <c r="IHI228" s="252"/>
      <c r="IHJ228" s="253"/>
      <c r="IHK228" s="251"/>
      <c r="IHL228" s="252"/>
      <c r="IHM228" s="253"/>
      <c r="IHN228" s="251"/>
      <c r="IHO228" s="252"/>
      <c r="IHP228" s="253"/>
      <c r="IHQ228" s="251"/>
      <c r="IHR228" s="252"/>
      <c r="IHS228" s="253"/>
      <c r="IHT228" s="251"/>
      <c r="IHU228" s="252"/>
      <c r="IHV228" s="253"/>
      <c r="IHW228" s="251"/>
      <c r="IHX228" s="252"/>
      <c r="IHY228" s="253"/>
      <c r="IHZ228" s="251"/>
      <c r="IIA228" s="252"/>
      <c r="IIB228" s="253"/>
      <c r="IIC228" s="251"/>
      <c r="IID228" s="252"/>
      <c r="IIE228" s="253"/>
      <c r="IIF228" s="251"/>
      <c r="IIG228" s="252"/>
      <c r="IIH228" s="253"/>
      <c r="III228" s="251"/>
      <c r="IIJ228" s="252"/>
      <c r="IIK228" s="253"/>
      <c r="IIL228" s="251"/>
      <c r="IIM228" s="252"/>
      <c r="IIN228" s="253"/>
      <c r="IIO228" s="251"/>
      <c r="IIP228" s="252"/>
      <c r="IIQ228" s="253"/>
      <c r="IIR228" s="251"/>
      <c r="IIS228" s="252"/>
      <c r="IIT228" s="253"/>
      <c r="IIU228" s="251"/>
      <c r="IIV228" s="252"/>
      <c r="IIW228" s="253"/>
      <c r="IIX228" s="251"/>
      <c r="IIY228" s="252"/>
      <c r="IIZ228" s="253"/>
      <c r="IJA228" s="251"/>
      <c r="IJB228" s="252"/>
      <c r="IJC228" s="253"/>
      <c r="IJD228" s="251"/>
      <c r="IJE228" s="252"/>
      <c r="IJF228" s="253"/>
      <c r="IJG228" s="251"/>
      <c r="IJH228" s="252"/>
      <c r="IJI228" s="253"/>
      <c r="IJJ228" s="251"/>
      <c r="IJK228" s="252"/>
      <c r="IJL228" s="253"/>
      <c r="IJM228" s="251"/>
      <c r="IJN228" s="252"/>
      <c r="IJO228" s="253"/>
      <c r="IJP228" s="251"/>
      <c r="IJQ228" s="252"/>
      <c r="IJR228" s="253"/>
      <c r="IJS228" s="251"/>
      <c r="IJT228" s="252"/>
      <c r="IJU228" s="253"/>
      <c r="IJV228" s="251"/>
      <c r="IJW228" s="252"/>
      <c r="IJX228" s="253"/>
      <c r="IJY228" s="251"/>
      <c r="IJZ228" s="252"/>
      <c r="IKA228" s="253"/>
      <c r="IKB228" s="251"/>
      <c r="IKC228" s="252"/>
      <c r="IKD228" s="253"/>
      <c r="IKE228" s="251"/>
      <c r="IKF228" s="252"/>
      <c r="IKG228" s="253"/>
      <c r="IKH228" s="251"/>
      <c r="IKI228" s="252"/>
      <c r="IKJ228" s="253"/>
      <c r="IKK228" s="251"/>
      <c r="IKL228" s="252"/>
      <c r="IKM228" s="253"/>
      <c r="IKN228" s="251"/>
      <c r="IKO228" s="252"/>
      <c r="IKP228" s="253"/>
      <c r="IKQ228" s="251"/>
      <c r="IKR228" s="252"/>
      <c r="IKS228" s="253"/>
      <c r="IKT228" s="251"/>
      <c r="IKU228" s="252"/>
      <c r="IKV228" s="253"/>
      <c r="IKW228" s="251"/>
      <c r="IKX228" s="252"/>
      <c r="IKY228" s="253"/>
      <c r="IKZ228" s="251"/>
      <c r="ILA228" s="252"/>
      <c r="ILB228" s="253"/>
      <c r="ILC228" s="251"/>
      <c r="ILD228" s="252"/>
      <c r="ILE228" s="253"/>
      <c r="ILF228" s="251"/>
      <c r="ILG228" s="252"/>
      <c r="ILH228" s="253"/>
      <c r="ILI228" s="251"/>
      <c r="ILJ228" s="252"/>
      <c r="ILK228" s="253"/>
      <c r="ILL228" s="251"/>
      <c r="ILM228" s="252"/>
      <c r="ILN228" s="253"/>
      <c r="ILO228" s="251"/>
      <c r="ILP228" s="252"/>
      <c r="ILQ228" s="253"/>
      <c r="ILR228" s="251"/>
      <c r="ILS228" s="252"/>
      <c r="ILT228" s="253"/>
      <c r="ILU228" s="251"/>
      <c r="ILV228" s="252"/>
      <c r="ILW228" s="253"/>
      <c r="ILX228" s="251"/>
      <c r="ILY228" s="252"/>
      <c r="ILZ228" s="253"/>
      <c r="IMA228" s="251"/>
      <c r="IMB228" s="252"/>
      <c r="IMC228" s="253"/>
      <c r="IMD228" s="251"/>
      <c r="IME228" s="252"/>
      <c r="IMF228" s="253"/>
      <c r="IMG228" s="251"/>
      <c r="IMH228" s="252"/>
      <c r="IMI228" s="253"/>
      <c r="IMJ228" s="251"/>
      <c r="IMK228" s="252"/>
      <c r="IML228" s="253"/>
      <c r="IMM228" s="251"/>
      <c r="IMN228" s="252"/>
      <c r="IMO228" s="253"/>
      <c r="IMP228" s="251"/>
      <c r="IMQ228" s="252"/>
      <c r="IMR228" s="253"/>
      <c r="IMS228" s="251"/>
      <c r="IMT228" s="252"/>
      <c r="IMU228" s="253"/>
      <c r="IMV228" s="251"/>
      <c r="IMW228" s="252"/>
      <c r="IMX228" s="253"/>
      <c r="IMY228" s="251"/>
      <c r="IMZ228" s="252"/>
      <c r="INA228" s="253"/>
      <c r="INB228" s="251"/>
      <c r="INC228" s="252"/>
      <c r="IND228" s="253"/>
      <c r="INE228" s="251"/>
      <c r="INF228" s="252"/>
      <c r="ING228" s="253"/>
      <c r="INH228" s="251"/>
      <c r="INI228" s="252"/>
      <c r="INJ228" s="253"/>
      <c r="INK228" s="251"/>
      <c r="INL228" s="252"/>
      <c r="INM228" s="253"/>
      <c r="INN228" s="251"/>
      <c r="INO228" s="252"/>
      <c r="INP228" s="253"/>
      <c r="INQ228" s="251"/>
      <c r="INR228" s="252"/>
      <c r="INS228" s="253"/>
      <c r="INT228" s="251"/>
      <c r="INU228" s="252"/>
      <c r="INV228" s="253"/>
      <c r="INW228" s="251"/>
      <c r="INX228" s="252"/>
      <c r="INY228" s="253"/>
      <c r="INZ228" s="251"/>
      <c r="IOA228" s="252"/>
      <c r="IOB228" s="253"/>
      <c r="IOC228" s="251"/>
      <c r="IOD228" s="252"/>
      <c r="IOE228" s="253"/>
      <c r="IOF228" s="251"/>
      <c r="IOG228" s="252"/>
      <c r="IOH228" s="253"/>
      <c r="IOI228" s="251"/>
      <c r="IOJ228" s="252"/>
      <c r="IOK228" s="253"/>
      <c r="IOL228" s="251"/>
      <c r="IOM228" s="252"/>
      <c r="ION228" s="253"/>
      <c r="IOO228" s="251"/>
      <c r="IOP228" s="252"/>
      <c r="IOQ228" s="253"/>
      <c r="IOR228" s="251"/>
      <c r="IOS228" s="252"/>
      <c r="IOT228" s="253"/>
      <c r="IOU228" s="251"/>
      <c r="IOV228" s="252"/>
      <c r="IOW228" s="253"/>
      <c r="IOX228" s="251"/>
      <c r="IOY228" s="252"/>
      <c r="IOZ228" s="253"/>
      <c r="IPA228" s="251"/>
      <c r="IPB228" s="252"/>
      <c r="IPC228" s="253"/>
      <c r="IPD228" s="251"/>
      <c r="IPE228" s="252"/>
      <c r="IPF228" s="253"/>
      <c r="IPG228" s="251"/>
      <c r="IPH228" s="252"/>
      <c r="IPI228" s="253"/>
      <c r="IPJ228" s="251"/>
      <c r="IPK228" s="252"/>
      <c r="IPL228" s="253"/>
      <c r="IPM228" s="251"/>
      <c r="IPN228" s="252"/>
      <c r="IPO228" s="253"/>
      <c r="IPP228" s="251"/>
      <c r="IPQ228" s="252"/>
      <c r="IPR228" s="253"/>
      <c r="IPS228" s="251"/>
      <c r="IPT228" s="252"/>
      <c r="IPU228" s="253"/>
      <c r="IPV228" s="251"/>
      <c r="IPW228" s="252"/>
      <c r="IPX228" s="253"/>
      <c r="IPY228" s="251"/>
      <c r="IPZ228" s="252"/>
      <c r="IQA228" s="253"/>
      <c r="IQB228" s="251"/>
      <c r="IQC228" s="252"/>
      <c r="IQD228" s="253"/>
      <c r="IQE228" s="251"/>
      <c r="IQF228" s="252"/>
      <c r="IQG228" s="253"/>
      <c r="IQH228" s="251"/>
      <c r="IQI228" s="252"/>
      <c r="IQJ228" s="253"/>
      <c r="IQK228" s="251"/>
      <c r="IQL228" s="252"/>
      <c r="IQM228" s="253"/>
      <c r="IQN228" s="251"/>
      <c r="IQO228" s="252"/>
      <c r="IQP228" s="253"/>
      <c r="IQQ228" s="251"/>
      <c r="IQR228" s="252"/>
      <c r="IQS228" s="253"/>
      <c r="IQT228" s="251"/>
      <c r="IQU228" s="252"/>
      <c r="IQV228" s="253"/>
      <c r="IQW228" s="251"/>
      <c r="IQX228" s="252"/>
      <c r="IQY228" s="253"/>
      <c r="IQZ228" s="251"/>
      <c r="IRA228" s="252"/>
      <c r="IRB228" s="253"/>
      <c r="IRC228" s="251"/>
      <c r="IRD228" s="252"/>
      <c r="IRE228" s="253"/>
      <c r="IRF228" s="251"/>
      <c r="IRG228" s="252"/>
      <c r="IRH228" s="253"/>
      <c r="IRI228" s="251"/>
      <c r="IRJ228" s="252"/>
      <c r="IRK228" s="253"/>
      <c r="IRL228" s="251"/>
      <c r="IRM228" s="252"/>
      <c r="IRN228" s="253"/>
      <c r="IRO228" s="251"/>
      <c r="IRP228" s="252"/>
      <c r="IRQ228" s="253"/>
      <c r="IRR228" s="251"/>
      <c r="IRS228" s="252"/>
      <c r="IRT228" s="253"/>
      <c r="IRU228" s="251"/>
      <c r="IRV228" s="252"/>
      <c r="IRW228" s="253"/>
      <c r="IRX228" s="251"/>
      <c r="IRY228" s="252"/>
      <c r="IRZ228" s="253"/>
      <c r="ISA228" s="251"/>
      <c r="ISB228" s="252"/>
      <c r="ISC228" s="253"/>
      <c r="ISD228" s="251"/>
      <c r="ISE228" s="252"/>
      <c r="ISF228" s="253"/>
      <c r="ISG228" s="251"/>
      <c r="ISH228" s="252"/>
      <c r="ISI228" s="253"/>
      <c r="ISJ228" s="251"/>
      <c r="ISK228" s="252"/>
      <c r="ISL228" s="253"/>
      <c r="ISM228" s="251"/>
      <c r="ISN228" s="252"/>
      <c r="ISO228" s="253"/>
      <c r="ISP228" s="251"/>
      <c r="ISQ228" s="252"/>
      <c r="ISR228" s="253"/>
      <c r="ISS228" s="251"/>
      <c r="IST228" s="252"/>
      <c r="ISU228" s="253"/>
      <c r="ISV228" s="251"/>
      <c r="ISW228" s="252"/>
      <c r="ISX228" s="253"/>
      <c r="ISY228" s="251"/>
      <c r="ISZ228" s="252"/>
      <c r="ITA228" s="253"/>
      <c r="ITB228" s="251"/>
      <c r="ITC228" s="252"/>
      <c r="ITD228" s="253"/>
      <c r="ITE228" s="251"/>
      <c r="ITF228" s="252"/>
      <c r="ITG228" s="253"/>
      <c r="ITH228" s="251"/>
      <c r="ITI228" s="252"/>
      <c r="ITJ228" s="253"/>
      <c r="ITK228" s="251"/>
      <c r="ITL228" s="252"/>
      <c r="ITM228" s="253"/>
      <c r="ITN228" s="251"/>
      <c r="ITO228" s="252"/>
      <c r="ITP228" s="253"/>
      <c r="ITQ228" s="251"/>
      <c r="ITR228" s="252"/>
      <c r="ITS228" s="253"/>
      <c r="ITT228" s="251"/>
      <c r="ITU228" s="252"/>
      <c r="ITV228" s="253"/>
      <c r="ITW228" s="251"/>
      <c r="ITX228" s="252"/>
      <c r="ITY228" s="253"/>
      <c r="ITZ228" s="251"/>
      <c r="IUA228" s="252"/>
      <c r="IUB228" s="253"/>
      <c r="IUC228" s="251"/>
      <c r="IUD228" s="252"/>
      <c r="IUE228" s="253"/>
      <c r="IUF228" s="251"/>
      <c r="IUG228" s="252"/>
      <c r="IUH228" s="253"/>
      <c r="IUI228" s="251"/>
      <c r="IUJ228" s="252"/>
      <c r="IUK228" s="253"/>
      <c r="IUL228" s="251"/>
      <c r="IUM228" s="252"/>
      <c r="IUN228" s="253"/>
      <c r="IUO228" s="251"/>
      <c r="IUP228" s="252"/>
      <c r="IUQ228" s="253"/>
      <c r="IUR228" s="251"/>
      <c r="IUS228" s="252"/>
      <c r="IUT228" s="253"/>
      <c r="IUU228" s="251"/>
      <c r="IUV228" s="252"/>
      <c r="IUW228" s="253"/>
      <c r="IUX228" s="251"/>
      <c r="IUY228" s="252"/>
      <c r="IUZ228" s="253"/>
      <c r="IVA228" s="251"/>
      <c r="IVB228" s="252"/>
      <c r="IVC228" s="253"/>
      <c r="IVD228" s="251"/>
      <c r="IVE228" s="252"/>
      <c r="IVF228" s="253"/>
      <c r="IVG228" s="251"/>
      <c r="IVH228" s="252"/>
      <c r="IVI228" s="253"/>
      <c r="IVJ228" s="251"/>
      <c r="IVK228" s="252"/>
      <c r="IVL228" s="253"/>
      <c r="IVM228" s="251"/>
      <c r="IVN228" s="252"/>
      <c r="IVO228" s="253"/>
      <c r="IVP228" s="251"/>
      <c r="IVQ228" s="252"/>
      <c r="IVR228" s="253"/>
      <c r="IVS228" s="251"/>
      <c r="IVT228" s="252"/>
      <c r="IVU228" s="253"/>
      <c r="IVV228" s="251"/>
      <c r="IVW228" s="252"/>
      <c r="IVX228" s="253"/>
      <c r="IVY228" s="251"/>
      <c r="IVZ228" s="252"/>
      <c r="IWA228" s="253"/>
      <c r="IWB228" s="251"/>
      <c r="IWC228" s="252"/>
      <c r="IWD228" s="253"/>
      <c r="IWE228" s="251"/>
      <c r="IWF228" s="252"/>
      <c r="IWG228" s="253"/>
      <c r="IWH228" s="251"/>
      <c r="IWI228" s="252"/>
      <c r="IWJ228" s="253"/>
      <c r="IWK228" s="251"/>
      <c r="IWL228" s="252"/>
      <c r="IWM228" s="253"/>
      <c r="IWN228" s="251"/>
      <c r="IWO228" s="252"/>
      <c r="IWP228" s="253"/>
      <c r="IWQ228" s="251"/>
      <c r="IWR228" s="252"/>
      <c r="IWS228" s="253"/>
      <c r="IWT228" s="251"/>
      <c r="IWU228" s="252"/>
      <c r="IWV228" s="253"/>
      <c r="IWW228" s="251"/>
      <c r="IWX228" s="252"/>
      <c r="IWY228" s="253"/>
      <c r="IWZ228" s="251"/>
      <c r="IXA228" s="252"/>
      <c r="IXB228" s="253"/>
      <c r="IXC228" s="251"/>
      <c r="IXD228" s="252"/>
      <c r="IXE228" s="253"/>
      <c r="IXF228" s="251"/>
      <c r="IXG228" s="252"/>
      <c r="IXH228" s="253"/>
      <c r="IXI228" s="251"/>
      <c r="IXJ228" s="252"/>
      <c r="IXK228" s="253"/>
      <c r="IXL228" s="251"/>
      <c r="IXM228" s="252"/>
      <c r="IXN228" s="253"/>
      <c r="IXO228" s="251"/>
      <c r="IXP228" s="252"/>
      <c r="IXQ228" s="253"/>
      <c r="IXR228" s="251"/>
      <c r="IXS228" s="252"/>
      <c r="IXT228" s="253"/>
      <c r="IXU228" s="251"/>
      <c r="IXV228" s="252"/>
      <c r="IXW228" s="253"/>
      <c r="IXX228" s="251"/>
      <c r="IXY228" s="252"/>
      <c r="IXZ228" s="253"/>
      <c r="IYA228" s="251"/>
      <c r="IYB228" s="252"/>
      <c r="IYC228" s="253"/>
      <c r="IYD228" s="251"/>
      <c r="IYE228" s="252"/>
      <c r="IYF228" s="253"/>
      <c r="IYG228" s="251"/>
      <c r="IYH228" s="252"/>
      <c r="IYI228" s="253"/>
      <c r="IYJ228" s="251"/>
      <c r="IYK228" s="252"/>
      <c r="IYL228" s="253"/>
      <c r="IYM228" s="251"/>
      <c r="IYN228" s="252"/>
      <c r="IYO228" s="253"/>
      <c r="IYP228" s="251"/>
      <c r="IYQ228" s="252"/>
      <c r="IYR228" s="253"/>
      <c r="IYS228" s="251"/>
      <c r="IYT228" s="252"/>
      <c r="IYU228" s="253"/>
      <c r="IYV228" s="251"/>
      <c r="IYW228" s="252"/>
      <c r="IYX228" s="253"/>
      <c r="IYY228" s="251"/>
      <c r="IYZ228" s="252"/>
      <c r="IZA228" s="253"/>
      <c r="IZB228" s="251"/>
      <c r="IZC228" s="252"/>
      <c r="IZD228" s="253"/>
      <c r="IZE228" s="251"/>
      <c r="IZF228" s="252"/>
      <c r="IZG228" s="253"/>
      <c r="IZH228" s="251"/>
      <c r="IZI228" s="252"/>
      <c r="IZJ228" s="253"/>
      <c r="IZK228" s="251"/>
      <c r="IZL228" s="252"/>
      <c r="IZM228" s="253"/>
      <c r="IZN228" s="251"/>
      <c r="IZO228" s="252"/>
      <c r="IZP228" s="253"/>
      <c r="IZQ228" s="251"/>
      <c r="IZR228" s="252"/>
      <c r="IZS228" s="253"/>
      <c r="IZT228" s="251"/>
      <c r="IZU228" s="252"/>
      <c r="IZV228" s="253"/>
      <c r="IZW228" s="251"/>
      <c r="IZX228" s="252"/>
      <c r="IZY228" s="253"/>
      <c r="IZZ228" s="251"/>
      <c r="JAA228" s="252"/>
      <c r="JAB228" s="253"/>
      <c r="JAC228" s="251"/>
      <c r="JAD228" s="252"/>
      <c r="JAE228" s="253"/>
      <c r="JAF228" s="251"/>
      <c r="JAG228" s="252"/>
      <c r="JAH228" s="253"/>
      <c r="JAI228" s="251"/>
      <c r="JAJ228" s="252"/>
      <c r="JAK228" s="253"/>
      <c r="JAL228" s="251"/>
      <c r="JAM228" s="252"/>
      <c r="JAN228" s="253"/>
      <c r="JAO228" s="251"/>
      <c r="JAP228" s="252"/>
      <c r="JAQ228" s="253"/>
      <c r="JAR228" s="251"/>
      <c r="JAS228" s="252"/>
      <c r="JAT228" s="253"/>
      <c r="JAU228" s="251"/>
      <c r="JAV228" s="252"/>
      <c r="JAW228" s="253"/>
      <c r="JAX228" s="251"/>
      <c r="JAY228" s="252"/>
      <c r="JAZ228" s="253"/>
      <c r="JBA228" s="251"/>
      <c r="JBB228" s="252"/>
      <c r="JBC228" s="253"/>
      <c r="JBD228" s="251"/>
      <c r="JBE228" s="252"/>
      <c r="JBF228" s="253"/>
      <c r="JBG228" s="251"/>
      <c r="JBH228" s="252"/>
      <c r="JBI228" s="253"/>
      <c r="JBJ228" s="251"/>
      <c r="JBK228" s="252"/>
      <c r="JBL228" s="253"/>
      <c r="JBM228" s="251"/>
      <c r="JBN228" s="252"/>
      <c r="JBO228" s="253"/>
      <c r="JBP228" s="251"/>
      <c r="JBQ228" s="252"/>
      <c r="JBR228" s="253"/>
      <c r="JBS228" s="251"/>
      <c r="JBT228" s="252"/>
      <c r="JBU228" s="253"/>
      <c r="JBV228" s="251"/>
      <c r="JBW228" s="252"/>
      <c r="JBX228" s="253"/>
      <c r="JBY228" s="251"/>
      <c r="JBZ228" s="252"/>
      <c r="JCA228" s="253"/>
      <c r="JCB228" s="251"/>
      <c r="JCC228" s="252"/>
      <c r="JCD228" s="253"/>
      <c r="JCE228" s="251"/>
      <c r="JCF228" s="252"/>
      <c r="JCG228" s="253"/>
      <c r="JCH228" s="251"/>
      <c r="JCI228" s="252"/>
      <c r="JCJ228" s="253"/>
      <c r="JCK228" s="251"/>
      <c r="JCL228" s="252"/>
      <c r="JCM228" s="253"/>
      <c r="JCN228" s="251"/>
      <c r="JCO228" s="252"/>
      <c r="JCP228" s="253"/>
      <c r="JCQ228" s="251"/>
      <c r="JCR228" s="252"/>
      <c r="JCS228" s="253"/>
      <c r="JCT228" s="251"/>
      <c r="JCU228" s="252"/>
      <c r="JCV228" s="253"/>
      <c r="JCW228" s="251"/>
      <c r="JCX228" s="252"/>
      <c r="JCY228" s="253"/>
      <c r="JCZ228" s="251"/>
      <c r="JDA228" s="252"/>
      <c r="JDB228" s="253"/>
      <c r="JDC228" s="251"/>
      <c r="JDD228" s="252"/>
      <c r="JDE228" s="253"/>
      <c r="JDF228" s="251"/>
      <c r="JDG228" s="252"/>
      <c r="JDH228" s="253"/>
      <c r="JDI228" s="251"/>
      <c r="JDJ228" s="252"/>
      <c r="JDK228" s="253"/>
      <c r="JDL228" s="251"/>
      <c r="JDM228" s="252"/>
      <c r="JDN228" s="253"/>
      <c r="JDO228" s="251"/>
      <c r="JDP228" s="252"/>
      <c r="JDQ228" s="253"/>
      <c r="JDR228" s="251"/>
      <c r="JDS228" s="252"/>
      <c r="JDT228" s="253"/>
      <c r="JDU228" s="251"/>
      <c r="JDV228" s="252"/>
      <c r="JDW228" s="253"/>
      <c r="JDX228" s="251"/>
      <c r="JDY228" s="252"/>
      <c r="JDZ228" s="253"/>
      <c r="JEA228" s="251"/>
      <c r="JEB228" s="252"/>
      <c r="JEC228" s="253"/>
      <c r="JED228" s="251"/>
      <c r="JEE228" s="252"/>
      <c r="JEF228" s="253"/>
      <c r="JEG228" s="251"/>
      <c r="JEH228" s="252"/>
      <c r="JEI228" s="253"/>
      <c r="JEJ228" s="251"/>
      <c r="JEK228" s="252"/>
      <c r="JEL228" s="253"/>
      <c r="JEM228" s="251"/>
      <c r="JEN228" s="252"/>
      <c r="JEO228" s="253"/>
      <c r="JEP228" s="251"/>
      <c r="JEQ228" s="252"/>
      <c r="JER228" s="253"/>
      <c r="JES228" s="251"/>
      <c r="JET228" s="252"/>
      <c r="JEU228" s="253"/>
      <c r="JEV228" s="251"/>
      <c r="JEW228" s="252"/>
      <c r="JEX228" s="253"/>
      <c r="JEY228" s="251"/>
      <c r="JEZ228" s="252"/>
      <c r="JFA228" s="253"/>
      <c r="JFB228" s="251"/>
      <c r="JFC228" s="252"/>
      <c r="JFD228" s="253"/>
      <c r="JFE228" s="251"/>
      <c r="JFF228" s="252"/>
      <c r="JFG228" s="253"/>
      <c r="JFH228" s="251"/>
      <c r="JFI228" s="252"/>
      <c r="JFJ228" s="253"/>
      <c r="JFK228" s="251"/>
      <c r="JFL228" s="252"/>
      <c r="JFM228" s="253"/>
      <c r="JFN228" s="251"/>
      <c r="JFO228" s="252"/>
      <c r="JFP228" s="253"/>
      <c r="JFQ228" s="251"/>
      <c r="JFR228" s="252"/>
      <c r="JFS228" s="253"/>
      <c r="JFT228" s="251"/>
      <c r="JFU228" s="252"/>
      <c r="JFV228" s="253"/>
      <c r="JFW228" s="251"/>
      <c r="JFX228" s="252"/>
      <c r="JFY228" s="253"/>
      <c r="JFZ228" s="251"/>
      <c r="JGA228" s="252"/>
      <c r="JGB228" s="253"/>
      <c r="JGC228" s="251"/>
      <c r="JGD228" s="252"/>
      <c r="JGE228" s="253"/>
      <c r="JGF228" s="251"/>
      <c r="JGG228" s="252"/>
      <c r="JGH228" s="253"/>
      <c r="JGI228" s="251"/>
      <c r="JGJ228" s="252"/>
      <c r="JGK228" s="253"/>
      <c r="JGL228" s="251"/>
      <c r="JGM228" s="252"/>
      <c r="JGN228" s="253"/>
      <c r="JGO228" s="251"/>
      <c r="JGP228" s="252"/>
      <c r="JGQ228" s="253"/>
      <c r="JGR228" s="251"/>
      <c r="JGS228" s="252"/>
      <c r="JGT228" s="253"/>
      <c r="JGU228" s="251"/>
      <c r="JGV228" s="252"/>
      <c r="JGW228" s="253"/>
      <c r="JGX228" s="251"/>
      <c r="JGY228" s="252"/>
      <c r="JGZ228" s="253"/>
      <c r="JHA228" s="251"/>
      <c r="JHB228" s="252"/>
      <c r="JHC228" s="253"/>
      <c r="JHD228" s="251"/>
      <c r="JHE228" s="252"/>
      <c r="JHF228" s="253"/>
      <c r="JHG228" s="251"/>
      <c r="JHH228" s="252"/>
      <c r="JHI228" s="253"/>
      <c r="JHJ228" s="251"/>
      <c r="JHK228" s="252"/>
      <c r="JHL228" s="253"/>
      <c r="JHM228" s="251"/>
      <c r="JHN228" s="252"/>
      <c r="JHO228" s="253"/>
      <c r="JHP228" s="251"/>
      <c r="JHQ228" s="252"/>
      <c r="JHR228" s="253"/>
      <c r="JHS228" s="251"/>
      <c r="JHT228" s="252"/>
      <c r="JHU228" s="253"/>
      <c r="JHV228" s="251"/>
      <c r="JHW228" s="252"/>
      <c r="JHX228" s="253"/>
      <c r="JHY228" s="251"/>
      <c r="JHZ228" s="252"/>
      <c r="JIA228" s="253"/>
      <c r="JIB228" s="251"/>
      <c r="JIC228" s="252"/>
      <c r="JID228" s="253"/>
      <c r="JIE228" s="251"/>
      <c r="JIF228" s="252"/>
      <c r="JIG228" s="253"/>
      <c r="JIH228" s="251"/>
      <c r="JII228" s="252"/>
      <c r="JIJ228" s="253"/>
      <c r="JIK228" s="251"/>
      <c r="JIL228" s="252"/>
      <c r="JIM228" s="253"/>
      <c r="JIN228" s="251"/>
      <c r="JIO228" s="252"/>
      <c r="JIP228" s="253"/>
      <c r="JIQ228" s="251"/>
      <c r="JIR228" s="252"/>
      <c r="JIS228" s="253"/>
      <c r="JIT228" s="251"/>
      <c r="JIU228" s="252"/>
      <c r="JIV228" s="253"/>
      <c r="JIW228" s="251"/>
      <c r="JIX228" s="252"/>
      <c r="JIY228" s="253"/>
      <c r="JIZ228" s="251"/>
      <c r="JJA228" s="252"/>
      <c r="JJB228" s="253"/>
      <c r="JJC228" s="251"/>
      <c r="JJD228" s="252"/>
      <c r="JJE228" s="253"/>
      <c r="JJF228" s="251"/>
      <c r="JJG228" s="252"/>
      <c r="JJH228" s="253"/>
      <c r="JJI228" s="251"/>
      <c r="JJJ228" s="252"/>
      <c r="JJK228" s="253"/>
      <c r="JJL228" s="251"/>
      <c r="JJM228" s="252"/>
      <c r="JJN228" s="253"/>
      <c r="JJO228" s="251"/>
      <c r="JJP228" s="252"/>
      <c r="JJQ228" s="253"/>
      <c r="JJR228" s="251"/>
      <c r="JJS228" s="252"/>
      <c r="JJT228" s="253"/>
      <c r="JJU228" s="251"/>
      <c r="JJV228" s="252"/>
      <c r="JJW228" s="253"/>
      <c r="JJX228" s="251"/>
      <c r="JJY228" s="252"/>
      <c r="JJZ228" s="253"/>
      <c r="JKA228" s="251"/>
      <c r="JKB228" s="252"/>
      <c r="JKC228" s="253"/>
      <c r="JKD228" s="251"/>
      <c r="JKE228" s="252"/>
      <c r="JKF228" s="253"/>
      <c r="JKG228" s="251"/>
      <c r="JKH228" s="252"/>
      <c r="JKI228" s="253"/>
      <c r="JKJ228" s="251"/>
      <c r="JKK228" s="252"/>
      <c r="JKL228" s="253"/>
      <c r="JKM228" s="251"/>
      <c r="JKN228" s="252"/>
      <c r="JKO228" s="253"/>
      <c r="JKP228" s="251"/>
      <c r="JKQ228" s="252"/>
      <c r="JKR228" s="253"/>
      <c r="JKS228" s="251"/>
      <c r="JKT228" s="252"/>
      <c r="JKU228" s="253"/>
      <c r="JKV228" s="251"/>
      <c r="JKW228" s="252"/>
      <c r="JKX228" s="253"/>
      <c r="JKY228" s="251"/>
      <c r="JKZ228" s="252"/>
      <c r="JLA228" s="253"/>
      <c r="JLB228" s="251"/>
      <c r="JLC228" s="252"/>
      <c r="JLD228" s="253"/>
      <c r="JLE228" s="251"/>
      <c r="JLF228" s="252"/>
      <c r="JLG228" s="253"/>
      <c r="JLH228" s="251"/>
      <c r="JLI228" s="252"/>
      <c r="JLJ228" s="253"/>
      <c r="JLK228" s="251"/>
      <c r="JLL228" s="252"/>
      <c r="JLM228" s="253"/>
      <c r="JLN228" s="251"/>
      <c r="JLO228" s="252"/>
      <c r="JLP228" s="253"/>
      <c r="JLQ228" s="251"/>
      <c r="JLR228" s="252"/>
      <c r="JLS228" s="253"/>
      <c r="JLT228" s="251"/>
      <c r="JLU228" s="252"/>
      <c r="JLV228" s="253"/>
      <c r="JLW228" s="251"/>
      <c r="JLX228" s="252"/>
      <c r="JLY228" s="253"/>
      <c r="JLZ228" s="251"/>
      <c r="JMA228" s="252"/>
      <c r="JMB228" s="253"/>
      <c r="JMC228" s="251"/>
      <c r="JMD228" s="252"/>
      <c r="JME228" s="253"/>
      <c r="JMF228" s="251"/>
      <c r="JMG228" s="252"/>
      <c r="JMH228" s="253"/>
      <c r="JMI228" s="251"/>
      <c r="JMJ228" s="252"/>
      <c r="JMK228" s="253"/>
      <c r="JML228" s="251"/>
      <c r="JMM228" s="252"/>
      <c r="JMN228" s="253"/>
      <c r="JMO228" s="251"/>
      <c r="JMP228" s="252"/>
      <c r="JMQ228" s="253"/>
      <c r="JMR228" s="251"/>
      <c r="JMS228" s="252"/>
      <c r="JMT228" s="253"/>
      <c r="JMU228" s="251"/>
      <c r="JMV228" s="252"/>
      <c r="JMW228" s="253"/>
      <c r="JMX228" s="251"/>
      <c r="JMY228" s="252"/>
      <c r="JMZ228" s="253"/>
      <c r="JNA228" s="251"/>
      <c r="JNB228" s="252"/>
      <c r="JNC228" s="253"/>
      <c r="JND228" s="251"/>
      <c r="JNE228" s="252"/>
      <c r="JNF228" s="253"/>
      <c r="JNG228" s="251"/>
      <c r="JNH228" s="252"/>
      <c r="JNI228" s="253"/>
      <c r="JNJ228" s="251"/>
      <c r="JNK228" s="252"/>
      <c r="JNL228" s="253"/>
      <c r="JNM228" s="251"/>
      <c r="JNN228" s="252"/>
      <c r="JNO228" s="253"/>
      <c r="JNP228" s="251"/>
      <c r="JNQ228" s="252"/>
      <c r="JNR228" s="253"/>
      <c r="JNS228" s="251"/>
      <c r="JNT228" s="252"/>
      <c r="JNU228" s="253"/>
      <c r="JNV228" s="251"/>
      <c r="JNW228" s="252"/>
      <c r="JNX228" s="253"/>
      <c r="JNY228" s="251"/>
      <c r="JNZ228" s="252"/>
      <c r="JOA228" s="253"/>
      <c r="JOB228" s="251"/>
      <c r="JOC228" s="252"/>
      <c r="JOD228" s="253"/>
      <c r="JOE228" s="251"/>
      <c r="JOF228" s="252"/>
      <c r="JOG228" s="253"/>
      <c r="JOH228" s="251"/>
      <c r="JOI228" s="252"/>
      <c r="JOJ228" s="253"/>
      <c r="JOK228" s="251"/>
      <c r="JOL228" s="252"/>
      <c r="JOM228" s="253"/>
      <c r="JON228" s="251"/>
      <c r="JOO228" s="252"/>
      <c r="JOP228" s="253"/>
      <c r="JOQ228" s="251"/>
      <c r="JOR228" s="252"/>
      <c r="JOS228" s="253"/>
      <c r="JOT228" s="251"/>
      <c r="JOU228" s="252"/>
      <c r="JOV228" s="253"/>
      <c r="JOW228" s="251"/>
      <c r="JOX228" s="252"/>
      <c r="JOY228" s="253"/>
      <c r="JOZ228" s="251"/>
      <c r="JPA228" s="252"/>
      <c r="JPB228" s="253"/>
      <c r="JPC228" s="251"/>
      <c r="JPD228" s="252"/>
      <c r="JPE228" s="253"/>
      <c r="JPF228" s="251"/>
      <c r="JPG228" s="252"/>
      <c r="JPH228" s="253"/>
      <c r="JPI228" s="251"/>
      <c r="JPJ228" s="252"/>
      <c r="JPK228" s="253"/>
      <c r="JPL228" s="251"/>
      <c r="JPM228" s="252"/>
      <c r="JPN228" s="253"/>
      <c r="JPO228" s="251"/>
      <c r="JPP228" s="252"/>
      <c r="JPQ228" s="253"/>
      <c r="JPR228" s="251"/>
      <c r="JPS228" s="252"/>
      <c r="JPT228" s="253"/>
      <c r="JPU228" s="251"/>
      <c r="JPV228" s="252"/>
      <c r="JPW228" s="253"/>
      <c r="JPX228" s="251"/>
      <c r="JPY228" s="252"/>
      <c r="JPZ228" s="253"/>
      <c r="JQA228" s="251"/>
      <c r="JQB228" s="252"/>
      <c r="JQC228" s="253"/>
      <c r="JQD228" s="251"/>
      <c r="JQE228" s="252"/>
      <c r="JQF228" s="253"/>
      <c r="JQG228" s="251"/>
      <c r="JQH228" s="252"/>
      <c r="JQI228" s="253"/>
      <c r="JQJ228" s="251"/>
      <c r="JQK228" s="252"/>
      <c r="JQL228" s="253"/>
      <c r="JQM228" s="251"/>
      <c r="JQN228" s="252"/>
      <c r="JQO228" s="253"/>
      <c r="JQP228" s="251"/>
      <c r="JQQ228" s="252"/>
      <c r="JQR228" s="253"/>
      <c r="JQS228" s="251"/>
      <c r="JQT228" s="252"/>
      <c r="JQU228" s="253"/>
      <c r="JQV228" s="251"/>
      <c r="JQW228" s="252"/>
      <c r="JQX228" s="253"/>
      <c r="JQY228" s="251"/>
      <c r="JQZ228" s="252"/>
      <c r="JRA228" s="253"/>
      <c r="JRB228" s="251"/>
      <c r="JRC228" s="252"/>
      <c r="JRD228" s="253"/>
      <c r="JRE228" s="251"/>
      <c r="JRF228" s="252"/>
      <c r="JRG228" s="253"/>
      <c r="JRH228" s="251"/>
      <c r="JRI228" s="252"/>
      <c r="JRJ228" s="253"/>
      <c r="JRK228" s="251"/>
      <c r="JRL228" s="252"/>
      <c r="JRM228" s="253"/>
      <c r="JRN228" s="251"/>
      <c r="JRO228" s="252"/>
      <c r="JRP228" s="253"/>
      <c r="JRQ228" s="251"/>
      <c r="JRR228" s="252"/>
      <c r="JRS228" s="253"/>
      <c r="JRT228" s="251"/>
      <c r="JRU228" s="252"/>
      <c r="JRV228" s="253"/>
      <c r="JRW228" s="251"/>
      <c r="JRX228" s="252"/>
      <c r="JRY228" s="253"/>
      <c r="JRZ228" s="251"/>
      <c r="JSA228" s="252"/>
      <c r="JSB228" s="253"/>
      <c r="JSC228" s="251"/>
      <c r="JSD228" s="252"/>
      <c r="JSE228" s="253"/>
      <c r="JSF228" s="251"/>
      <c r="JSG228" s="252"/>
      <c r="JSH228" s="253"/>
      <c r="JSI228" s="251"/>
      <c r="JSJ228" s="252"/>
      <c r="JSK228" s="253"/>
      <c r="JSL228" s="251"/>
      <c r="JSM228" s="252"/>
      <c r="JSN228" s="253"/>
      <c r="JSO228" s="251"/>
      <c r="JSP228" s="252"/>
      <c r="JSQ228" s="253"/>
      <c r="JSR228" s="251"/>
      <c r="JSS228" s="252"/>
      <c r="JST228" s="253"/>
      <c r="JSU228" s="251"/>
      <c r="JSV228" s="252"/>
      <c r="JSW228" s="253"/>
      <c r="JSX228" s="251"/>
      <c r="JSY228" s="252"/>
      <c r="JSZ228" s="253"/>
      <c r="JTA228" s="251"/>
      <c r="JTB228" s="252"/>
      <c r="JTC228" s="253"/>
      <c r="JTD228" s="251"/>
      <c r="JTE228" s="252"/>
      <c r="JTF228" s="253"/>
      <c r="JTG228" s="251"/>
      <c r="JTH228" s="252"/>
      <c r="JTI228" s="253"/>
      <c r="JTJ228" s="251"/>
      <c r="JTK228" s="252"/>
      <c r="JTL228" s="253"/>
      <c r="JTM228" s="251"/>
      <c r="JTN228" s="252"/>
      <c r="JTO228" s="253"/>
      <c r="JTP228" s="251"/>
      <c r="JTQ228" s="252"/>
      <c r="JTR228" s="253"/>
      <c r="JTS228" s="251"/>
      <c r="JTT228" s="252"/>
      <c r="JTU228" s="253"/>
      <c r="JTV228" s="251"/>
      <c r="JTW228" s="252"/>
      <c r="JTX228" s="253"/>
      <c r="JTY228" s="251"/>
      <c r="JTZ228" s="252"/>
      <c r="JUA228" s="253"/>
      <c r="JUB228" s="251"/>
      <c r="JUC228" s="252"/>
      <c r="JUD228" s="253"/>
      <c r="JUE228" s="251"/>
      <c r="JUF228" s="252"/>
      <c r="JUG228" s="253"/>
      <c r="JUH228" s="251"/>
      <c r="JUI228" s="252"/>
      <c r="JUJ228" s="253"/>
      <c r="JUK228" s="251"/>
      <c r="JUL228" s="252"/>
      <c r="JUM228" s="253"/>
      <c r="JUN228" s="251"/>
      <c r="JUO228" s="252"/>
      <c r="JUP228" s="253"/>
      <c r="JUQ228" s="251"/>
      <c r="JUR228" s="252"/>
      <c r="JUS228" s="253"/>
      <c r="JUT228" s="251"/>
      <c r="JUU228" s="252"/>
      <c r="JUV228" s="253"/>
      <c r="JUW228" s="251"/>
      <c r="JUX228" s="252"/>
      <c r="JUY228" s="253"/>
      <c r="JUZ228" s="251"/>
      <c r="JVA228" s="252"/>
      <c r="JVB228" s="253"/>
      <c r="JVC228" s="251"/>
      <c r="JVD228" s="252"/>
      <c r="JVE228" s="253"/>
      <c r="JVF228" s="251"/>
      <c r="JVG228" s="252"/>
      <c r="JVH228" s="253"/>
      <c r="JVI228" s="251"/>
      <c r="JVJ228" s="252"/>
      <c r="JVK228" s="253"/>
      <c r="JVL228" s="251"/>
      <c r="JVM228" s="252"/>
      <c r="JVN228" s="253"/>
      <c r="JVO228" s="251"/>
      <c r="JVP228" s="252"/>
      <c r="JVQ228" s="253"/>
      <c r="JVR228" s="251"/>
      <c r="JVS228" s="252"/>
      <c r="JVT228" s="253"/>
      <c r="JVU228" s="251"/>
      <c r="JVV228" s="252"/>
      <c r="JVW228" s="253"/>
      <c r="JVX228" s="251"/>
      <c r="JVY228" s="252"/>
      <c r="JVZ228" s="253"/>
      <c r="JWA228" s="251"/>
      <c r="JWB228" s="252"/>
      <c r="JWC228" s="253"/>
      <c r="JWD228" s="251"/>
      <c r="JWE228" s="252"/>
      <c r="JWF228" s="253"/>
      <c r="JWG228" s="251"/>
      <c r="JWH228" s="252"/>
      <c r="JWI228" s="253"/>
      <c r="JWJ228" s="251"/>
      <c r="JWK228" s="252"/>
      <c r="JWL228" s="253"/>
      <c r="JWM228" s="251"/>
      <c r="JWN228" s="252"/>
      <c r="JWO228" s="253"/>
      <c r="JWP228" s="251"/>
      <c r="JWQ228" s="252"/>
      <c r="JWR228" s="253"/>
      <c r="JWS228" s="251"/>
      <c r="JWT228" s="252"/>
      <c r="JWU228" s="253"/>
      <c r="JWV228" s="251"/>
      <c r="JWW228" s="252"/>
      <c r="JWX228" s="253"/>
      <c r="JWY228" s="251"/>
      <c r="JWZ228" s="252"/>
      <c r="JXA228" s="253"/>
      <c r="JXB228" s="251"/>
      <c r="JXC228" s="252"/>
      <c r="JXD228" s="253"/>
      <c r="JXE228" s="251"/>
      <c r="JXF228" s="252"/>
      <c r="JXG228" s="253"/>
      <c r="JXH228" s="251"/>
      <c r="JXI228" s="252"/>
      <c r="JXJ228" s="253"/>
      <c r="JXK228" s="251"/>
      <c r="JXL228" s="252"/>
      <c r="JXM228" s="253"/>
      <c r="JXN228" s="251"/>
      <c r="JXO228" s="252"/>
      <c r="JXP228" s="253"/>
      <c r="JXQ228" s="251"/>
      <c r="JXR228" s="252"/>
      <c r="JXS228" s="253"/>
      <c r="JXT228" s="251"/>
      <c r="JXU228" s="252"/>
      <c r="JXV228" s="253"/>
      <c r="JXW228" s="251"/>
      <c r="JXX228" s="252"/>
      <c r="JXY228" s="253"/>
      <c r="JXZ228" s="251"/>
      <c r="JYA228" s="252"/>
      <c r="JYB228" s="253"/>
      <c r="JYC228" s="251"/>
      <c r="JYD228" s="252"/>
      <c r="JYE228" s="253"/>
      <c r="JYF228" s="251"/>
      <c r="JYG228" s="252"/>
      <c r="JYH228" s="253"/>
      <c r="JYI228" s="251"/>
      <c r="JYJ228" s="252"/>
      <c r="JYK228" s="253"/>
      <c r="JYL228" s="251"/>
      <c r="JYM228" s="252"/>
      <c r="JYN228" s="253"/>
      <c r="JYO228" s="251"/>
      <c r="JYP228" s="252"/>
      <c r="JYQ228" s="253"/>
      <c r="JYR228" s="251"/>
      <c r="JYS228" s="252"/>
      <c r="JYT228" s="253"/>
      <c r="JYU228" s="251"/>
      <c r="JYV228" s="252"/>
      <c r="JYW228" s="253"/>
      <c r="JYX228" s="251"/>
      <c r="JYY228" s="252"/>
      <c r="JYZ228" s="253"/>
      <c r="JZA228" s="251"/>
      <c r="JZB228" s="252"/>
      <c r="JZC228" s="253"/>
      <c r="JZD228" s="251"/>
      <c r="JZE228" s="252"/>
      <c r="JZF228" s="253"/>
      <c r="JZG228" s="251"/>
      <c r="JZH228" s="252"/>
      <c r="JZI228" s="253"/>
      <c r="JZJ228" s="251"/>
      <c r="JZK228" s="252"/>
      <c r="JZL228" s="253"/>
      <c r="JZM228" s="251"/>
      <c r="JZN228" s="252"/>
      <c r="JZO228" s="253"/>
      <c r="JZP228" s="251"/>
      <c r="JZQ228" s="252"/>
      <c r="JZR228" s="253"/>
      <c r="JZS228" s="251"/>
      <c r="JZT228" s="252"/>
      <c r="JZU228" s="253"/>
      <c r="JZV228" s="251"/>
      <c r="JZW228" s="252"/>
      <c r="JZX228" s="253"/>
      <c r="JZY228" s="251"/>
      <c r="JZZ228" s="252"/>
      <c r="KAA228" s="253"/>
      <c r="KAB228" s="251"/>
      <c r="KAC228" s="252"/>
      <c r="KAD228" s="253"/>
      <c r="KAE228" s="251"/>
      <c r="KAF228" s="252"/>
      <c r="KAG228" s="253"/>
      <c r="KAH228" s="251"/>
      <c r="KAI228" s="252"/>
      <c r="KAJ228" s="253"/>
      <c r="KAK228" s="251"/>
      <c r="KAL228" s="252"/>
      <c r="KAM228" s="253"/>
      <c r="KAN228" s="251"/>
      <c r="KAO228" s="252"/>
      <c r="KAP228" s="253"/>
      <c r="KAQ228" s="251"/>
      <c r="KAR228" s="252"/>
      <c r="KAS228" s="253"/>
      <c r="KAT228" s="251"/>
      <c r="KAU228" s="252"/>
      <c r="KAV228" s="253"/>
      <c r="KAW228" s="251"/>
      <c r="KAX228" s="252"/>
      <c r="KAY228" s="253"/>
      <c r="KAZ228" s="251"/>
      <c r="KBA228" s="252"/>
      <c r="KBB228" s="253"/>
      <c r="KBC228" s="251"/>
      <c r="KBD228" s="252"/>
      <c r="KBE228" s="253"/>
      <c r="KBF228" s="251"/>
      <c r="KBG228" s="252"/>
      <c r="KBH228" s="253"/>
      <c r="KBI228" s="251"/>
      <c r="KBJ228" s="252"/>
      <c r="KBK228" s="253"/>
      <c r="KBL228" s="251"/>
      <c r="KBM228" s="252"/>
      <c r="KBN228" s="253"/>
      <c r="KBO228" s="251"/>
      <c r="KBP228" s="252"/>
      <c r="KBQ228" s="253"/>
      <c r="KBR228" s="251"/>
      <c r="KBS228" s="252"/>
      <c r="KBT228" s="253"/>
      <c r="KBU228" s="251"/>
      <c r="KBV228" s="252"/>
      <c r="KBW228" s="253"/>
      <c r="KBX228" s="251"/>
      <c r="KBY228" s="252"/>
      <c r="KBZ228" s="253"/>
      <c r="KCA228" s="251"/>
      <c r="KCB228" s="252"/>
      <c r="KCC228" s="253"/>
      <c r="KCD228" s="251"/>
      <c r="KCE228" s="252"/>
      <c r="KCF228" s="253"/>
      <c r="KCG228" s="251"/>
      <c r="KCH228" s="252"/>
      <c r="KCI228" s="253"/>
      <c r="KCJ228" s="251"/>
      <c r="KCK228" s="252"/>
      <c r="KCL228" s="253"/>
      <c r="KCM228" s="251"/>
      <c r="KCN228" s="252"/>
      <c r="KCO228" s="253"/>
      <c r="KCP228" s="251"/>
      <c r="KCQ228" s="252"/>
      <c r="KCR228" s="253"/>
      <c r="KCS228" s="251"/>
      <c r="KCT228" s="252"/>
      <c r="KCU228" s="253"/>
      <c r="KCV228" s="251"/>
      <c r="KCW228" s="252"/>
      <c r="KCX228" s="253"/>
      <c r="KCY228" s="251"/>
      <c r="KCZ228" s="252"/>
      <c r="KDA228" s="253"/>
      <c r="KDB228" s="251"/>
      <c r="KDC228" s="252"/>
      <c r="KDD228" s="253"/>
      <c r="KDE228" s="251"/>
      <c r="KDF228" s="252"/>
      <c r="KDG228" s="253"/>
      <c r="KDH228" s="251"/>
      <c r="KDI228" s="252"/>
      <c r="KDJ228" s="253"/>
      <c r="KDK228" s="251"/>
      <c r="KDL228" s="252"/>
      <c r="KDM228" s="253"/>
      <c r="KDN228" s="251"/>
      <c r="KDO228" s="252"/>
      <c r="KDP228" s="253"/>
      <c r="KDQ228" s="251"/>
      <c r="KDR228" s="252"/>
      <c r="KDS228" s="253"/>
      <c r="KDT228" s="251"/>
      <c r="KDU228" s="252"/>
      <c r="KDV228" s="253"/>
      <c r="KDW228" s="251"/>
      <c r="KDX228" s="252"/>
      <c r="KDY228" s="253"/>
      <c r="KDZ228" s="251"/>
      <c r="KEA228" s="252"/>
      <c r="KEB228" s="253"/>
      <c r="KEC228" s="251"/>
      <c r="KED228" s="252"/>
      <c r="KEE228" s="253"/>
      <c r="KEF228" s="251"/>
      <c r="KEG228" s="252"/>
      <c r="KEH228" s="253"/>
      <c r="KEI228" s="251"/>
      <c r="KEJ228" s="252"/>
      <c r="KEK228" s="253"/>
      <c r="KEL228" s="251"/>
      <c r="KEM228" s="252"/>
      <c r="KEN228" s="253"/>
      <c r="KEO228" s="251"/>
      <c r="KEP228" s="252"/>
      <c r="KEQ228" s="253"/>
      <c r="KER228" s="251"/>
      <c r="KES228" s="252"/>
      <c r="KET228" s="253"/>
      <c r="KEU228" s="251"/>
      <c r="KEV228" s="252"/>
      <c r="KEW228" s="253"/>
      <c r="KEX228" s="251"/>
      <c r="KEY228" s="252"/>
      <c r="KEZ228" s="253"/>
      <c r="KFA228" s="251"/>
      <c r="KFB228" s="252"/>
      <c r="KFC228" s="253"/>
      <c r="KFD228" s="251"/>
      <c r="KFE228" s="252"/>
      <c r="KFF228" s="253"/>
      <c r="KFG228" s="251"/>
      <c r="KFH228" s="252"/>
      <c r="KFI228" s="253"/>
      <c r="KFJ228" s="251"/>
      <c r="KFK228" s="252"/>
      <c r="KFL228" s="253"/>
      <c r="KFM228" s="251"/>
      <c r="KFN228" s="252"/>
      <c r="KFO228" s="253"/>
      <c r="KFP228" s="251"/>
      <c r="KFQ228" s="252"/>
      <c r="KFR228" s="253"/>
      <c r="KFS228" s="251"/>
      <c r="KFT228" s="252"/>
      <c r="KFU228" s="253"/>
      <c r="KFV228" s="251"/>
      <c r="KFW228" s="252"/>
      <c r="KFX228" s="253"/>
      <c r="KFY228" s="251"/>
      <c r="KFZ228" s="252"/>
      <c r="KGA228" s="253"/>
      <c r="KGB228" s="251"/>
      <c r="KGC228" s="252"/>
      <c r="KGD228" s="253"/>
      <c r="KGE228" s="251"/>
      <c r="KGF228" s="252"/>
      <c r="KGG228" s="253"/>
      <c r="KGH228" s="251"/>
      <c r="KGI228" s="252"/>
      <c r="KGJ228" s="253"/>
      <c r="KGK228" s="251"/>
      <c r="KGL228" s="252"/>
      <c r="KGM228" s="253"/>
      <c r="KGN228" s="251"/>
      <c r="KGO228" s="252"/>
      <c r="KGP228" s="253"/>
      <c r="KGQ228" s="251"/>
      <c r="KGR228" s="252"/>
      <c r="KGS228" s="253"/>
      <c r="KGT228" s="251"/>
      <c r="KGU228" s="252"/>
      <c r="KGV228" s="253"/>
      <c r="KGW228" s="251"/>
      <c r="KGX228" s="252"/>
      <c r="KGY228" s="253"/>
      <c r="KGZ228" s="251"/>
      <c r="KHA228" s="252"/>
      <c r="KHB228" s="253"/>
      <c r="KHC228" s="251"/>
      <c r="KHD228" s="252"/>
      <c r="KHE228" s="253"/>
      <c r="KHF228" s="251"/>
      <c r="KHG228" s="252"/>
      <c r="KHH228" s="253"/>
      <c r="KHI228" s="251"/>
      <c r="KHJ228" s="252"/>
      <c r="KHK228" s="253"/>
      <c r="KHL228" s="251"/>
      <c r="KHM228" s="252"/>
      <c r="KHN228" s="253"/>
      <c r="KHO228" s="251"/>
      <c r="KHP228" s="252"/>
      <c r="KHQ228" s="253"/>
      <c r="KHR228" s="251"/>
      <c r="KHS228" s="252"/>
      <c r="KHT228" s="253"/>
      <c r="KHU228" s="251"/>
      <c r="KHV228" s="252"/>
      <c r="KHW228" s="253"/>
      <c r="KHX228" s="251"/>
      <c r="KHY228" s="252"/>
      <c r="KHZ228" s="253"/>
      <c r="KIA228" s="251"/>
      <c r="KIB228" s="252"/>
      <c r="KIC228" s="253"/>
      <c r="KID228" s="251"/>
      <c r="KIE228" s="252"/>
      <c r="KIF228" s="253"/>
      <c r="KIG228" s="251"/>
      <c r="KIH228" s="252"/>
      <c r="KII228" s="253"/>
      <c r="KIJ228" s="251"/>
      <c r="KIK228" s="252"/>
      <c r="KIL228" s="253"/>
      <c r="KIM228" s="251"/>
      <c r="KIN228" s="252"/>
      <c r="KIO228" s="253"/>
      <c r="KIP228" s="251"/>
      <c r="KIQ228" s="252"/>
      <c r="KIR228" s="253"/>
      <c r="KIS228" s="251"/>
      <c r="KIT228" s="252"/>
      <c r="KIU228" s="253"/>
      <c r="KIV228" s="251"/>
      <c r="KIW228" s="252"/>
      <c r="KIX228" s="253"/>
      <c r="KIY228" s="251"/>
      <c r="KIZ228" s="252"/>
      <c r="KJA228" s="253"/>
      <c r="KJB228" s="251"/>
      <c r="KJC228" s="252"/>
      <c r="KJD228" s="253"/>
      <c r="KJE228" s="251"/>
      <c r="KJF228" s="252"/>
      <c r="KJG228" s="253"/>
      <c r="KJH228" s="251"/>
      <c r="KJI228" s="252"/>
      <c r="KJJ228" s="253"/>
      <c r="KJK228" s="251"/>
      <c r="KJL228" s="252"/>
      <c r="KJM228" s="253"/>
      <c r="KJN228" s="251"/>
      <c r="KJO228" s="252"/>
      <c r="KJP228" s="253"/>
      <c r="KJQ228" s="251"/>
      <c r="KJR228" s="252"/>
      <c r="KJS228" s="253"/>
      <c r="KJT228" s="251"/>
      <c r="KJU228" s="252"/>
      <c r="KJV228" s="253"/>
      <c r="KJW228" s="251"/>
      <c r="KJX228" s="252"/>
      <c r="KJY228" s="253"/>
      <c r="KJZ228" s="251"/>
      <c r="KKA228" s="252"/>
      <c r="KKB228" s="253"/>
      <c r="KKC228" s="251"/>
      <c r="KKD228" s="252"/>
      <c r="KKE228" s="253"/>
      <c r="KKF228" s="251"/>
      <c r="KKG228" s="252"/>
      <c r="KKH228" s="253"/>
      <c r="KKI228" s="251"/>
      <c r="KKJ228" s="252"/>
      <c r="KKK228" s="253"/>
      <c r="KKL228" s="251"/>
      <c r="KKM228" s="252"/>
      <c r="KKN228" s="253"/>
      <c r="KKO228" s="251"/>
      <c r="KKP228" s="252"/>
      <c r="KKQ228" s="253"/>
      <c r="KKR228" s="251"/>
      <c r="KKS228" s="252"/>
      <c r="KKT228" s="253"/>
      <c r="KKU228" s="251"/>
      <c r="KKV228" s="252"/>
      <c r="KKW228" s="253"/>
      <c r="KKX228" s="251"/>
      <c r="KKY228" s="252"/>
      <c r="KKZ228" s="253"/>
      <c r="KLA228" s="251"/>
      <c r="KLB228" s="252"/>
      <c r="KLC228" s="253"/>
      <c r="KLD228" s="251"/>
      <c r="KLE228" s="252"/>
      <c r="KLF228" s="253"/>
      <c r="KLG228" s="251"/>
      <c r="KLH228" s="252"/>
      <c r="KLI228" s="253"/>
      <c r="KLJ228" s="251"/>
      <c r="KLK228" s="252"/>
      <c r="KLL228" s="253"/>
      <c r="KLM228" s="251"/>
      <c r="KLN228" s="252"/>
      <c r="KLO228" s="253"/>
      <c r="KLP228" s="251"/>
      <c r="KLQ228" s="252"/>
      <c r="KLR228" s="253"/>
      <c r="KLS228" s="251"/>
      <c r="KLT228" s="252"/>
      <c r="KLU228" s="253"/>
      <c r="KLV228" s="251"/>
      <c r="KLW228" s="252"/>
      <c r="KLX228" s="253"/>
      <c r="KLY228" s="251"/>
      <c r="KLZ228" s="252"/>
      <c r="KMA228" s="253"/>
      <c r="KMB228" s="251"/>
      <c r="KMC228" s="252"/>
      <c r="KMD228" s="253"/>
      <c r="KME228" s="251"/>
      <c r="KMF228" s="252"/>
      <c r="KMG228" s="253"/>
      <c r="KMH228" s="251"/>
      <c r="KMI228" s="252"/>
      <c r="KMJ228" s="253"/>
      <c r="KMK228" s="251"/>
      <c r="KML228" s="252"/>
      <c r="KMM228" s="253"/>
      <c r="KMN228" s="251"/>
      <c r="KMO228" s="252"/>
      <c r="KMP228" s="253"/>
      <c r="KMQ228" s="251"/>
      <c r="KMR228" s="252"/>
      <c r="KMS228" s="253"/>
      <c r="KMT228" s="251"/>
      <c r="KMU228" s="252"/>
      <c r="KMV228" s="253"/>
      <c r="KMW228" s="251"/>
      <c r="KMX228" s="252"/>
      <c r="KMY228" s="253"/>
      <c r="KMZ228" s="251"/>
      <c r="KNA228" s="252"/>
      <c r="KNB228" s="253"/>
      <c r="KNC228" s="251"/>
      <c r="KND228" s="252"/>
      <c r="KNE228" s="253"/>
      <c r="KNF228" s="251"/>
      <c r="KNG228" s="252"/>
      <c r="KNH228" s="253"/>
      <c r="KNI228" s="251"/>
      <c r="KNJ228" s="252"/>
      <c r="KNK228" s="253"/>
      <c r="KNL228" s="251"/>
      <c r="KNM228" s="252"/>
      <c r="KNN228" s="253"/>
      <c r="KNO228" s="251"/>
      <c r="KNP228" s="252"/>
      <c r="KNQ228" s="253"/>
      <c r="KNR228" s="251"/>
      <c r="KNS228" s="252"/>
      <c r="KNT228" s="253"/>
      <c r="KNU228" s="251"/>
      <c r="KNV228" s="252"/>
      <c r="KNW228" s="253"/>
      <c r="KNX228" s="251"/>
      <c r="KNY228" s="252"/>
      <c r="KNZ228" s="253"/>
      <c r="KOA228" s="251"/>
      <c r="KOB228" s="252"/>
      <c r="KOC228" s="253"/>
      <c r="KOD228" s="251"/>
      <c r="KOE228" s="252"/>
      <c r="KOF228" s="253"/>
      <c r="KOG228" s="251"/>
      <c r="KOH228" s="252"/>
      <c r="KOI228" s="253"/>
      <c r="KOJ228" s="251"/>
      <c r="KOK228" s="252"/>
      <c r="KOL228" s="253"/>
      <c r="KOM228" s="251"/>
      <c r="KON228" s="252"/>
      <c r="KOO228" s="253"/>
      <c r="KOP228" s="251"/>
      <c r="KOQ228" s="252"/>
      <c r="KOR228" s="253"/>
      <c r="KOS228" s="251"/>
      <c r="KOT228" s="252"/>
      <c r="KOU228" s="253"/>
      <c r="KOV228" s="251"/>
      <c r="KOW228" s="252"/>
      <c r="KOX228" s="253"/>
      <c r="KOY228" s="251"/>
      <c r="KOZ228" s="252"/>
      <c r="KPA228" s="253"/>
      <c r="KPB228" s="251"/>
      <c r="KPC228" s="252"/>
      <c r="KPD228" s="253"/>
      <c r="KPE228" s="251"/>
      <c r="KPF228" s="252"/>
      <c r="KPG228" s="253"/>
      <c r="KPH228" s="251"/>
      <c r="KPI228" s="252"/>
      <c r="KPJ228" s="253"/>
      <c r="KPK228" s="251"/>
      <c r="KPL228" s="252"/>
      <c r="KPM228" s="253"/>
      <c r="KPN228" s="251"/>
      <c r="KPO228" s="252"/>
      <c r="KPP228" s="253"/>
      <c r="KPQ228" s="251"/>
      <c r="KPR228" s="252"/>
      <c r="KPS228" s="253"/>
      <c r="KPT228" s="251"/>
      <c r="KPU228" s="252"/>
      <c r="KPV228" s="253"/>
      <c r="KPW228" s="251"/>
      <c r="KPX228" s="252"/>
      <c r="KPY228" s="253"/>
      <c r="KPZ228" s="251"/>
      <c r="KQA228" s="252"/>
      <c r="KQB228" s="253"/>
      <c r="KQC228" s="251"/>
      <c r="KQD228" s="252"/>
      <c r="KQE228" s="253"/>
      <c r="KQF228" s="251"/>
      <c r="KQG228" s="252"/>
      <c r="KQH228" s="253"/>
      <c r="KQI228" s="251"/>
      <c r="KQJ228" s="252"/>
      <c r="KQK228" s="253"/>
      <c r="KQL228" s="251"/>
      <c r="KQM228" s="252"/>
      <c r="KQN228" s="253"/>
      <c r="KQO228" s="251"/>
      <c r="KQP228" s="252"/>
      <c r="KQQ228" s="253"/>
      <c r="KQR228" s="251"/>
      <c r="KQS228" s="252"/>
      <c r="KQT228" s="253"/>
      <c r="KQU228" s="251"/>
      <c r="KQV228" s="252"/>
      <c r="KQW228" s="253"/>
      <c r="KQX228" s="251"/>
      <c r="KQY228" s="252"/>
      <c r="KQZ228" s="253"/>
      <c r="KRA228" s="251"/>
      <c r="KRB228" s="252"/>
      <c r="KRC228" s="253"/>
      <c r="KRD228" s="251"/>
      <c r="KRE228" s="252"/>
      <c r="KRF228" s="253"/>
      <c r="KRG228" s="251"/>
      <c r="KRH228" s="252"/>
      <c r="KRI228" s="253"/>
      <c r="KRJ228" s="251"/>
      <c r="KRK228" s="252"/>
      <c r="KRL228" s="253"/>
      <c r="KRM228" s="251"/>
      <c r="KRN228" s="252"/>
      <c r="KRO228" s="253"/>
      <c r="KRP228" s="251"/>
      <c r="KRQ228" s="252"/>
      <c r="KRR228" s="253"/>
      <c r="KRS228" s="251"/>
      <c r="KRT228" s="252"/>
      <c r="KRU228" s="253"/>
      <c r="KRV228" s="251"/>
      <c r="KRW228" s="252"/>
      <c r="KRX228" s="253"/>
      <c r="KRY228" s="251"/>
      <c r="KRZ228" s="252"/>
      <c r="KSA228" s="253"/>
      <c r="KSB228" s="251"/>
      <c r="KSC228" s="252"/>
      <c r="KSD228" s="253"/>
      <c r="KSE228" s="251"/>
      <c r="KSF228" s="252"/>
      <c r="KSG228" s="253"/>
      <c r="KSH228" s="251"/>
      <c r="KSI228" s="252"/>
      <c r="KSJ228" s="253"/>
      <c r="KSK228" s="251"/>
      <c r="KSL228" s="252"/>
      <c r="KSM228" s="253"/>
      <c r="KSN228" s="251"/>
      <c r="KSO228" s="252"/>
      <c r="KSP228" s="253"/>
      <c r="KSQ228" s="251"/>
      <c r="KSR228" s="252"/>
      <c r="KSS228" s="253"/>
      <c r="KST228" s="251"/>
      <c r="KSU228" s="252"/>
      <c r="KSV228" s="253"/>
      <c r="KSW228" s="251"/>
      <c r="KSX228" s="252"/>
      <c r="KSY228" s="253"/>
      <c r="KSZ228" s="251"/>
      <c r="KTA228" s="252"/>
      <c r="KTB228" s="253"/>
      <c r="KTC228" s="251"/>
      <c r="KTD228" s="252"/>
      <c r="KTE228" s="253"/>
      <c r="KTF228" s="251"/>
      <c r="KTG228" s="252"/>
      <c r="KTH228" s="253"/>
      <c r="KTI228" s="251"/>
      <c r="KTJ228" s="252"/>
      <c r="KTK228" s="253"/>
      <c r="KTL228" s="251"/>
      <c r="KTM228" s="252"/>
      <c r="KTN228" s="253"/>
      <c r="KTO228" s="251"/>
      <c r="KTP228" s="252"/>
      <c r="KTQ228" s="253"/>
      <c r="KTR228" s="251"/>
      <c r="KTS228" s="252"/>
      <c r="KTT228" s="253"/>
      <c r="KTU228" s="251"/>
      <c r="KTV228" s="252"/>
      <c r="KTW228" s="253"/>
      <c r="KTX228" s="251"/>
      <c r="KTY228" s="252"/>
      <c r="KTZ228" s="253"/>
      <c r="KUA228" s="251"/>
      <c r="KUB228" s="252"/>
      <c r="KUC228" s="253"/>
      <c r="KUD228" s="251"/>
      <c r="KUE228" s="252"/>
      <c r="KUF228" s="253"/>
      <c r="KUG228" s="251"/>
      <c r="KUH228" s="252"/>
      <c r="KUI228" s="253"/>
      <c r="KUJ228" s="251"/>
      <c r="KUK228" s="252"/>
      <c r="KUL228" s="253"/>
      <c r="KUM228" s="251"/>
      <c r="KUN228" s="252"/>
      <c r="KUO228" s="253"/>
      <c r="KUP228" s="251"/>
      <c r="KUQ228" s="252"/>
      <c r="KUR228" s="253"/>
      <c r="KUS228" s="251"/>
      <c r="KUT228" s="252"/>
      <c r="KUU228" s="253"/>
      <c r="KUV228" s="251"/>
      <c r="KUW228" s="252"/>
      <c r="KUX228" s="253"/>
      <c r="KUY228" s="251"/>
      <c r="KUZ228" s="252"/>
      <c r="KVA228" s="253"/>
      <c r="KVB228" s="251"/>
      <c r="KVC228" s="252"/>
      <c r="KVD228" s="253"/>
      <c r="KVE228" s="251"/>
      <c r="KVF228" s="252"/>
      <c r="KVG228" s="253"/>
      <c r="KVH228" s="251"/>
      <c r="KVI228" s="252"/>
      <c r="KVJ228" s="253"/>
      <c r="KVK228" s="251"/>
      <c r="KVL228" s="252"/>
      <c r="KVM228" s="253"/>
      <c r="KVN228" s="251"/>
      <c r="KVO228" s="252"/>
      <c r="KVP228" s="253"/>
      <c r="KVQ228" s="251"/>
      <c r="KVR228" s="252"/>
      <c r="KVS228" s="253"/>
      <c r="KVT228" s="251"/>
      <c r="KVU228" s="252"/>
      <c r="KVV228" s="253"/>
      <c r="KVW228" s="251"/>
      <c r="KVX228" s="252"/>
      <c r="KVY228" s="253"/>
      <c r="KVZ228" s="251"/>
      <c r="KWA228" s="252"/>
      <c r="KWB228" s="253"/>
      <c r="KWC228" s="251"/>
      <c r="KWD228" s="252"/>
      <c r="KWE228" s="253"/>
      <c r="KWF228" s="251"/>
      <c r="KWG228" s="252"/>
      <c r="KWH228" s="253"/>
      <c r="KWI228" s="251"/>
      <c r="KWJ228" s="252"/>
      <c r="KWK228" s="253"/>
      <c r="KWL228" s="251"/>
      <c r="KWM228" s="252"/>
      <c r="KWN228" s="253"/>
      <c r="KWO228" s="251"/>
      <c r="KWP228" s="252"/>
      <c r="KWQ228" s="253"/>
      <c r="KWR228" s="251"/>
      <c r="KWS228" s="252"/>
      <c r="KWT228" s="253"/>
      <c r="KWU228" s="251"/>
      <c r="KWV228" s="252"/>
      <c r="KWW228" s="253"/>
      <c r="KWX228" s="251"/>
      <c r="KWY228" s="252"/>
      <c r="KWZ228" s="253"/>
      <c r="KXA228" s="251"/>
      <c r="KXB228" s="252"/>
      <c r="KXC228" s="253"/>
      <c r="KXD228" s="251"/>
      <c r="KXE228" s="252"/>
      <c r="KXF228" s="253"/>
      <c r="KXG228" s="251"/>
      <c r="KXH228" s="252"/>
      <c r="KXI228" s="253"/>
      <c r="KXJ228" s="251"/>
      <c r="KXK228" s="252"/>
      <c r="KXL228" s="253"/>
      <c r="KXM228" s="251"/>
      <c r="KXN228" s="252"/>
      <c r="KXO228" s="253"/>
      <c r="KXP228" s="251"/>
      <c r="KXQ228" s="252"/>
      <c r="KXR228" s="253"/>
      <c r="KXS228" s="251"/>
      <c r="KXT228" s="252"/>
      <c r="KXU228" s="253"/>
      <c r="KXV228" s="251"/>
      <c r="KXW228" s="252"/>
      <c r="KXX228" s="253"/>
      <c r="KXY228" s="251"/>
      <c r="KXZ228" s="252"/>
      <c r="KYA228" s="253"/>
      <c r="KYB228" s="251"/>
      <c r="KYC228" s="252"/>
      <c r="KYD228" s="253"/>
      <c r="KYE228" s="251"/>
      <c r="KYF228" s="252"/>
      <c r="KYG228" s="253"/>
      <c r="KYH228" s="251"/>
      <c r="KYI228" s="252"/>
      <c r="KYJ228" s="253"/>
      <c r="KYK228" s="251"/>
      <c r="KYL228" s="252"/>
      <c r="KYM228" s="253"/>
      <c r="KYN228" s="251"/>
      <c r="KYO228" s="252"/>
      <c r="KYP228" s="253"/>
      <c r="KYQ228" s="251"/>
      <c r="KYR228" s="252"/>
      <c r="KYS228" s="253"/>
      <c r="KYT228" s="251"/>
      <c r="KYU228" s="252"/>
      <c r="KYV228" s="253"/>
      <c r="KYW228" s="251"/>
      <c r="KYX228" s="252"/>
      <c r="KYY228" s="253"/>
      <c r="KYZ228" s="251"/>
      <c r="KZA228" s="252"/>
      <c r="KZB228" s="253"/>
      <c r="KZC228" s="251"/>
      <c r="KZD228" s="252"/>
      <c r="KZE228" s="253"/>
      <c r="KZF228" s="251"/>
      <c r="KZG228" s="252"/>
      <c r="KZH228" s="253"/>
      <c r="KZI228" s="251"/>
      <c r="KZJ228" s="252"/>
      <c r="KZK228" s="253"/>
      <c r="KZL228" s="251"/>
      <c r="KZM228" s="252"/>
      <c r="KZN228" s="253"/>
      <c r="KZO228" s="251"/>
      <c r="KZP228" s="252"/>
      <c r="KZQ228" s="253"/>
      <c r="KZR228" s="251"/>
      <c r="KZS228" s="252"/>
      <c r="KZT228" s="253"/>
      <c r="KZU228" s="251"/>
      <c r="KZV228" s="252"/>
      <c r="KZW228" s="253"/>
      <c r="KZX228" s="251"/>
      <c r="KZY228" s="252"/>
      <c r="KZZ228" s="253"/>
      <c r="LAA228" s="251"/>
      <c r="LAB228" s="252"/>
      <c r="LAC228" s="253"/>
      <c r="LAD228" s="251"/>
      <c r="LAE228" s="252"/>
      <c r="LAF228" s="253"/>
      <c r="LAG228" s="251"/>
      <c r="LAH228" s="252"/>
      <c r="LAI228" s="253"/>
      <c r="LAJ228" s="251"/>
      <c r="LAK228" s="252"/>
      <c r="LAL228" s="253"/>
      <c r="LAM228" s="251"/>
      <c r="LAN228" s="252"/>
      <c r="LAO228" s="253"/>
      <c r="LAP228" s="251"/>
      <c r="LAQ228" s="252"/>
      <c r="LAR228" s="253"/>
      <c r="LAS228" s="251"/>
      <c r="LAT228" s="252"/>
      <c r="LAU228" s="253"/>
      <c r="LAV228" s="251"/>
      <c r="LAW228" s="252"/>
      <c r="LAX228" s="253"/>
      <c r="LAY228" s="251"/>
      <c r="LAZ228" s="252"/>
      <c r="LBA228" s="253"/>
      <c r="LBB228" s="251"/>
      <c r="LBC228" s="252"/>
      <c r="LBD228" s="253"/>
      <c r="LBE228" s="251"/>
      <c r="LBF228" s="252"/>
      <c r="LBG228" s="253"/>
      <c r="LBH228" s="251"/>
      <c r="LBI228" s="252"/>
      <c r="LBJ228" s="253"/>
      <c r="LBK228" s="251"/>
      <c r="LBL228" s="252"/>
      <c r="LBM228" s="253"/>
      <c r="LBN228" s="251"/>
      <c r="LBO228" s="252"/>
      <c r="LBP228" s="253"/>
      <c r="LBQ228" s="251"/>
      <c r="LBR228" s="252"/>
      <c r="LBS228" s="253"/>
      <c r="LBT228" s="251"/>
      <c r="LBU228" s="252"/>
      <c r="LBV228" s="253"/>
      <c r="LBW228" s="251"/>
      <c r="LBX228" s="252"/>
      <c r="LBY228" s="253"/>
      <c r="LBZ228" s="251"/>
      <c r="LCA228" s="252"/>
      <c r="LCB228" s="253"/>
      <c r="LCC228" s="251"/>
      <c r="LCD228" s="252"/>
      <c r="LCE228" s="253"/>
      <c r="LCF228" s="251"/>
      <c r="LCG228" s="252"/>
      <c r="LCH228" s="253"/>
      <c r="LCI228" s="251"/>
      <c r="LCJ228" s="252"/>
      <c r="LCK228" s="253"/>
      <c r="LCL228" s="251"/>
      <c r="LCM228" s="252"/>
      <c r="LCN228" s="253"/>
      <c r="LCO228" s="251"/>
      <c r="LCP228" s="252"/>
      <c r="LCQ228" s="253"/>
      <c r="LCR228" s="251"/>
      <c r="LCS228" s="252"/>
      <c r="LCT228" s="253"/>
      <c r="LCU228" s="251"/>
      <c r="LCV228" s="252"/>
      <c r="LCW228" s="253"/>
      <c r="LCX228" s="251"/>
      <c r="LCY228" s="252"/>
      <c r="LCZ228" s="253"/>
      <c r="LDA228" s="251"/>
      <c r="LDB228" s="252"/>
      <c r="LDC228" s="253"/>
      <c r="LDD228" s="251"/>
      <c r="LDE228" s="252"/>
      <c r="LDF228" s="253"/>
      <c r="LDG228" s="251"/>
      <c r="LDH228" s="252"/>
      <c r="LDI228" s="253"/>
      <c r="LDJ228" s="251"/>
      <c r="LDK228" s="252"/>
      <c r="LDL228" s="253"/>
      <c r="LDM228" s="251"/>
      <c r="LDN228" s="252"/>
      <c r="LDO228" s="253"/>
      <c r="LDP228" s="251"/>
      <c r="LDQ228" s="252"/>
      <c r="LDR228" s="253"/>
      <c r="LDS228" s="251"/>
      <c r="LDT228" s="252"/>
      <c r="LDU228" s="253"/>
      <c r="LDV228" s="251"/>
      <c r="LDW228" s="252"/>
      <c r="LDX228" s="253"/>
      <c r="LDY228" s="251"/>
      <c r="LDZ228" s="252"/>
      <c r="LEA228" s="253"/>
      <c r="LEB228" s="251"/>
      <c r="LEC228" s="252"/>
      <c r="LED228" s="253"/>
      <c r="LEE228" s="251"/>
      <c r="LEF228" s="252"/>
      <c r="LEG228" s="253"/>
      <c r="LEH228" s="251"/>
      <c r="LEI228" s="252"/>
      <c r="LEJ228" s="253"/>
      <c r="LEK228" s="251"/>
      <c r="LEL228" s="252"/>
      <c r="LEM228" s="253"/>
      <c r="LEN228" s="251"/>
      <c r="LEO228" s="252"/>
      <c r="LEP228" s="253"/>
      <c r="LEQ228" s="251"/>
      <c r="LER228" s="252"/>
      <c r="LES228" s="253"/>
      <c r="LET228" s="251"/>
      <c r="LEU228" s="252"/>
      <c r="LEV228" s="253"/>
      <c r="LEW228" s="251"/>
      <c r="LEX228" s="252"/>
      <c r="LEY228" s="253"/>
      <c r="LEZ228" s="251"/>
      <c r="LFA228" s="252"/>
      <c r="LFB228" s="253"/>
      <c r="LFC228" s="251"/>
      <c r="LFD228" s="252"/>
      <c r="LFE228" s="253"/>
      <c r="LFF228" s="251"/>
      <c r="LFG228" s="252"/>
      <c r="LFH228" s="253"/>
      <c r="LFI228" s="251"/>
      <c r="LFJ228" s="252"/>
      <c r="LFK228" s="253"/>
      <c r="LFL228" s="251"/>
      <c r="LFM228" s="252"/>
      <c r="LFN228" s="253"/>
      <c r="LFO228" s="251"/>
      <c r="LFP228" s="252"/>
      <c r="LFQ228" s="253"/>
      <c r="LFR228" s="251"/>
      <c r="LFS228" s="252"/>
      <c r="LFT228" s="253"/>
      <c r="LFU228" s="251"/>
      <c r="LFV228" s="252"/>
      <c r="LFW228" s="253"/>
      <c r="LFX228" s="251"/>
      <c r="LFY228" s="252"/>
      <c r="LFZ228" s="253"/>
      <c r="LGA228" s="251"/>
      <c r="LGB228" s="252"/>
      <c r="LGC228" s="253"/>
      <c r="LGD228" s="251"/>
      <c r="LGE228" s="252"/>
      <c r="LGF228" s="253"/>
      <c r="LGG228" s="251"/>
      <c r="LGH228" s="252"/>
      <c r="LGI228" s="253"/>
      <c r="LGJ228" s="251"/>
      <c r="LGK228" s="252"/>
      <c r="LGL228" s="253"/>
      <c r="LGM228" s="251"/>
      <c r="LGN228" s="252"/>
      <c r="LGO228" s="253"/>
      <c r="LGP228" s="251"/>
      <c r="LGQ228" s="252"/>
      <c r="LGR228" s="253"/>
      <c r="LGS228" s="251"/>
      <c r="LGT228" s="252"/>
      <c r="LGU228" s="253"/>
      <c r="LGV228" s="251"/>
      <c r="LGW228" s="252"/>
      <c r="LGX228" s="253"/>
      <c r="LGY228" s="251"/>
      <c r="LGZ228" s="252"/>
      <c r="LHA228" s="253"/>
      <c r="LHB228" s="251"/>
      <c r="LHC228" s="252"/>
      <c r="LHD228" s="253"/>
      <c r="LHE228" s="251"/>
      <c r="LHF228" s="252"/>
      <c r="LHG228" s="253"/>
      <c r="LHH228" s="251"/>
      <c r="LHI228" s="252"/>
      <c r="LHJ228" s="253"/>
      <c r="LHK228" s="251"/>
      <c r="LHL228" s="252"/>
      <c r="LHM228" s="253"/>
      <c r="LHN228" s="251"/>
      <c r="LHO228" s="252"/>
      <c r="LHP228" s="253"/>
      <c r="LHQ228" s="251"/>
      <c r="LHR228" s="252"/>
      <c r="LHS228" s="253"/>
      <c r="LHT228" s="251"/>
      <c r="LHU228" s="252"/>
      <c r="LHV228" s="253"/>
      <c r="LHW228" s="251"/>
      <c r="LHX228" s="252"/>
      <c r="LHY228" s="253"/>
      <c r="LHZ228" s="251"/>
      <c r="LIA228" s="252"/>
      <c r="LIB228" s="253"/>
      <c r="LIC228" s="251"/>
      <c r="LID228" s="252"/>
      <c r="LIE228" s="253"/>
      <c r="LIF228" s="251"/>
      <c r="LIG228" s="252"/>
      <c r="LIH228" s="253"/>
      <c r="LII228" s="251"/>
      <c r="LIJ228" s="252"/>
      <c r="LIK228" s="253"/>
      <c r="LIL228" s="251"/>
      <c r="LIM228" s="252"/>
      <c r="LIN228" s="253"/>
      <c r="LIO228" s="251"/>
      <c r="LIP228" s="252"/>
      <c r="LIQ228" s="253"/>
      <c r="LIR228" s="251"/>
      <c r="LIS228" s="252"/>
      <c r="LIT228" s="253"/>
      <c r="LIU228" s="251"/>
      <c r="LIV228" s="252"/>
      <c r="LIW228" s="253"/>
      <c r="LIX228" s="251"/>
      <c r="LIY228" s="252"/>
      <c r="LIZ228" s="253"/>
      <c r="LJA228" s="251"/>
      <c r="LJB228" s="252"/>
      <c r="LJC228" s="253"/>
      <c r="LJD228" s="251"/>
      <c r="LJE228" s="252"/>
      <c r="LJF228" s="253"/>
      <c r="LJG228" s="251"/>
      <c r="LJH228" s="252"/>
      <c r="LJI228" s="253"/>
      <c r="LJJ228" s="251"/>
      <c r="LJK228" s="252"/>
      <c r="LJL228" s="253"/>
      <c r="LJM228" s="251"/>
      <c r="LJN228" s="252"/>
      <c r="LJO228" s="253"/>
      <c r="LJP228" s="251"/>
      <c r="LJQ228" s="252"/>
      <c r="LJR228" s="253"/>
      <c r="LJS228" s="251"/>
      <c r="LJT228" s="252"/>
      <c r="LJU228" s="253"/>
      <c r="LJV228" s="251"/>
      <c r="LJW228" s="252"/>
      <c r="LJX228" s="253"/>
      <c r="LJY228" s="251"/>
      <c r="LJZ228" s="252"/>
      <c r="LKA228" s="253"/>
      <c r="LKB228" s="251"/>
      <c r="LKC228" s="252"/>
      <c r="LKD228" s="253"/>
      <c r="LKE228" s="251"/>
      <c r="LKF228" s="252"/>
      <c r="LKG228" s="253"/>
      <c r="LKH228" s="251"/>
      <c r="LKI228" s="252"/>
      <c r="LKJ228" s="253"/>
      <c r="LKK228" s="251"/>
      <c r="LKL228" s="252"/>
      <c r="LKM228" s="253"/>
      <c r="LKN228" s="251"/>
      <c r="LKO228" s="252"/>
      <c r="LKP228" s="253"/>
      <c r="LKQ228" s="251"/>
      <c r="LKR228" s="252"/>
      <c r="LKS228" s="253"/>
      <c r="LKT228" s="251"/>
      <c r="LKU228" s="252"/>
      <c r="LKV228" s="253"/>
      <c r="LKW228" s="251"/>
      <c r="LKX228" s="252"/>
      <c r="LKY228" s="253"/>
      <c r="LKZ228" s="251"/>
      <c r="LLA228" s="252"/>
      <c r="LLB228" s="253"/>
      <c r="LLC228" s="251"/>
      <c r="LLD228" s="252"/>
      <c r="LLE228" s="253"/>
      <c r="LLF228" s="251"/>
      <c r="LLG228" s="252"/>
      <c r="LLH228" s="253"/>
      <c r="LLI228" s="251"/>
      <c r="LLJ228" s="252"/>
      <c r="LLK228" s="253"/>
      <c r="LLL228" s="251"/>
      <c r="LLM228" s="252"/>
      <c r="LLN228" s="253"/>
      <c r="LLO228" s="251"/>
      <c r="LLP228" s="252"/>
      <c r="LLQ228" s="253"/>
      <c r="LLR228" s="251"/>
      <c r="LLS228" s="252"/>
      <c r="LLT228" s="253"/>
      <c r="LLU228" s="251"/>
      <c r="LLV228" s="252"/>
      <c r="LLW228" s="253"/>
      <c r="LLX228" s="251"/>
      <c r="LLY228" s="252"/>
      <c r="LLZ228" s="253"/>
      <c r="LMA228" s="251"/>
      <c r="LMB228" s="252"/>
      <c r="LMC228" s="253"/>
      <c r="LMD228" s="251"/>
      <c r="LME228" s="252"/>
      <c r="LMF228" s="253"/>
      <c r="LMG228" s="251"/>
      <c r="LMH228" s="252"/>
      <c r="LMI228" s="253"/>
      <c r="LMJ228" s="251"/>
      <c r="LMK228" s="252"/>
      <c r="LML228" s="253"/>
      <c r="LMM228" s="251"/>
      <c r="LMN228" s="252"/>
      <c r="LMO228" s="253"/>
      <c r="LMP228" s="251"/>
      <c r="LMQ228" s="252"/>
      <c r="LMR228" s="253"/>
      <c r="LMS228" s="251"/>
      <c r="LMT228" s="252"/>
      <c r="LMU228" s="253"/>
      <c r="LMV228" s="251"/>
      <c r="LMW228" s="252"/>
      <c r="LMX228" s="253"/>
      <c r="LMY228" s="251"/>
      <c r="LMZ228" s="252"/>
      <c r="LNA228" s="253"/>
      <c r="LNB228" s="251"/>
      <c r="LNC228" s="252"/>
      <c r="LND228" s="253"/>
      <c r="LNE228" s="251"/>
      <c r="LNF228" s="252"/>
      <c r="LNG228" s="253"/>
      <c r="LNH228" s="251"/>
      <c r="LNI228" s="252"/>
      <c r="LNJ228" s="253"/>
      <c r="LNK228" s="251"/>
      <c r="LNL228" s="252"/>
      <c r="LNM228" s="253"/>
      <c r="LNN228" s="251"/>
      <c r="LNO228" s="252"/>
      <c r="LNP228" s="253"/>
      <c r="LNQ228" s="251"/>
      <c r="LNR228" s="252"/>
      <c r="LNS228" s="253"/>
      <c r="LNT228" s="251"/>
      <c r="LNU228" s="252"/>
      <c r="LNV228" s="253"/>
      <c r="LNW228" s="251"/>
      <c r="LNX228" s="252"/>
      <c r="LNY228" s="253"/>
      <c r="LNZ228" s="251"/>
      <c r="LOA228" s="252"/>
      <c r="LOB228" s="253"/>
      <c r="LOC228" s="251"/>
      <c r="LOD228" s="252"/>
      <c r="LOE228" s="253"/>
      <c r="LOF228" s="251"/>
      <c r="LOG228" s="252"/>
      <c r="LOH228" s="253"/>
      <c r="LOI228" s="251"/>
      <c r="LOJ228" s="252"/>
      <c r="LOK228" s="253"/>
      <c r="LOL228" s="251"/>
      <c r="LOM228" s="252"/>
      <c r="LON228" s="253"/>
      <c r="LOO228" s="251"/>
      <c r="LOP228" s="252"/>
      <c r="LOQ228" s="253"/>
      <c r="LOR228" s="251"/>
      <c r="LOS228" s="252"/>
      <c r="LOT228" s="253"/>
      <c r="LOU228" s="251"/>
      <c r="LOV228" s="252"/>
      <c r="LOW228" s="253"/>
      <c r="LOX228" s="251"/>
      <c r="LOY228" s="252"/>
      <c r="LOZ228" s="253"/>
      <c r="LPA228" s="251"/>
      <c r="LPB228" s="252"/>
      <c r="LPC228" s="253"/>
      <c r="LPD228" s="251"/>
      <c r="LPE228" s="252"/>
      <c r="LPF228" s="253"/>
      <c r="LPG228" s="251"/>
      <c r="LPH228" s="252"/>
      <c r="LPI228" s="253"/>
      <c r="LPJ228" s="251"/>
      <c r="LPK228" s="252"/>
      <c r="LPL228" s="253"/>
      <c r="LPM228" s="251"/>
      <c r="LPN228" s="252"/>
      <c r="LPO228" s="253"/>
      <c r="LPP228" s="251"/>
      <c r="LPQ228" s="252"/>
      <c r="LPR228" s="253"/>
      <c r="LPS228" s="251"/>
      <c r="LPT228" s="252"/>
      <c r="LPU228" s="253"/>
      <c r="LPV228" s="251"/>
      <c r="LPW228" s="252"/>
      <c r="LPX228" s="253"/>
      <c r="LPY228" s="251"/>
      <c r="LPZ228" s="252"/>
      <c r="LQA228" s="253"/>
      <c r="LQB228" s="251"/>
      <c r="LQC228" s="252"/>
      <c r="LQD228" s="253"/>
      <c r="LQE228" s="251"/>
      <c r="LQF228" s="252"/>
      <c r="LQG228" s="253"/>
      <c r="LQH228" s="251"/>
      <c r="LQI228" s="252"/>
      <c r="LQJ228" s="253"/>
      <c r="LQK228" s="251"/>
      <c r="LQL228" s="252"/>
      <c r="LQM228" s="253"/>
      <c r="LQN228" s="251"/>
      <c r="LQO228" s="252"/>
      <c r="LQP228" s="253"/>
      <c r="LQQ228" s="251"/>
      <c r="LQR228" s="252"/>
      <c r="LQS228" s="253"/>
      <c r="LQT228" s="251"/>
      <c r="LQU228" s="252"/>
      <c r="LQV228" s="253"/>
      <c r="LQW228" s="251"/>
      <c r="LQX228" s="252"/>
      <c r="LQY228" s="253"/>
      <c r="LQZ228" s="251"/>
      <c r="LRA228" s="252"/>
      <c r="LRB228" s="253"/>
      <c r="LRC228" s="251"/>
      <c r="LRD228" s="252"/>
      <c r="LRE228" s="253"/>
      <c r="LRF228" s="251"/>
      <c r="LRG228" s="252"/>
      <c r="LRH228" s="253"/>
      <c r="LRI228" s="251"/>
      <c r="LRJ228" s="252"/>
      <c r="LRK228" s="253"/>
      <c r="LRL228" s="251"/>
      <c r="LRM228" s="252"/>
      <c r="LRN228" s="253"/>
      <c r="LRO228" s="251"/>
      <c r="LRP228" s="252"/>
      <c r="LRQ228" s="253"/>
      <c r="LRR228" s="251"/>
      <c r="LRS228" s="252"/>
      <c r="LRT228" s="253"/>
      <c r="LRU228" s="251"/>
      <c r="LRV228" s="252"/>
      <c r="LRW228" s="253"/>
      <c r="LRX228" s="251"/>
      <c r="LRY228" s="252"/>
      <c r="LRZ228" s="253"/>
      <c r="LSA228" s="251"/>
      <c r="LSB228" s="252"/>
      <c r="LSC228" s="253"/>
      <c r="LSD228" s="251"/>
      <c r="LSE228" s="252"/>
      <c r="LSF228" s="253"/>
      <c r="LSG228" s="251"/>
      <c r="LSH228" s="252"/>
      <c r="LSI228" s="253"/>
      <c r="LSJ228" s="251"/>
      <c r="LSK228" s="252"/>
      <c r="LSL228" s="253"/>
      <c r="LSM228" s="251"/>
      <c r="LSN228" s="252"/>
      <c r="LSO228" s="253"/>
      <c r="LSP228" s="251"/>
      <c r="LSQ228" s="252"/>
      <c r="LSR228" s="253"/>
      <c r="LSS228" s="251"/>
      <c r="LST228" s="252"/>
      <c r="LSU228" s="253"/>
      <c r="LSV228" s="251"/>
      <c r="LSW228" s="252"/>
      <c r="LSX228" s="253"/>
      <c r="LSY228" s="251"/>
      <c r="LSZ228" s="252"/>
      <c r="LTA228" s="253"/>
      <c r="LTB228" s="251"/>
      <c r="LTC228" s="252"/>
      <c r="LTD228" s="253"/>
      <c r="LTE228" s="251"/>
      <c r="LTF228" s="252"/>
      <c r="LTG228" s="253"/>
      <c r="LTH228" s="251"/>
      <c r="LTI228" s="252"/>
      <c r="LTJ228" s="253"/>
      <c r="LTK228" s="251"/>
      <c r="LTL228" s="252"/>
      <c r="LTM228" s="253"/>
      <c r="LTN228" s="251"/>
      <c r="LTO228" s="252"/>
      <c r="LTP228" s="253"/>
      <c r="LTQ228" s="251"/>
      <c r="LTR228" s="252"/>
      <c r="LTS228" s="253"/>
      <c r="LTT228" s="251"/>
      <c r="LTU228" s="252"/>
      <c r="LTV228" s="253"/>
      <c r="LTW228" s="251"/>
      <c r="LTX228" s="252"/>
      <c r="LTY228" s="253"/>
      <c r="LTZ228" s="251"/>
      <c r="LUA228" s="252"/>
      <c r="LUB228" s="253"/>
      <c r="LUC228" s="251"/>
      <c r="LUD228" s="252"/>
      <c r="LUE228" s="253"/>
      <c r="LUF228" s="251"/>
      <c r="LUG228" s="252"/>
      <c r="LUH228" s="253"/>
      <c r="LUI228" s="251"/>
      <c r="LUJ228" s="252"/>
      <c r="LUK228" s="253"/>
      <c r="LUL228" s="251"/>
      <c r="LUM228" s="252"/>
      <c r="LUN228" s="253"/>
      <c r="LUO228" s="251"/>
      <c r="LUP228" s="252"/>
      <c r="LUQ228" s="253"/>
      <c r="LUR228" s="251"/>
      <c r="LUS228" s="252"/>
      <c r="LUT228" s="253"/>
      <c r="LUU228" s="251"/>
      <c r="LUV228" s="252"/>
      <c r="LUW228" s="253"/>
      <c r="LUX228" s="251"/>
      <c r="LUY228" s="252"/>
      <c r="LUZ228" s="253"/>
      <c r="LVA228" s="251"/>
      <c r="LVB228" s="252"/>
      <c r="LVC228" s="253"/>
      <c r="LVD228" s="251"/>
      <c r="LVE228" s="252"/>
      <c r="LVF228" s="253"/>
      <c r="LVG228" s="251"/>
      <c r="LVH228" s="252"/>
      <c r="LVI228" s="253"/>
      <c r="LVJ228" s="251"/>
      <c r="LVK228" s="252"/>
      <c r="LVL228" s="253"/>
      <c r="LVM228" s="251"/>
      <c r="LVN228" s="252"/>
      <c r="LVO228" s="253"/>
      <c r="LVP228" s="251"/>
      <c r="LVQ228" s="252"/>
      <c r="LVR228" s="253"/>
      <c r="LVS228" s="251"/>
      <c r="LVT228" s="252"/>
      <c r="LVU228" s="253"/>
      <c r="LVV228" s="251"/>
      <c r="LVW228" s="252"/>
      <c r="LVX228" s="253"/>
      <c r="LVY228" s="251"/>
      <c r="LVZ228" s="252"/>
      <c r="LWA228" s="253"/>
      <c r="LWB228" s="251"/>
      <c r="LWC228" s="252"/>
      <c r="LWD228" s="253"/>
      <c r="LWE228" s="251"/>
      <c r="LWF228" s="252"/>
      <c r="LWG228" s="253"/>
      <c r="LWH228" s="251"/>
      <c r="LWI228" s="252"/>
      <c r="LWJ228" s="253"/>
      <c r="LWK228" s="251"/>
      <c r="LWL228" s="252"/>
      <c r="LWM228" s="253"/>
      <c r="LWN228" s="251"/>
      <c r="LWO228" s="252"/>
      <c r="LWP228" s="253"/>
      <c r="LWQ228" s="251"/>
      <c r="LWR228" s="252"/>
      <c r="LWS228" s="253"/>
      <c r="LWT228" s="251"/>
      <c r="LWU228" s="252"/>
      <c r="LWV228" s="253"/>
      <c r="LWW228" s="251"/>
      <c r="LWX228" s="252"/>
      <c r="LWY228" s="253"/>
      <c r="LWZ228" s="251"/>
      <c r="LXA228" s="252"/>
      <c r="LXB228" s="253"/>
      <c r="LXC228" s="251"/>
      <c r="LXD228" s="252"/>
      <c r="LXE228" s="253"/>
      <c r="LXF228" s="251"/>
      <c r="LXG228" s="252"/>
      <c r="LXH228" s="253"/>
      <c r="LXI228" s="251"/>
      <c r="LXJ228" s="252"/>
      <c r="LXK228" s="253"/>
      <c r="LXL228" s="251"/>
      <c r="LXM228" s="252"/>
      <c r="LXN228" s="253"/>
      <c r="LXO228" s="251"/>
      <c r="LXP228" s="252"/>
      <c r="LXQ228" s="253"/>
      <c r="LXR228" s="251"/>
      <c r="LXS228" s="252"/>
      <c r="LXT228" s="253"/>
      <c r="LXU228" s="251"/>
      <c r="LXV228" s="252"/>
      <c r="LXW228" s="253"/>
      <c r="LXX228" s="251"/>
      <c r="LXY228" s="252"/>
      <c r="LXZ228" s="253"/>
      <c r="LYA228" s="251"/>
      <c r="LYB228" s="252"/>
      <c r="LYC228" s="253"/>
      <c r="LYD228" s="251"/>
      <c r="LYE228" s="252"/>
      <c r="LYF228" s="253"/>
      <c r="LYG228" s="251"/>
      <c r="LYH228" s="252"/>
      <c r="LYI228" s="253"/>
      <c r="LYJ228" s="251"/>
      <c r="LYK228" s="252"/>
      <c r="LYL228" s="253"/>
      <c r="LYM228" s="251"/>
      <c r="LYN228" s="252"/>
      <c r="LYO228" s="253"/>
      <c r="LYP228" s="251"/>
      <c r="LYQ228" s="252"/>
      <c r="LYR228" s="253"/>
      <c r="LYS228" s="251"/>
      <c r="LYT228" s="252"/>
      <c r="LYU228" s="253"/>
      <c r="LYV228" s="251"/>
      <c r="LYW228" s="252"/>
      <c r="LYX228" s="253"/>
      <c r="LYY228" s="251"/>
      <c r="LYZ228" s="252"/>
      <c r="LZA228" s="253"/>
      <c r="LZB228" s="251"/>
      <c r="LZC228" s="252"/>
      <c r="LZD228" s="253"/>
      <c r="LZE228" s="251"/>
      <c r="LZF228" s="252"/>
      <c r="LZG228" s="253"/>
      <c r="LZH228" s="251"/>
      <c r="LZI228" s="252"/>
      <c r="LZJ228" s="253"/>
      <c r="LZK228" s="251"/>
      <c r="LZL228" s="252"/>
      <c r="LZM228" s="253"/>
      <c r="LZN228" s="251"/>
      <c r="LZO228" s="252"/>
      <c r="LZP228" s="253"/>
      <c r="LZQ228" s="251"/>
      <c r="LZR228" s="252"/>
      <c r="LZS228" s="253"/>
      <c r="LZT228" s="251"/>
      <c r="LZU228" s="252"/>
      <c r="LZV228" s="253"/>
      <c r="LZW228" s="251"/>
      <c r="LZX228" s="252"/>
      <c r="LZY228" s="253"/>
      <c r="LZZ228" s="251"/>
      <c r="MAA228" s="252"/>
      <c r="MAB228" s="253"/>
      <c r="MAC228" s="251"/>
      <c r="MAD228" s="252"/>
      <c r="MAE228" s="253"/>
      <c r="MAF228" s="251"/>
      <c r="MAG228" s="252"/>
      <c r="MAH228" s="253"/>
      <c r="MAI228" s="251"/>
      <c r="MAJ228" s="252"/>
      <c r="MAK228" s="253"/>
      <c r="MAL228" s="251"/>
      <c r="MAM228" s="252"/>
      <c r="MAN228" s="253"/>
      <c r="MAO228" s="251"/>
      <c r="MAP228" s="252"/>
      <c r="MAQ228" s="253"/>
      <c r="MAR228" s="251"/>
      <c r="MAS228" s="252"/>
      <c r="MAT228" s="253"/>
      <c r="MAU228" s="251"/>
      <c r="MAV228" s="252"/>
      <c r="MAW228" s="253"/>
      <c r="MAX228" s="251"/>
      <c r="MAY228" s="252"/>
      <c r="MAZ228" s="253"/>
      <c r="MBA228" s="251"/>
      <c r="MBB228" s="252"/>
      <c r="MBC228" s="253"/>
      <c r="MBD228" s="251"/>
      <c r="MBE228" s="252"/>
      <c r="MBF228" s="253"/>
      <c r="MBG228" s="251"/>
      <c r="MBH228" s="252"/>
      <c r="MBI228" s="253"/>
      <c r="MBJ228" s="251"/>
      <c r="MBK228" s="252"/>
      <c r="MBL228" s="253"/>
      <c r="MBM228" s="251"/>
      <c r="MBN228" s="252"/>
      <c r="MBO228" s="253"/>
      <c r="MBP228" s="251"/>
      <c r="MBQ228" s="252"/>
      <c r="MBR228" s="253"/>
      <c r="MBS228" s="251"/>
      <c r="MBT228" s="252"/>
      <c r="MBU228" s="253"/>
      <c r="MBV228" s="251"/>
      <c r="MBW228" s="252"/>
      <c r="MBX228" s="253"/>
      <c r="MBY228" s="251"/>
      <c r="MBZ228" s="252"/>
      <c r="MCA228" s="253"/>
      <c r="MCB228" s="251"/>
      <c r="MCC228" s="252"/>
      <c r="MCD228" s="253"/>
      <c r="MCE228" s="251"/>
      <c r="MCF228" s="252"/>
      <c r="MCG228" s="253"/>
      <c r="MCH228" s="251"/>
      <c r="MCI228" s="252"/>
      <c r="MCJ228" s="253"/>
      <c r="MCK228" s="251"/>
      <c r="MCL228" s="252"/>
      <c r="MCM228" s="253"/>
      <c r="MCN228" s="251"/>
      <c r="MCO228" s="252"/>
      <c r="MCP228" s="253"/>
      <c r="MCQ228" s="251"/>
      <c r="MCR228" s="252"/>
      <c r="MCS228" s="253"/>
      <c r="MCT228" s="251"/>
      <c r="MCU228" s="252"/>
      <c r="MCV228" s="253"/>
      <c r="MCW228" s="251"/>
      <c r="MCX228" s="252"/>
      <c r="MCY228" s="253"/>
      <c r="MCZ228" s="251"/>
      <c r="MDA228" s="252"/>
      <c r="MDB228" s="253"/>
      <c r="MDC228" s="251"/>
      <c r="MDD228" s="252"/>
      <c r="MDE228" s="253"/>
      <c r="MDF228" s="251"/>
      <c r="MDG228" s="252"/>
      <c r="MDH228" s="253"/>
      <c r="MDI228" s="251"/>
      <c r="MDJ228" s="252"/>
      <c r="MDK228" s="253"/>
      <c r="MDL228" s="251"/>
      <c r="MDM228" s="252"/>
      <c r="MDN228" s="253"/>
      <c r="MDO228" s="251"/>
      <c r="MDP228" s="252"/>
      <c r="MDQ228" s="253"/>
      <c r="MDR228" s="251"/>
      <c r="MDS228" s="252"/>
      <c r="MDT228" s="253"/>
      <c r="MDU228" s="251"/>
      <c r="MDV228" s="252"/>
      <c r="MDW228" s="253"/>
      <c r="MDX228" s="251"/>
      <c r="MDY228" s="252"/>
      <c r="MDZ228" s="253"/>
      <c r="MEA228" s="251"/>
      <c r="MEB228" s="252"/>
      <c r="MEC228" s="253"/>
      <c r="MED228" s="251"/>
      <c r="MEE228" s="252"/>
      <c r="MEF228" s="253"/>
      <c r="MEG228" s="251"/>
      <c r="MEH228" s="252"/>
      <c r="MEI228" s="253"/>
      <c r="MEJ228" s="251"/>
      <c r="MEK228" s="252"/>
      <c r="MEL228" s="253"/>
      <c r="MEM228" s="251"/>
      <c r="MEN228" s="252"/>
      <c r="MEO228" s="253"/>
      <c r="MEP228" s="251"/>
      <c r="MEQ228" s="252"/>
      <c r="MER228" s="253"/>
      <c r="MES228" s="251"/>
      <c r="MET228" s="252"/>
      <c r="MEU228" s="253"/>
      <c r="MEV228" s="251"/>
      <c r="MEW228" s="252"/>
      <c r="MEX228" s="253"/>
      <c r="MEY228" s="251"/>
      <c r="MEZ228" s="252"/>
      <c r="MFA228" s="253"/>
      <c r="MFB228" s="251"/>
      <c r="MFC228" s="252"/>
      <c r="MFD228" s="253"/>
      <c r="MFE228" s="251"/>
      <c r="MFF228" s="252"/>
      <c r="MFG228" s="253"/>
      <c r="MFH228" s="251"/>
      <c r="MFI228" s="252"/>
      <c r="MFJ228" s="253"/>
      <c r="MFK228" s="251"/>
      <c r="MFL228" s="252"/>
      <c r="MFM228" s="253"/>
      <c r="MFN228" s="251"/>
      <c r="MFO228" s="252"/>
      <c r="MFP228" s="253"/>
      <c r="MFQ228" s="251"/>
      <c r="MFR228" s="252"/>
      <c r="MFS228" s="253"/>
      <c r="MFT228" s="251"/>
      <c r="MFU228" s="252"/>
      <c r="MFV228" s="253"/>
      <c r="MFW228" s="251"/>
      <c r="MFX228" s="252"/>
      <c r="MFY228" s="253"/>
      <c r="MFZ228" s="251"/>
      <c r="MGA228" s="252"/>
      <c r="MGB228" s="253"/>
      <c r="MGC228" s="251"/>
      <c r="MGD228" s="252"/>
      <c r="MGE228" s="253"/>
      <c r="MGF228" s="251"/>
      <c r="MGG228" s="252"/>
      <c r="MGH228" s="253"/>
      <c r="MGI228" s="251"/>
      <c r="MGJ228" s="252"/>
      <c r="MGK228" s="253"/>
      <c r="MGL228" s="251"/>
      <c r="MGM228" s="252"/>
      <c r="MGN228" s="253"/>
      <c r="MGO228" s="251"/>
      <c r="MGP228" s="252"/>
      <c r="MGQ228" s="253"/>
      <c r="MGR228" s="251"/>
      <c r="MGS228" s="252"/>
      <c r="MGT228" s="253"/>
      <c r="MGU228" s="251"/>
      <c r="MGV228" s="252"/>
      <c r="MGW228" s="253"/>
      <c r="MGX228" s="251"/>
      <c r="MGY228" s="252"/>
      <c r="MGZ228" s="253"/>
      <c r="MHA228" s="251"/>
      <c r="MHB228" s="252"/>
      <c r="MHC228" s="253"/>
      <c r="MHD228" s="251"/>
      <c r="MHE228" s="252"/>
      <c r="MHF228" s="253"/>
      <c r="MHG228" s="251"/>
      <c r="MHH228" s="252"/>
      <c r="MHI228" s="253"/>
      <c r="MHJ228" s="251"/>
      <c r="MHK228" s="252"/>
      <c r="MHL228" s="253"/>
      <c r="MHM228" s="251"/>
      <c r="MHN228" s="252"/>
      <c r="MHO228" s="253"/>
      <c r="MHP228" s="251"/>
      <c r="MHQ228" s="252"/>
      <c r="MHR228" s="253"/>
      <c r="MHS228" s="251"/>
      <c r="MHT228" s="252"/>
      <c r="MHU228" s="253"/>
      <c r="MHV228" s="251"/>
      <c r="MHW228" s="252"/>
      <c r="MHX228" s="253"/>
      <c r="MHY228" s="251"/>
      <c r="MHZ228" s="252"/>
      <c r="MIA228" s="253"/>
      <c r="MIB228" s="251"/>
      <c r="MIC228" s="252"/>
      <c r="MID228" s="253"/>
      <c r="MIE228" s="251"/>
      <c r="MIF228" s="252"/>
      <c r="MIG228" s="253"/>
      <c r="MIH228" s="251"/>
      <c r="MII228" s="252"/>
      <c r="MIJ228" s="253"/>
      <c r="MIK228" s="251"/>
      <c r="MIL228" s="252"/>
      <c r="MIM228" s="253"/>
      <c r="MIN228" s="251"/>
      <c r="MIO228" s="252"/>
      <c r="MIP228" s="253"/>
      <c r="MIQ228" s="251"/>
      <c r="MIR228" s="252"/>
      <c r="MIS228" s="253"/>
      <c r="MIT228" s="251"/>
      <c r="MIU228" s="252"/>
      <c r="MIV228" s="253"/>
      <c r="MIW228" s="251"/>
      <c r="MIX228" s="252"/>
      <c r="MIY228" s="253"/>
      <c r="MIZ228" s="251"/>
      <c r="MJA228" s="252"/>
      <c r="MJB228" s="253"/>
      <c r="MJC228" s="251"/>
      <c r="MJD228" s="252"/>
      <c r="MJE228" s="253"/>
      <c r="MJF228" s="251"/>
      <c r="MJG228" s="252"/>
      <c r="MJH228" s="253"/>
      <c r="MJI228" s="251"/>
      <c r="MJJ228" s="252"/>
      <c r="MJK228" s="253"/>
      <c r="MJL228" s="251"/>
      <c r="MJM228" s="252"/>
      <c r="MJN228" s="253"/>
      <c r="MJO228" s="251"/>
      <c r="MJP228" s="252"/>
      <c r="MJQ228" s="253"/>
      <c r="MJR228" s="251"/>
      <c r="MJS228" s="252"/>
      <c r="MJT228" s="253"/>
      <c r="MJU228" s="251"/>
      <c r="MJV228" s="252"/>
      <c r="MJW228" s="253"/>
      <c r="MJX228" s="251"/>
      <c r="MJY228" s="252"/>
      <c r="MJZ228" s="253"/>
      <c r="MKA228" s="251"/>
      <c r="MKB228" s="252"/>
      <c r="MKC228" s="253"/>
      <c r="MKD228" s="251"/>
      <c r="MKE228" s="252"/>
      <c r="MKF228" s="253"/>
      <c r="MKG228" s="251"/>
      <c r="MKH228" s="252"/>
      <c r="MKI228" s="253"/>
      <c r="MKJ228" s="251"/>
      <c r="MKK228" s="252"/>
      <c r="MKL228" s="253"/>
      <c r="MKM228" s="251"/>
      <c r="MKN228" s="252"/>
      <c r="MKO228" s="253"/>
      <c r="MKP228" s="251"/>
      <c r="MKQ228" s="252"/>
      <c r="MKR228" s="253"/>
      <c r="MKS228" s="251"/>
      <c r="MKT228" s="252"/>
      <c r="MKU228" s="253"/>
      <c r="MKV228" s="251"/>
      <c r="MKW228" s="252"/>
      <c r="MKX228" s="253"/>
      <c r="MKY228" s="251"/>
      <c r="MKZ228" s="252"/>
      <c r="MLA228" s="253"/>
      <c r="MLB228" s="251"/>
      <c r="MLC228" s="252"/>
      <c r="MLD228" s="253"/>
      <c r="MLE228" s="251"/>
      <c r="MLF228" s="252"/>
      <c r="MLG228" s="253"/>
      <c r="MLH228" s="251"/>
      <c r="MLI228" s="252"/>
      <c r="MLJ228" s="253"/>
      <c r="MLK228" s="251"/>
      <c r="MLL228" s="252"/>
      <c r="MLM228" s="253"/>
      <c r="MLN228" s="251"/>
      <c r="MLO228" s="252"/>
      <c r="MLP228" s="253"/>
      <c r="MLQ228" s="251"/>
      <c r="MLR228" s="252"/>
      <c r="MLS228" s="253"/>
      <c r="MLT228" s="251"/>
      <c r="MLU228" s="252"/>
      <c r="MLV228" s="253"/>
      <c r="MLW228" s="251"/>
      <c r="MLX228" s="252"/>
      <c r="MLY228" s="253"/>
      <c r="MLZ228" s="251"/>
      <c r="MMA228" s="252"/>
      <c r="MMB228" s="253"/>
      <c r="MMC228" s="251"/>
      <c r="MMD228" s="252"/>
      <c r="MME228" s="253"/>
      <c r="MMF228" s="251"/>
      <c r="MMG228" s="252"/>
      <c r="MMH228" s="253"/>
      <c r="MMI228" s="251"/>
      <c r="MMJ228" s="252"/>
      <c r="MMK228" s="253"/>
      <c r="MML228" s="251"/>
      <c r="MMM228" s="252"/>
      <c r="MMN228" s="253"/>
      <c r="MMO228" s="251"/>
      <c r="MMP228" s="252"/>
      <c r="MMQ228" s="253"/>
      <c r="MMR228" s="251"/>
      <c r="MMS228" s="252"/>
      <c r="MMT228" s="253"/>
      <c r="MMU228" s="251"/>
      <c r="MMV228" s="252"/>
      <c r="MMW228" s="253"/>
      <c r="MMX228" s="251"/>
      <c r="MMY228" s="252"/>
      <c r="MMZ228" s="253"/>
      <c r="MNA228" s="251"/>
      <c r="MNB228" s="252"/>
      <c r="MNC228" s="253"/>
      <c r="MND228" s="251"/>
      <c r="MNE228" s="252"/>
      <c r="MNF228" s="253"/>
      <c r="MNG228" s="251"/>
      <c r="MNH228" s="252"/>
      <c r="MNI228" s="253"/>
      <c r="MNJ228" s="251"/>
      <c r="MNK228" s="252"/>
      <c r="MNL228" s="253"/>
      <c r="MNM228" s="251"/>
      <c r="MNN228" s="252"/>
      <c r="MNO228" s="253"/>
      <c r="MNP228" s="251"/>
      <c r="MNQ228" s="252"/>
      <c r="MNR228" s="253"/>
      <c r="MNS228" s="251"/>
      <c r="MNT228" s="252"/>
      <c r="MNU228" s="253"/>
      <c r="MNV228" s="251"/>
      <c r="MNW228" s="252"/>
      <c r="MNX228" s="253"/>
      <c r="MNY228" s="251"/>
      <c r="MNZ228" s="252"/>
      <c r="MOA228" s="253"/>
      <c r="MOB228" s="251"/>
      <c r="MOC228" s="252"/>
      <c r="MOD228" s="253"/>
      <c r="MOE228" s="251"/>
      <c r="MOF228" s="252"/>
      <c r="MOG228" s="253"/>
      <c r="MOH228" s="251"/>
      <c r="MOI228" s="252"/>
      <c r="MOJ228" s="253"/>
      <c r="MOK228" s="251"/>
      <c r="MOL228" s="252"/>
      <c r="MOM228" s="253"/>
      <c r="MON228" s="251"/>
      <c r="MOO228" s="252"/>
      <c r="MOP228" s="253"/>
      <c r="MOQ228" s="251"/>
      <c r="MOR228" s="252"/>
      <c r="MOS228" s="253"/>
      <c r="MOT228" s="251"/>
      <c r="MOU228" s="252"/>
      <c r="MOV228" s="253"/>
      <c r="MOW228" s="251"/>
      <c r="MOX228" s="252"/>
      <c r="MOY228" s="253"/>
      <c r="MOZ228" s="251"/>
      <c r="MPA228" s="252"/>
      <c r="MPB228" s="253"/>
      <c r="MPC228" s="251"/>
      <c r="MPD228" s="252"/>
      <c r="MPE228" s="253"/>
      <c r="MPF228" s="251"/>
      <c r="MPG228" s="252"/>
      <c r="MPH228" s="253"/>
      <c r="MPI228" s="251"/>
      <c r="MPJ228" s="252"/>
      <c r="MPK228" s="253"/>
      <c r="MPL228" s="251"/>
      <c r="MPM228" s="252"/>
      <c r="MPN228" s="253"/>
      <c r="MPO228" s="251"/>
      <c r="MPP228" s="252"/>
      <c r="MPQ228" s="253"/>
      <c r="MPR228" s="251"/>
      <c r="MPS228" s="252"/>
      <c r="MPT228" s="253"/>
      <c r="MPU228" s="251"/>
      <c r="MPV228" s="252"/>
      <c r="MPW228" s="253"/>
      <c r="MPX228" s="251"/>
      <c r="MPY228" s="252"/>
      <c r="MPZ228" s="253"/>
      <c r="MQA228" s="251"/>
      <c r="MQB228" s="252"/>
      <c r="MQC228" s="253"/>
      <c r="MQD228" s="251"/>
      <c r="MQE228" s="252"/>
      <c r="MQF228" s="253"/>
      <c r="MQG228" s="251"/>
      <c r="MQH228" s="252"/>
      <c r="MQI228" s="253"/>
      <c r="MQJ228" s="251"/>
      <c r="MQK228" s="252"/>
      <c r="MQL228" s="253"/>
      <c r="MQM228" s="251"/>
      <c r="MQN228" s="252"/>
      <c r="MQO228" s="253"/>
      <c r="MQP228" s="251"/>
      <c r="MQQ228" s="252"/>
      <c r="MQR228" s="253"/>
      <c r="MQS228" s="251"/>
      <c r="MQT228" s="252"/>
      <c r="MQU228" s="253"/>
      <c r="MQV228" s="251"/>
      <c r="MQW228" s="252"/>
      <c r="MQX228" s="253"/>
      <c r="MQY228" s="251"/>
      <c r="MQZ228" s="252"/>
      <c r="MRA228" s="253"/>
      <c r="MRB228" s="251"/>
      <c r="MRC228" s="252"/>
      <c r="MRD228" s="253"/>
      <c r="MRE228" s="251"/>
      <c r="MRF228" s="252"/>
      <c r="MRG228" s="253"/>
      <c r="MRH228" s="251"/>
      <c r="MRI228" s="252"/>
      <c r="MRJ228" s="253"/>
      <c r="MRK228" s="251"/>
      <c r="MRL228" s="252"/>
      <c r="MRM228" s="253"/>
      <c r="MRN228" s="251"/>
      <c r="MRO228" s="252"/>
      <c r="MRP228" s="253"/>
      <c r="MRQ228" s="251"/>
      <c r="MRR228" s="252"/>
      <c r="MRS228" s="253"/>
      <c r="MRT228" s="251"/>
      <c r="MRU228" s="252"/>
      <c r="MRV228" s="253"/>
      <c r="MRW228" s="251"/>
      <c r="MRX228" s="252"/>
      <c r="MRY228" s="253"/>
      <c r="MRZ228" s="251"/>
      <c r="MSA228" s="252"/>
      <c r="MSB228" s="253"/>
      <c r="MSC228" s="251"/>
      <c r="MSD228" s="252"/>
      <c r="MSE228" s="253"/>
      <c r="MSF228" s="251"/>
      <c r="MSG228" s="252"/>
      <c r="MSH228" s="253"/>
      <c r="MSI228" s="251"/>
      <c r="MSJ228" s="252"/>
      <c r="MSK228" s="253"/>
      <c r="MSL228" s="251"/>
      <c r="MSM228" s="252"/>
      <c r="MSN228" s="253"/>
      <c r="MSO228" s="251"/>
      <c r="MSP228" s="252"/>
      <c r="MSQ228" s="253"/>
      <c r="MSR228" s="251"/>
      <c r="MSS228" s="252"/>
      <c r="MST228" s="253"/>
      <c r="MSU228" s="251"/>
      <c r="MSV228" s="252"/>
      <c r="MSW228" s="253"/>
      <c r="MSX228" s="251"/>
      <c r="MSY228" s="252"/>
      <c r="MSZ228" s="253"/>
      <c r="MTA228" s="251"/>
      <c r="MTB228" s="252"/>
      <c r="MTC228" s="253"/>
      <c r="MTD228" s="251"/>
      <c r="MTE228" s="252"/>
      <c r="MTF228" s="253"/>
      <c r="MTG228" s="251"/>
      <c r="MTH228" s="252"/>
      <c r="MTI228" s="253"/>
      <c r="MTJ228" s="251"/>
      <c r="MTK228" s="252"/>
      <c r="MTL228" s="253"/>
      <c r="MTM228" s="251"/>
      <c r="MTN228" s="252"/>
      <c r="MTO228" s="253"/>
      <c r="MTP228" s="251"/>
      <c r="MTQ228" s="252"/>
      <c r="MTR228" s="253"/>
      <c r="MTS228" s="251"/>
      <c r="MTT228" s="252"/>
      <c r="MTU228" s="253"/>
      <c r="MTV228" s="251"/>
      <c r="MTW228" s="252"/>
      <c r="MTX228" s="253"/>
      <c r="MTY228" s="251"/>
      <c r="MTZ228" s="252"/>
      <c r="MUA228" s="253"/>
      <c r="MUB228" s="251"/>
      <c r="MUC228" s="252"/>
      <c r="MUD228" s="253"/>
      <c r="MUE228" s="251"/>
      <c r="MUF228" s="252"/>
      <c r="MUG228" s="253"/>
      <c r="MUH228" s="251"/>
      <c r="MUI228" s="252"/>
      <c r="MUJ228" s="253"/>
      <c r="MUK228" s="251"/>
      <c r="MUL228" s="252"/>
      <c r="MUM228" s="253"/>
      <c r="MUN228" s="251"/>
      <c r="MUO228" s="252"/>
      <c r="MUP228" s="253"/>
      <c r="MUQ228" s="251"/>
      <c r="MUR228" s="252"/>
      <c r="MUS228" s="253"/>
      <c r="MUT228" s="251"/>
      <c r="MUU228" s="252"/>
      <c r="MUV228" s="253"/>
      <c r="MUW228" s="251"/>
      <c r="MUX228" s="252"/>
      <c r="MUY228" s="253"/>
      <c r="MUZ228" s="251"/>
      <c r="MVA228" s="252"/>
      <c r="MVB228" s="253"/>
      <c r="MVC228" s="251"/>
      <c r="MVD228" s="252"/>
      <c r="MVE228" s="253"/>
      <c r="MVF228" s="251"/>
      <c r="MVG228" s="252"/>
      <c r="MVH228" s="253"/>
      <c r="MVI228" s="251"/>
      <c r="MVJ228" s="252"/>
      <c r="MVK228" s="253"/>
      <c r="MVL228" s="251"/>
      <c r="MVM228" s="252"/>
      <c r="MVN228" s="253"/>
      <c r="MVO228" s="251"/>
      <c r="MVP228" s="252"/>
      <c r="MVQ228" s="253"/>
      <c r="MVR228" s="251"/>
      <c r="MVS228" s="252"/>
      <c r="MVT228" s="253"/>
      <c r="MVU228" s="251"/>
      <c r="MVV228" s="252"/>
      <c r="MVW228" s="253"/>
      <c r="MVX228" s="251"/>
      <c r="MVY228" s="252"/>
      <c r="MVZ228" s="253"/>
      <c r="MWA228" s="251"/>
      <c r="MWB228" s="252"/>
      <c r="MWC228" s="253"/>
      <c r="MWD228" s="251"/>
      <c r="MWE228" s="252"/>
      <c r="MWF228" s="253"/>
      <c r="MWG228" s="251"/>
      <c r="MWH228" s="252"/>
      <c r="MWI228" s="253"/>
      <c r="MWJ228" s="251"/>
      <c r="MWK228" s="252"/>
      <c r="MWL228" s="253"/>
      <c r="MWM228" s="251"/>
      <c r="MWN228" s="252"/>
      <c r="MWO228" s="253"/>
      <c r="MWP228" s="251"/>
      <c r="MWQ228" s="252"/>
      <c r="MWR228" s="253"/>
      <c r="MWS228" s="251"/>
      <c r="MWT228" s="252"/>
      <c r="MWU228" s="253"/>
      <c r="MWV228" s="251"/>
      <c r="MWW228" s="252"/>
      <c r="MWX228" s="253"/>
      <c r="MWY228" s="251"/>
      <c r="MWZ228" s="252"/>
      <c r="MXA228" s="253"/>
      <c r="MXB228" s="251"/>
      <c r="MXC228" s="252"/>
      <c r="MXD228" s="253"/>
      <c r="MXE228" s="251"/>
      <c r="MXF228" s="252"/>
      <c r="MXG228" s="253"/>
      <c r="MXH228" s="251"/>
      <c r="MXI228" s="252"/>
      <c r="MXJ228" s="253"/>
      <c r="MXK228" s="251"/>
      <c r="MXL228" s="252"/>
      <c r="MXM228" s="253"/>
      <c r="MXN228" s="251"/>
      <c r="MXO228" s="252"/>
      <c r="MXP228" s="253"/>
      <c r="MXQ228" s="251"/>
      <c r="MXR228" s="252"/>
      <c r="MXS228" s="253"/>
      <c r="MXT228" s="251"/>
      <c r="MXU228" s="252"/>
      <c r="MXV228" s="253"/>
      <c r="MXW228" s="251"/>
      <c r="MXX228" s="252"/>
      <c r="MXY228" s="253"/>
      <c r="MXZ228" s="251"/>
      <c r="MYA228" s="252"/>
      <c r="MYB228" s="253"/>
      <c r="MYC228" s="251"/>
      <c r="MYD228" s="252"/>
      <c r="MYE228" s="253"/>
      <c r="MYF228" s="251"/>
      <c r="MYG228" s="252"/>
      <c r="MYH228" s="253"/>
      <c r="MYI228" s="251"/>
      <c r="MYJ228" s="252"/>
      <c r="MYK228" s="253"/>
      <c r="MYL228" s="251"/>
      <c r="MYM228" s="252"/>
      <c r="MYN228" s="253"/>
      <c r="MYO228" s="251"/>
      <c r="MYP228" s="252"/>
      <c r="MYQ228" s="253"/>
      <c r="MYR228" s="251"/>
      <c r="MYS228" s="252"/>
      <c r="MYT228" s="253"/>
      <c r="MYU228" s="251"/>
      <c r="MYV228" s="252"/>
      <c r="MYW228" s="253"/>
      <c r="MYX228" s="251"/>
      <c r="MYY228" s="252"/>
      <c r="MYZ228" s="253"/>
      <c r="MZA228" s="251"/>
      <c r="MZB228" s="252"/>
      <c r="MZC228" s="253"/>
      <c r="MZD228" s="251"/>
      <c r="MZE228" s="252"/>
      <c r="MZF228" s="253"/>
      <c r="MZG228" s="251"/>
      <c r="MZH228" s="252"/>
      <c r="MZI228" s="253"/>
      <c r="MZJ228" s="251"/>
      <c r="MZK228" s="252"/>
      <c r="MZL228" s="253"/>
      <c r="MZM228" s="251"/>
      <c r="MZN228" s="252"/>
      <c r="MZO228" s="253"/>
      <c r="MZP228" s="251"/>
      <c r="MZQ228" s="252"/>
      <c r="MZR228" s="253"/>
      <c r="MZS228" s="251"/>
      <c r="MZT228" s="252"/>
      <c r="MZU228" s="253"/>
      <c r="MZV228" s="251"/>
      <c r="MZW228" s="252"/>
      <c r="MZX228" s="253"/>
      <c r="MZY228" s="251"/>
      <c r="MZZ228" s="252"/>
      <c r="NAA228" s="253"/>
      <c r="NAB228" s="251"/>
      <c r="NAC228" s="252"/>
      <c r="NAD228" s="253"/>
      <c r="NAE228" s="251"/>
      <c r="NAF228" s="252"/>
      <c r="NAG228" s="253"/>
      <c r="NAH228" s="251"/>
      <c r="NAI228" s="252"/>
      <c r="NAJ228" s="253"/>
      <c r="NAK228" s="251"/>
      <c r="NAL228" s="252"/>
      <c r="NAM228" s="253"/>
      <c r="NAN228" s="251"/>
      <c r="NAO228" s="252"/>
      <c r="NAP228" s="253"/>
      <c r="NAQ228" s="251"/>
      <c r="NAR228" s="252"/>
      <c r="NAS228" s="253"/>
      <c r="NAT228" s="251"/>
      <c r="NAU228" s="252"/>
      <c r="NAV228" s="253"/>
      <c r="NAW228" s="251"/>
      <c r="NAX228" s="252"/>
      <c r="NAY228" s="253"/>
      <c r="NAZ228" s="251"/>
      <c r="NBA228" s="252"/>
      <c r="NBB228" s="253"/>
      <c r="NBC228" s="251"/>
      <c r="NBD228" s="252"/>
      <c r="NBE228" s="253"/>
      <c r="NBF228" s="251"/>
      <c r="NBG228" s="252"/>
      <c r="NBH228" s="253"/>
      <c r="NBI228" s="251"/>
      <c r="NBJ228" s="252"/>
      <c r="NBK228" s="253"/>
      <c r="NBL228" s="251"/>
      <c r="NBM228" s="252"/>
      <c r="NBN228" s="253"/>
      <c r="NBO228" s="251"/>
      <c r="NBP228" s="252"/>
      <c r="NBQ228" s="253"/>
      <c r="NBR228" s="251"/>
      <c r="NBS228" s="252"/>
      <c r="NBT228" s="253"/>
      <c r="NBU228" s="251"/>
      <c r="NBV228" s="252"/>
      <c r="NBW228" s="253"/>
      <c r="NBX228" s="251"/>
      <c r="NBY228" s="252"/>
      <c r="NBZ228" s="253"/>
      <c r="NCA228" s="251"/>
      <c r="NCB228" s="252"/>
      <c r="NCC228" s="253"/>
      <c r="NCD228" s="251"/>
      <c r="NCE228" s="252"/>
      <c r="NCF228" s="253"/>
      <c r="NCG228" s="251"/>
      <c r="NCH228" s="252"/>
      <c r="NCI228" s="253"/>
      <c r="NCJ228" s="251"/>
      <c r="NCK228" s="252"/>
      <c r="NCL228" s="253"/>
      <c r="NCM228" s="251"/>
      <c r="NCN228" s="252"/>
      <c r="NCO228" s="253"/>
      <c r="NCP228" s="251"/>
      <c r="NCQ228" s="252"/>
      <c r="NCR228" s="253"/>
      <c r="NCS228" s="251"/>
      <c r="NCT228" s="252"/>
      <c r="NCU228" s="253"/>
      <c r="NCV228" s="251"/>
      <c r="NCW228" s="252"/>
      <c r="NCX228" s="253"/>
      <c r="NCY228" s="251"/>
      <c r="NCZ228" s="252"/>
      <c r="NDA228" s="253"/>
      <c r="NDB228" s="251"/>
      <c r="NDC228" s="252"/>
      <c r="NDD228" s="253"/>
      <c r="NDE228" s="251"/>
      <c r="NDF228" s="252"/>
      <c r="NDG228" s="253"/>
      <c r="NDH228" s="251"/>
      <c r="NDI228" s="252"/>
      <c r="NDJ228" s="253"/>
      <c r="NDK228" s="251"/>
      <c r="NDL228" s="252"/>
      <c r="NDM228" s="253"/>
      <c r="NDN228" s="251"/>
      <c r="NDO228" s="252"/>
      <c r="NDP228" s="253"/>
      <c r="NDQ228" s="251"/>
      <c r="NDR228" s="252"/>
      <c r="NDS228" s="253"/>
      <c r="NDT228" s="251"/>
      <c r="NDU228" s="252"/>
      <c r="NDV228" s="253"/>
      <c r="NDW228" s="251"/>
      <c r="NDX228" s="252"/>
      <c r="NDY228" s="253"/>
      <c r="NDZ228" s="251"/>
      <c r="NEA228" s="252"/>
      <c r="NEB228" s="253"/>
      <c r="NEC228" s="251"/>
      <c r="NED228" s="252"/>
      <c r="NEE228" s="253"/>
      <c r="NEF228" s="251"/>
      <c r="NEG228" s="252"/>
      <c r="NEH228" s="253"/>
      <c r="NEI228" s="251"/>
      <c r="NEJ228" s="252"/>
      <c r="NEK228" s="253"/>
      <c r="NEL228" s="251"/>
      <c r="NEM228" s="252"/>
      <c r="NEN228" s="253"/>
      <c r="NEO228" s="251"/>
      <c r="NEP228" s="252"/>
      <c r="NEQ228" s="253"/>
      <c r="NER228" s="251"/>
      <c r="NES228" s="252"/>
      <c r="NET228" s="253"/>
      <c r="NEU228" s="251"/>
      <c r="NEV228" s="252"/>
      <c r="NEW228" s="253"/>
      <c r="NEX228" s="251"/>
      <c r="NEY228" s="252"/>
      <c r="NEZ228" s="253"/>
      <c r="NFA228" s="251"/>
      <c r="NFB228" s="252"/>
      <c r="NFC228" s="253"/>
      <c r="NFD228" s="251"/>
      <c r="NFE228" s="252"/>
      <c r="NFF228" s="253"/>
      <c r="NFG228" s="251"/>
      <c r="NFH228" s="252"/>
      <c r="NFI228" s="253"/>
      <c r="NFJ228" s="251"/>
      <c r="NFK228" s="252"/>
      <c r="NFL228" s="253"/>
      <c r="NFM228" s="251"/>
      <c r="NFN228" s="252"/>
      <c r="NFO228" s="253"/>
      <c r="NFP228" s="251"/>
      <c r="NFQ228" s="252"/>
      <c r="NFR228" s="253"/>
      <c r="NFS228" s="251"/>
      <c r="NFT228" s="252"/>
      <c r="NFU228" s="253"/>
      <c r="NFV228" s="251"/>
      <c r="NFW228" s="252"/>
      <c r="NFX228" s="253"/>
      <c r="NFY228" s="251"/>
      <c r="NFZ228" s="252"/>
      <c r="NGA228" s="253"/>
      <c r="NGB228" s="251"/>
      <c r="NGC228" s="252"/>
      <c r="NGD228" s="253"/>
      <c r="NGE228" s="251"/>
      <c r="NGF228" s="252"/>
      <c r="NGG228" s="253"/>
      <c r="NGH228" s="251"/>
      <c r="NGI228" s="252"/>
      <c r="NGJ228" s="253"/>
      <c r="NGK228" s="251"/>
      <c r="NGL228" s="252"/>
      <c r="NGM228" s="253"/>
      <c r="NGN228" s="251"/>
      <c r="NGO228" s="252"/>
      <c r="NGP228" s="253"/>
      <c r="NGQ228" s="251"/>
      <c r="NGR228" s="252"/>
      <c r="NGS228" s="253"/>
      <c r="NGT228" s="251"/>
      <c r="NGU228" s="252"/>
      <c r="NGV228" s="253"/>
      <c r="NGW228" s="251"/>
      <c r="NGX228" s="252"/>
      <c r="NGY228" s="253"/>
      <c r="NGZ228" s="251"/>
      <c r="NHA228" s="252"/>
      <c r="NHB228" s="253"/>
      <c r="NHC228" s="251"/>
      <c r="NHD228" s="252"/>
      <c r="NHE228" s="253"/>
      <c r="NHF228" s="251"/>
      <c r="NHG228" s="252"/>
      <c r="NHH228" s="253"/>
      <c r="NHI228" s="251"/>
      <c r="NHJ228" s="252"/>
      <c r="NHK228" s="253"/>
      <c r="NHL228" s="251"/>
      <c r="NHM228" s="252"/>
      <c r="NHN228" s="253"/>
      <c r="NHO228" s="251"/>
      <c r="NHP228" s="252"/>
      <c r="NHQ228" s="253"/>
      <c r="NHR228" s="251"/>
      <c r="NHS228" s="252"/>
      <c r="NHT228" s="253"/>
      <c r="NHU228" s="251"/>
      <c r="NHV228" s="252"/>
      <c r="NHW228" s="253"/>
      <c r="NHX228" s="251"/>
      <c r="NHY228" s="252"/>
      <c r="NHZ228" s="253"/>
      <c r="NIA228" s="251"/>
      <c r="NIB228" s="252"/>
      <c r="NIC228" s="253"/>
      <c r="NID228" s="251"/>
      <c r="NIE228" s="252"/>
      <c r="NIF228" s="253"/>
      <c r="NIG228" s="251"/>
      <c r="NIH228" s="252"/>
      <c r="NII228" s="253"/>
      <c r="NIJ228" s="251"/>
      <c r="NIK228" s="252"/>
      <c r="NIL228" s="253"/>
      <c r="NIM228" s="251"/>
      <c r="NIN228" s="252"/>
      <c r="NIO228" s="253"/>
      <c r="NIP228" s="251"/>
      <c r="NIQ228" s="252"/>
      <c r="NIR228" s="253"/>
      <c r="NIS228" s="251"/>
      <c r="NIT228" s="252"/>
      <c r="NIU228" s="253"/>
      <c r="NIV228" s="251"/>
      <c r="NIW228" s="252"/>
      <c r="NIX228" s="253"/>
      <c r="NIY228" s="251"/>
      <c r="NIZ228" s="252"/>
      <c r="NJA228" s="253"/>
      <c r="NJB228" s="251"/>
      <c r="NJC228" s="252"/>
      <c r="NJD228" s="253"/>
      <c r="NJE228" s="251"/>
      <c r="NJF228" s="252"/>
      <c r="NJG228" s="253"/>
      <c r="NJH228" s="251"/>
      <c r="NJI228" s="252"/>
      <c r="NJJ228" s="253"/>
      <c r="NJK228" s="251"/>
      <c r="NJL228" s="252"/>
      <c r="NJM228" s="253"/>
      <c r="NJN228" s="251"/>
      <c r="NJO228" s="252"/>
      <c r="NJP228" s="253"/>
      <c r="NJQ228" s="251"/>
      <c r="NJR228" s="252"/>
      <c r="NJS228" s="253"/>
      <c r="NJT228" s="251"/>
      <c r="NJU228" s="252"/>
      <c r="NJV228" s="253"/>
      <c r="NJW228" s="251"/>
      <c r="NJX228" s="252"/>
      <c r="NJY228" s="253"/>
      <c r="NJZ228" s="251"/>
      <c r="NKA228" s="252"/>
      <c r="NKB228" s="253"/>
      <c r="NKC228" s="251"/>
      <c r="NKD228" s="252"/>
      <c r="NKE228" s="253"/>
      <c r="NKF228" s="251"/>
      <c r="NKG228" s="252"/>
      <c r="NKH228" s="253"/>
      <c r="NKI228" s="251"/>
      <c r="NKJ228" s="252"/>
      <c r="NKK228" s="253"/>
      <c r="NKL228" s="251"/>
      <c r="NKM228" s="252"/>
      <c r="NKN228" s="253"/>
      <c r="NKO228" s="251"/>
      <c r="NKP228" s="252"/>
      <c r="NKQ228" s="253"/>
      <c r="NKR228" s="251"/>
      <c r="NKS228" s="252"/>
      <c r="NKT228" s="253"/>
      <c r="NKU228" s="251"/>
      <c r="NKV228" s="252"/>
      <c r="NKW228" s="253"/>
      <c r="NKX228" s="251"/>
      <c r="NKY228" s="252"/>
      <c r="NKZ228" s="253"/>
      <c r="NLA228" s="251"/>
      <c r="NLB228" s="252"/>
      <c r="NLC228" s="253"/>
      <c r="NLD228" s="251"/>
      <c r="NLE228" s="252"/>
      <c r="NLF228" s="253"/>
      <c r="NLG228" s="251"/>
      <c r="NLH228" s="252"/>
      <c r="NLI228" s="253"/>
      <c r="NLJ228" s="251"/>
      <c r="NLK228" s="252"/>
      <c r="NLL228" s="253"/>
      <c r="NLM228" s="251"/>
      <c r="NLN228" s="252"/>
      <c r="NLO228" s="253"/>
      <c r="NLP228" s="251"/>
      <c r="NLQ228" s="252"/>
      <c r="NLR228" s="253"/>
      <c r="NLS228" s="251"/>
      <c r="NLT228" s="252"/>
      <c r="NLU228" s="253"/>
      <c r="NLV228" s="251"/>
      <c r="NLW228" s="252"/>
      <c r="NLX228" s="253"/>
      <c r="NLY228" s="251"/>
      <c r="NLZ228" s="252"/>
      <c r="NMA228" s="253"/>
      <c r="NMB228" s="251"/>
      <c r="NMC228" s="252"/>
      <c r="NMD228" s="253"/>
      <c r="NME228" s="251"/>
      <c r="NMF228" s="252"/>
      <c r="NMG228" s="253"/>
      <c r="NMH228" s="251"/>
      <c r="NMI228" s="252"/>
      <c r="NMJ228" s="253"/>
      <c r="NMK228" s="251"/>
      <c r="NML228" s="252"/>
      <c r="NMM228" s="253"/>
      <c r="NMN228" s="251"/>
      <c r="NMO228" s="252"/>
      <c r="NMP228" s="253"/>
      <c r="NMQ228" s="251"/>
      <c r="NMR228" s="252"/>
      <c r="NMS228" s="253"/>
      <c r="NMT228" s="251"/>
      <c r="NMU228" s="252"/>
      <c r="NMV228" s="253"/>
      <c r="NMW228" s="251"/>
      <c r="NMX228" s="252"/>
      <c r="NMY228" s="253"/>
      <c r="NMZ228" s="251"/>
      <c r="NNA228" s="252"/>
      <c r="NNB228" s="253"/>
      <c r="NNC228" s="251"/>
      <c r="NND228" s="252"/>
      <c r="NNE228" s="253"/>
      <c r="NNF228" s="251"/>
      <c r="NNG228" s="252"/>
      <c r="NNH228" s="253"/>
      <c r="NNI228" s="251"/>
      <c r="NNJ228" s="252"/>
      <c r="NNK228" s="253"/>
      <c r="NNL228" s="251"/>
      <c r="NNM228" s="252"/>
      <c r="NNN228" s="253"/>
      <c r="NNO228" s="251"/>
      <c r="NNP228" s="252"/>
      <c r="NNQ228" s="253"/>
      <c r="NNR228" s="251"/>
      <c r="NNS228" s="252"/>
      <c r="NNT228" s="253"/>
      <c r="NNU228" s="251"/>
      <c r="NNV228" s="252"/>
      <c r="NNW228" s="253"/>
      <c r="NNX228" s="251"/>
      <c r="NNY228" s="252"/>
      <c r="NNZ228" s="253"/>
      <c r="NOA228" s="251"/>
      <c r="NOB228" s="252"/>
      <c r="NOC228" s="253"/>
      <c r="NOD228" s="251"/>
      <c r="NOE228" s="252"/>
      <c r="NOF228" s="253"/>
      <c r="NOG228" s="251"/>
      <c r="NOH228" s="252"/>
      <c r="NOI228" s="253"/>
      <c r="NOJ228" s="251"/>
      <c r="NOK228" s="252"/>
      <c r="NOL228" s="253"/>
      <c r="NOM228" s="251"/>
      <c r="NON228" s="252"/>
      <c r="NOO228" s="253"/>
      <c r="NOP228" s="251"/>
      <c r="NOQ228" s="252"/>
      <c r="NOR228" s="253"/>
      <c r="NOS228" s="251"/>
      <c r="NOT228" s="252"/>
      <c r="NOU228" s="253"/>
      <c r="NOV228" s="251"/>
      <c r="NOW228" s="252"/>
      <c r="NOX228" s="253"/>
      <c r="NOY228" s="251"/>
      <c r="NOZ228" s="252"/>
      <c r="NPA228" s="253"/>
      <c r="NPB228" s="251"/>
      <c r="NPC228" s="252"/>
      <c r="NPD228" s="253"/>
      <c r="NPE228" s="251"/>
      <c r="NPF228" s="252"/>
      <c r="NPG228" s="253"/>
      <c r="NPH228" s="251"/>
      <c r="NPI228" s="252"/>
      <c r="NPJ228" s="253"/>
      <c r="NPK228" s="251"/>
      <c r="NPL228" s="252"/>
      <c r="NPM228" s="253"/>
      <c r="NPN228" s="251"/>
      <c r="NPO228" s="252"/>
      <c r="NPP228" s="253"/>
      <c r="NPQ228" s="251"/>
      <c r="NPR228" s="252"/>
      <c r="NPS228" s="253"/>
      <c r="NPT228" s="251"/>
      <c r="NPU228" s="252"/>
      <c r="NPV228" s="253"/>
      <c r="NPW228" s="251"/>
      <c r="NPX228" s="252"/>
      <c r="NPY228" s="253"/>
      <c r="NPZ228" s="251"/>
      <c r="NQA228" s="252"/>
      <c r="NQB228" s="253"/>
      <c r="NQC228" s="251"/>
      <c r="NQD228" s="252"/>
      <c r="NQE228" s="253"/>
      <c r="NQF228" s="251"/>
      <c r="NQG228" s="252"/>
      <c r="NQH228" s="253"/>
      <c r="NQI228" s="251"/>
      <c r="NQJ228" s="252"/>
      <c r="NQK228" s="253"/>
      <c r="NQL228" s="251"/>
      <c r="NQM228" s="252"/>
      <c r="NQN228" s="253"/>
      <c r="NQO228" s="251"/>
      <c r="NQP228" s="252"/>
      <c r="NQQ228" s="253"/>
      <c r="NQR228" s="251"/>
      <c r="NQS228" s="252"/>
      <c r="NQT228" s="253"/>
      <c r="NQU228" s="251"/>
      <c r="NQV228" s="252"/>
      <c r="NQW228" s="253"/>
      <c r="NQX228" s="251"/>
      <c r="NQY228" s="252"/>
      <c r="NQZ228" s="253"/>
      <c r="NRA228" s="251"/>
      <c r="NRB228" s="252"/>
      <c r="NRC228" s="253"/>
      <c r="NRD228" s="251"/>
      <c r="NRE228" s="252"/>
      <c r="NRF228" s="253"/>
      <c r="NRG228" s="251"/>
      <c r="NRH228" s="252"/>
      <c r="NRI228" s="253"/>
      <c r="NRJ228" s="251"/>
      <c r="NRK228" s="252"/>
      <c r="NRL228" s="253"/>
      <c r="NRM228" s="251"/>
      <c r="NRN228" s="252"/>
      <c r="NRO228" s="253"/>
      <c r="NRP228" s="251"/>
      <c r="NRQ228" s="252"/>
      <c r="NRR228" s="253"/>
      <c r="NRS228" s="251"/>
      <c r="NRT228" s="252"/>
      <c r="NRU228" s="253"/>
      <c r="NRV228" s="251"/>
      <c r="NRW228" s="252"/>
      <c r="NRX228" s="253"/>
      <c r="NRY228" s="251"/>
      <c r="NRZ228" s="252"/>
      <c r="NSA228" s="253"/>
      <c r="NSB228" s="251"/>
      <c r="NSC228" s="252"/>
      <c r="NSD228" s="253"/>
      <c r="NSE228" s="251"/>
      <c r="NSF228" s="252"/>
      <c r="NSG228" s="253"/>
      <c r="NSH228" s="251"/>
      <c r="NSI228" s="252"/>
      <c r="NSJ228" s="253"/>
      <c r="NSK228" s="251"/>
      <c r="NSL228" s="252"/>
      <c r="NSM228" s="253"/>
      <c r="NSN228" s="251"/>
      <c r="NSO228" s="252"/>
      <c r="NSP228" s="253"/>
      <c r="NSQ228" s="251"/>
      <c r="NSR228" s="252"/>
      <c r="NSS228" s="253"/>
      <c r="NST228" s="251"/>
      <c r="NSU228" s="252"/>
      <c r="NSV228" s="253"/>
      <c r="NSW228" s="251"/>
      <c r="NSX228" s="252"/>
      <c r="NSY228" s="253"/>
      <c r="NSZ228" s="251"/>
      <c r="NTA228" s="252"/>
      <c r="NTB228" s="253"/>
      <c r="NTC228" s="251"/>
      <c r="NTD228" s="252"/>
      <c r="NTE228" s="253"/>
      <c r="NTF228" s="251"/>
      <c r="NTG228" s="252"/>
      <c r="NTH228" s="253"/>
      <c r="NTI228" s="251"/>
      <c r="NTJ228" s="252"/>
      <c r="NTK228" s="253"/>
      <c r="NTL228" s="251"/>
      <c r="NTM228" s="252"/>
      <c r="NTN228" s="253"/>
      <c r="NTO228" s="251"/>
      <c r="NTP228" s="252"/>
      <c r="NTQ228" s="253"/>
      <c r="NTR228" s="251"/>
      <c r="NTS228" s="252"/>
      <c r="NTT228" s="253"/>
      <c r="NTU228" s="251"/>
      <c r="NTV228" s="252"/>
      <c r="NTW228" s="253"/>
      <c r="NTX228" s="251"/>
      <c r="NTY228" s="252"/>
      <c r="NTZ228" s="253"/>
      <c r="NUA228" s="251"/>
      <c r="NUB228" s="252"/>
      <c r="NUC228" s="253"/>
      <c r="NUD228" s="251"/>
      <c r="NUE228" s="252"/>
      <c r="NUF228" s="253"/>
      <c r="NUG228" s="251"/>
      <c r="NUH228" s="252"/>
      <c r="NUI228" s="253"/>
      <c r="NUJ228" s="251"/>
      <c r="NUK228" s="252"/>
      <c r="NUL228" s="253"/>
      <c r="NUM228" s="251"/>
      <c r="NUN228" s="252"/>
      <c r="NUO228" s="253"/>
      <c r="NUP228" s="251"/>
      <c r="NUQ228" s="252"/>
      <c r="NUR228" s="253"/>
      <c r="NUS228" s="251"/>
      <c r="NUT228" s="252"/>
      <c r="NUU228" s="253"/>
      <c r="NUV228" s="251"/>
      <c r="NUW228" s="252"/>
      <c r="NUX228" s="253"/>
      <c r="NUY228" s="251"/>
      <c r="NUZ228" s="252"/>
      <c r="NVA228" s="253"/>
      <c r="NVB228" s="251"/>
      <c r="NVC228" s="252"/>
      <c r="NVD228" s="253"/>
      <c r="NVE228" s="251"/>
      <c r="NVF228" s="252"/>
      <c r="NVG228" s="253"/>
      <c r="NVH228" s="251"/>
      <c r="NVI228" s="252"/>
      <c r="NVJ228" s="253"/>
      <c r="NVK228" s="251"/>
      <c r="NVL228" s="252"/>
      <c r="NVM228" s="253"/>
      <c r="NVN228" s="251"/>
      <c r="NVO228" s="252"/>
      <c r="NVP228" s="253"/>
      <c r="NVQ228" s="251"/>
      <c r="NVR228" s="252"/>
      <c r="NVS228" s="253"/>
      <c r="NVT228" s="251"/>
      <c r="NVU228" s="252"/>
      <c r="NVV228" s="253"/>
      <c r="NVW228" s="251"/>
      <c r="NVX228" s="252"/>
      <c r="NVY228" s="253"/>
      <c r="NVZ228" s="251"/>
      <c r="NWA228" s="252"/>
      <c r="NWB228" s="253"/>
      <c r="NWC228" s="251"/>
      <c r="NWD228" s="252"/>
      <c r="NWE228" s="253"/>
      <c r="NWF228" s="251"/>
      <c r="NWG228" s="252"/>
      <c r="NWH228" s="253"/>
      <c r="NWI228" s="251"/>
      <c r="NWJ228" s="252"/>
      <c r="NWK228" s="253"/>
      <c r="NWL228" s="251"/>
      <c r="NWM228" s="252"/>
      <c r="NWN228" s="253"/>
      <c r="NWO228" s="251"/>
      <c r="NWP228" s="252"/>
      <c r="NWQ228" s="253"/>
      <c r="NWR228" s="251"/>
      <c r="NWS228" s="252"/>
      <c r="NWT228" s="253"/>
      <c r="NWU228" s="251"/>
      <c r="NWV228" s="252"/>
      <c r="NWW228" s="253"/>
      <c r="NWX228" s="251"/>
      <c r="NWY228" s="252"/>
      <c r="NWZ228" s="253"/>
      <c r="NXA228" s="251"/>
      <c r="NXB228" s="252"/>
      <c r="NXC228" s="253"/>
      <c r="NXD228" s="251"/>
      <c r="NXE228" s="252"/>
      <c r="NXF228" s="253"/>
      <c r="NXG228" s="251"/>
      <c r="NXH228" s="252"/>
      <c r="NXI228" s="253"/>
      <c r="NXJ228" s="251"/>
      <c r="NXK228" s="252"/>
      <c r="NXL228" s="253"/>
      <c r="NXM228" s="251"/>
      <c r="NXN228" s="252"/>
      <c r="NXO228" s="253"/>
      <c r="NXP228" s="251"/>
      <c r="NXQ228" s="252"/>
      <c r="NXR228" s="253"/>
      <c r="NXS228" s="251"/>
      <c r="NXT228" s="252"/>
      <c r="NXU228" s="253"/>
      <c r="NXV228" s="251"/>
      <c r="NXW228" s="252"/>
      <c r="NXX228" s="253"/>
      <c r="NXY228" s="251"/>
      <c r="NXZ228" s="252"/>
      <c r="NYA228" s="253"/>
      <c r="NYB228" s="251"/>
      <c r="NYC228" s="252"/>
      <c r="NYD228" s="253"/>
      <c r="NYE228" s="251"/>
      <c r="NYF228" s="252"/>
      <c r="NYG228" s="253"/>
      <c r="NYH228" s="251"/>
      <c r="NYI228" s="252"/>
      <c r="NYJ228" s="253"/>
      <c r="NYK228" s="251"/>
      <c r="NYL228" s="252"/>
      <c r="NYM228" s="253"/>
      <c r="NYN228" s="251"/>
      <c r="NYO228" s="252"/>
      <c r="NYP228" s="253"/>
      <c r="NYQ228" s="251"/>
      <c r="NYR228" s="252"/>
      <c r="NYS228" s="253"/>
      <c r="NYT228" s="251"/>
      <c r="NYU228" s="252"/>
      <c r="NYV228" s="253"/>
      <c r="NYW228" s="251"/>
      <c r="NYX228" s="252"/>
      <c r="NYY228" s="253"/>
      <c r="NYZ228" s="251"/>
      <c r="NZA228" s="252"/>
      <c r="NZB228" s="253"/>
      <c r="NZC228" s="251"/>
      <c r="NZD228" s="252"/>
      <c r="NZE228" s="253"/>
      <c r="NZF228" s="251"/>
      <c r="NZG228" s="252"/>
      <c r="NZH228" s="253"/>
      <c r="NZI228" s="251"/>
      <c r="NZJ228" s="252"/>
      <c r="NZK228" s="253"/>
      <c r="NZL228" s="251"/>
      <c r="NZM228" s="252"/>
      <c r="NZN228" s="253"/>
      <c r="NZO228" s="251"/>
      <c r="NZP228" s="252"/>
      <c r="NZQ228" s="253"/>
      <c r="NZR228" s="251"/>
      <c r="NZS228" s="252"/>
      <c r="NZT228" s="253"/>
      <c r="NZU228" s="251"/>
      <c r="NZV228" s="252"/>
      <c r="NZW228" s="253"/>
      <c r="NZX228" s="251"/>
      <c r="NZY228" s="252"/>
      <c r="NZZ228" s="253"/>
      <c r="OAA228" s="251"/>
      <c r="OAB228" s="252"/>
      <c r="OAC228" s="253"/>
      <c r="OAD228" s="251"/>
      <c r="OAE228" s="252"/>
      <c r="OAF228" s="253"/>
      <c r="OAG228" s="251"/>
      <c r="OAH228" s="252"/>
      <c r="OAI228" s="253"/>
      <c r="OAJ228" s="251"/>
      <c r="OAK228" s="252"/>
      <c r="OAL228" s="253"/>
      <c r="OAM228" s="251"/>
      <c r="OAN228" s="252"/>
      <c r="OAO228" s="253"/>
      <c r="OAP228" s="251"/>
      <c r="OAQ228" s="252"/>
      <c r="OAR228" s="253"/>
      <c r="OAS228" s="251"/>
      <c r="OAT228" s="252"/>
      <c r="OAU228" s="253"/>
      <c r="OAV228" s="251"/>
      <c r="OAW228" s="252"/>
      <c r="OAX228" s="253"/>
      <c r="OAY228" s="251"/>
      <c r="OAZ228" s="252"/>
      <c r="OBA228" s="253"/>
      <c r="OBB228" s="251"/>
      <c r="OBC228" s="252"/>
      <c r="OBD228" s="253"/>
      <c r="OBE228" s="251"/>
      <c r="OBF228" s="252"/>
      <c r="OBG228" s="253"/>
      <c r="OBH228" s="251"/>
      <c r="OBI228" s="252"/>
      <c r="OBJ228" s="253"/>
      <c r="OBK228" s="251"/>
      <c r="OBL228" s="252"/>
      <c r="OBM228" s="253"/>
      <c r="OBN228" s="251"/>
      <c r="OBO228" s="252"/>
      <c r="OBP228" s="253"/>
      <c r="OBQ228" s="251"/>
      <c r="OBR228" s="252"/>
      <c r="OBS228" s="253"/>
      <c r="OBT228" s="251"/>
      <c r="OBU228" s="252"/>
      <c r="OBV228" s="253"/>
      <c r="OBW228" s="251"/>
      <c r="OBX228" s="252"/>
      <c r="OBY228" s="253"/>
      <c r="OBZ228" s="251"/>
      <c r="OCA228" s="252"/>
      <c r="OCB228" s="253"/>
      <c r="OCC228" s="251"/>
      <c r="OCD228" s="252"/>
      <c r="OCE228" s="253"/>
      <c r="OCF228" s="251"/>
      <c r="OCG228" s="252"/>
      <c r="OCH228" s="253"/>
      <c r="OCI228" s="251"/>
      <c r="OCJ228" s="252"/>
      <c r="OCK228" s="253"/>
      <c r="OCL228" s="251"/>
      <c r="OCM228" s="252"/>
      <c r="OCN228" s="253"/>
      <c r="OCO228" s="251"/>
      <c r="OCP228" s="252"/>
      <c r="OCQ228" s="253"/>
      <c r="OCR228" s="251"/>
      <c r="OCS228" s="252"/>
      <c r="OCT228" s="253"/>
      <c r="OCU228" s="251"/>
      <c r="OCV228" s="252"/>
      <c r="OCW228" s="253"/>
      <c r="OCX228" s="251"/>
      <c r="OCY228" s="252"/>
      <c r="OCZ228" s="253"/>
      <c r="ODA228" s="251"/>
      <c r="ODB228" s="252"/>
      <c r="ODC228" s="253"/>
      <c r="ODD228" s="251"/>
    </row>
    <row r="229" spans="1:10248 16384:16384" s="129" customFormat="1" hidden="1">
      <c r="A229" s="244"/>
      <c r="B229" s="228"/>
      <c r="C229" s="263"/>
      <c r="D229" s="263"/>
      <c r="E229" s="302"/>
      <c r="F229" s="220"/>
      <c r="L229" s="248"/>
      <c r="M229" s="249"/>
      <c r="N229" s="250"/>
      <c r="O229" s="248"/>
      <c r="P229" s="249"/>
      <c r="Q229" s="250"/>
      <c r="R229" s="248"/>
      <c r="S229" s="249"/>
      <c r="T229" s="250"/>
      <c r="U229" s="248"/>
      <c r="V229" s="249"/>
      <c r="W229" s="250"/>
      <c r="X229" s="248"/>
      <c r="Y229" s="249"/>
      <c r="Z229" s="250"/>
      <c r="AA229" s="248"/>
      <c r="AB229" s="249"/>
      <c r="AC229" s="250"/>
      <c r="AD229" s="248"/>
      <c r="AE229" s="249"/>
      <c r="AF229" s="250"/>
      <c r="AG229" s="248"/>
      <c r="AH229" s="249"/>
      <c r="AI229" s="250"/>
      <c r="AJ229" s="248"/>
      <c r="AK229" s="249"/>
      <c r="AL229" s="250"/>
      <c r="AM229" s="248"/>
      <c r="AN229" s="249"/>
      <c r="AO229" s="250"/>
      <c r="AP229" s="248"/>
      <c r="AQ229" s="249"/>
      <c r="AR229" s="250"/>
      <c r="AS229" s="248"/>
      <c r="AT229" s="249"/>
      <c r="AU229" s="250"/>
      <c r="AV229" s="248"/>
      <c r="AW229" s="249"/>
      <c r="AX229" s="250"/>
      <c r="AY229" s="248"/>
      <c r="AZ229" s="249"/>
      <c r="BA229" s="250"/>
      <c r="BB229" s="248"/>
      <c r="BC229" s="249"/>
      <c r="BD229" s="250"/>
      <c r="BE229" s="248"/>
      <c r="BF229" s="249"/>
      <c r="BG229" s="250"/>
      <c r="BH229" s="248"/>
      <c r="BI229" s="249"/>
      <c r="BJ229" s="250"/>
      <c r="BK229" s="248"/>
      <c r="BL229" s="249"/>
      <c r="BM229" s="250"/>
      <c r="BN229" s="248"/>
      <c r="BO229" s="249"/>
      <c r="BP229" s="250"/>
      <c r="BQ229" s="248"/>
      <c r="BR229" s="249"/>
      <c r="BS229" s="250"/>
      <c r="BT229" s="248"/>
      <c r="BU229" s="249"/>
      <c r="BV229" s="250"/>
      <c r="BW229" s="248"/>
      <c r="BX229" s="249"/>
      <c r="BY229" s="250"/>
      <c r="BZ229" s="248"/>
      <c r="CA229" s="249"/>
      <c r="CB229" s="250"/>
      <c r="CC229" s="248"/>
      <c r="CD229" s="249"/>
      <c r="CE229" s="250"/>
      <c r="CF229" s="248"/>
      <c r="CG229" s="249"/>
      <c r="CH229" s="250"/>
      <c r="CI229" s="248"/>
      <c r="CJ229" s="249"/>
      <c r="CK229" s="250"/>
      <c r="CL229" s="248"/>
      <c r="CM229" s="249"/>
      <c r="CN229" s="250"/>
      <c r="CO229" s="248"/>
      <c r="CP229" s="249"/>
      <c r="CQ229" s="250"/>
      <c r="CR229" s="248"/>
      <c r="CS229" s="249"/>
      <c r="CT229" s="250"/>
      <c r="CU229" s="248"/>
      <c r="CV229" s="249"/>
      <c r="CW229" s="250"/>
      <c r="CX229" s="248"/>
      <c r="CY229" s="249"/>
      <c r="CZ229" s="250"/>
      <c r="DA229" s="248"/>
      <c r="DB229" s="249"/>
      <c r="DC229" s="250"/>
      <c r="DD229" s="248"/>
      <c r="DE229" s="249"/>
      <c r="DF229" s="250"/>
      <c r="DG229" s="248"/>
      <c r="DH229" s="249"/>
      <c r="DI229" s="250"/>
      <c r="DJ229" s="248"/>
      <c r="DK229" s="249"/>
      <c r="DL229" s="250"/>
      <c r="DM229" s="248"/>
      <c r="DN229" s="249"/>
      <c r="DO229" s="250"/>
      <c r="DP229" s="248"/>
      <c r="DQ229" s="249"/>
      <c r="DR229" s="250"/>
      <c r="DS229" s="248"/>
      <c r="DT229" s="249"/>
      <c r="DU229" s="250"/>
      <c r="DV229" s="248"/>
      <c r="DW229" s="249"/>
      <c r="DX229" s="250"/>
      <c r="DY229" s="248"/>
      <c r="DZ229" s="249"/>
      <c r="EA229" s="250"/>
      <c r="EB229" s="248"/>
      <c r="EC229" s="249"/>
      <c r="ED229" s="250"/>
      <c r="EE229" s="248"/>
      <c r="EF229" s="249"/>
      <c r="EG229" s="250"/>
      <c r="EH229" s="248"/>
      <c r="EI229" s="249"/>
      <c r="EJ229" s="250"/>
      <c r="EK229" s="248"/>
      <c r="EL229" s="249"/>
      <c r="EM229" s="250"/>
      <c r="EN229" s="248"/>
      <c r="EO229" s="249"/>
      <c r="EP229" s="250"/>
      <c r="EQ229" s="248"/>
      <c r="ER229" s="249"/>
      <c r="ES229" s="250"/>
      <c r="ET229" s="248"/>
      <c r="EU229" s="249"/>
      <c r="EV229" s="250"/>
      <c r="EW229" s="248"/>
      <c r="EX229" s="249"/>
      <c r="EY229" s="250"/>
      <c r="EZ229" s="248"/>
      <c r="FA229" s="249"/>
      <c r="FB229" s="250"/>
      <c r="FC229" s="248"/>
      <c r="FD229" s="249"/>
      <c r="FE229" s="250"/>
      <c r="FF229" s="248"/>
      <c r="FG229" s="249"/>
      <c r="FH229" s="250"/>
      <c r="FI229" s="248"/>
      <c r="FJ229" s="249"/>
      <c r="FK229" s="250"/>
      <c r="FL229" s="248"/>
      <c r="FM229" s="249"/>
      <c r="FN229" s="250"/>
      <c r="FO229" s="248"/>
      <c r="FP229" s="249"/>
      <c r="FQ229" s="250"/>
      <c r="FR229" s="248"/>
      <c r="FS229" s="249"/>
      <c r="FT229" s="250"/>
      <c r="FU229" s="248"/>
      <c r="FV229" s="249"/>
      <c r="FW229" s="250"/>
      <c r="FX229" s="248"/>
      <c r="FY229" s="249"/>
      <c r="FZ229" s="250"/>
      <c r="GA229" s="248"/>
      <c r="GB229" s="249"/>
      <c r="GC229" s="250"/>
      <c r="GD229" s="248"/>
      <c r="GE229" s="249"/>
      <c r="GF229" s="250"/>
      <c r="GG229" s="248"/>
      <c r="GH229" s="249"/>
      <c r="GI229" s="250"/>
      <c r="GJ229" s="248"/>
      <c r="GK229" s="249"/>
      <c r="GL229" s="250"/>
      <c r="GM229" s="248"/>
      <c r="GN229" s="249"/>
      <c r="GO229" s="250"/>
      <c r="GP229" s="248"/>
      <c r="GQ229" s="249"/>
      <c r="GR229" s="250"/>
      <c r="GS229" s="248"/>
      <c r="GT229" s="249"/>
      <c r="GU229" s="250"/>
      <c r="GV229" s="248"/>
      <c r="GW229" s="249"/>
      <c r="GX229" s="250"/>
      <c r="GY229" s="248"/>
      <c r="GZ229" s="249"/>
      <c r="HA229" s="250"/>
      <c r="HB229" s="248"/>
      <c r="HC229" s="249"/>
      <c r="HD229" s="250"/>
      <c r="HE229" s="248"/>
      <c r="HF229" s="249"/>
      <c r="HG229" s="250"/>
      <c r="HH229" s="248"/>
      <c r="HI229" s="249"/>
      <c r="HJ229" s="250"/>
      <c r="HK229" s="248"/>
      <c r="HL229" s="249"/>
      <c r="HM229" s="250"/>
      <c r="HN229" s="248"/>
      <c r="HO229" s="249"/>
      <c r="HP229" s="250"/>
      <c r="HQ229" s="248"/>
      <c r="HR229" s="249"/>
      <c r="HS229" s="250"/>
      <c r="HT229" s="248"/>
      <c r="HU229" s="249"/>
      <c r="HV229" s="250"/>
      <c r="HW229" s="248"/>
      <c r="HX229" s="249"/>
      <c r="HY229" s="250"/>
      <c r="HZ229" s="248"/>
      <c r="IA229" s="249"/>
      <c r="IB229" s="250"/>
      <c r="IC229" s="248"/>
      <c r="ID229" s="249"/>
      <c r="IE229" s="250"/>
      <c r="IF229" s="248"/>
      <c r="IG229" s="249"/>
      <c r="IH229" s="250"/>
      <c r="II229" s="248"/>
      <c r="IJ229" s="249"/>
      <c r="IK229" s="250"/>
      <c r="IL229" s="248"/>
      <c r="IM229" s="249"/>
      <c r="IN229" s="250"/>
      <c r="IO229" s="248"/>
      <c r="IP229" s="249"/>
      <c r="IQ229" s="250"/>
      <c r="IR229" s="248"/>
      <c r="IS229" s="249"/>
      <c r="IT229" s="250"/>
      <c r="IU229" s="248"/>
      <c r="IV229" s="249"/>
      <c r="IW229" s="250"/>
      <c r="IX229" s="248"/>
      <c r="IY229" s="249"/>
      <c r="IZ229" s="250"/>
      <c r="JA229" s="248"/>
      <c r="JB229" s="249"/>
      <c r="JC229" s="250"/>
      <c r="JD229" s="248"/>
      <c r="JE229" s="249"/>
      <c r="JF229" s="250"/>
      <c r="JG229" s="248"/>
      <c r="JH229" s="249"/>
      <c r="JI229" s="250"/>
      <c r="JJ229" s="248"/>
      <c r="JK229" s="249"/>
      <c r="JL229" s="250"/>
      <c r="JM229" s="248"/>
      <c r="JN229" s="249"/>
      <c r="JO229" s="250"/>
      <c r="JP229" s="248"/>
      <c r="JQ229" s="249"/>
      <c r="JR229" s="250"/>
      <c r="JS229" s="248"/>
      <c r="JT229" s="249"/>
      <c r="JU229" s="250"/>
      <c r="JV229" s="248"/>
      <c r="JW229" s="249"/>
      <c r="JX229" s="250"/>
      <c r="JY229" s="248"/>
      <c r="JZ229" s="249"/>
      <c r="KA229" s="250"/>
      <c r="KB229" s="248"/>
      <c r="KC229" s="249"/>
      <c r="KD229" s="250"/>
      <c r="KE229" s="248"/>
      <c r="KF229" s="249"/>
      <c r="KG229" s="250"/>
      <c r="KH229" s="248"/>
      <c r="KI229" s="249"/>
      <c r="KJ229" s="250"/>
      <c r="KK229" s="248"/>
      <c r="KL229" s="249"/>
      <c r="KM229" s="250"/>
      <c r="KN229" s="248"/>
      <c r="KO229" s="249"/>
      <c r="KP229" s="250"/>
      <c r="KQ229" s="248"/>
      <c r="KR229" s="249"/>
      <c r="KS229" s="250"/>
      <c r="KT229" s="248"/>
      <c r="KU229" s="249"/>
      <c r="KV229" s="250"/>
      <c r="KW229" s="248"/>
      <c r="KX229" s="249"/>
      <c r="KY229" s="250"/>
      <c r="KZ229" s="248"/>
      <c r="LA229" s="249"/>
      <c r="LB229" s="250"/>
      <c r="LC229" s="248"/>
      <c r="LD229" s="249"/>
      <c r="LE229" s="250"/>
      <c r="LF229" s="248"/>
      <c r="LG229" s="249"/>
      <c r="LH229" s="250"/>
      <c r="LI229" s="248"/>
      <c r="LJ229" s="249"/>
      <c r="LK229" s="250"/>
      <c r="LL229" s="248"/>
      <c r="LM229" s="249"/>
      <c r="LN229" s="250"/>
      <c r="LO229" s="248"/>
      <c r="LP229" s="249"/>
      <c r="LQ229" s="250"/>
      <c r="LR229" s="248"/>
      <c r="LS229" s="249"/>
      <c r="LT229" s="250"/>
      <c r="LU229" s="248"/>
      <c r="LV229" s="249"/>
      <c r="LW229" s="250"/>
      <c r="LX229" s="248"/>
      <c r="LY229" s="249"/>
      <c r="LZ229" s="250"/>
      <c r="MA229" s="248"/>
      <c r="MB229" s="249"/>
      <c r="MC229" s="250"/>
      <c r="MD229" s="248"/>
      <c r="ME229" s="249"/>
      <c r="MF229" s="250"/>
      <c r="MG229" s="248"/>
      <c r="MH229" s="249"/>
      <c r="MI229" s="250"/>
      <c r="MJ229" s="248"/>
      <c r="MK229" s="249"/>
      <c r="ML229" s="250"/>
      <c r="MM229" s="248"/>
      <c r="MN229" s="249"/>
      <c r="MO229" s="250"/>
      <c r="MP229" s="248"/>
      <c r="MQ229" s="249"/>
      <c r="MR229" s="250"/>
      <c r="MS229" s="248"/>
      <c r="MT229" s="249"/>
      <c r="MU229" s="250"/>
      <c r="MV229" s="248"/>
      <c r="MW229" s="249"/>
      <c r="MX229" s="250"/>
      <c r="MY229" s="248"/>
      <c r="MZ229" s="249"/>
      <c r="NA229" s="250"/>
      <c r="NB229" s="248"/>
      <c r="NC229" s="249"/>
      <c r="ND229" s="250"/>
      <c r="NE229" s="248"/>
      <c r="NF229" s="249"/>
      <c r="NG229" s="250"/>
      <c r="NH229" s="248"/>
      <c r="NI229" s="249"/>
      <c r="NJ229" s="250"/>
      <c r="NK229" s="248"/>
      <c r="NL229" s="249"/>
      <c r="NM229" s="250"/>
      <c r="NN229" s="248"/>
      <c r="NO229" s="249"/>
      <c r="NP229" s="250"/>
      <c r="NQ229" s="248"/>
      <c r="NR229" s="249"/>
      <c r="NS229" s="250"/>
      <c r="NT229" s="248"/>
      <c r="NU229" s="249"/>
      <c r="NV229" s="250"/>
      <c r="NW229" s="248"/>
      <c r="NX229" s="249"/>
      <c r="NY229" s="250"/>
      <c r="NZ229" s="248"/>
      <c r="OA229" s="249"/>
      <c r="OB229" s="250"/>
      <c r="OC229" s="248"/>
      <c r="OD229" s="249"/>
      <c r="OE229" s="250"/>
      <c r="OF229" s="248"/>
      <c r="OG229" s="249"/>
      <c r="OH229" s="250"/>
      <c r="OI229" s="248"/>
      <c r="OJ229" s="249"/>
      <c r="OK229" s="250"/>
      <c r="OL229" s="248"/>
      <c r="OM229" s="249"/>
      <c r="ON229" s="250"/>
      <c r="OO229" s="248"/>
      <c r="OP229" s="249"/>
      <c r="OQ229" s="250"/>
      <c r="OR229" s="248"/>
      <c r="OS229" s="249"/>
      <c r="OT229" s="250"/>
      <c r="OU229" s="248"/>
      <c r="OV229" s="249"/>
      <c r="OW229" s="250"/>
      <c r="OX229" s="248"/>
      <c r="OY229" s="249"/>
      <c r="OZ229" s="250"/>
      <c r="PA229" s="248"/>
      <c r="PB229" s="249"/>
      <c r="PC229" s="250"/>
      <c r="PD229" s="248"/>
      <c r="PE229" s="249"/>
      <c r="PF229" s="250"/>
      <c r="PG229" s="248"/>
      <c r="PH229" s="249"/>
      <c r="PI229" s="250"/>
      <c r="PJ229" s="248"/>
      <c r="PK229" s="249"/>
      <c r="PL229" s="250"/>
      <c r="PM229" s="248"/>
      <c r="PN229" s="249"/>
      <c r="PO229" s="250"/>
      <c r="PP229" s="248"/>
      <c r="PQ229" s="249"/>
      <c r="PR229" s="250"/>
      <c r="PS229" s="248"/>
      <c r="PT229" s="249"/>
      <c r="PU229" s="250"/>
      <c r="PV229" s="248"/>
      <c r="PW229" s="249"/>
      <c r="PX229" s="250"/>
      <c r="PY229" s="248"/>
      <c r="PZ229" s="249"/>
      <c r="QA229" s="250"/>
      <c r="QB229" s="248"/>
      <c r="QC229" s="249"/>
      <c r="QD229" s="250"/>
      <c r="QE229" s="248"/>
      <c r="QF229" s="249"/>
      <c r="QG229" s="250"/>
      <c r="QH229" s="248"/>
      <c r="QI229" s="249"/>
      <c r="QJ229" s="250"/>
      <c r="QK229" s="248"/>
      <c r="QL229" s="249"/>
      <c r="QM229" s="250"/>
      <c r="QN229" s="248"/>
      <c r="QO229" s="249"/>
      <c r="QP229" s="250"/>
      <c r="QQ229" s="248"/>
      <c r="QR229" s="249"/>
      <c r="QS229" s="250"/>
      <c r="QT229" s="248"/>
      <c r="QU229" s="249"/>
      <c r="QV229" s="250"/>
      <c r="QW229" s="248"/>
      <c r="QX229" s="249"/>
      <c r="QY229" s="250"/>
      <c r="QZ229" s="248"/>
      <c r="RA229" s="249"/>
      <c r="RB229" s="250"/>
      <c r="RC229" s="248"/>
      <c r="RD229" s="249"/>
      <c r="RE229" s="250"/>
      <c r="RF229" s="248"/>
      <c r="RG229" s="249"/>
      <c r="RH229" s="250"/>
      <c r="RI229" s="248"/>
      <c r="RJ229" s="249"/>
      <c r="RK229" s="250"/>
      <c r="RL229" s="248"/>
      <c r="RM229" s="249"/>
      <c r="RN229" s="250"/>
      <c r="RO229" s="248"/>
      <c r="RP229" s="249"/>
      <c r="RQ229" s="250"/>
      <c r="RR229" s="248"/>
      <c r="RS229" s="249"/>
      <c r="RT229" s="250"/>
      <c r="RU229" s="248"/>
      <c r="RV229" s="249"/>
      <c r="RW229" s="250"/>
      <c r="RX229" s="248"/>
      <c r="RY229" s="249"/>
      <c r="RZ229" s="250"/>
      <c r="SA229" s="248"/>
      <c r="SB229" s="249"/>
      <c r="SC229" s="250"/>
      <c r="SD229" s="248"/>
      <c r="SE229" s="249"/>
      <c r="SF229" s="250"/>
      <c r="SG229" s="248"/>
      <c r="SH229" s="249"/>
      <c r="SI229" s="250"/>
      <c r="SJ229" s="248"/>
      <c r="SK229" s="249"/>
      <c r="SL229" s="250"/>
      <c r="SM229" s="248"/>
      <c r="SN229" s="249"/>
      <c r="SO229" s="250"/>
      <c r="SP229" s="248"/>
      <c r="SQ229" s="249"/>
      <c r="SR229" s="250"/>
      <c r="SS229" s="248"/>
      <c r="ST229" s="249"/>
      <c r="SU229" s="250"/>
      <c r="SV229" s="248"/>
      <c r="SW229" s="249"/>
      <c r="SX229" s="250"/>
      <c r="SY229" s="248"/>
      <c r="SZ229" s="249"/>
      <c r="TA229" s="250"/>
      <c r="TB229" s="248"/>
      <c r="TC229" s="249"/>
      <c r="TD229" s="250"/>
      <c r="TE229" s="248"/>
      <c r="TF229" s="249"/>
      <c r="TG229" s="250"/>
      <c r="TH229" s="248"/>
      <c r="TI229" s="249"/>
      <c r="TJ229" s="250"/>
      <c r="TK229" s="248"/>
      <c r="TL229" s="249"/>
      <c r="TM229" s="250"/>
      <c r="TN229" s="248"/>
      <c r="TO229" s="249"/>
      <c r="TP229" s="250"/>
      <c r="TQ229" s="248"/>
      <c r="TR229" s="249"/>
      <c r="TS229" s="250"/>
      <c r="TT229" s="248"/>
      <c r="TU229" s="249"/>
      <c r="TV229" s="250"/>
      <c r="TW229" s="248"/>
      <c r="TX229" s="249"/>
      <c r="TY229" s="250"/>
      <c r="TZ229" s="248"/>
      <c r="UA229" s="249"/>
      <c r="UB229" s="250"/>
      <c r="UC229" s="248"/>
      <c r="UD229" s="249"/>
      <c r="UE229" s="250"/>
      <c r="UF229" s="248"/>
      <c r="UG229" s="249"/>
      <c r="UH229" s="250"/>
      <c r="UI229" s="248"/>
      <c r="UJ229" s="249"/>
      <c r="UK229" s="250"/>
      <c r="UL229" s="248"/>
      <c r="UM229" s="249"/>
      <c r="UN229" s="250"/>
      <c r="UO229" s="248"/>
      <c r="UP229" s="249"/>
      <c r="UQ229" s="250"/>
      <c r="UR229" s="248"/>
      <c r="US229" s="249"/>
      <c r="UT229" s="250"/>
      <c r="UU229" s="248"/>
      <c r="UV229" s="249"/>
      <c r="UW229" s="250"/>
      <c r="UX229" s="248"/>
      <c r="UY229" s="249"/>
      <c r="UZ229" s="250"/>
      <c r="VA229" s="248"/>
      <c r="VB229" s="249"/>
      <c r="VC229" s="250"/>
      <c r="VD229" s="248"/>
      <c r="VE229" s="249"/>
      <c r="VF229" s="250"/>
      <c r="VG229" s="248"/>
      <c r="VH229" s="249"/>
      <c r="VI229" s="250"/>
      <c r="VJ229" s="248"/>
      <c r="VK229" s="249"/>
      <c r="VL229" s="250"/>
      <c r="VM229" s="248"/>
      <c r="VN229" s="249"/>
      <c r="VO229" s="250"/>
      <c r="VP229" s="248"/>
      <c r="VQ229" s="249"/>
      <c r="VR229" s="250"/>
      <c r="VS229" s="248"/>
      <c r="VT229" s="249"/>
      <c r="VU229" s="250"/>
      <c r="VV229" s="248"/>
      <c r="VW229" s="249"/>
      <c r="VX229" s="250"/>
      <c r="VY229" s="248"/>
      <c r="VZ229" s="249"/>
      <c r="WA229" s="250"/>
      <c r="WB229" s="248"/>
      <c r="WC229" s="249"/>
      <c r="WD229" s="250"/>
      <c r="WE229" s="248"/>
      <c r="WF229" s="249"/>
      <c r="WG229" s="250"/>
      <c r="WH229" s="248"/>
      <c r="WI229" s="249"/>
      <c r="WJ229" s="250"/>
      <c r="WK229" s="248"/>
      <c r="WL229" s="249"/>
      <c r="WM229" s="250"/>
      <c r="WN229" s="248"/>
      <c r="WO229" s="249"/>
      <c r="WP229" s="250"/>
      <c r="WQ229" s="248"/>
      <c r="WR229" s="249"/>
      <c r="WS229" s="250"/>
      <c r="WT229" s="248"/>
      <c r="WU229" s="249"/>
      <c r="WV229" s="250"/>
      <c r="WW229" s="248"/>
      <c r="WX229" s="249"/>
      <c r="WY229" s="250"/>
      <c r="WZ229" s="248"/>
      <c r="XA229" s="249"/>
      <c r="XB229" s="250"/>
      <c r="XC229" s="248"/>
      <c r="XD229" s="249"/>
      <c r="XE229" s="250"/>
      <c r="XF229" s="248"/>
      <c r="XG229" s="249"/>
      <c r="XH229" s="250"/>
      <c r="XI229" s="248"/>
      <c r="XJ229" s="249"/>
      <c r="XK229" s="250"/>
      <c r="XL229" s="248"/>
      <c r="XM229" s="249"/>
      <c r="XN229" s="250"/>
      <c r="XO229" s="248"/>
      <c r="XP229" s="249"/>
      <c r="XQ229" s="250"/>
      <c r="XR229" s="248"/>
      <c r="XS229" s="249"/>
      <c r="XT229" s="250"/>
      <c r="XU229" s="248"/>
      <c r="XV229" s="249"/>
      <c r="XW229" s="250"/>
      <c r="XX229" s="248"/>
      <c r="XY229" s="249"/>
      <c r="XZ229" s="250"/>
      <c r="YA229" s="248"/>
      <c r="YB229" s="249"/>
      <c r="YC229" s="250"/>
      <c r="YD229" s="248"/>
      <c r="YE229" s="249"/>
      <c r="YF229" s="250"/>
      <c r="YG229" s="248"/>
      <c r="YH229" s="249"/>
      <c r="YI229" s="250"/>
      <c r="YJ229" s="248"/>
      <c r="YK229" s="249"/>
      <c r="YL229" s="250"/>
      <c r="YM229" s="248"/>
      <c r="YN229" s="249"/>
      <c r="YO229" s="250"/>
      <c r="YP229" s="248"/>
      <c r="YQ229" s="249"/>
      <c r="YR229" s="250"/>
      <c r="YS229" s="248"/>
      <c r="YT229" s="249"/>
      <c r="YU229" s="250"/>
      <c r="YV229" s="248"/>
      <c r="YW229" s="249"/>
      <c r="YX229" s="250"/>
      <c r="YY229" s="248"/>
      <c r="YZ229" s="249"/>
      <c r="ZA229" s="250"/>
      <c r="ZB229" s="248"/>
      <c r="ZC229" s="249"/>
      <c r="ZD229" s="250"/>
      <c r="ZE229" s="248"/>
      <c r="ZF229" s="249"/>
      <c r="ZG229" s="250"/>
      <c r="ZH229" s="248"/>
      <c r="ZI229" s="249"/>
      <c r="ZJ229" s="250"/>
      <c r="ZK229" s="248"/>
      <c r="ZL229" s="249"/>
      <c r="ZM229" s="250"/>
      <c r="ZN229" s="248"/>
      <c r="ZO229" s="249"/>
      <c r="ZP229" s="250"/>
      <c r="ZQ229" s="248"/>
      <c r="ZR229" s="249"/>
      <c r="ZS229" s="250"/>
      <c r="ZT229" s="248"/>
      <c r="ZU229" s="249"/>
      <c r="ZV229" s="250"/>
      <c r="ZW229" s="248"/>
      <c r="ZX229" s="249"/>
      <c r="ZY229" s="250"/>
      <c r="ZZ229" s="248"/>
      <c r="AAA229" s="249"/>
      <c r="AAB229" s="250"/>
      <c r="AAC229" s="248"/>
      <c r="AAD229" s="249"/>
      <c r="AAE229" s="250"/>
      <c r="AAF229" s="248"/>
      <c r="AAG229" s="249"/>
      <c r="AAH229" s="250"/>
      <c r="AAI229" s="248"/>
      <c r="AAJ229" s="249"/>
      <c r="AAK229" s="250"/>
      <c r="AAL229" s="248"/>
      <c r="AAM229" s="249"/>
      <c r="AAN229" s="250"/>
      <c r="AAO229" s="248"/>
      <c r="AAP229" s="249"/>
      <c r="AAQ229" s="250"/>
      <c r="AAR229" s="248"/>
      <c r="AAS229" s="249"/>
      <c r="AAT229" s="250"/>
      <c r="AAU229" s="248"/>
      <c r="AAV229" s="249"/>
      <c r="AAW229" s="250"/>
      <c r="AAX229" s="248"/>
      <c r="AAY229" s="249"/>
      <c r="AAZ229" s="250"/>
      <c r="ABA229" s="248"/>
      <c r="ABB229" s="249"/>
      <c r="ABC229" s="250"/>
      <c r="ABD229" s="248"/>
      <c r="ABE229" s="249"/>
      <c r="ABF229" s="250"/>
      <c r="ABG229" s="248"/>
      <c r="ABH229" s="249"/>
      <c r="ABI229" s="250"/>
      <c r="ABJ229" s="248"/>
      <c r="ABK229" s="249"/>
      <c r="ABL229" s="250"/>
      <c r="ABM229" s="248"/>
      <c r="ABN229" s="249"/>
      <c r="ABO229" s="250"/>
      <c r="ABP229" s="248"/>
      <c r="ABQ229" s="249"/>
      <c r="ABR229" s="250"/>
      <c r="ABS229" s="248"/>
      <c r="ABT229" s="249"/>
      <c r="ABU229" s="250"/>
      <c r="ABV229" s="248"/>
      <c r="ABW229" s="249"/>
      <c r="ABX229" s="250"/>
      <c r="ABY229" s="248"/>
      <c r="ABZ229" s="249"/>
      <c r="ACA229" s="250"/>
      <c r="ACB229" s="248"/>
      <c r="ACC229" s="249"/>
      <c r="ACD229" s="250"/>
      <c r="ACE229" s="248"/>
      <c r="ACF229" s="249"/>
      <c r="ACG229" s="250"/>
      <c r="ACH229" s="248"/>
      <c r="ACI229" s="249"/>
      <c r="ACJ229" s="250"/>
      <c r="ACK229" s="248"/>
      <c r="ACL229" s="249"/>
      <c r="ACM229" s="250"/>
      <c r="ACN229" s="248"/>
      <c r="ACO229" s="249"/>
      <c r="ACP229" s="250"/>
      <c r="ACQ229" s="248"/>
      <c r="ACR229" s="249"/>
      <c r="ACS229" s="250"/>
      <c r="ACT229" s="248"/>
      <c r="ACU229" s="249"/>
      <c r="ACV229" s="250"/>
      <c r="ACW229" s="248"/>
      <c r="ACX229" s="249"/>
      <c r="ACY229" s="250"/>
      <c r="ACZ229" s="248"/>
      <c r="ADA229" s="249"/>
      <c r="ADB229" s="250"/>
      <c r="ADC229" s="248"/>
      <c r="ADD229" s="249"/>
      <c r="ADE229" s="250"/>
      <c r="ADF229" s="248"/>
      <c r="ADG229" s="249"/>
      <c r="ADH229" s="250"/>
      <c r="ADI229" s="248"/>
      <c r="ADJ229" s="249"/>
      <c r="ADK229" s="250"/>
      <c r="ADL229" s="248"/>
      <c r="ADM229" s="249"/>
      <c r="ADN229" s="250"/>
      <c r="ADO229" s="248"/>
      <c r="ADP229" s="249"/>
      <c r="ADQ229" s="250"/>
      <c r="ADR229" s="248"/>
      <c r="ADS229" s="249"/>
      <c r="ADT229" s="250"/>
      <c r="ADU229" s="248"/>
      <c r="ADV229" s="249"/>
      <c r="ADW229" s="250"/>
      <c r="ADX229" s="248"/>
      <c r="ADY229" s="249"/>
      <c r="ADZ229" s="250"/>
      <c r="AEA229" s="248"/>
      <c r="AEB229" s="249"/>
      <c r="AEC229" s="250"/>
      <c r="AED229" s="248"/>
      <c r="AEE229" s="249"/>
      <c r="AEF229" s="250"/>
      <c r="AEG229" s="248"/>
      <c r="AEH229" s="249"/>
      <c r="AEI229" s="250"/>
      <c r="AEJ229" s="248"/>
      <c r="AEK229" s="249"/>
      <c r="AEL229" s="250"/>
      <c r="AEM229" s="248"/>
      <c r="AEN229" s="249"/>
      <c r="AEO229" s="250"/>
      <c r="AEP229" s="248"/>
      <c r="AEQ229" s="249"/>
      <c r="AER229" s="250"/>
      <c r="AES229" s="248"/>
      <c r="AET229" s="249"/>
      <c r="AEU229" s="250"/>
      <c r="AEV229" s="248"/>
      <c r="AEW229" s="249"/>
      <c r="AEX229" s="250"/>
      <c r="AEY229" s="248"/>
      <c r="AEZ229" s="249"/>
      <c r="AFA229" s="250"/>
      <c r="AFB229" s="248"/>
      <c r="AFC229" s="249"/>
      <c r="AFD229" s="250"/>
      <c r="AFE229" s="248"/>
      <c r="AFF229" s="249"/>
      <c r="AFG229" s="250"/>
      <c r="AFH229" s="248"/>
      <c r="AFI229" s="249"/>
      <c r="AFJ229" s="250"/>
      <c r="AFK229" s="248"/>
      <c r="AFL229" s="249"/>
      <c r="AFM229" s="250"/>
      <c r="AFN229" s="248"/>
      <c r="AFO229" s="249"/>
      <c r="AFP229" s="250"/>
      <c r="AFQ229" s="248"/>
      <c r="AFR229" s="249"/>
      <c r="AFS229" s="250"/>
      <c r="AFT229" s="248"/>
      <c r="AFU229" s="249"/>
      <c r="AFV229" s="250"/>
      <c r="AFW229" s="248"/>
      <c r="AFX229" s="249"/>
      <c r="AFY229" s="250"/>
      <c r="AFZ229" s="248"/>
      <c r="AGA229" s="249"/>
      <c r="AGB229" s="250"/>
      <c r="AGC229" s="248"/>
      <c r="AGD229" s="249"/>
      <c r="AGE229" s="250"/>
      <c r="AGF229" s="248"/>
      <c r="AGG229" s="249"/>
      <c r="AGH229" s="250"/>
      <c r="AGI229" s="248"/>
      <c r="AGJ229" s="249"/>
      <c r="AGK229" s="250"/>
      <c r="AGL229" s="248"/>
      <c r="AGM229" s="249"/>
      <c r="AGN229" s="250"/>
      <c r="AGO229" s="248"/>
      <c r="AGP229" s="249"/>
      <c r="AGQ229" s="250"/>
      <c r="AGR229" s="248"/>
      <c r="AGS229" s="249"/>
      <c r="AGT229" s="250"/>
      <c r="AGU229" s="248"/>
      <c r="AGV229" s="249"/>
      <c r="AGW229" s="250"/>
      <c r="AGX229" s="248"/>
      <c r="AGY229" s="249"/>
      <c r="AGZ229" s="250"/>
      <c r="AHA229" s="248"/>
      <c r="AHB229" s="249"/>
      <c r="AHC229" s="250"/>
      <c r="AHD229" s="248"/>
      <c r="AHE229" s="249"/>
      <c r="AHF229" s="250"/>
      <c r="AHG229" s="248"/>
      <c r="AHH229" s="249"/>
      <c r="AHI229" s="250"/>
      <c r="AHJ229" s="248"/>
      <c r="AHK229" s="249"/>
      <c r="AHL229" s="250"/>
      <c r="AHM229" s="248"/>
      <c r="AHN229" s="249"/>
      <c r="AHO229" s="250"/>
      <c r="AHP229" s="248"/>
      <c r="AHQ229" s="249"/>
      <c r="AHR229" s="250"/>
      <c r="AHS229" s="248"/>
      <c r="AHT229" s="249"/>
      <c r="AHU229" s="250"/>
      <c r="AHV229" s="248"/>
      <c r="AHW229" s="249"/>
      <c r="AHX229" s="250"/>
      <c r="AHY229" s="248"/>
      <c r="AHZ229" s="249"/>
      <c r="AIA229" s="250"/>
      <c r="AIB229" s="248"/>
      <c r="AIC229" s="249"/>
      <c r="AID229" s="250"/>
      <c r="AIE229" s="248"/>
      <c r="AIF229" s="249"/>
      <c r="AIG229" s="250"/>
      <c r="AIH229" s="248"/>
      <c r="AII229" s="249"/>
      <c r="AIJ229" s="250"/>
      <c r="AIK229" s="248"/>
      <c r="AIL229" s="249"/>
      <c r="AIM229" s="250"/>
      <c r="AIN229" s="248"/>
      <c r="AIO229" s="249"/>
      <c r="AIP229" s="250"/>
      <c r="AIQ229" s="248"/>
      <c r="AIR229" s="249"/>
      <c r="AIS229" s="250"/>
      <c r="AIT229" s="248"/>
      <c r="AIU229" s="249"/>
      <c r="AIV229" s="250"/>
      <c r="AIW229" s="248"/>
      <c r="AIX229" s="249"/>
      <c r="AIY229" s="250"/>
      <c r="AIZ229" s="248"/>
      <c r="AJA229" s="249"/>
      <c r="AJB229" s="250"/>
      <c r="AJC229" s="248"/>
      <c r="AJD229" s="249"/>
      <c r="AJE229" s="250"/>
      <c r="AJF229" s="248"/>
      <c r="AJG229" s="249"/>
      <c r="AJH229" s="250"/>
      <c r="AJI229" s="248"/>
      <c r="AJJ229" s="249"/>
      <c r="AJK229" s="250"/>
      <c r="AJL229" s="248"/>
      <c r="AJM229" s="249"/>
      <c r="AJN229" s="250"/>
      <c r="AJO229" s="248"/>
      <c r="AJP229" s="249"/>
      <c r="AJQ229" s="250"/>
      <c r="AJR229" s="248"/>
      <c r="AJS229" s="249"/>
      <c r="AJT229" s="250"/>
      <c r="AJU229" s="248"/>
      <c r="AJV229" s="249"/>
      <c r="AJW229" s="250"/>
      <c r="AJX229" s="248"/>
      <c r="AJY229" s="249"/>
      <c r="AJZ229" s="250"/>
      <c r="AKA229" s="248"/>
      <c r="AKB229" s="249"/>
      <c r="AKC229" s="250"/>
      <c r="AKD229" s="248"/>
      <c r="AKE229" s="249"/>
      <c r="AKF229" s="250"/>
      <c r="AKG229" s="248"/>
      <c r="AKH229" s="249"/>
      <c r="AKI229" s="250"/>
      <c r="AKJ229" s="248"/>
      <c r="AKK229" s="249"/>
      <c r="AKL229" s="250"/>
      <c r="AKM229" s="248"/>
      <c r="AKN229" s="249"/>
      <c r="AKO229" s="250"/>
      <c r="AKP229" s="248"/>
      <c r="AKQ229" s="249"/>
      <c r="AKR229" s="250"/>
      <c r="AKS229" s="248"/>
      <c r="AKT229" s="249"/>
      <c r="AKU229" s="250"/>
      <c r="AKV229" s="248"/>
      <c r="AKW229" s="249"/>
      <c r="AKX229" s="250"/>
      <c r="AKY229" s="248"/>
      <c r="AKZ229" s="249"/>
      <c r="ALA229" s="250"/>
      <c r="ALB229" s="248"/>
      <c r="ALC229" s="249"/>
      <c r="ALD229" s="250"/>
      <c r="ALE229" s="248"/>
      <c r="ALF229" s="249"/>
      <c r="ALG229" s="250"/>
      <c r="ALH229" s="248"/>
      <c r="ALI229" s="249"/>
      <c r="ALJ229" s="250"/>
      <c r="ALK229" s="248"/>
      <c r="ALL229" s="249"/>
      <c r="ALM229" s="250"/>
      <c r="ALN229" s="248"/>
      <c r="ALO229" s="249"/>
      <c r="ALP229" s="250"/>
      <c r="ALQ229" s="248"/>
      <c r="ALR229" s="249"/>
      <c r="ALS229" s="250"/>
      <c r="ALT229" s="248"/>
      <c r="ALU229" s="249"/>
      <c r="ALV229" s="250"/>
      <c r="ALW229" s="248"/>
      <c r="ALX229" s="249"/>
      <c r="ALY229" s="250"/>
      <c r="ALZ229" s="248"/>
      <c r="AMA229" s="249"/>
      <c r="AMB229" s="250"/>
      <c r="AMC229" s="248"/>
      <c r="AMD229" s="249"/>
      <c r="AME229" s="250"/>
      <c r="AMF229" s="248"/>
      <c r="AMG229" s="249"/>
      <c r="AMH229" s="250"/>
      <c r="AMI229" s="248"/>
      <c r="AMJ229" s="249"/>
      <c r="AMK229" s="250"/>
      <c r="AML229" s="248"/>
      <c r="AMM229" s="249"/>
      <c r="AMN229" s="250"/>
      <c r="AMO229" s="248"/>
      <c r="AMP229" s="249"/>
      <c r="AMQ229" s="250"/>
      <c r="AMR229" s="248"/>
      <c r="AMS229" s="249"/>
      <c r="AMT229" s="250"/>
      <c r="AMU229" s="248"/>
      <c r="AMV229" s="249"/>
      <c r="AMW229" s="250"/>
      <c r="AMX229" s="248"/>
      <c r="AMY229" s="249"/>
      <c r="AMZ229" s="250"/>
      <c r="ANA229" s="248"/>
      <c r="ANB229" s="249"/>
      <c r="ANC229" s="250"/>
      <c r="AND229" s="248"/>
      <c r="ANE229" s="249"/>
      <c r="ANF229" s="250"/>
      <c r="ANG229" s="248"/>
      <c r="ANH229" s="249"/>
      <c r="ANI229" s="250"/>
      <c r="ANJ229" s="248"/>
      <c r="ANK229" s="249"/>
      <c r="ANL229" s="250"/>
      <c r="ANM229" s="248"/>
      <c r="ANN229" s="249"/>
      <c r="ANO229" s="250"/>
      <c r="ANP229" s="248"/>
      <c r="ANQ229" s="249"/>
      <c r="ANR229" s="250"/>
      <c r="ANS229" s="248"/>
      <c r="ANT229" s="249"/>
      <c r="ANU229" s="250"/>
      <c r="ANV229" s="248"/>
      <c r="ANW229" s="249"/>
      <c r="ANX229" s="250"/>
      <c r="ANY229" s="248"/>
      <c r="ANZ229" s="249"/>
      <c r="AOA229" s="250"/>
      <c r="AOB229" s="248"/>
      <c r="AOC229" s="249"/>
      <c r="AOD229" s="250"/>
      <c r="AOE229" s="248"/>
      <c r="AOF229" s="249"/>
      <c r="AOG229" s="250"/>
      <c r="AOH229" s="248"/>
      <c r="AOI229" s="249"/>
      <c r="AOJ229" s="250"/>
      <c r="AOK229" s="248"/>
      <c r="AOL229" s="249"/>
      <c r="AOM229" s="250"/>
      <c r="AON229" s="248"/>
      <c r="AOO229" s="249"/>
      <c r="AOP229" s="250"/>
      <c r="AOQ229" s="248"/>
      <c r="AOR229" s="249"/>
      <c r="AOS229" s="250"/>
      <c r="AOT229" s="248"/>
      <c r="AOU229" s="249"/>
      <c r="AOV229" s="250"/>
      <c r="AOW229" s="248"/>
      <c r="AOX229" s="249"/>
      <c r="AOY229" s="250"/>
      <c r="AOZ229" s="248"/>
      <c r="APA229" s="249"/>
      <c r="APB229" s="250"/>
      <c r="APC229" s="248"/>
      <c r="APD229" s="249"/>
      <c r="APE229" s="250"/>
      <c r="APF229" s="248"/>
      <c r="APG229" s="249"/>
      <c r="APH229" s="250"/>
      <c r="API229" s="248"/>
      <c r="APJ229" s="249"/>
      <c r="APK229" s="250"/>
      <c r="APL229" s="248"/>
      <c r="APM229" s="249"/>
      <c r="APN229" s="250"/>
      <c r="APO229" s="248"/>
      <c r="APP229" s="249"/>
      <c r="APQ229" s="250"/>
      <c r="APR229" s="248"/>
      <c r="APS229" s="249"/>
      <c r="APT229" s="250"/>
      <c r="APU229" s="248"/>
      <c r="APV229" s="249"/>
      <c r="APW229" s="250"/>
      <c r="APX229" s="248"/>
      <c r="APY229" s="249"/>
      <c r="APZ229" s="250"/>
      <c r="AQA229" s="248"/>
      <c r="AQB229" s="249"/>
      <c r="AQC229" s="250"/>
      <c r="AQD229" s="248"/>
      <c r="AQE229" s="249"/>
      <c r="AQF229" s="250"/>
      <c r="AQG229" s="248"/>
      <c r="AQH229" s="249"/>
      <c r="AQI229" s="250"/>
      <c r="AQJ229" s="248"/>
      <c r="AQK229" s="249"/>
      <c r="AQL229" s="250"/>
      <c r="AQM229" s="248"/>
      <c r="AQN229" s="249"/>
      <c r="AQO229" s="250"/>
      <c r="AQP229" s="248"/>
      <c r="AQQ229" s="249"/>
      <c r="AQR229" s="250"/>
      <c r="AQS229" s="248"/>
      <c r="AQT229" s="249"/>
      <c r="AQU229" s="250"/>
      <c r="AQV229" s="248"/>
      <c r="AQW229" s="249"/>
      <c r="AQX229" s="250"/>
      <c r="AQY229" s="248"/>
      <c r="AQZ229" s="249"/>
      <c r="ARA229" s="250"/>
      <c r="ARB229" s="248"/>
      <c r="ARC229" s="249"/>
      <c r="ARD229" s="250"/>
      <c r="ARE229" s="248"/>
      <c r="ARF229" s="249"/>
      <c r="ARG229" s="250"/>
      <c r="ARH229" s="248"/>
      <c r="ARI229" s="249"/>
      <c r="ARJ229" s="250"/>
      <c r="ARK229" s="248"/>
      <c r="ARL229" s="249"/>
      <c r="ARM229" s="250"/>
      <c r="ARN229" s="248"/>
      <c r="ARO229" s="249"/>
      <c r="ARP229" s="250"/>
      <c r="ARQ229" s="248"/>
      <c r="ARR229" s="249"/>
      <c r="ARS229" s="250"/>
      <c r="ART229" s="248"/>
      <c r="ARU229" s="249"/>
      <c r="ARV229" s="250"/>
      <c r="ARW229" s="248"/>
      <c r="ARX229" s="249"/>
      <c r="ARY229" s="250"/>
      <c r="ARZ229" s="248"/>
      <c r="ASA229" s="249"/>
      <c r="ASB229" s="250"/>
      <c r="ASC229" s="248"/>
      <c r="ASD229" s="249"/>
      <c r="ASE229" s="250"/>
      <c r="ASF229" s="248"/>
      <c r="ASG229" s="249"/>
      <c r="ASH229" s="250"/>
      <c r="ASI229" s="248"/>
      <c r="ASJ229" s="249"/>
      <c r="ASK229" s="250"/>
      <c r="ASL229" s="248"/>
      <c r="ASM229" s="249"/>
      <c r="ASN229" s="250"/>
      <c r="ASO229" s="248"/>
      <c r="ASP229" s="249"/>
      <c r="ASQ229" s="250"/>
      <c r="ASR229" s="248"/>
      <c r="ASS229" s="249"/>
      <c r="AST229" s="250"/>
      <c r="ASU229" s="248"/>
      <c r="ASV229" s="249"/>
      <c r="ASW229" s="250"/>
      <c r="ASX229" s="248"/>
      <c r="ASY229" s="249"/>
      <c r="ASZ229" s="250"/>
      <c r="ATA229" s="248"/>
      <c r="ATB229" s="249"/>
      <c r="ATC229" s="250"/>
      <c r="ATD229" s="248"/>
      <c r="ATE229" s="249"/>
      <c r="ATF229" s="250"/>
      <c r="ATG229" s="248"/>
      <c r="ATH229" s="249"/>
      <c r="ATI229" s="250"/>
      <c r="ATJ229" s="248"/>
      <c r="ATK229" s="249"/>
      <c r="ATL229" s="250"/>
      <c r="ATM229" s="248"/>
      <c r="ATN229" s="249"/>
      <c r="ATO229" s="250"/>
      <c r="ATP229" s="248"/>
      <c r="ATQ229" s="249"/>
      <c r="ATR229" s="250"/>
      <c r="ATS229" s="248"/>
      <c r="ATT229" s="249"/>
      <c r="ATU229" s="250"/>
      <c r="ATV229" s="248"/>
      <c r="ATW229" s="249"/>
      <c r="ATX229" s="250"/>
      <c r="ATY229" s="248"/>
      <c r="ATZ229" s="249"/>
      <c r="AUA229" s="250"/>
      <c r="AUB229" s="248"/>
      <c r="AUC229" s="249"/>
      <c r="AUD229" s="250"/>
      <c r="AUE229" s="248"/>
      <c r="AUF229" s="249"/>
      <c r="AUG229" s="250"/>
      <c r="AUH229" s="248"/>
      <c r="AUI229" s="249"/>
      <c r="AUJ229" s="250"/>
      <c r="AUK229" s="248"/>
      <c r="AUL229" s="249"/>
      <c r="AUM229" s="250"/>
      <c r="AUN229" s="248"/>
      <c r="AUO229" s="249"/>
      <c r="AUP229" s="250"/>
      <c r="AUQ229" s="248"/>
      <c r="AUR229" s="249"/>
      <c r="AUS229" s="250"/>
      <c r="AUT229" s="248"/>
      <c r="AUU229" s="249"/>
      <c r="AUV229" s="250"/>
      <c r="AUW229" s="248"/>
      <c r="AUX229" s="249"/>
      <c r="AUY229" s="250"/>
      <c r="AUZ229" s="248"/>
      <c r="AVA229" s="249"/>
      <c r="AVB229" s="250"/>
      <c r="AVC229" s="248"/>
      <c r="AVD229" s="249"/>
      <c r="AVE229" s="250"/>
      <c r="AVF229" s="248"/>
      <c r="AVG229" s="249"/>
      <c r="AVH229" s="250"/>
      <c r="AVI229" s="248"/>
      <c r="AVJ229" s="249"/>
      <c r="AVK229" s="250"/>
      <c r="AVL229" s="248"/>
      <c r="AVM229" s="249"/>
      <c r="AVN229" s="250"/>
      <c r="AVO229" s="248"/>
      <c r="AVP229" s="249"/>
      <c r="AVQ229" s="250"/>
      <c r="AVR229" s="248"/>
      <c r="AVS229" s="249"/>
      <c r="AVT229" s="250"/>
      <c r="AVU229" s="248"/>
      <c r="AVV229" s="249"/>
      <c r="AVW229" s="250"/>
      <c r="AVX229" s="248"/>
      <c r="AVY229" s="249"/>
      <c r="AVZ229" s="250"/>
      <c r="AWA229" s="248"/>
      <c r="AWB229" s="249"/>
      <c r="AWC229" s="250"/>
      <c r="AWD229" s="248"/>
      <c r="AWE229" s="249"/>
      <c r="AWF229" s="250"/>
      <c r="AWG229" s="248"/>
      <c r="AWH229" s="249"/>
      <c r="AWI229" s="250"/>
      <c r="AWJ229" s="248"/>
      <c r="AWK229" s="249"/>
      <c r="AWL229" s="250"/>
      <c r="AWM229" s="248"/>
      <c r="AWN229" s="249"/>
      <c r="AWO229" s="250"/>
      <c r="AWP229" s="248"/>
      <c r="AWQ229" s="249"/>
      <c r="AWR229" s="250"/>
      <c r="AWS229" s="248"/>
      <c r="AWT229" s="249"/>
      <c r="AWU229" s="250"/>
      <c r="AWV229" s="248"/>
      <c r="AWW229" s="249"/>
      <c r="AWX229" s="250"/>
      <c r="AWY229" s="248"/>
      <c r="AWZ229" s="249"/>
      <c r="AXA229" s="250"/>
      <c r="AXB229" s="248"/>
      <c r="AXC229" s="249"/>
      <c r="AXD229" s="250"/>
      <c r="AXE229" s="248"/>
      <c r="AXF229" s="249"/>
      <c r="AXG229" s="250"/>
      <c r="AXH229" s="248"/>
      <c r="AXI229" s="249"/>
      <c r="AXJ229" s="250"/>
      <c r="AXK229" s="248"/>
      <c r="AXL229" s="249"/>
      <c r="AXM229" s="250"/>
      <c r="AXN229" s="248"/>
      <c r="AXO229" s="249"/>
      <c r="AXP229" s="250"/>
      <c r="AXQ229" s="248"/>
      <c r="AXR229" s="249"/>
      <c r="AXS229" s="250"/>
      <c r="AXT229" s="248"/>
      <c r="AXU229" s="249"/>
      <c r="AXV229" s="250"/>
      <c r="AXW229" s="248"/>
      <c r="AXX229" s="249"/>
      <c r="AXY229" s="250"/>
      <c r="AXZ229" s="248"/>
      <c r="AYA229" s="249"/>
      <c r="AYB229" s="250"/>
      <c r="AYC229" s="248"/>
      <c r="AYD229" s="249"/>
      <c r="AYE229" s="250"/>
      <c r="AYF229" s="248"/>
      <c r="AYG229" s="249"/>
      <c r="AYH229" s="250"/>
      <c r="AYI229" s="248"/>
      <c r="AYJ229" s="249"/>
      <c r="AYK229" s="250"/>
      <c r="AYL229" s="248"/>
      <c r="AYM229" s="249"/>
      <c r="AYN229" s="250"/>
      <c r="AYO229" s="248"/>
      <c r="AYP229" s="249"/>
      <c r="AYQ229" s="250"/>
      <c r="AYR229" s="248"/>
      <c r="AYS229" s="249"/>
      <c r="AYT229" s="250"/>
      <c r="AYU229" s="248"/>
      <c r="AYV229" s="249"/>
      <c r="AYW229" s="250"/>
      <c r="AYX229" s="248"/>
      <c r="AYY229" s="249"/>
      <c r="AYZ229" s="250"/>
      <c r="AZA229" s="248"/>
      <c r="AZB229" s="249"/>
      <c r="AZC229" s="250"/>
      <c r="AZD229" s="248"/>
      <c r="AZE229" s="249"/>
      <c r="AZF229" s="250"/>
      <c r="AZG229" s="248"/>
      <c r="AZH229" s="249"/>
      <c r="AZI229" s="250"/>
      <c r="AZJ229" s="248"/>
      <c r="AZK229" s="249"/>
      <c r="AZL229" s="250"/>
      <c r="AZM229" s="248"/>
      <c r="AZN229" s="249"/>
      <c r="AZO229" s="250"/>
      <c r="AZP229" s="248"/>
      <c r="AZQ229" s="249"/>
      <c r="AZR229" s="250"/>
      <c r="AZS229" s="248"/>
      <c r="AZT229" s="249"/>
      <c r="AZU229" s="250"/>
      <c r="AZV229" s="248"/>
      <c r="AZW229" s="249"/>
      <c r="AZX229" s="250"/>
      <c r="AZY229" s="248"/>
      <c r="AZZ229" s="249"/>
      <c r="BAA229" s="250"/>
      <c r="BAB229" s="248"/>
      <c r="BAC229" s="249"/>
      <c r="BAD229" s="250"/>
      <c r="BAE229" s="248"/>
      <c r="BAF229" s="249"/>
      <c r="BAG229" s="250"/>
      <c r="BAH229" s="248"/>
      <c r="BAI229" s="249"/>
      <c r="BAJ229" s="250"/>
      <c r="BAK229" s="248"/>
      <c r="BAL229" s="249"/>
      <c r="BAM229" s="250"/>
      <c r="BAN229" s="248"/>
      <c r="BAO229" s="249"/>
      <c r="BAP229" s="250"/>
      <c r="BAQ229" s="248"/>
      <c r="BAR229" s="249"/>
      <c r="BAS229" s="250"/>
      <c r="BAT229" s="248"/>
      <c r="BAU229" s="249"/>
      <c r="BAV229" s="250"/>
      <c r="BAW229" s="248"/>
      <c r="BAX229" s="249"/>
      <c r="BAY229" s="250"/>
      <c r="BAZ229" s="248"/>
      <c r="BBA229" s="249"/>
      <c r="BBB229" s="250"/>
      <c r="BBC229" s="248"/>
      <c r="BBD229" s="249"/>
      <c r="BBE229" s="250"/>
      <c r="BBF229" s="248"/>
      <c r="BBG229" s="249"/>
      <c r="BBH229" s="250"/>
      <c r="BBI229" s="248"/>
      <c r="BBJ229" s="249"/>
      <c r="BBK229" s="250"/>
      <c r="BBL229" s="248"/>
      <c r="BBM229" s="249"/>
      <c r="BBN229" s="250"/>
      <c r="BBO229" s="248"/>
      <c r="BBP229" s="249"/>
      <c r="BBQ229" s="250"/>
      <c r="BBR229" s="248"/>
      <c r="BBS229" s="249"/>
      <c r="BBT229" s="250"/>
      <c r="BBU229" s="248"/>
      <c r="BBV229" s="249"/>
      <c r="BBW229" s="250"/>
      <c r="BBX229" s="248"/>
      <c r="BBY229" s="249"/>
      <c r="BBZ229" s="250"/>
      <c r="BCA229" s="248"/>
      <c r="BCB229" s="249"/>
      <c r="BCC229" s="250"/>
      <c r="BCD229" s="248"/>
      <c r="BCE229" s="249"/>
      <c r="BCF229" s="250"/>
      <c r="BCG229" s="248"/>
      <c r="BCH229" s="249"/>
      <c r="BCI229" s="250"/>
      <c r="BCJ229" s="248"/>
      <c r="BCK229" s="249"/>
      <c r="BCL229" s="250"/>
      <c r="BCM229" s="248"/>
      <c r="BCN229" s="249"/>
      <c r="BCO229" s="250"/>
      <c r="BCP229" s="248"/>
      <c r="BCQ229" s="249"/>
      <c r="BCR229" s="250"/>
      <c r="BCS229" s="248"/>
      <c r="BCT229" s="249"/>
      <c r="BCU229" s="250"/>
      <c r="BCV229" s="248"/>
      <c r="BCW229" s="249"/>
      <c r="BCX229" s="250"/>
      <c r="BCY229" s="248"/>
      <c r="BCZ229" s="249"/>
      <c r="BDA229" s="250"/>
      <c r="BDB229" s="248"/>
      <c r="BDC229" s="249"/>
      <c r="BDD229" s="250"/>
      <c r="BDE229" s="248"/>
      <c r="BDF229" s="249"/>
      <c r="BDG229" s="250"/>
      <c r="BDH229" s="248"/>
      <c r="BDI229" s="249"/>
      <c r="BDJ229" s="250"/>
      <c r="BDK229" s="248"/>
      <c r="BDL229" s="249"/>
      <c r="BDM229" s="250"/>
      <c r="BDN229" s="248"/>
      <c r="BDO229" s="249"/>
      <c r="BDP229" s="250"/>
      <c r="BDQ229" s="248"/>
      <c r="BDR229" s="249"/>
      <c r="BDS229" s="250"/>
      <c r="BDT229" s="248"/>
      <c r="BDU229" s="249"/>
      <c r="BDV229" s="250"/>
      <c r="BDW229" s="248"/>
      <c r="BDX229" s="249"/>
      <c r="BDY229" s="250"/>
      <c r="BDZ229" s="248"/>
      <c r="BEA229" s="249"/>
      <c r="BEB229" s="250"/>
      <c r="BEC229" s="248"/>
      <c r="BED229" s="249"/>
      <c r="BEE229" s="250"/>
      <c r="BEF229" s="248"/>
      <c r="BEG229" s="249"/>
      <c r="BEH229" s="250"/>
      <c r="BEI229" s="248"/>
      <c r="BEJ229" s="249"/>
      <c r="BEK229" s="250"/>
      <c r="BEL229" s="248"/>
      <c r="BEM229" s="249"/>
      <c r="BEN229" s="250"/>
      <c r="BEO229" s="248"/>
      <c r="BEP229" s="249"/>
      <c r="BEQ229" s="250"/>
      <c r="BER229" s="248"/>
      <c r="BES229" s="249"/>
      <c r="BET229" s="250"/>
      <c r="BEU229" s="248"/>
      <c r="BEV229" s="249"/>
      <c r="BEW229" s="250"/>
      <c r="BEX229" s="248"/>
      <c r="BEY229" s="249"/>
      <c r="BEZ229" s="250"/>
      <c r="BFA229" s="248"/>
      <c r="BFB229" s="249"/>
      <c r="BFC229" s="250"/>
      <c r="BFD229" s="248"/>
      <c r="BFE229" s="249"/>
      <c r="BFF229" s="250"/>
      <c r="BFG229" s="248"/>
      <c r="BFH229" s="249"/>
      <c r="BFI229" s="250"/>
      <c r="BFJ229" s="248"/>
      <c r="BFK229" s="249"/>
      <c r="BFL229" s="250"/>
      <c r="BFM229" s="248"/>
      <c r="BFN229" s="249"/>
      <c r="BFO229" s="250"/>
      <c r="BFP229" s="248"/>
      <c r="BFQ229" s="249"/>
      <c r="BFR229" s="250"/>
      <c r="BFS229" s="248"/>
      <c r="BFT229" s="249"/>
      <c r="BFU229" s="250"/>
      <c r="BFV229" s="248"/>
      <c r="BFW229" s="249"/>
      <c r="BFX229" s="250"/>
      <c r="BFY229" s="248"/>
      <c r="BFZ229" s="249"/>
      <c r="BGA229" s="250"/>
      <c r="BGB229" s="248"/>
      <c r="BGC229" s="249"/>
      <c r="BGD229" s="250"/>
      <c r="BGE229" s="248"/>
      <c r="BGF229" s="249"/>
      <c r="BGG229" s="250"/>
      <c r="BGH229" s="248"/>
      <c r="BGI229" s="249"/>
      <c r="BGJ229" s="250"/>
      <c r="BGK229" s="248"/>
      <c r="BGL229" s="249"/>
      <c r="BGM229" s="250"/>
      <c r="BGN229" s="248"/>
      <c r="BGO229" s="249"/>
      <c r="BGP229" s="250"/>
      <c r="BGQ229" s="248"/>
      <c r="BGR229" s="249"/>
      <c r="BGS229" s="250"/>
      <c r="BGT229" s="248"/>
      <c r="BGU229" s="249"/>
      <c r="BGV229" s="250"/>
      <c r="BGW229" s="248"/>
      <c r="BGX229" s="249"/>
      <c r="BGY229" s="250"/>
      <c r="BGZ229" s="248"/>
      <c r="BHA229" s="249"/>
      <c r="BHB229" s="250"/>
      <c r="BHC229" s="248"/>
      <c r="BHD229" s="249"/>
      <c r="BHE229" s="250"/>
      <c r="BHF229" s="248"/>
      <c r="BHG229" s="249"/>
      <c r="BHH229" s="250"/>
      <c r="BHI229" s="248"/>
      <c r="BHJ229" s="249"/>
      <c r="BHK229" s="250"/>
      <c r="BHL229" s="248"/>
      <c r="BHM229" s="249"/>
      <c r="BHN229" s="250"/>
      <c r="BHO229" s="248"/>
      <c r="BHP229" s="249"/>
      <c r="BHQ229" s="250"/>
      <c r="BHR229" s="248"/>
      <c r="BHS229" s="249"/>
      <c r="BHT229" s="250"/>
      <c r="BHU229" s="248"/>
      <c r="BHV229" s="249"/>
      <c r="BHW229" s="250"/>
      <c r="BHX229" s="248"/>
      <c r="BHY229" s="249"/>
      <c r="BHZ229" s="250"/>
      <c r="BIA229" s="248"/>
      <c r="BIB229" s="249"/>
      <c r="BIC229" s="250"/>
      <c r="BID229" s="248"/>
      <c r="BIE229" s="249"/>
      <c r="BIF229" s="250"/>
      <c r="BIG229" s="248"/>
      <c r="BIH229" s="249"/>
      <c r="BII229" s="250"/>
      <c r="BIJ229" s="248"/>
      <c r="BIK229" s="249"/>
      <c r="BIL229" s="250"/>
      <c r="BIM229" s="248"/>
      <c r="BIN229" s="249"/>
      <c r="BIO229" s="250"/>
      <c r="BIP229" s="248"/>
      <c r="BIQ229" s="249"/>
      <c r="BIR229" s="250"/>
      <c r="BIS229" s="248"/>
      <c r="BIT229" s="249"/>
      <c r="BIU229" s="250"/>
      <c r="BIV229" s="248"/>
      <c r="BIW229" s="249"/>
      <c r="BIX229" s="250"/>
      <c r="BIY229" s="248"/>
      <c r="BIZ229" s="249"/>
      <c r="BJA229" s="250"/>
      <c r="BJB229" s="248"/>
      <c r="BJC229" s="249"/>
      <c r="BJD229" s="250"/>
      <c r="BJE229" s="248"/>
      <c r="BJF229" s="249"/>
      <c r="BJG229" s="250"/>
      <c r="BJH229" s="248"/>
      <c r="BJI229" s="249"/>
      <c r="BJJ229" s="250"/>
      <c r="BJK229" s="248"/>
      <c r="BJL229" s="249"/>
      <c r="BJM229" s="250"/>
      <c r="BJN229" s="248"/>
      <c r="BJO229" s="249"/>
      <c r="BJP229" s="250"/>
      <c r="BJQ229" s="248"/>
      <c r="BJR229" s="249"/>
      <c r="BJS229" s="250"/>
      <c r="BJT229" s="248"/>
      <c r="BJU229" s="249"/>
      <c r="BJV229" s="250"/>
      <c r="BJW229" s="248"/>
      <c r="BJX229" s="249"/>
      <c r="BJY229" s="250"/>
      <c r="BJZ229" s="248"/>
      <c r="BKA229" s="249"/>
      <c r="BKB229" s="250"/>
      <c r="BKC229" s="248"/>
      <c r="BKD229" s="249"/>
      <c r="BKE229" s="250"/>
      <c r="BKF229" s="248"/>
      <c r="BKG229" s="249"/>
      <c r="BKH229" s="250"/>
      <c r="BKI229" s="248"/>
      <c r="BKJ229" s="249"/>
      <c r="BKK229" s="250"/>
      <c r="BKL229" s="248"/>
      <c r="BKM229" s="249"/>
      <c r="BKN229" s="250"/>
      <c r="BKO229" s="248"/>
      <c r="BKP229" s="249"/>
      <c r="BKQ229" s="250"/>
      <c r="BKR229" s="248"/>
      <c r="BKS229" s="249"/>
      <c r="BKT229" s="250"/>
      <c r="BKU229" s="248"/>
      <c r="BKV229" s="249"/>
      <c r="BKW229" s="250"/>
      <c r="BKX229" s="248"/>
      <c r="BKY229" s="249"/>
      <c r="BKZ229" s="250"/>
      <c r="BLA229" s="248"/>
      <c r="BLB229" s="249"/>
      <c r="BLC229" s="250"/>
      <c r="BLD229" s="248"/>
      <c r="BLE229" s="249"/>
      <c r="BLF229" s="250"/>
      <c r="BLG229" s="248"/>
      <c r="BLH229" s="249"/>
      <c r="BLI229" s="250"/>
      <c r="BLJ229" s="248"/>
      <c r="BLK229" s="249"/>
      <c r="BLL229" s="250"/>
      <c r="BLM229" s="248"/>
      <c r="BLN229" s="249"/>
      <c r="BLO229" s="250"/>
      <c r="BLP229" s="248"/>
      <c r="BLQ229" s="249"/>
      <c r="BLR229" s="250"/>
      <c r="BLS229" s="248"/>
      <c r="BLT229" s="249"/>
      <c r="BLU229" s="250"/>
      <c r="BLV229" s="248"/>
      <c r="BLW229" s="249"/>
      <c r="BLX229" s="250"/>
      <c r="BLY229" s="248"/>
      <c r="BLZ229" s="249"/>
      <c r="BMA229" s="250"/>
      <c r="BMB229" s="248"/>
      <c r="BMC229" s="249"/>
      <c r="BMD229" s="250"/>
      <c r="BME229" s="248"/>
      <c r="BMF229" s="249"/>
      <c r="BMG229" s="250"/>
      <c r="BMH229" s="248"/>
      <c r="BMI229" s="249"/>
      <c r="BMJ229" s="250"/>
      <c r="BMK229" s="248"/>
      <c r="BML229" s="249"/>
      <c r="BMM229" s="250"/>
      <c r="BMN229" s="248"/>
      <c r="BMO229" s="249"/>
      <c r="BMP229" s="250"/>
      <c r="BMQ229" s="248"/>
      <c r="BMR229" s="249"/>
      <c r="BMS229" s="250"/>
      <c r="BMT229" s="248"/>
      <c r="BMU229" s="249"/>
      <c r="BMV229" s="250"/>
      <c r="BMW229" s="248"/>
      <c r="BMX229" s="249"/>
      <c r="BMY229" s="250"/>
      <c r="BMZ229" s="248"/>
      <c r="BNA229" s="249"/>
      <c r="BNB229" s="250"/>
      <c r="BNC229" s="248"/>
      <c r="BND229" s="249"/>
      <c r="BNE229" s="250"/>
      <c r="BNF229" s="248"/>
      <c r="BNG229" s="249"/>
      <c r="BNH229" s="250"/>
      <c r="BNI229" s="248"/>
      <c r="BNJ229" s="249"/>
      <c r="BNK229" s="250"/>
      <c r="BNL229" s="248"/>
      <c r="BNM229" s="249"/>
      <c r="BNN229" s="250"/>
      <c r="BNO229" s="248"/>
      <c r="BNP229" s="249"/>
      <c r="BNQ229" s="250"/>
      <c r="BNR229" s="248"/>
      <c r="BNS229" s="249"/>
      <c r="BNT229" s="250"/>
      <c r="BNU229" s="248"/>
      <c r="BNV229" s="249"/>
      <c r="BNW229" s="250"/>
      <c r="BNX229" s="248"/>
      <c r="BNY229" s="249"/>
      <c r="BNZ229" s="250"/>
      <c r="BOA229" s="248"/>
      <c r="BOB229" s="249"/>
      <c r="BOC229" s="250"/>
      <c r="BOD229" s="248"/>
      <c r="BOE229" s="249"/>
      <c r="BOF229" s="250"/>
      <c r="BOG229" s="248"/>
      <c r="BOH229" s="249"/>
      <c r="BOI229" s="250"/>
      <c r="BOJ229" s="248"/>
      <c r="BOK229" s="249"/>
      <c r="BOL229" s="250"/>
      <c r="BOM229" s="248"/>
      <c r="BON229" s="249"/>
      <c r="BOO229" s="250"/>
      <c r="BOP229" s="248"/>
      <c r="BOQ229" s="249"/>
      <c r="BOR229" s="250"/>
      <c r="BOS229" s="248"/>
      <c r="BOT229" s="249"/>
      <c r="BOU229" s="250"/>
      <c r="BOV229" s="248"/>
      <c r="BOW229" s="249"/>
      <c r="BOX229" s="250"/>
      <c r="BOY229" s="248"/>
      <c r="BOZ229" s="249"/>
      <c r="BPA229" s="250"/>
      <c r="BPB229" s="248"/>
      <c r="BPC229" s="249"/>
      <c r="BPD229" s="250"/>
      <c r="BPE229" s="248"/>
      <c r="BPF229" s="249"/>
      <c r="BPG229" s="250"/>
      <c r="BPH229" s="248"/>
      <c r="BPI229" s="249"/>
      <c r="BPJ229" s="250"/>
      <c r="BPK229" s="248"/>
      <c r="BPL229" s="249"/>
      <c r="BPM229" s="250"/>
      <c r="BPN229" s="248"/>
      <c r="BPO229" s="249"/>
      <c r="BPP229" s="250"/>
      <c r="BPQ229" s="248"/>
      <c r="BPR229" s="249"/>
      <c r="BPS229" s="250"/>
      <c r="BPT229" s="248"/>
      <c r="BPU229" s="249"/>
      <c r="BPV229" s="250"/>
      <c r="BPW229" s="248"/>
      <c r="BPX229" s="249"/>
      <c r="BPY229" s="250"/>
      <c r="BPZ229" s="248"/>
      <c r="BQA229" s="249"/>
      <c r="BQB229" s="250"/>
      <c r="BQC229" s="248"/>
      <c r="BQD229" s="249"/>
      <c r="BQE229" s="250"/>
      <c r="BQF229" s="248"/>
      <c r="BQG229" s="249"/>
      <c r="BQH229" s="250"/>
      <c r="BQI229" s="248"/>
      <c r="BQJ229" s="249"/>
      <c r="BQK229" s="250"/>
      <c r="BQL229" s="248"/>
      <c r="BQM229" s="249"/>
      <c r="BQN229" s="250"/>
      <c r="BQO229" s="248"/>
      <c r="BQP229" s="249"/>
      <c r="BQQ229" s="250"/>
      <c r="BQR229" s="248"/>
      <c r="BQS229" s="249"/>
      <c r="BQT229" s="250"/>
      <c r="BQU229" s="248"/>
      <c r="BQV229" s="249"/>
      <c r="BQW229" s="250"/>
      <c r="BQX229" s="248"/>
      <c r="BQY229" s="249"/>
      <c r="BQZ229" s="250"/>
      <c r="BRA229" s="248"/>
      <c r="BRB229" s="249"/>
      <c r="BRC229" s="250"/>
      <c r="BRD229" s="248"/>
      <c r="BRE229" s="249"/>
      <c r="BRF229" s="250"/>
      <c r="BRG229" s="248"/>
      <c r="BRH229" s="249"/>
      <c r="BRI229" s="250"/>
      <c r="BRJ229" s="248"/>
      <c r="BRK229" s="249"/>
      <c r="BRL229" s="250"/>
      <c r="BRM229" s="248"/>
      <c r="BRN229" s="249"/>
      <c r="BRO229" s="250"/>
      <c r="BRP229" s="248"/>
      <c r="BRQ229" s="249"/>
      <c r="BRR229" s="250"/>
      <c r="BRS229" s="248"/>
      <c r="BRT229" s="249"/>
      <c r="BRU229" s="250"/>
      <c r="BRV229" s="248"/>
      <c r="BRW229" s="249"/>
      <c r="BRX229" s="250"/>
      <c r="BRY229" s="248"/>
      <c r="BRZ229" s="249"/>
      <c r="BSA229" s="250"/>
      <c r="BSB229" s="248"/>
      <c r="BSC229" s="249"/>
      <c r="BSD229" s="250"/>
      <c r="BSE229" s="248"/>
      <c r="BSF229" s="249"/>
      <c r="BSG229" s="250"/>
      <c r="BSH229" s="248"/>
      <c r="BSI229" s="249"/>
      <c r="BSJ229" s="250"/>
      <c r="BSK229" s="248"/>
      <c r="BSL229" s="249"/>
      <c r="BSM229" s="250"/>
      <c r="BSN229" s="248"/>
      <c r="BSO229" s="249"/>
      <c r="BSP229" s="250"/>
      <c r="BSQ229" s="248"/>
      <c r="BSR229" s="249"/>
      <c r="BSS229" s="250"/>
      <c r="BST229" s="248"/>
      <c r="BSU229" s="249"/>
      <c r="BSV229" s="250"/>
      <c r="BSW229" s="248"/>
      <c r="BSX229" s="249"/>
      <c r="BSY229" s="250"/>
      <c r="BSZ229" s="248"/>
      <c r="BTA229" s="249"/>
      <c r="BTB229" s="250"/>
      <c r="BTC229" s="248"/>
      <c r="BTD229" s="249"/>
      <c r="BTE229" s="250"/>
      <c r="BTF229" s="248"/>
      <c r="BTG229" s="249"/>
      <c r="BTH229" s="250"/>
      <c r="BTI229" s="248"/>
      <c r="BTJ229" s="249"/>
      <c r="BTK229" s="250"/>
      <c r="BTL229" s="248"/>
      <c r="BTM229" s="249"/>
      <c r="BTN229" s="250"/>
      <c r="BTO229" s="248"/>
      <c r="BTP229" s="249"/>
      <c r="BTQ229" s="250"/>
      <c r="BTR229" s="248"/>
      <c r="BTS229" s="249"/>
      <c r="BTT229" s="250"/>
      <c r="BTU229" s="248"/>
      <c r="BTV229" s="249"/>
      <c r="BTW229" s="250"/>
      <c r="BTX229" s="248"/>
      <c r="BTY229" s="249"/>
      <c r="BTZ229" s="250"/>
      <c r="BUA229" s="248"/>
      <c r="BUB229" s="249"/>
      <c r="BUC229" s="250"/>
      <c r="BUD229" s="248"/>
      <c r="BUE229" s="249"/>
      <c r="BUF229" s="250"/>
      <c r="BUG229" s="248"/>
      <c r="BUH229" s="249"/>
      <c r="BUI229" s="250"/>
      <c r="BUJ229" s="248"/>
      <c r="BUK229" s="249"/>
      <c r="BUL229" s="250"/>
      <c r="BUM229" s="248"/>
      <c r="BUN229" s="249"/>
      <c r="BUO229" s="250"/>
      <c r="BUP229" s="248"/>
      <c r="BUQ229" s="249"/>
      <c r="BUR229" s="250"/>
      <c r="BUS229" s="248"/>
      <c r="BUT229" s="249"/>
      <c r="BUU229" s="250"/>
      <c r="BUV229" s="248"/>
      <c r="BUW229" s="249"/>
      <c r="BUX229" s="250"/>
      <c r="BUY229" s="248"/>
      <c r="BUZ229" s="249"/>
      <c r="BVA229" s="250"/>
      <c r="BVB229" s="248"/>
      <c r="BVC229" s="249"/>
      <c r="BVD229" s="250"/>
      <c r="BVE229" s="248"/>
      <c r="BVF229" s="249"/>
      <c r="BVG229" s="250"/>
      <c r="BVH229" s="248"/>
      <c r="BVI229" s="249"/>
      <c r="BVJ229" s="250"/>
      <c r="BVK229" s="248"/>
      <c r="BVL229" s="249"/>
      <c r="BVM229" s="250"/>
      <c r="BVN229" s="248"/>
      <c r="BVO229" s="249"/>
      <c r="BVP229" s="250"/>
      <c r="BVQ229" s="248"/>
      <c r="BVR229" s="249"/>
      <c r="BVS229" s="250"/>
      <c r="BVT229" s="248"/>
      <c r="BVU229" s="249"/>
      <c r="BVV229" s="250"/>
      <c r="BVW229" s="248"/>
      <c r="BVX229" s="249"/>
      <c r="BVY229" s="250"/>
      <c r="BVZ229" s="248"/>
      <c r="BWA229" s="249"/>
      <c r="BWB229" s="250"/>
      <c r="BWC229" s="248"/>
      <c r="BWD229" s="249"/>
      <c r="BWE229" s="250"/>
      <c r="BWF229" s="248"/>
      <c r="BWG229" s="249"/>
      <c r="BWH229" s="250"/>
      <c r="BWI229" s="248"/>
      <c r="BWJ229" s="249"/>
      <c r="BWK229" s="250"/>
      <c r="BWL229" s="248"/>
      <c r="BWM229" s="249"/>
      <c r="BWN229" s="250"/>
      <c r="BWO229" s="248"/>
      <c r="BWP229" s="249"/>
      <c r="BWQ229" s="250"/>
      <c r="BWR229" s="248"/>
      <c r="BWS229" s="249"/>
      <c r="BWT229" s="250"/>
      <c r="BWU229" s="248"/>
      <c r="BWV229" s="249"/>
      <c r="BWW229" s="250"/>
      <c r="BWX229" s="248"/>
      <c r="BWY229" s="249"/>
      <c r="BWZ229" s="250"/>
      <c r="BXA229" s="248"/>
      <c r="BXB229" s="249"/>
      <c r="BXC229" s="250"/>
      <c r="BXD229" s="248"/>
      <c r="BXE229" s="249"/>
      <c r="BXF229" s="250"/>
      <c r="BXG229" s="248"/>
      <c r="BXH229" s="249"/>
      <c r="BXI229" s="250"/>
      <c r="BXJ229" s="248"/>
      <c r="BXK229" s="249"/>
      <c r="BXL229" s="250"/>
      <c r="BXM229" s="248"/>
      <c r="BXN229" s="249"/>
      <c r="BXO229" s="250"/>
      <c r="BXP229" s="248"/>
      <c r="BXQ229" s="249"/>
      <c r="BXR229" s="250"/>
      <c r="BXS229" s="248"/>
      <c r="BXT229" s="249"/>
      <c r="BXU229" s="250"/>
      <c r="BXV229" s="248"/>
      <c r="BXW229" s="249"/>
      <c r="BXX229" s="250"/>
      <c r="BXY229" s="248"/>
      <c r="BXZ229" s="249"/>
      <c r="BYA229" s="250"/>
      <c r="BYB229" s="248"/>
      <c r="BYC229" s="249"/>
      <c r="BYD229" s="250"/>
      <c r="BYE229" s="248"/>
      <c r="BYF229" s="249"/>
      <c r="BYG229" s="250"/>
      <c r="BYH229" s="248"/>
      <c r="BYI229" s="249"/>
      <c r="BYJ229" s="250"/>
      <c r="BYK229" s="248"/>
      <c r="BYL229" s="249"/>
      <c r="BYM229" s="250"/>
      <c r="BYN229" s="248"/>
      <c r="BYO229" s="249"/>
      <c r="BYP229" s="250"/>
      <c r="BYQ229" s="248"/>
      <c r="BYR229" s="249"/>
      <c r="BYS229" s="250"/>
      <c r="BYT229" s="248"/>
      <c r="BYU229" s="249"/>
      <c r="BYV229" s="250"/>
      <c r="BYW229" s="248"/>
      <c r="BYX229" s="249"/>
      <c r="BYY229" s="250"/>
      <c r="BYZ229" s="248"/>
      <c r="BZA229" s="249"/>
      <c r="BZB229" s="250"/>
      <c r="BZC229" s="248"/>
      <c r="BZD229" s="249"/>
      <c r="BZE229" s="250"/>
      <c r="BZF229" s="248"/>
      <c r="BZG229" s="249"/>
      <c r="BZH229" s="250"/>
      <c r="BZI229" s="248"/>
      <c r="BZJ229" s="249"/>
      <c r="BZK229" s="250"/>
      <c r="BZL229" s="248"/>
      <c r="BZM229" s="249"/>
      <c r="BZN229" s="250"/>
      <c r="BZO229" s="248"/>
      <c r="BZP229" s="249"/>
      <c r="BZQ229" s="250"/>
      <c r="BZR229" s="248"/>
      <c r="BZS229" s="249"/>
      <c r="BZT229" s="250"/>
      <c r="BZU229" s="248"/>
      <c r="BZV229" s="249"/>
      <c r="BZW229" s="250"/>
      <c r="BZX229" s="248"/>
      <c r="BZY229" s="249"/>
      <c r="BZZ229" s="250"/>
      <c r="CAA229" s="248"/>
      <c r="CAB229" s="249"/>
      <c r="CAC229" s="250"/>
      <c r="CAD229" s="248"/>
      <c r="CAE229" s="249"/>
      <c r="CAF229" s="250"/>
      <c r="CAG229" s="248"/>
      <c r="CAH229" s="249"/>
      <c r="CAI229" s="250"/>
      <c r="CAJ229" s="248"/>
      <c r="CAK229" s="249"/>
      <c r="CAL229" s="250"/>
      <c r="CAM229" s="248"/>
      <c r="CAN229" s="249"/>
      <c r="CAO229" s="250"/>
      <c r="CAP229" s="248"/>
      <c r="CAQ229" s="249"/>
      <c r="CAR229" s="250"/>
      <c r="CAS229" s="248"/>
      <c r="CAT229" s="249"/>
      <c r="CAU229" s="250"/>
      <c r="CAV229" s="248"/>
      <c r="CAW229" s="249"/>
      <c r="CAX229" s="250"/>
      <c r="CAY229" s="248"/>
      <c r="CAZ229" s="249"/>
      <c r="CBA229" s="250"/>
      <c r="CBB229" s="248"/>
      <c r="CBC229" s="249"/>
      <c r="CBD229" s="250"/>
      <c r="CBE229" s="248"/>
      <c r="CBF229" s="249"/>
      <c r="CBG229" s="250"/>
      <c r="CBH229" s="248"/>
      <c r="CBI229" s="249"/>
      <c r="CBJ229" s="250"/>
      <c r="CBK229" s="248"/>
      <c r="CBL229" s="249"/>
      <c r="CBM229" s="250"/>
      <c r="CBN229" s="248"/>
      <c r="CBO229" s="249"/>
      <c r="CBP229" s="250"/>
      <c r="CBQ229" s="248"/>
      <c r="CBR229" s="249"/>
      <c r="CBS229" s="250"/>
      <c r="CBT229" s="248"/>
      <c r="CBU229" s="249"/>
      <c r="CBV229" s="250"/>
      <c r="CBW229" s="248"/>
      <c r="CBX229" s="249"/>
      <c r="CBY229" s="250"/>
      <c r="CBZ229" s="248"/>
      <c r="CCA229" s="249"/>
      <c r="CCB229" s="250"/>
      <c r="CCC229" s="248"/>
      <c r="CCD229" s="249"/>
      <c r="CCE229" s="250"/>
      <c r="CCF229" s="248"/>
      <c r="CCG229" s="249"/>
      <c r="CCH229" s="250"/>
      <c r="CCI229" s="248"/>
      <c r="CCJ229" s="249"/>
      <c r="CCK229" s="250"/>
      <c r="CCL229" s="248"/>
      <c r="CCM229" s="249"/>
      <c r="CCN229" s="250"/>
      <c r="CCO229" s="248"/>
      <c r="CCP229" s="249"/>
      <c r="CCQ229" s="250"/>
      <c r="CCR229" s="248"/>
      <c r="CCS229" s="249"/>
      <c r="CCT229" s="250"/>
      <c r="CCU229" s="248"/>
      <c r="CCV229" s="249"/>
      <c r="CCW229" s="250"/>
      <c r="CCX229" s="248"/>
      <c r="CCY229" s="249"/>
      <c r="CCZ229" s="250"/>
      <c r="CDA229" s="248"/>
      <c r="CDB229" s="249"/>
      <c r="CDC229" s="250"/>
      <c r="CDD229" s="248"/>
      <c r="CDE229" s="249"/>
      <c r="CDF229" s="250"/>
      <c r="CDG229" s="248"/>
      <c r="CDH229" s="249"/>
      <c r="CDI229" s="250"/>
      <c r="CDJ229" s="248"/>
      <c r="CDK229" s="249"/>
      <c r="CDL229" s="250"/>
      <c r="CDM229" s="248"/>
      <c r="CDN229" s="249"/>
      <c r="CDO229" s="250"/>
      <c r="CDP229" s="248"/>
      <c r="CDQ229" s="249"/>
      <c r="CDR229" s="250"/>
      <c r="CDS229" s="248"/>
      <c r="CDT229" s="249"/>
      <c r="CDU229" s="250"/>
      <c r="CDV229" s="248"/>
      <c r="CDW229" s="249"/>
      <c r="CDX229" s="250"/>
      <c r="CDY229" s="248"/>
      <c r="CDZ229" s="249"/>
      <c r="CEA229" s="250"/>
      <c r="CEB229" s="248"/>
      <c r="CEC229" s="249"/>
      <c r="CED229" s="250"/>
      <c r="CEE229" s="248"/>
      <c r="CEF229" s="249"/>
      <c r="CEG229" s="250"/>
      <c r="CEH229" s="248"/>
      <c r="CEI229" s="249"/>
      <c r="CEJ229" s="250"/>
      <c r="CEK229" s="248"/>
      <c r="CEL229" s="249"/>
      <c r="CEM229" s="250"/>
      <c r="CEN229" s="248"/>
      <c r="CEO229" s="249"/>
      <c r="CEP229" s="250"/>
      <c r="CEQ229" s="248"/>
      <c r="CER229" s="249"/>
      <c r="CES229" s="250"/>
      <c r="CET229" s="248"/>
      <c r="CEU229" s="249"/>
      <c r="CEV229" s="250"/>
      <c r="CEW229" s="248"/>
      <c r="CEX229" s="249"/>
      <c r="CEY229" s="250"/>
      <c r="CEZ229" s="248"/>
      <c r="CFA229" s="249"/>
      <c r="CFB229" s="250"/>
      <c r="CFC229" s="248"/>
      <c r="CFD229" s="249"/>
      <c r="CFE229" s="250"/>
      <c r="CFF229" s="248"/>
      <c r="CFG229" s="249"/>
      <c r="CFH229" s="250"/>
      <c r="CFI229" s="248"/>
      <c r="CFJ229" s="249"/>
      <c r="CFK229" s="250"/>
      <c r="CFL229" s="248"/>
      <c r="CFM229" s="249"/>
      <c r="CFN229" s="250"/>
      <c r="CFO229" s="248"/>
      <c r="CFP229" s="249"/>
      <c r="CFQ229" s="250"/>
      <c r="CFR229" s="248"/>
      <c r="CFS229" s="249"/>
      <c r="CFT229" s="250"/>
      <c r="CFU229" s="248"/>
      <c r="CFV229" s="249"/>
      <c r="CFW229" s="250"/>
      <c r="CFX229" s="248"/>
      <c r="CFY229" s="249"/>
      <c r="CFZ229" s="250"/>
      <c r="CGA229" s="248"/>
      <c r="CGB229" s="249"/>
      <c r="CGC229" s="250"/>
      <c r="CGD229" s="248"/>
      <c r="CGE229" s="249"/>
      <c r="CGF229" s="250"/>
      <c r="CGG229" s="248"/>
      <c r="CGH229" s="249"/>
      <c r="CGI229" s="250"/>
      <c r="CGJ229" s="248"/>
      <c r="CGK229" s="249"/>
      <c r="CGL229" s="250"/>
      <c r="CGM229" s="248"/>
      <c r="CGN229" s="249"/>
      <c r="CGO229" s="250"/>
      <c r="CGP229" s="248"/>
      <c r="CGQ229" s="249"/>
      <c r="CGR229" s="250"/>
      <c r="CGS229" s="248"/>
      <c r="CGT229" s="249"/>
      <c r="CGU229" s="250"/>
      <c r="CGV229" s="248"/>
      <c r="CGW229" s="249"/>
      <c r="CGX229" s="250"/>
      <c r="CGY229" s="248"/>
      <c r="CGZ229" s="249"/>
      <c r="CHA229" s="250"/>
      <c r="CHB229" s="248"/>
      <c r="CHC229" s="249"/>
      <c r="CHD229" s="250"/>
      <c r="CHE229" s="248"/>
      <c r="CHF229" s="249"/>
      <c r="CHG229" s="250"/>
      <c r="CHH229" s="248"/>
      <c r="CHI229" s="249"/>
      <c r="CHJ229" s="250"/>
      <c r="CHK229" s="248"/>
      <c r="CHL229" s="249"/>
      <c r="CHM229" s="250"/>
      <c r="CHN229" s="248"/>
      <c r="CHO229" s="249"/>
      <c r="CHP229" s="250"/>
      <c r="CHQ229" s="248"/>
      <c r="CHR229" s="249"/>
      <c r="CHS229" s="250"/>
      <c r="CHT229" s="248"/>
      <c r="CHU229" s="249"/>
      <c r="CHV229" s="250"/>
      <c r="CHW229" s="248"/>
      <c r="CHX229" s="249"/>
      <c r="CHY229" s="250"/>
      <c r="CHZ229" s="248"/>
      <c r="CIA229" s="249"/>
      <c r="CIB229" s="250"/>
      <c r="CIC229" s="248"/>
      <c r="CID229" s="249"/>
      <c r="CIE229" s="250"/>
      <c r="CIF229" s="248"/>
      <c r="CIG229" s="249"/>
      <c r="CIH229" s="250"/>
      <c r="CII229" s="248"/>
      <c r="CIJ229" s="249"/>
      <c r="CIK229" s="250"/>
      <c r="CIL229" s="248"/>
      <c r="CIM229" s="249"/>
      <c r="CIN229" s="250"/>
      <c r="CIO229" s="248"/>
      <c r="CIP229" s="249"/>
      <c r="CIQ229" s="250"/>
      <c r="CIR229" s="248"/>
      <c r="CIS229" s="249"/>
      <c r="CIT229" s="250"/>
      <c r="CIU229" s="248"/>
      <c r="CIV229" s="249"/>
      <c r="CIW229" s="250"/>
      <c r="CIX229" s="248"/>
      <c r="CIY229" s="249"/>
      <c r="CIZ229" s="250"/>
      <c r="CJA229" s="248"/>
      <c r="CJB229" s="249"/>
      <c r="CJC229" s="250"/>
      <c r="CJD229" s="248"/>
      <c r="CJE229" s="249"/>
      <c r="CJF229" s="250"/>
      <c r="CJG229" s="248"/>
      <c r="CJH229" s="249"/>
      <c r="CJI229" s="250"/>
      <c r="CJJ229" s="248"/>
      <c r="CJK229" s="249"/>
      <c r="CJL229" s="250"/>
      <c r="CJM229" s="248"/>
      <c r="CJN229" s="249"/>
      <c r="CJO229" s="250"/>
      <c r="CJP229" s="248"/>
      <c r="CJQ229" s="249"/>
      <c r="CJR229" s="250"/>
      <c r="CJS229" s="248"/>
      <c r="CJT229" s="249"/>
      <c r="CJU229" s="250"/>
      <c r="CJV229" s="248"/>
      <c r="CJW229" s="249"/>
      <c r="CJX229" s="250"/>
      <c r="CJY229" s="248"/>
      <c r="CJZ229" s="249"/>
      <c r="CKA229" s="250"/>
      <c r="CKB229" s="248"/>
      <c r="CKC229" s="249"/>
      <c r="CKD229" s="250"/>
      <c r="CKE229" s="248"/>
      <c r="CKF229" s="249"/>
      <c r="CKG229" s="250"/>
      <c r="CKH229" s="248"/>
      <c r="CKI229" s="249"/>
      <c r="CKJ229" s="250"/>
      <c r="CKK229" s="248"/>
      <c r="CKL229" s="249"/>
      <c r="CKM229" s="250"/>
      <c r="CKN229" s="248"/>
      <c r="CKO229" s="249"/>
      <c r="CKP229" s="250"/>
      <c r="CKQ229" s="248"/>
      <c r="CKR229" s="249"/>
      <c r="CKS229" s="250"/>
      <c r="CKT229" s="248"/>
      <c r="CKU229" s="249"/>
      <c r="CKV229" s="250"/>
      <c r="CKW229" s="248"/>
      <c r="CKX229" s="249"/>
      <c r="CKY229" s="250"/>
      <c r="CKZ229" s="248"/>
      <c r="CLA229" s="249"/>
      <c r="CLB229" s="250"/>
      <c r="CLC229" s="248"/>
      <c r="CLD229" s="249"/>
      <c r="CLE229" s="250"/>
      <c r="CLF229" s="248"/>
      <c r="CLG229" s="249"/>
      <c r="CLH229" s="250"/>
      <c r="CLI229" s="248"/>
      <c r="CLJ229" s="249"/>
      <c r="CLK229" s="250"/>
      <c r="CLL229" s="248"/>
      <c r="CLM229" s="249"/>
      <c r="CLN229" s="250"/>
      <c r="CLO229" s="248"/>
      <c r="CLP229" s="249"/>
      <c r="CLQ229" s="250"/>
      <c r="CLR229" s="248"/>
      <c r="CLS229" s="249"/>
      <c r="CLT229" s="250"/>
      <c r="CLU229" s="248"/>
      <c r="CLV229" s="249"/>
      <c r="CLW229" s="250"/>
      <c r="CLX229" s="248"/>
      <c r="CLY229" s="249"/>
      <c r="CLZ229" s="250"/>
      <c r="CMA229" s="248"/>
      <c r="CMB229" s="249"/>
      <c r="CMC229" s="250"/>
      <c r="CMD229" s="248"/>
      <c r="CME229" s="249"/>
      <c r="CMF229" s="250"/>
      <c r="CMG229" s="248"/>
      <c r="CMH229" s="249"/>
      <c r="CMI229" s="250"/>
      <c r="CMJ229" s="248"/>
      <c r="CMK229" s="249"/>
      <c r="CML229" s="250"/>
      <c r="CMM229" s="248"/>
      <c r="CMN229" s="249"/>
      <c r="CMO229" s="250"/>
      <c r="CMP229" s="248"/>
      <c r="CMQ229" s="249"/>
      <c r="CMR229" s="250"/>
      <c r="CMS229" s="248"/>
      <c r="CMT229" s="249"/>
      <c r="CMU229" s="250"/>
      <c r="CMV229" s="248"/>
      <c r="CMW229" s="249"/>
      <c r="CMX229" s="250"/>
      <c r="CMY229" s="248"/>
      <c r="CMZ229" s="249"/>
      <c r="CNA229" s="250"/>
      <c r="CNB229" s="248"/>
      <c r="CNC229" s="249"/>
      <c r="CND229" s="250"/>
      <c r="CNE229" s="248"/>
      <c r="CNF229" s="249"/>
      <c r="CNG229" s="250"/>
      <c r="CNH229" s="248"/>
      <c r="CNI229" s="249"/>
      <c r="CNJ229" s="250"/>
      <c r="CNK229" s="248"/>
      <c r="CNL229" s="249"/>
      <c r="CNM229" s="250"/>
      <c r="CNN229" s="248"/>
      <c r="CNO229" s="249"/>
      <c r="CNP229" s="250"/>
      <c r="CNQ229" s="248"/>
      <c r="CNR229" s="249"/>
      <c r="CNS229" s="250"/>
      <c r="CNT229" s="248"/>
      <c r="CNU229" s="249"/>
      <c r="CNV229" s="250"/>
      <c r="CNW229" s="248"/>
      <c r="CNX229" s="249"/>
      <c r="CNY229" s="250"/>
      <c r="CNZ229" s="248"/>
      <c r="COA229" s="249"/>
      <c r="COB229" s="250"/>
      <c r="COC229" s="248"/>
      <c r="COD229" s="249"/>
      <c r="COE229" s="250"/>
      <c r="COF229" s="248"/>
      <c r="COG229" s="249"/>
      <c r="COH229" s="250"/>
      <c r="COI229" s="248"/>
      <c r="COJ229" s="249"/>
      <c r="COK229" s="250"/>
      <c r="COL229" s="248"/>
      <c r="COM229" s="249"/>
      <c r="CON229" s="250"/>
      <c r="COO229" s="248"/>
      <c r="COP229" s="249"/>
      <c r="COQ229" s="250"/>
      <c r="COR229" s="248"/>
      <c r="COS229" s="249"/>
      <c r="COT229" s="250"/>
      <c r="COU229" s="248"/>
      <c r="COV229" s="249"/>
      <c r="COW229" s="250"/>
      <c r="COX229" s="248"/>
      <c r="COY229" s="249"/>
      <c r="COZ229" s="250"/>
      <c r="CPA229" s="248"/>
      <c r="CPB229" s="249"/>
      <c r="CPC229" s="250"/>
      <c r="CPD229" s="248"/>
      <c r="CPE229" s="249"/>
      <c r="CPF229" s="250"/>
      <c r="CPG229" s="248"/>
      <c r="CPH229" s="249"/>
      <c r="CPI229" s="250"/>
      <c r="CPJ229" s="248"/>
      <c r="CPK229" s="249"/>
      <c r="CPL229" s="250"/>
      <c r="CPM229" s="248"/>
      <c r="CPN229" s="249"/>
      <c r="CPO229" s="250"/>
      <c r="CPP229" s="248"/>
      <c r="CPQ229" s="249"/>
      <c r="CPR229" s="250"/>
      <c r="CPS229" s="248"/>
      <c r="CPT229" s="249"/>
      <c r="CPU229" s="250"/>
      <c r="CPV229" s="248"/>
      <c r="CPW229" s="249"/>
      <c r="CPX229" s="250"/>
      <c r="CPY229" s="248"/>
      <c r="CPZ229" s="249"/>
      <c r="CQA229" s="250"/>
      <c r="CQB229" s="248"/>
      <c r="CQC229" s="249"/>
      <c r="CQD229" s="250"/>
      <c r="CQE229" s="248"/>
      <c r="CQF229" s="249"/>
      <c r="CQG229" s="250"/>
      <c r="CQH229" s="248"/>
      <c r="CQI229" s="249"/>
      <c r="CQJ229" s="250"/>
      <c r="CQK229" s="248"/>
      <c r="CQL229" s="249"/>
      <c r="CQM229" s="250"/>
      <c r="CQN229" s="248"/>
      <c r="CQO229" s="249"/>
      <c r="CQP229" s="250"/>
      <c r="CQQ229" s="248"/>
      <c r="CQR229" s="249"/>
      <c r="CQS229" s="250"/>
      <c r="CQT229" s="248"/>
      <c r="CQU229" s="249"/>
      <c r="CQV229" s="250"/>
      <c r="CQW229" s="248"/>
      <c r="CQX229" s="249"/>
      <c r="CQY229" s="250"/>
      <c r="CQZ229" s="248"/>
      <c r="CRA229" s="249"/>
      <c r="CRB229" s="250"/>
      <c r="CRC229" s="248"/>
      <c r="CRD229" s="249"/>
      <c r="CRE229" s="250"/>
      <c r="CRF229" s="248"/>
      <c r="CRG229" s="249"/>
      <c r="CRH229" s="250"/>
      <c r="CRI229" s="248"/>
      <c r="CRJ229" s="249"/>
      <c r="CRK229" s="250"/>
      <c r="CRL229" s="248"/>
      <c r="CRM229" s="249"/>
      <c r="CRN229" s="250"/>
      <c r="CRO229" s="248"/>
      <c r="CRP229" s="249"/>
      <c r="CRQ229" s="250"/>
      <c r="CRR229" s="248"/>
      <c r="CRS229" s="249"/>
      <c r="CRT229" s="250"/>
      <c r="CRU229" s="248"/>
      <c r="CRV229" s="249"/>
      <c r="CRW229" s="250"/>
      <c r="CRX229" s="248"/>
      <c r="CRY229" s="249"/>
      <c r="CRZ229" s="250"/>
      <c r="CSA229" s="248"/>
      <c r="CSB229" s="249"/>
      <c r="CSC229" s="250"/>
      <c r="CSD229" s="248"/>
      <c r="CSE229" s="249"/>
      <c r="CSF229" s="250"/>
      <c r="CSG229" s="248"/>
      <c r="CSH229" s="249"/>
      <c r="CSI229" s="250"/>
      <c r="CSJ229" s="248"/>
      <c r="CSK229" s="249"/>
      <c r="CSL229" s="250"/>
      <c r="CSM229" s="248"/>
      <c r="CSN229" s="249"/>
      <c r="CSO229" s="250"/>
      <c r="CSP229" s="248"/>
      <c r="CSQ229" s="249"/>
      <c r="CSR229" s="250"/>
      <c r="CSS229" s="248"/>
      <c r="CST229" s="249"/>
      <c r="CSU229" s="250"/>
      <c r="CSV229" s="248"/>
      <c r="CSW229" s="249"/>
      <c r="CSX229" s="250"/>
      <c r="CSY229" s="248"/>
      <c r="CSZ229" s="249"/>
      <c r="CTA229" s="250"/>
      <c r="CTB229" s="248"/>
      <c r="CTC229" s="249"/>
      <c r="CTD229" s="250"/>
      <c r="CTE229" s="248"/>
      <c r="CTF229" s="249"/>
      <c r="CTG229" s="250"/>
      <c r="CTH229" s="248"/>
      <c r="CTI229" s="249"/>
      <c r="CTJ229" s="250"/>
      <c r="CTK229" s="248"/>
      <c r="CTL229" s="249"/>
      <c r="CTM229" s="250"/>
      <c r="CTN229" s="248"/>
      <c r="CTO229" s="249"/>
      <c r="CTP229" s="250"/>
      <c r="CTQ229" s="248"/>
      <c r="CTR229" s="249"/>
      <c r="CTS229" s="250"/>
      <c r="CTT229" s="248"/>
      <c r="CTU229" s="249"/>
      <c r="CTV229" s="250"/>
      <c r="CTW229" s="248"/>
      <c r="CTX229" s="249"/>
      <c r="CTY229" s="250"/>
      <c r="CTZ229" s="248"/>
      <c r="CUA229" s="249"/>
      <c r="CUB229" s="250"/>
      <c r="CUC229" s="248"/>
      <c r="CUD229" s="249"/>
      <c r="CUE229" s="250"/>
      <c r="CUF229" s="248"/>
      <c r="CUG229" s="249"/>
      <c r="CUH229" s="250"/>
      <c r="CUI229" s="248"/>
      <c r="CUJ229" s="249"/>
      <c r="CUK229" s="250"/>
      <c r="CUL229" s="248"/>
      <c r="CUM229" s="249"/>
      <c r="CUN229" s="250"/>
      <c r="CUO229" s="248"/>
      <c r="CUP229" s="249"/>
      <c r="CUQ229" s="250"/>
      <c r="CUR229" s="248"/>
      <c r="CUS229" s="249"/>
      <c r="CUT229" s="250"/>
      <c r="CUU229" s="248"/>
      <c r="CUV229" s="249"/>
      <c r="CUW229" s="250"/>
      <c r="CUX229" s="248"/>
      <c r="CUY229" s="249"/>
      <c r="CUZ229" s="250"/>
      <c r="CVA229" s="248"/>
      <c r="CVB229" s="249"/>
      <c r="CVC229" s="250"/>
      <c r="CVD229" s="248"/>
      <c r="CVE229" s="249"/>
      <c r="CVF229" s="250"/>
      <c r="CVG229" s="248"/>
      <c r="CVH229" s="249"/>
      <c r="CVI229" s="250"/>
      <c r="CVJ229" s="248"/>
      <c r="CVK229" s="249"/>
      <c r="CVL229" s="250"/>
      <c r="CVM229" s="248"/>
      <c r="CVN229" s="249"/>
      <c r="CVO229" s="250"/>
      <c r="CVP229" s="248"/>
      <c r="CVQ229" s="249"/>
      <c r="CVR229" s="250"/>
      <c r="CVS229" s="248"/>
      <c r="CVT229" s="249"/>
      <c r="CVU229" s="250"/>
      <c r="CVV229" s="248"/>
      <c r="CVW229" s="249"/>
      <c r="CVX229" s="250"/>
      <c r="CVY229" s="248"/>
      <c r="CVZ229" s="249"/>
      <c r="CWA229" s="250"/>
      <c r="CWB229" s="248"/>
      <c r="CWC229" s="249"/>
      <c r="CWD229" s="250"/>
      <c r="CWE229" s="248"/>
      <c r="CWF229" s="249"/>
      <c r="CWG229" s="250"/>
      <c r="CWH229" s="248"/>
      <c r="CWI229" s="249"/>
      <c r="CWJ229" s="250"/>
      <c r="CWK229" s="248"/>
      <c r="CWL229" s="249"/>
      <c r="CWM229" s="250"/>
      <c r="CWN229" s="248"/>
      <c r="CWO229" s="249"/>
      <c r="CWP229" s="250"/>
      <c r="CWQ229" s="248"/>
      <c r="CWR229" s="249"/>
      <c r="CWS229" s="250"/>
      <c r="CWT229" s="248"/>
      <c r="CWU229" s="249"/>
      <c r="CWV229" s="250"/>
      <c r="CWW229" s="248"/>
      <c r="CWX229" s="249"/>
      <c r="CWY229" s="250"/>
      <c r="CWZ229" s="248"/>
      <c r="CXA229" s="249"/>
      <c r="CXB229" s="250"/>
      <c r="CXC229" s="248"/>
      <c r="CXD229" s="249"/>
      <c r="CXE229" s="250"/>
      <c r="CXF229" s="248"/>
      <c r="CXG229" s="249"/>
      <c r="CXH229" s="250"/>
      <c r="CXI229" s="248"/>
      <c r="CXJ229" s="249"/>
      <c r="CXK229" s="250"/>
      <c r="CXL229" s="248"/>
      <c r="CXM229" s="249"/>
      <c r="CXN229" s="250"/>
      <c r="CXO229" s="248"/>
      <c r="CXP229" s="249"/>
      <c r="CXQ229" s="250"/>
      <c r="CXR229" s="248"/>
      <c r="CXS229" s="249"/>
      <c r="CXT229" s="250"/>
      <c r="CXU229" s="248"/>
      <c r="CXV229" s="249"/>
      <c r="CXW229" s="250"/>
      <c r="CXX229" s="248"/>
      <c r="CXY229" s="249"/>
      <c r="CXZ229" s="250"/>
      <c r="CYA229" s="248"/>
      <c r="CYB229" s="249"/>
      <c r="CYC229" s="250"/>
      <c r="CYD229" s="248"/>
      <c r="CYE229" s="249"/>
      <c r="CYF229" s="250"/>
      <c r="CYG229" s="248"/>
      <c r="CYH229" s="249"/>
      <c r="CYI229" s="250"/>
      <c r="CYJ229" s="248"/>
      <c r="CYK229" s="249"/>
      <c r="CYL229" s="250"/>
      <c r="CYM229" s="248"/>
      <c r="CYN229" s="249"/>
      <c r="CYO229" s="250"/>
      <c r="CYP229" s="248"/>
      <c r="CYQ229" s="249"/>
      <c r="CYR229" s="250"/>
      <c r="CYS229" s="248"/>
      <c r="CYT229" s="249"/>
      <c r="CYU229" s="250"/>
      <c r="CYV229" s="248"/>
      <c r="CYW229" s="249"/>
      <c r="CYX229" s="250"/>
      <c r="CYY229" s="248"/>
      <c r="CYZ229" s="249"/>
      <c r="CZA229" s="250"/>
      <c r="CZB229" s="248"/>
      <c r="CZC229" s="249"/>
      <c r="CZD229" s="250"/>
      <c r="CZE229" s="248"/>
      <c r="CZF229" s="249"/>
      <c r="CZG229" s="250"/>
      <c r="CZH229" s="248"/>
      <c r="CZI229" s="249"/>
      <c r="CZJ229" s="250"/>
      <c r="CZK229" s="248"/>
      <c r="CZL229" s="249"/>
      <c r="CZM229" s="250"/>
      <c r="CZN229" s="248"/>
      <c r="CZO229" s="249"/>
      <c r="CZP229" s="250"/>
      <c r="CZQ229" s="248"/>
      <c r="CZR229" s="249"/>
      <c r="CZS229" s="250"/>
      <c r="CZT229" s="248"/>
      <c r="CZU229" s="249"/>
      <c r="CZV229" s="250"/>
      <c r="CZW229" s="248"/>
      <c r="CZX229" s="249"/>
      <c r="CZY229" s="250"/>
      <c r="CZZ229" s="248"/>
      <c r="DAA229" s="249"/>
      <c r="DAB229" s="250"/>
      <c r="DAC229" s="248"/>
      <c r="DAD229" s="249"/>
      <c r="DAE229" s="250"/>
      <c r="DAF229" s="248"/>
      <c r="DAG229" s="249"/>
      <c r="DAH229" s="250"/>
      <c r="DAI229" s="248"/>
      <c r="DAJ229" s="249"/>
      <c r="DAK229" s="250"/>
      <c r="DAL229" s="248"/>
      <c r="DAM229" s="249"/>
      <c r="DAN229" s="250"/>
      <c r="DAO229" s="248"/>
      <c r="DAP229" s="249"/>
      <c r="DAQ229" s="250"/>
      <c r="DAR229" s="248"/>
      <c r="DAS229" s="249"/>
      <c r="DAT229" s="250"/>
      <c r="DAU229" s="248"/>
      <c r="DAV229" s="249"/>
      <c r="DAW229" s="250"/>
      <c r="DAX229" s="248"/>
      <c r="DAY229" s="249"/>
      <c r="DAZ229" s="250"/>
      <c r="DBA229" s="248"/>
      <c r="DBB229" s="249"/>
      <c r="DBC229" s="250"/>
      <c r="DBD229" s="248"/>
      <c r="DBE229" s="249"/>
      <c r="DBF229" s="250"/>
      <c r="DBG229" s="248"/>
      <c r="DBH229" s="249"/>
      <c r="DBI229" s="250"/>
      <c r="DBJ229" s="248"/>
      <c r="DBK229" s="249"/>
      <c r="DBL229" s="250"/>
      <c r="DBM229" s="248"/>
      <c r="DBN229" s="249"/>
      <c r="DBO229" s="250"/>
      <c r="DBP229" s="248"/>
      <c r="DBQ229" s="249"/>
      <c r="DBR229" s="250"/>
      <c r="DBS229" s="248"/>
      <c r="DBT229" s="249"/>
      <c r="DBU229" s="250"/>
      <c r="DBV229" s="248"/>
      <c r="DBW229" s="249"/>
      <c r="DBX229" s="250"/>
      <c r="DBY229" s="248"/>
      <c r="DBZ229" s="249"/>
      <c r="DCA229" s="250"/>
      <c r="DCB229" s="248"/>
      <c r="DCC229" s="249"/>
      <c r="DCD229" s="250"/>
      <c r="DCE229" s="248"/>
      <c r="DCF229" s="249"/>
      <c r="DCG229" s="250"/>
      <c r="DCH229" s="248"/>
      <c r="DCI229" s="249"/>
      <c r="DCJ229" s="250"/>
      <c r="DCK229" s="248"/>
      <c r="DCL229" s="249"/>
      <c r="DCM229" s="250"/>
      <c r="DCN229" s="248"/>
      <c r="DCO229" s="249"/>
      <c r="DCP229" s="250"/>
      <c r="DCQ229" s="248"/>
      <c r="DCR229" s="249"/>
      <c r="DCS229" s="250"/>
      <c r="DCT229" s="248"/>
      <c r="DCU229" s="249"/>
      <c r="DCV229" s="250"/>
      <c r="DCW229" s="248"/>
      <c r="DCX229" s="249"/>
      <c r="DCY229" s="250"/>
      <c r="DCZ229" s="248"/>
      <c r="DDA229" s="249"/>
      <c r="DDB229" s="250"/>
      <c r="DDC229" s="248"/>
      <c r="DDD229" s="249"/>
      <c r="DDE229" s="250"/>
      <c r="DDF229" s="248"/>
      <c r="DDG229" s="249"/>
      <c r="DDH229" s="250"/>
      <c r="DDI229" s="248"/>
      <c r="DDJ229" s="249"/>
      <c r="DDK229" s="250"/>
      <c r="DDL229" s="248"/>
      <c r="DDM229" s="249"/>
      <c r="DDN229" s="250"/>
      <c r="DDO229" s="248"/>
      <c r="DDP229" s="249"/>
      <c r="DDQ229" s="250"/>
      <c r="DDR229" s="248"/>
      <c r="DDS229" s="249"/>
      <c r="DDT229" s="250"/>
      <c r="DDU229" s="248"/>
      <c r="DDV229" s="249"/>
      <c r="DDW229" s="250"/>
      <c r="DDX229" s="248"/>
      <c r="DDY229" s="249"/>
      <c r="DDZ229" s="250"/>
      <c r="DEA229" s="248"/>
      <c r="DEB229" s="249"/>
      <c r="DEC229" s="250"/>
      <c r="DED229" s="248"/>
      <c r="DEE229" s="249"/>
      <c r="DEF229" s="250"/>
      <c r="DEG229" s="248"/>
      <c r="DEH229" s="249"/>
      <c r="DEI229" s="250"/>
      <c r="DEJ229" s="248"/>
      <c r="DEK229" s="249"/>
      <c r="DEL229" s="250"/>
      <c r="DEM229" s="248"/>
      <c r="DEN229" s="249"/>
      <c r="DEO229" s="250"/>
      <c r="DEP229" s="248"/>
      <c r="DEQ229" s="249"/>
      <c r="DER229" s="250"/>
      <c r="DES229" s="248"/>
      <c r="DET229" s="249"/>
      <c r="DEU229" s="250"/>
      <c r="DEV229" s="248"/>
      <c r="DEW229" s="249"/>
      <c r="DEX229" s="250"/>
      <c r="DEY229" s="248"/>
      <c r="DEZ229" s="249"/>
      <c r="DFA229" s="250"/>
      <c r="DFB229" s="248"/>
      <c r="DFC229" s="249"/>
      <c r="DFD229" s="250"/>
      <c r="DFE229" s="248"/>
      <c r="DFF229" s="249"/>
      <c r="DFG229" s="250"/>
      <c r="DFH229" s="248"/>
      <c r="DFI229" s="249"/>
      <c r="DFJ229" s="250"/>
      <c r="DFK229" s="248"/>
      <c r="DFL229" s="249"/>
      <c r="DFM229" s="250"/>
      <c r="DFN229" s="248"/>
      <c r="DFO229" s="249"/>
      <c r="DFP229" s="250"/>
      <c r="DFQ229" s="248"/>
      <c r="DFR229" s="249"/>
      <c r="DFS229" s="250"/>
      <c r="DFT229" s="248"/>
      <c r="DFU229" s="249"/>
      <c r="DFV229" s="250"/>
      <c r="DFW229" s="248"/>
      <c r="DFX229" s="249"/>
      <c r="DFY229" s="250"/>
      <c r="DFZ229" s="248"/>
      <c r="DGA229" s="249"/>
      <c r="DGB229" s="250"/>
      <c r="DGC229" s="248"/>
      <c r="DGD229" s="249"/>
      <c r="DGE229" s="250"/>
      <c r="DGF229" s="248"/>
      <c r="DGG229" s="249"/>
      <c r="DGH229" s="250"/>
      <c r="DGI229" s="248"/>
      <c r="DGJ229" s="249"/>
      <c r="DGK229" s="250"/>
      <c r="DGL229" s="248"/>
      <c r="DGM229" s="249"/>
      <c r="DGN229" s="250"/>
      <c r="DGO229" s="248"/>
      <c r="DGP229" s="249"/>
      <c r="DGQ229" s="250"/>
      <c r="DGR229" s="248"/>
      <c r="DGS229" s="249"/>
      <c r="DGT229" s="250"/>
      <c r="DGU229" s="248"/>
      <c r="DGV229" s="249"/>
      <c r="DGW229" s="250"/>
      <c r="DGX229" s="248"/>
      <c r="DGY229" s="249"/>
      <c r="DGZ229" s="250"/>
      <c r="DHA229" s="248"/>
      <c r="DHB229" s="249"/>
      <c r="DHC229" s="250"/>
      <c r="DHD229" s="248"/>
      <c r="DHE229" s="249"/>
      <c r="DHF229" s="250"/>
      <c r="DHG229" s="248"/>
      <c r="DHH229" s="249"/>
      <c r="DHI229" s="250"/>
      <c r="DHJ229" s="248"/>
      <c r="DHK229" s="249"/>
      <c r="DHL229" s="250"/>
      <c r="DHM229" s="248"/>
      <c r="DHN229" s="249"/>
      <c r="DHO229" s="250"/>
      <c r="DHP229" s="248"/>
      <c r="DHQ229" s="249"/>
      <c r="DHR229" s="250"/>
      <c r="DHS229" s="248"/>
      <c r="DHT229" s="249"/>
      <c r="DHU229" s="250"/>
      <c r="DHV229" s="248"/>
      <c r="DHW229" s="249"/>
      <c r="DHX229" s="250"/>
      <c r="DHY229" s="248"/>
      <c r="DHZ229" s="249"/>
      <c r="DIA229" s="250"/>
      <c r="DIB229" s="248"/>
      <c r="DIC229" s="249"/>
      <c r="DID229" s="250"/>
      <c r="DIE229" s="248"/>
      <c r="DIF229" s="249"/>
      <c r="DIG229" s="250"/>
      <c r="DIH229" s="248"/>
      <c r="DII229" s="249"/>
      <c r="DIJ229" s="250"/>
      <c r="DIK229" s="248"/>
      <c r="DIL229" s="249"/>
      <c r="DIM229" s="250"/>
      <c r="DIN229" s="248"/>
      <c r="DIO229" s="249"/>
      <c r="DIP229" s="250"/>
      <c r="DIQ229" s="248"/>
      <c r="DIR229" s="249"/>
      <c r="DIS229" s="250"/>
      <c r="DIT229" s="248"/>
      <c r="DIU229" s="249"/>
      <c r="DIV229" s="250"/>
      <c r="DIW229" s="248"/>
      <c r="DIX229" s="249"/>
      <c r="DIY229" s="250"/>
      <c r="DIZ229" s="248"/>
      <c r="DJA229" s="249"/>
      <c r="DJB229" s="250"/>
      <c r="DJC229" s="248"/>
      <c r="DJD229" s="249"/>
      <c r="DJE229" s="250"/>
      <c r="DJF229" s="248"/>
      <c r="DJG229" s="249"/>
      <c r="DJH229" s="250"/>
      <c r="DJI229" s="248"/>
      <c r="DJJ229" s="249"/>
      <c r="DJK229" s="250"/>
      <c r="DJL229" s="248"/>
      <c r="DJM229" s="249"/>
      <c r="DJN229" s="250"/>
      <c r="DJO229" s="248"/>
      <c r="DJP229" s="249"/>
      <c r="DJQ229" s="250"/>
      <c r="DJR229" s="248"/>
      <c r="DJS229" s="249"/>
      <c r="DJT229" s="250"/>
      <c r="DJU229" s="248"/>
      <c r="DJV229" s="249"/>
      <c r="DJW229" s="250"/>
      <c r="DJX229" s="248"/>
      <c r="DJY229" s="249"/>
      <c r="DJZ229" s="250"/>
      <c r="DKA229" s="248"/>
      <c r="DKB229" s="249"/>
      <c r="DKC229" s="250"/>
      <c r="DKD229" s="248"/>
      <c r="DKE229" s="249"/>
      <c r="DKF229" s="250"/>
      <c r="DKG229" s="248"/>
      <c r="DKH229" s="249"/>
      <c r="DKI229" s="250"/>
      <c r="DKJ229" s="248"/>
      <c r="DKK229" s="249"/>
      <c r="DKL229" s="250"/>
      <c r="DKM229" s="248"/>
      <c r="DKN229" s="249"/>
      <c r="DKO229" s="250"/>
      <c r="DKP229" s="248"/>
      <c r="DKQ229" s="249"/>
      <c r="DKR229" s="250"/>
      <c r="DKS229" s="248"/>
      <c r="DKT229" s="249"/>
      <c r="DKU229" s="250"/>
      <c r="DKV229" s="248"/>
      <c r="DKW229" s="249"/>
      <c r="DKX229" s="250"/>
      <c r="DKY229" s="248"/>
      <c r="DKZ229" s="249"/>
      <c r="DLA229" s="250"/>
      <c r="DLB229" s="248"/>
      <c r="DLC229" s="249"/>
      <c r="DLD229" s="250"/>
      <c r="DLE229" s="248"/>
      <c r="DLF229" s="249"/>
      <c r="DLG229" s="250"/>
      <c r="DLH229" s="248"/>
      <c r="DLI229" s="249"/>
      <c r="DLJ229" s="250"/>
      <c r="DLK229" s="248"/>
      <c r="DLL229" s="249"/>
      <c r="DLM229" s="250"/>
      <c r="DLN229" s="248"/>
      <c r="DLO229" s="249"/>
      <c r="DLP229" s="250"/>
      <c r="DLQ229" s="248"/>
      <c r="DLR229" s="249"/>
      <c r="DLS229" s="250"/>
      <c r="DLT229" s="248"/>
      <c r="DLU229" s="249"/>
      <c r="DLV229" s="250"/>
      <c r="DLW229" s="248"/>
      <c r="DLX229" s="249"/>
      <c r="DLY229" s="250"/>
      <c r="DLZ229" s="248"/>
      <c r="DMA229" s="249"/>
      <c r="DMB229" s="250"/>
      <c r="DMC229" s="248"/>
      <c r="DMD229" s="249"/>
      <c r="DME229" s="250"/>
      <c r="DMF229" s="248"/>
      <c r="DMG229" s="249"/>
      <c r="DMH229" s="250"/>
      <c r="DMI229" s="248"/>
      <c r="DMJ229" s="249"/>
      <c r="DMK229" s="250"/>
      <c r="DML229" s="248"/>
      <c r="DMM229" s="249"/>
      <c r="DMN229" s="250"/>
      <c r="DMO229" s="248"/>
      <c r="DMP229" s="249"/>
      <c r="DMQ229" s="250"/>
      <c r="DMR229" s="248"/>
      <c r="DMS229" s="249"/>
      <c r="DMT229" s="250"/>
      <c r="DMU229" s="248"/>
      <c r="DMV229" s="249"/>
      <c r="DMW229" s="250"/>
      <c r="DMX229" s="248"/>
      <c r="DMY229" s="249"/>
      <c r="DMZ229" s="250"/>
      <c r="DNA229" s="248"/>
      <c r="DNB229" s="249"/>
      <c r="DNC229" s="250"/>
      <c r="DND229" s="248"/>
      <c r="DNE229" s="249"/>
      <c r="DNF229" s="250"/>
      <c r="DNG229" s="248"/>
      <c r="DNH229" s="249"/>
      <c r="DNI229" s="250"/>
      <c r="DNJ229" s="248"/>
      <c r="DNK229" s="249"/>
      <c r="DNL229" s="250"/>
      <c r="DNM229" s="248"/>
      <c r="DNN229" s="249"/>
      <c r="DNO229" s="250"/>
      <c r="DNP229" s="248"/>
      <c r="DNQ229" s="249"/>
      <c r="DNR229" s="250"/>
      <c r="DNS229" s="248"/>
      <c r="DNT229" s="249"/>
      <c r="DNU229" s="250"/>
      <c r="DNV229" s="248"/>
      <c r="DNW229" s="249"/>
      <c r="DNX229" s="250"/>
      <c r="DNY229" s="248"/>
      <c r="DNZ229" s="249"/>
      <c r="DOA229" s="250"/>
      <c r="DOB229" s="248"/>
      <c r="DOC229" s="249"/>
      <c r="DOD229" s="250"/>
      <c r="DOE229" s="248"/>
      <c r="DOF229" s="249"/>
      <c r="DOG229" s="250"/>
      <c r="DOH229" s="248"/>
      <c r="DOI229" s="249"/>
      <c r="DOJ229" s="250"/>
      <c r="DOK229" s="248"/>
      <c r="DOL229" s="249"/>
      <c r="DOM229" s="250"/>
      <c r="DON229" s="248"/>
      <c r="DOO229" s="249"/>
      <c r="DOP229" s="250"/>
      <c r="DOQ229" s="248"/>
      <c r="DOR229" s="249"/>
      <c r="DOS229" s="250"/>
      <c r="DOT229" s="248"/>
      <c r="DOU229" s="249"/>
      <c r="DOV229" s="250"/>
      <c r="DOW229" s="248"/>
      <c r="DOX229" s="249"/>
      <c r="DOY229" s="250"/>
      <c r="DOZ229" s="248"/>
      <c r="DPA229" s="249"/>
      <c r="DPB229" s="250"/>
      <c r="DPC229" s="248"/>
      <c r="DPD229" s="249"/>
      <c r="DPE229" s="250"/>
      <c r="DPF229" s="248"/>
      <c r="DPG229" s="249"/>
      <c r="DPH229" s="250"/>
      <c r="DPI229" s="248"/>
      <c r="DPJ229" s="249"/>
      <c r="DPK229" s="250"/>
      <c r="DPL229" s="248"/>
      <c r="DPM229" s="249"/>
      <c r="DPN229" s="250"/>
      <c r="DPO229" s="248"/>
      <c r="DPP229" s="249"/>
      <c r="DPQ229" s="250"/>
      <c r="DPR229" s="248"/>
      <c r="DPS229" s="249"/>
      <c r="DPT229" s="250"/>
      <c r="DPU229" s="248"/>
      <c r="DPV229" s="249"/>
      <c r="DPW229" s="250"/>
      <c r="DPX229" s="248"/>
      <c r="DPY229" s="249"/>
      <c r="DPZ229" s="250"/>
      <c r="DQA229" s="248"/>
      <c r="DQB229" s="249"/>
      <c r="DQC229" s="250"/>
      <c r="DQD229" s="248"/>
      <c r="DQE229" s="249"/>
      <c r="DQF229" s="250"/>
      <c r="DQG229" s="248"/>
      <c r="DQH229" s="249"/>
      <c r="DQI229" s="250"/>
      <c r="DQJ229" s="248"/>
      <c r="DQK229" s="249"/>
      <c r="DQL229" s="250"/>
      <c r="DQM229" s="248"/>
      <c r="DQN229" s="249"/>
      <c r="DQO229" s="250"/>
      <c r="DQP229" s="248"/>
      <c r="DQQ229" s="249"/>
      <c r="DQR229" s="250"/>
      <c r="DQS229" s="248"/>
      <c r="DQT229" s="249"/>
      <c r="DQU229" s="250"/>
      <c r="DQV229" s="248"/>
      <c r="DQW229" s="249"/>
      <c r="DQX229" s="250"/>
      <c r="DQY229" s="248"/>
      <c r="DQZ229" s="249"/>
      <c r="DRA229" s="250"/>
      <c r="DRB229" s="248"/>
      <c r="DRC229" s="249"/>
      <c r="DRD229" s="250"/>
      <c r="DRE229" s="248"/>
      <c r="DRF229" s="249"/>
      <c r="DRG229" s="250"/>
      <c r="DRH229" s="248"/>
      <c r="DRI229" s="249"/>
      <c r="DRJ229" s="250"/>
      <c r="DRK229" s="248"/>
      <c r="DRL229" s="249"/>
      <c r="DRM229" s="250"/>
      <c r="DRN229" s="248"/>
      <c r="DRO229" s="249"/>
      <c r="DRP229" s="250"/>
      <c r="DRQ229" s="248"/>
      <c r="DRR229" s="249"/>
      <c r="DRS229" s="250"/>
      <c r="DRT229" s="248"/>
      <c r="DRU229" s="249"/>
      <c r="DRV229" s="250"/>
      <c r="DRW229" s="248"/>
      <c r="DRX229" s="249"/>
      <c r="DRY229" s="250"/>
      <c r="DRZ229" s="248"/>
      <c r="DSA229" s="249"/>
      <c r="DSB229" s="250"/>
      <c r="DSC229" s="248"/>
      <c r="DSD229" s="249"/>
      <c r="DSE229" s="250"/>
      <c r="DSF229" s="248"/>
      <c r="DSG229" s="249"/>
      <c r="DSH229" s="250"/>
      <c r="DSI229" s="248"/>
      <c r="DSJ229" s="249"/>
      <c r="DSK229" s="250"/>
      <c r="DSL229" s="248"/>
      <c r="DSM229" s="249"/>
      <c r="DSN229" s="250"/>
      <c r="DSO229" s="248"/>
      <c r="DSP229" s="249"/>
      <c r="DSQ229" s="250"/>
      <c r="DSR229" s="248"/>
      <c r="DSS229" s="249"/>
      <c r="DST229" s="250"/>
      <c r="DSU229" s="248"/>
      <c r="DSV229" s="249"/>
      <c r="DSW229" s="250"/>
      <c r="DSX229" s="248"/>
      <c r="DSY229" s="249"/>
      <c r="DSZ229" s="250"/>
      <c r="DTA229" s="248"/>
      <c r="DTB229" s="249"/>
      <c r="DTC229" s="250"/>
      <c r="DTD229" s="248"/>
      <c r="DTE229" s="249"/>
      <c r="DTF229" s="250"/>
      <c r="DTG229" s="248"/>
      <c r="DTH229" s="249"/>
      <c r="DTI229" s="250"/>
      <c r="DTJ229" s="248"/>
      <c r="DTK229" s="249"/>
      <c r="DTL229" s="250"/>
      <c r="DTM229" s="248"/>
      <c r="DTN229" s="249"/>
      <c r="DTO229" s="250"/>
      <c r="DTP229" s="248"/>
      <c r="DTQ229" s="249"/>
      <c r="DTR229" s="250"/>
      <c r="DTS229" s="248"/>
      <c r="DTT229" s="249"/>
      <c r="DTU229" s="250"/>
      <c r="DTV229" s="248"/>
      <c r="DTW229" s="249"/>
      <c r="DTX229" s="250"/>
      <c r="DTY229" s="248"/>
      <c r="DTZ229" s="249"/>
      <c r="DUA229" s="250"/>
      <c r="DUB229" s="248"/>
      <c r="DUC229" s="249"/>
      <c r="DUD229" s="250"/>
      <c r="DUE229" s="248"/>
      <c r="DUF229" s="249"/>
      <c r="DUG229" s="250"/>
      <c r="DUH229" s="248"/>
      <c r="DUI229" s="249"/>
      <c r="DUJ229" s="250"/>
      <c r="DUK229" s="248"/>
      <c r="DUL229" s="249"/>
      <c r="DUM229" s="250"/>
      <c r="DUN229" s="248"/>
      <c r="DUO229" s="249"/>
      <c r="DUP229" s="250"/>
      <c r="DUQ229" s="248"/>
      <c r="DUR229" s="249"/>
      <c r="DUS229" s="250"/>
      <c r="DUT229" s="248"/>
      <c r="DUU229" s="249"/>
      <c r="DUV229" s="250"/>
      <c r="DUW229" s="248"/>
      <c r="DUX229" s="249"/>
      <c r="DUY229" s="250"/>
      <c r="DUZ229" s="248"/>
      <c r="DVA229" s="249"/>
      <c r="DVB229" s="250"/>
      <c r="DVC229" s="248"/>
      <c r="DVD229" s="249"/>
      <c r="DVE229" s="250"/>
      <c r="DVF229" s="248"/>
      <c r="DVG229" s="249"/>
      <c r="DVH229" s="250"/>
      <c r="DVI229" s="248"/>
      <c r="DVJ229" s="249"/>
      <c r="DVK229" s="250"/>
      <c r="DVL229" s="248"/>
      <c r="DVM229" s="249"/>
      <c r="DVN229" s="250"/>
      <c r="DVO229" s="248"/>
      <c r="DVP229" s="249"/>
      <c r="DVQ229" s="250"/>
      <c r="DVR229" s="248"/>
      <c r="DVS229" s="249"/>
      <c r="DVT229" s="250"/>
      <c r="DVU229" s="248"/>
      <c r="DVV229" s="249"/>
      <c r="DVW229" s="250"/>
      <c r="DVX229" s="248"/>
      <c r="DVY229" s="249"/>
      <c r="DVZ229" s="250"/>
      <c r="DWA229" s="248"/>
      <c r="DWB229" s="249"/>
      <c r="DWC229" s="250"/>
      <c r="DWD229" s="248"/>
      <c r="DWE229" s="249"/>
      <c r="DWF229" s="250"/>
      <c r="DWG229" s="248"/>
      <c r="DWH229" s="249"/>
      <c r="DWI229" s="250"/>
      <c r="DWJ229" s="248"/>
      <c r="DWK229" s="249"/>
      <c r="DWL229" s="250"/>
      <c r="DWM229" s="248"/>
      <c r="DWN229" s="249"/>
      <c r="DWO229" s="250"/>
      <c r="DWP229" s="248"/>
      <c r="DWQ229" s="249"/>
      <c r="DWR229" s="250"/>
      <c r="DWS229" s="248"/>
      <c r="DWT229" s="249"/>
      <c r="DWU229" s="250"/>
      <c r="DWV229" s="248"/>
      <c r="DWW229" s="249"/>
      <c r="DWX229" s="250"/>
      <c r="DWY229" s="248"/>
      <c r="DWZ229" s="249"/>
      <c r="DXA229" s="250"/>
      <c r="DXB229" s="248"/>
      <c r="DXC229" s="249"/>
      <c r="DXD229" s="250"/>
      <c r="DXE229" s="248"/>
      <c r="DXF229" s="249"/>
      <c r="DXG229" s="250"/>
      <c r="DXH229" s="248"/>
      <c r="DXI229" s="249"/>
      <c r="DXJ229" s="250"/>
      <c r="DXK229" s="248"/>
      <c r="DXL229" s="249"/>
      <c r="DXM229" s="250"/>
      <c r="DXN229" s="248"/>
      <c r="DXO229" s="249"/>
      <c r="DXP229" s="250"/>
      <c r="DXQ229" s="248"/>
      <c r="DXR229" s="249"/>
      <c r="DXS229" s="250"/>
      <c r="DXT229" s="248"/>
      <c r="DXU229" s="249"/>
      <c r="DXV229" s="250"/>
      <c r="DXW229" s="248"/>
      <c r="DXX229" s="249"/>
      <c r="DXY229" s="250"/>
      <c r="DXZ229" s="248"/>
      <c r="DYA229" s="249"/>
      <c r="DYB229" s="250"/>
      <c r="DYC229" s="248"/>
      <c r="DYD229" s="249"/>
      <c r="DYE229" s="250"/>
      <c r="DYF229" s="248"/>
      <c r="DYG229" s="249"/>
      <c r="DYH229" s="250"/>
      <c r="DYI229" s="248"/>
      <c r="DYJ229" s="249"/>
      <c r="DYK229" s="250"/>
      <c r="DYL229" s="248"/>
      <c r="DYM229" s="249"/>
      <c r="DYN229" s="250"/>
      <c r="DYO229" s="248"/>
      <c r="DYP229" s="249"/>
      <c r="DYQ229" s="250"/>
      <c r="DYR229" s="248"/>
      <c r="DYS229" s="249"/>
      <c r="DYT229" s="250"/>
      <c r="DYU229" s="248"/>
      <c r="DYV229" s="249"/>
      <c r="DYW229" s="250"/>
      <c r="DYX229" s="248"/>
      <c r="DYY229" s="249"/>
      <c r="DYZ229" s="250"/>
      <c r="DZA229" s="248"/>
      <c r="DZB229" s="249"/>
      <c r="DZC229" s="250"/>
      <c r="DZD229" s="248"/>
      <c r="DZE229" s="249"/>
      <c r="DZF229" s="250"/>
      <c r="DZG229" s="248"/>
      <c r="DZH229" s="249"/>
      <c r="DZI229" s="250"/>
      <c r="DZJ229" s="248"/>
      <c r="DZK229" s="249"/>
      <c r="DZL229" s="250"/>
      <c r="DZM229" s="248"/>
      <c r="DZN229" s="249"/>
      <c r="DZO229" s="250"/>
      <c r="DZP229" s="248"/>
      <c r="DZQ229" s="249"/>
      <c r="DZR229" s="250"/>
      <c r="DZS229" s="248"/>
      <c r="DZT229" s="249"/>
      <c r="DZU229" s="250"/>
      <c r="DZV229" s="248"/>
      <c r="DZW229" s="249"/>
      <c r="DZX229" s="250"/>
      <c r="DZY229" s="248"/>
      <c r="DZZ229" s="249"/>
      <c r="EAA229" s="250"/>
      <c r="EAB229" s="248"/>
      <c r="EAC229" s="249"/>
      <c r="EAD229" s="250"/>
      <c r="EAE229" s="248"/>
      <c r="EAF229" s="249"/>
      <c r="EAG229" s="250"/>
      <c r="EAH229" s="248"/>
      <c r="EAI229" s="249"/>
      <c r="EAJ229" s="250"/>
      <c r="EAK229" s="248"/>
      <c r="EAL229" s="249"/>
      <c r="EAM229" s="250"/>
      <c r="EAN229" s="248"/>
      <c r="EAO229" s="249"/>
      <c r="EAP229" s="250"/>
      <c r="EAQ229" s="248"/>
      <c r="EAR229" s="249"/>
      <c r="EAS229" s="250"/>
      <c r="EAT229" s="248"/>
      <c r="EAU229" s="249"/>
      <c r="EAV229" s="250"/>
      <c r="EAW229" s="248"/>
      <c r="EAX229" s="249"/>
      <c r="EAY229" s="250"/>
      <c r="EAZ229" s="248"/>
      <c r="EBA229" s="249"/>
      <c r="EBB229" s="250"/>
      <c r="EBC229" s="248"/>
      <c r="EBD229" s="249"/>
      <c r="EBE229" s="250"/>
      <c r="EBF229" s="248"/>
      <c r="EBG229" s="249"/>
      <c r="EBH229" s="250"/>
      <c r="EBI229" s="248"/>
      <c r="EBJ229" s="249"/>
      <c r="EBK229" s="250"/>
      <c r="EBL229" s="248"/>
      <c r="EBM229" s="249"/>
      <c r="EBN229" s="250"/>
      <c r="EBO229" s="248"/>
      <c r="EBP229" s="249"/>
      <c r="EBQ229" s="250"/>
      <c r="EBR229" s="248"/>
      <c r="EBS229" s="249"/>
      <c r="EBT229" s="250"/>
      <c r="EBU229" s="248"/>
      <c r="EBV229" s="249"/>
      <c r="EBW229" s="250"/>
      <c r="EBX229" s="248"/>
      <c r="EBY229" s="249"/>
      <c r="EBZ229" s="250"/>
      <c r="ECA229" s="248"/>
      <c r="ECB229" s="249"/>
      <c r="ECC229" s="250"/>
      <c r="ECD229" s="248"/>
      <c r="ECE229" s="249"/>
      <c r="ECF229" s="250"/>
      <c r="ECG229" s="248"/>
      <c r="ECH229" s="249"/>
      <c r="ECI229" s="250"/>
      <c r="ECJ229" s="248"/>
      <c r="ECK229" s="249"/>
      <c r="ECL229" s="250"/>
      <c r="ECM229" s="248"/>
      <c r="ECN229" s="249"/>
      <c r="ECO229" s="250"/>
      <c r="ECP229" s="248"/>
      <c r="ECQ229" s="249"/>
      <c r="ECR229" s="250"/>
      <c r="ECS229" s="248"/>
      <c r="ECT229" s="249"/>
      <c r="ECU229" s="250"/>
      <c r="ECV229" s="248"/>
      <c r="ECW229" s="249"/>
      <c r="ECX229" s="250"/>
      <c r="ECY229" s="248"/>
      <c r="ECZ229" s="249"/>
      <c r="EDA229" s="250"/>
      <c r="EDB229" s="248"/>
      <c r="EDC229" s="249"/>
      <c r="EDD229" s="250"/>
      <c r="EDE229" s="248"/>
      <c r="EDF229" s="249"/>
      <c r="EDG229" s="250"/>
      <c r="EDH229" s="248"/>
      <c r="EDI229" s="249"/>
      <c r="EDJ229" s="250"/>
      <c r="EDK229" s="248"/>
      <c r="EDL229" s="249"/>
      <c r="EDM229" s="250"/>
      <c r="EDN229" s="248"/>
      <c r="EDO229" s="249"/>
      <c r="EDP229" s="250"/>
      <c r="EDQ229" s="248"/>
      <c r="EDR229" s="249"/>
      <c r="EDS229" s="250"/>
      <c r="EDT229" s="248"/>
      <c r="EDU229" s="249"/>
      <c r="EDV229" s="250"/>
      <c r="EDW229" s="248"/>
      <c r="EDX229" s="249"/>
      <c r="EDY229" s="250"/>
      <c r="EDZ229" s="248"/>
      <c r="EEA229" s="249"/>
      <c r="EEB229" s="250"/>
      <c r="EEC229" s="248"/>
      <c r="EED229" s="249"/>
      <c r="EEE229" s="250"/>
      <c r="EEF229" s="248"/>
      <c r="EEG229" s="249"/>
      <c r="EEH229" s="250"/>
      <c r="EEI229" s="248"/>
      <c r="EEJ229" s="249"/>
      <c r="EEK229" s="250"/>
      <c r="EEL229" s="248"/>
      <c r="EEM229" s="249"/>
      <c r="EEN229" s="250"/>
      <c r="EEO229" s="248"/>
      <c r="EEP229" s="249"/>
      <c r="EEQ229" s="250"/>
      <c r="EER229" s="248"/>
      <c r="EES229" s="249"/>
      <c r="EET229" s="250"/>
      <c r="EEU229" s="248"/>
      <c r="EEV229" s="249"/>
      <c r="EEW229" s="250"/>
      <c r="EEX229" s="248"/>
      <c r="EEY229" s="249"/>
      <c r="EEZ229" s="250"/>
      <c r="EFA229" s="248"/>
      <c r="EFB229" s="249"/>
      <c r="EFC229" s="250"/>
      <c r="EFD229" s="248"/>
      <c r="EFE229" s="249"/>
      <c r="EFF229" s="250"/>
      <c r="EFG229" s="248"/>
      <c r="EFH229" s="249"/>
      <c r="EFI229" s="250"/>
      <c r="EFJ229" s="248"/>
      <c r="EFK229" s="249"/>
      <c r="EFL229" s="250"/>
      <c r="EFM229" s="248"/>
      <c r="EFN229" s="249"/>
      <c r="EFO229" s="250"/>
      <c r="EFP229" s="248"/>
      <c r="EFQ229" s="249"/>
      <c r="EFR229" s="250"/>
      <c r="EFS229" s="248"/>
      <c r="EFT229" s="249"/>
      <c r="EFU229" s="250"/>
      <c r="EFV229" s="248"/>
      <c r="EFW229" s="249"/>
      <c r="EFX229" s="250"/>
      <c r="EFY229" s="248"/>
      <c r="EFZ229" s="249"/>
      <c r="EGA229" s="250"/>
      <c r="EGB229" s="248"/>
      <c r="EGC229" s="249"/>
      <c r="EGD229" s="250"/>
      <c r="EGE229" s="248"/>
      <c r="EGF229" s="249"/>
      <c r="EGG229" s="250"/>
      <c r="EGH229" s="248"/>
      <c r="EGI229" s="249"/>
      <c r="EGJ229" s="250"/>
      <c r="EGK229" s="248"/>
      <c r="EGL229" s="249"/>
      <c r="EGM229" s="250"/>
      <c r="EGN229" s="248"/>
      <c r="EGO229" s="249"/>
      <c r="EGP229" s="250"/>
      <c r="EGQ229" s="248"/>
      <c r="EGR229" s="249"/>
      <c r="EGS229" s="250"/>
      <c r="EGT229" s="248"/>
      <c r="EGU229" s="249"/>
      <c r="EGV229" s="250"/>
      <c r="EGW229" s="248"/>
      <c r="EGX229" s="249"/>
      <c r="EGY229" s="250"/>
      <c r="EGZ229" s="248"/>
      <c r="EHA229" s="249"/>
      <c r="EHB229" s="250"/>
      <c r="EHC229" s="248"/>
      <c r="EHD229" s="249"/>
      <c r="EHE229" s="250"/>
      <c r="EHF229" s="248"/>
      <c r="EHG229" s="249"/>
      <c r="EHH229" s="250"/>
      <c r="EHI229" s="248"/>
      <c r="EHJ229" s="249"/>
      <c r="EHK229" s="250"/>
      <c r="EHL229" s="248"/>
      <c r="EHM229" s="249"/>
      <c r="EHN229" s="250"/>
      <c r="EHO229" s="248"/>
      <c r="EHP229" s="249"/>
      <c r="EHQ229" s="250"/>
      <c r="EHR229" s="248"/>
      <c r="EHS229" s="249"/>
      <c r="EHT229" s="250"/>
      <c r="EHU229" s="248"/>
      <c r="EHV229" s="249"/>
      <c r="EHW229" s="250"/>
      <c r="EHX229" s="248"/>
      <c r="EHY229" s="249"/>
      <c r="EHZ229" s="250"/>
      <c r="EIA229" s="248"/>
      <c r="EIB229" s="249"/>
      <c r="EIC229" s="250"/>
      <c r="EID229" s="248"/>
      <c r="EIE229" s="249"/>
      <c r="EIF229" s="250"/>
      <c r="EIG229" s="248"/>
      <c r="EIH229" s="249"/>
      <c r="EII229" s="250"/>
      <c r="EIJ229" s="248"/>
      <c r="EIK229" s="249"/>
      <c r="EIL229" s="250"/>
      <c r="EIM229" s="248"/>
      <c r="EIN229" s="249"/>
      <c r="EIO229" s="250"/>
      <c r="EIP229" s="248"/>
      <c r="EIQ229" s="249"/>
      <c r="EIR229" s="250"/>
      <c r="EIS229" s="248"/>
      <c r="EIT229" s="249"/>
      <c r="EIU229" s="250"/>
      <c r="EIV229" s="248"/>
      <c r="EIW229" s="249"/>
      <c r="EIX229" s="250"/>
      <c r="EIY229" s="248"/>
      <c r="EIZ229" s="249"/>
      <c r="EJA229" s="250"/>
      <c r="EJB229" s="248"/>
      <c r="EJC229" s="249"/>
      <c r="EJD229" s="250"/>
      <c r="EJE229" s="248"/>
      <c r="EJF229" s="249"/>
      <c r="EJG229" s="250"/>
      <c r="EJH229" s="248"/>
      <c r="EJI229" s="249"/>
      <c r="EJJ229" s="250"/>
      <c r="EJK229" s="248"/>
      <c r="EJL229" s="249"/>
      <c r="EJM229" s="250"/>
      <c r="EJN229" s="248"/>
      <c r="EJO229" s="249"/>
      <c r="EJP229" s="250"/>
      <c r="EJQ229" s="248"/>
      <c r="EJR229" s="249"/>
      <c r="EJS229" s="250"/>
      <c r="EJT229" s="248"/>
      <c r="EJU229" s="249"/>
      <c r="EJV229" s="250"/>
      <c r="EJW229" s="248"/>
      <c r="EJX229" s="249"/>
      <c r="EJY229" s="250"/>
      <c r="EJZ229" s="248"/>
      <c r="EKA229" s="249"/>
      <c r="EKB229" s="250"/>
      <c r="EKC229" s="248"/>
      <c r="EKD229" s="249"/>
      <c r="EKE229" s="250"/>
      <c r="EKF229" s="248"/>
      <c r="EKG229" s="249"/>
      <c r="EKH229" s="250"/>
      <c r="EKI229" s="248"/>
      <c r="EKJ229" s="249"/>
      <c r="EKK229" s="250"/>
      <c r="EKL229" s="248"/>
      <c r="EKM229" s="249"/>
      <c r="EKN229" s="250"/>
      <c r="EKO229" s="248"/>
      <c r="EKP229" s="249"/>
      <c r="EKQ229" s="250"/>
      <c r="EKR229" s="248"/>
      <c r="EKS229" s="249"/>
      <c r="EKT229" s="250"/>
      <c r="EKU229" s="248"/>
      <c r="EKV229" s="249"/>
      <c r="EKW229" s="250"/>
      <c r="EKX229" s="248"/>
      <c r="EKY229" s="249"/>
      <c r="EKZ229" s="250"/>
      <c r="ELA229" s="248"/>
      <c r="ELB229" s="249"/>
      <c r="ELC229" s="250"/>
      <c r="ELD229" s="248"/>
      <c r="ELE229" s="249"/>
      <c r="ELF229" s="250"/>
      <c r="ELG229" s="248"/>
      <c r="ELH229" s="249"/>
      <c r="ELI229" s="250"/>
      <c r="ELJ229" s="248"/>
      <c r="ELK229" s="249"/>
      <c r="ELL229" s="250"/>
      <c r="ELM229" s="248"/>
      <c r="ELN229" s="249"/>
      <c r="ELO229" s="250"/>
      <c r="ELP229" s="248"/>
      <c r="ELQ229" s="249"/>
      <c r="ELR229" s="250"/>
      <c r="ELS229" s="248"/>
      <c r="ELT229" s="249"/>
      <c r="ELU229" s="250"/>
      <c r="ELV229" s="248"/>
      <c r="ELW229" s="249"/>
      <c r="ELX229" s="250"/>
      <c r="ELY229" s="248"/>
      <c r="ELZ229" s="249"/>
      <c r="EMA229" s="250"/>
      <c r="EMB229" s="248"/>
      <c r="EMC229" s="249"/>
      <c r="EMD229" s="250"/>
      <c r="EME229" s="248"/>
      <c r="EMF229" s="249"/>
      <c r="EMG229" s="250"/>
      <c r="EMH229" s="248"/>
      <c r="EMI229" s="249"/>
      <c r="EMJ229" s="250"/>
      <c r="EMK229" s="248"/>
      <c r="EML229" s="249"/>
      <c r="EMM229" s="250"/>
      <c r="EMN229" s="248"/>
      <c r="EMO229" s="249"/>
      <c r="EMP229" s="250"/>
      <c r="EMQ229" s="248"/>
      <c r="EMR229" s="249"/>
      <c r="EMS229" s="250"/>
      <c r="EMT229" s="248"/>
      <c r="EMU229" s="249"/>
      <c r="EMV229" s="250"/>
      <c r="EMW229" s="248"/>
      <c r="EMX229" s="249"/>
      <c r="EMY229" s="250"/>
      <c r="EMZ229" s="248"/>
      <c r="ENA229" s="249"/>
      <c r="ENB229" s="250"/>
      <c r="ENC229" s="248"/>
      <c r="END229" s="249"/>
      <c r="ENE229" s="250"/>
      <c r="ENF229" s="248"/>
      <c r="ENG229" s="249"/>
      <c r="ENH229" s="250"/>
      <c r="ENI229" s="248"/>
      <c r="ENJ229" s="249"/>
      <c r="ENK229" s="250"/>
      <c r="ENL229" s="248"/>
      <c r="ENM229" s="249"/>
      <c r="ENN229" s="250"/>
      <c r="ENO229" s="248"/>
      <c r="ENP229" s="249"/>
      <c r="ENQ229" s="250"/>
      <c r="ENR229" s="248"/>
      <c r="ENS229" s="249"/>
      <c r="ENT229" s="250"/>
      <c r="ENU229" s="248"/>
      <c r="ENV229" s="249"/>
      <c r="ENW229" s="250"/>
      <c r="ENX229" s="248"/>
      <c r="ENY229" s="249"/>
      <c r="ENZ229" s="250"/>
      <c r="EOA229" s="248"/>
      <c r="EOB229" s="249"/>
      <c r="EOC229" s="250"/>
      <c r="EOD229" s="248"/>
      <c r="EOE229" s="249"/>
      <c r="EOF229" s="250"/>
      <c r="EOG229" s="248"/>
      <c r="EOH229" s="249"/>
      <c r="EOI229" s="250"/>
      <c r="EOJ229" s="248"/>
      <c r="EOK229" s="249"/>
      <c r="EOL229" s="250"/>
      <c r="EOM229" s="248"/>
      <c r="EON229" s="249"/>
      <c r="EOO229" s="250"/>
      <c r="EOP229" s="248"/>
      <c r="EOQ229" s="249"/>
      <c r="EOR229" s="250"/>
      <c r="EOS229" s="248"/>
      <c r="EOT229" s="249"/>
      <c r="EOU229" s="250"/>
      <c r="EOV229" s="248"/>
      <c r="EOW229" s="249"/>
      <c r="EOX229" s="250"/>
      <c r="EOY229" s="248"/>
      <c r="EOZ229" s="249"/>
      <c r="EPA229" s="250"/>
      <c r="EPB229" s="248"/>
      <c r="EPC229" s="249"/>
      <c r="EPD229" s="250"/>
      <c r="EPE229" s="248"/>
      <c r="EPF229" s="249"/>
      <c r="EPG229" s="250"/>
      <c r="EPH229" s="248"/>
      <c r="EPI229" s="249"/>
      <c r="EPJ229" s="250"/>
      <c r="EPK229" s="248"/>
      <c r="EPL229" s="249"/>
      <c r="EPM229" s="250"/>
      <c r="EPN229" s="248"/>
      <c r="EPO229" s="249"/>
      <c r="EPP229" s="250"/>
      <c r="EPQ229" s="248"/>
      <c r="EPR229" s="249"/>
      <c r="EPS229" s="250"/>
      <c r="EPT229" s="248"/>
      <c r="EPU229" s="249"/>
      <c r="EPV229" s="250"/>
      <c r="EPW229" s="248"/>
      <c r="EPX229" s="249"/>
      <c r="EPY229" s="250"/>
      <c r="EPZ229" s="248"/>
      <c r="EQA229" s="249"/>
      <c r="EQB229" s="250"/>
      <c r="EQC229" s="248"/>
      <c r="EQD229" s="249"/>
      <c r="EQE229" s="250"/>
      <c r="EQF229" s="248"/>
      <c r="EQG229" s="249"/>
      <c r="EQH229" s="250"/>
      <c r="EQI229" s="248"/>
      <c r="EQJ229" s="249"/>
      <c r="EQK229" s="250"/>
      <c r="EQL229" s="248"/>
      <c r="EQM229" s="249"/>
      <c r="EQN229" s="250"/>
      <c r="EQO229" s="248"/>
      <c r="EQP229" s="249"/>
      <c r="EQQ229" s="250"/>
      <c r="EQR229" s="248"/>
      <c r="EQS229" s="249"/>
      <c r="EQT229" s="250"/>
      <c r="EQU229" s="248"/>
      <c r="EQV229" s="249"/>
      <c r="EQW229" s="250"/>
      <c r="EQX229" s="248"/>
      <c r="EQY229" s="249"/>
      <c r="EQZ229" s="250"/>
      <c r="ERA229" s="248"/>
      <c r="ERB229" s="249"/>
      <c r="ERC229" s="250"/>
      <c r="ERD229" s="248"/>
      <c r="ERE229" s="249"/>
      <c r="ERF229" s="250"/>
      <c r="ERG229" s="248"/>
      <c r="ERH229" s="249"/>
      <c r="ERI229" s="250"/>
      <c r="ERJ229" s="248"/>
      <c r="ERK229" s="249"/>
      <c r="ERL229" s="250"/>
      <c r="ERM229" s="248"/>
      <c r="ERN229" s="249"/>
      <c r="ERO229" s="250"/>
      <c r="ERP229" s="248"/>
      <c r="ERQ229" s="249"/>
      <c r="ERR229" s="250"/>
      <c r="ERS229" s="248"/>
      <c r="ERT229" s="249"/>
      <c r="ERU229" s="250"/>
      <c r="ERV229" s="248"/>
      <c r="ERW229" s="249"/>
      <c r="ERX229" s="250"/>
      <c r="ERY229" s="248"/>
      <c r="ERZ229" s="249"/>
      <c r="ESA229" s="250"/>
      <c r="ESB229" s="248"/>
      <c r="ESC229" s="249"/>
      <c r="ESD229" s="250"/>
      <c r="ESE229" s="248"/>
      <c r="ESF229" s="249"/>
      <c r="ESG229" s="250"/>
      <c r="ESH229" s="248"/>
      <c r="ESI229" s="249"/>
      <c r="ESJ229" s="250"/>
      <c r="ESK229" s="248"/>
      <c r="ESL229" s="249"/>
      <c r="ESM229" s="250"/>
      <c r="ESN229" s="248"/>
      <c r="ESO229" s="249"/>
      <c r="ESP229" s="250"/>
      <c r="ESQ229" s="248"/>
      <c r="ESR229" s="249"/>
      <c r="ESS229" s="250"/>
      <c r="EST229" s="248"/>
      <c r="ESU229" s="249"/>
      <c r="ESV229" s="250"/>
      <c r="ESW229" s="248"/>
      <c r="ESX229" s="249"/>
      <c r="ESY229" s="250"/>
      <c r="ESZ229" s="248"/>
      <c r="ETA229" s="249"/>
      <c r="ETB229" s="250"/>
      <c r="ETC229" s="248"/>
      <c r="ETD229" s="249"/>
      <c r="ETE229" s="250"/>
      <c r="ETF229" s="248"/>
      <c r="ETG229" s="249"/>
      <c r="ETH229" s="250"/>
      <c r="ETI229" s="248"/>
      <c r="ETJ229" s="249"/>
      <c r="ETK229" s="250"/>
      <c r="ETL229" s="248"/>
      <c r="ETM229" s="249"/>
      <c r="ETN229" s="250"/>
      <c r="ETO229" s="248"/>
      <c r="ETP229" s="249"/>
      <c r="ETQ229" s="250"/>
      <c r="ETR229" s="248"/>
      <c r="ETS229" s="249"/>
      <c r="ETT229" s="250"/>
      <c r="ETU229" s="248"/>
      <c r="ETV229" s="249"/>
      <c r="ETW229" s="250"/>
      <c r="ETX229" s="248"/>
      <c r="ETY229" s="249"/>
      <c r="ETZ229" s="250"/>
      <c r="EUA229" s="248"/>
      <c r="EUB229" s="249"/>
      <c r="EUC229" s="250"/>
      <c r="EUD229" s="248"/>
      <c r="EUE229" s="249"/>
      <c r="EUF229" s="250"/>
      <c r="EUG229" s="248"/>
      <c r="EUH229" s="249"/>
      <c r="EUI229" s="250"/>
      <c r="EUJ229" s="248"/>
      <c r="EUK229" s="249"/>
      <c r="EUL229" s="250"/>
      <c r="EUM229" s="248"/>
      <c r="EUN229" s="249"/>
      <c r="EUO229" s="250"/>
      <c r="EUP229" s="248"/>
      <c r="EUQ229" s="249"/>
      <c r="EUR229" s="250"/>
      <c r="EUS229" s="248"/>
      <c r="EUT229" s="249"/>
      <c r="EUU229" s="250"/>
      <c r="EUV229" s="248"/>
      <c r="EUW229" s="249"/>
      <c r="EUX229" s="250"/>
      <c r="EUY229" s="248"/>
      <c r="EUZ229" s="249"/>
      <c r="EVA229" s="250"/>
      <c r="EVB229" s="248"/>
      <c r="EVC229" s="249"/>
      <c r="EVD229" s="250"/>
      <c r="EVE229" s="248"/>
      <c r="EVF229" s="249"/>
      <c r="EVG229" s="250"/>
      <c r="EVH229" s="248"/>
      <c r="EVI229" s="249"/>
      <c r="EVJ229" s="250"/>
      <c r="EVK229" s="248"/>
      <c r="EVL229" s="249"/>
      <c r="EVM229" s="250"/>
      <c r="EVN229" s="248"/>
      <c r="EVO229" s="249"/>
      <c r="EVP229" s="250"/>
      <c r="EVQ229" s="248"/>
      <c r="EVR229" s="249"/>
      <c r="EVS229" s="250"/>
      <c r="EVT229" s="248"/>
      <c r="EVU229" s="249"/>
      <c r="EVV229" s="250"/>
      <c r="EVW229" s="248"/>
      <c r="EVX229" s="249"/>
      <c r="EVY229" s="250"/>
      <c r="EVZ229" s="248"/>
      <c r="EWA229" s="249"/>
      <c r="EWB229" s="250"/>
      <c r="EWC229" s="248"/>
      <c r="EWD229" s="249"/>
      <c r="EWE229" s="250"/>
      <c r="EWF229" s="248"/>
      <c r="EWG229" s="249"/>
      <c r="EWH229" s="250"/>
      <c r="EWI229" s="248"/>
      <c r="EWJ229" s="249"/>
      <c r="EWK229" s="250"/>
      <c r="EWL229" s="248"/>
      <c r="EWM229" s="249"/>
      <c r="EWN229" s="250"/>
      <c r="EWO229" s="248"/>
      <c r="EWP229" s="249"/>
      <c r="EWQ229" s="250"/>
      <c r="EWR229" s="248"/>
      <c r="EWS229" s="249"/>
      <c r="EWT229" s="250"/>
      <c r="EWU229" s="248"/>
      <c r="EWV229" s="249"/>
      <c r="EWW229" s="250"/>
      <c r="EWX229" s="248"/>
      <c r="EWY229" s="249"/>
      <c r="EWZ229" s="250"/>
      <c r="EXA229" s="248"/>
      <c r="EXB229" s="249"/>
      <c r="EXC229" s="250"/>
      <c r="EXD229" s="248"/>
      <c r="EXE229" s="249"/>
      <c r="EXF229" s="250"/>
      <c r="EXG229" s="248"/>
      <c r="EXH229" s="249"/>
      <c r="EXI229" s="250"/>
      <c r="EXJ229" s="248"/>
      <c r="EXK229" s="249"/>
      <c r="EXL229" s="250"/>
      <c r="EXM229" s="248"/>
      <c r="EXN229" s="249"/>
      <c r="EXO229" s="250"/>
      <c r="EXP229" s="248"/>
      <c r="EXQ229" s="249"/>
      <c r="EXR229" s="250"/>
      <c r="EXS229" s="248"/>
      <c r="EXT229" s="249"/>
      <c r="EXU229" s="250"/>
      <c r="EXV229" s="248"/>
      <c r="EXW229" s="249"/>
      <c r="EXX229" s="250"/>
      <c r="EXY229" s="248"/>
      <c r="EXZ229" s="249"/>
      <c r="EYA229" s="250"/>
      <c r="EYB229" s="248"/>
      <c r="EYC229" s="249"/>
      <c r="EYD229" s="250"/>
      <c r="EYE229" s="248"/>
      <c r="EYF229" s="249"/>
      <c r="EYG229" s="250"/>
      <c r="EYH229" s="248"/>
      <c r="EYI229" s="249"/>
      <c r="EYJ229" s="250"/>
      <c r="EYK229" s="248"/>
      <c r="EYL229" s="249"/>
      <c r="EYM229" s="250"/>
      <c r="EYN229" s="248"/>
      <c r="EYO229" s="249"/>
      <c r="EYP229" s="250"/>
      <c r="EYQ229" s="248"/>
      <c r="EYR229" s="249"/>
      <c r="EYS229" s="250"/>
      <c r="EYT229" s="248"/>
      <c r="EYU229" s="249"/>
      <c r="EYV229" s="250"/>
      <c r="EYW229" s="248"/>
      <c r="EYX229" s="249"/>
      <c r="EYY229" s="250"/>
      <c r="EYZ229" s="248"/>
      <c r="EZA229" s="249"/>
      <c r="EZB229" s="250"/>
      <c r="EZC229" s="248"/>
      <c r="EZD229" s="249"/>
      <c r="EZE229" s="250"/>
      <c r="EZF229" s="248"/>
      <c r="EZG229" s="249"/>
      <c r="EZH229" s="250"/>
      <c r="EZI229" s="248"/>
      <c r="EZJ229" s="249"/>
      <c r="EZK229" s="250"/>
      <c r="EZL229" s="248"/>
      <c r="EZM229" s="249"/>
      <c r="EZN229" s="250"/>
      <c r="EZO229" s="248"/>
      <c r="EZP229" s="249"/>
      <c r="EZQ229" s="250"/>
      <c r="EZR229" s="248"/>
      <c r="EZS229" s="249"/>
      <c r="EZT229" s="250"/>
      <c r="EZU229" s="248"/>
      <c r="EZV229" s="249"/>
      <c r="EZW229" s="250"/>
      <c r="EZX229" s="248"/>
      <c r="EZY229" s="249"/>
      <c r="EZZ229" s="250"/>
      <c r="FAA229" s="248"/>
      <c r="FAB229" s="249"/>
      <c r="FAC229" s="250"/>
      <c r="FAD229" s="248"/>
      <c r="FAE229" s="249"/>
      <c r="FAF229" s="250"/>
      <c r="FAG229" s="248"/>
      <c r="FAH229" s="249"/>
      <c r="FAI229" s="250"/>
      <c r="FAJ229" s="248"/>
      <c r="FAK229" s="249"/>
      <c r="FAL229" s="250"/>
      <c r="FAM229" s="248"/>
      <c r="FAN229" s="249"/>
      <c r="FAO229" s="250"/>
      <c r="FAP229" s="248"/>
      <c r="FAQ229" s="249"/>
      <c r="FAR229" s="250"/>
      <c r="FAS229" s="248"/>
      <c r="FAT229" s="249"/>
      <c r="FAU229" s="250"/>
      <c r="FAV229" s="248"/>
      <c r="FAW229" s="249"/>
      <c r="FAX229" s="250"/>
      <c r="FAY229" s="248"/>
      <c r="FAZ229" s="249"/>
      <c r="FBA229" s="250"/>
      <c r="FBB229" s="248"/>
      <c r="FBC229" s="249"/>
      <c r="FBD229" s="250"/>
      <c r="FBE229" s="248"/>
      <c r="FBF229" s="249"/>
      <c r="FBG229" s="250"/>
      <c r="FBH229" s="248"/>
      <c r="FBI229" s="249"/>
      <c r="FBJ229" s="250"/>
      <c r="FBK229" s="248"/>
      <c r="FBL229" s="249"/>
      <c r="FBM229" s="250"/>
      <c r="FBN229" s="248"/>
      <c r="FBO229" s="249"/>
      <c r="FBP229" s="250"/>
      <c r="FBQ229" s="248"/>
      <c r="FBR229" s="249"/>
      <c r="FBS229" s="250"/>
      <c r="FBT229" s="248"/>
      <c r="FBU229" s="249"/>
      <c r="FBV229" s="250"/>
      <c r="FBW229" s="248"/>
      <c r="FBX229" s="249"/>
      <c r="FBY229" s="250"/>
      <c r="FBZ229" s="248"/>
      <c r="FCA229" s="249"/>
      <c r="FCB229" s="250"/>
      <c r="FCC229" s="248"/>
      <c r="FCD229" s="249"/>
      <c r="FCE229" s="250"/>
      <c r="FCF229" s="248"/>
      <c r="FCG229" s="249"/>
      <c r="FCH229" s="250"/>
      <c r="FCI229" s="248"/>
      <c r="FCJ229" s="249"/>
      <c r="FCK229" s="250"/>
      <c r="FCL229" s="248"/>
      <c r="FCM229" s="249"/>
      <c r="FCN229" s="250"/>
      <c r="FCO229" s="248"/>
      <c r="FCP229" s="249"/>
      <c r="FCQ229" s="250"/>
      <c r="FCR229" s="248"/>
      <c r="FCS229" s="249"/>
      <c r="FCT229" s="250"/>
      <c r="FCU229" s="248"/>
      <c r="FCV229" s="249"/>
      <c r="FCW229" s="250"/>
      <c r="FCX229" s="248"/>
      <c r="FCY229" s="249"/>
      <c r="FCZ229" s="250"/>
      <c r="FDA229" s="248"/>
      <c r="FDB229" s="249"/>
      <c r="FDC229" s="250"/>
      <c r="FDD229" s="248"/>
      <c r="FDE229" s="249"/>
      <c r="FDF229" s="250"/>
      <c r="FDG229" s="248"/>
      <c r="FDH229" s="249"/>
      <c r="FDI229" s="250"/>
      <c r="FDJ229" s="248"/>
      <c r="FDK229" s="249"/>
      <c r="FDL229" s="250"/>
      <c r="FDM229" s="248"/>
      <c r="FDN229" s="249"/>
      <c r="FDO229" s="250"/>
      <c r="FDP229" s="248"/>
      <c r="FDQ229" s="249"/>
      <c r="FDR229" s="250"/>
      <c r="FDS229" s="248"/>
      <c r="FDT229" s="249"/>
      <c r="FDU229" s="250"/>
      <c r="FDV229" s="248"/>
      <c r="FDW229" s="249"/>
      <c r="FDX229" s="250"/>
      <c r="FDY229" s="248"/>
      <c r="FDZ229" s="249"/>
      <c r="FEA229" s="250"/>
      <c r="FEB229" s="248"/>
      <c r="FEC229" s="249"/>
      <c r="FED229" s="250"/>
      <c r="FEE229" s="248"/>
      <c r="FEF229" s="249"/>
      <c r="FEG229" s="250"/>
      <c r="FEH229" s="248"/>
      <c r="FEI229" s="249"/>
      <c r="FEJ229" s="250"/>
      <c r="FEK229" s="248"/>
      <c r="FEL229" s="249"/>
      <c r="FEM229" s="250"/>
      <c r="FEN229" s="248"/>
      <c r="FEO229" s="249"/>
      <c r="FEP229" s="250"/>
      <c r="FEQ229" s="248"/>
      <c r="FER229" s="249"/>
      <c r="FES229" s="250"/>
      <c r="FET229" s="248"/>
      <c r="FEU229" s="249"/>
      <c r="FEV229" s="250"/>
      <c r="FEW229" s="248"/>
      <c r="FEX229" s="249"/>
      <c r="FEY229" s="250"/>
      <c r="FEZ229" s="248"/>
      <c r="FFA229" s="249"/>
      <c r="FFB229" s="250"/>
      <c r="FFC229" s="248"/>
      <c r="FFD229" s="249"/>
      <c r="FFE229" s="250"/>
      <c r="FFF229" s="248"/>
      <c r="FFG229" s="249"/>
      <c r="FFH229" s="250"/>
      <c r="FFI229" s="248"/>
      <c r="FFJ229" s="249"/>
      <c r="FFK229" s="250"/>
      <c r="FFL229" s="248"/>
      <c r="FFM229" s="249"/>
      <c r="FFN229" s="250"/>
      <c r="FFO229" s="248"/>
      <c r="FFP229" s="249"/>
      <c r="FFQ229" s="250"/>
      <c r="FFR229" s="248"/>
      <c r="FFS229" s="249"/>
      <c r="FFT229" s="250"/>
      <c r="FFU229" s="248"/>
      <c r="FFV229" s="249"/>
      <c r="FFW229" s="250"/>
      <c r="FFX229" s="248"/>
      <c r="FFY229" s="249"/>
      <c r="FFZ229" s="250"/>
      <c r="FGA229" s="248"/>
      <c r="FGB229" s="249"/>
      <c r="FGC229" s="250"/>
      <c r="FGD229" s="248"/>
      <c r="FGE229" s="249"/>
      <c r="FGF229" s="250"/>
      <c r="FGG229" s="248"/>
      <c r="FGH229" s="249"/>
      <c r="FGI229" s="250"/>
      <c r="FGJ229" s="248"/>
      <c r="FGK229" s="249"/>
      <c r="FGL229" s="250"/>
      <c r="FGM229" s="248"/>
      <c r="FGN229" s="249"/>
      <c r="FGO229" s="250"/>
      <c r="FGP229" s="248"/>
      <c r="FGQ229" s="249"/>
      <c r="FGR229" s="250"/>
      <c r="FGS229" s="248"/>
      <c r="FGT229" s="249"/>
      <c r="FGU229" s="250"/>
      <c r="FGV229" s="248"/>
      <c r="FGW229" s="249"/>
      <c r="FGX229" s="250"/>
      <c r="FGY229" s="248"/>
      <c r="FGZ229" s="249"/>
      <c r="FHA229" s="250"/>
      <c r="FHB229" s="248"/>
      <c r="FHC229" s="249"/>
      <c r="FHD229" s="250"/>
      <c r="FHE229" s="248"/>
      <c r="FHF229" s="249"/>
      <c r="FHG229" s="250"/>
      <c r="FHH229" s="248"/>
      <c r="FHI229" s="249"/>
      <c r="FHJ229" s="250"/>
      <c r="FHK229" s="248"/>
      <c r="FHL229" s="249"/>
      <c r="FHM229" s="250"/>
      <c r="FHN229" s="248"/>
      <c r="FHO229" s="249"/>
      <c r="FHP229" s="250"/>
      <c r="FHQ229" s="248"/>
      <c r="FHR229" s="249"/>
      <c r="FHS229" s="250"/>
      <c r="FHT229" s="248"/>
      <c r="FHU229" s="249"/>
      <c r="FHV229" s="250"/>
      <c r="FHW229" s="248"/>
      <c r="FHX229" s="249"/>
      <c r="FHY229" s="250"/>
      <c r="FHZ229" s="248"/>
      <c r="FIA229" s="249"/>
      <c r="FIB229" s="250"/>
      <c r="FIC229" s="248"/>
      <c r="FID229" s="249"/>
      <c r="FIE229" s="250"/>
      <c r="FIF229" s="248"/>
      <c r="FIG229" s="249"/>
      <c r="FIH229" s="250"/>
      <c r="FII229" s="248"/>
      <c r="FIJ229" s="249"/>
      <c r="FIK229" s="250"/>
      <c r="FIL229" s="248"/>
      <c r="FIM229" s="249"/>
      <c r="FIN229" s="250"/>
      <c r="FIO229" s="248"/>
      <c r="FIP229" s="249"/>
      <c r="FIQ229" s="250"/>
      <c r="FIR229" s="248"/>
      <c r="FIS229" s="249"/>
      <c r="FIT229" s="250"/>
      <c r="FIU229" s="248"/>
      <c r="FIV229" s="249"/>
      <c r="FIW229" s="250"/>
      <c r="FIX229" s="248"/>
      <c r="FIY229" s="249"/>
      <c r="FIZ229" s="250"/>
      <c r="FJA229" s="248"/>
      <c r="FJB229" s="249"/>
      <c r="FJC229" s="250"/>
      <c r="FJD229" s="248"/>
      <c r="FJE229" s="249"/>
      <c r="FJF229" s="250"/>
      <c r="FJG229" s="248"/>
      <c r="FJH229" s="249"/>
      <c r="FJI229" s="250"/>
      <c r="FJJ229" s="248"/>
      <c r="FJK229" s="249"/>
      <c r="FJL229" s="250"/>
      <c r="FJM229" s="248"/>
      <c r="FJN229" s="249"/>
      <c r="FJO229" s="250"/>
      <c r="FJP229" s="248"/>
      <c r="FJQ229" s="249"/>
      <c r="FJR229" s="250"/>
      <c r="FJS229" s="248"/>
      <c r="FJT229" s="249"/>
      <c r="FJU229" s="250"/>
      <c r="FJV229" s="248"/>
      <c r="FJW229" s="249"/>
      <c r="FJX229" s="250"/>
      <c r="FJY229" s="248"/>
      <c r="FJZ229" s="249"/>
      <c r="FKA229" s="250"/>
      <c r="FKB229" s="248"/>
      <c r="FKC229" s="249"/>
      <c r="FKD229" s="250"/>
      <c r="FKE229" s="248"/>
      <c r="FKF229" s="249"/>
      <c r="FKG229" s="250"/>
      <c r="FKH229" s="248"/>
      <c r="FKI229" s="249"/>
      <c r="FKJ229" s="250"/>
      <c r="FKK229" s="248"/>
      <c r="FKL229" s="249"/>
      <c r="FKM229" s="250"/>
      <c r="FKN229" s="248"/>
      <c r="FKO229" s="249"/>
      <c r="FKP229" s="250"/>
      <c r="FKQ229" s="248"/>
      <c r="FKR229" s="249"/>
      <c r="FKS229" s="250"/>
      <c r="FKT229" s="248"/>
      <c r="FKU229" s="249"/>
      <c r="FKV229" s="250"/>
      <c r="FKW229" s="248"/>
      <c r="FKX229" s="249"/>
      <c r="FKY229" s="250"/>
      <c r="FKZ229" s="248"/>
      <c r="FLA229" s="249"/>
      <c r="FLB229" s="250"/>
      <c r="FLC229" s="248"/>
      <c r="FLD229" s="249"/>
      <c r="FLE229" s="250"/>
      <c r="FLF229" s="248"/>
      <c r="FLG229" s="249"/>
      <c r="FLH229" s="250"/>
      <c r="FLI229" s="248"/>
      <c r="FLJ229" s="249"/>
      <c r="FLK229" s="250"/>
      <c r="FLL229" s="248"/>
      <c r="FLM229" s="249"/>
      <c r="FLN229" s="250"/>
      <c r="FLO229" s="248"/>
      <c r="FLP229" s="249"/>
      <c r="FLQ229" s="250"/>
      <c r="FLR229" s="248"/>
      <c r="FLS229" s="249"/>
      <c r="FLT229" s="250"/>
      <c r="FLU229" s="248"/>
      <c r="FLV229" s="249"/>
      <c r="FLW229" s="250"/>
      <c r="FLX229" s="248"/>
      <c r="FLY229" s="249"/>
      <c r="FLZ229" s="250"/>
      <c r="FMA229" s="248"/>
      <c r="FMB229" s="249"/>
      <c r="FMC229" s="250"/>
      <c r="FMD229" s="248"/>
      <c r="FME229" s="249"/>
      <c r="FMF229" s="250"/>
      <c r="FMG229" s="248"/>
      <c r="FMH229" s="249"/>
      <c r="FMI229" s="250"/>
      <c r="FMJ229" s="248"/>
      <c r="FMK229" s="249"/>
      <c r="FML229" s="250"/>
      <c r="FMM229" s="248"/>
      <c r="FMN229" s="249"/>
      <c r="FMO229" s="250"/>
      <c r="FMP229" s="248"/>
      <c r="FMQ229" s="249"/>
      <c r="FMR229" s="250"/>
      <c r="FMS229" s="248"/>
      <c r="FMT229" s="249"/>
      <c r="FMU229" s="250"/>
      <c r="FMV229" s="248"/>
      <c r="FMW229" s="249"/>
      <c r="FMX229" s="250"/>
      <c r="FMY229" s="248"/>
      <c r="FMZ229" s="249"/>
      <c r="FNA229" s="250"/>
      <c r="FNB229" s="248"/>
      <c r="FNC229" s="249"/>
      <c r="FND229" s="250"/>
      <c r="FNE229" s="248"/>
      <c r="FNF229" s="249"/>
      <c r="FNG229" s="250"/>
      <c r="FNH229" s="248"/>
      <c r="FNI229" s="249"/>
      <c r="FNJ229" s="250"/>
      <c r="FNK229" s="248"/>
      <c r="FNL229" s="249"/>
      <c r="FNM229" s="250"/>
      <c r="FNN229" s="248"/>
      <c r="FNO229" s="249"/>
      <c r="FNP229" s="250"/>
      <c r="FNQ229" s="248"/>
      <c r="FNR229" s="249"/>
      <c r="FNS229" s="250"/>
      <c r="FNT229" s="248"/>
      <c r="FNU229" s="249"/>
      <c r="FNV229" s="250"/>
      <c r="FNW229" s="248"/>
      <c r="FNX229" s="249"/>
      <c r="FNY229" s="250"/>
      <c r="FNZ229" s="248"/>
      <c r="FOA229" s="249"/>
      <c r="FOB229" s="250"/>
      <c r="FOC229" s="248"/>
      <c r="FOD229" s="249"/>
      <c r="FOE229" s="250"/>
      <c r="FOF229" s="248"/>
      <c r="FOG229" s="249"/>
      <c r="FOH229" s="250"/>
      <c r="FOI229" s="248"/>
      <c r="FOJ229" s="249"/>
      <c r="FOK229" s="250"/>
      <c r="FOL229" s="248"/>
      <c r="FOM229" s="249"/>
      <c r="FON229" s="250"/>
      <c r="FOO229" s="248"/>
      <c r="FOP229" s="249"/>
      <c r="FOQ229" s="250"/>
      <c r="FOR229" s="248"/>
      <c r="FOS229" s="249"/>
      <c r="FOT229" s="250"/>
      <c r="FOU229" s="248"/>
      <c r="FOV229" s="249"/>
      <c r="FOW229" s="250"/>
      <c r="FOX229" s="248"/>
      <c r="FOY229" s="249"/>
      <c r="FOZ229" s="250"/>
      <c r="FPA229" s="248"/>
      <c r="FPB229" s="249"/>
      <c r="FPC229" s="250"/>
      <c r="FPD229" s="248"/>
      <c r="FPE229" s="249"/>
      <c r="FPF229" s="250"/>
      <c r="FPG229" s="248"/>
      <c r="FPH229" s="249"/>
      <c r="FPI229" s="250"/>
      <c r="FPJ229" s="248"/>
      <c r="FPK229" s="249"/>
      <c r="FPL229" s="250"/>
      <c r="FPM229" s="248"/>
      <c r="FPN229" s="249"/>
      <c r="FPO229" s="250"/>
      <c r="FPP229" s="248"/>
      <c r="FPQ229" s="249"/>
      <c r="FPR229" s="250"/>
      <c r="FPS229" s="248"/>
      <c r="FPT229" s="249"/>
      <c r="FPU229" s="250"/>
      <c r="FPV229" s="248"/>
      <c r="FPW229" s="249"/>
      <c r="FPX229" s="250"/>
      <c r="FPY229" s="248"/>
      <c r="FPZ229" s="249"/>
      <c r="FQA229" s="250"/>
      <c r="FQB229" s="248"/>
      <c r="FQC229" s="249"/>
      <c r="FQD229" s="250"/>
      <c r="FQE229" s="248"/>
      <c r="FQF229" s="249"/>
      <c r="FQG229" s="250"/>
      <c r="FQH229" s="248"/>
      <c r="FQI229" s="249"/>
      <c r="FQJ229" s="250"/>
      <c r="FQK229" s="248"/>
      <c r="FQL229" s="249"/>
      <c r="FQM229" s="250"/>
      <c r="FQN229" s="248"/>
      <c r="FQO229" s="249"/>
      <c r="FQP229" s="250"/>
      <c r="FQQ229" s="248"/>
      <c r="FQR229" s="249"/>
      <c r="FQS229" s="250"/>
      <c r="FQT229" s="248"/>
      <c r="FQU229" s="249"/>
      <c r="FQV229" s="250"/>
      <c r="FQW229" s="248"/>
      <c r="FQX229" s="249"/>
      <c r="FQY229" s="250"/>
      <c r="FQZ229" s="248"/>
      <c r="FRA229" s="249"/>
      <c r="FRB229" s="250"/>
      <c r="FRC229" s="248"/>
      <c r="FRD229" s="249"/>
      <c r="FRE229" s="250"/>
      <c r="FRF229" s="248"/>
      <c r="FRG229" s="249"/>
      <c r="FRH229" s="250"/>
      <c r="FRI229" s="248"/>
      <c r="FRJ229" s="249"/>
      <c r="FRK229" s="250"/>
      <c r="FRL229" s="248"/>
      <c r="FRM229" s="249"/>
      <c r="FRN229" s="250"/>
      <c r="FRO229" s="248"/>
      <c r="FRP229" s="249"/>
      <c r="FRQ229" s="250"/>
      <c r="FRR229" s="248"/>
      <c r="FRS229" s="249"/>
      <c r="FRT229" s="250"/>
      <c r="FRU229" s="248"/>
      <c r="FRV229" s="249"/>
      <c r="FRW229" s="250"/>
      <c r="FRX229" s="248"/>
      <c r="FRY229" s="249"/>
      <c r="FRZ229" s="250"/>
      <c r="FSA229" s="248"/>
      <c r="FSB229" s="249"/>
      <c r="FSC229" s="250"/>
      <c r="FSD229" s="248"/>
      <c r="FSE229" s="249"/>
      <c r="FSF229" s="250"/>
      <c r="FSG229" s="248"/>
      <c r="FSH229" s="249"/>
      <c r="FSI229" s="250"/>
      <c r="FSJ229" s="248"/>
      <c r="FSK229" s="249"/>
      <c r="FSL229" s="250"/>
      <c r="FSM229" s="248"/>
      <c r="FSN229" s="249"/>
      <c r="FSO229" s="250"/>
      <c r="FSP229" s="248"/>
      <c r="FSQ229" s="249"/>
      <c r="FSR229" s="250"/>
      <c r="FSS229" s="248"/>
      <c r="FST229" s="249"/>
      <c r="FSU229" s="250"/>
      <c r="FSV229" s="248"/>
      <c r="FSW229" s="249"/>
      <c r="FSX229" s="250"/>
      <c r="FSY229" s="248"/>
      <c r="FSZ229" s="249"/>
      <c r="FTA229" s="250"/>
      <c r="FTB229" s="248"/>
      <c r="FTC229" s="249"/>
      <c r="FTD229" s="250"/>
      <c r="FTE229" s="248"/>
      <c r="FTF229" s="249"/>
      <c r="FTG229" s="250"/>
      <c r="FTH229" s="248"/>
      <c r="FTI229" s="249"/>
      <c r="FTJ229" s="250"/>
      <c r="FTK229" s="248"/>
      <c r="FTL229" s="249"/>
      <c r="FTM229" s="250"/>
      <c r="FTN229" s="248"/>
      <c r="FTO229" s="249"/>
      <c r="FTP229" s="250"/>
      <c r="FTQ229" s="248"/>
      <c r="FTR229" s="249"/>
      <c r="FTS229" s="250"/>
      <c r="FTT229" s="248"/>
      <c r="FTU229" s="249"/>
      <c r="FTV229" s="250"/>
      <c r="FTW229" s="248"/>
      <c r="FTX229" s="249"/>
      <c r="FTY229" s="250"/>
      <c r="FTZ229" s="248"/>
      <c r="FUA229" s="249"/>
      <c r="FUB229" s="250"/>
      <c r="FUC229" s="248"/>
      <c r="FUD229" s="249"/>
      <c r="FUE229" s="250"/>
      <c r="FUF229" s="248"/>
      <c r="FUG229" s="249"/>
      <c r="FUH229" s="250"/>
      <c r="FUI229" s="248"/>
      <c r="FUJ229" s="249"/>
      <c r="FUK229" s="250"/>
      <c r="FUL229" s="248"/>
      <c r="FUM229" s="249"/>
      <c r="FUN229" s="250"/>
      <c r="FUO229" s="248"/>
      <c r="FUP229" s="249"/>
      <c r="FUQ229" s="250"/>
      <c r="FUR229" s="248"/>
      <c r="FUS229" s="249"/>
      <c r="FUT229" s="250"/>
      <c r="FUU229" s="248"/>
      <c r="FUV229" s="249"/>
      <c r="FUW229" s="250"/>
      <c r="FUX229" s="248"/>
      <c r="FUY229" s="249"/>
      <c r="FUZ229" s="250"/>
      <c r="FVA229" s="248"/>
      <c r="FVB229" s="249"/>
      <c r="FVC229" s="250"/>
      <c r="FVD229" s="248"/>
      <c r="FVE229" s="249"/>
      <c r="FVF229" s="250"/>
      <c r="FVG229" s="248"/>
      <c r="FVH229" s="249"/>
      <c r="FVI229" s="250"/>
      <c r="FVJ229" s="248"/>
      <c r="FVK229" s="249"/>
      <c r="FVL229" s="250"/>
      <c r="FVM229" s="248"/>
      <c r="FVN229" s="249"/>
      <c r="FVO229" s="250"/>
      <c r="FVP229" s="248"/>
      <c r="FVQ229" s="249"/>
      <c r="FVR229" s="250"/>
      <c r="FVS229" s="248"/>
      <c r="FVT229" s="249"/>
      <c r="FVU229" s="250"/>
      <c r="FVV229" s="248"/>
      <c r="FVW229" s="249"/>
      <c r="FVX229" s="250"/>
      <c r="FVY229" s="248"/>
      <c r="FVZ229" s="249"/>
      <c r="FWA229" s="250"/>
      <c r="FWB229" s="248"/>
      <c r="FWC229" s="249"/>
      <c r="FWD229" s="250"/>
      <c r="FWE229" s="248"/>
      <c r="FWF229" s="249"/>
      <c r="FWG229" s="250"/>
      <c r="FWH229" s="248"/>
      <c r="FWI229" s="249"/>
      <c r="FWJ229" s="250"/>
      <c r="FWK229" s="248"/>
      <c r="FWL229" s="249"/>
      <c r="FWM229" s="250"/>
      <c r="FWN229" s="248"/>
      <c r="FWO229" s="249"/>
      <c r="FWP229" s="250"/>
      <c r="FWQ229" s="248"/>
      <c r="FWR229" s="249"/>
      <c r="FWS229" s="250"/>
      <c r="FWT229" s="248"/>
      <c r="FWU229" s="249"/>
      <c r="FWV229" s="250"/>
      <c r="FWW229" s="248"/>
      <c r="FWX229" s="249"/>
      <c r="FWY229" s="250"/>
      <c r="FWZ229" s="248"/>
      <c r="FXA229" s="249"/>
      <c r="FXB229" s="250"/>
      <c r="FXC229" s="248"/>
      <c r="FXD229" s="249"/>
      <c r="FXE229" s="250"/>
      <c r="FXF229" s="248"/>
      <c r="FXG229" s="249"/>
      <c r="FXH229" s="250"/>
      <c r="FXI229" s="248"/>
      <c r="FXJ229" s="249"/>
      <c r="FXK229" s="250"/>
      <c r="FXL229" s="248"/>
      <c r="FXM229" s="249"/>
      <c r="FXN229" s="250"/>
      <c r="FXO229" s="248"/>
      <c r="FXP229" s="249"/>
      <c r="FXQ229" s="250"/>
      <c r="FXR229" s="248"/>
      <c r="FXS229" s="249"/>
      <c r="FXT229" s="250"/>
      <c r="FXU229" s="248"/>
      <c r="FXV229" s="249"/>
      <c r="FXW229" s="250"/>
      <c r="FXX229" s="248"/>
      <c r="FXY229" s="249"/>
      <c r="FXZ229" s="250"/>
      <c r="FYA229" s="248"/>
      <c r="FYB229" s="249"/>
      <c r="FYC229" s="250"/>
      <c r="FYD229" s="248"/>
      <c r="FYE229" s="249"/>
      <c r="FYF229" s="250"/>
      <c r="FYG229" s="248"/>
      <c r="FYH229" s="249"/>
      <c r="FYI229" s="250"/>
      <c r="FYJ229" s="248"/>
      <c r="FYK229" s="249"/>
      <c r="FYL229" s="250"/>
      <c r="FYM229" s="248"/>
      <c r="FYN229" s="249"/>
      <c r="FYO229" s="250"/>
      <c r="FYP229" s="248"/>
      <c r="FYQ229" s="249"/>
      <c r="FYR229" s="250"/>
      <c r="FYS229" s="248"/>
      <c r="FYT229" s="249"/>
      <c r="FYU229" s="250"/>
      <c r="FYV229" s="248"/>
      <c r="FYW229" s="249"/>
      <c r="FYX229" s="250"/>
      <c r="FYY229" s="248"/>
      <c r="FYZ229" s="249"/>
      <c r="FZA229" s="250"/>
      <c r="FZB229" s="248"/>
      <c r="FZC229" s="249"/>
      <c r="FZD229" s="250"/>
      <c r="FZE229" s="248"/>
      <c r="FZF229" s="249"/>
      <c r="FZG229" s="250"/>
      <c r="FZH229" s="248"/>
      <c r="FZI229" s="249"/>
      <c r="FZJ229" s="250"/>
      <c r="FZK229" s="248"/>
      <c r="FZL229" s="249"/>
      <c r="FZM229" s="250"/>
      <c r="FZN229" s="248"/>
      <c r="FZO229" s="249"/>
      <c r="FZP229" s="250"/>
      <c r="FZQ229" s="248"/>
      <c r="FZR229" s="249"/>
      <c r="FZS229" s="250"/>
      <c r="FZT229" s="248"/>
      <c r="FZU229" s="249"/>
      <c r="FZV229" s="250"/>
      <c r="FZW229" s="248"/>
      <c r="FZX229" s="249"/>
      <c r="FZY229" s="250"/>
      <c r="FZZ229" s="248"/>
      <c r="GAA229" s="249"/>
      <c r="GAB229" s="250"/>
      <c r="GAC229" s="248"/>
      <c r="GAD229" s="249"/>
      <c r="GAE229" s="250"/>
      <c r="GAF229" s="248"/>
      <c r="GAG229" s="249"/>
      <c r="GAH229" s="250"/>
      <c r="GAI229" s="248"/>
      <c r="GAJ229" s="249"/>
      <c r="GAK229" s="250"/>
      <c r="GAL229" s="248"/>
      <c r="GAM229" s="249"/>
      <c r="GAN229" s="250"/>
      <c r="GAO229" s="248"/>
      <c r="GAP229" s="249"/>
      <c r="GAQ229" s="250"/>
      <c r="GAR229" s="248"/>
      <c r="GAS229" s="249"/>
      <c r="GAT229" s="250"/>
      <c r="GAU229" s="248"/>
      <c r="GAV229" s="249"/>
      <c r="GAW229" s="250"/>
      <c r="GAX229" s="248"/>
      <c r="GAY229" s="249"/>
      <c r="GAZ229" s="250"/>
      <c r="GBA229" s="248"/>
      <c r="GBB229" s="249"/>
      <c r="GBC229" s="250"/>
      <c r="GBD229" s="248"/>
      <c r="GBE229" s="249"/>
      <c r="GBF229" s="250"/>
      <c r="GBG229" s="248"/>
      <c r="GBH229" s="249"/>
      <c r="GBI229" s="250"/>
      <c r="GBJ229" s="248"/>
      <c r="GBK229" s="249"/>
      <c r="GBL229" s="250"/>
      <c r="GBM229" s="248"/>
      <c r="GBN229" s="249"/>
      <c r="GBO229" s="250"/>
      <c r="GBP229" s="248"/>
      <c r="GBQ229" s="249"/>
      <c r="GBR229" s="250"/>
      <c r="GBS229" s="248"/>
      <c r="GBT229" s="249"/>
      <c r="GBU229" s="250"/>
      <c r="GBV229" s="248"/>
      <c r="GBW229" s="249"/>
      <c r="GBX229" s="250"/>
      <c r="GBY229" s="248"/>
      <c r="GBZ229" s="249"/>
      <c r="GCA229" s="250"/>
      <c r="GCB229" s="248"/>
      <c r="GCC229" s="249"/>
      <c r="GCD229" s="250"/>
      <c r="GCE229" s="248"/>
      <c r="GCF229" s="249"/>
      <c r="GCG229" s="250"/>
      <c r="GCH229" s="248"/>
      <c r="GCI229" s="249"/>
      <c r="GCJ229" s="250"/>
      <c r="GCK229" s="248"/>
      <c r="GCL229" s="249"/>
      <c r="GCM229" s="250"/>
      <c r="GCN229" s="248"/>
      <c r="GCO229" s="249"/>
      <c r="GCP229" s="250"/>
      <c r="GCQ229" s="248"/>
      <c r="GCR229" s="249"/>
      <c r="GCS229" s="250"/>
      <c r="GCT229" s="248"/>
      <c r="GCU229" s="249"/>
      <c r="GCV229" s="250"/>
      <c r="GCW229" s="248"/>
      <c r="GCX229" s="249"/>
      <c r="GCY229" s="250"/>
      <c r="GCZ229" s="248"/>
      <c r="GDA229" s="249"/>
      <c r="GDB229" s="250"/>
      <c r="GDC229" s="248"/>
      <c r="GDD229" s="249"/>
      <c r="GDE229" s="250"/>
      <c r="GDF229" s="248"/>
      <c r="GDG229" s="249"/>
      <c r="GDH229" s="250"/>
      <c r="GDI229" s="248"/>
      <c r="GDJ229" s="249"/>
      <c r="GDK229" s="250"/>
      <c r="GDL229" s="248"/>
      <c r="GDM229" s="249"/>
      <c r="GDN229" s="250"/>
      <c r="GDO229" s="248"/>
      <c r="GDP229" s="249"/>
      <c r="GDQ229" s="250"/>
      <c r="GDR229" s="248"/>
      <c r="GDS229" s="249"/>
      <c r="GDT229" s="250"/>
      <c r="GDU229" s="248"/>
      <c r="GDV229" s="249"/>
      <c r="GDW229" s="250"/>
      <c r="GDX229" s="248"/>
      <c r="GDY229" s="249"/>
      <c r="GDZ229" s="250"/>
      <c r="GEA229" s="248"/>
      <c r="GEB229" s="249"/>
      <c r="GEC229" s="250"/>
      <c r="GED229" s="248"/>
      <c r="GEE229" s="249"/>
      <c r="GEF229" s="250"/>
      <c r="GEG229" s="248"/>
      <c r="GEH229" s="249"/>
      <c r="GEI229" s="250"/>
      <c r="GEJ229" s="248"/>
      <c r="GEK229" s="249"/>
      <c r="GEL229" s="250"/>
      <c r="GEM229" s="248"/>
      <c r="GEN229" s="249"/>
      <c r="GEO229" s="250"/>
      <c r="GEP229" s="248"/>
      <c r="GEQ229" s="249"/>
      <c r="GER229" s="250"/>
      <c r="GES229" s="248"/>
      <c r="GET229" s="249"/>
      <c r="GEU229" s="250"/>
      <c r="GEV229" s="248"/>
      <c r="GEW229" s="249"/>
      <c r="GEX229" s="250"/>
      <c r="GEY229" s="248"/>
      <c r="GEZ229" s="249"/>
      <c r="GFA229" s="250"/>
      <c r="GFB229" s="248"/>
      <c r="GFC229" s="249"/>
      <c r="GFD229" s="250"/>
      <c r="GFE229" s="248"/>
      <c r="GFF229" s="249"/>
      <c r="GFG229" s="250"/>
      <c r="GFH229" s="248"/>
      <c r="GFI229" s="249"/>
      <c r="GFJ229" s="250"/>
      <c r="GFK229" s="248"/>
      <c r="GFL229" s="249"/>
      <c r="GFM229" s="250"/>
      <c r="GFN229" s="248"/>
      <c r="GFO229" s="249"/>
      <c r="GFP229" s="250"/>
      <c r="GFQ229" s="248"/>
      <c r="GFR229" s="249"/>
      <c r="GFS229" s="250"/>
      <c r="GFT229" s="248"/>
      <c r="GFU229" s="249"/>
      <c r="GFV229" s="250"/>
      <c r="GFW229" s="248"/>
      <c r="GFX229" s="249"/>
      <c r="GFY229" s="250"/>
      <c r="GFZ229" s="248"/>
      <c r="GGA229" s="249"/>
      <c r="GGB229" s="250"/>
      <c r="GGC229" s="248"/>
      <c r="GGD229" s="249"/>
      <c r="GGE229" s="250"/>
      <c r="GGF229" s="248"/>
      <c r="GGG229" s="249"/>
      <c r="GGH229" s="250"/>
      <c r="GGI229" s="248"/>
      <c r="GGJ229" s="249"/>
      <c r="GGK229" s="250"/>
      <c r="GGL229" s="248"/>
      <c r="GGM229" s="249"/>
      <c r="GGN229" s="250"/>
      <c r="GGO229" s="248"/>
      <c r="GGP229" s="249"/>
      <c r="GGQ229" s="250"/>
      <c r="GGR229" s="248"/>
      <c r="GGS229" s="249"/>
      <c r="GGT229" s="250"/>
      <c r="GGU229" s="248"/>
      <c r="GGV229" s="249"/>
      <c r="GGW229" s="250"/>
      <c r="GGX229" s="248"/>
      <c r="GGY229" s="249"/>
      <c r="GGZ229" s="250"/>
      <c r="GHA229" s="248"/>
      <c r="GHB229" s="249"/>
      <c r="GHC229" s="250"/>
      <c r="GHD229" s="248"/>
      <c r="GHE229" s="249"/>
      <c r="GHF229" s="250"/>
      <c r="GHG229" s="248"/>
      <c r="GHH229" s="249"/>
      <c r="GHI229" s="250"/>
      <c r="GHJ229" s="248"/>
      <c r="GHK229" s="249"/>
      <c r="GHL229" s="250"/>
      <c r="GHM229" s="248"/>
      <c r="GHN229" s="249"/>
      <c r="GHO229" s="250"/>
      <c r="GHP229" s="248"/>
      <c r="GHQ229" s="249"/>
      <c r="GHR229" s="250"/>
      <c r="GHS229" s="248"/>
      <c r="GHT229" s="249"/>
      <c r="GHU229" s="250"/>
      <c r="GHV229" s="248"/>
      <c r="GHW229" s="249"/>
      <c r="GHX229" s="250"/>
      <c r="GHY229" s="248"/>
      <c r="GHZ229" s="249"/>
      <c r="GIA229" s="250"/>
      <c r="GIB229" s="248"/>
      <c r="GIC229" s="249"/>
      <c r="GID229" s="250"/>
      <c r="GIE229" s="248"/>
      <c r="GIF229" s="249"/>
      <c r="GIG229" s="250"/>
      <c r="GIH229" s="248"/>
      <c r="GII229" s="249"/>
      <c r="GIJ229" s="250"/>
      <c r="GIK229" s="248"/>
      <c r="GIL229" s="249"/>
      <c r="GIM229" s="250"/>
      <c r="GIN229" s="248"/>
      <c r="GIO229" s="249"/>
      <c r="GIP229" s="250"/>
      <c r="GIQ229" s="248"/>
      <c r="GIR229" s="249"/>
      <c r="GIS229" s="250"/>
      <c r="GIT229" s="248"/>
      <c r="GIU229" s="249"/>
      <c r="GIV229" s="250"/>
      <c r="GIW229" s="248"/>
      <c r="GIX229" s="249"/>
      <c r="GIY229" s="250"/>
      <c r="GIZ229" s="248"/>
      <c r="GJA229" s="249"/>
      <c r="GJB229" s="250"/>
      <c r="GJC229" s="248"/>
      <c r="GJD229" s="249"/>
      <c r="GJE229" s="250"/>
      <c r="GJF229" s="248"/>
      <c r="GJG229" s="249"/>
      <c r="GJH229" s="250"/>
      <c r="GJI229" s="248"/>
      <c r="GJJ229" s="249"/>
      <c r="GJK229" s="250"/>
      <c r="GJL229" s="248"/>
      <c r="GJM229" s="249"/>
      <c r="GJN229" s="250"/>
      <c r="GJO229" s="248"/>
      <c r="GJP229" s="249"/>
      <c r="GJQ229" s="250"/>
      <c r="GJR229" s="248"/>
      <c r="GJS229" s="249"/>
      <c r="GJT229" s="250"/>
      <c r="GJU229" s="248"/>
      <c r="GJV229" s="249"/>
      <c r="GJW229" s="250"/>
      <c r="GJX229" s="248"/>
      <c r="GJY229" s="249"/>
      <c r="GJZ229" s="250"/>
      <c r="GKA229" s="248"/>
      <c r="GKB229" s="249"/>
      <c r="GKC229" s="250"/>
      <c r="GKD229" s="248"/>
      <c r="GKE229" s="249"/>
      <c r="GKF229" s="250"/>
      <c r="GKG229" s="248"/>
      <c r="GKH229" s="249"/>
      <c r="GKI229" s="250"/>
      <c r="GKJ229" s="248"/>
      <c r="GKK229" s="249"/>
      <c r="GKL229" s="250"/>
      <c r="GKM229" s="248"/>
      <c r="GKN229" s="249"/>
      <c r="GKO229" s="250"/>
      <c r="GKP229" s="248"/>
      <c r="GKQ229" s="249"/>
      <c r="GKR229" s="250"/>
      <c r="GKS229" s="248"/>
      <c r="GKT229" s="249"/>
      <c r="GKU229" s="250"/>
      <c r="GKV229" s="248"/>
      <c r="GKW229" s="249"/>
      <c r="GKX229" s="250"/>
      <c r="GKY229" s="248"/>
      <c r="GKZ229" s="249"/>
      <c r="GLA229" s="250"/>
      <c r="GLB229" s="248"/>
      <c r="GLC229" s="249"/>
      <c r="GLD229" s="250"/>
      <c r="GLE229" s="248"/>
      <c r="GLF229" s="249"/>
      <c r="GLG229" s="250"/>
      <c r="GLH229" s="248"/>
      <c r="GLI229" s="249"/>
      <c r="GLJ229" s="250"/>
      <c r="GLK229" s="248"/>
      <c r="GLL229" s="249"/>
      <c r="GLM229" s="250"/>
      <c r="GLN229" s="248"/>
      <c r="GLO229" s="249"/>
      <c r="GLP229" s="250"/>
      <c r="GLQ229" s="248"/>
      <c r="GLR229" s="249"/>
      <c r="GLS229" s="250"/>
      <c r="GLT229" s="248"/>
      <c r="GLU229" s="249"/>
      <c r="GLV229" s="250"/>
      <c r="GLW229" s="248"/>
      <c r="GLX229" s="249"/>
      <c r="GLY229" s="250"/>
      <c r="GLZ229" s="248"/>
      <c r="GMA229" s="249"/>
      <c r="GMB229" s="250"/>
      <c r="GMC229" s="248"/>
      <c r="GMD229" s="249"/>
      <c r="GME229" s="250"/>
      <c r="GMF229" s="248"/>
      <c r="GMG229" s="249"/>
      <c r="GMH229" s="250"/>
      <c r="GMI229" s="248"/>
      <c r="GMJ229" s="249"/>
      <c r="GMK229" s="250"/>
      <c r="GML229" s="248"/>
      <c r="GMM229" s="249"/>
      <c r="GMN229" s="250"/>
      <c r="GMO229" s="248"/>
      <c r="GMP229" s="249"/>
      <c r="GMQ229" s="250"/>
      <c r="GMR229" s="248"/>
      <c r="GMS229" s="249"/>
      <c r="GMT229" s="250"/>
      <c r="GMU229" s="248"/>
      <c r="GMV229" s="249"/>
      <c r="GMW229" s="250"/>
      <c r="GMX229" s="248"/>
      <c r="GMY229" s="249"/>
      <c r="GMZ229" s="250"/>
      <c r="GNA229" s="248"/>
      <c r="GNB229" s="249"/>
      <c r="GNC229" s="250"/>
      <c r="GND229" s="248"/>
      <c r="GNE229" s="249"/>
      <c r="GNF229" s="250"/>
      <c r="GNG229" s="248"/>
      <c r="GNH229" s="249"/>
      <c r="GNI229" s="250"/>
      <c r="GNJ229" s="248"/>
      <c r="GNK229" s="249"/>
      <c r="GNL229" s="250"/>
      <c r="GNM229" s="248"/>
      <c r="GNN229" s="249"/>
      <c r="GNO229" s="250"/>
      <c r="GNP229" s="248"/>
      <c r="GNQ229" s="249"/>
      <c r="GNR229" s="250"/>
      <c r="GNS229" s="248"/>
      <c r="GNT229" s="249"/>
      <c r="GNU229" s="250"/>
      <c r="GNV229" s="248"/>
      <c r="GNW229" s="249"/>
      <c r="GNX229" s="250"/>
      <c r="GNY229" s="248"/>
      <c r="GNZ229" s="249"/>
      <c r="GOA229" s="250"/>
      <c r="GOB229" s="248"/>
      <c r="GOC229" s="249"/>
      <c r="GOD229" s="250"/>
      <c r="GOE229" s="248"/>
      <c r="GOF229" s="249"/>
      <c r="GOG229" s="250"/>
      <c r="GOH229" s="248"/>
      <c r="GOI229" s="249"/>
      <c r="GOJ229" s="250"/>
      <c r="GOK229" s="248"/>
      <c r="GOL229" s="249"/>
      <c r="GOM229" s="250"/>
      <c r="GON229" s="248"/>
      <c r="GOO229" s="249"/>
      <c r="GOP229" s="250"/>
      <c r="GOQ229" s="248"/>
      <c r="GOR229" s="249"/>
      <c r="GOS229" s="250"/>
      <c r="GOT229" s="248"/>
      <c r="GOU229" s="249"/>
      <c r="GOV229" s="250"/>
      <c r="GOW229" s="248"/>
      <c r="GOX229" s="249"/>
      <c r="GOY229" s="250"/>
      <c r="GOZ229" s="248"/>
      <c r="GPA229" s="249"/>
      <c r="GPB229" s="250"/>
      <c r="GPC229" s="248"/>
      <c r="GPD229" s="249"/>
      <c r="GPE229" s="250"/>
      <c r="GPF229" s="248"/>
      <c r="GPG229" s="249"/>
      <c r="GPH229" s="250"/>
      <c r="GPI229" s="248"/>
      <c r="GPJ229" s="249"/>
      <c r="GPK229" s="250"/>
      <c r="GPL229" s="248"/>
      <c r="GPM229" s="249"/>
      <c r="GPN229" s="250"/>
      <c r="GPO229" s="248"/>
      <c r="GPP229" s="249"/>
      <c r="GPQ229" s="250"/>
      <c r="GPR229" s="248"/>
      <c r="GPS229" s="249"/>
      <c r="GPT229" s="250"/>
      <c r="GPU229" s="248"/>
      <c r="GPV229" s="249"/>
      <c r="GPW229" s="250"/>
      <c r="GPX229" s="248"/>
      <c r="GPY229" s="249"/>
      <c r="GPZ229" s="250"/>
      <c r="GQA229" s="248"/>
      <c r="GQB229" s="249"/>
      <c r="GQC229" s="250"/>
      <c r="GQD229" s="248"/>
      <c r="GQE229" s="249"/>
      <c r="GQF229" s="250"/>
      <c r="GQG229" s="248"/>
      <c r="GQH229" s="249"/>
      <c r="GQI229" s="250"/>
      <c r="GQJ229" s="248"/>
      <c r="GQK229" s="249"/>
      <c r="GQL229" s="250"/>
      <c r="GQM229" s="248"/>
      <c r="GQN229" s="249"/>
      <c r="GQO229" s="250"/>
      <c r="GQP229" s="248"/>
      <c r="GQQ229" s="249"/>
      <c r="GQR229" s="250"/>
      <c r="GQS229" s="248"/>
      <c r="GQT229" s="249"/>
      <c r="GQU229" s="250"/>
      <c r="GQV229" s="248"/>
      <c r="GQW229" s="249"/>
      <c r="GQX229" s="250"/>
      <c r="GQY229" s="248"/>
      <c r="GQZ229" s="249"/>
      <c r="GRA229" s="250"/>
      <c r="GRB229" s="248"/>
      <c r="GRC229" s="249"/>
      <c r="GRD229" s="250"/>
      <c r="GRE229" s="248"/>
      <c r="GRF229" s="249"/>
      <c r="GRG229" s="250"/>
      <c r="GRH229" s="248"/>
      <c r="GRI229" s="249"/>
      <c r="GRJ229" s="250"/>
      <c r="GRK229" s="248"/>
      <c r="GRL229" s="249"/>
      <c r="GRM229" s="250"/>
      <c r="GRN229" s="248"/>
      <c r="GRO229" s="249"/>
      <c r="GRP229" s="250"/>
      <c r="GRQ229" s="248"/>
      <c r="GRR229" s="249"/>
      <c r="GRS229" s="250"/>
      <c r="GRT229" s="248"/>
      <c r="GRU229" s="249"/>
      <c r="GRV229" s="250"/>
      <c r="GRW229" s="248"/>
      <c r="GRX229" s="249"/>
      <c r="GRY229" s="250"/>
      <c r="GRZ229" s="248"/>
      <c r="GSA229" s="249"/>
      <c r="GSB229" s="250"/>
      <c r="GSC229" s="248"/>
      <c r="GSD229" s="249"/>
      <c r="GSE229" s="250"/>
      <c r="GSF229" s="248"/>
      <c r="GSG229" s="249"/>
      <c r="GSH229" s="250"/>
      <c r="GSI229" s="248"/>
      <c r="GSJ229" s="249"/>
      <c r="GSK229" s="250"/>
      <c r="GSL229" s="248"/>
      <c r="GSM229" s="249"/>
      <c r="GSN229" s="250"/>
      <c r="GSO229" s="248"/>
      <c r="GSP229" s="249"/>
      <c r="GSQ229" s="250"/>
      <c r="GSR229" s="248"/>
      <c r="GSS229" s="249"/>
      <c r="GST229" s="250"/>
      <c r="GSU229" s="248"/>
      <c r="GSV229" s="249"/>
      <c r="GSW229" s="250"/>
      <c r="GSX229" s="248"/>
      <c r="GSY229" s="249"/>
      <c r="GSZ229" s="250"/>
      <c r="GTA229" s="248"/>
      <c r="GTB229" s="249"/>
      <c r="GTC229" s="250"/>
      <c r="GTD229" s="248"/>
      <c r="GTE229" s="249"/>
      <c r="GTF229" s="250"/>
      <c r="GTG229" s="248"/>
      <c r="GTH229" s="249"/>
      <c r="GTI229" s="250"/>
      <c r="GTJ229" s="248"/>
      <c r="GTK229" s="249"/>
      <c r="GTL229" s="250"/>
      <c r="GTM229" s="248"/>
      <c r="GTN229" s="249"/>
      <c r="GTO229" s="250"/>
      <c r="GTP229" s="248"/>
      <c r="GTQ229" s="249"/>
      <c r="GTR229" s="250"/>
      <c r="GTS229" s="248"/>
      <c r="GTT229" s="249"/>
      <c r="GTU229" s="250"/>
      <c r="GTV229" s="248"/>
      <c r="GTW229" s="249"/>
      <c r="GTX229" s="250"/>
      <c r="GTY229" s="248"/>
      <c r="GTZ229" s="249"/>
      <c r="GUA229" s="250"/>
      <c r="GUB229" s="248"/>
      <c r="GUC229" s="249"/>
      <c r="GUD229" s="250"/>
      <c r="GUE229" s="248"/>
      <c r="GUF229" s="249"/>
      <c r="GUG229" s="250"/>
      <c r="GUH229" s="248"/>
      <c r="GUI229" s="249"/>
      <c r="GUJ229" s="250"/>
      <c r="GUK229" s="248"/>
      <c r="GUL229" s="249"/>
      <c r="GUM229" s="250"/>
      <c r="GUN229" s="248"/>
      <c r="GUO229" s="249"/>
      <c r="GUP229" s="250"/>
      <c r="GUQ229" s="248"/>
      <c r="GUR229" s="249"/>
      <c r="GUS229" s="250"/>
      <c r="GUT229" s="248"/>
      <c r="GUU229" s="249"/>
      <c r="GUV229" s="250"/>
      <c r="GUW229" s="248"/>
      <c r="GUX229" s="249"/>
      <c r="GUY229" s="250"/>
      <c r="GUZ229" s="248"/>
      <c r="GVA229" s="249"/>
      <c r="GVB229" s="250"/>
      <c r="GVC229" s="248"/>
      <c r="GVD229" s="249"/>
      <c r="GVE229" s="250"/>
      <c r="GVF229" s="248"/>
      <c r="GVG229" s="249"/>
      <c r="GVH229" s="250"/>
      <c r="GVI229" s="248"/>
      <c r="GVJ229" s="249"/>
      <c r="GVK229" s="250"/>
      <c r="GVL229" s="248"/>
      <c r="GVM229" s="249"/>
      <c r="GVN229" s="250"/>
      <c r="GVO229" s="248"/>
      <c r="GVP229" s="249"/>
      <c r="GVQ229" s="250"/>
      <c r="GVR229" s="248"/>
      <c r="GVS229" s="249"/>
      <c r="GVT229" s="250"/>
      <c r="GVU229" s="248"/>
      <c r="GVV229" s="249"/>
      <c r="GVW229" s="250"/>
      <c r="GVX229" s="248"/>
      <c r="GVY229" s="249"/>
      <c r="GVZ229" s="250"/>
      <c r="GWA229" s="248"/>
      <c r="GWB229" s="249"/>
      <c r="GWC229" s="250"/>
      <c r="GWD229" s="248"/>
      <c r="GWE229" s="249"/>
      <c r="GWF229" s="250"/>
      <c r="GWG229" s="248"/>
      <c r="GWH229" s="249"/>
      <c r="GWI229" s="250"/>
      <c r="GWJ229" s="248"/>
      <c r="GWK229" s="249"/>
      <c r="GWL229" s="250"/>
      <c r="GWM229" s="248"/>
      <c r="GWN229" s="249"/>
      <c r="GWO229" s="250"/>
      <c r="GWP229" s="248"/>
      <c r="GWQ229" s="249"/>
      <c r="GWR229" s="250"/>
      <c r="GWS229" s="248"/>
      <c r="GWT229" s="249"/>
      <c r="GWU229" s="250"/>
      <c r="GWV229" s="248"/>
      <c r="GWW229" s="249"/>
      <c r="GWX229" s="250"/>
      <c r="GWY229" s="248"/>
      <c r="GWZ229" s="249"/>
      <c r="GXA229" s="250"/>
      <c r="GXB229" s="248"/>
      <c r="GXC229" s="249"/>
      <c r="GXD229" s="250"/>
      <c r="GXE229" s="248"/>
      <c r="GXF229" s="249"/>
      <c r="GXG229" s="250"/>
      <c r="GXH229" s="248"/>
      <c r="GXI229" s="249"/>
      <c r="GXJ229" s="250"/>
      <c r="GXK229" s="248"/>
      <c r="GXL229" s="249"/>
      <c r="GXM229" s="250"/>
      <c r="GXN229" s="248"/>
      <c r="GXO229" s="249"/>
      <c r="GXP229" s="250"/>
      <c r="GXQ229" s="248"/>
      <c r="GXR229" s="249"/>
      <c r="GXS229" s="250"/>
      <c r="GXT229" s="248"/>
      <c r="GXU229" s="249"/>
      <c r="GXV229" s="250"/>
      <c r="GXW229" s="248"/>
      <c r="GXX229" s="249"/>
      <c r="GXY229" s="250"/>
      <c r="GXZ229" s="248"/>
      <c r="GYA229" s="249"/>
      <c r="GYB229" s="250"/>
      <c r="GYC229" s="248"/>
      <c r="GYD229" s="249"/>
      <c r="GYE229" s="250"/>
      <c r="GYF229" s="248"/>
      <c r="GYG229" s="249"/>
      <c r="GYH229" s="250"/>
      <c r="GYI229" s="248"/>
      <c r="GYJ229" s="249"/>
      <c r="GYK229" s="250"/>
      <c r="GYL229" s="248"/>
      <c r="GYM229" s="249"/>
      <c r="GYN229" s="250"/>
      <c r="GYO229" s="248"/>
      <c r="GYP229" s="249"/>
      <c r="GYQ229" s="250"/>
      <c r="GYR229" s="248"/>
      <c r="GYS229" s="249"/>
      <c r="GYT229" s="250"/>
      <c r="GYU229" s="248"/>
      <c r="GYV229" s="249"/>
      <c r="GYW229" s="250"/>
      <c r="GYX229" s="248"/>
      <c r="GYY229" s="249"/>
      <c r="GYZ229" s="250"/>
      <c r="GZA229" s="248"/>
      <c r="GZB229" s="249"/>
      <c r="GZC229" s="250"/>
      <c r="GZD229" s="248"/>
      <c r="GZE229" s="249"/>
      <c r="GZF229" s="250"/>
      <c r="GZG229" s="248"/>
      <c r="GZH229" s="249"/>
      <c r="GZI229" s="250"/>
      <c r="GZJ229" s="248"/>
      <c r="GZK229" s="249"/>
      <c r="GZL229" s="250"/>
      <c r="GZM229" s="248"/>
      <c r="GZN229" s="249"/>
      <c r="GZO229" s="250"/>
      <c r="GZP229" s="248"/>
      <c r="GZQ229" s="249"/>
      <c r="GZR229" s="250"/>
      <c r="GZS229" s="248"/>
      <c r="GZT229" s="249"/>
      <c r="GZU229" s="250"/>
      <c r="GZV229" s="248"/>
      <c r="GZW229" s="249"/>
      <c r="GZX229" s="250"/>
      <c r="GZY229" s="248"/>
      <c r="GZZ229" s="249"/>
      <c r="HAA229" s="250"/>
      <c r="HAB229" s="248"/>
      <c r="HAC229" s="249"/>
      <c r="HAD229" s="250"/>
      <c r="HAE229" s="248"/>
      <c r="HAF229" s="249"/>
      <c r="HAG229" s="250"/>
      <c r="HAH229" s="248"/>
      <c r="HAI229" s="249"/>
      <c r="HAJ229" s="250"/>
      <c r="HAK229" s="248"/>
      <c r="HAL229" s="249"/>
      <c r="HAM229" s="250"/>
      <c r="HAN229" s="248"/>
      <c r="HAO229" s="249"/>
      <c r="HAP229" s="250"/>
      <c r="HAQ229" s="248"/>
      <c r="HAR229" s="249"/>
      <c r="HAS229" s="250"/>
      <c r="HAT229" s="248"/>
      <c r="HAU229" s="249"/>
      <c r="HAV229" s="250"/>
      <c r="HAW229" s="248"/>
      <c r="HAX229" s="249"/>
      <c r="HAY229" s="250"/>
      <c r="HAZ229" s="248"/>
      <c r="HBA229" s="249"/>
      <c r="HBB229" s="250"/>
      <c r="HBC229" s="248"/>
      <c r="HBD229" s="249"/>
      <c r="HBE229" s="250"/>
      <c r="HBF229" s="248"/>
      <c r="HBG229" s="249"/>
      <c r="HBH229" s="250"/>
      <c r="HBI229" s="248"/>
      <c r="HBJ229" s="249"/>
      <c r="HBK229" s="250"/>
      <c r="HBL229" s="248"/>
      <c r="HBM229" s="249"/>
      <c r="HBN229" s="250"/>
      <c r="HBO229" s="248"/>
      <c r="HBP229" s="249"/>
      <c r="HBQ229" s="250"/>
      <c r="HBR229" s="248"/>
      <c r="HBS229" s="249"/>
      <c r="HBT229" s="250"/>
      <c r="HBU229" s="248"/>
      <c r="HBV229" s="249"/>
      <c r="HBW229" s="250"/>
      <c r="HBX229" s="248"/>
      <c r="HBY229" s="249"/>
      <c r="HBZ229" s="250"/>
      <c r="HCA229" s="248"/>
      <c r="HCB229" s="249"/>
      <c r="HCC229" s="250"/>
      <c r="HCD229" s="248"/>
      <c r="HCE229" s="249"/>
      <c r="HCF229" s="250"/>
      <c r="HCG229" s="248"/>
      <c r="HCH229" s="249"/>
      <c r="HCI229" s="250"/>
      <c r="HCJ229" s="248"/>
      <c r="HCK229" s="249"/>
      <c r="HCL229" s="250"/>
      <c r="HCM229" s="248"/>
      <c r="HCN229" s="249"/>
      <c r="HCO229" s="250"/>
      <c r="HCP229" s="248"/>
      <c r="HCQ229" s="249"/>
      <c r="HCR229" s="250"/>
      <c r="HCS229" s="248"/>
      <c r="HCT229" s="249"/>
      <c r="HCU229" s="250"/>
      <c r="HCV229" s="248"/>
      <c r="HCW229" s="249"/>
      <c r="HCX229" s="250"/>
      <c r="HCY229" s="248"/>
      <c r="HCZ229" s="249"/>
      <c r="HDA229" s="250"/>
      <c r="HDB229" s="248"/>
      <c r="HDC229" s="249"/>
      <c r="HDD229" s="250"/>
      <c r="HDE229" s="248"/>
      <c r="HDF229" s="249"/>
      <c r="HDG229" s="250"/>
      <c r="HDH229" s="248"/>
      <c r="HDI229" s="249"/>
      <c r="HDJ229" s="250"/>
      <c r="HDK229" s="248"/>
      <c r="HDL229" s="249"/>
      <c r="HDM229" s="250"/>
      <c r="HDN229" s="248"/>
      <c r="HDO229" s="249"/>
      <c r="HDP229" s="250"/>
      <c r="HDQ229" s="248"/>
      <c r="HDR229" s="249"/>
      <c r="HDS229" s="250"/>
      <c r="HDT229" s="248"/>
      <c r="HDU229" s="249"/>
      <c r="HDV229" s="250"/>
      <c r="HDW229" s="248"/>
      <c r="HDX229" s="249"/>
      <c r="HDY229" s="250"/>
      <c r="HDZ229" s="248"/>
      <c r="HEA229" s="249"/>
      <c r="HEB229" s="250"/>
      <c r="HEC229" s="248"/>
      <c r="HED229" s="249"/>
      <c r="HEE229" s="250"/>
      <c r="HEF229" s="248"/>
      <c r="HEG229" s="249"/>
      <c r="HEH229" s="250"/>
      <c r="HEI229" s="248"/>
      <c r="HEJ229" s="249"/>
      <c r="HEK229" s="250"/>
      <c r="HEL229" s="248"/>
      <c r="HEM229" s="249"/>
      <c r="HEN229" s="250"/>
      <c r="HEO229" s="248"/>
      <c r="HEP229" s="249"/>
      <c r="HEQ229" s="250"/>
      <c r="HER229" s="248"/>
      <c r="HES229" s="249"/>
      <c r="HET229" s="250"/>
      <c r="HEU229" s="248"/>
      <c r="HEV229" s="249"/>
      <c r="HEW229" s="250"/>
      <c r="HEX229" s="248"/>
      <c r="HEY229" s="249"/>
      <c r="HEZ229" s="250"/>
      <c r="HFA229" s="248"/>
      <c r="HFB229" s="249"/>
      <c r="HFC229" s="250"/>
      <c r="HFD229" s="248"/>
      <c r="HFE229" s="249"/>
      <c r="HFF229" s="250"/>
      <c r="HFG229" s="248"/>
      <c r="HFH229" s="249"/>
      <c r="HFI229" s="250"/>
      <c r="HFJ229" s="248"/>
      <c r="HFK229" s="249"/>
      <c r="HFL229" s="250"/>
      <c r="HFM229" s="248"/>
      <c r="HFN229" s="249"/>
      <c r="HFO229" s="250"/>
      <c r="HFP229" s="248"/>
      <c r="HFQ229" s="249"/>
      <c r="HFR229" s="250"/>
      <c r="HFS229" s="248"/>
      <c r="HFT229" s="249"/>
      <c r="HFU229" s="250"/>
      <c r="HFV229" s="248"/>
      <c r="HFW229" s="249"/>
      <c r="HFX229" s="250"/>
      <c r="HFY229" s="248"/>
      <c r="HFZ229" s="249"/>
      <c r="HGA229" s="250"/>
      <c r="HGB229" s="248"/>
      <c r="HGC229" s="249"/>
      <c r="HGD229" s="250"/>
      <c r="HGE229" s="248"/>
      <c r="HGF229" s="249"/>
      <c r="HGG229" s="250"/>
      <c r="HGH229" s="248"/>
      <c r="HGI229" s="249"/>
      <c r="HGJ229" s="250"/>
      <c r="HGK229" s="248"/>
      <c r="HGL229" s="249"/>
      <c r="HGM229" s="250"/>
      <c r="HGN229" s="248"/>
      <c r="HGO229" s="249"/>
      <c r="HGP229" s="250"/>
      <c r="HGQ229" s="248"/>
      <c r="HGR229" s="249"/>
      <c r="HGS229" s="250"/>
      <c r="HGT229" s="248"/>
      <c r="HGU229" s="249"/>
      <c r="HGV229" s="250"/>
      <c r="HGW229" s="248"/>
      <c r="HGX229" s="249"/>
      <c r="HGY229" s="250"/>
      <c r="HGZ229" s="248"/>
      <c r="HHA229" s="249"/>
      <c r="HHB229" s="250"/>
      <c r="HHC229" s="248"/>
      <c r="HHD229" s="249"/>
      <c r="HHE229" s="250"/>
      <c r="HHF229" s="248"/>
      <c r="HHG229" s="249"/>
      <c r="HHH229" s="250"/>
      <c r="HHI229" s="248"/>
      <c r="HHJ229" s="249"/>
      <c r="HHK229" s="250"/>
      <c r="HHL229" s="248"/>
      <c r="HHM229" s="249"/>
      <c r="HHN229" s="250"/>
      <c r="HHO229" s="248"/>
      <c r="HHP229" s="249"/>
      <c r="HHQ229" s="250"/>
      <c r="HHR229" s="248"/>
      <c r="HHS229" s="249"/>
      <c r="HHT229" s="250"/>
      <c r="HHU229" s="248"/>
      <c r="HHV229" s="249"/>
      <c r="HHW229" s="250"/>
      <c r="HHX229" s="248"/>
      <c r="HHY229" s="249"/>
      <c r="HHZ229" s="250"/>
      <c r="HIA229" s="248"/>
      <c r="HIB229" s="249"/>
      <c r="HIC229" s="250"/>
      <c r="HID229" s="248"/>
      <c r="HIE229" s="249"/>
      <c r="HIF229" s="250"/>
      <c r="HIG229" s="248"/>
      <c r="HIH229" s="249"/>
      <c r="HII229" s="250"/>
      <c r="HIJ229" s="248"/>
      <c r="HIK229" s="249"/>
      <c r="HIL229" s="250"/>
      <c r="HIM229" s="248"/>
      <c r="HIN229" s="249"/>
      <c r="HIO229" s="250"/>
      <c r="HIP229" s="248"/>
      <c r="HIQ229" s="249"/>
      <c r="HIR229" s="250"/>
      <c r="HIS229" s="248"/>
      <c r="HIT229" s="249"/>
      <c r="HIU229" s="250"/>
      <c r="HIV229" s="248"/>
      <c r="HIW229" s="249"/>
      <c r="HIX229" s="250"/>
      <c r="HIY229" s="248"/>
      <c r="HIZ229" s="249"/>
      <c r="HJA229" s="250"/>
      <c r="HJB229" s="248"/>
      <c r="HJC229" s="249"/>
      <c r="HJD229" s="250"/>
      <c r="HJE229" s="248"/>
      <c r="HJF229" s="249"/>
      <c r="HJG229" s="250"/>
      <c r="HJH229" s="248"/>
      <c r="HJI229" s="249"/>
      <c r="HJJ229" s="250"/>
      <c r="HJK229" s="248"/>
      <c r="HJL229" s="249"/>
      <c r="HJM229" s="250"/>
      <c r="HJN229" s="248"/>
      <c r="HJO229" s="249"/>
      <c r="HJP229" s="250"/>
      <c r="HJQ229" s="248"/>
      <c r="HJR229" s="249"/>
      <c r="HJS229" s="250"/>
      <c r="HJT229" s="248"/>
      <c r="HJU229" s="249"/>
      <c r="HJV229" s="250"/>
      <c r="HJW229" s="248"/>
      <c r="HJX229" s="249"/>
      <c r="HJY229" s="250"/>
      <c r="HJZ229" s="248"/>
      <c r="HKA229" s="249"/>
      <c r="HKB229" s="250"/>
      <c r="HKC229" s="248"/>
      <c r="HKD229" s="249"/>
      <c r="HKE229" s="250"/>
      <c r="HKF229" s="248"/>
      <c r="HKG229" s="249"/>
      <c r="HKH229" s="250"/>
      <c r="HKI229" s="248"/>
      <c r="HKJ229" s="249"/>
      <c r="HKK229" s="250"/>
      <c r="HKL229" s="248"/>
      <c r="HKM229" s="249"/>
      <c r="HKN229" s="250"/>
      <c r="HKO229" s="248"/>
      <c r="HKP229" s="249"/>
      <c r="HKQ229" s="250"/>
      <c r="HKR229" s="248"/>
      <c r="HKS229" s="249"/>
      <c r="HKT229" s="250"/>
      <c r="HKU229" s="248"/>
      <c r="HKV229" s="249"/>
      <c r="HKW229" s="250"/>
      <c r="HKX229" s="248"/>
      <c r="HKY229" s="249"/>
      <c r="HKZ229" s="250"/>
      <c r="HLA229" s="248"/>
      <c r="HLB229" s="249"/>
      <c r="HLC229" s="250"/>
      <c r="HLD229" s="248"/>
      <c r="HLE229" s="249"/>
      <c r="HLF229" s="250"/>
      <c r="HLG229" s="248"/>
      <c r="HLH229" s="249"/>
      <c r="HLI229" s="250"/>
      <c r="HLJ229" s="248"/>
      <c r="HLK229" s="249"/>
      <c r="HLL229" s="250"/>
      <c r="HLM229" s="248"/>
      <c r="HLN229" s="249"/>
      <c r="HLO229" s="250"/>
      <c r="HLP229" s="248"/>
      <c r="HLQ229" s="249"/>
      <c r="HLR229" s="250"/>
      <c r="HLS229" s="248"/>
      <c r="HLT229" s="249"/>
      <c r="HLU229" s="250"/>
      <c r="HLV229" s="248"/>
      <c r="HLW229" s="249"/>
      <c r="HLX229" s="250"/>
      <c r="HLY229" s="248"/>
      <c r="HLZ229" s="249"/>
      <c r="HMA229" s="250"/>
      <c r="HMB229" s="248"/>
      <c r="HMC229" s="249"/>
      <c r="HMD229" s="250"/>
      <c r="HME229" s="248"/>
      <c r="HMF229" s="249"/>
      <c r="HMG229" s="250"/>
      <c r="HMH229" s="248"/>
      <c r="HMI229" s="249"/>
      <c r="HMJ229" s="250"/>
      <c r="HMK229" s="248"/>
      <c r="HML229" s="249"/>
      <c r="HMM229" s="250"/>
      <c r="HMN229" s="248"/>
      <c r="HMO229" s="249"/>
      <c r="HMP229" s="250"/>
      <c r="HMQ229" s="248"/>
      <c r="HMR229" s="249"/>
      <c r="HMS229" s="250"/>
      <c r="HMT229" s="248"/>
      <c r="HMU229" s="249"/>
      <c r="HMV229" s="250"/>
      <c r="HMW229" s="248"/>
      <c r="HMX229" s="249"/>
      <c r="HMY229" s="250"/>
      <c r="HMZ229" s="248"/>
      <c r="HNA229" s="249"/>
      <c r="HNB229" s="250"/>
      <c r="HNC229" s="248"/>
      <c r="HND229" s="249"/>
      <c r="HNE229" s="250"/>
      <c r="HNF229" s="248"/>
      <c r="HNG229" s="249"/>
      <c r="HNH229" s="250"/>
      <c r="HNI229" s="248"/>
      <c r="HNJ229" s="249"/>
      <c r="HNK229" s="250"/>
      <c r="HNL229" s="248"/>
      <c r="HNM229" s="249"/>
      <c r="HNN229" s="250"/>
      <c r="HNO229" s="248"/>
      <c r="HNP229" s="249"/>
      <c r="HNQ229" s="250"/>
      <c r="HNR229" s="248"/>
      <c r="HNS229" s="249"/>
      <c r="HNT229" s="250"/>
      <c r="HNU229" s="248"/>
      <c r="HNV229" s="249"/>
      <c r="HNW229" s="250"/>
      <c r="HNX229" s="248"/>
      <c r="HNY229" s="249"/>
      <c r="HNZ229" s="250"/>
      <c r="HOA229" s="248"/>
      <c r="HOB229" s="249"/>
      <c r="HOC229" s="250"/>
      <c r="HOD229" s="248"/>
      <c r="HOE229" s="249"/>
      <c r="HOF229" s="250"/>
      <c r="HOG229" s="248"/>
      <c r="HOH229" s="249"/>
      <c r="HOI229" s="250"/>
      <c r="HOJ229" s="248"/>
      <c r="HOK229" s="249"/>
      <c r="HOL229" s="250"/>
      <c r="HOM229" s="248"/>
      <c r="HON229" s="249"/>
      <c r="HOO229" s="250"/>
      <c r="HOP229" s="248"/>
      <c r="HOQ229" s="249"/>
      <c r="HOR229" s="250"/>
      <c r="HOS229" s="248"/>
      <c r="HOT229" s="249"/>
      <c r="HOU229" s="250"/>
      <c r="HOV229" s="248"/>
      <c r="HOW229" s="249"/>
      <c r="HOX229" s="250"/>
      <c r="HOY229" s="248"/>
      <c r="HOZ229" s="249"/>
      <c r="HPA229" s="250"/>
      <c r="HPB229" s="248"/>
      <c r="HPC229" s="249"/>
      <c r="HPD229" s="250"/>
      <c r="HPE229" s="248"/>
      <c r="HPF229" s="249"/>
      <c r="HPG229" s="250"/>
      <c r="HPH229" s="248"/>
      <c r="HPI229" s="249"/>
      <c r="HPJ229" s="250"/>
      <c r="HPK229" s="248"/>
      <c r="HPL229" s="249"/>
      <c r="HPM229" s="250"/>
      <c r="HPN229" s="248"/>
      <c r="HPO229" s="249"/>
      <c r="HPP229" s="250"/>
      <c r="HPQ229" s="248"/>
      <c r="HPR229" s="249"/>
      <c r="HPS229" s="250"/>
      <c r="HPT229" s="248"/>
      <c r="HPU229" s="249"/>
      <c r="HPV229" s="250"/>
      <c r="HPW229" s="248"/>
      <c r="HPX229" s="249"/>
      <c r="HPY229" s="250"/>
      <c r="HPZ229" s="248"/>
      <c r="HQA229" s="249"/>
      <c r="HQB229" s="250"/>
      <c r="HQC229" s="248"/>
      <c r="HQD229" s="249"/>
      <c r="HQE229" s="250"/>
      <c r="HQF229" s="248"/>
      <c r="HQG229" s="249"/>
      <c r="HQH229" s="250"/>
      <c r="HQI229" s="248"/>
      <c r="HQJ229" s="249"/>
      <c r="HQK229" s="250"/>
      <c r="HQL229" s="248"/>
      <c r="HQM229" s="249"/>
      <c r="HQN229" s="250"/>
      <c r="HQO229" s="248"/>
      <c r="HQP229" s="249"/>
      <c r="HQQ229" s="250"/>
      <c r="HQR229" s="248"/>
      <c r="HQS229" s="249"/>
      <c r="HQT229" s="250"/>
      <c r="HQU229" s="248"/>
      <c r="HQV229" s="249"/>
      <c r="HQW229" s="250"/>
      <c r="HQX229" s="248"/>
      <c r="HQY229" s="249"/>
      <c r="HQZ229" s="250"/>
      <c r="HRA229" s="248"/>
      <c r="HRB229" s="249"/>
      <c r="HRC229" s="250"/>
      <c r="HRD229" s="248"/>
      <c r="HRE229" s="249"/>
      <c r="HRF229" s="250"/>
      <c r="HRG229" s="248"/>
      <c r="HRH229" s="249"/>
      <c r="HRI229" s="250"/>
      <c r="HRJ229" s="248"/>
      <c r="HRK229" s="249"/>
      <c r="HRL229" s="250"/>
      <c r="HRM229" s="248"/>
      <c r="HRN229" s="249"/>
      <c r="HRO229" s="250"/>
      <c r="HRP229" s="248"/>
      <c r="HRQ229" s="249"/>
      <c r="HRR229" s="250"/>
      <c r="HRS229" s="248"/>
      <c r="HRT229" s="249"/>
      <c r="HRU229" s="250"/>
      <c r="HRV229" s="248"/>
      <c r="HRW229" s="249"/>
      <c r="HRX229" s="250"/>
      <c r="HRY229" s="248"/>
      <c r="HRZ229" s="249"/>
      <c r="HSA229" s="250"/>
      <c r="HSB229" s="248"/>
      <c r="HSC229" s="249"/>
      <c r="HSD229" s="250"/>
      <c r="HSE229" s="248"/>
      <c r="HSF229" s="249"/>
      <c r="HSG229" s="250"/>
      <c r="HSH229" s="248"/>
      <c r="HSI229" s="249"/>
      <c r="HSJ229" s="250"/>
      <c r="HSK229" s="248"/>
      <c r="HSL229" s="249"/>
      <c r="HSM229" s="250"/>
      <c r="HSN229" s="248"/>
      <c r="HSO229" s="249"/>
      <c r="HSP229" s="250"/>
      <c r="HSQ229" s="248"/>
      <c r="HSR229" s="249"/>
      <c r="HSS229" s="250"/>
      <c r="HST229" s="248"/>
      <c r="HSU229" s="249"/>
      <c r="HSV229" s="250"/>
      <c r="HSW229" s="248"/>
      <c r="HSX229" s="249"/>
      <c r="HSY229" s="250"/>
      <c r="HSZ229" s="248"/>
      <c r="HTA229" s="249"/>
      <c r="HTB229" s="250"/>
      <c r="HTC229" s="248"/>
      <c r="HTD229" s="249"/>
      <c r="HTE229" s="250"/>
      <c r="HTF229" s="248"/>
      <c r="HTG229" s="249"/>
      <c r="HTH229" s="250"/>
      <c r="HTI229" s="248"/>
      <c r="HTJ229" s="249"/>
      <c r="HTK229" s="250"/>
      <c r="HTL229" s="248"/>
      <c r="HTM229" s="249"/>
      <c r="HTN229" s="250"/>
      <c r="HTO229" s="248"/>
      <c r="HTP229" s="249"/>
      <c r="HTQ229" s="250"/>
      <c r="HTR229" s="248"/>
      <c r="HTS229" s="249"/>
      <c r="HTT229" s="250"/>
      <c r="HTU229" s="248"/>
      <c r="HTV229" s="249"/>
      <c r="HTW229" s="250"/>
      <c r="HTX229" s="248"/>
      <c r="HTY229" s="249"/>
      <c r="HTZ229" s="250"/>
      <c r="HUA229" s="248"/>
      <c r="HUB229" s="249"/>
      <c r="HUC229" s="250"/>
      <c r="HUD229" s="248"/>
      <c r="HUE229" s="249"/>
      <c r="HUF229" s="250"/>
      <c r="HUG229" s="248"/>
      <c r="HUH229" s="249"/>
      <c r="HUI229" s="250"/>
      <c r="HUJ229" s="248"/>
      <c r="HUK229" s="249"/>
      <c r="HUL229" s="250"/>
      <c r="HUM229" s="248"/>
      <c r="HUN229" s="249"/>
      <c r="HUO229" s="250"/>
      <c r="HUP229" s="248"/>
      <c r="HUQ229" s="249"/>
      <c r="HUR229" s="250"/>
      <c r="HUS229" s="248"/>
      <c r="HUT229" s="249"/>
      <c r="HUU229" s="250"/>
      <c r="HUV229" s="248"/>
      <c r="HUW229" s="249"/>
      <c r="HUX229" s="250"/>
      <c r="HUY229" s="248"/>
      <c r="HUZ229" s="249"/>
      <c r="HVA229" s="250"/>
      <c r="HVB229" s="248"/>
      <c r="HVC229" s="249"/>
      <c r="HVD229" s="250"/>
      <c r="HVE229" s="248"/>
      <c r="HVF229" s="249"/>
      <c r="HVG229" s="250"/>
      <c r="HVH229" s="248"/>
      <c r="HVI229" s="249"/>
      <c r="HVJ229" s="250"/>
      <c r="HVK229" s="248"/>
      <c r="HVL229" s="249"/>
      <c r="HVM229" s="250"/>
      <c r="HVN229" s="248"/>
      <c r="HVO229" s="249"/>
      <c r="HVP229" s="250"/>
      <c r="HVQ229" s="248"/>
      <c r="HVR229" s="249"/>
      <c r="HVS229" s="250"/>
      <c r="HVT229" s="248"/>
      <c r="HVU229" s="249"/>
      <c r="HVV229" s="250"/>
      <c r="HVW229" s="248"/>
      <c r="HVX229" s="249"/>
      <c r="HVY229" s="250"/>
      <c r="HVZ229" s="248"/>
      <c r="HWA229" s="249"/>
      <c r="HWB229" s="250"/>
      <c r="HWC229" s="248"/>
      <c r="HWD229" s="249"/>
      <c r="HWE229" s="250"/>
      <c r="HWF229" s="248"/>
      <c r="HWG229" s="249"/>
      <c r="HWH229" s="250"/>
      <c r="HWI229" s="248"/>
      <c r="HWJ229" s="249"/>
      <c r="HWK229" s="250"/>
      <c r="HWL229" s="248"/>
      <c r="HWM229" s="249"/>
      <c r="HWN229" s="250"/>
      <c r="HWO229" s="248"/>
      <c r="HWP229" s="249"/>
      <c r="HWQ229" s="250"/>
      <c r="HWR229" s="248"/>
      <c r="HWS229" s="249"/>
      <c r="HWT229" s="250"/>
      <c r="HWU229" s="248"/>
      <c r="HWV229" s="249"/>
      <c r="HWW229" s="250"/>
      <c r="HWX229" s="248"/>
      <c r="HWY229" s="249"/>
      <c r="HWZ229" s="250"/>
      <c r="HXA229" s="248"/>
      <c r="HXB229" s="249"/>
      <c r="HXC229" s="250"/>
      <c r="HXD229" s="248"/>
      <c r="HXE229" s="249"/>
      <c r="HXF229" s="250"/>
      <c r="HXG229" s="248"/>
      <c r="HXH229" s="249"/>
      <c r="HXI229" s="250"/>
      <c r="HXJ229" s="248"/>
      <c r="HXK229" s="249"/>
      <c r="HXL229" s="250"/>
      <c r="HXM229" s="248"/>
      <c r="HXN229" s="249"/>
      <c r="HXO229" s="250"/>
      <c r="HXP229" s="248"/>
      <c r="HXQ229" s="249"/>
      <c r="HXR229" s="250"/>
      <c r="HXS229" s="248"/>
      <c r="HXT229" s="249"/>
      <c r="HXU229" s="250"/>
      <c r="HXV229" s="248"/>
      <c r="HXW229" s="249"/>
      <c r="HXX229" s="250"/>
      <c r="HXY229" s="248"/>
      <c r="HXZ229" s="249"/>
      <c r="HYA229" s="250"/>
      <c r="HYB229" s="248"/>
      <c r="HYC229" s="249"/>
      <c r="HYD229" s="250"/>
      <c r="HYE229" s="248"/>
      <c r="HYF229" s="249"/>
      <c r="HYG229" s="250"/>
      <c r="HYH229" s="248"/>
      <c r="HYI229" s="249"/>
      <c r="HYJ229" s="250"/>
      <c r="HYK229" s="248"/>
      <c r="HYL229" s="249"/>
      <c r="HYM229" s="250"/>
      <c r="HYN229" s="248"/>
      <c r="HYO229" s="249"/>
      <c r="HYP229" s="250"/>
      <c r="HYQ229" s="248"/>
      <c r="HYR229" s="249"/>
      <c r="HYS229" s="250"/>
      <c r="HYT229" s="248"/>
      <c r="HYU229" s="249"/>
      <c r="HYV229" s="250"/>
      <c r="HYW229" s="248"/>
      <c r="HYX229" s="249"/>
      <c r="HYY229" s="250"/>
      <c r="HYZ229" s="248"/>
      <c r="HZA229" s="249"/>
      <c r="HZB229" s="250"/>
      <c r="HZC229" s="248"/>
      <c r="HZD229" s="249"/>
      <c r="HZE229" s="250"/>
      <c r="HZF229" s="248"/>
      <c r="HZG229" s="249"/>
      <c r="HZH229" s="250"/>
      <c r="HZI229" s="248"/>
      <c r="HZJ229" s="249"/>
      <c r="HZK229" s="250"/>
      <c r="HZL229" s="248"/>
      <c r="HZM229" s="249"/>
      <c r="HZN229" s="250"/>
      <c r="HZO229" s="248"/>
      <c r="HZP229" s="249"/>
      <c r="HZQ229" s="250"/>
      <c r="HZR229" s="248"/>
      <c r="HZS229" s="249"/>
      <c r="HZT229" s="250"/>
      <c r="HZU229" s="248"/>
      <c r="HZV229" s="249"/>
      <c r="HZW229" s="250"/>
      <c r="HZX229" s="248"/>
      <c r="HZY229" s="249"/>
      <c r="HZZ229" s="250"/>
      <c r="IAA229" s="248"/>
      <c r="IAB229" s="249"/>
      <c r="IAC229" s="250"/>
      <c r="IAD229" s="248"/>
      <c r="IAE229" s="249"/>
      <c r="IAF229" s="250"/>
      <c r="IAG229" s="248"/>
      <c r="IAH229" s="249"/>
      <c r="IAI229" s="250"/>
      <c r="IAJ229" s="248"/>
      <c r="IAK229" s="249"/>
      <c r="IAL229" s="250"/>
      <c r="IAM229" s="248"/>
      <c r="IAN229" s="249"/>
      <c r="IAO229" s="250"/>
      <c r="IAP229" s="248"/>
      <c r="IAQ229" s="249"/>
      <c r="IAR229" s="250"/>
      <c r="IAS229" s="248"/>
      <c r="IAT229" s="249"/>
      <c r="IAU229" s="250"/>
      <c r="IAV229" s="248"/>
      <c r="IAW229" s="249"/>
      <c r="IAX229" s="250"/>
      <c r="IAY229" s="248"/>
      <c r="IAZ229" s="249"/>
      <c r="IBA229" s="250"/>
      <c r="IBB229" s="248"/>
      <c r="IBC229" s="249"/>
      <c r="IBD229" s="250"/>
      <c r="IBE229" s="248"/>
      <c r="IBF229" s="249"/>
      <c r="IBG229" s="250"/>
      <c r="IBH229" s="248"/>
      <c r="IBI229" s="249"/>
      <c r="IBJ229" s="250"/>
      <c r="IBK229" s="248"/>
      <c r="IBL229" s="249"/>
      <c r="IBM229" s="250"/>
      <c r="IBN229" s="248"/>
      <c r="IBO229" s="249"/>
      <c r="IBP229" s="250"/>
      <c r="IBQ229" s="248"/>
      <c r="IBR229" s="249"/>
      <c r="IBS229" s="250"/>
      <c r="IBT229" s="248"/>
      <c r="IBU229" s="249"/>
      <c r="IBV229" s="250"/>
      <c r="IBW229" s="248"/>
      <c r="IBX229" s="249"/>
      <c r="IBY229" s="250"/>
      <c r="IBZ229" s="248"/>
      <c r="ICA229" s="249"/>
      <c r="ICB229" s="250"/>
      <c r="ICC229" s="248"/>
      <c r="ICD229" s="249"/>
      <c r="ICE229" s="250"/>
      <c r="ICF229" s="248"/>
      <c r="ICG229" s="249"/>
      <c r="ICH229" s="250"/>
      <c r="ICI229" s="248"/>
      <c r="ICJ229" s="249"/>
      <c r="ICK229" s="250"/>
      <c r="ICL229" s="248"/>
      <c r="ICM229" s="249"/>
      <c r="ICN229" s="250"/>
      <c r="ICO229" s="248"/>
      <c r="ICP229" s="249"/>
      <c r="ICQ229" s="250"/>
      <c r="ICR229" s="248"/>
      <c r="ICS229" s="249"/>
      <c r="ICT229" s="250"/>
      <c r="ICU229" s="248"/>
      <c r="ICV229" s="249"/>
      <c r="ICW229" s="250"/>
      <c r="ICX229" s="248"/>
      <c r="ICY229" s="249"/>
      <c r="ICZ229" s="250"/>
      <c r="IDA229" s="248"/>
      <c r="IDB229" s="249"/>
      <c r="IDC229" s="250"/>
      <c r="IDD229" s="248"/>
      <c r="IDE229" s="249"/>
      <c r="IDF229" s="250"/>
      <c r="IDG229" s="248"/>
      <c r="IDH229" s="249"/>
      <c r="IDI229" s="250"/>
      <c r="IDJ229" s="248"/>
      <c r="IDK229" s="249"/>
      <c r="IDL229" s="250"/>
      <c r="IDM229" s="248"/>
      <c r="IDN229" s="249"/>
      <c r="IDO229" s="250"/>
      <c r="IDP229" s="248"/>
      <c r="IDQ229" s="249"/>
      <c r="IDR229" s="250"/>
      <c r="IDS229" s="248"/>
      <c r="IDT229" s="249"/>
      <c r="IDU229" s="250"/>
      <c r="IDV229" s="248"/>
      <c r="IDW229" s="249"/>
      <c r="IDX229" s="250"/>
      <c r="IDY229" s="248"/>
      <c r="IDZ229" s="249"/>
      <c r="IEA229" s="250"/>
      <c r="IEB229" s="248"/>
      <c r="IEC229" s="249"/>
      <c r="IED229" s="250"/>
      <c r="IEE229" s="248"/>
      <c r="IEF229" s="249"/>
      <c r="IEG229" s="250"/>
      <c r="IEH229" s="248"/>
      <c r="IEI229" s="249"/>
      <c r="IEJ229" s="250"/>
      <c r="IEK229" s="248"/>
      <c r="IEL229" s="249"/>
      <c r="IEM229" s="250"/>
      <c r="IEN229" s="248"/>
      <c r="IEO229" s="249"/>
      <c r="IEP229" s="250"/>
      <c r="IEQ229" s="248"/>
      <c r="IER229" s="249"/>
      <c r="IES229" s="250"/>
      <c r="IET229" s="248"/>
      <c r="IEU229" s="249"/>
      <c r="IEV229" s="250"/>
      <c r="IEW229" s="248"/>
      <c r="IEX229" s="249"/>
      <c r="IEY229" s="250"/>
      <c r="IEZ229" s="248"/>
      <c r="IFA229" s="249"/>
      <c r="IFB229" s="250"/>
      <c r="IFC229" s="248"/>
      <c r="IFD229" s="249"/>
      <c r="IFE229" s="250"/>
      <c r="IFF229" s="248"/>
      <c r="IFG229" s="249"/>
      <c r="IFH229" s="250"/>
      <c r="IFI229" s="248"/>
      <c r="IFJ229" s="249"/>
      <c r="IFK229" s="250"/>
      <c r="IFL229" s="248"/>
      <c r="IFM229" s="249"/>
      <c r="IFN229" s="250"/>
      <c r="IFO229" s="248"/>
      <c r="IFP229" s="249"/>
      <c r="IFQ229" s="250"/>
      <c r="IFR229" s="248"/>
      <c r="IFS229" s="249"/>
      <c r="IFT229" s="250"/>
      <c r="IFU229" s="248"/>
      <c r="IFV229" s="249"/>
      <c r="IFW229" s="250"/>
      <c r="IFX229" s="248"/>
      <c r="IFY229" s="249"/>
      <c r="IFZ229" s="250"/>
      <c r="IGA229" s="248"/>
      <c r="IGB229" s="249"/>
      <c r="IGC229" s="250"/>
      <c r="IGD229" s="248"/>
      <c r="IGE229" s="249"/>
      <c r="IGF229" s="250"/>
      <c r="IGG229" s="248"/>
      <c r="IGH229" s="249"/>
      <c r="IGI229" s="250"/>
      <c r="IGJ229" s="248"/>
      <c r="IGK229" s="249"/>
      <c r="IGL229" s="250"/>
      <c r="IGM229" s="248"/>
      <c r="IGN229" s="249"/>
      <c r="IGO229" s="250"/>
      <c r="IGP229" s="248"/>
      <c r="IGQ229" s="249"/>
      <c r="IGR229" s="250"/>
      <c r="IGS229" s="248"/>
      <c r="IGT229" s="249"/>
      <c r="IGU229" s="250"/>
      <c r="IGV229" s="248"/>
      <c r="IGW229" s="249"/>
      <c r="IGX229" s="250"/>
      <c r="IGY229" s="248"/>
      <c r="IGZ229" s="249"/>
      <c r="IHA229" s="250"/>
      <c r="IHB229" s="248"/>
      <c r="IHC229" s="249"/>
      <c r="IHD229" s="250"/>
      <c r="IHE229" s="248"/>
      <c r="IHF229" s="249"/>
      <c r="IHG229" s="250"/>
      <c r="IHH229" s="248"/>
      <c r="IHI229" s="249"/>
      <c r="IHJ229" s="250"/>
      <c r="IHK229" s="248"/>
      <c r="IHL229" s="249"/>
      <c r="IHM229" s="250"/>
      <c r="IHN229" s="248"/>
      <c r="IHO229" s="249"/>
      <c r="IHP229" s="250"/>
      <c r="IHQ229" s="248"/>
      <c r="IHR229" s="249"/>
      <c r="IHS229" s="250"/>
      <c r="IHT229" s="248"/>
      <c r="IHU229" s="249"/>
      <c r="IHV229" s="250"/>
      <c r="IHW229" s="248"/>
      <c r="IHX229" s="249"/>
      <c r="IHY229" s="250"/>
      <c r="IHZ229" s="248"/>
      <c r="IIA229" s="249"/>
      <c r="IIB229" s="250"/>
      <c r="IIC229" s="248"/>
      <c r="IID229" s="249"/>
      <c r="IIE229" s="250"/>
      <c r="IIF229" s="248"/>
      <c r="IIG229" s="249"/>
      <c r="IIH229" s="250"/>
      <c r="III229" s="248"/>
      <c r="IIJ229" s="249"/>
      <c r="IIK229" s="250"/>
      <c r="IIL229" s="248"/>
      <c r="IIM229" s="249"/>
      <c r="IIN229" s="250"/>
      <c r="IIO229" s="248"/>
      <c r="IIP229" s="249"/>
      <c r="IIQ229" s="250"/>
      <c r="IIR229" s="248"/>
      <c r="IIS229" s="249"/>
      <c r="IIT229" s="250"/>
      <c r="IIU229" s="248"/>
      <c r="IIV229" s="249"/>
      <c r="IIW229" s="250"/>
      <c r="IIX229" s="248"/>
      <c r="IIY229" s="249"/>
      <c r="IIZ229" s="250"/>
      <c r="IJA229" s="248"/>
      <c r="IJB229" s="249"/>
      <c r="IJC229" s="250"/>
      <c r="IJD229" s="248"/>
      <c r="IJE229" s="249"/>
      <c r="IJF229" s="250"/>
      <c r="IJG229" s="248"/>
      <c r="IJH229" s="249"/>
      <c r="IJI229" s="250"/>
      <c r="IJJ229" s="248"/>
      <c r="IJK229" s="249"/>
      <c r="IJL229" s="250"/>
      <c r="IJM229" s="248"/>
      <c r="IJN229" s="249"/>
      <c r="IJO229" s="250"/>
      <c r="IJP229" s="248"/>
      <c r="IJQ229" s="249"/>
      <c r="IJR229" s="250"/>
      <c r="IJS229" s="248"/>
      <c r="IJT229" s="249"/>
      <c r="IJU229" s="250"/>
      <c r="IJV229" s="248"/>
      <c r="IJW229" s="249"/>
      <c r="IJX229" s="250"/>
      <c r="IJY229" s="248"/>
      <c r="IJZ229" s="249"/>
      <c r="IKA229" s="250"/>
      <c r="IKB229" s="248"/>
      <c r="IKC229" s="249"/>
      <c r="IKD229" s="250"/>
      <c r="IKE229" s="248"/>
      <c r="IKF229" s="249"/>
      <c r="IKG229" s="250"/>
      <c r="IKH229" s="248"/>
      <c r="IKI229" s="249"/>
      <c r="IKJ229" s="250"/>
      <c r="IKK229" s="248"/>
      <c r="IKL229" s="249"/>
      <c r="IKM229" s="250"/>
      <c r="IKN229" s="248"/>
      <c r="IKO229" s="249"/>
      <c r="IKP229" s="250"/>
      <c r="IKQ229" s="248"/>
      <c r="IKR229" s="249"/>
      <c r="IKS229" s="250"/>
      <c r="IKT229" s="248"/>
      <c r="IKU229" s="249"/>
      <c r="IKV229" s="250"/>
      <c r="IKW229" s="248"/>
      <c r="IKX229" s="249"/>
      <c r="IKY229" s="250"/>
      <c r="IKZ229" s="248"/>
      <c r="ILA229" s="249"/>
      <c r="ILB229" s="250"/>
      <c r="ILC229" s="248"/>
      <c r="ILD229" s="249"/>
      <c r="ILE229" s="250"/>
      <c r="ILF229" s="248"/>
      <c r="ILG229" s="249"/>
      <c r="ILH229" s="250"/>
      <c r="ILI229" s="248"/>
      <c r="ILJ229" s="249"/>
      <c r="ILK229" s="250"/>
      <c r="ILL229" s="248"/>
      <c r="ILM229" s="249"/>
      <c r="ILN229" s="250"/>
      <c r="ILO229" s="248"/>
      <c r="ILP229" s="249"/>
      <c r="ILQ229" s="250"/>
      <c r="ILR229" s="248"/>
      <c r="ILS229" s="249"/>
      <c r="ILT229" s="250"/>
      <c r="ILU229" s="248"/>
      <c r="ILV229" s="249"/>
      <c r="ILW229" s="250"/>
      <c r="ILX229" s="248"/>
      <c r="ILY229" s="249"/>
      <c r="ILZ229" s="250"/>
      <c r="IMA229" s="248"/>
      <c r="IMB229" s="249"/>
      <c r="IMC229" s="250"/>
      <c r="IMD229" s="248"/>
      <c r="IME229" s="249"/>
      <c r="IMF229" s="250"/>
      <c r="IMG229" s="248"/>
      <c r="IMH229" s="249"/>
      <c r="IMI229" s="250"/>
      <c r="IMJ229" s="248"/>
      <c r="IMK229" s="249"/>
      <c r="IML229" s="250"/>
      <c r="IMM229" s="248"/>
      <c r="IMN229" s="249"/>
      <c r="IMO229" s="250"/>
      <c r="IMP229" s="248"/>
      <c r="IMQ229" s="249"/>
      <c r="IMR229" s="250"/>
      <c r="IMS229" s="248"/>
      <c r="IMT229" s="249"/>
      <c r="IMU229" s="250"/>
      <c r="IMV229" s="248"/>
      <c r="IMW229" s="249"/>
      <c r="IMX229" s="250"/>
      <c r="IMY229" s="248"/>
      <c r="IMZ229" s="249"/>
      <c r="INA229" s="250"/>
      <c r="INB229" s="248"/>
      <c r="INC229" s="249"/>
      <c r="IND229" s="250"/>
      <c r="INE229" s="248"/>
      <c r="INF229" s="249"/>
      <c r="ING229" s="250"/>
      <c r="INH229" s="248"/>
      <c r="INI229" s="249"/>
      <c r="INJ229" s="250"/>
      <c r="INK229" s="248"/>
      <c r="INL229" s="249"/>
      <c r="INM229" s="250"/>
      <c r="INN229" s="248"/>
      <c r="INO229" s="249"/>
      <c r="INP229" s="250"/>
      <c r="INQ229" s="248"/>
      <c r="INR229" s="249"/>
      <c r="INS229" s="250"/>
      <c r="INT229" s="248"/>
      <c r="INU229" s="249"/>
      <c r="INV229" s="250"/>
      <c r="INW229" s="248"/>
      <c r="INX229" s="249"/>
      <c r="INY229" s="250"/>
      <c r="INZ229" s="248"/>
      <c r="IOA229" s="249"/>
      <c r="IOB229" s="250"/>
      <c r="IOC229" s="248"/>
      <c r="IOD229" s="249"/>
      <c r="IOE229" s="250"/>
      <c r="IOF229" s="248"/>
      <c r="IOG229" s="249"/>
      <c r="IOH229" s="250"/>
      <c r="IOI229" s="248"/>
      <c r="IOJ229" s="249"/>
      <c r="IOK229" s="250"/>
      <c r="IOL229" s="248"/>
      <c r="IOM229" s="249"/>
      <c r="ION229" s="250"/>
      <c r="IOO229" s="248"/>
      <c r="IOP229" s="249"/>
      <c r="IOQ229" s="250"/>
      <c r="IOR229" s="248"/>
      <c r="IOS229" s="249"/>
      <c r="IOT229" s="250"/>
      <c r="IOU229" s="248"/>
      <c r="IOV229" s="249"/>
      <c r="IOW229" s="250"/>
      <c r="IOX229" s="248"/>
      <c r="IOY229" s="249"/>
      <c r="IOZ229" s="250"/>
      <c r="IPA229" s="248"/>
      <c r="IPB229" s="249"/>
      <c r="IPC229" s="250"/>
      <c r="IPD229" s="248"/>
      <c r="IPE229" s="249"/>
      <c r="IPF229" s="250"/>
      <c r="IPG229" s="248"/>
      <c r="IPH229" s="249"/>
      <c r="IPI229" s="250"/>
      <c r="IPJ229" s="248"/>
      <c r="IPK229" s="249"/>
      <c r="IPL229" s="250"/>
      <c r="IPM229" s="248"/>
      <c r="IPN229" s="249"/>
      <c r="IPO229" s="250"/>
      <c r="IPP229" s="248"/>
      <c r="IPQ229" s="249"/>
      <c r="IPR229" s="250"/>
      <c r="IPS229" s="248"/>
      <c r="IPT229" s="249"/>
      <c r="IPU229" s="250"/>
      <c r="IPV229" s="248"/>
      <c r="IPW229" s="249"/>
      <c r="IPX229" s="250"/>
      <c r="IPY229" s="248"/>
      <c r="IPZ229" s="249"/>
      <c r="IQA229" s="250"/>
      <c r="IQB229" s="248"/>
      <c r="IQC229" s="249"/>
      <c r="IQD229" s="250"/>
      <c r="IQE229" s="248"/>
      <c r="IQF229" s="249"/>
      <c r="IQG229" s="250"/>
      <c r="IQH229" s="248"/>
      <c r="IQI229" s="249"/>
      <c r="IQJ229" s="250"/>
      <c r="IQK229" s="248"/>
      <c r="IQL229" s="249"/>
      <c r="IQM229" s="250"/>
      <c r="IQN229" s="248"/>
      <c r="IQO229" s="249"/>
      <c r="IQP229" s="250"/>
      <c r="IQQ229" s="248"/>
      <c r="IQR229" s="249"/>
      <c r="IQS229" s="250"/>
      <c r="IQT229" s="248"/>
      <c r="IQU229" s="249"/>
      <c r="IQV229" s="250"/>
      <c r="IQW229" s="248"/>
      <c r="IQX229" s="249"/>
      <c r="IQY229" s="250"/>
      <c r="IQZ229" s="248"/>
      <c r="IRA229" s="249"/>
      <c r="IRB229" s="250"/>
      <c r="IRC229" s="248"/>
      <c r="IRD229" s="249"/>
      <c r="IRE229" s="250"/>
      <c r="IRF229" s="248"/>
      <c r="IRG229" s="249"/>
      <c r="IRH229" s="250"/>
      <c r="IRI229" s="248"/>
      <c r="IRJ229" s="249"/>
      <c r="IRK229" s="250"/>
      <c r="IRL229" s="248"/>
      <c r="IRM229" s="249"/>
      <c r="IRN229" s="250"/>
      <c r="IRO229" s="248"/>
      <c r="IRP229" s="249"/>
      <c r="IRQ229" s="250"/>
      <c r="IRR229" s="248"/>
      <c r="IRS229" s="249"/>
      <c r="IRT229" s="250"/>
      <c r="IRU229" s="248"/>
      <c r="IRV229" s="249"/>
      <c r="IRW229" s="250"/>
      <c r="IRX229" s="248"/>
      <c r="IRY229" s="249"/>
      <c r="IRZ229" s="250"/>
      <c r="ISA229" s="248"/>
      <c r="ISB229" s="249"/>
      <c r="ISC229" s="250"/>
      <c r="ISD229" s="248"/>
      <c r="ISE229" s="249"/>
      <c r="ISF229" s="250"/>
      <c r="ISG229" s="248"/>
      <c r="ISH229" s="249"/>
      <c r="ISI229" s="250"/>
      <c r="ISJ229" s="248"/>
      <c r="ISK229" s="249"/>
      <c r="ISL229" s="250"/>
      <c r="ISM229" s="248"/>
      <c r="ISN229" s="249"/>
      <c r="ISO229" s="250"/>
      <c r="ISP229" s="248"/>
      <c r="ISQ229" s="249"/>
      <c r="ISR229" s="250"/>
      <c r="ISS229" s="248"/>
      <c r="IST229" s="249"/>
      <c r="ISU229" s="250"/>
      <c r="ISV229" s="248"/>
      <c r="ISW229" s="249"/>
      <c r="ISX229" s="250"/>
      <c r="ISY229" s="248"/>
      <c r="ISZ229" s="249"/>
      <c r="ITA229" s="250"/>
      <c r="ITB229" s="248"/>
      <c r="ITC229" s="249"/>
      <c r="ITD229" s="250"/>
      <c r="ITE229" s="248"/>
      <c r="ITF229" s="249"/>
      <c r="ITG229" s="250"/>
      <c r="ITH229" s="248"/>
      <c r="ITI229" s="249"/>
      <c r="ITJ229" s="250"/>
      <c r="ITK229" s="248"/>
      <c r="ITL229" s="249"/>
      <c r="ITM229" s="250"/>
      <c r="ITN229" s="248"/>
      <c r="ITO229" s="249"/>
      <c r="ITP229" s="250"/>
      <c r="ITQ229" s="248"/>
      <c r="ITR229" s="249"/>
      <c r="ITS229" s="250"/>
      <c r="ITT229" s="248"/>
      <c r="ITU229" s="249"/>
      <c r="ITV229" s="250"/>
      <c r="ITW229" s="248"/>
      <c r="ITX229" s="249"/>
      <c r="ITY229" s="250"/>
      <c r="ITZ229" s="248"/>
      <c r="IUA229" s="249"/>
      <c r="IUB229" s="250"/>
      <c r="IUC229" s="248"/>
      <c r="IUD229" s="249"/>
      <c r="IUE229" s="250"/>
      <c r="IUF229" s="248"/>
      <c r="IUG229" s="249"/>
      <c r="IUH229" s="250"/>
      <c r="IUI229" s="248"/>
      <c r="IUJ229" s="249"/>
      <c r="IUK229" s="250"/>
      <c r="IUL229" s="248"/>
      <c r="IUM229" s="249"/>
      <c r="IUN229" s="250"/>
      <c r="IUO229" s="248"/>
      <c r="IUP229" s="249"/>
      <c r="IUQ229" s="250"/>
      <c r="IUR229" s="248"/>
      <c r="IUS229" s="249"/>
      <c r="IUT229" s="250"/>
      <c r="IUU229" s="248"/>
      <c r="IUV229" s="249"/>
      <c r="IUW229" s="250"/>
      <c r="IUX229" s="248"/>
      <c r="IUY229" s="249"/>
      <c r="IUZ229" s="250"/>
      <c r="IVA229" s="248"/>
      <c r="IVB229" s="249"/>
      <c r="IVC229" s="250"/>
      <c r="IVD229" s="248"/>
      <c r="IVE229" s="249"/>
      <c r="IVF229" s="250"/>
      <c r="IVG229" s="248"/>
      <c r="IVH229" s="249"/>
      <c r="IVI229" s="250"/>
      <c r="IVJ229" s="248"/>
      <c r="IVK229" s="249"/>
      <c r="IVL229" s="250"/>
      <c r="IVM229" s="248"/>
      <c r="IVN229" s="249"/>
      <c r="IVO229" s="250"/>
      <c r="IVP229" s="248"/>
      <c r="IVQ229" s="249"/>
      <c r="IVR229" s="250"/>
      <c r="IVS229" s="248"/>
      <c r="IVT229" s="249"/>
      <c r="IVU229" s="250"/>
      <c r="IVV229" s="248"/>
      <c r="IVW229" s="249"/>
      <c r="IVX229" s="250"/>
      <c r="IVY229" s="248"/>
      <c r="IVZ229" s="249"/>
      <c r="IWA229" s="250"/>
      <c r="IWB229" s="248"/>
      <c r="IWC229" s="249"/>
      <c r="IWD229" s="250"/>
      <c r="IWE229" s="248"/>
      <c r="IWF229" s="249"/>
      <c r="IWG229" s="250"/>
      <c r="IWH229" s="248"/>
      <c r="IWI229" s="249"/>
      <c r="IWJ229" s="250"/>
      <c r="IWK229" s="248"/>
      <c r="IWL229" s="249"/>
      <c r="IWM229" s="250"/>
      <c r="IWN229" s="248"/>
      <c r="IWO229" s="249"/>
      <c r="IWP229" s="250"/>
      <c r="IWQ229" s="248"/>
      <c r="IWR229" s="249"/>
      <c r="IWS229" s="250"/>
      <c r="IWT229" s="248"/>
      <c r="IWU229" s="249"/>
      <c r="IWV229" s="250"/>
      <c r="IWW229" s="248"/>
      <c r="IWX229" s="249"/>
      <c r="IWY229" s="250"/>
      <c r="IWZ229" s="248"/>
      <c r="IXA229" s="249"/>
      <c r="IXB229" s="250"/>
      <c r="IXC229" s="248"/>
      <c r="IXD229" s="249"/>
      <c r="IXE229" s="250"/>
      <c r="IXF229" s="248"/>
      <c r="IXG229" s="249"/>
      <c r="IXH229" s="250"/>
      <c r="IXI229" s="248"/>
      <c r="IXJ229" s="249"/>
      <c r="IXK229" s="250"/>
      <c r="IXL229" s="248"/>
      <c r="IXM229" s="249"/>
      <c r="IXN229" s="250"/>
      <c r="IXO229" s="248"/>
      <c r="IXP229" s="249"/>
      <c r="IXQ229" s="250"/>
      <c r="IXR229" s="248"/>
      <c r="IXS229" s="249"/>
      <c r="IXT229" s="250"/>
      <c r="IXU229" s="248"/>
      <c r="IXV229" s="249"/>
      <c r="IXW229" s="250"/>
      <c r="IXX229" s="248"/>
      <c r="IXY229" s="249"/>
      <c r="IXZ229" s="250"/>
      <c r="IYA229" s="248"/>
      <c r="IYB229" s="249"/>
      <c r="IYC229" s="250"/>
      <c r="IYD229" s="248"/>
      <c r="IYE229" s="249"/>
      <c r="IYF229" s="250"/>
      <c r="IYG229" s="248"/>
      <c r="IYH229" s="249"/>
      <c r="IYI229" s="250"/>
      <c r="IYJ229" s="248"/>
      <c r="IYK229" s="249"/>
      <c r="IYL229" s="250"/>
      <c r="IYM229" s="248"/>
      <c r="IYN229" s="249"/>
      <c r="IYO229" s="250"/>
      <c r="IYP229" s="248"/>
      <c r="IYQ229" s="249"/>
      <c r="IYR229" s="250"/>
      <c r="IYS229" s="248"/>
      <c r="IYT229" s="249"/>
      <c r="IYU229" s="250"/>
      <c r="IYV229" s="248"/>
      <c r="IYW229" s="249"/>
      <c r="IYX229" s="250"/>
      <c r="IYY229" s="248"/>
      <c r="IYZ229" s="249"/>
      <c r="IZA229" s="250"/>
      <c r="IZB229" s="248"/>
      <c r="IZC229" s="249"/>
      <c r="IZD229" s="250"/>
      <c r="IZE229" s="248"/>
      <c r="IZF229" s="249"/>
      <c r="IZG229" s="250"/>
      <c r="IZH229" s="248"/>
      <c r="IZI229" s="249"/>
      <c r="IZJ229" s="250"/>
      <c r="IZK229" s="248"/>
      <c r="IZL229" s="249"/>
      <c r="IZM229" s="250"/>
      <c r="IZN229" s="248"/>
      <c r="IZO229" s="249"/>
      <c r="IZP229" s="250"/>
      <c r="IZQ229" s="248"/>
      <c r="IZR229" s="249"/>
      <c r="IZS229" s="250"/>
      <c r="IZT229" s="248"/>
      <c r="IZU229" s="249"/>
      <c r="IZV229" s="250"/>
      <c r="IZW229" s="248"/>
      <c r="IZX229" s="249"/>
      <c r="IZY229" s="250"/>
      <c r="IZZ229" s="248"/>
      <c r="JAA229" s="249"/>
      <c r="JAB229" s="250"/>
      <c r="JAC229" s="248"/>
      <c r="JAD229" s="249"/>
      <c r="JAE229" s="250"/>
      <c r="JAF229" s="248"/>
      <c r="JAG229" s="249"/>
      <c r="JAH229" s="250"/>
      <c r="JAI229" s="248"/>
      <c r="JAJ229" s="249"/>
      <c r="JAK229" s="250"/>
      <c r="JAL229" s="248"/>
      <c r="JAM229" s="249"/>
      <c r="JAN229" s="250"/>
      <c r="JAO229" s="248"/>
      <c r="JAP229" s="249"/>
      <c r="JAQ229" s="250"/>
      <c r="JAR229" s="248"/>
      <c r="JAS229" s="249"/>
      <c r="JAT229" s="250"/>
      <c r="JAU229" s="248"/>
      <c r="JAV229" s="249"/>
      <c r="JAW229" s="250"/>
      <c r="JAX229" s="248"/>
      <c r="JAY229" s="249"/>
      <c r="JAZ229" s="250"/>
      <c r="JBA229" s="248"/>
      <c r="JBB229" s="249"/>
      <c r="JBC229" s="250"/>
      <c r="JBD229" s="248"/>
      <c r="JBE229" s="249"/>
      <c r="JBF229" s="250"/>
      <c r="JBG229" s="248"/>
      <c r="JBH229" s="249"/>
      <c r="JBI229" s="250"/>
      <c r="JBJ229" s="248"/>
      <c r="JBK229" s="249"/>
      <c r="JBL229" s="250"/>
      <c r="JBM229" s="248"/>
      <c r="JBN229" s="249"/>
      <c r="JBO229" s="250"/>
      <c r="JBP229" s="248"/>
      <c r="JBQ229" s="249"/>
      <c r="JBR229" s="250"/>
      <c r="JBS229" s="248"/>
      <c r="JBT229" s="249"/>
      <c r="JBU229" s="250"/>
      <c r="JBV229" s="248"/>
      <c r="JBW229" s="249"/>
      <c r="JBX229" s="250"/>
      <c r="JBY229" s="248"/>
      <c r="JBZ229" s="249"/>
      <c r="JCA229" s="250"/>
      <c r="JCB229" s="248"/>
      <c r="JCC229" s="249"/>
      <c r="JCD229" s="250"/>
      <c r="JCE229" s="248"/>
      <c r="JCF229" s="249"/>
      <c r="JCG229" s="250"/>
      <c r="JCH229" s="248"/>
      <c r="JCI229" s="249"/>
      <c r="JCJ229" s="250"/>
      <c r="JCK229" s="248"/>
      <c r="JCL229" s="249"/>
      <c r="JCM229" s="250"/>
      <c r="JCN229" s="248"/>
      <c r="JCO229" s="249"/>
      <c r="JCP229" s="250"/>
      <c r="JCQ229" s="248"/>
      <c r="JCR229" s="249"/>
      <c r="JCS229" s="250"/>
      <c r="JCT229" s="248"/>
      <c r="JCU229" s="249"/>
      <c r="JCV229" s="250"/>
      <c r="JCW229" s="248"/>
      <c r="JCX229" s="249"/>
      <c r="JCY229" s="250"/>
      <c r="JCZ229" s="248"/>
      <c r="JDA229" s="249"/>
      <c r="JDB229" s="250"/>
      <c r="JDC229" s="248"/>
      <c r="JDD229" s="249"/>
      <c r="JDE229" s="250"/>
      <c r="JDF229" s="248"/>
      <c r="JDG229" s="249"/>
      <c r="JDH229" s="250"/>
      <c r="JDI229" s="248"/>
      <c r="JDJ229" s="249"/>
      <c r="JDK229" s="250"/>
      <c r="JDL229" s="248"/>
      <c r="JDM229" s="249"/>
      <c r="JDN229" s="250"/>
      <c r="JDO229" s="248"/>
      <c r="JDP229" s="249"/>
      <c r="JDQ229" s="250"/>
      <c r="JDR229" s="248"/>
      <c r="JDS229" s="249"/>
      <c r="JDT229" s="250"/>
      <c r="JDU229" s="248"/>
      <c r="JDV229" s="249"/>
      <c r="JDW229" s="250"/>
      <c r="JDX229" s="248"/>
      <c r="JDY229" s="249"/>
      <c r="JDZ229" s="250"/>
      <c r="JEA229" s="248"/>
      <c r="JEB229" s="249"/>
      <c r="JEC229" s="250"/>
      <c r="JED229" s="248"/>
      <c r="JEE229" s="249"/>
      <c r="JEF229" s="250"/>
      <c r="JEG229" s="248"/>
      <c r="JEH229" s="249"/>
      <c r="JEI229" s="250"/>
      <c r="JEJ229" s="248"/>
      <c r="JEK229" s="249"/>
      <c r="JEL229" s="250"/>
      <c r="JEM229" s="248"/>
      <c r="JEN229" s="249"/>
      <c r="JEO229" s="250"/>
      <c r="JEP229" s="248"/>
      <c r="JEQ229" s="249"/>
      <c r="JER229" s="250"/>
      <c r="JES229" s="248"/>
      <c r="JET229" s="249"/>
      <c r="JEU229" s="250"/>
      <c r="JEV229" s="248"/>
      <c r="JEW229" s="249"/>
      <c r="JEX229" s="250"/>
      <c r="JEY229" s="248"/>
      <c r="JEZ229" s="249"/>
      <c r="JFA229" s="250"/>
      <c r="JFB229" s="248"/>
      <c r="JFC229" s="249"/>
      <c r="JFD229" s="250"/>
      <c r="JFE229" s="248"/>
      <c r="JFF229" s="249"/>
      <c r="JFG229" s="250"/>
      <c r="JFH229" s="248"/>
      <c r="JFI229" s="249"/>
      <c r="JFJ229" s="250"/>
      <c r="JFK229" s="248"/>
      <c r="JFL229" s="249"/>
      <c r="JFM229" s="250"/>
      <c r="JFN229" s="248"/>
      <c r="JFO229" s="249"/>
      <c r="JFP229" s="250"/>
      <c r="JFQ229" s="248"/>
      <c r="JFR229" s="249"/>
      <c r="JFS229" s="250"/>
      <c r="JFT229" s="248"/>
      <c r="JFU229" s="249"/>
      <c r="JFV229" s="250"/>
      <c r="JFW229" s="248"/>
      <c r="JFX229" s="249"/>
      <c r="JFY229" s="250"/>
      <c r="JFZ229" s="248"/>
      <c r="JGA229" s="249"/>
      <c r="JGB229" s="250"/>
      <c r="JGC229" s="248"/>
      <c r="JGD229" s="249"/>
      <c r="JGE229" s="250"/>
      <c r="JGF229" s="248"/>
      <c r="JGG229" s="249"/>
      <c r="JGH229" s="250"/>
      <c r="JGI229" s="248"/>
      <c r="JGJ229" s="249"/>
      <c r="JGK229" s="250"/>
      <c r="JGL229" s="248"/>
      <c r="JGM229" s="249"/>
      <c r="JGN229" s="250"/>
      <c r="JGO229" s="248"/>
      <c r="JGP229" s="249"/>
      <c r="JGQ229" s="250"/>
      <c r="JGR229" s="248"/>
      <c r="JGS229" s="249"/>
      <c r="JGT229" s="250"/>
      <c r="JGU229" s="248"/>
      <c r="JGV229" s="249"/>
      <c r="JGW229" s="250"/>
      <c r="JGX229" s="248"/>
      <c r="JGY229" s="249"/>
      <c r="JGZ229" s="250"/>
      <c r="JHA229" s="248"/>
      <c r="JHB229" s="249"/>
      <c r="JHC229" s="250"/>
      <c r="JHD229" s="248"/>
      <c r="JHE229" s="249"/>
      <c r="JHF229" s="250"/>
      <c r="JHG229" s="248"/>
      <c r="JHH229" s="249"/>
      <c r="JHI229" s="250"/>
      <c r="JHJ229" s="248"/>
      <c r="JHK229" s="249"/>
      <c r="JHL229" s="250"/>
      <c r="JHM229" s="248"/>
      <c r="JHN229" s="249"/>
      <c r="JHO229" s="250"/>
      <c r="JHP229" s="248"/>
      <c r="JHQ229" s="249"/>
      <c r="JHR229" s="250"/>
      <c r="JHS229" s="248"/>
      <c r="JHT229" s="249"/>
      <c r="JHU229" s="250"/>
      <c r="JHV229" s="248"/>
      <c r="JHW229" s="249"/>
      <c r="JHX229" s="250"/>
      <c r="JHY229" s="248"/>
      <c r="JHZ229" s="249"/>
      <c r="JIA229" s="250"/>
      <c r="JIB229" s="248"/>
      <c r="JIC229" s="249"/>
      <c r="JID229" s="250"/>
      <c r="JIE229" s="248"/>
      <c r="JIF229" s="249"/>
      <c r="JIG229" s="250"/>
      <c r="JIH229" s="248"/>
      <c r="JII229" s="249"/>
      <c r="JIJ229" s="250"/>
      <c r="JIK229" s="248"/>
      <c r="JIL229" s="249"/>
      <c r="JIM229" s="250"/>
      <c r="JIN229" s="248"/>
      <c r="JIO229" s="249"/>
      <c r="JIP229" s="250"/>
      <c r="JIQ229" s="248"/>
      <c r="JIR229" s="249"/>
      <c r="JIS229" s="250"/>
      <c r="JIT229" s="248"/>
      <c r="JIU229" s="249"/>
      <c r="JIV229" s="250"/>
      <c r="JIW229" s="248"/>
      <c r="JIX229" s="249"/>
      <c r="JIY229" s="250"/>
      <c r="JIZ229" s="248"/>
      <c r="JJA229" s="249"/>
      <c r="JJB229" s="250"/>
      <c r="JJC229" s="248"/>
      <c r="JJD229" s="249"/>
      <c r="JJE229" s="250"/>
      <c r="JJF229" s="248"/>
      <c r="JJG229" s="249"/>
      <c r="JJH229" s="250"/>
      <c r="JJI229" s="248"/>
      <c r="JJJ229" s="249"/>
      <c r="JJK229" s="250"/>
      <c r="JJL229" s="248"/>
      <c r="JJM229" s="249"/>
      <c r="JJN229" s="250"/>
      <c r="JJO229" s="248"/>
      <c r="JJP229" s="249"/>
      <c r="JJQ229" s="250"/>
      <c r="JJR229" s="248"/>
      <c r="JJS229" s="249"/>
      <c r="JJT229" s="250"/>
      <c r="JJU229" s="248"/>
      <c r="JJV229" s="249"/>
      <c r="JJW229" s="250"/>
      <c r="JJX229" s="248"/>
      <c r="JJY229" s="249"/>
      <c r="JJZ229" s="250"/>
      <c r="JKA229" s="248"/>
      <c r="JKB229" s="249"/>
      <c r="JKC229" s="250"/>
      <c r="JKD229" s="248"/>
      <c r="JKE229" s="249"/>
      <c r="JKF229" s="250"/>
      <c r="JKG229" s="248"/>
      <c r="JKH229" s="249"/>
      <c r="JKI229" s="250"/>
      <c r="JKJ229" s="248"/>
      <c r="JKK229" s="249"/>
      <c r="JKL229" s="250"/>
      <c r="JKM229" s="248"/>
      <c r="JKN229" s="249"/>
      <c r="JKO229" s="250"/>
      <c r="JKP229" s="248"/>
      <c r="JKQ229" s="249"/>
      <c r="JKR229" s="250"/>
      <c r="JKS229" s="248"/>
      <c r="JKT229" s="249"/>
      <c r="JKU229" s="250"/>
      <c r="JKV229" s="248"/>
      <c r="JKW229" s="249"/>
      <c r="JKX229" s="250"/>
      <c r="JKY229" s="248"/>
      <c r="JKZ229" s="249"/>
      <c r="JLA229" s="250"/>
      <c r="JLB229" s="248"/>
      <c r="JLC229" s="249"/>
      <c r="JLD229" s="250"/>
      <c r="JLE229" s="248"/>
      <c r="JLF229" s="249"/>
      <c r="JLG229" s="250"/>
      <c r="JLH229" s="248"/>
      <c r="JLI229" s="249"/>
      <c r="JLJ229" s="250"/>
      <c r="JLK229" s="248"/>
      <c r="JLL229" s="249"/>
      <c r="JLM229" s="250"/>
      <c r="JLN229" s="248"/>
      <c r="JLO229" s="249"/>
      <c r="JLP229" s="250"/>
      <c r="JLQ229" s="248"/>
      <c r="JLR229" s="249"/>
      <c r="JLS229" s="250"/>
      <c r="JLT229" s="248"/>
      <c r="JLU229" s="249"/>
      <c r="JLV229" s="250"/>
      <c r="JLW229" s="248"/>
      <c r="JLX229" s="249"/>
      <c r="JLY229" s="250"/>
      <c r="JLZ229" s="248"/>
      <c r="JMA229" s="249"/>
      <c r="JMB229" s="250"/>
      <c r="JMC229" s="248"/>
      <c r="JMD229" s="249"/>
      <c r="JME229" s="250"/>
      <c r="JMF229" s="248"/>
      <c r="JMG229" s="249"/>
      <c r="JMH229" s="250"/>
      <c r="JMI229" s="248"/>
      <c r="JMJ229" s="249"/>
      <c r="JMK229" s="250"/>
      <c r="JML229" s="248"/>
      <c r="JMM229" s="249"/>
      <c r="JMN229" s="250"/>
      <c r="JMO229" s="248"/>
      <c r="JMP229" s="249"/>
      <c r="JMQ229" s="250"/>
      <c r="JMR229" s="248"/>
      <c r="JMS229" s="249"/>
      <c r="JMT229" s="250"/>
      <c r="JMU229" s="248"/>
      <c r="JMV229" s="249"/>
      <c r="JMW229" s="250"/>
      <c r="JMX229" s="248"/>
      <c r="JMY229" s="249"/>
      <c r="JMZ229" s="250"/>
      <c r="JNA229" s="248"/>
      <c r="JNB229" s="249"/>
      <c r="JNC229" s="250"/>
      <c r="JND229" s="248"/>
      <c r="JNE229" s="249"/>
      <c r="JNF229" s="250"/>
      <c r="JNG229" s="248"/>
      <c r="JNH229" s="249"/>
      <c r="JNI229" s="250"/>
      <c r="JNJ229" s="248"/>
      <c r="JNK229" s="249"/>
      <c r="JNL229" s="250"/>
      <c r="JNM229" s="248"/>
      <c r="JNN229" s="249"/>
      <c r="JNO229" s="250"/>
      <c r="JNP229" s="248"/>
      <c r="JNQ229" s="249"/>
      <c r="JNR229" s="250"/>
      <c r="JNS229" s="248"/>
      <c r="JNT229" s="249"/>
      <c r="JNU229" s="250"/>
      <c r="JNV229" s="248"/>
      <c r="JNW229" s="249"/>
      <c r="JNX229" s="250"/>
      <c r="JNY229" s="248"/>
      <c r="JNZ229" s="249"/>
      <c r="JOA229" s="250"/>
      <c r="JOB229" s="248"/>
      <c r="JOC229" s="249"/>
      <c r="JOD229" s="250"/>
      <c r="JOE229" s="248"/>
      <c r="JOF229" s="249"/>
      <c r="JOG229" s="250"/>
      <c r="JOH229" s="248"/>
      <c r="JOI229" s="249"/>
      <c r="JOJ229" s="250"/>
      <c r="JOK229" s="248"/>
      <c r="JOL229" s="249"/>
      <c r="JOM229" s="250"/>
      <c r="JON229" s="248"/>
      <c r="JOO229" s="249"/>
      <c r="JOP229" s="250"/>
      <c r="JOQ229" s="248"/>
      <c r="JOR229" s="249"/>
      <c r="JOS229" s="250"/>
      <c r="JOT229" s="248"/>
      <c r="JOU229" s="249"/>
      <c r="JOV229" s="250"/>
      <c r="JOW229" s="248"/>
      <c r="JOX229" s="249"/>
      <c r="JOY229" s="250"/>
      <c r="JOZ229" s="248"/>
      <c r="JPA229" s="249"/>
      <c r="JPB229" s="250"/>
      <c r="JPC229" s="248"/>
      <c r="JPD229" s="249"/>
      <c r="JPE229" s="250"/>
      <c r="JPF229" s="248"/>
      <c r="JPG229" s="249"/>
      <c r="JPH229" s="250"/>
      <c r="JPI229" s="248"/>
      <c r="JPJ229" s="249"/>
      <c r="JPK229" s="250"/>
      <c r="JPL229" s="248"/>
      <c r="JPM229" s="249"/>
      <c r="JPN229" s="250"/>
      <c r="JPO229" s="248"/>
      <c r="JPP229" s="249"/>
      <c r="JPQ229" s="250"/>
      <c r="JPR229" s="248"/>
      <c r="JPS229" s="249"/>
      <c r="JPT229" s="250"/>
      <c r="JPU229" s="248"/>
      <c r="JPV229" s="249"/>
      <c r="JPW229" s="250"/>
      <c r="JPX229" s="248"/>
      <c r="JPY229" s="249"/>
      <c r="JPZ229" s="250"/>
      <c r="JQA229" s="248"/>
      <c r="JQB229" s="249"/>
      <c r="JQC229" s="250"/>
      <c r="JQD229" s="248"/>
      <c r="JQE229" s="249"/>
      <c r="JQF229" s="250"/>
      <c r="JQG229" s="248"/>
      <c r="JQH229" s="249"/>
      <c r="JQI229" s="250"/>
      <c r="JQJ229" s="248"/>
      <c r="JQK229" s="249"/>
      <c r="JQL229" s="250"/>
      <c r="JQM229" s="248"/>
      <c r="JQN229" s="249"/>
      <c r="JQO229" s="250"/>
      <c r="JQP229" s="248"/>
      <c r="JQQ229" s="249"/>
      <c r="JQR229" s="250"/>
      <c r="JQS229" s="248"/>
      <c r="JQT229" s="249"/>
      <c r="JQU229" s="250"/>
      <c r="JQV229" s="248"/>
      <c r="JQW229" s="249"/>
      <c r="JQX229" s="250"/>
      <c r="JQY229" s="248"/>
      <c r="JQZ229" s="249"/>
      <c r="JRA229" s="250"/>
      <c r="JRB229" s="248"/>
      <c r="JRC229" s="249"/>
      <c r="JRD229" s="250"/>
      <c r="JRE229" s="248"/>
      <c r="JRF229" s="249"/>
      <c r="JRG229" s="250"/>
      <c r="JRH229" s="248"/>
      <c r="JRI229" s="249"/>
      <c r="JRJ229" s="250"/>
      <c r="JRK229" s="248"/>
      <c r="JRL229" s="249"/>
      <c r="JRM229" s="250"/>
      <c r="JRN229" s="248"/>
      <c r="JRO229" s="249"/>
      <c r="JRP229" s="250"/>
      <c r="JRQ229" s="248"/>
      <c r="JRR229" s="249"/>
      <c r="JRS229" s="250"/>
      <c r="JRT229" s="248"/>
      <c r="JRU229" s="249"/>
      <c r="JRV229" s="250"/>
      <c r="JRW229" s="248"/>
      <c r="JRX229" s="249"/>
      <c r="JRY229" s="250"/>
      <c r="JRZ229" s="248"/>
      <c r="JSA229" s="249"/>
      <c r="JSB229" s="250"/>
      <c r="JSC229" s="248"/>
      <c r="JSD229" s="249"/>
      <c r="JSE229" s="250"/>
      <c r="JSF229" s="248"/>
      <c r="JSG229" s="249"/>
      <c r="JSH229" s="250"/>
      <c r="JSI229" s="248"/>
      <c r="JSJ229" s="249"/>
      <c r="JSK229" s="250"/>
      <c r="JSL229" s="248"/>
      <c r="JSM229" s="249"/>
      <c r="JSN229" s="250"/>
      <c r="JSO229" s="248"/>
      <c r="JSP229" s="249"/>
      <c r="JSQ229" s="250"/>
      <c r="JSR229" s="248"/>
      <c r="JSS229" s="249"/>
      <c r="JST229" s="250"/>
      <c r="JSU229" s="248"/>
      <c r="JSV229" s="249"/>
      <c r="JSW229" s="250"/>
      <c r="JSX229" s="248"/>
      <c r="JSY229" s="249"/>
      <c r="JSZ229" s="250"/>
      <c r="JTA229" s="248"/>
      <c r="JTB229" s="249"/>
      <c r="JTC229" s="250"/>
      <c r="JTD229" s="248"/>
      <c r="JTE229" s="249"/>
      <c r="JTF229" s="250"/>
      <c r="JTG229" s="248"/>
      <c r="JTH229" s="249"/>
      <c r="JTI229" s="250"/>
      <c r="JTJ229" s="248"/>
      <c r="JTK229" s="249"/>
      <c r="JTL229" s="250"/>
      <c r="JTM229" s="248"/>
      <c r="JTN229" s="249"/>
      <c r="JTO229" s="250"/>
      <c r="JTP229" s="248"/>
      <c r="JTQ229" s="249"/>
      <c r="JTR229" s="250"/>
      <c r="JTS229" s="248"/>
      <c r="JTT229" s="249"/>
      <c r="JTU229" s="250"/>
      <c r="JTV229" s="248"/>
      <c r="JTW229" s="249"/>
      <c r="JTX229" s="250"/>
      <c r="JTY229" s="248"/>
      <c r="JTZ229" s="249"/>
      <c r="JUA229" s="250"/>
      <c r="JUB229" s="248"/>
      <c r="JUC229" s="249"/>
      <c r="JUD229" s="250"/>
      <c r="JUE229" s="248"/>
      <c r="JUF229" s="249"/>
      <c r="JUG229" s="250"/>
      <c r="JUH229" s="248"/>
      <c r="JUI229" s="249"/>
      <c r="JUJ229" s="250"/>
      <c r="JUK229" s="248"/>
      <c r="JUL229" s="249"/>
      <c r="JUM229" s="250"/>
      <c r="JUN229" s="248"/>
      <c r="JUO229" s="249"/>
      <c r="JUP229" s="250"/>
      <c r="JUQ229" s="248"/>
      <c r="JUR229" s="249"/>
      <c r="JUS229" s="250"/>
      <c r="JUT229" s="248"/>
      <c r="JUU229" s="249"/>
      <c r="JUV229" s="250"/>
      <c r="JUW229" s="248"/>
      <c r="JUX229" s="249"/>
      <c r="JUY229" s="250"/>
      <c r="JUZ229" s="248"/>
      <c r="JVA229" s="249"/>
      <c r="JVB229" s="250"/>
      <c r="JVC229" s="248"/>
      <c r="JVD229" s="249"/>
      <c r="JVE229" s="250"/>
      <c r="JVF229" s="248"/>
      <c r="JVG229" s="249"/>
      <c r="JVH229" s="250"/>
      <c r="JVI229" s="248"/>
      <c r="JVJ229" s="249"/>
      <c r="JVK229" s="250"/>
      <c r="JVL229" s="248"/>
      <c r="JVM229" s="249"/>
      <c r="JVN229" s="250"/>
      <c r="JVO229" s="248"/>
      <c r="JVP229" s="249"/>
      <c r="JVQ229" s="250"/>
      <c r="JVR229" s="248"/>
      <c r="JVS229" s="249"/>
      <c r="JVT229" s="250"/>
      <c r="JVU229" s="248"/>
      <c r="JVV229" s="249"/>
      <c r="JVW229" s="250"/>
      <c r="JVX229" s="248"/>
      <c r="JVY229" s="249"/>
      <c r="JVZ229" s="250"/>
      <c r="JWA229" s="248"/>
      <c r="JWB229" s="249"/>
      <c r="JWC229" s="250"/>
      <c r="JWD229" s="248"/>
      <c r="JWE229" s="249"/>
      <c r="JWF229" s="250"/>
      <c r="JWG229" s="248"/>
      <c r="JWH229" s="249"/>
      <c r="JWI229" s="250"/>
      <c r="JWJ229" s="248"/>
      <c r="JWK229" s="249"/>
      <c r="JWL229" s="250"/>
      <c r="JWM229" s="248"/>
      <c r="JWN229" s="249"/>
      <c r="JWO229" s="250"/>
      <c r="JWP229" s="248"/>
      <c r="JWQ229" s="249"/>
      <c r="JWR229" s="250"/>
      <c r="JWS229" s="248"/>
      <c r="JWT229" s="249"/>
      <c r="JWU229" s="250"/>
      <c r="JWV229" s="248"/>
      <c r="JWW229" s="249"/>
      <c r="JWX229" s="250"/>
      <c r="JWY229" s="248"/>
      <c r="JWZ229" s="249"/>
      <c r="JXA229" s="250"/>
      <c r="JXB229" s="248"/>
      <c r="JXC229" s="249"/>
      <c r="JXD229" s="250"/>
      <c r="JXE229" s="248"/>
      <c r="JXF229" s="249"/>
      <c r="JXG229" s="250"/>
      <c r="JXH229" s="248"/>
      <c r="JXI229" s="249"/>
      <c r="JXJ229" s="250"/>
      <c r="JXK229" s="248"/>
      <c r="JXL229" s="249"/>
      <c r="JXM229" s="250"/>
      <c r="JXN229" s="248"/>
      <c r="JXO229" s="249"/>
      <c r="JXP229" s="250"/>
      <c r="JXQ229" s="248"/>
      <c r="JXR229" s="249"/>
      <c r="JXS229" s="250"/>
      <c r="JXT229" s="248"/>
      <c r="JXU229" s="249"/>
      <c r="JXV229" s="250"/>
      <c r="JXW229" s="248"/>
      <c r="JXX229" s="249"/>
      <c r="JXY229" s="250"/>
      <c r="JXZ229" s="248"/>
      <c r="JYA229" s="249"/>
      <c r="JYB229" s="250"/>
      <c r="JYC229" s="248"/>
      <c r="JYD229" s="249"/>
      <c r="JYE229" s="250"/>
      <c r="JYF229" s="248"/>
      <c r="JYG229" s="249"/>
      <c r="JYH229" s="250"/>
      <c r="JYI229" s="248"/>
      <c r="JYJ229" s="249"/>
      <c r="JYK229" s="250"/>
      <c r="JYL229" s="248"/>
      <c r="JYM229" s="249"/>
      <c r="JYN229" s="250"/>
      <c r="JYO229" s="248"/>
      <c r="JYP229" s="249"/>
      <c r="JYQ229" s="250"/>
      <c r="JYR229" s="248"/>
      <c r="JYS229" s="249"/>
      <c r="JYT229" s="250"/>
      <c r="JYU229" s="248"/>
      <c r="JYV229" s="249"/>
      <c r="JYW229" s="250"/>
      <c r="JYX229" s="248"/>
      <c r="JYY229" s="249"/>
      <c r="JYZ229" s="250"/>
      <c r="JZA229" s="248"/>
      <c r="JZB229" s="249"/>
      <c r="JZC229" s="250"/>
      <c r="JZD229" s="248"/>
      <c r="JZE229" s="249"/>
      <c r="JZF229" s="250"/>
      <c r="JZG229" s="248"/>
      <c r="JZH229" s="249"/>
      <c r="JZI229" s="250"/>
      <c r="JZJ229" s="248"/>
      <c r="JZK229" s="249"/>
      <c r="JZL229" s="250"/>
      <c r="JZM229" s="248"/>
      <c r="JZN229" s="249"/>
      <c r="JZO229" s="250"/>
      <c r="JZP229" s="248"/>
      <c r="JZQ229" s="249"/>
      <c r="JZR229" s="250"/>
      <c r="JZS229" s="248"/>
      <c r="JZT229" s="249"/>
      <c r="JZU229" s="250"/>
      <c r="JZV229" s="248"/>
      <c r="JZW229" s="249"/>
      <c r="JZX229" s="250"/>
      <c r="JZY229" s="248"/>
      <c r="JZZ229" s="249"/>
      <c r="KAA229" s="250"/>
      <c r="KAB229" s="248"/>
      <c r="KAC229" s="249"/>
      <c r="KAD229" s="250"/>
      <c r="KAE229" s="248"/>
      <c r="KAF229" s="249"/>
      <c r="KAG229" s="250"/>
      <c r="KAH229" s="248"/>
      <c r="KAI229" s="249"/>
      <c r="KAJ229" s="250"/>
      <c r="KAK229" s="248"/>
      <c r="KAL229" s="249"/>
      <c r="KAM229" s="250"/>
      <c r="KAN229" s="248"/>
      <c r="KAO229" s="249"/>
      <c r="KAP229" s="250"/>
      <c r="KAQ229" s="248"/>
      <c r="KAR229" s="249"/>
      <c r="KAS229" s="250"/>
      <c r="KAT229" s="248"/>
      <c r="KAU229" s="249"/>
      <c r="KAV229" s="250"/>
      <c r="KAW229" s="248"/>
      <c r="KAX229" s="249"/>
      <c r="KAY229" s="250"/>
      <c r="KAZ229" s="248"/>
      <c r="KBA229" s="249"/>
      <c r="KBB229" s="250"/>
      <c r="KBC229" s="248"/>
      <c r="KBD229" s="249"/>
      <c r="KBE229" s="250"/>
      <c r="KBF229" s="248"/>
      <c r="KBG229" s="249"/>
      <c r="KBH229" s="250"/>
      <c r="KBI229" s="248"/>
      <c r="KBJ229" s="249"/>
      <c r="KBK229" s="250"/>
      <c r="KBL229" s="248"/>
      <c r="KBM229" s="249"/>
      <c r="KBN229" s="250"/>
      <c r="KBO229" s="248"/>
      <c r="KBP229" s="249"/>
      <c r="KBQ229" s="250"/>
      <c r="KBR229" s="248"/>
      <c r="KBS229" s="249"/>
      <c r="KBT229" s="250"/>
      <c r="KBU229" s="248"/>
      <c r="KBV229" s="249"/>
      <c r="KBW229" s="250"/>
      <c r="KBX229" s="248"/>
      <c r="KBY229" s="249"/>
      <c r="KBZ229" s="250"/>
      <c r="KCA229" s="248"/>
      <c r="KCB229" s="249"/>
      <c r="KCC229" s="250"/>
      <c r="KCD229" s="248"/>
      <c r="KCE229" s="249"/>
      <c r="KCF229" s="250"/>
      <c r="KCG229" s="248"/>
      <c r="KCH229" s="249"/>
      <c r="KCI229" s="250"/>
      <c r="KCJ229" s="248"/>
      <c r="KCK229" s="249"/>
      <c r="KCL229" s="250"/>
      <c r="KCM229" s="248"/>
      <c r="KCN229" s="249"/>
      <c r="KCO229" s="250"/>
      <c r="KCP229" s="248"/>
      <c r="KCQ229" s="249"/>
      <c r="KCR229" s="250"/>
      <c r="KCS229" s="248"/>
      <c r="KCT229" s="249"/>
      <c r="KCU229" s="250"/>
      <c r="KCV229" s="248"/>
      <c r="KCW229" s="249"/>
      <c r="KCX229" s="250"/>
      <c r="KCY229" s="248"/>
      <c r="KCZ229" s="249"/>
      <c r="KDA229" s="250"/>
      <c r="KDB229" s="248"/>
      <c r="KDC229" s="249"/>
      <c r="KDD229" s="250"/>
      <c r="KDE229" s="248"/>
      <c r="KDF229" s="249"/>
      <c r="KDG229" s="250"/>
      <c r="KDH229" s="248"/>
      <c r="KDI229" s="249"/>
      <c r="KDJ229" s="250"/>
      <c r="KDK229" s="248"/>
      <c r="KDL229" s="249"/>
      <c r="KDM229" s="250"/>
      <c r="KDN229" s="248"/>
      <c r="KDO229" s="249"/>
      <c r="KDP229" s="250"/>
      <c r="KDQ229" s="248"/>
      <c r="KDR229" s="249"/>
      <c r="KDS229" s="250"/>
      <c r="KDT229" s="248"/>
      <c r="KDU229" s="249"/>
      <c r="KDV229" s="250"/>
      <c r="KDW229" s="248"/>
      <c r="KDX229" s="249"/>
      <c r="KDY229" s="250"/>
      <c r="KDZ229" s="248"/>
      <c r="KEA229" s="249"/>
      <c r="KEB229" s="250"/>
      <c r="KEC229" s="248"/>
      <c r="KED229" s="249"/>
      <c r="KEE229" s="250"/>
      <c r="KEF229" s="248"/>
      <c r="KEG229" s="249"/>
      <c r="KEH229" s="250"/>
      <c r="KEI229" s="248"/>
      <c r="KEJ229" s="249"/>
      <c r="KEK229" s="250"/>
      <c r="KEL229" s="248"/>
      <c r="KEM229" s="249"/>
      <c r="KEN229" s="250"/>
      <c r="KEO229" s="248"/>
      <c r="KEP229" s="249"/>
      <c r="KEQ229" s="250"/>
      <c r="KER229" s="248"/>
      <c r="KES229" s="249"/>
      <c r="KET229" s="250"/>
      <c r="KEU229" s="248"/>
      <c r="KEV229" s="249"/>
      <c r="KEW229" s="250"/>
      <c r="KEX229" s="248"/>
      <c r="KEY229" s="249"/>
      <c r="KEZ229" s="250"/>
      <c r="KFA229" s="248"/>
      <c r="KFB229" s="249"/>
      <c r="KFC229" s="250"/>
      <c r="KFD229" s="248"/>
      <c r="KFE229" s="249"/>
      <c r="KFF229" s="250"/>
      <c r="KFG229" s="248"/>
      <c r="KFH229" s="249"/>
      <c r="KFI229" s="250"/>
      <c r="KFJ229" s="248"/>
      <c r="KFK229" s="249"/>
      <c r="KFL229" s="250"/>
      <c r="KFM229" s="248"/>
      <c r="KFN229" s="249"/>
      <c r="KFO229" s="250"/>
      <c r="KFP229" s="248"/>
      <c r="KFQ229" s="249"/>
      <c r="KFR229" s="250"/>
      <c r="KFS229" s="248"/>
      <c r="KFT229" s="249"/>
      <c r="KFU229" s="250"/>
      <c r="KFV229" s="248"/>
      <c r="KFW229" s="249"/>
      <c r="KFX229" s="250"/>
      <c r="KFY229" s="248"/>
      <c r="KFZ229" s="249"/>
      <c r="KGA229" s="250"/>
      <c r="KGB229" s="248"/>
      <c r="KGC229" s="249"/>
      <c r="KGD229" s="250"/>
      <c r="KGE229" s="248"/>
      <c r="KGF229" s="249"/>
      <c r="KGG229" s="250"/>
      <c r="KGH229" s="248"/>
      <c r="KGI229" s="249"/>
      <c r="KGJ229" s="250"/>
      <c r="KGK229" s="248"/>
      <c r="KGL229" s="249"/>
      <c r="KGM229" s="250"/>
      <c r="KGN229" s="248"/>
      <c r="KGO229" s="249"/>
      <c r="KGP229" s="250"/>
      <c r="KGQ229" s="248"/>
      <c r="KGR229" s="249"/>
      <c r="KGS229" s="250"/>
      <c r="KGT229" s="248"/>
      <c r="KGU229" s="249"/>
      <c r="KGV229" s="250"/>
      <c r="KGW229" s="248"/>
      <c r="KGX229" s="249"/>
      <c r="KGY229" s="250"/>
      <c r="KGZ229" s="248"/>
      <c r="KHA229" s="249"/>
      <c r="KHB229" s="250"/>
      <c r="KHC229" s="248"/>
      <c r="KHD229" s="249"/>
      <c r="KHE229" s="250"/>
      <c r="KHF229" s="248"/>
      <c r="KHG229" s="249"/>
      <c r="KHH229" s="250"/>
      <c r="KHI229" s="248"/>
      <c r="KHJ229" s="249"/>
      <c r="KHK229" s="250"/>
      <c r="KHL229" s="248"/>
      <c r="KHM229" s="249"/>
      <c r="KHN229" s="250"/>
      <c r="KHO229" s="248"/>
      <c r="KHP229" s="249"/>
      <c r="KHQ229" s="250"/>
      <c r="KHR229" s="248"/>
      <c r="KHS229" s="249"/>
      <c r="KHT229" s="250"/>
      <c r="KHU229" s="248"/>
      <c r="KHV229" s="249"/>
      <c r="KHW229" s="250"/>
      <c r="KHX229" s="248"/>
      <c r="KHY229" s="249"/>
      <c r="KHZ229" s="250"/>
      <c r="KIA229" s="248"/>
      <c r="KIB229" s="249"/>
      <c r="KIC229" s="250"/>
      <c r="KID229" s="248"/>
      <c r="KIE229" s="249"/>
      <c r="KIF229" s="250"/>
      <c r="KIG229" s="248"/>
      <c r="KIH229" s="249"/>
      <c r="KII229" s="250"/>
      <c r="KIJ229" s="248"/>
      <c r="KIK229" s="249"/>
      <c r="KIL229" s="250"/>
      <c r="KIM229" s="248"/>
      <c r="KIN229" s="249"/>
      <c r="KIO229" s="250"/>
      <c r="KIP229" s="248"/>
      <c r="KIQ229" s="249"/>
      <c r="KIR229" s="250"/>
      <c r="KIS229" s="248"/>
      <c r="KIT229" s="249"/>
      <c r="KIU229" s="250"/>
      <c r="KIV229" s="248"/>
      <c r="KIW229" s="249"/>
      <c r="KIX229" s="250"/>
      <c r="KIY229" s="248"/>
      <c r="KIZ229" s="249"/>
      <c r="KJA229" s="250"/>
      <c r="KJB229" s="248"/>
      <c r="KJC229" s="249"/>
      <c r="KJD229" s="250"/>
      <c r="KJE229" s="248"/>
      <c r="KJF229" s="249"/>
      <c r="KJG229" s="250"/>
      <c r="KJH229" s="248"/>
      <c r="KJI229" s="249"/>
      <c r="KJJ229" s="250"/>
      <c r="KJK229" s="248"/>
      <c r="KJL229" s="249"/>
      <c r="KJM229" s="250"/>
      <c r="KJN229" s="248"/>
      <c r="KJO229" s="249"/>
      <c r="KJP229" s="250"/>
      <c r="KJQ229" s="248"/>
      <c r="KJR229" s="249"/>
      <c r="KJS229" s="250"/>
      <c r="KJT229" s="248"/>
      <c r="KJU229" s="249"/>
      <c r="KJV229" s="250"/>
      <c r="KJW229" s="248"/>
      <c r="KJX229" s="249"/>
      <c r="KJY229" s="250"/>
      <c r="KJZ229" s="248"/>
      <c r="KKA229" s="249"/>
      <c r="KKB229" s="250"/>
      <c r="KKC229" s="248"/>
      <c r="KKD229" s="249"/>
      <c r="KKE229" s="250"/>
      <c r="KKF229" s="248"/>
      <c r="KKG229" s="249"/>
      <c r="KKH229" s="250"/>
      <c r="KKI229" s="248"/>
      <c r="KKJ229" s="249"/>
      <c r="KKK229" s="250"/>
      <c r="KKL229" s="248"/>
      <c r="KKM229" s="249"/>
      <c r="KKN229" s="250"/>
      <c r="KKO229" s="248"/>
      <c r="KKP229" s="249"/>
      <c r="KKQ229" s="250"/>
      <c r="KKR229" s="248"/>
      <c r="KKS229" s="249"/>
      <c r="KKT229" s="250"/>
      <c r="KKU229" s="248"/>
      <c r="KKV229" s="249"/>
      <c r="KKW229" s="250"/>
      <c r="KKX229" s="248"/>
      <c r="KKY229" s="249"/>
      <c r="KKZ229" s="250"/>
      <c r="KLA229" s="248"/>
      <c r="KLB229" s="249"/>
      <c r="KLC229" s="250"/>
      <c r="KLD229" s="248"/>
      <c r="KLE229" s="249"/>
      <c r="KLF229" s="250"/>
      <c r="KLG229" s="248"/>
      <c r="KLH229" s="249"/>
      <c r="KLI229" s="250"/>
      <c r="KLJ229" s="248"/>
      <c r="KLK229" s="249"/>
      <c r="KLL229" s="250"/>
      <c r="KLM229" s="248"/>
      <c r="KLN229" s="249"/>
      <c r="KLO229" s="250"/>
      <c r="KLP229" s="248"/>
      <c r="KLQ229" s="249"/>
      <c r="KLR229" s="250"/>
      <c r="KLS229" s="248"/>
      <c r="KLT229" s="249"/>
      <c r="KLU229" s="250"/>
      <c r="KLV229" s="248"/>
      <c r="KLW229" s="249"/>
      <c r="KLX229" s="250"/>
      <c r="KLY229" s="248"/>
      <c r="KLZ229" s="249"/>
      <c r="KMA229" s="250"/>
      <c r="KMB229" s="248"/>
      <c r="KMC229" s="249"/>
      <c r="KMD229" s="250"/>
      <c r="KME229" s="248"/>
      <c r="KMF229" s="249"/>
      <c r="KMG229" s="250"/>
      <c r="KMH229" s="248"/>
      <c r="KMI229" s="249"/>
      <c r="KMJ229" s="250"/>
      <c r="KMK229" s="248"/>
      <c r="KML229" s="249"/>
      <c r="KMM229" s="250"/>
      <c r="KMN229" s="248"/>
      <c r="KMO229" s="249"/>
      <c r="KMP229" s="250"/>
      <c r="KMQ229" s="248"/>
      <c r="KMR229" s="249"/>
      <c r="KMS229" s="250"/>
      <c r="KMT229" s="248"/>
      <c r="KMU229" s="249"/>
      <c r="KMV229" s="250"/>
      <c r="KMW229" s="248"/>
      <c r="KMX229" s="249"/>
      <c r="KMY229" s="250"/>
      <c r="KMZ229" s="248"/>
      <c r="KNA229" s="249"/>
      <c r="KNB229" s="250"/>
      <c r="KNC229" s="248"/>
      <c r="KND229" s="249"/>
      <c r="KNE229" s="250"/>
      <c r="KNF229" s="248"/>
      <c r="KNG229" s="249"/>
      <c r="KNH229" s="250"/>
      <c r="KNI229" s="248"/>
      <c r="KNJ229" s="249"/>
      <c r="KNK229" s="250"/>
      <c r="KNL229" s="248"/>
      <c r="KNM229" s="249"/>
      <c r="KNN229" s="250"/>
      <c r="KNO229" s="248"/>
      <c r="KNP229" s="249"/>
      <c r="KNQ229" s="250"/>
      <c r="KNR229" s="248"/>
      <c r="KNS229" s="249"/>
      <c r="KNT229" s="250"/>
      <c r="KNU229" s="248"/>
      <c r="KNV229" s="249"/>
      <c r="KNW229" s="250"/>
      <c r="KNX229" s="248"/>
      <c r="KNY229" s="249"/>
      <c r="KNZ229" s="250"/>
      <c r="KOA229" s="248"/>
      <c r="KOB229" s="249"/>
      <c r="KOC229" s="250"/>
      <c r="KOD229" s="248"/>
      <c r="KOE229" s="249"/>
      <c r="KOF229" s="250"/>
      <c r="KOG229" s="248"/>
      <c r="KOH229" s="249"/>
      <c r="KOI229" s="250"/>
      <c r="KOJ229" s="248"/>
      <c r="KOK229" s="249"/>
      <c r="KOL229" s="250"/>
      <c r="KOM229" s="248"/>
      <c r="KON229" s="249"/>
      <c r="KOO229" s="250"/>
      <c r="KOP229" s="248"/>
      <c r="KOQ229" s="249"/>
      <c r="KOR229" s="250"/>
      <c r="KOS229" s="248"/>
      <c r="KOT229" s="249"/>
      <c r="KOU229" s="250"/>
      <c r="KOV229" s="248"/>
      <c r="KOW229" s="249"/>
      <c r="KOX229" s="250"/>
      <c r="KOY229" s="248"/>
      <c r="KOZ229" s="249"/>
      <c r="KPA229" s="250"/>
      <c r="KPB229" s="248"/>
      <c r="KPC229" s="249"/>
      <c r="KPD229" s="250"/>
      <c r="KPE229" s="248"/>
      <c r="KPF229" s="249"/>
      <c r="KPG229" s="250"/>
      <c r="KPH229" s="248"/>
      <c r="KPI229" s="249"/>
      <c r="KPJ229" s="250"/>
      <c r="KPK229" s="248"/>
      <c r="KPL229" s="249"/>
      <c r="KPM229" s="250"/>
      <c r="KPN229" s="248"/>
      <c r="KPO229" s="249"/>
      <c r="KPP229" s="250"/>
      <c r="KPQ229" s="248"/>
      <c r="KPR229" s="249"/>
      <c r="KPS229" s="250"/>
      <c r="KPT229" s="248"/>
      <c r="KPU229" s="249"/>
      <c r="KPV229" s="250"/>
      <c r="KPW229" s="248"/>
      <c r="KPX229" s="249"/>
      <c r="KPY229" s="250"/>
      <c r="KPZ229" s="248"/>
      <c r="KQA229" s="249"/>
      <c r="KQB229" s="250"/>
      <c r="KQC229" s="248"/>
      <c r="KQD229" s="249"/>
      <c r="KQE229" s="250"/>
      <c r="KQF229" s="248"/>
      <c r="KQG229" s="249"/>
      <c r="KQH229" s="250"/>
      <c r="KQI229" s="248"/>
      <c r="KQJ229" s="249"/>
      <c r="KQK229" s="250"/>
      <c r="KQL229" s="248"/>
      <c r="KQM229" s="249"/>
      <c r="KQN229" s="250"/>
      <c r="KQO229" s="248"/>
      <c r="KQP229" s="249"/>
      <c r="KQQ229" s="250"/>
      <c r="KQR229" s="248"/>
      <c r="KQS229" s="249"/>
      <c r="KQT229" s="250"/>
      <c r="KQU229" s="248"/>
      <c r="KQV229" s="249"/>
      <c r="KQW229" s="250"/>
      <c r="KQX229" s="248"/>
      <c r="KQY229" s="249"/>
      <c r="KQZ229" s="250"/>
      <c r="KRA229" s="248"/>
      <c r="KRB229" s="249"/>
      <c r="KRC229" s="250"/>
      <c r="KRD229" s="248"/>
      <c r="KRE229" s="249"/>
      <c r="KRF229" s="250"/>
      <c r="KRG229" s="248"/>
      <c r="KRH229" s="249"/>
      <c r="KRI229" s="250"/>
      <c r="KRJ229" s="248"/>
      <c r="KRK229" s="249"/>
      <c r="KRL229" s="250"/>
      <c r="KRM229" s="248"/>
      <c r="KRN229" s="249"/>
      <c r="KRO229" s="250"/>
      <c r="KRP229" s="248"/>
      <c r="KRQ229" s="249"/>
      <c r="KRR229" s="250"/>
      <c r="KRS229" s="248"/>
      <c r="KRT229" s="249"/>
      <c r="KRU229" s="250"/>
      <c r="KRV229" s="248"/>
      <c r="KRW229" s="249"/>
      <c r="KRX229" s="250"/>
      <c r="KRY229" s="248"/>
      <c r="KRZ229" s="249"/>
      <c r="KSA229" s="250"/>
      <c r="KSB229" s="248"/>
      <c r="KSC229" s="249"/>
      <c r="KSD229" s="250"/>
      <c r="KSE229" s="248"/>
      <c r="KSF229" s="249"/>
      <c r="KSG229" s="250"/>
      <c r="KSH229" s="248"/>
      <c r="KSI229" s="249"/>
      <c r="KSJ229" s="250"/>
      <c r="KSK229" s="248"/>
      <c r="KSL229" s="249"/>
      <c r="KSM229" s="250"/>
      <c r="KSN229" s="248"/>
      <c r="KSO229" s="249"/>
      <c r="KSP229" s="250"/>
      <c r="KSQ229" s="248"/>
      <c r="KSR229" s="249"/>
      <c r="KSS229" s="250"/>
      <c r="KST229" s="248"/>
      <c r="KSU229" s="249"/>
      <c r="KSV229" s="250"/>
      <c r="KSW229" s="248"/>
      <c r="KSX229" s="249"/>
      <c r="KSY229" s="250"/>
      <c r="KSZ229" s="248"/>
      <c r="KTA229" s="249"/>
      <c r="KTB229" s="250"/>
      <c r="KTC229" s="248"/>
      <c r="KTD229" s="249"/>
      <c r="KTE229" s="250"/>
      <c r="KTF229" s="248"/>
      <c r="KTG229" s="249"/>
      <c r="KTH229" s="250"/>
      <c r="KTI229" s="248"/>
      <c r="KTJ229" s="249"/>
      <c r="KTK229" s="250"/>
      <c r="KTL229" s="248"/>
      <c r="KTM229" s="249"/>
      <c r="KTN229" s="250"/>
      <c r="KTO229" s="248"/>
      <c r="KTP229" s="249"/>
      <c r="KTQ229" s="250"/>
      <c r="KTR229" s="248"/>
      <c r="KTS229" s="249"/>
      <c r="KTT229" s="250"/>
      <c r="KTU229" s="248"/>
      <c r="KTV229" s="249"/>
      <c r="KTW229" s="250"/>
      <c r="KTX229" s="248"/>
      <c r="KTY229" s="249"/>
      <c r="KTZ229" s="250"/>
      <c r="KUA229" s="248"/>
      <c r="KUB229" s="249"/>
      <c r="KUC229" s="250"/>
      <c r="KUD229" s="248"/>
      <c r="KUE229" s="249"/>
      <c r="KUF229" s="250"/>
      <c r="KUG229" s="248"/>
      <c r="KUH229" s="249"/>
      <c r="KUI229" s="250"/>
      <c r="KUJ229" s="248"/>
      <c r="KUK229" s="249"/>
      <c r="KUL229" s="250"/>
      <c r="KUM229" s="248"/>
      <c r="KUN229" s="249"/>
      <c r="KUO229" s="250"/>
      <c r="KUP229" s="248"/>
      <c r="KUQ229" s="249"/>
      <c r="KUR229" s="250"/>
      <c r="KUS229" s="248"/>
      <c r="KUT229" s="249"/>
      <c r="KUU229" s="250"/>
      <c r="KUV229" s="248"/>
      <c r="KUW229" s="249"/>
      <c r="KUX229" s="250"/>
      <c r="KUY229" s="248"/>
      <c r="KUZ229" s="249"/>
      <c r="KVA229" s="250"/>
      <c r="KVB229" s="248"/>
      <c r="KVC229" s="249"/>
      <c r="KVD229" s="250"/>
      <c r="KVE229" s="248"/>
      <c r="KVF229" s="249"/>
      <c r="KVG229" s="250"/>
      <c r="KVH229" s="248"/>
      <c r="KVI229" s="249"/>
      <c r="KVJ229" s="250"/>
      <c r="KVK229" s="248"/>
      <c r="KVL229" s="249"/>
      <c r="KVM229" s="250"/>
      <c r="KVN229" s="248"/>
      <c r="KVO229" s="249"/>
      <c r="KVP229" s="250"/>
      <c r="KVQ229" s="248"/>
      <c r="KVR229" s="249"/>
      <c r="KVS229" s="250"/>
      <c r="KVT229" s="248"/>
      <c r="KVU229" s="249"/>
      <c r="KVV229" s="250"/>
      <c r="KVW229" s="248"/>
      <c r="KVX229" s="249"/>
      <c r="KVY229" s="250"/>
      <c r="KVZ229" s="248"/>
      <c r="KWA229" s="249"/>
      <c r="KWB229" s="250"/>
      <c r="KWC229" s="248"/>
      <c r="KWD229" s="249"/>
      <c r="KWE229" s="250"/>
      <c r="KWF229" s="248"/>
      <c r="KWG229" s="249"/>
      <c r="KWH229" s="250"/>
      <c r="KWI229" s="248"/>
      <c r="KWJ229" s="249"/>
      <c r="KWK229" s="250"/>
      <c r="KWL229" s="248"/>
      <c r="KWM229" s="249"/>
      <c r="KWN229" s="250"/>
      <c r="KWO229" s="248"/>
      <c r="KWP229" s="249"/>
      <c r="KWQ229" s="250"/>
      <c r="KWR229" s="248"/>
      <c r="KWS229" s="249"/>
      <c r="KWT229" s="250"/>
      <c r="KWU229" s="248"/>
      <c r="KWV229" s="249"/>
      <c r="KWW229" s="250"/>
      <c r="KWX229" s="248"/>
      <c r="KWY229" s="249"/>
      <c r="KWZ229" s="250"/>
      <c r="KXA229" s="248"/>
      <c r="KXB229" s="249"/>
      <c r="KXC229" s="250"/>
      <c r="KXD229" s="248"/>
      <c r="KXE229" s="249"/>
      <c r="KXF229" s="250"/>
      <c r="KXG229" s="248"/>
      <c r="KXH229" s="249"/>
      <c r="KXI229" s="250"/>
      <c r="KXJ229" s="248"/>
      <c r="KXK229" s="249"/>
      <c r="KXL229" s="250"/>
      <c r="KXM229" s="248"/>
      <c r="KXN229" s="249"/>
      <c r="KXO229" s="250"/>
      <c r="KXP229" s="248"/>
      <c r="KXQ229" s="249"/>
      <c r="KXR229" s="250"/>
      <c r="KXS229" s="248"/>
      <c r="KXT229" s="249"/>
      <c r="KXU229" s="250"/>
      <c r="KXV229" s="248"/>
      <c r="KXW229" s="249"/>
      <c r="KXX229" s="250"/>
      <c r="KXY229" s="248"/>
      <c r="KXZ229" s="249"/>
      <c r="KYA229" s="250"/>
      <c r="KYB229" s="248"/>
      <c r="KYC229" s="249"/>
      <c r="KYD229" s="250"/>
      <c r="KYE229" s="248"/>
      <c r="KYF229" s="249"/>
      <c r="KYG229" s="250"/>
      <c r="KYH229" s="248"/>
      <c r="KYI229" s="249"/>
      <c r="KYJ229" s="250"/>
      <c r="KYK229" s="248"/>
      <c r="KYL229" s="249"/>
      <c r="KYM229" s="250"/>
      <c r="KYN229" s="248"/>
      <c r="KYO229" s="249"/>
      <c r="KYP229" s="250"/>
      <c r="KYQ229" s="248"/>
      <c r="KYR229" s="249"/>
      <c r="KYS229" s="250"/>
      <c r="KYT229" s="248"/>
      <c r="KYU229" s="249"/>
      <c r="KYV229" s="250"/>
      <c r="KYW229" s="248"/>
      <c r="KYX229" s="249"/>
      <c r="KYY229" s="250"/>
      <c r="KYZ229" s="248"/>
      <c r="KZA229" s="249"/>
      <c r="KZB229" s="250"/>
      <c r="KZC229" s="248"/>
      <c r="KZD229" s="249"/>
      <c r="KZE229" s="250"/>
      <c r="KZF229" s="248"/>
      <c r="KZG229" s="249"/>
      <c r="KZH229" s="250"/>
      <c r="KZI229" s="248"/>
      <c r="KZJ229" s="249"/>
      <c r="KZK229" s="250"/>
      <c r="KZL229" s="248"/>
      <c r="KZM229" s="249"/>
      <c r="KZN229" s="250"/>
      <c r="KZO229" s="248"/>
      <c r="KZP229" s="249"/>
      <c r="KZQ229" s="250"/>
      <c r="KZR229" s="248"/>
      <c r="KZS229" s="249"/>
      <c r="KZT229" s="250"/>
      <c r="KZU229" s="248"/>
      <c r="KZV229" s="249"/>
      <c r="KZW229" s="250"/>
      <c r="KZX229" s="248"/>
      <c r="KZY229" s="249"/>
      <c r="KZZ229" s="250"/>
      <c r="LAA229" s="248"/>
      <c r="LAB229" s="249"/>
      <c r="LAC229" s="250"/>
      <c r="LAD229" s="248"/>
      <c r="LAE229" s="249"/>
      <c r="LAF229" s="250"/>
      <c r="LAG229" s="248"/>
      <c r="LAH229" s="249"/>
      <c r="LAI229" s="250"/>
      <c r="LAJ229" s="248"/>
      <c r="LAK229" s="249"/>
      <c r="LAL229" s="250"/>
      <c r="LAM229" s="248"/>
      <c r="LAN229" s="249"/>
      <c r="LAO229" s="250"/>
      <c r="LAP229" s="248"/>
      <c r="LAQ229" s="249"/>
      <c r="LAR229" s="250"/>
      <c r="LAS229" s="248"/>
      <c r="LAT229" s="249"/>
      <c r="LAU229" s="250"/>
      <c r="LAV229" s="248"/>
      <c r="LAW229" s="249"/>
      <c r="LAX229" s="250"/>
      <c r="LAY229" s="248"/>
      <c r="LAZ229" s="249"/>
      <c r="LBA229" s="250"/>
      <c r="LBB229" s="248"/>
      <c r="LBC229" s="249"/>
      <c r="LBD229" s="250"/>
      <c r="LBE229" s="248"/>
      <c r="LBF229" s="249"/>
      <c r="LBG229" s="250"/>
      <c r="LBH229" s="248"/>
      <c r="LBI229" s="249"/>
      <c r="LBJ229" s="250"/>
      <c r="LBK229" s="248"/>
      <c r="LBL229" s="249"/>
      <c r="LBM229" s="250"/>
      <c r="LBN229" s="248"/>
      <c r="LBO229" s="249"/>
      <c r="LBP229" s="250"/>
      <c r="LBQ229" s="248"/>
      <c r="LBR229" s="249"/>
      <c r="LBS229" s="250"/>
      <c r="LBT229" s="248"/>
      <c r="LBU229" s="249"/>
      <c r="LBV229" s="250"/>
      <c r="LBW229" s="248"/>
      <c r="LBX229" s="249"/>
      <c r="LBY229" s="250"/>
      <c r="LBZ229" s="248"/>
      <c r="LCA229" s="249"/>
      <c r="LCB229" s="250"/>
      <c r="LCC229" s="248"/>
      <c r="LCD229" s="249"/>
      <c r="LCE229" s="250"/>
      <c r="LCF229" s="248"/>
      <c r="LCG229" s="249"/>
      <c r="LCH229" s="250"/>
      <c r="LCI229" s="248"/>
      <c r="LCJ229" s="249"/>
      <c r="LCK229" s="250"/>
      <c r="LCL229" s="248"/>
      <c r="LCM229" s="249"/>
      <c r="LCN229" s="250"/>
      <c r="LCO229" s="248"/>
      <c r="LCP229" s="249"/>
      <c r="LCQ229" s="250"/>
      <c r="LCR229" s="248"/>
      <c r="LCS229" s="249"/>
      <c r="LCT229" s="250"/>
      <c r="LCU229" s="248"/>
      <c r="LCV229" s="249"/>
      <c r="LCW229" s="250"/>
      <c r="LCX229" s="248"/>
      <c r="LCY229" s="249"/>
      <c r="LCZ229" s="250"/>
      <c r="LDA229" s="248"/>
      <c r="LDB229" s="249"/>
      <c r="LDC229" s="250"/>
      <c r="LDD229" s="248"/>
      <c r="LDE229" s="249"/>
      <c r="LDF229" s="250"/>
      <c r="LDG229" s="248"/>
      <c r="LDH229" s="249"/>
      <c r="LDI229" s="250"/>
      <c r="LDJ229" s="248"/>
      <c r="LDK229" s="249"/>
      <c r="LDL229" s="250"/>
      <c r="LDM229" s="248"/>
      <c r="LDN229" s="249"/>
      <c r="LDO229" s="250"/>
      <c r="LDP229" s="248"/>
      <c r="LDQ229" s="249"/>
      <c r="LDR229" s="250"/>
      <c r="LDS229" s="248"/>
      <c r="LDT229" s="249"/>
      <c r="LDU229" s="250"/>
      <c r="LDV229" s="248"/>
      <c r="LDW229" s="249"/>
      <c r="LDX229" s="250"/>
      <c r="LDY229" s="248"/>
      <c r="LDZ229" s="249"/>
      <c r="LEA229" s="250"/>
      <c r="LEB229" s="248"/>
      <c r="LEC229" s="249"/>
      <c r="LED229" s="250"/>
      <c r="LEE229" s="248"/>
      <c r="LEF229" s="249"/>
      <c r="LEG229" s="250"/>
      <c r="LEH229" s="248"/>
      <c r="LEI229" s="249"/>
      <c r="LEJ229" s="250"/>
      <c r="LEK229" s="248"/>
      <c r="LEL229" s="249"/>
      <c r="LEM229" s="250"/>
      <c r="LEN229" s="248"/>
      <c r="LEO229" s="249"/>
      <c r="LEP229" s="250"/>
      <c r="LEQ229" s="248"/>
      <c r="LER229" s="249"/>
      <c r="LES229" s="250"/>
      <c r="LET229" s="248"/>
      <c r="LEU229" s="249"/>
      <c r="LEV229" s="250"/>
      <c r="LEW229" s="248"/>
      <c r="LEX229" s="249"/>
      <c r="LEY229" s="250"/>
      <c r="LEZ229" s="248"/>
      <c r="LFA229" s="249"/>
      <c r="LFB229" s="250"/>
      <c r="LFC229" s="248"/>
      <c r="LFD229" s="249"/>
      <c r="LFE229" s="250"/>
      <c r="LFF229" s="248"/>
      <c r="LFG229" s="249"/>
      <c r="LFH229" s="250"/>
      <c r="LFI229" s="248"/>
      <c r="LFJ229" s="249"/>
      <c r="LFK229" s="250"/>
      <c r="LFL229" s="248"/>
      <c r="LFM229" s="249"/>
      <c r="LFN229" s="250"/>
      <c r="LFO229" s="248"/>
      <c r="LFP229" s="249"/>
      <c r="LFQ229" s="250"/>
      <c r="LFR229" s="248"/>
      <c r="LFS229" s="249"/>
      <c r="LFT229" s="250"/>
      <c r="LFU229" s="248"/>
      <c r="LFV229" s="249"/>
      <c r="LFW229" s="250"/>
      <c r="LFX229" s="248"/>
      <c r="LFY229" s="249"/>
      <c r="LFZ229" s="250"/>
      <c r="LGA229" s="248"/>
      <c r="LGB229" s="249"/>
      <c r="LGC229" s="250"/>
      <c r="LGD229" s="248"/>
      <c r="LGE229" s="249"/>
      <c r="LGF229" s="250"/>
      <c r="LGG229" s="248"/>
      <c r="LGH229" s="249"/>
      <c r="LGI229" s="250"/>
      <c r="LGJ229" s="248"/>
      <c r="LGK229" s="249"/>
      <c r="LGL229" s="250"/>
      <c r="LGM229" s="248"/>
      <c r="LGN229" s="249"/>
      <c r="LGO229" s="250"/>
      <c r="LGP229" s="248"/>
      <c r="LGQ229" s="249"/>
      <c r="LGR229" s="250"/>
      <c r="LGS229" s="248"/>
      <c r="LGT229" s="249"/>
      <c r="LGU229" s="250"/>
      <c r="LGV229" s="248"/>
      <c r="LGW229" s="249"/>
      <c r="LGX229" s="250"/>
      <c r="LGY229" s="248"/>
      <c r="LGZ229" s="249"/>
      <c r="LHA229" s="250"/>
      <c r="LHB229" s="248"/>
      <c r="LHC229" s="249"/>
      <c r="LHD229" s="250"/>
      <c r="LHE229" s="248"/>
      <c r="LHF229" s="249"/>
      <c r="LHG229" s="250"/>
      <c r="LHH229" s="248"/>
      <c r="LHI229" s="249"/>
      <c r="LHJ229" s="250"/>
      <c r="LHK229" s="248"/>
      <c r="LHL229" s="249"/>
      <c r="LHM229" s="250"/>
      <c r="LHN229" s="248"/>
      <c r="LHO229" s="249"/>
      <c r="LHP229" s="250"/>
      <c r="LHQ229" s="248"/>
      <c r="LHR229" s="249"/>
      <c r="LHS229" s="250"/>
      <c r="LHT229" s="248"/>
      <c r="LHU229" s="249"/>
      <c r="LHV229" s="250"/>
      <c r="LHW229" s="248"/>
      <c r="LHX229" s="249"/>
      <c r="LHY229" s="250"/>
      <c r="LHZ229" s="248"/>
      <c r="LIA229" s="249"/>
      <c r="LIB229" s="250"/>
      <c r="LIC229" s="248"/>
      <c r="LID229" s="249"/>
      <c r="LIE229" s="250"/>
      <c r="LIF229" s="248"/>
      <c r="LIG229" s="249"/>
      <c r="LIH229" s="250"/>
      <c r="LII229" s="248"/>
      <c r="LIJ229" s="249"/>
      <c r="LIK229" s="250"/>
      <c r="LIL229" s="248"/>
      <c r="LIM229" s="249"/>
      <c r="LIN229" s="250"/>
      <c r="LIO229" s="248"/>
      <c r="LIP229" s="249"/>
      <c r="LIQ229" s="250"/>
      <c r="LIR229" s="248"/>
      <c r="LIS229" s="249"/>
      <c r="LIT229" s="250"/>
      <c r="LIU229" s="248"/>
      <c r="LIV229" s="249"/>
      <c r="LIW229" s="250"/>
      <c r="LIX229" s="248"/>
      <c r="LIY229" s="249"/>
      <c r="LIZ229" s="250"/>
      <c r="LJA229" s="248"/>
      <c r="LJB229" s="249"/>
      <c r="LJC229" s="250"/>
      <c r="LJD229" s="248"/>
      <c r="LJE229" s="249"/>
      <c r="LJF229" s="250"/>
      <c r="LJG229" s="248"/>
      <c r="LJH229" s="249"/>
      <c r="LJI229" s="250"/>
      <c r="LJJ229" s="248"/>
      <c r="LJK229" s="249"/>
      <c r="LJL229" s="250"/>
      <c r="LJM229" s="248"/>
      <c r="LJN229" s="249"/>
      <c r="LJO229" s="250"/>
      <c r="LJP229" s="248"/>
      <c r="LJQ229" s="249"/>
      <c r="LJR229" s="250"/>
      <c r="LJS229" s="248"/>
      <c r="LJT229" s="249"/>
      <c r="LJU229" s="250"/>
      <c r="LJV229" s="248"/>
      <c r="LJW229" s="249"/>
      <c r="LJX229" s="250"/>
      <c r="LJY229" s="248"/>
      <c r="LJZ229" s="249"/>
      <c r="LKA229" s="250"/>
      <c r="LKB229" s="248"/>
      <c r="LKC229" s="249"/>
      <c r="LKD229" s="250"/>
      <c r="LKE229" s="248"/>
      <c r="LKF229" s="249"/>
      <c r="LKG229" s="250"/>
      <c r="LKH229" s="248"/>
      <c r="LKI229" s="249"/>
      <c r="LKJ229" s="250"/>
      <c r="LKK229" s="248"/>
      <c r="LKL229" s="249"/>
      <c r="LKM229" s="250"/>
      <c r="LKN229" s="248"/>
      <c r="LKO229" s="249"/>
      <c r="LKP229" s="250"/>
      <c r="LKQ229" s="248"/>
      <c r="LKR229" s="249"/>
      <c r="LKS229" s="250"/>
      <c r="LKT229" s="248"/>
      <c r="LKU229" s="249"/>
      <c r="LKV229" s="250"/>
      <c r="LKW229" s="248"/>
      <c r="LKX229" s="249"/>
      <c r="LKY229" s="250"/>
      <c r="LKZ229" s="248"/>
      <c r="LLA229" s="249"/>
      <c r="LLB229" s="250"/>
      <c r="LLC229" s="248"/>
      <c r="LLD229" s="249"/>
      <c r="LLE229" s="250"/>
      <c r="LLF229" s="248"/>
      <c r="LLG229" s="249"/>
      <c r="LLH229" s="250"/>
      <c r="LLI229" s="248"/>
      <c r="LLJ229" s="249"/>
      <c r="LLK229" s="250"/>
      <c r="LLL229" s="248"/>
      <c r="LLM229" s="249"/>
      <c r="LLN229" s="250"/>
      <c r="LLO229" s="248"/>
      <c r="LLP229" s="249"/>
      <c r="LLQ229" s="250"/>
      <c r="LLR229" s="248"/>
      <c r="LLS229" s="249"/>
      <c r="LLT229" s="250"/>
      <c r="LLU229" s="248"/>
      <c r="LLV229" s="249"/>
      <c r="LLW229" s="250"/>
      <c r="LLX229" s="248"/>
      <c r="LLY229" s="249"/>
      <c r="LLZ229" s="250"/>
      <c r="LMA229" s="248"/>
      <c r="LMB229" s="249"/>
      <c r="LMC229" s="250"/>
      <c r="LMD229" s="248"/>
      <c r="LME229" s="249"/>
      <c r="LMF229" s="250"/>
      <c r="LMG229" s="248"/>
      <c r="LMH229" s="249"/>
      <c r="LMI229" s="250"/>
      <c r="LMJ229" s="248"/>
      <c r="LMK229" s="249"/>
      <c r="LML229" s="250"/>
      <c r="LMM229" s="248"/>
      <c r="LMN229" s="249"/>
      <c r="LMO229" s="250"/>
      <c r="LMP229" s="248"/>
      <c r="LMQ229" s="249"/>
      <c r="LMR229" s="250"/>
      <c r="LMS229" s="248"/>
      <c r="LMT229" s="249"/>
      <c r="LMU229" s="250"/>
      <c r="LMV229" s="248"/>
      <c r="LMW229" s="249"/>
      <c r="LMX229" s="250"/>
      <c r="LMY229" s="248"/>
      <c r="LMZ229" s="249"/>
      <c r="LNA229" s="250"/>
      <c r="LNB229" s="248"/>
      <c r="LNC229" s="249"/>
      <c r="LND229" s="250"/>
      <c r="LNE229" s="248"/>
      <c r="LNF229" s="249"/>
      <c r="LNG229" s="250"/>
      <c r="LNH229" s="248"/>
      <c r="LNI229" s="249"/>
      <c r="LNJ229" s="250"/>
      <c r="LNK229" s="248"/>
      <c r="LNL229" s="249"/>
      <c r="LNM229" s="250"/>
      <c r="LNN229" s="248"/>
      <c r="LNO229" s="249"/>
      <c r="LNP229" s="250"/>
      <c r="LNQ229" s="248"/>
      <c r="LNR229" s="249"/>
      <c r="LNS229" s="250"/>
      <c r="LNT229" s="248"/>
      <c r="LNU229" s="249"/>
      <c r="LNV229" s="250"/>
      <c r="LNW229" s="248"/>
      <c r="LNX229" s="249"/>
      <c r="LNY229" s="250"/>
      <c r="LNZ229" s="248"/>
      <c r="LOA229" s="249"/>
      <c r="LOB229" s="250"/>
      <c r="LOC229" s="248"/>
      <c r="LOD229" s="249"/>
      <c r="LOE229" s="250"/>
      <c r="LOF229" s="248"/>
      <c r="LOG229" s="249"/>
      <c r="LOH229" s="250"/>
      <c r="LOI229" s="248"/>
      <c r="LOJ229" s="249"/>
      <c r="LOK229" s="250"/>
      <c r="LOL229" s="248"/>
      <c r="LOM229" s="249"/>
      <c r="LON229" s="250"/>
      <c r="LOO229" s="248"/>
      <c r="LOP229" s="249"/>
      <c r="LOQ229" s="250"/>
      <c r="LOR229" s="248"/>
      <c r="LOS229" s="249"/>
      <c r="LOT229" s="250"/>
      <c r="LOU229" s="248"/>
      <c r="LOV229" s="249"/>
      <c r="LOW229" s="250"/>
      <c r="LOX229" s="248"/>
      <c r="LOY229" s="249"/>
      <c r="LOZ229" s="250"/>
      <c r="LPA229" s="248"/>
      <c r="LPB229" s="249"/>
      <c r="LPC229" s="250"/>
      <c r="LPD229" s="248"/>
      <c r="LPE229" s="249"/>
      <c r="LPF229" s="250"/>
      <c r="LPG229" s="248"/>
      <c r="LPH229" s="249"/>
      <c r="LPI229" s="250"/>
      <c r="LPJ229" s="248"/>
      <c r="LPK229" s="249"/>
      <c r="LPL229" s="250"/>
      <c r="LPM229" s="248"/>
      <c r="LPN229" s="249"/>
      <c r="LPO229" s="250"/>
      <c r="LPP229" s="248"/>
      <c r="LPQ229" s="249"/>
      <c r="LPR229" s="250"/>
      <c r="LPS229" s="248"/>
      <c r="LPT229" s="249"/>
      <c r="LPU229" s="250"/>
      <c r="LPV229" s="248"/>
      <c r="LPW229" s="249"/>
      <c r="LPX229" s="250"/>
      <c r="LPY229" s="248"/>
      <c r="LPZ229" s="249"/>
      <c r="LQA229" s="250"/>
      <c r="LQB229" s="248"/>
      <c r="LQC229" s="249"/>
      <c r="LQD229" s="250"/>
      <c r="LQE229" s="248"/>
      <c r="LQF229" s="249"/>
      <c r="LQG229" s="250"/>
      <c r="LQH229" s="248"/>
      <c r="LQI229" s="249"/>
      <c r="LQJ229" s="250"/>
      <c r="LQK229" s="248"/>
      <c r="LQL229" s="249"/>
      <c r="LQM229" s="250"/>
      <c r="LQN229" s="248"/>
      <c r="LQO229" s="249"/>
      <c r="LQP229" s="250"/>
      <c r="LQQ229" s="248"/>
      <c r="LQR229" s="249"/>
      <c r="LQS229" s="250"/>
      <c r="LQT229" s="248"/>
      <c r="LQU229" s="249"/>
      <c r="LQV229" s="250"/>
      <c r="LQW229" s="248"/>
      <c r="LQX229" s="249"/>
      <c r="LQY229" s="250"/>
      <c r="LQZ229" s="248"/>
      <c r="LRA229" s="249"/>
      <c r="LRB229" s="250"/>
      <c r="LRC229" s="248"/>
      <c r="LRD229" s="249"/>
      <c r="LRE229" s="250"/>
      <c r="LRF229" s="248"/>
      <c r="LRG229" s="249"/>
      <c r="LRH229" s="250"/>
      <c r="LRI229" s="248"/>
      <c r="LRJ229" s="249"/>
      <c r="LRK229" s="250"/>
      <c r="LRL229" s="248"/>
      <c r="LRM229" s="249"/>
      <c r="LRN229" s="250"/>
      <c r="LRO229" s="248"/>
      <c r="LRP229" s="249"/>
      <c r="LRQ229" s="250"/>
      <c r="LRR229" s="248"/>
      <c r="LRS229" s="249"/>
      <c r="LRT229" s="250"/>
      <c r="LRU229" s="248"/>
      <c r="LRV229" s="249"/>
      <c r="LRW229" s="250"/>
      <c r="LRX229" s="248"/>
      <c r="LRY229" s="249"/>
      <c r="LRZ229" s="250"/>
      <c r="LSA229" s="248"/>
      <c r="LSB229" s="249"/>
      <c r="LSC229" s="250"/>
      <c r="LSD229" s="248"/>
      <c r="LSE229" s="249"/>
      <c r="LSF229" s="250"/>
      <c r="LSG229" s="248"/>
      <c r="LSH229" s="249"/>
      <c r="LSI229" s="250"/>
      <c r="LSJ229" s="248"/>
      <c r="LSK229" s="249"/>
      <c r="LSL229" s="250"/>
      <c r="LSM229" s="248"/>
      <c r="LSN229" s="249"/>
      <c r="LSO229" s="250"/>
      <c r="LSP229" s="248"/>
      <c r="LSQ229" s="249"/>
      <c r="LSR229" s="250"/>
      <c r="LSS229" s="248"/>
      <c r="LST229" s="249"/>
      <c r="LSU229" s="250"/>
      <c r="LSV229" s="248"/>
      <c r="LSW229" s="249"/>
      <c r="LSX229" s="250"/>
      <c r="LSY229" s="248"/>
      <c r="LSZ229" s="249"/>
      <c r="LTA229" s="250"/>
      <c r="LTB229" s="248"/>
      <c r="LTC229" s="249"/>
      <c r="LTD229" s="250"/>
      <c r="LTE229" s="248"/>
      <c r="LTF229" s="249"/>
      <c r="LTG229" s="250"/>
      <c r="LTH229" s="248"/>
      <c r="LTI229" s="249"/>
      <c r="LTJ229" s="250"/>
      <c r="LTK229" s="248"/>
      <c r="LTL229" s="249"/>
      <c r="LTM229" s="250"/>
      <c r="LTN229" s="248"/>
      <c r="LTO229" s="249"/>
      <c r="LTP229" s="250"/>
      <c r="LTQ229" s="248"/>
      <c r="LTR229" s="249"/>
      <c r="LTS229" s="250"/>
      <c r="LTT229" s="248"/>
      <c r="LTU229" s="249"/>
      <c r="LTV229" s="250"/>
      <c r="LTW229" s="248"/>
      <c r="LTX229" s="249"/>
      <c r="LTY229" s="250"/>
      <c r="LTZ229" s="248"/>
      <c r="LUA229" s="249"/>
      <c r="LUB229" s="250"/>
      <c r="LUC229" s="248"/>
      <c r="LUD229" s="249"/>
      <c r="LUE229" s="250"/>
      <c r="LUF229" s="248"/>
      <c r="LUG229" s="249"/>
      <c r="LUH229" s="250"/>
      <c r="LUI229" s="248"/>
      <c r="LUJ229" s="249"/>
      <c r="LUK229" s="250"/>
      <c r="LUL229" s="248"/>
      <c r="LUM229" s="249"/>
      <c r="LUN229" s="250"/>
      <c r="LUO229" s="248"/>
      <c r="LUP229" s="249"/>
      <c r="LUQ229" s="250"/>
      <c r="LUR229" s="248"/>
      <c r="LUS229" s="249"/>
      <c r="LUT229" s="250"/>
      <c r="LUU229" s="248"/>
      <c r="LUV229" s="249"/>
      <c r="LUW229" s="250"/>
      <c r="LUX229" s="248"/>
      <c r="LUY229" s="249"/>
      <c r="LUZ229" s="250"/>
      <c r="LVA229" s="248"/>
      <c r="LVB229" s="249"/>
      <c r="LVC229" s="250"/>
      <c r="LVD229" s="248"/>
      <c r="LVE229" s="249"/>
      <c r="LVF229" s="250"/>
      <c r="LVG229" s="248"/>
      <c r="LVH229" s="249"/>
      <c r="LVI229" s="250"/>
      <c r="LVJ229" s="248"/>
      <c r="LVK229" s="249"/>
      <c r="LVL229" s="250"/>
      <c r="LVM229" s="248"/>
      <c r="LVN229" s="249"/>
      <c r="LVO229" s="250"/>
      <c r="LVP229" s="248"/>
      <c r="LVQ229" s="249"/>
      <c r="LVR229" s="250"/>
      <c r="LVS229" s="248"/>
      <c r="LVT229" s="249"/>
      <c r="LVU229" s="250"/>
      <c r="LVV229" s="248"/>
      <c r="LVW229" s="249"/>
      <c r="LVX229" s="250"/>
      <c r="LVY229" s="248"/>
      <c r="LVZ229" s="249"/>
      <c r="LWA229" s="250"/>
      <c r="LWB229" s="248"/>
      <c r="LWC229" s="249"/>
      <c r="LWD229" s="250"/>
      <c r="LWE229" s="248"/>
      <c r="LWF229" s="249"/>
      <c r="LWG229" s="250"/>
      <c r="LWH229" s="248"/>
      <c r="LWI229" s="249"/>
      <c r="LWJ229" s="250"/>
      <c r="LWK229" s="248"/>
      <c r="LWL229" s="249"/>
      <c r="LWM229" s="250"/>
      <c r="LWN229" s="248"/>
      <c r="LWO229" s="249"/>
      <c r="LWP229" s="250"/>
      <c r="LWQ229" s="248"/>
      <c r="LWR229" s="249"/>
      <c r="LWS229" s="250"/>
      <c r="LWT229" s="248"/>
      <c r="LWU229" s="249"/>
      <c r="LWV229" s="250"/>
      <c r="LWW229" s="248"/>
      <c r="LWX229" s="249"/>
      <c r="LWY229" s="250"/>
      <c r="LWZ229" s="248"/>
      <c r="LXA229" s="249"/>
      <c r="LXB229" s="250"/>
      <c r="LXC229" s="248"/>
      <c r="LXD229" s="249"/>
      <c r="LXE229" s="250"/>
      <c r="LXF229" s="248"/>
      <c r="LXG229" s="249"/>
      <c r="LXH229" s="250"/>
      <c r="LXI229" s="248"/>
      <c r="LXJ229" s="249"/>
      <c r="LXK229" s="250"/>
      <c r="LXL229" s="248"/>
      <c r="LXM229" s="249"/>
      <c r="LXN229" s="250"/>
      <c r="LXO229" s="248"/>
      <c r="LXP229" s="249"/>
      <c r="LXQ229" s="250"/>
      <c r="LXR229" s="248"/>
      <c r="LXS229" s="249"/>
      <c r="LXT229" s="250"/>
      <c r="LXU229" s="248"/>
      <c r="LXV229" s="249"/>
      <c r="LXW229" s="250"/>
      <c r="LXX229" s="248"/>
      <c r="LXY229" s="249"/>
      <c r="LXZ229" s="250"/>
      <c r="LYA229" s="248"/>
      <c r="LYB229" s="249"/>
      <c r="LYC229" s="250"/>
      <c r="LYD229" s="248"/>
      <c r="LYE229" s="249"/>
      <c r="LYF229" s="250"/>
      <c r="LYG229" s="248"/>
      <c r="LYH229" s="249"/>
      <c r="LYI229" s="250"/>
      <c r="LYJ229" s="248"/>
      <c r="LYK229" s="249"/>
      <c r="LYL229" s="250"/>
      <c r="LYM229" s="248"/>
      <c r="LYN229" s="249"/>
      <c r="LYO229" s="250"/>
      <c r="LYP229" s="248"/>
      <c r="LYQ229" s="249"/>
      <c r="LYR229" s="250"/>
      <c r="LYS229" s="248"/>
      <c r="LYT229" s="249"/>
      <c r="LYU229" s="250"/>
      <c r="LYV229" s="248"/>
      <c r="LYW229" s="249"/>
      <c r="LYX229" s="250"/>
      <c r="LYY229" s="248"/>
      <c r="LYZ229" s="249"/>
      <c r="LZA229" s="250"/>
      <c r="LZB229" s="248"/>
      <c r="LZC229" s="249"/>
      <c r="LZD229" s="250"/>
      <c r="LZE229" s="248"/>
      <c r="LZF229" s="249"/>
      <c r="LZG229" s="250"/>
      <c r="LZH229" s="248"/>
      <c r="LZI229" s="249"/>
      <c r="LZJ229" s="250"/>
      <c r="LZK229" s="248"/>
      <c r="LZL229" s="249"/>
      <c r="LZM229" s="250"/>
      <c r="LZN229" s="248"/>
      <c r="LZO229" s="249"/>
      <c r="LZP229" s="250"/>
      <c r="LZQ229" s="248"/>
      <c r="LZR229" s="249"/>
      <c r="LZS229" s="250"/>
      <c r="LZT229" s="248"/>
      <c r="LZU229" s="249"/>
      <c r="LZV229" s="250"/>
      <c r="LZW229" s="248"/>
      <c r="LZX229" s="249"/>
      <c r="LZY229" s="250"/>
      <c r="LZZ229" s="248"/>
      <c r="MAA229" s="249"/>
      <c r="MAB229" s="250"/>
      <c r="MAC229" s="248"/>
      <c r="MAD229" s="249"/>
      <c r="MAE229" s="250"/>
      <c r="MAF229" s="248"/>
      <c r="MAG229" s="249"/>
      <c r="MAH229" s="250"/>
      <c r="MAI229" s="248"/>
      <c r="MAJ229" s="249"/>
      <c r="MAK229" s="250"/>
      <c r="MAL229" s="248"/>
      <c r="MAM229" s="249"/>
      <c r="MAN229" s="250"/>
      <c r="MAO229" s="248"/>
      <c r="MAP229" s="249"/>
      <c r="MAQ229" s="250"/>
      <c r="MAR229" s="248"/>
      <c r="MAS229" s="249"/>
      <c r="MAT229" s="250"/>
      <c r="MAU229" s="248"/>
      <c r="MAV229" s="249"/>
      <c r="MAW229" s="250"/>
      <c r="MAX229" s="248"/>
      <c r="MAY229" s="249"/>
      <c r="MAZ229" s="250"/>
      <c r="MBA229" s="248"/>
      <c r="MBB229" s="249"/>
      <c r="MBC229" s="250"/>
      <c r="MBD229" s="248"/>
      <c r="MBE229" s="249"/>
      <c r="MBF229" s="250"/>
      <c r="MBG229" s="248"/>
      <c r="MBH229" s="249"/>
      <c r="MBI229" s="250"/>
      <c r="MBJ229" s="248"/>
      <c r="MBK229" s="249"/>
      <c r="MBL229" s="250"/>
      <c r="MBM229" s="248"/>
      <c r="MBN229" s="249"/>
      <c r="MBO229" s="250"/>
      <c r="MBP229" s="248"/>
      <c r="MBQ229" s="249"/>
      <c r="MBR229" s="250"/>
      <c r="MBS229" s="248"/>
      <c r="MBT229" s="249"/>
      <c r="MBU229" s="250"/>
      <c r="MBV229" s="248"/>
      <c r="MBW229" s="249"/>
      <c r="MBX229" s="250"/>
      <c r="MBY229" s="248"/>
      <c r="MBZ229" s="249"/>
      <c r="MCA229" s="250"/>
      <c r="MCB229" s="248"/>
      <c r="MCC229" s="249"/>
      <c r="MCD229" s="250"/>
      <c r="MCE229" s="248"/>
      <c r="MCF229" s="249"/>
      <c r="MCG229" s="250"/>
      <c r="MCH229" s="248"/>
      <c r="MCI229" s="249"/>
      <c r="MCJ229" s="250"/>
      <c r="MCK229" s="248"/>
      <c r="MCL229" s="249"/>
      <c r="MCM229" s="250"/>
      <c r="MCN229" s="248"/>
      <c r="MCO229" s="249"/>
      <c r="MCP229" s="250"/>
      <c r="MCQ229" s="248"/>
      <c r="MCR229" s="249"/>
      <c r="MCS229" s="250"/>
      <c r="MCT229" s="248"/>
      <c r="MCU229" s="249"/>
      <c r="MCV229" s="250"/>
      <c r="MCW229" s="248"/>
      <c r="MCX229" s="249"/>
      <c r="MCY229" s="250"/>
      <c r="MCZ229" s="248"/>
      <c r="MDA229" s="249"/>
      <c r="MDB229" s="250"/>
      <c r="MDC229" s="248"/>
      <c r="MDD229" s="249"/>
      <c r="MDE229" s="250"/>
      <c r="MDF229" s="248"/>
      <c r="MDG229" s="249"/>
      <c r="MDH229" s="250"/>
      <c r="MDI229" s="248"/>
      <c r="MDJ229" s="249"/>
      <c r="MDK229" s="250"/>
      <c r="MDL229" s="248"/>
      <c r="MDM229" s="249"/>
      <c r="MDN229" s="250"/>
      <c r="MDO229" s="248"/>
      <c r="MDP229" s="249"/>
      <c r="MDQ229" s="250"/>
      <c r="MDR229" s="248"/>
      <c r="MDS229" s="249"/>
      <c r="MDT229" s="250"/>
      <c r="MDU229" s="248"/>
      <c r="MDV229" s="249"/>
      <c r="MDW229" s="250"/>
      <c r="MDX229" s="248"/>
      <c r="MDY229" s="249"/>
      <c r="MDZ229" s="250"/>
      <c r="MEA229" s="248"/>
      <c r="MEB229" s="249"/>
      <c r="MEC229" s="250"/>
      <c r="MED229" s="248"/>
      <c r="MEE229" s="249"/>
      <c r="MEF229" s="250"/>
      <c r="MEG229" s="248"/>
      <c r="MEH229" s="249"/>
      <c r="MEI229" s="250"/>
      <c r="MEJ229" s="248"/>
      <c r="MEK229" s="249"/>
      <c r="MEL229" s="250"/>
      <c r="MEM229" s="248"/>
      <c r="MEN229" s="249"/>
      <c r="MEO229" s="250"/>
      <c r="MEP229" s="248"/>
      <c r="MEQ229" s="249"/>
      <c r="MER229" s="250"/>
      <c r="MES229" s="248"/>
      <c r="MET229" s="249"/>
      <c r="MEU229" s="250"/>
      <c r="MEV229" s="248"/>
      <c r="MEW229" s="249"/>
      <c r="MEX229" s="250"/>
      <c r="MEY229" s="248"/>
      <c r="MEZ229" s="249"/>
      <c r="MFA229" s="250"/>
      <c r="MFB229" s="248"/>
      <c r="MFC229" s="249"/>
      <c r="MFD229" s="250"/>
      <c r="MFE229" s="248"/>
      <c r="MFF229" s="249"/>
      <c r="MFG229" s="250"/>
      <c r="MFH229" s="248"/>
      <c r="MFI229" s="249"/>
      <c r="MFJ229" s="250"/>
      <c r="MFK229" s="248"/>
      <c r="MFL229" s="249"/>
      <c r="MFM229" s="250"/>
      <c r="MFN229" s="248"/>
      <c r="MFO229" s="249"/>
      <c r="MFP229" s="250"/>
      <c r="MFQ229" s="248"/>
      <c r="MFR229" s="249"/>
      <c r="MFS229" s="250"/>
      <c r="MFT229" s="248"/>
      <c r="MFU229" s="249"/>
      <c r="MFV229" s="250"/>
      <c r="MFW229" s="248"/>
      <c r="MFX229" s="249"/>
      <c r="MFY229" s="250"/>
      <c r="MFZ229" s="248"/>
      <c r="MGA229" s="249"/>
      <c r="MGB229" s="250"/>
      <c r="MGC229" s="248"/>
      <c r="MGD229" s="249"/>
      <c r="MGE229" s="250"/>
      <c r="MGF229" s="248"/>
      <c r="MGG229" s="249"/>
      <c r="MGH229" s="250"/>
      <c r="MGI229" s="248"/>
      <c r="MGJ229" s="249"/>
      <c r="MGK229" s="250"/>
      <c r="MGL229" s="248"/>
      <c r="MGM229" s="249"/>
      <c r="MGN229" s="250"/>
      <c r="MGO229" s="248"/>
      <c r="MGP229" s="249"/>
      <c r="MGQ229" s="250"/>
      <c r="MGR229" s="248"/>
      <c r="MGS229" s="249"/>
      <c r="MGT229" s="250"/>
      <c r="MGU229" s="248"/>
      <c r="MGV229" s="249"/>
      <c r="MGW229" s="250"/>
      <c r="MGX229" s="248"/>
      <c r="MGY229" s="249"/>
      <c r="MGZ229" s="250"/>
      <c r="MHA229" s="248"/>
      <c r="MHB229" s="249"/>
      <c r="MHC229" s="250"/>
      <c r="MHD229" s="248"/>
      <c r="MHE229" s="249"/>
      <c r="MHF229" s="250"/>
      <c r="MHG229" s="248"/>
      <c r="MHH229" s="249"/>
      <c r="MHI229" s="250"/>
      <c r="MHJ229" s="248"/>
      <c r="MHK229" s="249"/>
      <c r="MHL229" s="250"/>
      <c r="MHM229" s="248"/>
      <c r="MHN229" s="249"/>
      <c r="MHO229" s="250"/>
      <c r="MHP229" s="248"/>
      <c r="MHQ229" s="249"/>
      <c r="MHR229" s="250"/>
      <c r="MHS229" s="248"/>
      <c r="MHT229" s="249"/>
      <c r="MHU229" s="250"/>
      <c r="MHV229" s="248"/>
      <c r="MHW229" s="249"/>
      <c r="MHX229" s="250"/>
      <c r="MHY229" s="248"/>
      <c r="MHZ229" s="249"/>
      <c r="MIA229" s="250"/>
      <c r="MIB229" s="248"/>
      <c r="MIC229" s="249"/>
      <c r="MID229" s="250"/>
      <c r="MIE229" s="248"/>
      <c r="MIF229" s="249"/>
      <c r="MIG229" s="250"/>
      <c r="MIH229" s="248"/>
      <c r="MII229" s="249"/>
      <c r="MIJ229" s="250"/>
      <c r="MIK229" s="248"/>
      <c r="MIL229" s="249"/>
      <c r="MIM229" s="250"/>
      <c r="MIN229" s="248"/>
      <c r="MIO229" s="249"/>
      <c r="MIP229" s="250"/>
      <c r="MIQ229" s="248"/>
      <c r="MIR229" s="249"/>
      <c r="MIS229" s="250"/>
      <c r="MIT229" s="248"/>
      <c r="MIU229" s="249"/>
      <c r="MIV229" s="250"/>
      <c r="MIW229" s="248"/>
      <c r="MIX229" s="249"/>
      <c r="MIY229" s="250"/>
      <c r="MIZ229" s="248"/>
      <c r="MJA229" s="249"/>
      <c r="MJB229" s="250"/>
      <c r="MJC229" s="248"/>
      <c r="MJD229" s="249"/>
      <c r="MJE229" s="250"/>
      <c r="MJF229" s="248"/>
      <c r="MJG229" s="249"/>
      <c r="MJH229" s="250"/>
      <c r="MJI229" s="248"/>
      <c r="MJJ229" s="249"/>
      <c r="MJK229" s="250"/>
      <c r="MJL229" s="248"/>
      <c r="MJM229" s="249"/>
      <c r="MJN229" s="250"/>
      <c r="MJO229" s="248"/>
      <c r="MJP229" s="249"/>
      <c r="MJQ229" s="250"/>
      <c r="MJR229" s="248"/>
      <c r="MJS229" s="249"/>
      <c r="MJT229" s="250"/>
      <c r="MJU229" s="248"/>
      <c r="MJV229" s="249"/>
      <c r="MJW229" s="250"/>
      <c r="MJX229" s="248"/>
      <c r="MJY229" s="249"/>
      <c r="MJZ229" s="250"/>
      <c r="MKA229" s="248"/>
      <c r="MKB229" s="249"/>
      <c r="MKC229" s="250"/>
      <c r="MKD229" s="248"/>
      <c r="MKE229" s="249"/>
      <c r="MKF229" s="250"/>
      <c r="MKG229" s="248"/>
      <c r="MKH229" s="249"/>
      <c r="MKI229" s="250"/>
      <c r="MKJ229" s="248"/>
      <c r="MKK229" s="249"/>
      <c r="MKL229" s="250"/>
      <c r="MKM229" s="248"/>
      <c r="MKN229" s="249"/>
      <c r="MKO229" s="250"/>
      <c r="MKP229" s="248"/>
      <c r="MKQ229" s="249"/>
      <c r="MKR229" s="250"/>
      <c r="MKS229" s="248"/>
      <c r="MKT229" s="249"/>
      <c r="MKU229" s="250"/>
      <c r="MKV229" s="248"/>
      <c r="MKW229" s="249"/>
      <c r="MKX229" s="250"/>
      <c r="MKY229" s="248"/>
      <c r="MKZ229" s="249"/>
      <c r="MLA229" s="250"/>
      <c r="MLB229" s="248"/>
      <c r="MLC229" s="249"/>
      <c r="MLD229" s="250"/>
      <c r="MLE229" s="248"/>
      <c r="MLF229" s="249"/>
      <c r="MLG229" s="250"/>
      <c r="MLH229" s="248"/>
      <c r="MLI229" s="249"/>
      <c r="MLJ229" s="250"/>
      <c r="MLK229" s="248"/>
      <c r="MLL229" s="249"/>
      <c r="MLM229" s="250"/>
      <c r="MLN229" s="248"/>
      <c r="MLO229" s="249"/>
      <c r="MLP229" s="250"/>
      <c r="MLQ229" s="248"/>
      <c r="MLR229" s="249"/>
      <c r="MLS229" s="250"/>
      <c r="MLT229" s="248"/>
      <c r="MLU229" s="249"/>
      <c r="MLV229" s="250"/>
      <c r="MLW229" s="248"/>
      <c r="MLX229" s="249"/>
      <c r="MLY229" s="250"/>
      <c r="MLZ229" s="248"/>
      <c r="MMA229" s="249"/>
      <c r="MMB229" s="250"/>
      <c r="MMC229" s="248"/>
      <c r="MMD229" s="249"/>
      <c r="MME229" s="250"/>
      <c r="MMF229" s="248"/>
      <c r="MMG229" s="249"/>
      <c r="MMH229" s="250"/>
      <c r="MMI229" s="248"/>
      <c r="MMJ229" s="249"/>
      <c r="MMK229" s="250"/>
      <c r="MML229" s="248"/>
      <c r="MMM229" s="249"/>
      <c r="MMN229" s="250"/>
      <c r="MMO229" s="248"/>
      <c r="MMP229" s="249"/>
      <c r="MMQ229" s="250"/>
      <c r="MMR229" s="248"/>
      <c r="MMS229" s="249"/>
      <c r="MMT229" s="250"/>
      <c r="MMU229" s="248"/>
      <c r="MMV229" s="249"/>
      <c r="MMW229" s="250"/>
      <c r="MMX229" s="248"/>
      <c r="MMY229" s="249"/>
      <c r="MMZ229" s="250"/>
      <c r="MNA229" s="248"/>
      <c r="MNB229" s="249"/>
      <c r="MNC229" s="250"/>
      <c r="MND229" s="248"/>
      <c r="MNE229" s="249"/>
      <c r="MNF229" s="250"/>
      <c r="MNG229" s="248"/>
      <c r="MNH229" s="249"/>
      <c r="MNI229" s="250"/>
      <c r="MNJ229" s="248"/>
      <c r="MNK229" s="249"/>
      <c r="MNL229" s="250"/>
      <c r="MNM229" s="248"/>
      <c r="MNN229" s="249"/>
      <c r="MNO229" s="250"/>
      <c r="MNP229" s="248"/>
      <c r="MNQ229" s="249"/>
      <c r="MNR229" s="250"/>
      <c r="MNS229" s="248"/>
      <c r="MNT229" s="249"/>
      <c r="MNU229" s="250"/>
      <c r="MNV229" s="248"/>
      <c r="MNW229" s="249"/>
      <c r="MNX229" s="250"/>
      <c r="MNY229" s="248"/>
      <c r="MNZ229" s="249"/>
      <c r="MOA229" s="250"/>
      <c r="MOB229" s="248"/>
      <c r="MOC229" s="249"/>
      <c r="MOD229" s="250"/>
      <c r="MOE229" s="248"/>
      <c r="MOF229" s="249"/>
      <c r="MOG229" s="250"/>
      <c r="MOH229" s="248"/>
      <c r="MOI229" s="249"/>
      <c r="MOJ229" s="250"/>
      <c r="MOK229" s="248"/>
      <c r="MOL229" s="249"/>
      <c r="MOM229" s="250"/>
      <c r="MON229" s="248"/>
      <c r="MOO229" s="249"/>
      <c r="MOP229" s="250"/>
      <c r="MOQ229" s="248"/>
      <c r="MOR229" s="249"/>
      <c r="MOS229" s="250"/>
      <c r="MOT229" s="248"/>
      <c r="MOU229" s="249"/>
      <c r="MOV229" s="250"/>
      <c r="MOW229" s="248"/>
      <c r="MOX229" s="249"/>
      <c r="MOY229" s="250"/>
      <c r="MOZ229" s="248"/>
      <c r="MPA229" s="249"/>
      <c r="MPB229" s="250"/>
      <c r="MPC229" s="248"/>
      <c r="MPD229" s="249"/>
      <c r="MPE229" s="250"/>
      <c r="MPF229" s="248"/>
      <c r="MPG229" s="249"/>
      <c r="MPH229" s="250"/>
      <c r="MPI229" s="248"/>
      <c r="MPJ229" s="249"/>
      <c r="MPK229" s="250"/>
      <c r="MPL229" s="248"/>
      <c r="MPM229" s="249"/>
      <c r="MPN229" s="250"/>
      <c r="MPO229" s="248"/>
      <c r="MPP229" s="249"/>
      <c r="MPQ229" s="250"/>
      <c r="MPR229" s="248"/>
      <c r="MPS229" s="249"/>
      <c r="MPT229" s="250"/>
      <c r="MPU229" s="248"/>
      <c r="MPV229" s="249"/>
      <c r="MPW229" s="250"/>
      <c r="MPX229" s="248"/>
      <c r="MPY229" s="249"/>
      <c r="MPZ229" s="250"/>
      <c r="MQA229" s="248"/>
      <c r="MQB229" s="249"/>
      <c r="MQC229" s="250"/>
      <c r="MQD229" s="248"/>
      <c r="MQE229" s="249"/>
      <c r="MQF229" s="250"/>
      <c r="MQG229" s="248"/>
      <c r="MQH229" s="249"/>
      <c r="MQI229" s="250"/>
      <c r="MQJ229" s="248"/>
      <c r="MQK229" s="249"/>
      <c r="MQL229" s="250"/>
      <c r="MQM229" s="248"/>
      <c r="MQN229" s="249"/>
      <c r="MQO229" s="250"/>
      <c r="MQP229" s="248"/>
      <c r="MQQ229" s="249"/>
      <c r="MQR229" s="250"/>
      <c r="MQS229" s="248"/>
      <c r="MQT229" s="249"/>
      <c r="MQU229" s="250"/>
      <c r="MQV229" s="248"/>
      <c r="MQW229" s="249"/>
      <c r="MQX229" s="250"/>
      <c r="MQY229" s="248"/>
      <c r="MQZ229" s="249"/>
      <c r="MRA229" s="250"/>
      <c r="MRB229" s="248"/>
      <c r="MRC229" s="249"/>
      <c r="MRD229" s="250"/>
      <c r="MRE229" s="248"/>
      <c r="MRF229" s="249"/>
      <c r="MRG229" s="250"/>
      <c r="MRH229" s="248"/>
      <c r="MRI229" s="249"/>
      <c r="MRJ229" s="250"/>
      <c r="MRK229" s="248"/>
      <c r="MRL229" s="249"/>
      <c r="MRM229" s="250"/>
      <c r="MRN229" s="248"/>
      <c r="MRO229" s="249"/>
      <c r="MRP229" s="250"/>
      <c r="MRQ229" s="248"/>
      <c r="MRR229" s="249"/>
      <c r="MRS229" s="250"/>
      <c r="MRT229" s="248"/>
      <c r="MRU229" s="249"/>
      <c r="MRV229" s="250"/>
      <c r="MRW229" s="248"/>
      <c r="MRX229" s="249"/>
      <c r="MRY229" s="250"/>
      <c r="MRZ229" s="248"/>
      <c r="MSA229" s="249"/>
      <c r="MSB229" s="250"/>
      <c r="MSC229" s="248"/>
      <c r="MSD229" s="249"/>
      <c r="MSE229" s="250"/>
      <c r="MSF229" s="248"/>
      <c r="MSG229" s="249"/>
      <c r="MSH229" s="250"/>
      <c r="MSI229" s="248"/>
      <c r="MSJ229" s="249"/>
      <c r="MSK229" s="250"/>
      <c r="MSL229" s="248"/>
      <c r="MSM229" s="249"/>
      <c r="MSN229" s="250"/>
      <c r="MSO229" s="248"/>
      <c r="MSP229" s="249"/>
      <c r="MSQ229" s="250"/>
      <c r="MSR229" s="248"/>
      <c r="MSS229" s="249"/>
      <c r="MST229" s="250"/>
      <c r="MSU229" s="248"/>
      <c r="MSV229" s="249"/>
      <c r="MSW229" s="250"/>
      <c r="MSX229" s="248"/>
      <c r="MSY229" s="249"/>
      <c r="MSZ229" s="250"/>
      <c r="MTA229" s="248"/>
      <c r="MTB229" s="249"/>
      <c r="MTC229" s="250"/>
      <c r="MTD229" s="248"/>
      <c r="MTE229" s="249"/>
      <c r="MTF229" s="250"/>
      <c r="MTG229" s="248"/>
      <c r="MTH229" s="249"/>
      <c r="MTI229" s="250"/>
      <c r="MTJ229" s="248"/>
      <c r="MTK229" s="249"/>
      <c r="MTL229" s="250"/>
      <c r="MTM229" s="248"/>
      <c r="MTN229" s="249"/>
      <c r="MTO229" s="250"/>
      <c r="MTP229" s="248"/>
      <c r="MTQ229" s="249"/>
      <c r="MTR229" s="250"/>
      <c r="MTS229" s="248"/>
      <c r="MTT229" s="249"/>
      <c r="MTU229" s="250"/>
      <c r="MTV229" s="248"/>
      <c r="MTW229" s="249"/>
      <c r="MTX229" s="250"/>
      <c r="MTY229" s="248"/>
      <c r="MTZ229" s="249"/>
      <c r="MUA229" s="250"/>
      <c r="MUB229" s="248"/>
      <c r="MUC229" s="249"/>
      <c r="MUD229" s="250"/>
      <c r="MUE229" s="248"/>
      <c r="MUF229" s="249"/>
      <c r="MUG229" s="250"/>
      <c r="MUH229" s="248"/>
      <c r="MUI229" s="249"/>
      <c r="MUJ229" s="250"/>
      <c r="MUK229" s="248"/>
      <c r="MUL229" s="249"/>
      <c r="MUM229" s="250"/>
      <c r="MUN229" s="248"/>
      <c r="MUO229" s="249"/>
      <c r="MUP229" s="250"/>
      <c r="MUQ229" s="248"/>
      <c r="MUR229" s="249"/>
      <c r="MUS229" s="250"/>
      <c r="MUT229" s="248"/>
      <c r="MUU229" s="249"/>
      <c r="MUV229" s="250"/>
      <c r="MUW229" s="248"/>
      <c r="MUX229" s="249"/>
      <c r="MUY229" s="250"/>
      <c r="MUZ229" s="248"/>
      <c r="MVA229" s="249"/>
      <c r="MVB229" s="250"/>
      <c r="MVC229" s="248"/>
      <c r="MVD229" s="249"/>
      <c r="MVE229" s="250"/>
      <c r="MVF229" s="248"/>
      <c r="MVG229" s="249"/>
      <c r="MVH229" s="250"/>
      <c r="MVI229" s="248"/>
      <c r="MVJ229" s="249"/>
      <c r="MVK229" s="250"/>
      <c r="MVL229" s="248"/>
      <c r="MVM229" s="249"/>
      <c r="MVN229" s="250"/>
      <c r="MVO229" s="248"/>
      <c r="MVP229" s="249"/>
      <c r="MVQ229" s="250"/>
      <c r="MVR229" s="248"/>
      <c r="MVS229" s="249"/>
      <c r="MVT229" s="250"/>
      <c r="MVU229" s="248"/>
      <c r="MVV229" s="249"/>
      <c r="MVW229" s="250"/>
      <c r="MVX229" s="248"/>
      <c r="MVY229" s="249"/>
      <c r="MVZ229" s="250"/>
      <c r="MWA229" s="248"/>
      <c r="MWB229" s="249"/>
      <c r="MWC229" s="250"/>
      <c r="MWD229" s="248"/>
      <c r="MWE229" s="249"/>
      <c r="MWF229" s="250"/>
      <c r="MWG229" s="248"/>
      <c r="MWH229" s="249"/>
      <c r="MWI229" s="250"/>
      <c r="MWJ229" s="248"/>
      <c r="MWK229" s="249"/>
      <c r="MWL229" s="250"/>
      <c r="MWM229" s="248"/>
      <c r="MWN229" s="249"/>
      <c r="MWO229" s="250"/>
      <c r="MWP229" s="248"/>
      <c r="MWQ229" s="249"/>
      <c r="MWR229" s="250"/>
      <c r="MWS229" s="248"/>
      <c r="MWT229" s="249"/>
      <c r="MWU229" s="250"/>
      <c r="MWV229" s="248"/>
      <c r="MWW229" s="249"/>
      <c r="MWX229" s="250"/>
      <c r="MWY229" s="248"/>
      <c r="MWZ229" s="249"/>
      <c r="MXA229" s="250"/>
      <c r="MXB229" s="248"/>
      <c r="MXC229" s="249"/>
      <c r="MXD229" s="250"/>
      <c r="MXE229" s="248"/>
      <c r="MXF229" s="249"/>
      <c r="MXG229" s="250"/>
      <c r="MXH229" s="248"/>
      <c r="MXI229" s="249"/>
      <c r="MXJ229" s="250"/>
      <c r="MXK229" s="248"/>
      <c r="MXL229" s="249"/>
      <c r="MXM229" s="250"/>
      <c r="MXN229" s="248"/>
      <c r="MXO229" s="249"/>
      <c r="MXP229" s="250"/>
      <c r="MXQ229" s="248"/>
      <c r="MXR229" s="249"/>
      <c r="MXS229" s="250"/>
      <c r="MXT229" s="248"/>
      <c r="MXU229" s="249"/>
      <c r="MXV229" s="250"/>
      <c r="MXW229" s="248"/>
      <c r="MXX229" s="249"/>
      <c r="MXY229" s="250"/>
      <c r="MXZ229" s="248"/>
      <c r="MYA229" s="249"/>
      <c r="MYB229" s="250"/>
      <c r="MYC229" s="248"/>
      <c r="MYD229" s="249"/>
      <c r="MYE229" s="250"/>
      <c r="MYF229" s="248"/>
      <c r="MYG229" s="249"/>
      <c r="MYH229" s="250"/>
      <c r="MYI229" s="248"/>
      <c r="MYJ229" s="249"/>
      <c r="MYK229" s="250"/>
      <c r="MYL229" s="248"/>
      <c r="MYM229" s="249"/>
      <c r="MYN229" s="250"/>
      <c r="MYO229" s="248"/>
      <c r="MYP229" s="249"/>
      <c r="MYQ229" s="250"/>
      <c r="MYR229" s="248"/>
      <c r="MYS229" s="249"/>
      <c r="MYT229" s="250"/>
      <c r="MYU229" s="248"/>
      <c r="MYV229" s="249"/>
      <c r="MYW229" s="250"/>
      <c r="MYX229" s="248"/>
      <c r="MYY229" s="249"/>
      <c r="MYZ229" s="250"/>
      <c r="MZA229" s="248"/>
      <c r="MZB229" s="249"/>
      <c r="MZC229" s="250"/>
      <c r="MZD229" s="248"/>
      <c r="MZE229" s="249"/>
      <c r="MZF229" s="250"/>
      <c r="MZG229" s="248"/>
      <c r="MZH229" s="249"/>
      <c r="MZI229" s="250"/>
      <c r="MZJ229" s="248"/>
      <c r="MZK229" s="249"/>
      <c r="MZL229" s="250"/>
      <c r="MZM229" s="248"/>
      <c r="MZN229" s="249"/>
      <c r="MZO229" s="250"/>
      <c r="MZP229" s="248"/>
      <c r="MZQ229" s="249"/>
      <c r="MZR229" s="250"/>
      <c r="MZS229" s="248"/>
      <c r="MZT229" s="249"/>
      <c r="MZU229" s="250"/>
      <c r="MZV229" s="248"/>
      <c r="MZW229" s="249"/>
      <c r="MZX229" s="250"/>
      <c r="MZY229" s="248"/>
      <c r="MZZ229" s="249"/>
      <c r="NAA229" s="250"/>
      <c r="NAB229" s="248"/>
      <c r="NAC229" s="249"/>
      <c r="NAD229" s="250"/>
      <c r="NAE229" s="248"/>
      <c r="NAF229" s="249"/>
      <c r="NAG229" s="250"/>
      <c r="NAH229" s="248"/>
      <c r="NAI229" s="249"/>
      <c r="NAJ229" s="250"/>
      <c r="NAK229" s="248"/>
      <c r="NAL229" s="249"/>
      <c r="NAM229" s="250"/>
      <c r="NAN229" s="248"/>
      <c r="NAO229" s="249"/>
      <c r="NAP229" s="250"/>
      <c r="NAQ229" s="248"/>
      <c r="NAR229" s="249"/>
      <c r="NAS229" s="250"/>
      <c r="NAT229" s="248"/>
      <c r="NAU229" s="249"/>
      <c r="NAV229" s="250"/>
      <c r="NAW229" s="248"/>
      <c r="NAX229" s="249"/>
      <c r="NAY229" s="250"/>
      <c r="NAZ229" s="248"/>
      <c r="NBA229" s="249"/>
      <c r="NBB229" s="250"/>
      <c r="NBC229" s="248"/>
      <c r="NBD229" s="249"/>
      <c r="NBE229" s="250"/>
      <c r="NBF229" s="248"/>
      <c r="NBG229" s="249"/>
      <c r="NBH229" s="250"/>
      <c r="NBI229" s="248"/>
      <c r="NBJ229" s="249"/>
      <c r="NBK229" s="250"/>
      <c r="NBL229" s="248"/>
      <c r="NBM229" s="249"/>
      <c r="NBN229" s="250"/>
      <c r="NBO229" s="248"/>
      <c r="NBP229" s="249"/>
      <c r="NBQ229" s="250"/>
      <c r="NBR229" s="248"/>
      <c r="NBS229" s="249"/>
      <c r="NBT229" s="250"/>
      <c r="NBU229" s="248"/>
      <c r="NBV229" s="249"/>
      <c r="NBW229" s="250"/>
      <c r="NBX229" s="248"/>
      <c r="NBY229" s="249"/>
      <c r="NBZ229" s="250"/>
      <c r="NCA229" s="248"/>
      <c r="NCB229" s="249"/>
      <c r="NCC229" s="250"/>
      <c r="NCD229" s="248"/>
      <c r="NCE229" s="249"/>
      <c r="NCF229" s="250"/>
      <c r="NCG229" s="248"/>
      <c r="NCH229" s="249"/>
      <c r="NCI229" s="250"/>
      <c r="NCJ229" s="248"/>
      <c r="NCK229" s="249"/>
      <c r="NCL229" s="250"/>
      <c r="NCM229" s="248"/>
      <c r="NCN229" s="249"/>
      <c r="NCO229" s="250"/>
      <c r="NCP229" s="248"/>
      <c r="NCQ229" s="249"/>
      <c r="NCR229" s="250"/>
      <c r="NCS229" s="248"/>
      <c r="NCT229" s="249"/>
      <c r="NCU229" s="250"/>
      <c r="NCV229" s="248"/>
      <c r="NCW229" s="249"/>
      <c r="NCX229" s="250"/>
      <c r="NCY229" s="248"/>
      <c r="NCZ229" s="249"/>
      <c r="NDA229" s="250"/>
      <c r="NDB229" s="248"/>
      <c r="NDC229" s="249"/>
      <c r="NDD229" s="250"/>
      <c r="NDE229" s="248"/>
      <c r="NDF229" s="249"/>
      <c r="NDG229" s="250"/>
      <c r="NDH229" s="248"/>
      <c r="NDI229" s="249"/>
      <c r="NDJ229" s="250"/>
      <c r="NDK229" s="248"/>
      <c r="NDL229" s="249"/>
      <c r="NDM229" s="250"/>
      <c r="NDN229" s="248"/>
      <c r="NDO229" s="249"/>
      <c r="NDP229" s="250"/>
      <c r="NDQ229" s="248"/>
      <c r="NDR229" s="249"/>
      <c r="NDS229" s="250"/>
      <c r="NDT229" s="248"/>
      <c r="NDU229" s="249"/>
      <c r="NDV229" s="250"/>
      <c r="NDW229" s="248"/>
      <c r="NDX229" s="249"/>
      <c r="NDY229" s="250"/>
      <c r="NDZ229" s="248"/>
      <c r="NEA229" s="249"/>
      <c r="NEB229" s="250"/>
      <c r="NEC229" s="248"/>
      <c r="NED229" s="249"/>
      <c r="NEE229" s="250"/>
      <c r="NEF229" s="248"/>
      <c r="NEG229" s="249"/>
      <c r="NEH229" s="250"/>
      <c r="NEI229" s="248"/>
      <c r="NEJ229" s="249"/>
      <c r="NEK229" s="250"/>
      <c r="NEL229" s="248"/>
      <c r="NEM229" s="249"/>
      <c r="NEN229" s="250"/>
      <c r="NEO229" s="248"/>
      <c r="NEP229" s="249"/>
      <c r="NEQ229" s="250"/>
      <c r="NER229" s="248"/>
      <c r="NES229" s="249"/>
      <c r="NET229" s="250"/>
      <c r="NEU229" s="248"/>
      <c r="NEV229" s="249"/>
      <c r="NEW229" s="250"/>
      <c r="NEX229" s="248"/>
      <c r="NEY229" s="249"/>
      <c r="NEZ229" s="250"/>
      <c r="NFA229" s="248"/>
      <c r="NFB229" s="249"/>
      <c r="NFC229" s="250"/>
      <c r="NFD229" s="248"/>
      <c r="NFE229" s="249"/>
      <c r="NFF229" s="250"/>
      <c r="NFG229" s="248"/>
      <c r="NFH229" s="249"/>
      <c r="NFI229" s="250"/>
      <c r="NFJ229" s="248"/>
      <c r="NFK229" s="249"/>
      <c r="NFL229" s="250"/>
      <c r="NFM229" s="248"/>
      <c r="NFN229" s="249"/>
      <c r="NFO229" s="250"/>
      <c r="NFP229" s="248"/>
      <c r="NFQ229" s="249"/>
      <c r="NFR229" s="250"/>
      <c r="NFS229" s="248"/>
      <c r="NFT229" s="249"/>
      <c r="NFU229" s="250"/>
      <c r="NFV229" s="248"/>
      <c r="NFW229" s="249"/>
      <c r="NFX229" s="250"/>
      <c r="NFY229" s="248"/>
      <c r="NFZ229" s="249"/>
      <c r="NGA229" s="250"/>
      <c r="NGB229" s="248"/>
      <c r="NGC229" s="249"/>
      <c r="NGD229" s="250"/>
      <c r="NGE229" s="248"/>
      <c r="NGF229" s="249"/>
      <c r="NGG229" s="250"/>
      <c r="NGH229" s="248"/>
      <c r="NGI229" s="249"/>
      <c r="NGJ229" s="250"/>
      <c r="NGK229" s="248"/>
      <c r="NGL229" s="249"/>
      <c r="NGM229" s="250"/>
      <c r="NGN229" s="248"/>
      <c r="NGO229" s="249"/>
      <c r="NGP229" s="250"/>
      <c r="NGQ229" s="248"/>
      <c r="NGR229" s="249"/>
      <c r="NGS229" s="250"/>
      <c r="NGT229" s="248"/>
      <c r="NGU229" s="249"/>
      <c r="NGV229" s="250"/>
      <c r="NGW229" s="248"/>
      <c r="NGX229" s="249"/>
      <c r="NGY229" s="250"/>
      <c r="NGZ229" s="248"/>
      <c r="NHA229" s="249"/>
      <c r="NHB229" s="250"/>
      <c r="NHC229" s="248"/>
      <c r="NHD229" s="249"/>
      <c r="NHE229" s="250"/>
      <c r="NHF229" s="248"/>
      <c r="NHG229" s="249"/>
      <c r="NHH229" s="250"/>
      <c r="NHI229" s="248"/>
      <c r="NHJ229" s="249"/>
      <c r="NHK229" s="250"/>
      <c r="NHL229" s="248"/>
      <c r="NHM229" s="249"/>
      <c r="NHN229" s="250"/>
      <c r="NHO229" s="248"/>
      <c r="NHP229" s="249"/>
      <c r="NHQ229" s="250"/>
      <c r="NHR229" s="248"/>
      <c r="NHS229" s="249"/>
      <c r="NHT229" s="250"/>
      <c r="NHU229" s="248"/>
      <c r="NHV229" s="249"/>
      <c r="NHW229" s="250"/>
      <c r="NHX229" s="248"/>
      <c r="NHY229" s="249"/>
      <c r="NHZ229" s="250"/>
      <c r="NIA229" s="248"/>
      <c r="NIB229" s="249"/>
      <c r="NIC229" s="250"/>
      <c r="NID229" s="248"/>
      <c r="NIE229" s="249"/>
      <c r="NIF229" s="250"/>
      <c r="NIG229" s="248"/>
      <c r="NIH229" s="249"/>
      <c r="NII229" s="250"/>
      <c r="NIJ229" s="248"/>
      <c r="NIK229" s="249"/>
      <c r="NIL229" s="250"/>
      <c r="NIM229" s="248"/>
      <c r="NIN229" s="249"/>
      <c r="NIO229" s="250"/>
      <c r="NIP229" s="248"/>
      <c r="NIQ229" s="249"/>
      <c r="NIR229" s="250"/>
      <c r="NIS229" s="248"/>
      <c r="NIT229" s="249"/>
      <c r="NIU229" s="250"/>
      <c r="NIV229" s="248"/>
      <c r="NIW229" s="249"/>
      <c r="NIX229" s="250"/>
      <c r="NIY229" s="248"/>
      <c r="NIZ229" s="249"/>
      <c r="NJA229" s="250"/>
      <c r="NJB229" s="248"/>
      <c r="NJC229" s="249"/>
      <c r="NJD229" s="250"/>
      <c r="NJE229" s="248"/>
      <c r="NJF229" s="249"/>
      <c r="NJG229" s="250"/>
      <c r="NJH229" s="248"/>
      <c r="NJI229" s="249"/>
      <c r="NJJ229" s="250"/>
      <c r="NJK229" s="248"/>
      <c r="NJL229" s="249"/>
      <c r="NJM229" s="250"/>
      <c r="NJN229" s="248"/>
      <c r="NJO229" s="249"/>
      <c r="NJP229" s="250"/>
      <c r="NJQ229" s="248"/>
      <c r="NJR229" s="249"/>
      <c r="NJS229" s="250"/>
      <c r="NJT229" s="248"/>
      <c r="NJU229" s="249"/>
      <c r="NJV229" s="250"/>
      <c r="NJW229" s="248"/>
      <c r="NJX229" s="249"/>
      <c r="NJY229" s="250"/>
      <c r="NJZ229" s="248"/>
      <c r="NKA229" s="249"/>
      <c r="NKB229" s="250"/>
      <c r="NKC229" s="248"/>
      <c r="NKD229" s="249"/>
      <c r="NKE229" s="250"/>
      <c r="NKF229" s="248"/>
      <c r="NKG229" s="249"/>
      <c r="NKH229" s="250"/>
      <c r="NKI229" s="248"/>
      <c r="NKJ229" s="249"/>
      <c r="NKK229" s="250"/>
      <c r="NKL229" s="248"/>
      <c r="NKM229" s="249"/>
      <c r="NKN229" s="250"/>
      <c r="NKO229" s="248"/>
      <c r="NKP229" s="249"/>
      <c r="NKQ229" s="250"/>
      <c r="NKR229" s="248"/>
      <c r="NKS229" s="249"/>
      <c r="NKT229" s="250"/>
      <c r="NKU229" s="248"/>
      <c r="NKV229" s="249"/>
      <c r="NKW229" s="250"/>
      <c r="NKX229" s="248"/>
      <c r="NKY229" s="249"/>
      <c r="NKZ229" s="250"/>
      <c r="NLA229" s="248"/>
      <c r="NLB229" s="249"/>
      <c r="NLC229" s="250"/>
      <c r="NLD229" s="248"/>
      <c r="NLE229" s="249"/>
      <c r="NLF229" s="250"/>
      <c r="NLG229" s="248"/>
      <c r="NLH229" s="249"/>
      <c r="NLI229" s="250"/>
      <c r="NLJ229" s="248"/>
      <c r="NLK229" s="249"/>
      <c r="NLL229" s="250"/>
      <c r="NLM229" s="248"/>
      <c r="NLN229" s="249"/>
      <c r="NLO229" s="250"/>
      <c r="NLP229" s="248"/>
      <c r="NLQ229" s="249"/>
      <c r="NLR229" s="250"/>
      <c r="NLS229" s="248"/>
      <c r="NLT229" s="249"/>
      <c r="NLU229" s="250"/>
      <c r="NLV229" s="248"/>
      <c r="NLW229" s="249"/>
      <c r="NLX229" s="250"/>
      <c r="NLY229" s="248"/>
      <c r="NLZ229" s="249"/>
      <c r="NMA229" s="250"/>
      <c r="NMB229" s="248"/>
      <c r="NMC229" s="249"/>
      <c r="NMD229" s="250"/>
      <c r="NME229" s="248"/>
      <c r="NMF229" s="249"/>
      <c r="NMG229" s="250"/>
      <c r="NMH229" s="248"/>
      <c r="NMI229" s="249"/>
      <c r="NMJ229" s="250"/>
      <c r="NMK229" s="248"/>
      <c r="NML229" s="249"/>
      <c r="NMM229" s="250"/>
      <c r="NMN229" s="248"/>
      <c r="NMO229" s="249"/>
      <c r="NMP229" s="250"/>
      <c r="NMQ229" s="248"/>
      <c r="NMR229" s="249"/>
      <c r="NMS229" s="250"/>
      <c r="NMT229" s="248"/>
      <c r="NMU229" s="249"/>
      <c r="NMV229" s="250"/>
      <c r="NMW229" s="248"/>
      <c r="NMX229" s="249"/>
      <c r="NMY229" s="250"/>
      <c r="NMZ229" s="248"/>
      <c r="NNA229" s="249"/>
      <c r="NNB229" s="250"/>
      <c r="NNC229" s="248"/>
      <c r="NND229" s="249"/>
      <c r="NNE229" s="250"/>
      <c r="NNF229" s="248"/>
      <c r="NNG229" s="249"/>
      <c r="NNH229" s="250"/>
      <c r="NNI229" s="248"/>
      <c r="NNJ229" s="249"/>
      <c r="NNK229" s="250"/>
      <c r="NNL229" s="248"/>
      <c r="NNM229" s="249"/>
      <c r="NNN229" s="250"/>
      <c r="NNO229" s="248"/>
      <c r="NNP229" s="249"/>
      <c r="NNQ229" s="250"/>
      <c r="NNR229" s="248"/>
      <c r="NNS229" s="249"/>
      <c r="NNT229" s="250"/>
      <c r="NNU229" s="248"/>
      <c r="NNV229" s="249"/>
      <c r="NNW229" s="250"/>
      <c r="NNX229" s="248"/>
      <c r="NNY229" s="249"/>
      <c r="NNZ229" s="250"/>
      <c r="NOA229" s="248"/>
      <c r="NOB229" s="249"/>
      <c r="NOC229" s="250"/>
      <c r="NOD229" s="248"/>
      <c r="NOE229" s="249"/>
      <c r="NOF229" s="250"/>
      <c r="NOG229" s="248"/>
      <c r="NOH229" s="249"/>
      <c r="NOI229" s="250"/>
      <c r="NOJ229" s="248"/>
      <c r="NOK229" s="249"/>
      <c r="NOL229" s="250"/>
      <c r="NOM229" s="248"/>
      <c r="NON229" s="249"/>
      <c r="NOO229" s="250"/>
      <c r="NOP229" s="248"/>
      <c r="NOQ229" s="249"/>
      <c r="NOR229" s="250"/>
      <c r="NOS229" s="248"/>
      <c r="NOT229" s="249"/>
      <c r="NOU229" s="250"/>
      <c r="NOV229" s="248"/>
      <c r="NOW229" s="249"/>
      <c r="NOX229" s="250"/>
      <c r="NOY229" s="248"/>
      <c r="NOZ229" s="249"/>
      <c r="NPA229" s="250"/>
      <c r="NPB229" s="248"/>
      <c r="NPC229" s="249"/>
      <c r="NPD229" s="250"/>
      <c r="NPE229" s="248"/>
      <c r="NPF229" s="249"/>
      <c r="NPG229" s="250"/>
      <c r="NPH229" s="248"/>
      <c r="NPI229" s="249"/>
      <c r="NPJ229" s="250"/>
      <c r="NPK229" s="248"/>
      <c r="NPL229" s="249"/>
      <c r="NPM229" s="250"/>
      <c r="NPN229" s="248"/>
      <c r="NPO229" s="249"/>
      <c r="NPP229" s="250"/>
      <c r="NPQ229" s="248"/>
      <c r="NPR229" s="249"/>
      <c r="NPS229" s="250"/>
      <c r="NPT229" s="248"/>
      <c r="NPU229" s="249"/>
      <c r="NPV229" s="250"/>
      <c r="NPW229" s="248"/>
      <c r="NPX229" s="249"/>
      <c r="NPY229" s="250"/>
      <c r="NPZ229" s="248"/>
      <c r="NQA229" s="249"/>
      <c r="NQB229" s="250"/>
      <c r="NQC229" s="248"/>
      <c r="NQD229" s="249"/>
      <c r="NQE229" s="250"/>
      <c r="NQF229" s="248"/>
      <c r="NQG229" s="249"/>
      <c r="NQH229" s="250"/>
      <c r="NQI229" s="248"/>
      <c r="NQJ229" s="249"/>
      <c r="NQK229" s="250"/>
      <c r="NQL229" s="248"/>
      <c r="NQM229" s="249"/>
      <c r="NQN229" s="250"/>
      <c r="NQO229" s="248"/>
      <c r="NQP229" s="249"/>
      <c r="NQQ229" s="250"/>
      <c r="NQR229" s="248"/>
      <c r="NQS229" s="249"/>
      <c r="NQT229" s="250"/>
      <c r="NQU229" s="248"/>
      <c r="NQV229" s="249"/>
      <c r="NQW229" s="250"/>
      <c r="NQX229" s="248"/>
      <c r="NQY229" s="249"/>
      <c r="NQZ229" s="250"/>
      <c r="NRA229" s="248"/>
      <c r="NRB229" s="249"/>
      <c r="NRC229" s="250"/>
      <c r="NRD229" s="248"/>
      <c r="NRE229" s="249"/>
      <c r="NRF229" s="250"/>
      <c r="NRG229" s="248"/>
      <c r="NRH229" s="249"/>
      <c r="NRI229" s="250"/>
      <c r="NRJ229" s="248"/>
      <c r="NRK229" s="249"/>
      <c r="NRL229" s="250"/>
      <c r="NRM229" s="248"/>
      <c r="NRN229" s="249"/>
      <c r="NRO229" s="250"/>
      <c r="NRP229" s="248"/>
      <c r="NRQ229" s="249"/>
      <c r="NRR229" s="250"/>
      <c r="NRS229" s="248"/>
      <c r="NRT229" s="249"/>
      <c r="NRU229" s="250"/>
      <c r="NRV229" s="248"/>
      <c r="NRW229" s="249"/>
      <c r="NRX229" s="250"/>
      <c r="NRY229" s="248"/>
      <c r="NRZ229" s="249"/>
      <c r="NSA229" s="250"/>
      <c r="NSB229" s="248"/>
      <c r="NSC229" s="249"/>
      <c r="NSD229" s="250"/>
      <c r="NSE229" s="248"/>
      <c r="NSF229" s="249"/>
      <c r="NSG229" s="250"/>
      <c r="NSH229" s="248"/>
      <c r="NSI229" s="249"/>
      <c r="NSJ229" s="250"/>
      <c r="NSK229" s="248"/>
      <c r="NSL229" s="249"/>
      <c r="NSM229" s="250"/>
      <c r="NSN229" s="248"/>
      <c r="NSO229" s="249"/>
      <c r="NSP229" s="250"/>
      <c r="NSQ229" s="248"/>
      <c r="NSR229" s="249"/>
      <c r="NSS229" s="250"/>
      <c r="NST229" s="248"/>
      <c r="NSU229" s="249"/>
      <c r="NSV229" s="250"/>
      <c r="NSW229" s="248"/>
      <c r="NSX229" s="249"/>
      <c r="NSY229" s="250"/>
      <c r="NSZ229" s="248"/>
      <c r="NTA229" s="249"/>
      <c r="NTB229" s="250"/>
      <c r="NTC229" s="248"/>
      <c r="NTD229" s="249"/>
      <c r="NTE229" s="250"/>
      <c r="NTF229" s="248"/>
      <c r="NTG229" s="249"/>
      <c r="NTH229" s="250"/>
      <c r="NTI229" s="248"/>
      <c r="NTJ229" s="249"/>
      <c r="NTK229" s="250"/>
      <c r="NTL229" s="248"/>
      <c r="NTM229" s="249"/>
      <c r="NTN229" s="250"/>
      <c r="NTO229" s="248"/>
      <c r="NTP229" s="249"/>
      <c r="NTQ229" s="250"/>
      <c r="NTR229" s="248"/>
      <c r="NTS229" s="249"/>
      <c r="NTT229" s="250"/>
      <c r="NTU229" s="248"/>
      <c r="NTV229" s="249"/>
      <c r="NTW229" s="250"/>
      <c r="NTX229" s="248"/>
      <c r="NTY229" s="249"/>
      <c r="NTZ229" s="250"/>
      <c r="NUA229" s="248"/>
      <c r="NUB229" s="249"/>
      <c r="NUC229" s="250"/>
      <c r="NUD229" s="248"/>
      <c r="NUE229" s="249"/>
      <c r="NUF229" s="250"/>
      <c r="NUG229" s="248"/>
      <c r="NUH229" s="249"/>
      <c r="NUI229" s="250"/>
      <c r="NUJ229" s="248"/>
      <c r="NUK229" s="249"/>
      <c r="NUL229" s="250"/>
      <c r="NUM229" s="248"/>
      <c r="NUN229" s="249"/>
      <c r="NUO229" s="250"/>
      <c r="NUP229" s="248"/>
      <c r="NUQ229" s="249"/>
      <c r="NUR229" s="250"/>
      <c r="NUS229" s="248"/>
      <c r="NUT229" s="249"/>
      <c r="NUU229" s="250"/>
      <c r="NUV229" s="248"/>
      <c r="NUW229" s="249"/>
      <c r="NUX229" s="250"/>
      <c r="NUY229" s="248"/>
      <c r="NUZ229" s="249"/>
      <c r="NVA229" s="250"/>
      <c r="NVB229" s="248"/>
      <c r="NVC229" s="249"/>
      <c r="NVD229" s="250"/>
      <c r="NVE229" s="248"/>
      <c r="NVF229" s="249"/>
      <c r="NVG229" s="250"/>
      <c r="NVH229" s="248"/>
      <c r="NVI229" s="249"/>
      <c r="NVJ229" s="250"/>
      <c r="NVK229" s="248"/>
      <c r="NVL229" s="249"/>
      <c r="NVM229" s="250"/>
      <c r="NVN229" s="248"/>
      <c r="NVO229" s="249"/>
      <c r="NVP229" s="250"/>
      <c r="NVQ229" s="248"/>
      <c r="NVR229" s="249"/>
      <c r="NVS229" s="250"/>
      <c r="NVT229" s="248"/>
      <c r="NVU229" s="249"/>
      <c r="NVV229" s="250"/>
      <c r="NVW229" s="248"/>
      <c r="NVX229" s="249"/>
      <c r="NVY229" s="250"/>
      <c r="NVZ229" s="248"/>
      <c r="NWA229" s="249"/>
      <c r="NWB229" s="250"/>
      <c r="NWC229" s="248"/>
      <c r="NWD229" s="249"/>
      <c r="NWE229" s="250"/>
      <c r="NWF229" s="248"/>
      <c r="NWG229" s="249"/>
      <c r="NWH229" s="250"/>
      <c r="NWI229" s="248"/>
      <c r="NWJ229" s="249"/>
      <c r="NWK229" s="250"/>
      <c r="NWL229" s="248"/>
      <c r="NWM229" s="249"/>
      <c r="NWN229" s="250"/>
      <c r="NWO229" s="248"/>
      <c r="NWP229" s="249"/>
      <c r="NWQ229" s="250"/>
      <c r="NWR229" s="248"/>
      <c r="NWS229" s="249"/>
      <c r="NWT229" s="250"/>
      <c r="NWU229" s="248"/>
      <c r="NWV229" s="249"/>
      <c r="NWW229" s="250"/>
      <c r="NWX229" s="248"/>
      <c r="NWY229" s="249"/>
      <c r="NWZ229" s="250"/>
      <c r="NXA229" s="248"/>
      <c r="NXB229" s="249"/>
      <c r="NXC229" s="250"/>
      <c r="NXD229" s="248"/>
      <c r="NXE229" s="249"/>
      <c r="NXF229" s="250"/>
      <c r="NXG229" s="248"/>
      <c r="NXH229" s="249"/>
      <c r="NXI229" s="250"/>
      <c r="NXJ229" s="248"/>
      <c r="NXK229" s="249"/>
      <c r="NXL229" s="250"/>
      <c r="NXM229" s="248"/>
      <c r="NXN229" s="249"/>
      <c r="NXO229" s="250"/>
      <c r="NXP229" s="248"/>
      <c r="NXQ229" s="249"/>
      <c r="NXR229" s="250"/>
      <c r="NXS229" s="248"/>
      <c r="NXT229" s="249"/>
      <c r="NXU229" s="250"/>
      <c r="NXV229" s="248"/>
      <c r="NXW229" s="249"/>
      <c r="NXX229" s="250"/>
      <c r="NXY229" s="248"/>
      <c r="NXZ229" s="249"/>
      <c r="NYA229" s="250"/>
      <c r="NYB229" s="248"/>
      <c r="NYC229" s="249"/>
      <c r="NYD229" s="250"/>
      <c r="NYE229" s="248"/>
      <c r="NYF229" s="249"/>
      <c r="NYG229" s="250"/>
      <c r="NYH229" s="248"/>
      <c r="NYI229" s="249"/>
      <c r="NYJ229" s="250"/>
      <c r="NYK229" s="248"/>
      <c r="NYL229" s="249"/>
      <c r="NYM229" s="250"/>
      <c r="NYN229" s="248"/>
      <c r="NYO229" s="249"/>
      <c r="NYP229" s="250"/>
      <c r="NYQ229" s="248"/>
      <c r="NYR229" s="249"/>
      <c r="NYS229" s="250"/>
      <c r="NYT229" s="248"/>
      <c r="NYU229" s="249"/>
      <c r="NYV229" s="250"/>
      <c r="NYW229" s="248"/>
      <c r="NYX229" s="249"/>
      <c r="NYY229" s="250"/>
      <c r="NYZ229" s="248"/>
      <c r="NZA229" s="249"/>
      <c r="NZB229" s="250"/>
      <c r="NZC229" s="248"/>
      <c r="NZD229" s="249"/>
      <c r="NZE229" s="250"/>
      <c r="NZF229" s="248"/>
      <c r="NZG229" s="249"/>
      <c r="NZH229" s="250"/>
      <c r="NZI229" s="248"/>
      <c r="NZJ229" s="249"/>
      <c r="NZK229" s="250"/>
      <c r="NZL229" s="248"/>
      <c r="NZM229" s="249"/>
      <c r="NZN229" s="250"/>
      <c r="NZO229" s="248"/>
      <c r="NZP229" s="249"/>
      <c r="NZQ229" s="250"/>
      <c r="NZR229" s="248"/>
      <c r="NZS229" s="249"/>
      <c r="NZT229" s="250"/>
      <c r="NZU229" s="248"/>
      <c r="NZV229" s="249"/>
      <c r="NZW229" s="250"/>
      <c r="NZX229" s="248"/>
      <c r="NZY229" s="249"/>
      <c r="NZZ229" s="250"/>
      <c r="OAA229" s="248"/>
      <c r="OAB229" s="249"/>
      <c r="OAC229" s="250"/>
      <c r="OAD229" s="248"/>
      <c r="OAE229" s="249"/>
      <c r="OAF229" s="250"/>
      <c r="OAG229" s="248"/>
      <c r="OAH229" s="249"/>
      <c r="OAI229" s="250"/>
      <c r="OAJ229" s="248"/>
      <c r="OAK229" s="249"/>
      <c r="OAL229" s="250"/>
      <c r="OAM229" s="248"/>
      <c r="OAN229" s="249"/>
      <c r="OAO229" s="250"/>
      <c r="OAP229" s="248"/>
      <c r="OAQ229" s="249"/>
      <c r="OAR229" s="250"/>
      <c r="OAS229" s="248"/>
      <c r="OAT229" s="249"/>
      <c r="OAU229" s="250"/>
      <c r="OAV229" s="248"/>
      <c r="OAW229" s="249"/>
      <c r="OAX229" s="250"/>
      <c r="OAY229" s="248"/>
      <c r="OAZ229" s="249"/>
      <c r="OBA229" s="250"/>
      <c r="OBB229" s="248"/>
      <c r="OBC229" s="249"/>
      <c r="OBD229" s="250"/>
      <c r="OBE229" s="248"/>
      <c r="OBF229" s="249"/>
      <c r="OBG229" s="250"/>
      <c r="OBH229" s="248"/>
      <c r="OBI229" s="249"/>
      <c r="OBJ229" s="250"/>
      <c r="OBK229" s="248"/>
      <c r="OBL229" s="249"/>
      <c r="OBM229" s="250"/>
      <c r="OBN229" s="248"/>
      <c r="OBO229" s="249"/>
      <c r="OBP229" s="250"/>
      <c r="OBQ229" s="248"/>
      <c r="OBR229" s="249"/>
      <c r="OBS229" s="250"/>
      <c r="OBT229" s="248"/>
      <c r="OBU229" s="249"/>
      <c r="OBV229" s="250"/>
      <c r="OBW229" s="248"/>
      <c r="OBX229" s="249"/>
      <c r="OBY229" s="250"/>
      <c r="OBZ229" s="248"/>
      <c r="OCA229" s="249"/>
      <c r="OCB229" s="250"/>
      <c r="OCC229" s="248"/>
      <c r="OCD229" s="249"/>
      <c r="OCE229" s="250"/>
      <c r="OCF229" s="248"/>
      <c r="OCG229" s="249"/>
      <c r="OCH229" s="250"/>
      <c r="OCI229" s="248"/>
      <c r="OCJ229" s="249"/>
      <c r="OCK229" s="250"/>
      <c r="OCL229" s="248"/>
      <c r="OCM229" s="249"/>
      <c r="OCN229" s="250"/>
      <c r="OCO229" s="248"/>
      <c r="OCP229" s="249"/>
      <c r="OCQ229" s="250"/>
      <c r="OCR229" s="248"/>
      <c r="OCS229" s="249"/>
      <c r="OCT229" s="250"/>
      <c r="OCU229" s="248"/>
      <c r="OCV229" s="249"/>
      <c r="OCW229" s="250"/>
      <c r="OCX229" s="248"/>
      <c r="OCY229" s="249"/>
      <c r="OCZ229" s="250"/>
      <c r="ODA229" s="248"/>
      <c r="ODB229" s="249"/>
      <c r="ODC229" s="250"/>
      <c r="ODD229" s="248"/>
    </row>
    <row r="230" spans="1:10248 16384:16384" s="129" customFormat="1" hidden="1">
      <c r="A230" s="244"/>
      <c r="B230" s="228"/>
      <c r="C230" s="263"/>
      <c r="D230" s="263"/>
      <c r="E230" s="302"/>
      <c r="F230" s="220"/>
      <c r="L230" s="248"/>
      <c r="M230" s="249"/>
      <c r="N230" s="250"/>
      <c r="O230" s="248"/>
      <c r="P230" s="249"/>
      <c r="Q230" s="250"/>
      <c r="R230" s="248"/>
      <c r="S230" s="249"/>
      <c r="T230" s="250"/>
      <c r="U230" s="248"/>
      <c r="V230" s="249"/>
      <c r="W230" s="250"/>
      <c r="X230" s="248"/>
      <c r="Y230" s="249"/>
      <c r="Z230" s="250"/>
      <c r="AA230" s="248"/>
      <c r="AB230" s="249"/>
      <c r="AC230" s="250"/>
      <c r="AD230" s="248"/>
      <c r="AE230" s="249"/>
      <c r="AF230" s="250"/>
      <c r="AG230" s="248"/>
      <c r="AH230" s="249"/>
      <c r="AI230" s="250"/>
      <c r="AJ230" s="248"/>
      <c r="AK230" s="249"/>
      <c r="AL230" s="250"/>
      <c r="AM230" s="248"/>
      <c r="AN230" s="249"/>
      <c r="AO230" s="250"/>
      <c r="AP230" s="248"/>
      <c r="AQ230" s="249"/>
      <c r="AR230" s="250"/>
      <c r="AS230" s="248"/>
      <c r="AT230" s="249"/>
      <c r="AU230" s="250"/>
      <c r="AV230" s="248"/>
      <c r="AW230" s="249"/>
      <c r="AX230" s="250"/>
      <c r="AY230" s="248"/>
      <c r="AZ230" s="249"/>
      <c r="BA230" s="250"/>
      <c r="BB230" s="248"/>
      <c r="BC230" s="249"/>
      <c r="BD230" s="250"/>
      <c r="BE230" s="248"/>
      <c r="BF230" s="249"/>
      <c r="BG230" s="250"/>
      <c r="BH230" s="248"/>
      <c r="BI230" s="249"/>
      <c r="BJ230" s="250"/>
      <c r="BK230" s="248"/>
      <c r="BL230" s="249"/>
      <c r="BM230" s="250"/>
      <c r="BN230" s="248"/>
      <c r="BO230" s="249"/>
      <c r="BP230" s="250"/>
      <c r="BQ230" s="248"/>
      <c r="BR230" s="249"/>
      <c r="BS230" s="250"/>
      <c r="BT230" s="248"/>
      <c r="BU230" s="249"/>
      <c r="BV230" s="250"/>
      <c r="BW230" s="248"/>
      <c r="BX230" s="249"/>
      <c r="BY230" s="250"/>
      <c r="BZ230" s="248"/>
      <c r="CA230" s="249"/>
      <c r="CB230" s="250"/>
      <c r="CC230" s="248"/>
      <c r="CD230" s="249"/>
      <c r="CE230" s="250"/>
      <c r="CF230" s="248"/>
      <c r="CG230" s="249"/>
      <c r="CH230" s="250"/>
      <c r="CI230" s="248"/>
      <c r="CJ230" s="249"/>
      <c r="CK230" s="250"/>
      <c r="CL230" s="248"/>
      <c r="CM230" s="249"/>
      <c r="CN230" s="250"/>
      <c r="CO230" s="248"/>
      <c r="CP230" s="249"/>
      <c r="CQ230" s="250"/>
      <c r="CR230" s="248"/>
      <c r="CS230" s="249"/>
      <c r="CT230" s="250"/>
      <c r="CU230" s="248"/>
      <c r="CV230" s="249"/>
      <c r="CW230" s="250"/>
      <c r="CX230" s="248"/>
      <c r="CY230" s="249"/>
      <c r="CZ230" s="250"/>
      <c r="DA230" s="248"/>
      <c r="DB230" s="249"/>
      <c r="DC230" s="250"/>
      <c r="DD230" s="248"/>
      <c r="DE230" s="249"/>
      <c r="DF230" s="250"/>
      <c r="DG230" s="248"/>
      <c r="DH230" s="249"/>
      <c r="DI230" s="250"/>
      <c r="DJ230" s="248"/>
      <c r="DK230" s="249"/>
      <c r="DL230" s="250"/>
      <c r="DM230" s="248"/>
      <c r="DN230" s="249"/>
      <c r="DO230" s="250"/>
      <c r="DP230" s="248"/>
      <c r="DQ230" s="249"/>
      <c r="DR230" s="250"/>
      <c r="DS230" s="248"/>
      <c r="DT230" s="249"/>
      <c r="DU230" s="250"/>
      <c r="DV230" s="248"/>
      <c r="DW230" s="249"/>
      <c r="DX230" s="250"/>
      <c r="DY230" s="248"/>
      <c r="DZ230" s="249"/>
      <c r="EA230" s="250"/>
      <c r="EB230" s="248"/>
      <c r="EC230" s="249"/>
      <c r="ED230" s="250"/>
      <c r="EE230" s="248"/>
      <c r="EF230" s="249"/>
      <c r="EG230" s="250"/>
      <c r="EH230" s="248"/>
      <c r="EI230" s="249"/>
      <c r="EJ230" s="250"/>
      <c r="EK230" s="248"/>
      <c r="EL230" s="249"/>
      <c r="EM230" s="250"/>
      <c r="EN230" s="248"/>
      <c r="EO230" s="249"/>
      <c r="EP230" s="250"/>
      <c r="EQ230" s="248"/>
      <c r="ER230" s="249"/>
      <c r="ES230" s="250"/>
      <c r="ET230" s="248"/>
      <c r="EU230" s="249"/>
      <c r="EV230" s="250"/>
      <c r="EW230" s="248"/>
      <c r="EX230" s="249"/>
      <c r="EY230" s="250"/>
      <c r="EZ230" s="248"/>
      <c r="FA230" s="249"/>
      <c r="FB230" s="250"/>
      <c r="FC230" s="248"/>
      <c r="FD230" s="249"/>
      <c r="FE230" s="250"/>
      <c r="FF230" s="248"/>
      <c r="FG230" s="249"/>
      <c r="FH230" s="250"/>
      <c r="FI230" s="248"/>
      <c r="FJ230" s="249"/>
      <c r="FK230" s="250"/>
      <c r="FL230" s="248"/>
      <c r="FM230" s="249"/>
      <c r="FN230" s="250"/>
      <c r="FO230" s="248"/>
      <c r="FP230" s="249"/>
      <c r="FQ230" s="250"/>
      <c r="FR230" s="248"/>
      <c r="FS230" s="249"/>
      <c r="FT230" s="250"/>
      <c r="FU230" s="248"/>
      <c r="FV230" s="249"/>
      <c r="FW230" s="250"/>
      <c r="FX230" s="248"/>
      <c r="FY230" s="249"/>
      <c r="FZ230" s="250"/>
      <c r="GA230" s="248"/>
      <c r="GB230" s="249"/>
      <c r="GC230" s="250"/>
      <c r="GD230" s="248"/>
      <c r="GE230" s="249"/>
      <c r="GF230" s="250"/>
      <c r="GG230" s="248"/>
      <c r="GH230" s="249"/>
      <c r="GI230" s="250"/>
      <c r="GJ230" s="248"/>
      <c r="GK230" s="249"/>
      <c r="GL230" s="250"/>
      <c r="GM230" s="248"/>
      <c r="GN230" s="249"/>
      <c r="GO230" s="250"/>
      <c r="GP230" s="248"/>
      <c r="GQ230" s="249"/>
      <c r="GR230" s="250"/>
      <c r="GS230" s="248"/>
      <c r="GT230" s="249"/>
      <c r="GU230" s="250"/>
      <c r="GV230" s="248"/>
      <c r="GW230" s="249"/>
      <c r="GX230" s="250"/>
      <c r="GY230" s="248"/>
      <c r="GZ230" s="249"/>
      <c r="HA230" s="250"/>
      <c r="HB230" s="248"/>
      <c r="HC230" s="249"/>
      <c r="HD230" s="250"/>
      <c r="HE230" s="248"/>
      <c r="HF230" s="249"/>
      <c r="HG230" s="250"/>
      <c r="HH230" s="248"/>
      <c r="HI230" s="249"/>
      <c r="HJ230" s="250"/>
      <c r="HK230" s="248"/>
      <c r="HL230" s="249"/>
      <c r="HM230" s="250"/>
      <c r="HN230" s="248"/>
      <c r="HO230" s="249"/>
      <c r="HP230" s="250"/>
      <c r="HQ230" s="248"/>
      <c r="HR230" s="249"/>
      <c r="HS230" s="250"/>
      <c r="HT230" s="248"/>
      <c r="HU230" s="249"/>
      <c r="HV230" s="250"/>
      <c r="HW230" s="248"/>
      <c r="HX230" s="249"/>
      <c r="HY230" s="250"/>
      <c r="HZ230" s="248"/>
      <c r="IA230" s="249"/>
      <c r="IB230" s="250"/>
      <c r="IC230" s="248"/>
      <c r="ID230" s="249"/>
      <c r="IE230" s="250"/>
      <c r="IF230" s="248"/>
      <c r="IG230" s="249"/>
      <c r="IH230" s="250"/>
      <c r="II230" s="248"/>
      <c r="IJ230" s="249"/>
      <c r="IK230" s="250"/>
      <c r="IL230" s="248"/>
      <c r="IM230" s="249"/>
      <c r="IN230" s="250"/>
      <c r="IO230" s="248"/>
      <c r="IP230" s="249"/>
      <c r="IQ230" s="250"/>
      <c r="IR230" s="248"/>
      <c r="IS230" s="249"/>
      <c r="IT230" s="250"/>
      <c r="IU230" s="248"/>
      <c r="IV230" s="249"/>
      <c r="IW230" s="250"/>
      <c r="IX230" s="248"/>
      <c r="IY230" s="249"/>
      <c r="IZ230" s="250"/>
      <c r="JA230" s="248"/>
      <c r="JB230" s="249"/>
      <c r="JC230" s="250"/>
      <c r="JD230" s="248"/>
      <c r="JE230" s="249"/>
      <c r="JF230" s="250"/>
      <c r="JG230" s="248"/>
      <c r="JH230" s="249"/>
      <c r="JI230" s="250"/>
      <c r="JJ230" s="248"/>
      <c r="JK230" s="249"/>
      <c r="JL230" s="250"/>
      <c r="JM230" s="248"/>
      <c r="JN230" s="249"/>
      <c r="JO230" s="250"/>
      <c r="JP230" s="248"/>
      <c r="JQ230" s="249"/>
      <c r="JR230" s="250"/>
      <c r="JS230" s="248"/>
      <c r="JT230" s="249"/>
      <c r="JU230" s="250"/>
      <c r="JV230" s="248"/>
      <c r="JW230" s="249"/>
      <c r="JX230" s="250"/>
      <c r="JY230" s="248"/>
      <c r="JZ230" s="249"/>
      <c r="KA230" s="250"/>
      <c r="KB230" s="248"/>
      <c r="KC230" s="249"/>
      <c r="KD230" s="250"/>
      <c r="KE230" s="248"/>
      <c r="KF230" s="249"/>
      <c r="KG230" s="250"/>
      <c r="KH230" s="248"/>
      <c r="KI230" s="249"/>
      <c r="KJ230" s="250"/>
      <c r="KK230" s="248"/>
      <c r="KL230" s="249"/>
      <c r="KM230" s="250"/>
      <c r="KN230" s="248"/>
      <c r="KO230" s="249"/>
      <c r="KP230" s="250"/>
      <c r="KQ230" s="248"/>
      <c r="KR230" s="249"/>
      <c r="KS230" s="250"/>
      <c r="KT230" s="248"/>
      <c r="KU230" s="249"/>
      <c r="KV230" s="250"/>
      <c r="KW230" s="248"/>
      <c r="KX230" s="249"/>
      <c r="KY230" s="250"/>
      <c r="KZ230" s="248"/>
      <c r="LA230" s="249"/>
      <c r="LB230" s="250"/>
      <c r="LC230" s="248"/>
      <c r="LD230" s="249"/>
      <c r="LE230" s="250"/>
      <c r="LF230" s="248"/>
      <c r="LG230" s="249"/>
      <c r="LH230" s="250"/>
      <c r="LI230" s="248"/>
      <c r="LJ230" s="249"/>
      <c r="LK230" s="250"/>
      <c r="LL230" s="248"/>
      <c r="LM230" s="249"/>
      <c r="LN230" s="250"/>
      <c r="LO230" s="248"/>
      <c r="LP230" s="249"/>
      <c r="LQ230" s="250"/>
      <c r="LR230" s="248"/>
      <c r="LS230" s="249"/>
      <c r="LT230" s="250"/>
      <c r="LU230" s="248"/>
      <c r="LV230" s="249"/>
      <c r="LW230" s="250"/>
      <c r="LX230" s="248"/>
      <c r="LY230" s="249"/>
      <c r="LZ230" s="250"/>
      <c r="MA230" s="248"/>
      <c r="MB230" s="249"/>
      <c r="MC230" s="250"/>
      <c r="MD230" s="248"/>
      <c r="ME230" s="249"/>
      <c r="MF230" s="250"/>
      <c r="MG230" s="248"/>
      <c r="MH230" s="249"/>
      <c r="MI230" s="250"/>
      <c r="MJ230" s="248"/>
      <c r="MK230" s="249"/>
      <c r="ML230" s="250"/>
      <c r="MM230" s="248"/>
      <c r="MN230" s="249"/>
      <c r="MO230" s="250"/>
      <c r="MP230" s="248"/>
      <c r="MQ230" s="249"/>
      <c r="MR230" s="250"/>
      <c r="MS230" s="248"/>
      <c r="MT230" s="249"/>
      <c r="MU230" s="250"/>
      <c r="MV230" s="248"/>
      <c r="MW230" s="249"/>
      <c r="MX230" s="250"/>
      <c r="MY230" s="248"/>
      <c r="MZ230" s="249"/>
      <c r="NA230" s="250"/>
      <c r="NB230" s="248"/>
      <c r="NC230" s="249"/>
      <c r="ND230" s="250"/>
      <c r="NE230" s="248"/>
      <c r="NF230" s="249"/>
      <c r="NG230" s="250"/>
      <c r="NH230" s="248"/>
      <c r="NI230" s="249"/>
      <c r="NJ230" s="250"/>
      <c r="NK230" s="248"/>
      <c r="NL230" s="249"/>
      <c r="NM230" s="250"/>
      <c r="NN230" s="248"/>
      <c r="NO230" s="249"/>
      <c r="NP230" s="250"/>
      <c r="NQ230" s="248"/>
      <c r="NR230" s="249"/>
      <c r="NS230" s="250"/>
      <c r="NT230" s="248"/>
      <c r="NU230" s="249"/>
      <c r="NV230" s="250"/>
      <c r="NW230" s="248"/>
      <c r="NX230" s="249"/>
      <c r="NY230" s="250"/>
      <c r="NZ230" s="248"/>
      <c r="OA230" s="249"/>
      <c r="OB230" s="250"/>
      <c r="OC230" s="248"/>
      <c r="OD230" s="249"/>
      <c r="OE230" s="250"/>
      <c r="OF230" s="248"/>
      <c r="OG230" s="249"/>
      <c r="OH230" s="250"/>
      <c r="OI230" s="248"/>
      <c r="OJ230" s="249"/>
      <c r="OK230" s="250"/>
      <c r="OL230" s="248"/>
      <c r="OM230" s="249"/>
      <c r="ON230" s="250"/>
      <c r="OO230" s="248"/>
      <c r="OP230" s="249"/>
      <c r="OQ230" s="250"/>
      <c r="OR230" s="248"/>
      <c r="OS230" s="249"/>
      <c r="OT230" s="250"/>
      <c r="OU230" s="248"/>
      <c r="OV230" s="249"/>
      <c r="OW230" s="250"/>
      <c r="OX230" s="248"/>
      <c r="OY230" s="249"/>
      <c r="OZ230" s="250"/>
      <c r="PA230" s="248"/>
      <c r="PB230" s="249"/>
      <c r="PC230" s="250"/>
      <c r="PD230" s="248"/>
      <c r="PE230" s="249"/>
      <c r="PF230" s="250"/>
      <c r="PG230" s="248"/>
      <c r="PH230" s="249"/>
      <c r="PI230" s="250"/>
      <c r="PJ230" s="248"/>
      <c r="PK230" s="249"/>
      <c r="PL230" s="250"/>
      <c r="PM230" s="248"/>
      <c r="PN230" s="249"/>
      <c r="PO230" s="250"/>
      <c r="PP230" s="248"/>
      <c r="PQ230" s="249"/>
      <c r="PR230" s="250"/>
      <c r="PS230" s="248"/>
      <c r="PT230" s="249"/>
      <c r="PU230" s="250"/>
      <c r="PV230" s="248"/>
      <c r="PW230" s="249"/>
      <c r="PX230" s="250"/>
      <c r="PY230" s="248"/>
      <c r="PZ230" s="249"/>
      <c r="QA230" s="250"/>
      <c r="QB230" s="248"/>
      <c r="QC230" s="249"/>
      <c r="QD230" s="250"/>
      <c r="QE230" s="248"/>
      <c r="QF230" s="249"/>
      <c r="QG230" s="250"/>
      <c r="QH230" s="248"/>
      <c r="QI230" s="249"/>
      <c r="QJ230" s="250"/>
      <c r="QK230" s="248"/>
      <c r="QL230" s="249"/>
      <c r="QM230" s="250"/>
      <c r="QN230" s="248"/>
      <c r="QO230" s="249"/>
      <c r="QP230" s="250"/>
      <c r="QQ230" s="248"/>
      <c r="QR230" s="249"/>
      <c r="QS230" s="250"/>
      <c r="QT230" s="248"/>
      <c r="QU230" s="249"/>
      <c r="QV230" s="250"/>
      <c r="QW230" s="248"/>
      <c r="QX230" s="249"/>
      <c r="QY230" s="250"/>
      <c r="QZ230" s="248"/>
      <c r="RA230" s="249"/>
      <c r="RB230" s="250"/>
      <c r="RC230" s="248"/>
      <c r="RD230" s="249"/>
      <c r="RE230" s="250"/>
      <c r="RF230" s="248"/>
      <c r="RG230" s="249"/>
      <c r="RH230" s="250"/>
      <c r="RI230" s="248"/>
      <c r="RJ230" s="249"/>
      <c r="RK230" s="250"/>
      <c r="RL230" s="248"/>
      <c r="RM230" s="249"/>
      <c r="RN230" s="250"/>
      <c r="RO230" s="248"/>
      <c r="RP230" s="249"/>
      <c r="RQ230" s="250"/>
      <c r="RR230" s="248"/>
      <c r="RS230" s="249"/>
      <c r="RT230" s="250"/>
      <c r="RU230" s="248"/>
      <c r="RV230" s="249"/>
      <c r="RW230" s="250"/>
      <c r="RX230" s="248"/>
      <c r="RY230" s="249"/>
      <c r="RZ230" s="250"/>
      <c r="SA230" s="248"/>
      <c r="SB230" s="249"/>
      <c r="SC230" s="250"/>
      <c r="SD230" s="248"/>
      <c r="SE230" s="249"/>
      <c r="SF230" s="250"/>
      <c r="SG230" s="248"/>
      <c r="SH230" s="249"/>
      <c r="SI230" s="250"/>
      <c r="SJ230" s="248"/>
      <c r="SK230" s="249"/>
      <c r="SL230" s="250"/>
      <c r="SM230" s="248"/>
      <c r="SN230" s="249"/>
      <c r="SO230" s="250"/>
      <c r="SP230" s="248"/>
      <c r="SQ230" s="249"/>
      <c r="SR230" s="250"/>
      <c r="SS230" s="248"/>
      <c r="ST230" s="249"/>
      <c r="SU230" s="250"/>
      <c r="SV230" s="248"/>
      <c r="SW230" s="249"/>
      <c r="SX230" s="250"/>
      <c r="SY230" s="248"/>
      <c r="SZ230" s="249"/>
      <c r="TA230" s="250"/>
      <c r="TB230" s="248"/>
      <c r="TC230" s="249"/>
      <c r="TD230" s="250"/>
      <c r="TE230" s="248"/>
      <c r="TF230" s="249"/>
      <c r="TG230" s="250"/>
      <c r="TH230" s="248"/>
      <c r="TI230" s="249"/>
      <c r="TJ230" s="250"/>
      <c r="TK230" s="248"/>
      <c r="TL230" s="249"/>
      <c r="TM230" s="250"/>
      <c r="TN230" s="248"/>
      <c r="TO230" s="249"/>
      <c r="TP230" s="250"/>
      <c r="TQ230" s="248"/>
      <c r="TR230" s="249"/>
      <c r="TS230" s="250"/>
      <c r="TT230" s="248"/>
      <c r="TU230" s="249"/>
      <c r="TV230" s="250"/>
      <c r="TW230" s="248"/>
      <c r="TX230" s="249"/>
      <c r="TY230" s="250"/>
      <c r="TZ230" s="248"/>
      <c r="UA230" s="249"/>
      <c r="UB230" s="250"/>
      <c r="UC230" s="248"/>
      <c r="UD230" s="249"/>
      <c r="UE230" s="250"/>
      <c r="UF230" s="248"/>
      <c r="UG230" s="249"/>
      <c r="UH230" s="250"/>
      <c r="UI230" s="248"/>
      <c r="UJ230" s="249"/>
      <c r="UK230" s="250"/>
      <c r="UL230" s="248"/>
      <c r="UM230" s="249"/>
      <c r="UN230" s="250"/>
      <c r="UO230" s="248"/>
      <c r="UP230" s="249"/>
      <c r="UQ230" s="250"/>
      <c r="UR230" s="248"/>
      <c r="US230" s="249"/>
      <c r="UT230" s="250"/>
      <c r="UU230" s="248"/>
      <c r="UV230" s="249"/>
      <c r="UW230" s="250"/>
      <c r="UX230" s="248"/>
      <c r="UY230" s="249"/>
      <c r="UZ230" s="250"/>
      <c r="VA230" s="248"/>
      <c r="VB230" s="249"/>
      <c r="VC230" s="250"/>
      <c r="VD230" s="248"/>
      <c r="VE230" s="249"/>
      <c r="VF230" s="250"/>
      <c r="VG230" s="248"/>
      <c r="VH230" s="249"/>
      <c r="VI230" s="250"/>
      <c r="VJ230" s="248"/>
      <c r="VK230" s="249"/>
      <c r="VL230" s="250"/>
      <c r="VM230" s="248"/>
      <c r="VN230" s="249"/>
      <c r="VO230" s="250"/>
      <c r="VP230" s="248"/>
      <c r="VQ230" s="249"/>
      <c r="VR230" s="250"/>
      <c r="VS230" s="248"/>
      <c r="VT230" s="249"/>
      <c r="VU230" s="250"/>
      <c r="VV230" s="248"/>
      <c r="VW230" s="249"/>
      <c r="VX230" s="250"/>
      <c r="VY230" s="248"/>
      <c r="VZ230" s="249"/>
      <c r="WA230" s="250"/>
      <c r="WB230" s="248"/>
      <c r="WC230" s="249"/>
      <c r="WD230" s="250"/>
      <c r="WE230" s="248"/>
      <c r="WF230" s="249"/>
      <c r="WG230" s="250"/>
      <c r="WH230" s="248"/>
      <c r="WI230" s="249"/>
      <c r="WJ230" s="250"/>
      <c r="WK230" s="248"/>
      <c r="WL230" s="249"/>
      <c r="WM230" s="250"/>
      <c r="WN230" s="248"/>
      <c r="WO230" s="249"/>
      <c r="WP230" s="250"/>
      <c r="WQ230" s="248"/>
      <c r="WR230" s="249"/>
      <c r="WS230" s="250"/>
      <c r="WT230" s="248"/>
      <c r="WU230" s="249"/>
      <c r="WV230" s="250"/>
      <c r="WW230" s="248"/>
      <c r="WX230" s="249"/>
      <c r="WY230" s="250"/>
      <c r="WZ230" s="248"/>
      <c r="XA230" s="249"/>
      <c r="XB230" s="250"/>
      <c r="XC230" s="248"/>
      <c r="XD230" s="249"/>
      <c r="XE230" s="250"/>
      <c r="XF230" s="248"/>
      <c r="XG230" s="249"/>
      <c r="XH230" s="250"/>
      <c r="XI230" s="248"/>
      <c r="XJ230" s="249"/>
      <c r="XK230" s="250"/>
      <c r="XL230" s="248"/>
      <c r="XM230" s="249"/>
      <c r="XN230" s="250"/>
      <c r="XO230" s="248"/>
      <c r="XP230" s="249"/>
      <c r="XQ230" s="250"/>
      <c r="XR230" s="248"/>
      <c r="XS230" s="249"/>
      <c r="XT230" s="250"/>
      <c r="XU230" s="248"/>
      <c r="XV230" s="249"/>
      <c r="XW230" s="250"/>
      <c r="XX230" s="248"/>
      <c r="XY230" s="249"/>
      <c r="XZ230" s="250"/>
      <c r="YA230" s="248"/>
      <c r="YB230" s="249"/>
      <c r="YC230" s="250"/>
      <c r="YD230" s="248"/>
      <c r="YE230" s="249"/>
      <c r="YF230" s="250"/>
      <c r="YG230" s="248"/>
      <c r="YH230" s="249"/>
      <c r="YI230" s="250"/>
      <c r="YJ230" s="248"/>
      <c r="YK230" s="249"/>
      <c r="YL230" s="250"/>
      <c r="YM230" s="248"/>
      <c r="YN230" s="249"/>
      <c r="YO230" s="250"/>
      <c r="YP230" s="248"/>
      <c r="YQ230" s="249"/>
      <c r="YR230" s="250"/>
      <c r="YS230" s="248"/>
      <c r="YT230" s="249"/>
      <c r="YU230" s="250"/>
      <c r="YV230" s="248"/>
      <c r="YW230" s="249"/>
      <c r="YX230" s="250"/>
      <c r="YY230" s="248"/>
      <c r="YZ230" s="249"/>
      <c r="ZA230" s="250"/>
      <c r="ZB230" s="248"/>
      <c r="ZC230" s="249"/>
      <c r="ZD230" s="250"/>
      <c r="ZE230" s="248"/>
      <c r="ZF230" s="249"/>
      <c r="ZG230" s="250"/>
      <c r="ZH230" s="248"/>
      <c r="ZI230" s="249"/>
      <c r="ZJ230" s="250"/>
      <c r="ZK230" s="248"/>
      <c r="ZL230" s="249"/>
      <c r="ZM230" s="250"/>
      <c r="ZN230" s="248"/>
      <c r="ZO230" s="249"/>
      <c r="ZP230" s="250"/>
      <c r="ZQ230" s="248"/>
      <c r="ZR230" s="249"/>
      <c r="ZS230" s="250"/>
      <c r="ZT230" s="248"/>
      <c r="ZU230" s="249"/>
      <c r="ZV230" s="250"/>
      <c r="ZW230" s="248"/>
      <c r="ZX230" s="249"/>
      <c r="ZY230" s="250"/>
      <c r="ZZ230" s="248"/>
      <c r="AAA230" s="249"/>
      <c r="AAB230" s="250"/>
      <c r="AAC230" s="248"/>
      <c r="AAD230" s="249"/>
      <c r="AAE230" s="250"/>
      <c r="AAF230" s="248"/>
      <c r="AAG230" s="249"/>
      <c r="AAH230" s="250"/>
      <c r="AAI230" s="248"/>
      <c r="AAJ230" s="249"/>
      <c r="AAK230" s="250"/>
      <c r="AAL230" s="248"/>
      <c r="AAM230" s="249"/>
      <c r="AAN230" s="250"/>
      <c r="AAO230" s="248"/>
      <c r="AAP230" s="249"/>
      <c r="AAQ230" s="250"/>
      <c r="AAR230" s="248"/>
      <c r="AAS230" s="249"/>
      <c r="AAT230" s="250"/>
      <c r="AAU230" s="248"/>
      <c r="AAV230" s="249"/>
      <c r="AAW230" s="250"/>
      <c r="AAX230" s="248"/>
      <c r="AAY230" s="249"/>
      <c r="AAZ230" s="250"/>
      <c r="ABA230" s="248"/>
      <c r="ABB230" s="249"/>
      <c r="ABC230" s="250"/>
      <c r="ABD230" s="248"/>
      <c r="ABE230" s="249"/>
      <c r="ABF230" s="250"/>
      <c r="ABG230" s="248"/>
      <c r="ABH230" s="249"/>
      <c r="ABI230" s="250"/>
      <c r="ABJ230" s="248"/>
      <c r="ABK230" s="249"/>
      <c r="ABL230" s="250"/>
      <c r="ABM230" s="248"/>
      <c r="ABN230" s="249"/>
      <c r="ABO230" s="250"/>
      <c r="ABP230" s="248"/>
      <c r="ABQ230" s="249"/>
      <c r="ABR230" s="250"/>
      <c r="ABS230" s="248"/>
      <c r="ABT230" s="249"/>
      <c r="ABU230" s="250"/>
      <c r="ABV230" s="248"/>
      <c r="ABW230" s="249"/>
      <c r="ABX230" s="250"/>
      <c r="ABY230" s="248"/>
      <c r="ABZ230" s="249"/>
      <c r="ACA230" s="250"/>
      <c r="ACB230" s="248"/>
      <c r="ACC230" s="249"/>
      <c r="ACD230" s="250"/>
      <c r="ACE230" s="248"/>
      <c r="ACF230" s="249"/>
      <c r="ACG230" s="250"/>
      <c r="ACH230" s="248"/>
      <c r="ACI230" s="249"/>
      <c r="ACJ230" s="250"/>
      <c r="ACK230" s="248"/>
      <c r="ACL230" s="249"/>
      <c r="ACM230" s="250"/>
      <c r="ACN230" s="248"/>
      <c r="ACO230" s="249"/>
      <c r="ACP230" s="250"/>
      <c r="ACQ230" s="248"/>
      <c r="ACR230" s="249"/>
      <c r="ACS230" s="250"/>
      <c r="ACT230" s="248"/>
      <c r="ACU230" s="249"/>
      <c r="ACV230" s="250"/>
      <c r="ACW230" s="248"/>
      <c r="ACX230" s="249"/>
      <c r="ACY230" s="250"/>
      <c r="ACZ230" s="248"/>
      <c r="ADA230" s="249"/>
      <c r="ADB230" s="250"/>
      <c r="ADC230" s="248"/>
      <c r="ADD230" s="249"/>
      <c r="ADE230" s="250"/>
      <c r="ADF230" s="248"/>
      <c r="ADG230" s="249"/>
      <c r="ADH230" s="250"/>
      <c r="ADI230" s="248"/>
      <c r="ADJ230" s="249"/>
      <c r="ADK230" s="250"/>
      <c r="ADL230" s="248"/>
      <c r="ADM230" s="249"/>
      <c r="ADN230" s="250"/>
      <c r="ADO230" s="248"/>
      <c r="ADP230" s="249"/>
      <c r="ADQ230" s="250"/>
      <c r="ADR230" s="248"/>
      <c r="ADS230" s="249"/>
      <c r="ADT230" s="250"/>
      <c r="ADU230" s="248"/>
      <c r="ADV230" s="249"/>
      <c r="ADW230" s="250"/>
      <c r="ADX230" s="248"/>
      <c r="ADY230" s="249"/>
      <c r="ADZ230" s="250"/>
      <c r="AEA230" s="248"/>
      <c r="AEB230" s="249"/>
      <c r="AEC230" s="250"/>
      <c r="AED230" s="248"/>
      <c r="AEE230" s="249"/>
      <c r="AEF230" s="250"/>
      <c r="AEG230" s="248"/>
      <c r="AEH230" s="249"/>
      <c r="AEI230" s="250"/>
      <c r="AEJ230" s="248"/>
      <c r="AEK230" s="249"/>
      <c r="AEL230" s="250"/>
      <c r="AEM230" s="248"/>
      <c r="AEN230" s="249"/>
      <c r="AEO230" s="250"/>
      <c r="AEP230" s="248"/>
      <c r="AEQ230" s="249"/>
      <c r="AER230" s="250"/>
      <c r="AES230" s="248"/>
      <c r="AET230" s="249"/>
      <c r="AEU230" s="250"/>
      <c r="AEV230" s="248"/>
      <c r="AEW230" s="249"/>
      <c r="AEX230" s="250"/>
      <c r="AEY230" s="248"/>
      <c r="AEZ230" s="249"/>
      <c r="AFA230" s="250"/>
      <c r="AFB230" s="248"/>
      <c r="AFC230" s="249"/>
      <c r="AFD230" s="250"/>
      <c r="AFE230" s="248"/>
      <c r="AFF230" s="249"/>
      <c r="AFG230" s="250"/>
      <c r="AFH230" s="248"/>
      <c r="AFI230" s="249"/>
      <c r="AFJ230" s="250"/>
      <c r="AFK230" s="248"/>
      <c r="AFL230" s="249"/>
      <c r="AFM230" s="250"/>
      <c r="AFN230" s="248"/>
      <c r="AFO230" s="249"/>
      <c r="AFP230" s="250"/>
      <c r="AFQ230" s="248"/>
      <c r="AFR230" s="249"/>
      <c r="AFS230" s="250"/>
      <c r="AFT230" s="248"/>
      <c r="AFU230" s="249"/>
      <c r="AFV230" s="250"/>
      <c r="AFW230" s="248"/>
      <c r="AFX230" s="249"/>
      <c r="AFY230" s="250"/>
      <c r="AFZ230" s="248"/>
      <c r="AGA230" s="249"/>
      <c r="AGB230" s="250"/>
      <c r="AGC230" s="248"/>
      <c r="AGD230" s="249"/>
      <c r="AGE230" s="250"/>
      <c r="AGF230" s="248"/>
      <c r="AGG230" s="249"/>
      <c r="AGH230" s="250"/>
      <c r="AGI230" s="248"/>
      <c r="AGJ230" s="249"/>
      <c r="AGK230" s="250"/>
      <c r="AGL230" s="248"/>
      <c r="AGM230" s="249"/>
      <c r="AGN230" s="250"/>
      <c r="AGO230" s="248"/>
      <c r="AGP230" s="249"/>
      <c r="AGQ230" s="250"/>
      <c r="AGR230" s="248"/>
      <c r="AGS230" s="249"/>
      <c r="AGT230" s="250"/>
      <c r="AGU230" s="248"/>
      <c r="AGV230" s="249"/>
      <c r="AGW230" s="250"/>
      <c r="AGX230" s="248"/>
      <c r="AGY230" s="249"/>
      <c r="AGZ230" s="250"/>
      <c r="AHA230" s="248"/>
      <c r="AHB230" s="249"/>
      <c r="AHC230" s="250"/>
      <c r="AHD230" s="248"/>
      <c r="AHE230" s="249"/>
      <c r="AHF230" s="250"/>
      <c r="AHG230" s="248"/>
      <c r="AHH230" s="249"/>
      <c r="AHI230" s="250"/>
      <c r="AHJ230" s="248"/>
      <c r="AHK230" s="249"/>
      <c r="AHL230" s="250"/>
      <c r="AHM230" s="248"/>
      <c r="AHN230" s="249"/>
      <c r="AHO230" s="250"/>
      <c r="AHP230" s="248"/>
      <c r="AHQ230" s="249"/>
      <c r="AHR230" s="250"/>
      <c r="AHS230" s="248"/>
      <c r="AHT230" s="249"/>
      <c r="AHU230" s="250"/>
      <c r="AHV230" s="248"/>
      <c r="AHW230" s="249"/>
      <c r="AHX230" s="250"/>
      <c r="AHY230" s="248"/>
      <c r="AHZ230" s="249"/>
      <c r="AIA230" s="250"/>
      <c r="AIB230" s="248"/>
      <c r="AIC230" s="249"/>
      <c r="AID230" s="250"/>
      <c r="AIE230" s="248"/>
      <c r="AIF230" s="249"/>
      <c r="AIG230" s="250"/>
      <c r="AIH230" s="248"/>
      <c r="AII230" s="249"/>
      <c r="AIJ230" s="250"/>
      <c r="AIK230" s="248"/>
      <c r="AIL230" s="249"/>
      <c r="AIM230" s="250"/>
      <c r="AIN230" s="248"/>
      <c r="AIO230" s="249"/>
      <c r="AIP230" s="250"/>
      <c r="AIQ230" s="248"/>
      <c r="AIR230" s="249"/>
      <c r="AIS230" s="250"/>
      <c r="AIT230" s="248"/>
      <c r="AIU230" s="249"/>
      <c r="AIV230" s="250"/>
      <c r="AIW230" s="248"/>
      <c r="AIX230" s="249"/>
      <c r="AIY230" s="250"/>
      <c r="AIZ230" s="248"/>
      <c r="AJA230" s="249"/>
      <c r="AJB230" s="250"/>
      <c r="AJC230" s="248"/>
      <c r="AJD230" s="249"/>
      <c r="AJE230" s="250"/>
      <c r="AJF230" s="248"/>
      <c r="AJG230" s="249"/>
      <c r="AJH230" s="250"/>
      <c r="AJI230" s="248"/>
      <c r="AJJ230" s="249"/>
      <c r="AJK230" s="250"/>
      <c r="AJL230" s="248"/>
      <c r="AJM230" s="249"/>
      <c r="AJN230" s="250"/>
      <c r="AJO230" s="248"/>
      <c r="AJP230" s="249"/>
      <c r="AJQ230" s="250"/>
      <c r="AJR230" s="248"/>
      <c r="AJS230" s="249"/>
      <c r="AJT230" s="250"/>
      <c r="AJU230" s="248"/>
      <c r="AJV230" s="249"/>
      <c r="AJW230" s="250"/>
      <c r="AJX230" s="248"/>
      <c r="AJY230" s="249"/>
      <c r="AJZ230" s="250"/>
      <c r="AKA230" s="248"/>
      <c r="AKB230" s="249"/>
      <c r="AKC230" s="250"/>
      <c r="AKD230" s="248"/>
      <c r="AKE230" s="249"/>
      <c r="AKF230" s="250"/>
      <c r="AKG230" s="248"/>
      <c r="AKH230" s="249"/>
      <c r="AKI230" s="250"/>
      <c r="AKJ230" s="248"/>
      <c r="AKK230" s="249"/>
      <c r="AKL230" s="250"/>
      <c r="AKM230" s="248"/>
      <c r="AKN230" s="249"/>
      <c r="AKO230" s="250"/>
      <c r="AKP230" s="248"/>
      <c r="AKQ230" s="249"/>
      <c r="AKR230" s="250"/>
      <c r="AKS230" s="248"/>
      <c r="AKT230" s="249"/>
      <c r="AKU230" s="250"/>
      <c r="AKV230" s="248"/>
      <c r="AKW230" s="249"/>
      <c r="AKX230" s="250"/>
      <c r="AKY230" s="248"/>
      <c r="AKZ230" s="249"/>
      <c r="ALA230" s="250"/>
      <c r="ALB230" s="248"/>
      <c r="ALC230" s="249"/>
      <c r="ALD230" s="250"/>
      <c r="ALE230" s="248"/>
      <c r="ALF230" s="249"/>
      <c r="ALG230" s="250"/>
      <c r="ALH230" s="248"/>
      <c r="ALI230" s="249"/>
      <c r="ALJ230" s="250"/>
      <c r="ALK230" s="248"/>
      <c r="ALL230" s="249"/>
      <c r="ALM230" s="250"/>
      <c r="ALN230" s="248"/>
      <c r="ALO230" s="249"/>
      <c r="ALP230" s="250"/>
      <c r="ALQ230" s="248"/>
      <c r="ALR230" s="249"/>
      <c r="ALS230" s="250"/>
      <c r="ALT230" s="248"/>
      <c r="ALU230" s="249"/>
      <c r="ALV230" s="250"/>
      <c r="ALW230" s="248"/>
      <c r="ALX230" s="249"/>
      <c r="ALY230" s="250"/>
      <c r="ALZ230" s="248"/>
      <c r="AMA230" s="249"/>
      <c r="AMB230" s="250"/>
      <c r="AMC230" s="248"/>
      <c r="AMD230" s="249"/>
      <c r="AME230" s="250"/>
      <c r="AMF230" s="248"/>
      <c r="AMG230" s="249"/>
      <c r="AMH230" s="250"/>
      <c r="AMI230" s="248"/>
      <c r="AMJ230" s="249"/>
      <c r="AMK230" s="250"/>
      <c r="AML230" s="248"/>
      <c r="AMM230" s="249"/>
      <c r="AMN230" s="250"/>
      <c r="AMO230" s="248"/>
      <c r="AMP230" s="249"/>
      <c r="AMQ230" s="250"/>
      <c r="AMR230" s="248"/>
      <c r="AMS230" s="249"/>
      <c r="AMT230" s="250"/>
      <c r="AMU230" s="248"/>
      <c r="AMV230" s="249"/>
      <c r="AMW230" s="250"/>
      <c r="AMX230" s="248"/>
      <c r="AMY230" s="249"/>
      <c r="AMZ230" s="250"/>
      <c r="ANA230" s="248"/>
      <c r="ANB230" s="249"/>
      <c r="ANC230" s="250"/>
      <c r="AND230" s="248"/>
      <c r="ANE230" s="249"/>
      <c r="ANF230" s="250"/>
      <c r="ANG230" s="248"/>
      <c r="ANH230" s="249"/>
      <c r="ANI230" s="250"/>
      <c r="ANJ230" s="248"/>
      <c r="ANK230" s="249"/>
      <c r="ANL230" s="250"/>
      <c r="ANM230" s="248"/>
      <c r="ANN230" s="249"/>
      <c r="ANO230" s="250"/>
      <c r="ANP230" s="248"/>
      <c r="ANQ230" s="249"/>
      <c r="ANR230" s="250"/>
      <c r="ANS230" s="248"/>
      <c r="ANT230" s="249"/>
      <c r="ANU230" s="250"/>
      <c r="ANV230" s="248"/>
      <c r="ANW230" s="249"/>
      <c r="ANX230" s="250"/>
      <c r="ANY230" s="248"/>
      <c r="ANZ230" s="249"/>
      <c r="AOA230" s="250"/>
      <c r="AOB230" s="248"/>
      <c r="AOC230" s="249"/>
      <c r="AOD230" s="250"/>
      <c r="AOE230" s="248"/>
      <c r="AOF230" s="249"/>
      <c r="AOG230" s="250"/>
      <c r="AOH230" s="248"/>
      <c r="AOI230" s="249"/>
      <c r="AOJ230" s="250"/>
      <c r="AOK230" s="248"/>
      <c r="AOL230" s="249"/>
      <c r="AOM230" s="250"/>
      <c r="AON230" s="248"/>
      <c r="AOO230" s="249"/>
      <c r="AOP230" s="250"/>
      <c r="AOQ230" s="248"/>
      <c r="AOR230" s="249"/>
      <c r="AOS230" s="250"/>
      <c r="AOT230" s="248"/>
      <c r="AOU230" s="249"/>
      <c r="AOV230" s="250"/>
      <c r="AOW230" s="248"/>
      <c r="AOX230" s="249"/>
      <c r="AOY230" s="250"/>
      <c r="AOZ230" s="248"/>
      <c r="APA230" s="249"/>
      <c r="APB230" s="250"/>
      <c r="APC230" s="248"/>
      <c r="APD230" s="249"/>
      <c r="APE230" s="250"/>
      <c r="APF230" s="248"/>
      <c r="APG230" s="249"/>
      <c r="APH230" s="250"/>
      <c r="API230" s="248"/>
      <c r="APJ230" s="249"/>
      <c r="APK230" s="250"/>
      <c r="APL230" s="248"/>
      <c r="APM230" s="249"/>
      <c r="APN230" s="250"/>
      <c r="APO230" s="248"/>
      <c r="APP230" s="249"/>
      <c r="APQ230" s="250"/>
      <c r="APR230" s="248"/>
      <c r="APS230" s="249"/>
      <c r="APT230" s="250"/>
      <c r="APU230" s="248"/>
      <c r="APV230" s="249"/>
      <c r="APW230" s="250"/>
      <c r="APX230" s="248"/>
      <c r="APY230" s="249"/>
      <c r="APZ230" s="250"/>
      <c r="AQA230" s="248"/>
      <c r="AQB230" s="249"/>
      <c r="AQC230" s="250"/>
      <c r="AQD230" s="248"/>
      <c r="AQE230" s="249"/>
      <c r="AQF230" s="250"/>
      <c r="AQG230" s="248"/>
      <c r="AQH230" s="249"/>
      <c r="AQI230" s="250"/>
      <c r="AQJ230" s="248"/>
      <c r="AQK230" s="249"/>
      <c r="AQL230" s="250"/>
      <c r="AQM230" s="248"/>
      <c r="AQN230" s="249"/>
      <c r="AQO230" s="250"/>
      <c r="AQP230" s="248"/>
      <c r="AQQ230" s="249"/>
      <c r="AQR230" s="250"/>
      <c r="AQS230" s="248"/>
      <c r="AQT230" s="249"/>
      <c r="AQU230" s="250"/>
      <c r="AQV230" s="248"/>
      <c r="AQW230" s="249"/>
      <c r="AQX230" s="250"/>
      <c r="AQY230" s="248"/>
      <c r="AQZ230" s="249"/>
      <c r="ARA230" s="250"/>
      <c r="ARB230" s="248"/>
      <c r="ARC230" s="249"/>
      <c r="ARD230" s="250"/>
      <c r="ARE230" s="248"/>
      <c r="ARF230" s="249"/>
      <c r="ARG230" s="250"/>
      <c r="ARH230" s="248"/>
      <c r="ARI230" s="249"/>
      <c r="ARJ230" s="250"/>
      <c r="ARK230" s="248"/>
      <c r="ARL230" s="249"/>
      <c r="ARM230" s="250"/>
      <c r="ARN230" s="248"/>
      <c r="ARO230" s="249"/>
      <c r="ARP230" s="250"/>
      <c r="ARQ230" s="248"/>
      <c r="ARR230" s="249"/>
      <c r="ARS230" s="250"/>
      <c r="ART230" s="248"/>
      <c r="ARU230" s="249"/>
      <c r="ARV230" s="250"/>
      <c r="ARW230" s="248"/>
      <c r="ARX230" s="249"/>
      <c r="ARY230" s="250"/>
      <c r="ARZ230" s="248"/>
      <c r="ASA230" s="249"/>
      <c r="ASB230" s="250"/>
      <c r="ASC230" s="248"/>
      <c r="ASD230" s="249"/>
      <c r="ASE230" s="250"/>
      <c r="ASF230" s="248"/>
      <c r="ASG230" s="249"/>
      <c r="ASH230" s="250"/>
      <c r="ASI230" s="248"/>
      <c r="ASJ230" s="249"/>
      <c r="ASK230" s="250"/>
      <c r="ASL230" s="248"/>
      <c r="ASM230" s="249"/>
      <c r="ASN230" s="250"/>
      <c r="ASO230" s="248"/>
      <c r="ASP230" s="249"/>
      <c r="ASQ230" s="250"/>
      <c r="ASR230" s="248"/>
      <c r="ASS230" s="249"/>
      <c r="AST230" s="250"/>
      <c r="ASU230" s="248"/>
      <c r="ASV230" s="249"/>
      <c r="ASW230" s="250"/>
      <c r="ASX230" s="248"/>
      <c r="ASY230" s="249"/>
      <c r="ASZ230" s="250"/>
      <c r="ATA230" s="248"/>
      <c r="ATB230" s="249"/>
      <c r="ATC230" s="250"/>
      <c r="ATD230" s="248"/>
      <c r="ATE230" s="249"/>
      <c r="ATF230" s="250"/>
      <c r="ATG230" s="248"/>
      <c r="ATH230" s="249"/>
      <c r="ATI230" s="250"/>
      <c r="ATJ230" s="248"/>
      <c r="ATK230" s="249"/>
      <c r="ATL230" s="250"/>
      <c r="ATM230" s="248"/>
      <c r="ATN230" s="249"/>
      <c r="ATO230" s="250"/>
      <c r="ATP230" s="248"/>
      <c r="ATQ230" s="249"/>
      <c r="ATR230" s="250"/>
      <c r="ATS230" s="248"/>
      <c r="ATT230" s="249"/>
      <c r="ATU230" s="250"/>
      <c r="ATV230" s="248"/>
      <c r="ATW230" s="249"/>
      <c r="ATX230" s="250"/>
      <c r="ATY230" s="248"/>
      <c r="ATZ230" s="249"/>
      <c r="AUA230" s="250"/>
      <c r="AUB230" s="248"/>
      <c r="AUC230" s="249"/>
      <c r="AUD230" s="250"/>
      <c r="AUE230" s="248"/>
      <c r="AUF230" s="249"/>
      <c r="AUG230" s="250"/>
      <c r="AUH230" s="248"/>
      <c r="AUI230" s="249"/>
      <c r="AUJ230" s="250"/>
      <c r="AUK230" s="248"/>
      <c r="AUL230" s="249"/>
      <c r="AUM230" s="250"/>
      <c r="AUN230" s="248"/>
      <c r="AUO230" s="249"/>
      <c r="AUP230" s="250"/>
      <c r="AUQ230" s="248"/>
      <c r="AUR230" s="249"/>
      <c r="AUS230" s="250"/>
      <c r="AUT230" s="248"/>
      <c r="AUU230" s="249"/>
      <c r="AUV230" s="250"/>
      <c r="AUW230" s="248"/>
      <c r="AUX230" s="249"/>
      <c r="AUY230" s="250"/>
      <c r="AUZ230" s="248"/>
      <c r="AVA230" s="249"/>
      <c r="AVB230" s="250"/>
      <c r="AVC230" s="248"/>
      <c r="AVD230" s="249"/>
      <c r="AVE230" s="250"/>
      <c r="AVF230" s="248"/>
      <c r="AVG230" s="249"/>
      <c r="AVH230" s="250"/>
      <c r="AVI230" s="248"/>
      <c r="AVJ230" s="249"/>
      <c r="AVK230" s="250"/>
      <c r="AVL230" s="248"/>
      <c r="AVM230" s="249"/>
      <c r="AVN230" s="250"/>
      <c r="AVO230" s="248"/>
      <c r="AVP230" s="249"/>
      <c r="AVQ230" s="250"/>
      <c r="AVR230" s="248"/>
      <c r="AVS230" s="249"/>
      <c r="AVT230" s="250"/>
      <c r="AVU230" s="248"/>
      <c r="AVV230" s="249"/>
      <c r="AVW230" s="250"/>
      <c r="AVX230" s="248"/>
      <c r="AVY230" s="249"/>
      <c r="AVZ230" s="250"/>
      <c r="AWA230" s="248"/>
      <c r="AWB230" s="249"/>
      <c r="AWC230" s="250"/>
      <c r="AWD230" s="248"/>
      <c r="AWE230" s="249"/>
      <c r="AWF230" s="250"/>
      <c r="AWG230" s="248"/>
      <c r="AWH230" s="249"/>
      <c r="AWI230" s="250"/>
      <c r="AWJ230" s="248"/>
      <c r="AWK230" s="249"/>
      <c r="AWL230" s="250"/>
      <c r="AWM230" s="248"/>
      <c r="AWN230" s="249"/>
      <c r="AWO230" s="250"/>
      <c r="AWP230" s="248"/>
      <c r="AWQ230" s="249"/>
      <c r="AWR230" s="250"/>
      <c r="AWS230" s="248"/>
      <c r="AWT230" s="249"/>
      <c r="AWU230" s="250"/>
      <c r="AWV230" s="248"/>
      <c r="AWW230" s="249"/>
      <c r="AWX230" s="250"/>
      <c r="AWY230" s="248"/>
      <c r="AWZ230" s="249"/>
      <c r="AXA230" s="250"/>
      <c r="AXB230" s="248"/>
      <c r="AXC230" s="249"/>
      <c r="AXD230" s="250"/>
      <c r="AXE230" s="248"/>
      <c r="AXF230" s="249"/>
      <c r="AXG230" s="250"/>
      <c r="AXH230" s="248"/>
      <c r="AXI230" s="249"/>
      <c r="AXJ230" s="250"/>
      <c r="AXK230" s="248"/>
      <c r="AXL230" s="249"/>
      <c r="AXM230" s="250"/>
      <c r="AXN230" s="248"/>
      <c r="AXO230" s="249"/>
      <c r="AXP230" s="250"/>
      <c r="AXQ230" s="248"/>
      <c r="AXR230" s="249"/>
      <c r="AXS230" s="250"/>
      <c r="AXT230" s="248"/>
      <c r="AXU230" s="249"/>
      <c r="AXV230" s="250"/>
      <c r="AXW230" s="248"/>
      <c r="AXX230" s="249"/>
      <c r="AXY230" s="250"/>
      <c r="AXZ230" s="248"/>
      <c r="AYA230" s="249"/>
      <c r="AYB230" s="250"/>
      <c r="AYC230" s="248"/>
      <c r="AYD230" s="249"/>
      <c r="AYE230" s="250"/>
      <c r="AYF230" s="248"/>
      <c r="AYG230" s="249"/>
      <c r="AYH230" s="250"/>
      <c r="AYI230" s="248"/>
      <c r="AYJ230" s="249"/>
      <c r="AYK230" s="250"/>
      <c r="AYL230" s="248"/>
      <c r="AYM230" s="249"/>
      <c r="AYN230" s="250"/>
      <c r="AYO230" s="248"/>
      <c r="AYP230" s="249"/>
      <c r="AYQ230" s="250"/>
      <c r="AYR230" s="248"/>
      <c r="AYS230" s="249"/>
      <c r="AYT230" s="250"/>
      <c r="AYU230" s="248"/>
      <c r="AYV230" s="249"/>
      <c r="AYW230" s="250"/>
      <c r="AYX230" s="248"/>
      <c r="AYY230" s="249"/>
      <c r="AYZ230" s="250"/>
      <c r="AZA230" s="248"/>
      <c r="AZB230" s="249"/>
      <c r="AZC230" s="250"/>
      <c r="AZD230" s="248"/>
      <c r="AZE230" s="249"/>
      <c r="AZF230" s="250"/>
      <c r="AZG230" s="248"/>
      <c r="AZH230" s="249"/>
      <c r="AZI230" s="250"/>
      <c r="AZJ230" s="248"/>
      <c r="AZK230" s="249"/>
      <c r="AZL230" s="250"/>
      <c r="AZM230" s="248"/>
      <c r="AZN230" s="249"/>
      <c r="AZO230" s="250"/>
      <c r="AZP230" s="248"/>
      <c r="AZQ230" s="249"/>
      <c r="AZR230" s="250"/>
      <c r="AZS230" s="248"/>
      <c r="AZT230" s="249"/>
      <c r="AZU230" s="250"/>
      <c r="AZV230" s="248"/>
      <c r="AZW230" s="249"/>
      <c r="AZX230" s="250"/>
      <c r="AZY230" s="248"/>
      <c r="AZZ230" s="249"/>
      <c r="BAA230" s="250"/>
      <c r="BAB230" s="248"/>
      <c r="BAC230" s="249"/>
      <c r="BAD230" s="250"/>
      <c r="BAE230" s="248"/>
      <c r="BAF230" s="249"/>
      <c r="BAG230" s="250"/>
      <c r="BAH230" s="248"/>
      <c r="BAI230" s="249"/>
      <c r="BAJ230" s="250"/>
      <c r="BAK230" s="248"/>
      <c r="BAL230" s="249"/>
      <c r="BAM230" s="250"/>
      <c r="BAN230" s="248"/>
      <c r="BAO230" s="249"/>
      <c r="BAP230" s="250"/>
      <c r="BAQ230" s="248"/>
      <c r="BAR230" s="249"/>
      <c r="BAS230" s="250"/>
      <c r="BAT230" s="248"/>
      <c r="BAU230" s="249"/>
      <c r="BAV230" s="250"/>
      <c r="BAW230" s="248"/>
      <c r="BAX230" s="249"/>
      <c r="BAY230" s="250"/>
      <c r="BAZ230" s="248"/>
      <c r="BBA230" s="249"/>
      <c r="BBB230" s="250"/>
      <c r="BBC230" s="248"/>
      <c r="BBD230" s="249"/>
      <c r="BBE230" s="250"/>
      <c r="BBF230" s="248"/>
      <c r="BBG230" s="249"/>
      <c r="BBH230" s="250"/>
      <c r="BBI230" s="248"/>
      <c r="BBJ230" s="249"/>
      <c r="BBK230" s="250"/>
      <c r="BBL230" s="248"/>
      <c r="BBM230" s="249"/>
      <c r="BBN230" s="250"/>
      <c r="BBO230" s="248"/>
      <c r="BBP230" s="249"/>
      <c r="BBQ230" s="250"/>
      <c r="BBR230" s="248"/>
      <c r="BBS230" s="249"/>
      <c r="BBT230" s="250"/>
      <c r="BBU230" s="248"/>
      <c r="BBV230" s="249"/>
      <c r="BBW230" s="250"/>
      <c r="BBX230" s="248"/>
      <c r="BBY230" s="249"/>
      <c r="BBZ230" s="250"/>
      <c r="BCA230" s="248"/>
      <c r="BCB230" s="249"/>
      <c r="BCC230" s="250"/>
      <c r="BCD230" s="248"/>
      <c r="BCE230" s="249"/>
      <c r="BCF230" s="250"/>
      <c r="BCG230" s="248"/>
      <c r="BCH230" s="249"/>
      <c r="BCI230" s="250"/>
      <c r="BCJ230" s="248"/>
      <c r="BCK230" s="249"/>
      <c r="BCL230" s="250"/>
      <c r="BCM230" s="248"/>
      <c r="BCN230" s="249"/>
      <c r="BCO230" s="250"/>
      <c r="BCP230" s="248"/>
      <c r="BCQ230" s="249"/>
      <c r="BCR230" s="250"/>
      <c r="BCS230" s="248"/>
      <c r="BCT230" s="249"/>
      <c r="BCU230" s="250"/>
      <c r="BCV230" s="248"/>
      <c r="BCW230" s="249"/>
      <c r="BCX230" s="250"/>
      <c r="BCY230" s="248"/>
      <c r="BCZ230" s="249"/>
      <c r="BDA230" s="250"/>
      <c r="BDB230" s="248"/>
      <c r="BDC230" s="249"/>
      <c r="BDD230" s="250"/>
      <c r="BDE230" s="248"/>
      <c r="BDF230" s="249"/>
      <c r="BDG230" s="250"/>
      <c r="BDH230" s="248"/>
      <c r="BDI230" s="249"/>
      <c r="BDJ230" s="250"/>
      <c r="BDK230" s="248"/>
      <c r="BDL230" s="249"/>
      <c r="BDM230" s="250"/>
      <c r="BDN230" s="248"/>
      <c r="BDO230" s="249"/>
      <c r="BDP230" s="250"/>
      <c r="BDQ230" s="248"/>
      <c r="BDR230" s="249"/>
      <c r="BDS230" s="250"/>
      <c r="BDT230" s="248"/>
      <c r="BDU230" s="249"/>
      <c r="BDV230" s="250"/>
      <c r="BDW230" s="248"/>
      <c r="BDX230" s="249"/>
      <c r="BDY230" s="250"/>
      <c r="BDZ230" s="248"/>
      <c r="BEA230" s="249"/>
      <c r="BEB230" s="250"/>
      <c r="BEC230" s="248"/>
      <c r="BED230" s="249"/>
      <c r="BEE230" s="250"/>
      <c r="BEF230" s="248"/>
      <c r="BEG230" s="249"/>
      <c r="BEH230" s="250"/>
      <c r="BEI230" s="248"/>
      <c r="BEJ230" s="249"/>
      <c r="BEK230" s="250"/>
      <c r="BEL230" s="248"/>
      <c r="BEM230" s="249"/>
      <c r="BEN230" s="250"/>
      <c r="BEO230" s="248"/>
      <c r="BEP230" s="249"/>
      <c r="BEQ230" s="250"/>
      <c r="BER230" s="248"/>
      <c r="BES230" s="249"/>
      <c r="BET230" s="250"/>
      <c r="BEU230" s="248"/>
      <c r="BEV230" s="249"/>
      <c r="BEW230" s="250"/>
      <c r="BEX230" s="248"/>
      <c r="BEY230" s="249"/>
      <c r="BEZ230" s="250"/>
      <c r="BFA230" s="248"/>
      <c r="BFB230" s="249"/>
      <c r="BFC230" s="250"/>
      <c r="BFD230" s="248"/>
      <c r="BFE230" s="249"/>
      <c r="BFF230" s="250"/>
      <c r="BFG230" s="248"/>
      <c r="BFH230" s="249"/>
      <c r="BFI230" s="250"/>
      <c r="BFJ230" s="248"/>
      <c r="BFK230" s="249"/>
      <c r="BFL230" s="250"/>
      <c r="BFM230" s="248"/>
      <c r="BFN230" s="249"/>
      <c r="BFO230" s="250"/>
      <c r="BFP230" s="248"/>
      <c r="BFQ230" s="249"/>
      <c r="BFR230" s="250"/>
      <c r="BFS230" s="248"/>
      <c r="BFT230" s="249"/>
      <c r="BFU230" s="250"/>
      <c r="BFV230" s="248"/>
      <c r="BFW230" s="249"/>
      <c r="BFX230" s="250"/>
      <c r="BFY230" s="248"/>
      <c r="BFZ230" s="249"/>
      <c r="BGA230" s="250"/>
      <c r="BGB230" s="248"/>
      <c r="BGC230" s="249"/>
      <c r="BGD230" s="250"/>
      <c r="BGE230" s="248"/>
      <c r="BGF230" s="249"/>
      <c r="BGG230" s="250"/>
      <c r="BGH230" s="248"/>
      <c r="BGI230" s="249"/>
      <c r="BGJ230" s="250"/>
      <c r="BGK230" s="248"/>
      <c r="BGL230" s="249"/>
      <c r="BGM230" s="250"/>
      <c r="BGN230" s="248"/>
      <c r="BGO230" s="249"/>
      <c r="BGP230" s="250"/>
      <c r="BGQ230" s="248"/>
      <c r="BGR230" s="249"/>
      <c r="BGS230" s="250"/>
      <c r="BGT230" s="248"/>
      <c r="BGU230" s="249"/>
      <c r="BGV230" s="250"/>
      <c r="BGW230" s="248"/>
      <c r="BGX230" s="249"/>
      <c r="BGY230" s="250"/>
      <c r="BGZ230" s="248"/>
      <c r="BHA230" s="249"/>
      <c r="BHB230" s="250"/>
      <c r="BHC230" s="248"/>
      <c r="BHD230" s="249"/>
      <c r="BHE230" s="250"/>
      <c r="BHF230" s="248"/>
      <c r="BHG230" s="249"/>
      <c r="BHH230" s="250"/>
      <c r="BHI230" s="248"/>
      <c r="BHJ230" s="249"/>
      <c r="BHK230" s="250"/>
      <c r="BHL230" s="248"/>
      <c r="BHM230" s="249"/>
      <c r="BHN230" s="250"/>
      <c r="BHO230" s="248"/>
      <c r="BHP230" s="249"/>
      <c r="BHQ230" s="250"/>
      <c r="BHR230" s="248"/>
      <c r="BHS230" s="249"/>
      <c r="BHT230" s="250"/>
      <c r="BHU230" s="248"/>
      <c r="BHV230" s="249"/>
      <c r="BHW230" s="250"/>
      <c r="BHX230" s="248"/>
      <c r="BHY230" s="249"/>
      <c r="BHZ230" s="250"/>
      <c r="BIA230" s="248"/>
      <c r="BIB230" s="249"/>
      <c r="BIC230" s="250"/>
      <c r="BID230" s="248"/>
      <c r="BIE230" s="249"/>
      <c r="BIF230" s="250"/>
      <c r="BIG230" s="248"/>
      <c r="BIH230" s="249"/>
      <c r="BII230" s="250"/>
      <c r="BIJ230" s="248"/>
      <c r="BIK230" s="249"/>
      <c r="BIL230" s="250"/>
      <c r="BIM230" s="248"/>
      <c r="BIN230" s="249"/>
      <c r="BIO230" s="250"/>
      <c r="BIP230" s="248"/>
      <c r="BIQ230" s="249"/>
      <c r="BIR230" s="250"/>
      <c r="BIS230" s="248"/>
      <c r="BIT230" s="249"/>
      <c r="BIU230" s="250"/>
      <c r="BIV230" s="248"/>
      <c r="BIW230" s="249"/>
      <c r="BIX230" s="250"/>
      <c r="BIY230" s="248"/>
      <c r="BIZ230" s="249"/>
      <c r="BJA230" s="250"/>
      <c r="BJB230" s="248"/>
      <c r="BJC230" s="249"/>
      <c r="BJD230" s="250"/>
      <c r="BJE230" s="248"/>
      <c r="BJF230" s="249"/>
      <c r="BJG230" s="250"/>
      <c r="BJH230" s="248"/>
      <c r="BJI230" s="249"/>
      <c r="BJJ230" s="250"/>
      <c r="BJK230" s="248"/>
      <c r="BJL230" s="249"/>
      <c r="BJM230" s="250"/>
      <c r="BJN230" s="248"/>
      <c r="BJO230" s="249"/>
      <c r="BJP230" s="250"/>
      <c r="BJQ230" s="248"/>
      <c r="BJR230" s="249"/>
      <c r="BJS230" s="250"/>
      <c r="BJT230" s="248"/>
      <c r="BJU230" s="249"/>
      <c r="BJV230" s="250"/>
      <c r="BJW230" s="248"/>
      <c r="BJX230" s="249"/>
      <c r="BJY230" s="250"/>
      <c r="BJZ230" s="248"/>
      <c r="BKA230" s="249"/>
      <c r="BKB230" s="250"/>
      <c r="BKC230" s="248"/>
      <c r="BKD230" s="249"/>
      <c r="BKE230" s="250"/>
      <c r="BKF230" s="248"/>
      <c r="BKG230" s="249"/>
      <c r="BKH230" s="250"/>
      <c r="BKI230" s="248"/>
      <c r="BKJ230" s="249"/>
      <c r="BKK230" s="250"/>
      <c r="BKL230" s="248"/>
      <c r="BKM230" s="249"/>
      <c r="BKN230" s="250"/>
      <c r="BKO230" s="248"/>
      <c r="BKP230" s="249"/>
      <c r="BKQ230" s="250"/>
      <c r="BKR230" s="248"/>
      <c r="BKS230" s="249"/>
      <c r="BKT230" s="250"/>
      <c r="BKU230" s="248"/>
      <c r="BKV230" s="249"/>
      <c r="BKW230" s="250"/>
      <c r="BKX230" s="248"/>
      <c r="BKY230" s="249"/>
      <c r="BKZ230" s="250"/>
      <c r="BLA230" s="248"/>
      <c r="BLB230" s="249"/>
      <c r="BLC230" s="250"/>
      <c r="BLD230" s="248"/>
      <c r="BLE230" s="249"/>
      <c r="BLF230" s="250"/>
      <c r="BLG230" s="248"/>
      <c r="BLH230" s="249"/>
      <c r="BLI230" s="250"/>
      <c r="BLJ230" s="248"/>
      <c r="BLK230" s="249"/>
      <c r="BLL230" s="250"/>
      <c r="BLM230" s="248"/>
      <c r="BLN230" s="249"/>
      <c r="BLO230" s="250"/>
      <c r="BLP230" s="248"/>
      <c r="BLQ230" s="249"/>
      <c r="BLR230" s="250"/>
      <c r="BLS230" s="248"/>
      <c r="BLT230" s="249"/>
      <c r="BLU230" s="250"/>
      <c r="BLV230" s="248"/>
      <c r="BLW230" s="249"/>
      <c r="BLX230" s="250"/>
      <c r="BLY230" s="248"/>
      <c r="BLZ230" s="249"/>
      <c r="BMA230" s="250"/>
      <c r="BMB230" s="248"/>
      <c r="BMC230" s="249"/>
      <c r="BMD230" s="250"/>
      <c r="BME230" s="248"/>
      <c r="BMF230" s="249"/>
      <c r="BMG230" s="250"/>
      <c r="BMH230" s="248"/>
      <c r="BMI230" s="249"/>
      <c r="BMJ230" s="250"/>
      <c r="BMK230" s="248"/>
      <c r="BML230" s="249"/>
      <c r="BMM230" s="250"/>
      <c r="BMN230" s="248"/>
      <c r="BMO230" s="249"/>
      <c r="BMP230" s="250"/>
      <c r="BMQ230" s="248"/>
      <c r="BMR230" s="249"/>
      <c r="BMS230" s="250"/>
      <c r="BMT230" s="248"/>
      <c r="BMU230" s="249"/>
      <c r="BMV230" s="250"/>
      <c r="BMW230" s="248"/>
      <c r="BMX230" s="249"/>
      <c r="BMY230" s="250"/>
      <c r="BMZ230" s="248"/>
      <c r="BNA230" s="249"/>
      <c r="BNB230" s="250"/>
      <c r="BNC230" s="248"/>
      <c r="BND230" s="249"/>
      <c r="BNE230" s="250"/>
      <c r="BNF230" s="248"/>
      <c r="BNG230" s="249"/>
      <c r="BNH230" s="250"/>
      <c r="BNI230" s="248"/>
      <c r="BNJ230" s="249"/>
      <c r="BNK230" s="250"/>
      <c r="BNL230" s="248"/>
      <c r="BNM230" s="249"/>
      <c r="BNN230" s="250"/>
      <c r="BNO230" s="248"/>
      <c r="BNP230" s="249"/>
      <c r="BNQ230" s="250"/>
      <c r="BNR230" s="248"/>
      <c r="BNS230" s="249"/>
      <c r="BNT230" s="250"/>
      <c r="BNU230" s="248"/>
      <c r="BNV230" s="249"/>
      <c r="BNW230" s="250"/>
      <c r="BNX230" s="248"/>
      <c r="BNY230" s="249"/>
      <c r="BNZ230" s="250"/>
      <c r="BOA230" s="248"/>
      <c r="BOB230" s="249"/>
      <c r="BOC230" s="250"/>
      <c r="BOD230" s="248"/>
      <c r="BOE230" s="249"/>
      <c r="BOF230" s="250"/>
      <c r="BOG230" s="248"/>
      <c r="BOH230" s="249"/>
      <c r="BOI230" s="250"/>
      <c r="BOJ230" s="248"/>
      <c r="BOK230" s="249"/>
      <c r="BOL230" s="250"/>
      <c r="BOM230" s="248"/>
      <c r="BON230" s="249"/>
      <c r="BOO230" s="250"/>
      <c r="BOP230" s="248"/>
      <c r="BOQ230" s="249"/>
      <c r="BOR230" s="250"/>
      <c r="BOS230" s="248"/>
      <c r="BOT230" s="249"/>
      <c r="BOU230" s="250"/>
      <c r="BOV230" s="248"/>
      <c r="BOW230" s="249"/>
      <c r="BOX230" s="250"/>
      <c r="BOY230" s="248"/>
      <c r="BOZ230" s="249"/>
      <c r="BPA230" s="250"/>
      <c r="BPB230" s="248"/>
      <c r="BPC230" s="249"/>
      <c r="BPD230" s="250"/>
      <c r="BPE230" s="248"/>
      <c r="BPF230" s="249"/>
      <c r="BPG230" s="250"/>
      <c r="BPH230" s="248"/>
      <c r="BPI230" s="249"/>
      <c r="BPJ230" s="250"/>
      <c r="BPK230" s="248"/>
      <c r="BPL230" s="249"/>
      <c r="BPM230" s="250"/>
      <c r="BPN230" s="248"/>
      <c r="BPO230" s="249"/>
      <c r="BPP230" s="250"/>
      <c r="BPQ230" s="248"/>
      <c r="BPR230" s="249"/>
      <c r="BPS230" s="250"/>
      <c r="BPT230" s="248"/>
      <c r="BPU230" s="249"/>
      <c r="BPV230" s="250"/>
      <c r="BPW230" s="248"/>
      <c r="BPX230" s="249"/>
      <c r="BPY230" s="250"/>
      <c r="BPZ230" s="248"/>
      <c r="BQA230" s="249"/>
      <c r="BQB230" s="250"/>
      <c r="BQC230" s="248"/>
      <c r="BQD230" s="249"/>
      <c r="BQE230" s="250"/>
      <c r="BQF230" s="248"/>
      <c r="BQG230" s="249"/>
      <c r="BQH230" s="250"/>
      <c r="BQI230" s="248"/>
      <c r="BQJ230" s="249"/>
      <c r="BQK230" s="250"/>
      <c r="BQL230" s="248"/>
      <c r="BQM230" s="249"/>
      <c r="BQN230" s="250"/>
      <c r="BQO230" s="248"/>
      <c r="BQP230" s="249"/>
      <c r="BQQ230" s="250"/>
      <c r="BQR230" s="248"/>
      <c r="BQS230" s="249"/>
      <c r="BQT230" s="250"/>
      <c r="BQU230" s="248"/>
      <c r="BQV230" s="249"/>
      <c r="BQW230" s="250"/>
      <c r="BQX230" s="248"/>
      <c r="BQY230" s="249"/>
      <c r="BQZ230" s="250"/>
      <c r="BRA230" s="248"/>
      <c r="BRB230" s="249"/>
      <c r="BRC230" s="250"/>
      <c r="BRD230" s="248"/>
      <c r="BRE230" s="249"/>
      <c r="BRF230" s="250"/>
      <c r="BRG230" s="248"/>
      <c r="BRH230" s="249"/>
      <c r="BRI230" s="250"/>
      <c r="BRJ230" s="248"/>
      <c r="BRK230" s="249"/>
      <c r="BRL230" s="250"/>
      <c r="BRM230" s="248"/>
      <c r="BRN230" s="249"/>
      <c r="BRO230" s="250"/>
      <c r="BRP230" s="248"/>
      <c r="BRQ230" s="249"/>
      <c r="BRR230" s="250"/>
      <c r="BRS230" s="248"/>
      <c r="BRT230" s="249"/>
      <c r="BRU230" s="250"/>
      <c r="BRV230" s="248"/>
      <c r="BRW230" s="249"/>
      <c r="BRX230" s="250"/>
      <c r="BRY230" s="248"/>
      <c r="BRZ230" s="249"/>
      <c r="BSA230" s="250"/>
      <c r="BSB230" s="248"/>
      <c r="BSC230" s="249"/>
      <c r="BSD230" s="250"/>
      <c r="BSE230" s="248"/>
      <c r="BSF230" s="249"/>
      <c r="BSG230" s="250"/>
      <c r="BSH230" s="248"/>
      <c r="BSI230" s="249"/>
      <c r="BSJ230" s="250"/>
      <c r="BSK230" s="248"/>
      <c r="BSL230" s="249"/>
      <c r="BSM230" s="250"/>
      <c r="BSN230" s="248"/>
      <c r="BSO230" s="249"/>
      <c r="BSP230" s="250"/>
      <c r="BSQ230" s="248"/>
      <c r="BSR230" s="249"/>
      <c r="BSS230" s="250"/>
      <c r="BST230" s="248"/>
      <c r="BSU230" s="249"/>
      <c r="BSV230" s="250"/>
      <c r="BSW230" s="248"/>
      <c r="BSX230" s="249"/>
      <c r="BSY230" s="250"/>
      <c r="BSZ230" s="248"/>
      <c r="BTA230" s="249"/>
      <c r="BTB230" s="250"/>
      <c r="BTC230" s="248"/>
      <c r="BTD230" s="249"/>
      <c r="BTE230" s="250"/>
      <c r="BTF230" s="248"/>
      <c r="BTG230" s="249"/>
      <c r="BTH230" s="250"/>
      <c r="BTI230" s="248"/>
      <c r="BTJ230" s="249"/>
      <c r="BTK230" s="250"/>
      <c r="BTL230" s="248"/>
      <c r="BTM230" s="249"/>
      <c r="BTN230" s="250"/>
      <c r="BTO230" s="248"/>
      <c r="BTP230" s="249"/>
      <c r="BTQ230" s="250"/>
      <c r="BTR230" s="248"/>
      <c r="BTS230" s="249"/>
      <c r="BTT230" s="250"/>
      <c r="BTU230" s="248"/>
      <c r="BTV230" s="249"/>
      <c r="BTW230" s="250"/>
      <c r="BTX230" s="248"/>
      <c r="BTY230" s="249"/>
      <c r="BTZ230" s="250"/>
      <c r="BUA230" s="248"/>
      <c r="BUB230" s="249"/>
      <c r="BUC230" s="250"/>
      <c r="BUD230" s="248"/>
      <c r="BUE230" s="249"/>
      <c r="BUF230" s="250"/>
      <c r="BUG230" s="248"/>
      <c r="BUH230" s="249"/>
      <c r="BUI230" s="250"/>
      <c r="BUJ230" s="248"/>
      <c r="BUK230" s="249"/>
      <c r="BUL230" s="250"/>
      <c r="BUM230" s="248"/>
      <c r="BUN230" s="249"/>
      <c r="BUO230" s="250"/>
      <c r="BUP230" s="248"/>
      <c r="BUQ230" s="249"/>
      <c r="BUR230" s="250"/>
      <c r="BUS230" s="248"/>
      <c r="BUT230" s="249"/>
      <c r="BUU230" s="250"/>
      <c r="BUV230" s="248"/>
      <c r="BUW230" s="249"/>
      <c r="BUX230" s="250"/>
      <c r="BUY230" s="248"/>
      <c r="BUZ230" s="249"/>
      <c r="BVA230" s="250"/>
      <c r="BVB230" s="248"/>
      <c r="BVC230" s="249"/>
      <c r="BVD230" s="250"/>
      <c r="BVE230" s="248"/>
      <c r="BVF230" s="249"/>
      <c r="BVG230" s="250"/>
      <c r="BVH230" s="248"/>
      <c r="BVI230" s="249"/>
      <c r="BVJ230" s="250"/>
      <c r="BVK230" s="248"/>
      <c r="BVL230" s="249"/>
      <c r="BVM230" s="250"/>
      <c r="BVN230" s="248"/>
      <c r="BVO230" s="249"/>
      <c r="BVP230" s="250"/>
      <c r="BVQ230" s="248"/>
      <c r="BVR230" s="249"/>
      <c r="BVS230" s="250"/>
      <c r="BVT230" s="248"/>
      <c r="BVU230" s="249"/>
      <c r="BVV230" s="250"/>
      <c r="BVW230" s="248"/>
      <c r="BVX230" s="249"/>
      <c r="BVY230" s="250"/>
      <c r="BVZ230" s="248"/>
      <c r="BWA230" s="249"/>
      <c r="BWB230" s="250"/>
      <c r="BWC230" s="248"/>
      <c r="BWD230" s="249"/>
      <c r="BWE230" s="250"/>
      <c r="BWF230" s="248"/>
      <c r="BWG230" s="249"/>
      <c r="BWH230" s="250"/>
      <c r="BWI230" s="248"/>
      <c r="BWJ230" s="249"/>
      <c r="BWK230" s="250"/>
      <c r="BWL230" s="248"/>
      <c r="BWM230" s="249"/>
      <c r="BWN230" s="250"/>
      <c r="BWO230" s="248"/>
      <c r="BWP230" s="249"/>
      <c r="BWQ230" s="250"/>
      <c r="BWR230" s="248"/>
      <c r="BWS230" s="249"/>
      <c r="BWT230" s="250"/>
      <c r="BWU230" s="248"/>
      <c r="BWV230" s="249"/>
      <c r="BWW230" s="250"/>
      <c r="BWX230" s="248"/>
      <c r="BWY230" s="249"/>
      <c r="BWZ230" s="250"/>
      <c r="BXA230" s="248"/>
      <c r="BXB230" s="249"/>
      <c r="BXC230" s="250"/>
      <c r="BXD230" s="248"/>
      <c r="BXE230" s="249"/>
      <c r="BXF230" s="250"/>
      <c r="BXG230" s="248"/>
      <c r="BXH230" s="249"/>
      <c r="BXI230" s="250"/>
      <c r="BXJ230" s="248"/>
      <c r="BXK230" s="249"/>
      <c r="BXL230" s="250"/>
      <c r="BXM230" s="248"/>
      <c r="BXN230" s="249"/>
      <c r="BXO230" s="250"/>
      <c r="BXP230" s="248"/>
      <c r="BXQ230" s="249"/>
      <c r="BXR230" s="250"/>
      <c r="BXS230" s="248"/>
      <c r="BXT230" s="249"/>
      <c r="BXU230" s="250"/>
      <c r="BXV230" s="248"/>
      <c r="BXW230" s="249"/>
      <c r="BXX230" s="250"/>
      <c r="BXY230" s="248"/>
      <c r="BXZ230" s="249"/>
      <c r="BYA230" s="250"/>
      <c r="BYB230" s="248"/>
      <c r="BYC230" s="249"/>
      <c r="BYD230" s="250"/>
      <c r="BYE230" s="248"/>
      <c r="BYF230" s="249"/>
      <c r="BYG230" s="250"/>
      <c r="BYH230" s="248"/>
      <c r="BYI230" s="249"/>
      <c r="BYJ230" s="250"/>
      <c r="BYK230" s="248"/>
      <c r="BYL230" s="249"/>
      <c r="BYM230" s="250"/>
      <c r="BYN230" s="248"/>
      <c r="BYO230" s="249"/>
      <c r="BYP230" s="250"/>
      <c r="BYQ230" s="248"/>
      <c r="BYR230" s="249"/>
      <c r="BYS230" s="250"/>
      <c r="BYT230" s="248"/>
      <c r="BYU230" s="249"/>
      <c r="BYV230" s="250"/>
      <c r="BYW230" s="248"/>
      <c r="BYX230" s="249"/>
      <c r="BYY230" s="250"/>
      <c r="BYZ230" s="248"/>
      <c r="BZA230" s="249"/>
      <c r="BZB230" s="250"/>
      <c r="BZC230" s="248"/>
      <c r="BZD230" s="249"/>
      <c r="BZE230" s="250"/>
      <c r="BZF230" s="248"/>
      <c r="BZG230" s="249"/>
      <c r="BZH230" s="250"/>
      <c r="BZI230" s="248"/>
      <c r="BZJ230" s="249"/>
      <c r="BZK230" s="250"/>
      <c r="BZL230" s="248"/>
      <c r="BZM230" s="249"/>
      <c r="BZN230" s="250"/>
      <c r="BZO230" s="248"/>
      <c r="BZP230" s="249"/>
      <c r="BZQ230" s="250"/>
      <c r="BZR230" s="248"/>
      <c r="BZS230" s="249"/>
      <c r="BZT230" s="250"/>
      <c r="BZU230" s="248"/>
      <c r="BZV230" s="249"/>
      <c r="BZW230" s="250"/>
      <c r="BZX230" s="248"/>
      <c r="BZY230" s="249"/>
      <c r="BZZ230" s="250"/>
      <c r="CAA230" s="248"/>
      <c r="CAB230" s="249"/>
      <c r="CAC230" s="250"/>
      <c r="CAD230" s="248"/>
      <c r="CAE230" s="249"/>
      <c r="CAF230" s="250"/>
      <c r="CAG230" s="248"/>
      <c r="CAH230" s="249"/>
      <c r="CAI230" s="250"/>
      <c r="CAJ230" s="248"/>
      <c r="CAK230" s="249"/>
      <c r="CAL230" s="250"/>
      <c r="CAM230" s="248"/>
      <c r="CAN230" s="249"/>
      <c r="CAO230" s="250"/>
      <c r="CAP230" s="248"/>
      <c r="CAQ230" s="249"/>
      <c r="CAR230" s="250"/>
      <c r="CAS230" s="248"/>
      <c r="CAT230" s="249"/>
      <c r="CAU230" s="250"/>
      <c r="CAV230" s="248"/>
      <c r="CAW230" s="249"/>
      <c r="CAX230" s="250"/>
      <c r="CAY230" s="248"/>
      <c r="CAZ230" s="249"/>
      <c r="CBA230" s="250"/>
      <c r="CBB230" s="248"/>
      <c r="CBC230" s="249"/>
      <c r="CBD230" s="250"/>
      <c r="CBE230" s="248"/>
      <c r="CBF230" s="249"/>
      <c r="CBG230" s="250"/>
      <c r="CBH230" s="248"/>
      <c r="CBI230" s="249"/>
      <c r="CBJ230" s="250"/>
      <c r="CBK230" s="248"/>
      <c r="CBL230" s="249"/>
      <c r="CBM230" s="250"/>
      <c r="CBN230" s="248"/>
      <c r="CBO230" s="249"/>
      <c r="CBP230" s="250"/>
      <c r="CBQ230" s="248"/>
      <c r="CBR230" s="249"/>
      <c r="CBS230" s="250"/>
      <c r="CBT230" s="248"/>
      <c r="CBU230" s="249"/>
      <c r="CBV230" s="250"/>
      <c r="CBW230" s="248"/>
      <c r="CBX230" s="249"/>
      <c r="CBY230" s="250"/>
      <c r="CBZ230" s="248"/>
      <c r="CCA230" s="249"/>
      <c r="CCB230" s="250"/>
      <c r="CCC230" s="248"/>
      <c r="CCD230" s="249"/>
      <c r="CCE230" s="250"/>
      <c r="CCF230" s="248"/>
      <c r="CCG230" s="249"/>
      <c r="CCH230" s="250"/>
      <c r="CCI230" s="248"/>
      <c r="CCJ230" s="249"/>
      <c r="CCK230" s="250"/>
      <c r="CCL230" s="248"/>
      <c r="CCM230" s="249"/>
      <c r="CCN230" s="250"/>
      <c r="CCO230" s="248"/>
      <c r="CCP230" s="249"/>
      <c r="CCQ230" s="250"/>
      <c r="CCR230" s="248"/>
      <c r="CCS230" s="249"/>
      <c r="CCT230" s="250"/>
      <c r="CCU230" s="248"/>
      <c r="CCV230" s="249"/>
      <c r="CCW230" s="250"/>
      <c r="CCX230" s="248"/>
      <c r="CCY230" s="249"/>
      <c r="CCZ230" s="250"/>
      <c r="CDA230" s="248"/>
      <c r="CDB230" s="249"/>
      <c r="CDC230" s="250"/>
      <c r="CDD230" s="248"/>
      <c r="CDE230" s="249"/>
      <c r="CDF230" s="250"/>
      <c r="CDG230" s="248"/>
      <c r="CDH230" s="249"/>
      <c r="CDI230" s="250"/>
      <c r="CDJ230" s="248"/>
      <c r="CDK230" s="249"/>
      <c r="CDL230" s="250"/>
      <c r="CDM230" s="248"/>
      <c r="CDN230" s="249"/>
      <c r="CDO230" s="250"/>
      <c r="CDP230" s="248"/>
      <c r="CDQ230" s="249"/>
      <c r="CDR230" s="250"/>
      <c r="CDS230" s="248"/>
      <c r="CDT230" s="249"/>
      <c r="CDU230" s="250"/>
      <c r="CDV230" s="248"/>
      <c r="CDW230" s="249"/>
      <c r="CDX230" s="250"/>
      <c r="CDY230" s="248"/>
      <c r="CDZ230" s="249"/>
      <c r="CEA230" s="250"/>
      <c r="CEB230" s="248"/>
      <c r="CEC230" s="249"/>
      <c r="CED230" s="250"/>
      <c r="CEE230" s="248"/>
      <c r="CEF230" s="249"/>
      <c r="CEG230" s="250"/>
      <c r="CEH230" s="248"/>
      <c r="CEI230" s="249"/>
      <c r="CEJ230" s="250"/>
      <c r="CEK230" s="248"/>
      <c r="CEL230" s="249"/>
      <c r="CEM230" s="250"/>
      <c r="CEN230" s="248"/>
      <c r="CEO230" s="249"/>
      <c r="CEP230" s="250"/>
      <c r="CEQ230" s="248"/>
      <c r="CER230" s="249"/>
      <c r="CES230" s="250"/>
      <c r="CET230" s="248"/>
      <c r="CEU230" s="249"/>
      <c r="CEV230" s="250"/>
      <c r="CEW230" s="248"/>
      <c r="CEX230" s="249"/>
      <c r="CEY230" s="250"/>
      <c r="CEZ230" s="248"/>
      <c r="CFA230" s="249"/>
      <c r="CFB230" s="250"/>
      <c r="CFC230" s="248"/>
      <c r="CFD230" s="249"/>
      <c r="CFE230" s="250"/>
      <c r="CFF230" s="248"/>
      <c r="CFG230" s="249"/>
      <c r="CFH230" s="250"/>
      <c r="CFI230" s="248"/>
      <c r="CFJ230" s="249"/>
      <c r="CFK230" s="250"/>
      <c r="CFL230" s="248"/>
      <c r="CFM230" s="249"/>
      <c r="CFN230" s="250"/>
      <c r="CFO230" s="248"/>
      <c r="CFP230" s="249"/>
      <c r="CFQ230" s="250"/>
      <c r="CFR230" s="248"/>
      <c r="CFS230" s="249"/>
      <c r="CFT230" s="250"/>
      <c r="CFU230" s="248"/>
      <c r="CFV230" s="249"/>
      <c r="CFW230" s="250"/>
      <c r="CFX230" s="248"/>
      <c r="CFY230" s="249"/>
      <c r="CFZ230" s="250"/>
      <c r="CGA230" s="248"/>
      <c r="CGB230" s="249"/>
      <c r="CGC230" s="250"/>
      <c r="CGD230" s="248"/>
      <c r="CGE230" s="249"/>
      <c r="CGF230" s="250"/>
      <c r="CGG230" s="248"/>
      <c r="CGH230" s="249"/>
      <c r="CGI230" s="250"/>
      <c r="CGJ230" s="248"/>
      <c r="CGK230" s="249"/>
      <c r="CGL230" s="250"/>
      <c r="CGM230" s="248"/>
      <c r="CGN230" s="249"/>
      <c r="CGO230" s="250"/>
      <c r="CGP230" s="248"/>
      <c r="CGQ230" s="249"/>
      <c r="CGR230" s="250"/>
      <c r="CGS230" s="248"/>
      <c r="CGT230" s="249"/>
      <c r="CGU230" s="250"/>
      <c r="CGV230" s="248"/>
      <c r="CGW230" s="249"/>
      <c r="CGX230" s="250"/>
      <c r="CGY230" s="248"/>
      <c r="CGZ230" s="249"/>
      <c r="CHA230" s="250"/>
      <c r="CHB230" s="248"/>
      <c r="CHC230" s="249"/>
      <c r="CHD230" s="250"/>
      <c r="CHE230" s="248"/>
      <c r="CHF230" s="249"/>
      <c r="CHG230" s="250"/>
      <c r="CHH230" s="248"/>
      <c r="CHI230" s="249"/>
      <c r="CHJ230" s="250"/>
      <c r="CHK230" s="248"/>
      <c r="CHL230" s="249"/>
      <c r="CHM230" s="250"/>
      <c r="CHN230" s="248"/>
      <c r="CHO230" s="249"/>
      <c r="CHP230" s="250"/>
      <c r="CHQ230" s="248"/>
      <c r="CHR230" s="249"/>
      <c r="CHS230" s="250"/>
      <c r="CHT230" s="248"/>
      <c r="CHU230" s="249"/>
      <c r="CHV230" s="250"/>
      <c r="CHW230" s="248"/>
      <c r="CHX230" s="249"/>
      <c r="CHY230" s="250"/>
      <c r="CHZ230" s="248"/>
      <c r="CIA230" s="249"/>
      <c r="CIB230" s="250"/>
      <c r="CIC230" s="248"/>
      <c r="CID230" s="249"/>
      <c r="CIE230" s="250"/>
      <c r="CIF230" s="248"/>
      <c r="CIG230" s="249"/>
      <c r="CIH230" s="250"/>
      <c r="CII230" s="248"/>
      <c r="CIJ230" s="249"/>
      <c r="CIK230" s="250"/>
      <c r="CIL230" s="248"/>
      <c r="CIM230" s="249"/>
      <c r="CIN230" s="250"/>
      <c r="CIO230" s="248"/>
      <c r="CIP230" s="249"/>
      <c r="CIQ230" s="250"/>
      <c r="CIR230" s="248"/>
      <c r="CIS230" s="249"/>
      <c r="CIT230" s="250"/>
      <c r="CIU230" s="248"/>
      <c r="CIV230" s="249"/>
      <c r="CIW230" s="250"/>
      <c r="CIX230" s="248"/>
      <c r="CIY230" s="249"/>
      <c r="CIZ230" s="250"/>
      <c r="CJA230" s="248"/>
      <c r="CJB230" s="249"/>
      <c r="CJC230" s="250"/>
      <c r="CJD230" s="248"/>
      <c r="CJE230" s="249"/>
      <c r="CJF230" s="250"/>
      <c r="CJG230" s="248"/>
      <c r="CJH230" s="249"/>
      <c r="CJI230" s="250"/>
      <c r="CJJ230" s="248"/>
      <c r="CJK230" s="249"/>
      <c r="CJL230" s="250"/>
      <c r="CJM230" s="248"/>
      <c r="CJN230" s="249"/>
      <c r="CJO230" s="250"/>
      <c r="CJP230" s="248"/>
      <c r="CJQ230" s="249"/>
      <c r="CJR230" s="250"/>
      <c r="CJS230" s="248"/>
      <c r="CJT230" s="249"/>
      <c r="CJU230" s="250"/>
      <c r="CJV230" s="248"/>
      <c r="CJW230" s="249"/>
      <c r="CJX230" s="250"/>
      <c r="CJY230" s="248"/>
      <c r="CJZ230" s="249"/>
      <c r="CKA230" s="250"/>
      <c r="CKB230" s="248"/>
      <c r="CKC230" s="249"/>
      <c r="CKD230" s="250"/>
      <c r="CKE230" s="248"/>
      <c r="CKF230" s="249"/>
      <c r="CKG230" s="250"/>
      <c r="CKH230" s="248"/>
      <c r="CKI230" s="249"/>
      <c r="CKJ230" s="250"/>
      <c r="CKK230" s="248"/>
      <c r="CKL230" s="249"/>
      <c r="CKM230" s="250"/>
      <c r="CKN230" s="248"/>
      <c r="CKO230" s="249"/>
      <c r="CKP230" s="250"/>
      <c r="CKQ230" s="248"/>
      <c r="CKR230" s="249"/>
      <c r="CKS230" s="250"/>
      <c r="CKT230" s="248"/>
      <c r="CKU230" s="249"/>
      <c r="CKV230" s="250"/>
      <c r="CKW230" s="248"/>
      <c r="CKX230" s="249"/>
      <c r="CKY230" s="250"/>
      <c r="CKZ230" s="248"/>
      <c r="CLA230" s="249"/>
      <c r="CLB230" s="250"/>
      <c r="CLC230" s="248"/>
      <c r="CLD230" s="249"/>
      <c r="CLE230" s="250"/>
      <c r="CLF230" s="248"/>
      <c r="CLG230" s="249"/>
      <c r="CLH230" s="250"/>
      <c r="CLI230" s="248"/>
      <c r="CLJ230" s="249"/>
      <c r="CLK230" s="250"/>
      <c r="CLL230" s="248"/>
      <c r="CLM230" s="249"/>
      <c r="CLN230" s="250"/>
      <c r="CLO230" s="248"/>
      <c r="CLP230" s="249"/>
      <c r="CLQ230" s="250"/>
      <c r="CLR230" s="248"/>
      <c r="CLS230" s="249"/>
      <c r="CLT230" s="250"/>
      <c r="CLU230" s="248"/>
      <c r="CLV230" s="249"/>
      <c r="CLW230" s="250"/>
      <c r="CLX230" s="248"/>
      <c r="CLY230" s="249"/>
      <c r="CLZ230" s="250"/>
      <c r="CMA230" s="248"/>
      <c r="CMB230" s="249"/>
      <c r="CMC230" s="250"/>
      <c r="CMD230" s="248"/>
      <c r="CME230" s="249"/>
      <c r="CMF230" s="250"/>
      <c r="CMG230" s="248"/>
      <c r="CMH230" s="249"/>
      <c r="CMI230" s="250"/>
      <c r="CMJ230" s="248"/>
      <c r="CMK230" s="249"/>
      <c r="CML230" s="250"/>
      <c r="CMM230" s="248"/>
      <c r="CMN230" s="249"/>
      <c r="CMO230" s="250"/>
      <c r="CMP230" s="248"/>
      <c r="CMQ230" s="249"/>
      <c r="CMR230" s="250"/>
      <c r="CMS230" s="248"/>
      <c r="CMT230" s="249"/>
      <c r="CMU230" s="250"/>
      <c r="CMV230" s="248"/>
      <c r="CMW230" s="249"/>
      <c r="CMX230" s="250"/>
      <c r="CMY230" s="248"/>
      <c r="CMZ230" s="249"/>
      <c r="CNA230" s="250"/>
      <c r="CNB230" s="248"/>
      <c r="CNC230" s="249"/>
      <c r="CND230" s="250"/>
      <c r="CNE230" s="248"/>
      <c r="CNF230" s="249"/>
      <c r="CNG230" s="250"/>
      <c r="CNH230" s="248"/>
      <c r="CNI230" s="249"/>
      <c r="CNJ230" s="250"/>
      <c r="CNK230" s="248"/>
      <c r="CNL230" s="249"/>
      <c r="CNM230" s="250"/>
      <c r="CNN230" s="248"/>
      <c r="CNO230" s="249"/>
      <c r="CNP230" s="250"/>
      <c r="CNQ230" s="248"/>
      <c r="CNR230" s="249"/>
      <c r="CNS230" s="250"/>
      <c r="CNT230" s="248"/>
      <c r="CNU230" s="249"/>
      <c r="CNV230" s="250"/>
      <c r="CNW230" s="248"/>
      <c r="CNX230" s="249"/>
      <c r="CNY230" s="250"/>
      <c r="CNZ230" s="248"/>
      <c r="COA230" s="249"/>
      <c r="COB230" s="250"/>
      <c r="COC230" s="248"/>
      <c r="COD230" s="249"/>
      <c r="COE230" s="250"/>
      <c r="COF230" s="248"/>
      <c r="COG230" s="249"/>
      <c r="COH230" s="250"/>
      <c r="COI230" s="248"/>
      <c r="COJ230" s="249"/>
      <c r="COK230" s="250"/>
      <c r="COL230" s="248"/>
      <c r="COM230" s="249"/>
      <c r="CON230" s="250"/>
      <c r="COO230" s="248"/>
      <c r="COP230" s="249"/>
      <c r="COQ230" s="250"/>
      <c r="COR230" s="248"/>
      <c r="COS230" s="249"/>
      <c r="COT230" s="250"/>
      <c r="COU230" s="248"/>
      <c r="COV230" s="249"/>
      <c r="COW230" s="250"/>
      <c r="COX230" s="248"/>
      <c r="COY230" s="249"/>
      <c r="COZ230" s="250"/>
      <c r="CPA230" s="248"/>
      <c r="CPB230" s="249"/>
      <c r="CPC230" s="250"/>
      <c r="CPD230" s="248"/>
      <c r="CPE230" s="249"/>
      <c r="CPF230" s="250"/>
      <c r="CPG230" s="248"/>
      <c r="CPH230" s="249"/>
      <c r="CPI230" s="250"/>
      <c r="CPJ230" s="248"/>
      <c r="CPK230" s="249"/>
      <c r="CPL230" s="250"/>
      <c r="CPM230" s="248"/>
      <c r="CPN230" s="249"/>
      <c r="CPO230" s="250"/>
      <c r="CPP230" s="248"/>
      <c r="CPQ230" s="249"/>
      <c r="CPR230" s="250"/>
      <c r="CPS230" s="248"/>
      <c r="CPT230" s="249"/>
      <c r="CPU230" s="250"/>
      <c r="CPV230" s="248"/>
      <c r="CPW230" s="249"/>
      <c r="CPX230" s="250"/>
      <c r="CPY230" s="248"/>
      <c r="CPZ230" s="249"/>
      <c r="CQA230" s="250"/>
      <c r="CQB230" s="248"/>
      <c r="CQC230" s="249"/>
      <c r="CQD230" s="250"/>
      <c r="CQE230" s="248"/>
      <c r="CQF230" s="249"/>
      <c r="CQG230" s="250"/>
      <c r="CQH230" s="248"/>
      <c r="CQI230" s="249"/>
      <c r="CQJ230" s="250"/>
      <c r="CQK230" s="248"/>
      <c r="CQL230" s="249"/>
      <c r="CQM230" s="250"/>
      <c r="CQN230" s="248"/>
      <c r="CQO230" s="249"/>
      <c r="CQP230" s="250"/>
      <c r="CQQ230" s="248"/>
      <c r="CQR230" s="249"/>
      <c r="CQS230" s="250"/>
      <c r="CQT230" s="248"/>
      <c r="CQU230" s="249"/>
      <c r="CQV230" s="250"/>
      <c r="CQW230" s="248"/>
      <c r="CQX230" s="249"/>
      <c r="CQY230" s="250"/>
      <c r="CQZ230" s="248"/>
      <c r="CRA230" s="249"/>
      <c r="CRB230" s="250"/>
      <c r="CRC230" s="248"/>
      <c r="CRD230" s="249"/>
      <c r="CRE230" s="250"/>
      <c r="CRF230" s="248"/>
      <c r="CRG230" s="249"/>
      <c r="CRH230" s="250"/>
      <c r="CRI230" s="248"/>
      <c r="CRJ230" s="249"/>
      <c r="CRK230" s="250"/>
      <c r="CRL230" s="248"/>
      <c r="CRM230" s="249"/>
      <c r="CRN230" s="250"/>
      <c r="CRO230" s="248"/>
      <c r="CRP230" s="249"/>
      <c r="CRQ230" s="250"/>
      <c r="CRR230" s="248"/>
      <c r="CRS230" s="249"/>
      <c r="CRT230" s="250"/>
      <c r="CRU230" s="248"/>
      <c r="CRV230" s="249"/>
      <c r="CRW230" s="250"/>
      <c r="CRX230" s="248"/>
      <c r="CRY230" s="249"/>
      <c r="CRZ230" s="250"/>
      <c r="CSA230" s="248"/>
      <c r="CSB230" s="249"/>
      <c r="CSC230" s="250"/>
      <c r="CSD230" s="248"/>
      <c r="CSE230" s="249"/>
      <c r="CSF230" s="250"/>
      <c r="CSG230" s="248"/>
      <c r="CSH230" s="249"/>
      <c r="CSI230" s="250"/>
      <c r="CSJ230" s="248"/>
      <c r="CSK230" s="249"/>
      <c r="CSL230" s="250"/>
      <c r="CSM230" s="248"/>
      <c r="CSN230" s="249"/>
      <c r="CSO230" s="250"/>
      <c r="CSP230" s="248"/>
      <c r="CSQ230" s="249"/>
      <c r="CSR230" s="250"/>
      <c r="CSS230" s="248"/>
      <c r="CST230" s="249"/>
      <c r="CSU230" s="250"/>
      <c r="CSV230" s="248"/>
      <c r="CSW230" s="249"/>
      <c r="CSX230" s="250"/>
      <c r="CSY230" s="248"/>
      <c r="CSZ230" s="249"/>
      <c r="CTA230" s="250"/>
      <c r="CTB230" s="248"/>
      <c r="CTC230" s="249"/>
      <c r="CTD230" s="250"/>
      <c r="CTE230" s="248"/>
      <c r="CTF230" s="249"/>
      <c r="CTG230" s="250"/>
      <c r="CTH230" s="248"/>
      <c r="CTI230" s="249"/>
      <c r="CTJ230" s="250"/>
      <c r="CTK230" s="248"/>
      <c r="CTL230" s="249"/>
      <c r="CTM230" s="250"/>
      <c r="CTN230" s="248"/>
      <c r="CTO230" s="249"/>
      <c r="CTP230" s="250"/>
      <c r="CTQ230" s="248"/>
      <c r="CTR230" s="249"/>
      <c r="CTS230" s="250"/>
      <c r="CTT230" s="248"/>
      <c r="CTU230" s="249"/>
      <c r="CTV230" s="250"/>
      <c r="CTW230" s="248"/>
      <c r="CTX230" s="249"/>
      <c r="CTY230" s="250"/>
      <c r="CTZ230" s="248"/>
      <c r="CUA230" s="249"/>
      <c r="CUB230" s="250"/>
      <c r="CUC230" s="248"/>
      <c r="CUD230" s="249"/>
      <c r="CUE230" s="250"/>
      <c r="CUF230" s="248"/>
      <c r="CUG230" s="249"/>
      <c r="CUH230" s="250"/>
      <c r="CUI230" s="248"/>
      <c r="CUJ230" s="249"/>
      <c r="CUK230" s="250"/>
      <c r="CUL230" s="248"/>
      <c r="CUM230" s="249"/>
      <c r="CUN230" s="250"/>
      <c r="CUO230" s="248"/>
      <c r="CUP230" s="249"/>
      <c r="CUQ230" s="250"/>
      <c r="CUR230" s="248"/>
      <c r="CUS230" s="249"/>
      <c r="CUT230" s="250"/>
      <c r="CUU230" s="248"/>
      <c r="CUV230" s="249"/>
      <c r="CUW230" s="250"/>
      <c r="CUX230" s="248"/>
      <c r="CUY230" s="249"/>
      <c r="CUZ230" s="250"/>
      <c r="CVA230" s="248"/>
      <c r="CVB230" s="249"/>
      <c r="CVC230" s="250"/>
      <c r="CVD230" s="248"/>
      <c r="CVE230" s="249"/>
      <c r="CVF230" s="250"/>
      <c r="CVG230" s="248"/>
      <c r="CVH230" s="249"/>
      <c r="CVI230" s="250"/>
      <c r="CVJ230" s="248"/>
      <c r="CVK230" s="249"/>
      <c r="CVL230" s="250"/>
      <c r="CVM230" s="248"/>
      <c r="CVN230" s="249"/>
      <c r="CVO230" s="250"/>
      <c r="CVP230" s="248"/>
      <c r="CVQ230" s="249"/>
      <c r="CVR230" s="250"/>
      <c r="CVS230" s="248"/>
      <c r="CVT230" s="249"/>
      <c r="CVU230" s="250"/>
      <c r="CVV230" s="248"/>
      <c r="CVW230" s="249"/>
      <c r="CVX230" s="250"/>
      <c r="CVY230" s="248"/>
      <c r="CVZ230" s="249"/>
      <c r="CWA230" s="250"/>
      <c r="CWB230" s="248"/>
      <c r="CWC230" s="249"/>
      <c r="CWD230" s="250"/>
      <c r="CWE230" s="248"/>
      <c r="CWF230" s="249"/>
      <c r="CWG230" s="250"/>
      <c r="CWH230" s="248"/>
      <c r="CWI230" s="249"/>
      <c r="CWJ230" s="250"/>
      <c r="CWK230" s="248"/>
      <c r="CWL230" s="249"/>
      <c r="CWM230" s="250"/>
      <c r="CWN230" s="248"/>
      <c r="CWO230" s="249"/>
      <c r="CWP230" s="250"/>
      <c r="CWQ230" s="248"/>
      <c r="CWR230" s="249"/>
      <c r="CWS230" s="250"/>
      <c r="CWT230" s="248"/>
      <c r="CWU230" s="249"/>
      <c r="CWV230" s="250"/>
      <c r="CWW230" s="248"/>
      <c r="CWX230" s="249"/>
      <c r="CWY230" s="250"/>
      <c r="CWZ230" s="248"/>
      <c r="CXA230" s="249"/>
      <c r="CXB230" s="250"/>
      <c r="CXC230" s="248"/>
      <c r="CXD230" s="249"/>
      <c r="CXE230" s="250"/>
      <c r="CXF230" s="248"/>
      <c r="CXG230" s="249"/>
      <c r="CXH230" s="250"/>
      <c r="CXI230" s="248"/>
      <c r="CXJ230" s="249"/>
      <c r="CXK230" s="250"/>
      <c r="CXL230" s="248"/>
      <c r="CXM230" s="249"/>
      <c r="CXN230" s="250"/>
      <c r="CXO230" s="248"/>
      <c r="CXP230" s="249"/>
      <c r="CXQ230" s="250"/>
      <c r="CXR230" s="248"/>
      <c r="CXS230" s="249"/>
      <c r="CXT230" s="250"/>
      <c r="CXU230" s="248"/>
      <c r="CXV230" s="249"/>
      <c r="CXW230" s="250"/>
      <c r="CXX230" s="248"/>
      <c r="CXY230" s="249"/>
      <c r="CXZ230" s="250"/>
      <c r="CYA230" s="248"/>
      <c r="CYB230" s="249"/>
      <c r="CYC230" s="250"/>
      <c r="CYD230" s="248"/>
      <c r="CYE230" s="249"/>
      <c r="CYF230" s="250"/>
      <c r="CYG230" s="248"/>
      <c r="CYH230" s="249"/>
      <c r="CYI230" s="250"/>
      <c r="CYJ230" s="248"/>
      <c r="CYK230" s="249"/>
      <c r="CYL230" s="250"/>
      <c r="CYM230" s="248"/>
      <c r="CYN230" s="249"/>
      <c r="CYO230" s="250"/>
      <c r="CYP230" s="248"/>
      <c r="CYQ230" s="249"/>
      <c r="CYR230" s="250"/>
      <c r="CYS230" s="248"/>
      <c r="CYT230" s="249"/>
      <c r="CYU230" s="250"/>
      <c r="CYV230" s="248"/>
      <c r="CYW230" s="249"/>
      <c r="CYX230" s="250"/>
      <c r="CYY230" s="248"/>
      <c r="CYZ230" s="249"/>
      <c r="CZA230" s="250"/>
      <c r="CZB230" s="248"/>
      <c r="CZC230" s="249"/>
      <c r="CZD230" s="250"/>
      <c r="CZE230" s="248"/>
      <c r="CZF230" s="249"/>
      <c r="CZG230" s="250"/>
      <c r="CZH230" s="248"/>
      <c r="CZI230" s="249"/>
      <c r="CZJ230" s="250"/>
      <c r="CZK230" s="248"/>
      <c r="CZL230" s="249"/>
      <c r="CZM230" s="250"/>
      <c r="CZN230" s="248"/>
      <c r="CZO230" s="249"/>
      <c r="CZP230" s="250"/>
      <c r="CZQ230" s="248"/>
      <c r="CZR230" s="249"/>
      <c r="CZS230" s="250"/>
      <c r="CZT230" s="248"/>
      <c r="CZU230" s="249"/>
      <c r="CZV230" s="250"/>
      <c r="CZW230" s="248"/>
      <c r="CZX230" s="249"/>
      <c r="CZY230" s="250"/>
      <c r="CZZ230" s="248"/>
      <c r="DAA230" s="249"/>
      <c r="DAB230" s="250"/>
      <c r="DAC230" s="248"/>
      <c r="DAD230" s="249"/>
      <c r="DAE230" s="250"/>
      <c r="DAF230" s="248"/>
      <c r="DAG230" s="249"/>
      <c r="DAH230" s="250"/>
      <c r="DAI230" s="248"/>
      <c r="DAJ230" s="249"/>
      <c r="DAK230" s="250"/>
      <c r="DAL230" s="248"/>
      <c r="DAM230" s="249"/>
      <c r="DAN230" s="250"/>
      <c r="DAO230" s="248"/>
      <c r="DAP230" s="249"/>
      <c r="DAQ230" s="250"/>
      <c r="DAR230" s="248"/>
      <c r="DAS230" s="249"/>
      <c r="DAT230" s="250"/>
      <c r="DAU230" s="248"/>
      <c r="DAV230" s="249"/>
      <c r="DAW230" s="250"/>
      <c r="DAX230" s="248"/>
      <c r="DAY230" s="249"/>
      <c r="DAZ230" s="250"/>
      <c r="DBA230" s="248"/>
      <c r="DBB230" s="249"/>
      <c r="DBC230" s="250"/>
      <c r="DBD230" s="248"/>
      <c r="DBE230" s="249"/>
      <c r="DBF230" s="250"/>
      <c r="DBG230" s="248"/>
      <c r="DBH230" s="249"/>
      <c r="DBI230" s="250"/>
      <c r="DBJ230" s="248"/>
      <c r="DBK230" s="249"/>
      <c r="DBL230" s="250"/>
      <c r="DBM230" s="248"/>
      <c r="DBN230" s="249"/>
      <c r="DBO230" s="250"/>
      <c r="DBP230" s="248"/>
      <c r="DBQ230" s="249"/>
      <c r="DBR230" s="250"/>
      <c r="DBS230" s="248"/>
      <c r="DBT230" s="249"/>
      <c r="DBU230" s="250"/>
      <c r="DBV230" s="248"/>
      <c r="DBW230" s="249"/>
      <c r="DBX230" s="250"/>
      <c r="DBY230" s="248"/>
      <c r="DBZ230" s="249"/>
      <c r="DCA230" s="250"/>
      <c r="DCB230" s="248"/>
      <c r="DCC230" s="249"/>
      <c r="DCD230" s="250"/>
      <c r="DCE230" s="248"/>
      <c r="DCF230" s="249"/>
      <c r="DCG230" s="250"/>
      <c r="DCH230" s="248"/>
      <c r="DCI230" s="249"/>
      <c r="DCJ230" s="250"/>
      <c r="DCK230" s="248"/>
      <c r="DCL230" s="249"/>
      <c r="DCM230" s="250"/>
      <c r="DCN230" s="248"/>
      <c r="DCO230" s="249"/>
      <c r="DCP230" s="250"/>
      <c r="DCQ230" s="248"/>
      <c r="DCR230" s="249"/>
      <c r="DCS230" s="250"/>
      <c r="DCT230" s="248"/>
      <c r="DCU230" s="249"/>
      <c r="DCV230" s="250"/>
      <c r="DCW230" s="248"/>
      <c r="DCX230" s="249"/>
      <c r="DCY230" s="250"/>
      <c r="DCZ230" s="248"/>
      <c r="DDA230" s="249"/>
      <c r="DDB230" s="250"/>
      <c r="DDC230" s="248"/>
      <c r="DDD230" s="249"/>
      <c r="DDE230" s="250"/>
      <c r="DDF230" s="248"/>
      <c r="DDG230" s="249"/>
      <c r="DDH230" s="250"/>
      <c r="DDI230" s="248"/>
      <c r="DDJ230" s="249"/>
      <c r="DDK230" s="250"/>
      <c r="DDL230" s="248"/>
      <c r="DDM230" s="249"/>
      <c r="DDN230" s="250"/>
      <c r="DDO230" s="248"/>
      <c r="DDP230" s="249"/>
      <c r="DDQ230" s="250"/>
      <c r="DDR230" s="248"/>
      <c r="DDS230" s="249"/>
      <c r="DDT230" s="250"/>
      <c r="DDU230" s="248"/>
      <c r="DDV230" s="249"/>
      <c r="DDW230" s="250"/>
      <c r="DDX230" s="248"/>
      <c r="DDY230" s="249"/>
      <c r="DDZ230" s="250"/>
      <c r="DEA230" s="248"/>
      <c r="DEB230" s="249"/>
      <c r="DEC230" s="250"/>
      <c r="DED230" s="248"/>
      <c r="DEE230" s="249"/>
      <c r="DEF230" s="250"/>
      <c r="DEG230" s="248"/>
      <c r="DEH230" s="249"/>
      <c r="DEI230" s="250"/>
      <c r="DEJ230" s="248"/>
      <c r="DEK230" s="249"/>
      <c r="DEL230" s="250"/>
      <c r="DEM230" s="248"/>
      <c r="DEN230" s="249"/>
      <c r="DEO230" s="250"/>
      <c r="DEP230" s="248"/>
      <c r="DEQ230" s="249"/>
      <c r="DER230" s="250"/>
      <c r="DES230" s="248"/>
      <c r="DET230" s="249"/>
      <c r="DEU230" s="250"/>
      <c r="DEV230" s="248"/>
      <c r="DEW230" s="249"/>
      <c r="DEX230" s="250"/>
      <c r="DEY230" s="248"/>
      <c r="DEZ230" s="249"/>
      <c r="DFA230" s="250"/>
      <c r="DFB230" s="248"/>
      <c r="DFC230" s="249"/>
      <c r="DFD230" s="250"/>
      <c r="DFE230" s="248"/>
      <c r="DFF230" s="249"/>
      <c r="DFG230" s="250"/>
      <c r="DFH230" s="248"/>
      <c r="DFI230" s="249"/>
      <c r="DFJ230" s="250"/>
      <c r="DFK230" s="248"/>
      <c r="DFL230" s="249"/>
      <c r="DFM230" s="250"/>
      <c r="DFN230" s="248"/>
      <c r="DFO230" s="249"/>
      <c r="DFP230" s="250"/>
      <c r="DFQ230" s="248"/>
      <c r="DFR230" s="249"/>
      <c r="DFS230" s="250"/>
      <c r="DFT230" s="248"/>
      <c r="DFU230" s="249"/>
      <c r="DFV230" s="250"/>
      <c r="DFW230" s="248"/>
      <c r="DFX230" s="249"/>
      <c r="DFY230" s="250"/>
      <c r="DFZ230" s="248"/>
      <c r="DGA230" s="249"/>
      <c r="DGB230" s="250"/>
      <c r="DGC230" s="248"/>
      <c r="DGD230" s="249"/>
      <c r="DGE230" s="250"/>
      <c r="DGF230" s="248"/>
      <c r="DGG230" s="249"/>
      <c r="DGH230" s="250"/>
      <c r="DGI230" s="248"/>
      <c r="DGJ230" s="249"/>
      <c r="DGK230" s="250"/>
      <c r="DGL230" s="248"/>
      <c r="DGM230" s="249"/>
      <c r="DGN230" s="250"/>
      <c r="DGO230" s="248"/>
      <c r="DGP230" s="249"/>
      <c r="DGQ230" s="250"/>
      <c r="DGR230" s="248"/>
      <c r="DGS230" s="249"/>
      <c r="DGT230" s="250"/>
      <c r="DGU230" s="248"/>
      <c r="DGV230" s="249"/>
      <c r="DGW230" s="250"/>
      <c r="DGX230" s="248"/>
      <c r="DGY230" s="249"/>
      <c r="DGZ230" s="250"/>
      <c r="DHA230" s="248"/>
      <c r="DHB230" s="249"/>
      <c r="DHC230" s="250"/>
      <c r="DHD230" s="248"/>
      <c r="DHE230" s="249"/>
      <c r="DHF230" s="250"/>
      <c r="DHG230" s="248"/>
      <c r="DHH230" s="249"/>
      <c r="DHI230" s="250"/>
      <c r="DHJ230" s="248"/>
      <c r="DHK230" s="249"/>
      <c r="DHL230" s="250"/>
      <c r="DHM230" s="248"/>
      <c r="DHN230" s="249"/>
      <c r="DHO230" s="250"/>
      <c r="DHP230" s="248"/>
      <c r="DHQ230" s="249"/>
      <c r="DHR230" s="250"/>
      <c r="DHS230" s="248"/>
      <c r="DHT230" s="249"/>
      <c r="DHU230" s="250"/>
      <c r="DHV230" s="248"/>
      <c r="DHW230" s="249"/>
      <c r="DHX230" s="250"/>
      <c r="DHY230" s="248"/>
      <c r="DHZ230" s="249"/>
      <c r="DIA230" s="250"/>
      <c r="DIB230" s="248"/>
      <c r="DIC230" s="249"/>
      <c r="DID230" s="250"/>
      <c r="DIE230" s="248"/>
      <c r="DIF230" s="249"/>
      <c r="DIG230" s="250"/>
      <c r="DIH230" s="248"/>
      <c r="DII230" s="249"/>
      <c r="DIJ230" s="250"/>
      <c r="DIK230" s="248"/>
      <c r="DIL230" s="249"/>
      <c r="DIM230" s="250"/>
      <c r="DIN230" s="248"/>
      <c r="DIO230" s="249"/>
      <c r="DIP230" s="250"/>
      <c r="DIQ230" s="248"/>
      <c r="DIR230" s="249"/>
      <c r="DIS230" s="250"/>
      <c r="DIT230" s="248"/>
      <c r="DIU230" s="249"/>
      <c r="DIV230" s="250"/>
      <c r="DIW230" s="248"/>
      <c r="DIX230" s="249"/>
      <c r="DIY230" s="250"/>
      <c r="DIZ230" s="248"/>
      <c r="DJA230" s="249"/>
      <c r="DJB230" s="250"/>
      <c r="DJC230" s="248"/>
      <c r="DJD230" s="249"/>
      <c r="DJE230" s="250"/>
      <c r="DJF230" s="248"/>
      <c r="DJG230" s="249"/>
      <c r="DJH230" s="250"/>
      <c r="DJI230" s="248"/>
      <c r="DJJ230" s="249"/>
      <c r="DJK230" s="250"/>
      <c r="DJL230" s="248"/>
      <c r="DJM230" s="249"/>
      <c r="DJN230" s="250"/>
      <c r="DJO230" s="248"/>
      <c r="DJP230" s="249"/>
      <c r="DJQ230" s="250"/>
      <c r="DJR230" s="248"/>
      <c r="DJS230" s="249"/>
      <c r="DJT230" s="250"/>
      <c r="DJU230" s="248"/>
      <c r="DJV230" s="249"/>
      <c r="DJW230" s="250"/>
      <c r="DJX230" s="248"/>
      <c r="DJY230" s="249"/>
      <c r="DJZ230" s="250"/>
      <c r="DKA230" s="248"/>
      <c r="DKB230" s="249"/>
      <c r="DKC230" s="250"/>
      <c r="DKD230" s="248"/>
      <c r="DKE230" s="249"/>
      <c r="DKF230" s="250"/>
      <c r="DKG230" s="248"/>
      <c r="DKH230" s="249"/>
      <c r="DKI230" s="250"/>
      <c r="DKJ230" s="248"/>
      <c r="DKK230" s="249"/>
      <c r="DKL230" s="250"/>
      <c r="DKM230" s="248"/>
      <c r="DKN230" s="249"/>
      <c r="DKO230" s="250"/>
      <c r="DKP230" s="248"/>
      <c r="DKQ230" s="249"/>
      <c r="DKR230" s="250"/>
      <c r="DKS230" s="248"/>
      <c r="DKT230" s="249"/>
      <c r="DKU230" s="250"/>
      <c r="DKV230" s="248"/>
      <c r="DKW230" s="249"/>
      <c r="DKX230" s="250"/>
      <c r="DKY230" s="248"/>
      <c r="DKZ230" s="249"/>
      <c r="DLA230" s="250"/>
      <c r="DLB230" s="248"/>
      <c r="DLC230" s="249"/>
      <c r="DLD230" s="250"/>
      <c r="DLE230" s="248"/>
      <c r="DLF230" s="249"/>
      <c r="DLG230" s="250"/>
      <c r="DLH230" s="248"/>
      <c r="DLI230" s="249"/>
      <c r="DLJ230" s="250"/>
      <c r="DLK230" s="248"/>
      <c r="DLL230" s="249"/>
      <c r="DLM230" s="250"/>
      <c r="DLN230" s="248"/>
      <c r="DLO230" s="249"/>
      <c r="DLP230" s="250"/>
      <c r="DLQ230" s="248"/>
      <c r="DLR230" s="249"/>
      <c r="DLS230" s="250"/>
      <c r="DLT230" s="248"/>
      <c r="DLU230" s="249"/>
      <c r="DLV230" s="250"/>
      <c r="DLW230" s="248"/>
      <c r="DLX230" s="249"/>
      <c r="DLY230" s="250"/>
      <c r="DLZ230" s="248"/>
      <c r="DMA230" s="249"/>
      <c r="DMB230" s="250"/>
      <c r="DMC230" s="248"/>
      <c r="DMD230" s="249"/>
      <c r="DME230" s="250"/>
      <c r="DMF230" s="248"/>
      <c r="DMG230" s="249"/>
      <c r="DMH230" s="250"/>
      <c r="DMI230" s="248"/>
      <c r="DMJ230" s="249"/>
      <c r="DMK230" s="250"/>
      <c r="DML230" s="248"/>
      <c r="DMM230" s="249"/>
      <c r="DMN230" s="250"/>
      <c r="DMO230" s="248"/>
      <c r="DMP230" s="249"/>
      <c r="DMQ230" s="250"/>
      <c r="DMR230" s="248"/>
      <c r="DMS230" s="249"/>
      <c r="DMT230" s="250"/>
      <c r="DMU230" s="248"/>
      <c r="DMV230" s="249"/>
      <c r="DMW230" s="250"/>
      <c r="DMX230" s="248"/>
      <c r="DMY230" s="249"/>
      <c r="DMZ230" s="250"/>
      <c r="DNA230" s="248"/>
      <c r="DNB230" s="249"/>
      <c r="DNC230" s="250"/>
      <c r="DND230" s="248"/>
      <c r="DNE230" s="249"/>
      <c r="DNF230" s="250"/>
      <c r="DNG230" s="248"/>
      <c r="DNH230" s="249"/>
      <c r="DNI230" s="250"/>
      <c r="DNJ230" s="248"/>
      <c r="DNK230" s="249"/>
      <c r="DNL230" s="250"/>
      <c r="DNM230" s="248"/>
      <c r="DNN230" s="249"/>
      <c r="DNO230" s="250"/>
      <c r="DNP230" s="248"/>
      <c r="DNQ230" s="249"/>
      <c r="DNR230" s="250"/>
      <c r="DNS230" s="248"/>
      <c r="DNT230" s="249"/>
      <c r="DNU230" s="250"/>
      <c r="DNV230" s="248"/>
      <c r="DNW230" s="249"/>
      <c r="DNX230" s="250"/>
      <c r="DNY230" s="248"/>
      <c r="DNZ230" s="249"/>
      <c r="DOA230" s="250"/>
      <c r="DOB230" s="248"/>
      <c r="DOC230" s="249"/>
      <c r="DOD230" s="250"/>
      <c r="DOE230" s="248"/>
      <c r="DOF230" s="249"/>
      <c r="DOG230" s="250"/>
      <c r="DOH230" s="248"/>
      <c r="DOI230" s="249"/>
      <c r="DOJ230" s="250"/>
      <c r="DOK230" s="248"/>
      <c r="DOL230" s="249"/>
      <c r="DOM230" s="250"/>
      <c r="DON230" s="248"/>
      <c r="DOO230" s="249"/>
      <c r="DOP230" s="250"/>
      <c r="DOQ230" s="248"/>
      <c r="DOR230" s="249"/>
      <c r="DOS230" s="250"/>
      <c r="DOT230" s="248"/>
      <c r="DOU230" s="249"/>
      <c r="DOV230" s="250"/>
      <c r="DOW230" s="248"/>
      <c r="DOX230" s="249"/>
      <c r="DOY230" s="250"/>
      <c r="DOZ230" s="248"/>
      <c r="DPA230" s="249"/>
      <c r="DPB230" s="250"/>
      <c r="DPC230" s="248"/>
      <c r="DPD230" s="249"/>
      <c r="DPE230" s="250"/>
      <c r="DPF230" s="248"/>
      <c r="DPG230" s="249"/>
      <c r="DPH230" s="250"/>
      <c r="DPI230" s="248"/>
      <c r="DPJ230" s="249"/>
      <c r="DPK230" s="250"/>
      <c r="DPL230" s="248"/>
      <c r="DPM230" s="249"/>
      <c r="DPN230" s="250"/>
      <c r="DPO230" s="248"/>
      <c r="DPP230" s="249"/>
      <c r="DPQ230" s="250"/>
      <c r="DPR230" s="248"/>
      <c r="DPS230" s="249"/>
      <c r="DPT230" s="250"/>
      <c r="DPU230" s="248"/>
      <c r="DPV230" s="249"/>
      <c r="DPW230" s="250"/>
      <c r="DPX230" s="248"/>
      <c r="DPY230" s="249"/>
      <c r="DPZ230" s="250"/>
      <c r="DQA230" s="248"/>
      <c r="DQB230" s="249"/>
      <c r="DQC230" s="250"/>
      <c r="DQD230" s="248"/>
      <c r="DQE230" s="249"/>
      <c r="DQF230" s="250"/>
      <c r="DQG230" s="248"/>
      <c r="DQH230" s="249"/>
      <c r="DQI230" s="250"/>
      <c r="DQJ230" s="248"/>
      <c r="DQK230" s="249"/>
      <c r="DQL230" s="250"/>
      <c r="DQM230" s="248"/>
      <c r="DQN230" s="249"/>
      <c r="DQO230" s="250"/>
      <c r="DQP230" s="248"/>
      <c r="DQQ230" s="249"/>
      <c r="DQR230" s="250"/>
      <c r="DQS230" s="248"/>
      <c r="DQT230" s="249"/>
      <c r="DQU230" s="250"/>
      <c r="DQV230" s="248"/>
      <c r="DQW230" s="249"/>
      <c r="DQX230" s="250"/>
      <c r="DQY230" s="248"/>
      <c r="DQZ230" s="249"/>
      <c r="DRA230" s="250"/>
      <c r="DRB230" s="248"/>
      <c r="DRC230" s="249"/>
      <c r="DRD230" s="250"/>
      <c r="DRE230" s="248"/>
      <c r="DRF230" s="249"/>
      <c r="DRG230" s="250"/>
      <c r="DRH230" s="248"/>
      <c r="DRI230" s="249"/>
      <c r="DRJ230" s="250"/>
      <c r="DRK230" s="248"/>
      <c r="DRL230" s="249"/>
      <c r="DRM230" s="250"/>
      <c r="DRN230" s="248"/>
      <c r="DRO230" s="249"/>
      <c r="DRP230" s="250"/>
      <c r="DRQ230" s="248"/>
      <c r="DRR230" s="249"/>
      <c r="DRS230" s="250"/>
      <c r="DRT230" s="248"/>
      <c r="DRU230" s="249"/>
      <c r="DRV230" s="250"/>
      <c r="DRW230" s="248"/>
      <c r="DRX230" s="249"/>
      <c r="DRY230" s="250"/>
      <c r="DRZ230" s="248"/>
      <c r="DSA230" s="249"/>
      <c r="DSB230" s="250"/>
      <c r="DSC230" s="248"/>
      <c r="DSD230" s="249"/>
      <c r="DSE230" s="250"/>
      <c r="DSF230" s="248"/>
      <c r="DSG230" s="249"/>
      <c r="DSH230" s="250"/>
      <c r="DSI230" s="248"/>
      <c r="DSJ230" s="249"/>
      <c r="DSK230" s="250"/>
      <c r="DSL230" s="248"/>
      <c r="DSM230" s="249"/>
      <c r="DSN230" s="250"/>
      <c r="DSO230" s="248"/>
      <c r="DSP230" s="249"/>
      <c r="DSQ230" s="250"/>
      <c r="DSR230" s="248"/>
      <c r="DSS230" s="249"/>
      <c r="DST230" s="250"/>
      <c r="DSU230" s="248"/>
      <c r="DSV230" s="249"/>
      <c r="DSW230" s="250"/>
      <c r="DSX230" s="248"/>
      <c r="DSY230" s="249"/>
      <c r="DSZ230" s="250"/>
      <c r="DTA230" s="248"/>
      <c r="DTB230" s="249"/>
      <c r="DTC230" s="250"/>
      <c r="DTD230" s="248"/>
      <c r="DTE230" s="249"/>
      <c r="DTF230" s="250"/>
      <c r="DTG230" s="248"/>
      <c r="DTH230" s="249"/>
      <c r="DTI230" s="250"/>
      <c r="DTJ230" s="248"/>
      <c r="DTK230" s="249"/>
      <c r="DTL230" s="250"/>
      <c r="DTM230" s="248"/>
      <c r="DTN230" s="249"/>
      <c r="DTO230" s="250"/>
      <c r="DTP230" s="248"/>
      <c r="DTQ230" s="249"/>
      <c r="DTR230" s="250"/>
      <c r="DTS230" s="248"/>
      <c r="DTT230" s="249"/>
      <c r="DTU230" s="250"/>
      <c r="DTV230" s="248"/>
      <c r="DTW230" s="249"/>
      <c r="DTX230" s="250"/>
      <c r="DTY230" s="248"/>
      <c r="DTZ230" s="249"/>
      <c r="DUA230" s="250"/>
      <c r="DUB230" s="248"/>
      <c r="DUC230" s="249"/>
      <c r="DUD230" s="250"/>
      <c r="DUE230" s="248"/>
      <c r="DUF230" s="249"/>
      <c r="DUG230" s="250"/>
      <c r="DUH230" s="248"/>
      <c r="DUI230" s="249"/>
      <c r="DUJ230" s="250"/>
      <c r="DUK230" s="248"/>
      <c r="DUL230" s="249"/>
      <c r="DUM230" s="250"/>
      <c r="DUN230" s="248"/>
      <c r="DUO230" s="249"/>
      <c r="DUP230" s="250"/>
      <c r="DUQ230" s="248"/>
      <c r="DUR230" s="249"/>
      <c r="DUS230" s="250"/>
      <c r="DUT230" s="248"/>
      <c r="DUU230" s="249"/>
      <c r="DUV230" s="250"/>
      <c r="DUW230" s="248"/>
      <c r="DUX230" s="249"/>
      <c r="DUY230" s="250"/>
      <c r="DUZ230" s="248"/>
      <c r="DVA230" s="249"/>
      <c r="DVB230" s="250"/>
      <c r="DVC230" s="248"/>
      <c r="DVD230" s="249"/>
      <c r="DVE230" s="250"/>
      <c r="DVF230" s="248"/>
      <c r="DVG230" s="249"/>
      <c r="DVH230" s="250"/>
      <c r="DVI230" s="248"/>
      <c r="DVJ230" s="249"/>
      <c r="DVK230" s="250"/>
      <c r="DVL230" s="248"/>
      <c r="DVM230" s="249"/>
      <c r="DVN230" s="250"/>
      <c r="DVO230" s="248"/>
      <c r="DVP230" s="249"/>
      <c r="DVQ230" s="250"/>
      <c r="DVR230" s="248"/>
      <c r="DVS230" s="249"/>
      <c r="DVT230" s="250"/>
      <c r="DVU230" s="248"/>
      <c r="DVV230" s="249"/>
      <c r="DVW230" s="250"/>
      <c r="DVX230" s="248"/>
      <c r="DVY230" s="249"/>
      <c r="DVZ230" s="250"/>
      <c r="DWA230" s="248"/>
      <c r="DWB230" s="249"/>
      <c r="DWC230" s="250"/>
      <c r="DWD230" s="248"/>
      <c r="DWE230" s="249"/>
      <c r="DWF230" s="250"/>
      <c r="DWG230" s="248"/>
      <c r="DWH230" s="249"/>
      <c r="DWI230" s="250"/>
      <c r="DWJ230" s="248"/>
      <c r="DWK230" s="249"/>
      <c r="DWL230" s="250"/>
      <c r="DWM230" s="248"/>
      <c r="DWN230" s="249"/>
      <c r="DWO230" s="250"/>
      <c r="DWP230" s="248"/>
      <c r="DWQ230" s="249"/>
      <c r="DWR230" s="250"/>
      <c r="DWS230" s="248"/>
      <c r="DWT230" s="249"/>
      <c r="DWU230" s="250"/>
      <c r="DWV230" s="248"/>
      <c r="DWW230" s="249"/>
      <c r="DWX230" s="250"/>
      <c r="DWY230" s="248"/>
      <c r="DWZ230" s="249"/>
      <c r="DXA230" s="250"/>
      <c r="DXB230" s="248"/>
      <c r="DXC230" s="249"/>
      <c r="DXD230" s="250"/>
      <c r="DXE230" s="248"/>
      <c r="DXF230" s="249"/>
      <c r="DXG230" s="250"/>
      <c r="DXH230" s="248"/>
      <c r="DXI230" s="249"/>
      <c r="DXJ230" s="250"/>
      <c r="DXK230" s="248"/>
      <c r="DXL230" s="249"/>
      <c r="DXM230" s="250"/>
      <c r="DXN230" s="248"/>
      <c r="DXO230" s="249"/>
      <c r="DXP230" s="250"/>
      <c r="DXQ230" s="248"/>
      <c r="DXR230" s="249"/>
      <c r="DXS230" s="250"/>
      <c r="DXT230" s="248"/>
      <c r="DXU230" s="249"/>
      <c r="DXV230" s="250"/>
      <c r="DXW230" s="248"/>
      <c r="DXX230" s="249"/>
      <c r="DXY230" s="250"/>
      <c r="DXZ230" s="248"/>
      <c r="DYA230" s="249"/>
      <c r="DYB230" s="250"/>
      <c r="DYC230" s="248"/>
      <c r="DYD230" s="249"/>
      <c r="DYE230" s="250"/>
      <c r="DYF230" s="248"/>
      <c r="DYG230" s="249"/>
      <c r="DYH230" s="250"/>
      <c r="DYI230" s="248"/>
      <c r="DYJ230" s="249"/>
      <c r="DYK230" s="250"/>
      <c r="DYL230" s="248"/>
      <c r="DYM230" s="249"/>
      <c r="DYN230" s="250"/>
      <c r="DYO230" s="248"/>
      <c r="DYP230" s="249"/>
      <c r="DYQ230" s="250"/>
      <c r="DYR230" s="248"/>
      <c r="DYS230" s="249"/>
      <c r="DYT230" s="250"/>
      <c r="DYU230" s="248"/>
      <c r="DYV230" s="249"/>
      <c r="DYW230" s="250"/>
      <c r="DYX230" s="248"/>
      <c r="DYY230" s="249"/>
      <c r="DYZ230" s="250"/>
      <c r="DZA230" s="248"/>
      <c r="DZB230" s="249"/>
      <c r="DZC230" s="250"/>
      <c r="DZD230" s="248"/>
      <c r="DZE230" s="249"/>
      <c r="DZF230" s="250"/>
      <c r="DZG230" s="248"/>
      <c r="DZH230" s="249"/>
      <c r="DZI230" s="250"/>
      <c r="DZJ230" s="248"/>
      <c r="DZK230" s="249"/>
      <c r="DZL230" s="250"/>
      <c r="DZM230" s="248"/>
      <c r="DZN230" s="249"/>
      <c r="DZO230" s="250"/>
      <c r="DZP230" s="248"/>
      <c r="DZQ230" s="249"/>
      <c r="DZR230" s="250"/>
      <c r="DZS230" s="248"/>
      <c r="DZT230" s="249"/>
      <c r="DZU230" s="250"/>
      <c r="DZV230" s="248"/>
      <c r="DZW230" s="249"/>
      <c r="DZX230" s="250"/>
      <c r="DZY230" s="248"/>
      <c r="DZZ230" s="249"/>
      <c r="EAA230" s="250"/>
      <c r="EAB230" s="248"/>
      <c r="EAC230" s="249"/>
      <c r="EAD230" s="250"/>
      <c r="EAE230" s="248"/>
      <c r="EAF230" s="249"/>
      <c r="EAG230" s="250"/>
      <c r="EAH230" s="248"/>
      <c r="EAI230" s="249"/>
      <c r="EAJ230" s="250"/>
      <c r="EAK230" s="248"/>
      <c r="EAL230" s="249"/>
      <c r="EAM230" s="250"/>
      <c r="EAN230" s="248"/>
      <c r="EAO230" s="249"/>
      <c r="EAP230" s="250"/>
      <c r="EAQ230" s="248"/>
      <c r="EAR230" s="249"/>
      <c r="EAS230" s="250"/>
      <c r="EAT230" s="248"/>
      <c r="EAU230" s="249"/>
      <c r="EAV230" s="250"/>
      <c r="EAW230" s="248"/>
      <c r="EAX230" s="249"/>
      <c r="EAY230" s="250"/>
      <c r="EAZ230" s="248"/>
      <c r="EBA230" s="249"/>
      <c r="EBB230" s="250"/>
      <c r="EBC230" s="248"/>
      <c r="EBD230" s="249"/>
      <c r="EBE230" s="250"/>
      <c r="EBF230" s="248"/>
      <c r="EBG230" s="249"/>
      <c r="EBH230" s="250"/>
      <c r="EBI230" s="248"/>
      <c r="EBJ230" s="249"/>
      <c r="EBK230" s="250"/>
      <c r="EBL230" s="248"/>
      <c r="EBM230" s="249"/>
      <c r="EBN230" s="250"/>
      <c r="EBO230" s="248"/>
      <c r="EBP230" s="249"/>
      <c r="EBQ230" s="250"/>
      <c r="EBR230" s="248"/>
      <c r="EBS230" s="249"/>
      <c r="EBT230" s="250"/>
      <c r="EBU230" s="248"/>
      <c r="EBV230" s="249"/>
      <c r="EBW230" s="250"/>
      <c r="EBX230" s="248"/>
      <c r="EBY230" s="249"/>
      <c r="EBZ230" s="250"/>
      <c r="ECA230" s="248"/>
      <c r="ECB230" s="249"/>
      <c r="ECC230" s="250"/>
      <c r="ECD230" s="248"/>
      <c r="ECE230" s="249"/>
      <c r="ECF230" s="250"/>
      <c r="ECG230" s="248"/>
      <c r="ECH230" s="249"/>
      <c r="ECI230" s="250"/>
      <c r="ECJ230" s="248"/>
      <c r="ECK230" s="249"/>
      <c r="ECL230" s="250"/>
      <c r="ECM230" s="248"/>
      <c r="ECN230" s="249"/>
      <c r="ECO230" s="250"/>
      <c r="ECP230" s="248"/>
      <c r="ECQ230" s="249"/>
      <c r="ECR230" s="250"/>
      <c r="ECS230" s="248"/>
      <c r="ECT230" s="249"/>
      <c r="ECU230" s="250"/>
      <c r="ECV230" s="248"/>
      <c r="ECW230" s="249"/>
      <c r="ECX230" s="250"/>
      <c r="ECY230" s="248"/>
      <c r="ECZ230" s="249"/>
      <c r="EDA230" s="250"/>
      <c r="EDB230" s="248"/>
      <c r="EDC230" s="249"/>
      <c r="EDD230" s="250"/>
      <c r="EDE230" s="248"/>
      <c r="EDF230" s="249"/>
      <c r="EDG230" s="250"/>
      <c r="EDH230" s="248"/>
      <c r="EDI230" s="249"/>
      <c r="EDJ230" s="250"/>
      <c r="EDK230" s="248"/>
      <c r="EDL230" s="249"/>
      <c r="EDM230" s="250"/>
      <c r="EDN230" s="248"/>
      <c r="EDO230" s="249"/>
      <c r="EDP230" s="250"/>
      <c r="EDQ230" s="248"/>
      <c r="EDR230" s="249"/>
      <c r="EDS230" s="250"/>
      <c r="EDT230" s="248"/>
      <c r="EDU230" s="249"/>
      <c r="EDV230" s="250"/>
      <c r="EDW230" s="248"/>
      <c r="EDX230" s="249"/>
      <c r="EDY230" s="250"/>
      <c r="EDZ230" s="248"/>
      <c r="EEA230" s="249"/>
      <c r="EEB230" s="250"/>
      <c r="EEC230" s="248"/>
      <c r="EED230" s="249"/>
      <c r="EEE230" s="250"/>
      <c r="EEF230" s="248"/>
      <c r="EEG230" s="249"/>
      <c r="EEH230" s="250"/>
      <c r="EEI230" s="248"/>
      <c r="EEJ230" s="249"/>
      <c r="EEK230" s="250"/>
      <c r="EEL230" s="248"/>
      <c r="EEM230" s="249"/>
      <c r="EEN230" s="250"/>
      <c r="EEO230" s="248"/>
      <c r="EEP230" s="249"/>
      <c r="EEQ230" s="250"/>
      <c r="EER230" s="248"/>
      <c r="EES230" s="249"/>
      <c r="EET230" s="250"/>
      <c r="EEU230" s="248"/>
      <c r="EEV230" s="249"/>
      <c r="EEW230" s="250"/>
      <c r="EEX230" s="248"/>
      <c r="EEY230" s="249"/>
      <c r="EEZ230" s="250"/>
      <c r="EFA230" s="248"/>
      <c r="EFB230" s="249"/>
      <c r="EFC230" s="250"/>
      <c r="EFD230" s="248"/>
      <c r="EFE230" s="249"/>
      <c r="EFF230" s="250"/>
      <c r="EFG230" s="248"/>
      <c r="EFH230" s="249"/>
      <c r="EFI230" s="250"/>
      <c r="EFJ230" s="248"/>
      <c r="EFK230" s="249"/>
      <c r="EFL230" s="250"/>
      <c r="EFM230" s="248"/>
      <c r="EFN230" s="249"/>
      <c r="EFO230" s="250"/>
      <c r="EFP230" s="248"/>
      <c r="EFQ230" s="249"/>
      <c r="EFR230" s="250"/>
      <c r="EFS230" s="248"/>
      <c r="EFT230" s="249"/>
      <c r="EFU230" s="250"/>
      <c r="EFV230" s="248"/>
      <c r="EFW230" s="249"/>
      <c r="EFX230" s="250"/>
      <c r="EFY230" s="248"/>
      <c r="EFZ230" s="249"/>
      <c r="EGA230" s="250"/>
      <c r="EGB230" s="248"/>
      <c r="EGC230" s="249"/>
      <c r="EGD230" s="250"/>
      <c r="EGE230" s="248"/>
      <c r="EGF230" s="249"/>
      <c r="EGG230" s="250"/>
      <c r="EGH230" s="248"/>
      <c r="EGI230" s="249"/>
      <c r="EGJ230" s="250"/>
      <c r="EGK230" s="248"/>
      <c r="EGL230" s="249"/>
      <c r="EGM230" s="250"/>
      <c r="EGN230" s="248"/>
      <c r="EGO230" s="249"/>
      <c r="EGP230" s="250"/>
      <c r="EGQ230" s="248"/>
      <c r="EGR230" s="249"/>
      <c r="EGS230" s="250"/>
      <c r="EGT230" s="248"/>
      <c r="EGU230" s="249"/>
      <c r="EGV230" s="250"/>
      <c r="EGW230" s="248"/>
      <c r="EGX230" s="249"/>
      <c r="EGY230" s="250"/>
      <c r="EGZ230" s="248"/>
      <c r="EHA230" s="249"/>
      <c r="EHB230" s="250"/>
      <c r="EHC230" s="248"/>
      <c r="EHD230" s="249"/>
      <c r="EHE230" s="250"/>
      <c r="EHF230" s="248"/>
      <c r="EHG230" s="249"/>
      <c r="EHH230" s="250"/>
      <c r="EHI230" s="248"/>
      <c r="EHJ230" s="249"/>
      <c r="EHK230" s="250"/>
      <c r="EHL230" s="248"/>
      <c r="EHM230" s="249"/>
      <c r="EHN230" s="250"/>
      <c r="EHO230" s="248"/>
      <c r="EHP230" s="249"/>
      <c r="EHQ230" s="250"/>
      <c r="EHR230" s="248"/>
      <c r="EHS230" s="249"/>
      <c r="EHT230" s="250"/>
      <c r="EHU230" s="248"/>
      <c r="EHV230" s="249"/>
      <c r="EHW230" s="250"/>
      <c r="EHX230" s="248"/>
      <c r="EHY230" s="249"/>
      <c r="EHZ230" s="250"/>
      <c r="EIA230" s="248"/>
      <c r="EIB230" s="249"/>
      <c r="EIC230" s="250"/>
      <c r="EID230" s="248"/>
      <c r="EIE230" s="249"/>
      <c r="EIF230" s="250"/>
      <c r="EIG230" s="248"/>
      <c r="EIH230" s="249"/>
      <c r="EII230" s="250"/>
      <c r="EIJ230" s="248"/>
      <c r="EIK230" s="249"/>
      <c r="EIL230" s="250"/>
      <c r="EIM230" s="248"/>
      <c r="EIN230" s="249"/>
      <c r="EIO230" s="250"/>
      <c r="EIP230" s="248"/>
      <c r="EIQ230" s="249"/>
      <c r="EIR230" s="250"/>
      <c r="EIS230" s="248"/>
      <c r="EIT230" s="249"/>
      <c r="EIU230" s="250"/>
      <c r="EIV230" s="248"/>
      <c r="EIW230" s="249"/>
      <c r="EIX230" s="250"/>
      <c r="EIY230" s="248"/>
      <c r="EIZ230" s="249"/>
      <c r="EJA230" s="250"/>
      <c r="EJB230" s="248"/>
      <c r="EJC230" s="249"/>
      <c r="EJD230" s="250"/>
      <c r="EJE230" s="248"/>
      <c r="EJF230" s="249"/>
      <c r="EJG230" s="250"/>
      <c r="EJH230" s="248"/>
      <c r="EJI230" s="249"/>
      <c r="EJJ230" s="250"/>
      <c r="EJK230" s="248"/>
      <c r="EJL230" s="249"/>
      <c r="EJM230" s="250"/>
      <c r="EJN230" s="248"/>
      <c r="EJO230" s="249"/>
      <c r="EJP230" s="250"/>
      <c r="EJQ230" s="248"/>
      <c r="EJR230" s="249"/>
      <c r="EJS230" s="250"/>
      <c r="EJT230" s="248"/>
      <c r="EJU230" s="249"/>
      <c r="EJV230" s="250"/>
      <c r="EJW230" s="248"/>
      <c r="EJX230" s="249"/>
      <c r="EJY230" s="250"/>
      <c r="EJZ230" s="248"/>
      <c r="EKA230" s="249"/>
      <c r="EKB230" s="250"/>
      <c r="EKC230" s="248"/>
      <c r="EKD230" s="249"/>
      <c r="EKE230" s="250"/>
      <c r="EKF230" s="248"/>
      <c r="EKG230" s="249"/>
      <c r="EKH230" s="250"/>
      <c r="EKI230" s="248"/>
      <c r="EKJ230" s="249"/>
      <c r="EKK230" s="250"/>
      <c r="EKL230" s="248"/>
      <c r="EKM230" s="249"/>
      <c r="EKN230" s="250"/>
      <c r="EKO230" s="248"/>
      <c r="EKP230" s="249"/>
      <c r="EKQ230" s="250"/>
      <c r="EKR230" s="248"/>
      <c r="EKS230" s="249"/>
      <c r="EKT230" s="250"/>
      <c r="EKU230" s="248"/>
      <c r="EKV230" s="249"/>
      <c r="EKW230" s="250"/>
      <c r="EKX230" s="248"/>
      <c r="EKY230" s="249"/>
      <c r="EKZ230" s="250"/>
      <c r="ELA230" s="248"/>
      <c r="ELB230" s="249"/>
      <c r="ELC230" s="250"/>
      <c r="ELD230" s="248"/>
      <c r="ELE230" s="249"/>
      <c r="ELF230" s="250"/>
      <c r="ELG230" s="248"/>
      <c r="ELH230" s="249"/>
      <c r="ELI230" s="250"/>
      <c r="ELJ230" s="248"/>
      <c r="ELK230" s="249"/>
      <c r="ELL230" s="250"/>
      <c r="ELM230" s="248"/>
      <c r="ELN230" s="249"/>
      <c r="ELO230" s="250"/>
      <c r="ELP230" s="248"/>
      <c r="ELQ230" s="249"/>
      <c r="ELR230" s="250"/>
      <c r="ELS230" s="248"/>
      <c r="ELT230" s="249"/>
      <c r="ELU230" s="250"/>
      <c r="ELV230" s="248"/>
      <c r="ELW230" s="249"/>
      <c r="ELX230" s="250"/>
      <c r="ELY230" s="248"/>
      <c r="ELZ230" s="249"/>
      <c r="EMA230" s="250"/>
      <c r="EMB230" s="248"/>
      <c r="EMC230" s="249"/>
      <c r="EMD230" s="250"/>
      <c r="EME230" s="248"/>
      <c r="EMF230" s="249"/>
      <c r="EMG230" s="250"/>
      <c r="EMH230" s="248"/>
      <c r="EMI230" s="249"/>
      <c r="EMJ230" s="250"/>
      <c r="EMK230" s="248"/>
      <c r="EML230" s="249"/>
      <c r="EMM230" s="250"/>
      <c r="EMN230" s="248"/>
      <c r="EMO230" s="249"/>
      <c r="EMP230" s="250"/>
      <c r="EMQ230" s="248"/>
      <c r="EMR230" s="249"/>
      <c r="EMS230" s="250"/>
      <c r="EMT230" s="248"/>
      <c r="EMU230" s="249"/>
      <c r="EMV230" s="250"/>
      <c r="EMW230" s="248"/>
      <c r="EMX230" s="249"/>
      <c r="EMY230" s="250"/>
      <c r="EMZ230" s="248"/>
      <c r="ENA230" s="249"/>
      <c r="ENB230" s="250"/>
      <c r="ENC230" s="248"/>
      <c r="END230" s="249"/>
      <c r="ENE230" s="250"/>
      <c r="ENF230" s="248"/>
      <c r="ENG230" s="249"/>
      <c r="ENH230" s="250"/>
      <c r="ENI230" s="248"/>
      <c r="ENJ230" s="249"/>
      <c r="ENK230" s="250"/>
      <c r="ENL230" s="248"/>
      <c r="ENM230" s="249"/>
      <c r="ENN230" s="250"/>
      <c r="ENO230" s="248"/>
      <c r="ENP230" s="249"/>
      <c r="ENQ230" s="250"/>
      <c r="ENR230" s="248"/>
      <c r="ENS230" s="249"/>
      <c r="ENT230" s="250"/>
      <c r="ENU230" s="248"/>
      <c r="ENV230" s="249"/>
      <c r="ENW230" s="250"/>
      <c r="ENX230" s="248"/>
      <c r="ENY230" s="249"/>
      <c r="ENZ230" s="250"/>
      <c r="EOA230" s="248"/>
      <c r="EOB230" s="249"/>
      <c r="EOC230" s="250"/>
      <c r="EOD230" s="248"/>
      <c r="EOE230" s="249"/>
      <c r="EOF230" s="250"/>
      <c r="EOG230" s="248"/>
      <c r="EOH230" s="249"/>
      <c r="EOI230" s="250"/>
      <c r="EOJ230" s="248"/>
      <c r="EOK230" s="249"/>
      <c r="EOL230" s="250"/>
      <c r="EOM230" s="248"/>
      <c r="EON230" s="249"/>
      <c r="EOO230" s="250"/>
      <c r="EOP230" s="248"/>
      <c r="EOQ230" s="249"/>
      <c r="EOR230" s="250"/>
      <c r="EOS230" s="248"/>
      <c r="EOT230" s="249"/>
      <c r="EOU230" s="250"/>
      <c r="EOV230" s="248"/>
      <c r="EOW230" s="249"/>
      <c r="EOX230" s="250"/>
      <c r="EOY230" s="248"/>
      <c r="EOZ230" s="249"/>
      <c r="EPA230" s="250"/>
      <c r="EPB230" s="248"/>
      <c r="EPC230" s="249"/>
      <c r="EPD230" s="250"/>
      <c r="EPE230" s="248"/>
      <c r="EPF230" s="249"/>
      <c r="EPG230" s="250"/>
      <c r="EPH230" s="248"/>
      <c r="EPI230" s="249"/>
      <c r="EPJ230" s="250"/>
      <c r="EPK230" s="248"/>
      <c r="EPL230" s="249"/>
      <c r="EPM230" s="250"/>
      <c r="EPN230" s="248"/>
      <c r="EPO230" s="249"/>
      <c r="EPP230" s="250"/>
      <c r="EPQ230" s="248"/>
      <c r="EPR230" s="249"/>
      <c r="EPS230" s="250"/>
      <c r="EPT230" s="248"/>
      <c r="EPU230" s="249"/>
      <c r="EPV230" s="250"/>
      <c r="EPW230" s="248"/>
      <c r="EPX230" s="249"/>
      <c r="EPY230" s="250"/>
      <c r="EPZ230" s="248"/>
      <c r="EQA230" s="249"/>
      <c r="EQB230" s="250"/>
      <c r="EQC230" s="248"/>
      <c r="EQD230" s="249"/>
      <c r="EQE230" s="250"/>
      <c r="EQF230" s="248"/>
      <c r="EQG230" s="249"/>
      <c r="EQH230" s="250"/>
      <c r="EQI230" s="248"/>
      <c r="EQJ230" s="249"/>
      <c r="EQK230" s="250"/>
      <c r="EQL230" s="248"/>
      <c r="EQM230" s="249"/>
      <c r="EQN230" s="250"/>
      <c r="EQO230" s="248"/>
      <c r="EQP230" s="249"/>
      <c r="EQQ230" s="250"/>
      <c r="EQR230" s="248"/>
      <c r="EQS230" s="249"/>
      <c r="EQT230" s="250"/>
      <c r="EQU230" s="248"/>
      <c r="EQV230" s="249"/>
      <c r="EQW230" s="250"/>
      <c r="EQX230" s="248"/>
      <c r="EQY230" s="249"/>
      <c r="EQZ230" s="250"/>
      <c r="ERA230" s="248"/>
      <c r="ERB230" s="249"/>
      <c r="ERC230" s="250"/>
      <c r="ERD230" s="248"/>
      <c r="ERE230" s="249"/>
      <c r="ERF230" s="250"/>
      <c r="ERG230" s="248"/>
      <c r="ERH230" s="249"/>
      <c r="ERI230" s="250"/>
      <c r="ERJ230" s="248"/>
      <c r="ERK230" s="249"/>
      <c r="ERL230" s="250"/>
      <c r="ERM230" s="248"/>
      <c r="ERN230" s="249"/>
      <c r="ERO230" s="250"/>
      <c r="ERP230" s="248"/>
      <c r="ERQ230" s="249"/>
      <c r="ERR230" s="250"/>
      <c r="ERS230" s="248"/>
      <c r="ERT230" s="249"/>
      <c r="ERU230" s="250"/>
      <c r="ERV230" s="248"/>
      <c r="ERW230" s="249"/>
      <c r="ERX230" s="250"/>
      <c r="ERY230" s="248"/>
      <c r="ERZ230" s="249"/>
      <c r="ESA230" s="250"/>
      <c r="ESB230" s="248"/>
      <c r="ESC230" s="249"/>
      <c r="ESD230" s="250"/>
      <c r="ESE230" s="248"/>
      <c r="ESF230" s="249"/>
      <c r="ESG230" s="250"/>
      <c r="ESH230" s="248"/>
      <c r="ESI230" s="249"/>
      <c r="ESJ230" s="250"/>
      <c r="ESK230" s="248"/>
      <c r="ESL230" s="249"/>
      <c r="ESM230" s="250"/>
      <c r="ESN230" s="248"/>
      <c r="ESO230" s="249"/>
      <c r="ESP230" s="250"/>
      <c r="ESQ230" s="248"/>
      <c r="ESR230" s="249"/>
      <c r="ESS230" s="250"/>
      <c r="EST230" s="248"/>
      <c r="ESU230" s="249"/>
      <c r="ESV230" s="250"/>
      <c r="ESW230" s="248"/>
      <c r="ESX230" s="249"/>
      <c r="ESY230" s="250"/>
      <c r="ESZ230" s="248"/>
      <c r="ETA230" s="249"/>
      <c r="ETB230" s="250"/>
      <c r="ETC230" s="248"/>
      <c r="ETD230" s="249"/>
      <c r="ETE230" s="250"/>
      <c r="ETF230" s="248"/>
      <c r="ETG230" s="249"/>
      <c r="ETH230" s="250"/>
      <c r="ETI230" s="248"/>
      <c r="ETJ230" s="249"/>
      <c r="ETK230" s="250"/>
      <c r="ETL230" s="248"/>
      <c r="ETM230" s="249"/>
      <c r="ETN230" s="250"/>
      <c r="ETO230" s="248"/>
      <c r="ETP230" s="249"/>
      <c r="ETQ230" s="250"/>
      <c r="ETR230" s="248"/>
      <c r="ETS230" s="249"/>
      <c r="ETT230" s="250"/>
      <c r="ETU230" s="248"/>
      <c r="ETV230" s="249"/>
      <c r="ETW230" s="250"/>
      <c r="ETX230" s="248"/>
      <c r="ETY230" s="249"/>
      <c r="ETZ230" s="250"/>
      <c r="EUA230" s="248"/>
      <c r="EUB230" s="249"/>
      <c r="EUC230" s="250"/>
      <c r="EUD230" s="248"/>
      <c r="EUE230" s="249"/>
      <c r="EUF230" s="250"/>
      <c r="EUG230" s="248"/>
      <c r="EUH230" s="249"/>
      <c r="EUI230" s="250"/>
      <c r="EUJ230" s="248"/>
      <c r="EUK230" s="249"/>
      <c r="EUL230" s="250"/>
      <c r="EUM230" s="248"/>
      <c r="EUN230" s="249"/>
      <c r="EUO230" s="250"/>
      <c r="EUP230" s="248"/>
      <c r="EUQ230" s="249"/>
      <c r="EUR230" s="250"/>
      <c r="EUS230" s="248"/>
      <c r="EUT230" s="249"/>
      <c r="EUU230" s="250"/>
      <c r="EUV230" s="248"/>
      <c r="EUW230" s="249"/>
      <c r="EUX230" s="250"/>
      <c r="EUY230" s="248"/>
      <c r="EUZ230" s="249"/>
      <c r="EVA230" s="250"/>
      <c r="EVB230" s="248"/>
      <c r="EVC230" s="249"/>
      <c r="EVD230" s="250"/>
      <c r="EVE230" s="248"/>
      <c r="EVF230" s="249"/>
      <c r="EVG230" s="250"/>
      <c r="EVH230" s="248"/>
      <c r="EVI230" s="249"/>
      <c r="EVJ230" s="250"/>
      <c r="EVK230" s="248"/>
      <c r="EVL230" s="249"/>
      <c r="EVM230" s="250"/>
      <c r="EVN230" s="248"/>
      <c r="EVO230" s="249"/>
      <c r="EVP230" s="250"/>
      <c r="EVQ230" s="248"/>
      <c r="EVR230" s="249"/>
      <c r="EVS230" s="250"/>
      <c r="EVT230" s="248"/>
      <c r="EVU230" s="249"/>
      <c r="EVV230" s="250"/>
      <c r="EVW230" s="248"/>
      <c r="EVX230" s="249"/>
      <c r="EVY230" s="250"/>
      <c r="EVZ230" s="248"/>
      <c r="EWA230" s="249"/>
      <c r="EWB230" s="250"/>
      <c r="EWC230" s="248"/>
      <c r="EWD230" s="249"/>
      <c r="EWE230" s="250"/>
      <c r="EWF230" s="248"/>
      <c r="EWG230" s="249"/>
      <c r="EWH230" s="250"/>
      <c r="EWI230" s="248"/>
      <c r="EWJ230" s="249"/>
      <c r="EWK230" s="250"/>
      <c r="EWL230" s="248"/>
      <c r="EWM230" s="249"/>
      <c r="EWN230" s="250"/>
      <c r="EWO230" s="248"/>
      <c r="EWP230" s="249"/>
      <c r="EWQ230" s="250"/>
      <c r="EWR230" s="248"/>
      <c r="EWS230" s="249"/>
      <c r="EWT230" s="250"/>
      <c r="EWU230" s="248"/>
      <c r="EWV230" s="249"/>
      <c r="EWW230" s="250"/>
      <c r="EWX230" s="248"/>
      <c r="EWY230" s="249"/>
      <c r="EWZ230" s="250"/>
      <c r="EXA230" s="248"/>
      <c r="EXB230" s="249"/>
      <c r="EXC230" s="250"/>
      <c r="EXD230" s="248"/>
      <c r="EXE230" s="249"/>
      <c r="EXF230" s="250"/>
      <c r="EXG230" s="248"/>
      <c r="EXH230" s="249"/>
      <c r="EXI230" s="250"/>
      <c r="EXJ230" s="248"/>
      <c r="EXK230" s="249"/>
      <c r="EXL230" s="250"/>
      <c r="EXM230" s="248"/>
      <c r="EXN230" s="249"/>
      <c r="EXO230" s="250"/>
      <c r="EXP230" s="248"/>
      <c r="EXQ230" s="249"/>
      <c r="EXR230" s="250"/>
      <c r="EXS230" s="248"/>
      <c r="EXT230" s="249"/>
      <c r="EXU230" s="250"/>
      <c r="EXV230" s="248"/>
      <c r="EXW230" s="249"/>
      <c r="EXX230" s="250"/>
      <c r="EXY230" s="248"/>
      <c r="EXZ230" s="249"/>
      <c r="EYA230" s="250"/>
      <c r="EYB230" s="248"/>
      <c r="EYC230" s="249"/>
      <c r="EYD230" s="250"/>
      <c r="EYE230" s="248"/>
      <c r="EYF230" s="249"/>
      <c r="EYG230" s="250"/>
      <c r="EYH230" s="248"/>
      <c r="EYI230" s="249"/>
      <c r="EYJ230" s="250"/>
      <c r="EYK230" s="248"/>
      <c r="EYL230" s="249"/>
      <c r="EYM230" s="250"/>
      <c r="EYN230" s="248"/>
      <c r="EYO230" s="249"/>
      <c r="EYP230" s="250"/>
      <c r="EYQ230" s="248"/>
      <c r="EYR230" s="249"/>
      <c r="EYS230" s="250"/>
      <c r="EYT230" s="248"/>
      <c r="EYU230" s="249"/>
      <c r="EYV230" s="250"/>
      <c r="EYW230" s="248"/>
      <c r="EYX230" s="249"/>
      <c r="EYY230" s="250"/>
      <c r="EYZ230" s="248"/>
      <c r="EZA230" s="249"/>
      <c r="EZB230" s="250"/>
      <c r="EZC230" s="248"/>
      <c r="EZD230" s="249"/>
      <c r="EZE230" s="250"/>
      <c r="EZF230" s="248"/>
      <c r="EZG230" s="249"/>
      <c r="EZH230" s="250"/>
      <c r="EZI230" s="248"/>
      <c r="EZJ230" s="249"/>
      <c r="EZK230" s="250"/>
      <c r="EZL230" s="248"/>
      <c r="EZM230" s="249"/>
      <c r="EZN230" s="250"/>
      <c r="EZO230" s="248"/>
      <c r="EZP230" s="249"/>
      <c r="EZQ230" s="250"/>
      <c r="EZR230" s="248"/>
      <c r="EZS230" s="249"/>
      <c r="EZT230" s="250"/>
      <c r="EZU230" s="248"/>
      <c r="EZV230" s="249"/>
      <c r="EZW230" s="250"/>
      <c r="EZX230" s="248"/>
      <c r="EZY230" s="249"/>
      <c r="EZZ230" s="250"/>
      <c r="FAA230" s="248"/>
      <c r="FAB230" s="249"/>
      <c r="FAC230" s="250"/>
      <c r="FAD230" s="248"/>
      <c r="FAE230" s="249"/>
      <c r="FAF230" s="250"/>
      <c r="FAG230" s="248"/>
      <c r="FAH230" s="249"/>
      <c r="FAI230" s="250"/>
      <c r="FAJ230" s="248"/>
      <c r="FAK230" s="249"/>
      <c r="FAL230" s="250"/>
      <c r="FAM230" s="248"/>
      <c r="FAN230" s="249"/>
      <c r="FAO230" s="250"/>
      <c r="FAP230" s="248"/>
      <c r="FAQ230" s="249"/>
      <c r="FAR230" s="250"/>
      <c r="FAS230" s="248"/>
      <c r="FAT230" s="249"/>
      <c r="FAU230" s="250"/>
      <c r="FAV230" s="248"/>
      <c r="FAW230" s="249"/>
      <c r="FAX230" s="250"/>
      <c r="FAY230" s="248"/>
      <c r="FAZ230" s="249"/>
      <c r="FBA230" s="250"/>
      <c r="FBB230" s="248"/>
      <c r="FBC230" s="249"/>
      <c r="FBD230" s="250"/>
      <c r="FBE230" s="248"/>
      <c r="FBF230" s="249"/>
      <c r="FBG230" s="250"/>
      <c r="FBH230" s="248"/>
      <c r="FBI230" s="249"/>
      <c r="FBJ230" s="250"/>
      <c r="FBK230" s="248"/>
      <c r="FBL230" s="249"/>
      <c r="FBM230" s="250"/>
      <c r="FBN230" s="248"/>
      <c r="FBO230" s="249"/>
      <c r="FBP230" s="250"/>
      <c r="FBQ230" s="248"/>
      <c r="FBR230" s="249"/>
      <c r="FBS230" s="250"/>
      <c r="FBT230" s="248"/>
      <c r="FBU230" s="249"/>
      <c r="FBV230" s="250"/>
      <c r="FBW230" s="248"/>
      <c r="FBX230" s="249"/>
      <c r="FBY230" s="250"/>
      <c r="FBZ230" s="248"/>
      <c r="FCA230" s="249"/>
      <c r="FCB230" s="250"/>
      <c r="FCC230" s="248"/>
      <c r="FCD230" s="249"/>
      <c r="FCE230" s="250"/>
      <c r="FCF230" s="248"/>
      <c r="FCG230" s="249"/>
      <c r="FCH230" s="250"/>
      <c r="FCI230" s="248"/>
      <c r="FCJ230" s="249"/>
      <c r="FCK230" s="250"/>
      <c r="FCL230" s="248"/>
      <c r="FCM230" s="249"/>
      <c r="FCN230" s="250"/>
      <c r="FCO230" s="248"/>
      <c r="FCP230" s="249"/>
      <c r="FCQ230" s="250"/>
      <c r="FCR230" s="248"/>
      <c r="FCS230" s="249"/>
      <c r="FCT230" s="250"/>
      <c r="FCU230" s="248"/>
      <c r="FCV230" s="249"/>
      <c r="FCW230" s="250"/>
      <c r="FCX230" s="248"/>
      <c r="FCY230" s="249"/>
      <c r="FCZ230" s="250"/>
      <c r="FDA230" s="248"/>
      <c r="FDB230" s="249"/>
      <c r="FDC230" s="250"/>
      <c r="FDD230" s="248"/>
      <c r="FDE230" s="249"/>
      <c r="FDF230" s="250"/>
      <c r="FDG230" s="248"/>
      <c r="FDH230" s="249"/>
      <c r="FDI230" s="250"/>
      <c r="FDJ230" s="248"/>
      <c r="FDK230" s="249"/>
      <c r="FDL230" s="250"/>
      <c r="FDM230" s="248"/>
      <c r="FDN230" s="249"/>
      <c r="FDO230" s="250"/>
      <c r="FDP230" s="248"/>
      <c r="FDQ230" s="249"/>
      <c r="FDR230" s="250"/>
      <c r="FDS230" s="248"/>
      <c r="FDT230" s="249"/>
      <c r="FDU230" s="250"/>
      <c r="FDV230" s="248"/>
      <c r="FDW230" s="249"/>
      <c r="FDX230" s="250"/>
      <c r="FDY230" s="248"/>
      <c r="FDZ230" s="249"/>
      <c r="FEA230" s="250"/>
      <c r="FEB230" s="248"/>
      <c r="FEC230" s="249"/>
      <c r="FED230" s="250"/>
      <c r="FEE230" s="248"/>
      <c r="FEF230" s="249"/>
      <c r="FEG230" s="250"/>
      <c r="FEH230" s="248"/>
      <c r="FEI230" s="249"/>
      <c r="FEJ230" s="250"/>
      <c r="FEK230" s="248"/>
      <c r="FEL230" s="249"/>
      <c r="FEM230" s="250"/>
      <c r="FEN230" s="248"/>
      <c r="FEO230" s="249"/>
      <c r="FEP230" s="250"/>
      <c r="FEQ230" s="248"/>
      <c r="FER230" s="249"/>
      <c r="FES230" s="250"/>
      <c r="FET230" s="248"/>
      <c r="FEU230" s="249"/>
      <c r="FEV230" s="250"/>
      <c r="FEW230" s="248"/>
      <c r="FEX230" s="249"/>
      <c r="FEY230" s="250"/>
      <c r="FEZ230" s="248"/>
      <c r="FFA230" s="249"/>
      <c r="FFB230" s="250"/>
      <c r="FFC230" s="248"/>
      <c r="FFD230" s="249"/>
      <c r="FFE230" s="250"/>
      <c r="FFF230" s="248"/>
      <c r="FFG230" s="249"/>
      <c r="FFH230" s="250"/>
      <c r="FFI230" s="248"/>
      <c r="FFJ230" s="249"/>
      <c r="FFK230" s="250"/>
      <c r="FFL230" s="248"/>
      <c r="FFM230" s="249"/>
      <c r="FFN230" s="250"/>
      <c r="FFO230" s="248"/>
      <c r="FFP230" s="249"/>
      <c r="FFQ230" s="250"/>
      <c r="FFR230" s="248"/>
      <c r="FFS230" s="249"/>
      <c r="FFT230" s="250"/>
      <c r="FFU230" s="248"/>
      <c r="FFV230" s="249"/>
      <c r="FFW230" s="250"/>
      <c r="FFX230" s="248"/>
      <c r="FFY230" s="249"/>
      <c r="FFZ230" s="250"/>
      <c r="FGA230" s="248"/>
      <c r="FGB230" s="249"/>
      <c r="FGC230" s="250"/>
      <c r="FGD230" s="248"/>
      <c r="FGE230" s="249"/>
      <c r="FGF230" s="250"/>
      <c r="FGG230" s="248"/>
      <c r="FGH230" s="249"/>
      <c r="FGI230" s="250"/>
      <c r="FGJ230" s="248"/>
      <c r="FGK230" s="249"/>
      <c r="FGL230" s="250"/>
      <c r="FGM230" s="248"/>
      <c r="FGN230" s="249"/>
      <c r="FGO230" s="250"/>
      <c r="FGP230" s="248"/>
      <c r="FGQ230" s="249"/>
      <c r="FGR230" s="250"/>
      <c r="FGS230" s="248"/>
      <c r="FGT230" s="249"/>
      <c r="FGU230" s="250"/>
      <c r="FGV230" s="248"/>
      <c r="FGW230" s="249"/>
      <c r="FGX230" s="250"/>
      <c r="FGY230" s="248"/>
      <c r="FGZ230" s="249"/>
      <c r="FHA230" s="250"/>
      <c r="FHB230" s="248"/>
      <c r="FHC230" s="249"/>
      <c r="FHD230" s="250"/>
      <c r="FHE230" s="248"/>
      <c r="FHF230" s="249"/>
      <c r="FHG230" s="250"/>
      <c r="FHH230" s="248"/>
      <c r="FHI230" s="249"/>
      <c r="FHJ230" s="250"/>
      <c r="FHK230" s="248"/>
      <c r="FHL230" s="249"/>
      <c r="FHM230" s="250"/>
      <c r="FHN230" s="248"/>
      <c r="FHO230" s="249"/>
      <c r="FHP230" s="250"/>
      <c r="FHQ230" s="248"/>
      <c r="FHR230" s="249"/>
      <c r="FHS230" s="250"/>
      <c r="FHT230" s="248"/>
      <c r="FHU230" s="249"/>
      <c r="FHV230" s="250"/>
      <c r="FHW230" s="248"/>
      <c r="FHX230" s="249"/>
      <c r="FHY230" s="250"/>
      <c r="FHZ230" s="248"/>
      <c r="FIA230" s="249"/>
      <c r="FIB230" s="250"/>
      <c r="FIC230" s="248"/>
      <c r="FID230" s="249"/>
      <c r="FIE230" s="250"/>
      <c r="FIF230" s="248"/>
      <c r="FIG230" s="249"/>
      <c r="FIH230" s="250"/>
      <c r="FII230" s="248"/>
      <c r="FIJ230" s="249"/>
      <c r="FIK230" s="250"/>
      <c r="FIL230" s="248"/>
      <c r="FIM230" s="249"/>
      <c r="FIN230" s="250"/>
      <c r="FIO230" s="248"/>
      <c r="FIP230" s="249"/>
      <c r="FIQ230" s="250"/>
      <c r="FIR230" s="248"/>
      <c r="FIS230" s="249"/>
      <c r="FIT230" s="250"/>
      <c r="FIU230" s="248"/>
      <c r="FIV230" s="249"/>
      <c r="FIW230" s="250"/>
      <c r="FIX230" s="248"/>
      <c r="FIY230" s="249"/>
      <c r="FIZ230" s="250"/>
      <c r="FJA230" s="248"/>
      <c r="FJB230" s="249"/>
      <c r="FJC230" s="250"/>
      <c r="FJD230" s="248"/>
      <c r="FJE230" s="249"/>
      <c r="FJF230" s="250"/>
      <c r="FJG230" s="248"/>
      <c r="FJH230" s="249"/>
      <c r="FJI230" s="250"/>
      <c r="FJJ230" s="248"/>
      <c r="FJK230" s="249"/>
      <c r="FJL230" s="250"/>
      <c r="FJM230" s="248"/>
      <c r="FJN230" s="249"/>
      <c r="FJO230" s="250"/>
      <c r="FJP230" s="248"/>
      <c r="FJQ230" s="249"/>
      <c r="FJR230" s="250"/>
      <c r="FJS230" s="248"/>
      <c r="FJT230" s="249"/>
      <c r="FJU230" s="250"/>
      <c r="FJV230" s="248"/>
      <c r="FJW230" s="249"/>
      <c r="FJX230" s="250"/>
      <c r="FJY230" s="248"/>
      <c r="FJZ230" s="249"/>
      <c r="FKA230" s="250"/>
      <c r="FKB230" s="248"/>
      <c r="FKC230" s="249"/>
      <c r="FKD230" s="250"/>
      <c r="FKE230" s="248"/>
      <c r="FKF230" s="249"/>
      <c r="FKG230" s="250"/>
      <c r="FKH230" s="248"/>
      <c r="FKI230" s="249"/>
      <c r="FKJ230" s="250"/>
      <c r="FKK230" s="248"/>
      <c r="FKL230" s="249"/>
      <c r="FKM230" s="250"/>
      <c r="FKN230" s="248"/>
      <c r="FKO230" s="249"/>
      <c r="FKP230" s="250"/>
      <c r="FKQ230" s="248"/>
      <c r="FKR230" s="249"/>
      <c r="FKS230" s="250"/>
      <c r="FKT230" s="248"/>
      <c r="FKU230" s="249"/>
      <c r="FKV230" s="250"/>
      <c r="FKW230" s="248"/>
      <c r="FKX230" s="249"/>
      <c r="FKY230" s="250"/>
      <c r="FKZ230" s="248"/>
      <c r="FLA230" s="249"/>
      <c r="FLB230" s="250"/>
      <c r="FLC230" s="248"/>
      <c r="FLD230" s="249"/>
      <c r="FLE230" s="250"/>
      <c r="FLF230" s="248"/>
      <c r="FLG230" s="249"/>
      <c r="FLH230" s="250"/>
      <c r="FLI230" s="248"/>
      <c r="FLJ230" s="249"/>
      <c r="FLK230" s="250"/>
      <c r="FLL230" s="248"/>
      <c r="FLM230" s="249"/>
      <c r="FLN230" s="250"/>
      <c r="FLO230" s="248"/>
      <c r="FLP230" s="249"/>
      <c r="FLQ230" s="250"/>
      <c r="FLR230" s="248"/>
      <c r="FLS230" s="249"/>
      <c r="FLT230" s="250"/>
      <c r="FLU230" s="248"/>
      <c r="FLV230" s="249"/>
      <c r="FLW230" s="250"/>
      <c r="FLX230" s="248"/>
      <c r="FLY230" s="249"/>
      <c r="FLZ230" s="250"/>
      <c r="FMA230" s="248"/>
      <c r="FMB230" s="249"/>
      <c r="FMC230" s="250"/>
      <c r="FMD230" s="248"/>
      <c r="FME230" s="249"/>
      <c r="FMF230" s="250"/>
      <c r="FMG230" s="248"/>
      <c r="FMH230" s="249"/>
      <c r="FMI230" s="250"/>
      <c r="FMJ230" s="248"/>
      <c r="FMK230" s="249"/>
      <c r="FML230" s="250"/>
      <c r="FMM230" s="248"/>
      <c r="FMN230" s="249"/>
      <c r="FMO230" s="250"/>
      <c r="FMP230" s="248"/>
      <c r="FMQ230" s="249"/>
      <c r="FMR230" s="250"/>
      <c r="FMS230" s="248"/>
      <c r="FMT230" s="249"/>
      <c r="FMU230" s="250"/>
      <c r="FMV230" s="248"/>
      <c r="FMW230" s="249"/>
      <c r="FMX230" s="250"/>
      <c r="FMY230" s="248"/>
      <c r="FMZ230" s="249"/>
      <c r="FNA230" s="250"/>
      <c r="FNB230" s="248"/>
      <c r="FNC230" s="249"/>
      <c r="FND230" s="250"/>
      <c r="FNE230" s="248"/>
      <c r="FNF230" s="249"/>
      <c r="FNG230" s="250"/>
      <c r="FNH230" s="248"/>
      <c r="FNI230" s="249"/>
      <c r="FNJ230" s="250"/>
      <c r="FNK230" s="248"/>
      <c r="FNL230" s="249"/>
      <c r="FNM230" s="250"/>
      <c r="FNN230" s="248"/>
      <c r="FNO230" s="249"/>
      <c r="FNP230" s="250"/>
      <c r="FNQ230" s="248"/>
      <c r="FNR230" s="249"/>
      <c r="FNS230" s="250"/>
      <c r="FNT230" s="248"/>
      <c r="FNU230" s="249"/>
      <c r="FNV230" s="250"/>
      <c r="FNW230" s="248"/>
      <c r="FNX230" s="249"/>
      <c r="FNY230" s="250"/>
      <c r="FNZ230" s="248"/>
      <c r="FOA230" s="249"/>
      <c r="FOB230" s="250"/>
      <c r="FOC230" s="248"/>
      <c r="FOD230" s="249"/>
      <c r="FOE230" s="250"/>
      <c r="FOF230" s="248"/>
      <c r="FOG230" s="249"/>
      <c r="FOH230" s="250"/>
      <c r="FOI230" s="248"/>
      <c r="FOJ230" s="249"/>
      <c r="FOK230" s="250"/>
      <c r="FOL230" s="248"/>
      <c r="FOM230" s="249"/>
      <c r="FON230" s="250"/>
      <c r="FOO230" s="248"/>
      <c r="FOP230" s="249"/>
      <c r="FOQ230" s="250"/>
      <c r="FOR230" s="248"/>
      <c r="FOS230" s="249"/>
      <c r="FOT230" s="250"/>
      <c r="FOU230" s="248"/>
      <c r="FOV230" s="249"/>
      <c r="FOW230" s="250"/>
      <c r="FOX230" s="248"/>
      <c r="FOY230" s="249"/>
      <c r="FOZ230" s="250"/>
      <c r="FPA230" s="248"/>
      <c r="FPB230" s="249"/>
      <c r="FPC230" s="250"/>
      <c r="FPD230" s="248"/>
      <c r="FPE230" s="249"/>
      <c r="FPF230" s="250"/>
      <c r="FPG230" s="248"/>
      <c r="FPH230" s="249"/>
      <c r="FPI230" s="250"/>
      <c r="FPJ230" s="248"/>
      <c r="FPK230" s="249"/>
      <c r="FPL230" s="250"/>
      <c r="FPM230" s="248"/>
      <c r="FPN230" s="249"/>
      <c r="FPO230" s="250"/>
      <c r="FPP230" s="248"/>
      <c r="FPQ230" s="249"/>
      <c r="FPR230" s="250"/>
      <c r="FPS230" s="248"/>
      <c r="FPT230" s="249"/>
      <c r="FPU230" s="250"/>
      <c r="FPV230" s="248"/>
      <c r="FPW230" s="249"/>
      <c r="FPX230" s="250"/>
      <c r="FPY230" s="248"/>
      <c r="FPZ230" s="249"/>
      <c r="FQA230" s="250"/>
      <c r="FQB230" s="248"/>
      <c r="FQC230" s="249"/>
      <c r="FQD230" s="250"/>
      <c r="FQE230" s="248"/>
      <c r="FQF230" s="249"/>
      <c r="FQG230" s="250"/>
      <c r="FQH230" s="248"/>
      <c r="FQI230" s="249"/>
      <c r="FQJ230" s="250"/>
      <c r="FQK230" s="248"/>
      <c r="FQL230" s="249"/>
      <c r="FQM230" s="250"/>
      <c r="FQN230" s="248"/>
      <c r="FQO230" s="249"/>
      <c r="FQP230" s="250"/>
      <c r="FQQ230" s="248"/>
      <c r="FQR230" s="249"/>
      <c r="FQS230" s="250"/>
      <c r="FQT230" s="248"/>
      <c r="FQU230" s="249"/>
      <c r="FQV230" s="250"/>
      <c r="FQW230" s="248"/>
      <c r="FQX230" s="249"/>
      <c r="FQY230" s="250"/>
      <c r="FQZ230" s="248"/>
      <c r="FRA230" s="249"/>
      <c r="FRB230" s="250"/>
      <c r="FRC230" s="248"/>
      <c r="FRD230" s="249"/>
      <c r="FRE230" s="250"/>
      <c r="FRF230" s="248"/>
      <c r="FRG230" s="249"/>
      <c r="FRH230" s="250"/>
      <c r="FRI230" s="248"/>
      <c r="FRJ230" s="249"/>
      <c r="FRK230" s="250"/>
      <c r="FRL230" s="248"/>
      <c r="FRM230" s="249"/>
      <c r="FRN230" s="250"/>
      <c r="FRO230" s="248"/>
      <c r="FRP230" s="249"/>
      <c r="FRQ230" s="250"/>
      <c r="FRR230" s="248"/>
      <c r="FRS230" s="249"/>
      <c r="FRT230" s="250"/>
      <c r="FRU230" s="248"/>
      <c r="FRV230" s="249"/>
      <c r="FRW230" s="250"/>
      <c r="FRX230" s="248"/>
      <c r="FRY230" s="249"/>
      <c r="FRZ230" s="250"/>
      <c r="FSA230" s="248"/>
      <c r="FSB230" s="249"/>
      <c r="FSC230" s="250"/>
      <c r="FSD230" s="248"/>
      <c r="FSE230" s="249"/>
      <c r="FSF230" s="250"/>
      <c r="FSG230" s="248"/>
      <c r="FSH230" s="249"/>
      <c r="FSI230" s="250"/>
      <c r="FSJ230" s="248"/>
      <c r="FSK230" s="249"/>
      <c r="FSL230" s="250"/>
      <c r="FSM230" s="248"/>
      <c r="FSN230" s="249"/>
      <c r="FSO230" s="250"/>
      <c r="FSP230" s="248"/>
      <c r="FSQ230" s="249"/>
      <c r="FSR230" s="250"/>
      <c r="FSS230" s="248"/>
      <c r="FST230" s="249"/>
      <c r="FSU230" s="250"/>
      <c r="FSV230" s="248"/>
      <c r="FSW230" s="249"/>
      <c r="FSX230" s="250"/>
      <c r="FSY230" s="248"/>
      <c r="FSZ230" s="249"/>
      <c r="FTA230" s="250"/>
      <c r="FTB230" s="248"/>
      <c r="FTC230" s="249"/>
      <c r="FTD230" s="250"/>
      <c r="FTE230" s="248"/>
      <c r="FTF230" s="249"/>
      <c r="FTG230" s="250"/>
      <c r="FTH230" s="248"/>
      <c r="FTI230" s="249"/>
      <c r="FTJ230" s="250"/>
      <c r="FTK230" s="248"/>
      <c r="FTL230" s="249"/>
      <c r="FTM230" s="250"/>
      <c r="FTN230" s="248"/>
      <c r="FTO230" s="249"/>
      <c r="FTP230" s="250"/>
      <c r="FTQ230" s="248"/>
      <c r="FTR230" s="249"/>
      <c r="FTS230" s="250"/>
      <c r="FTT230" s="248"/>
      <c r="FTU230" s="249"/>
      <c r="FTV230" s="250"/>
      <c r="FTW230" s="248"/>
      <c r="FTX230" s="249"/>
      <c r="FTY230" s="250"/>
      <c r="FTZ230" s="248"/>
      <c r="FUA230" s="249"/>
      <c r="FUB230" s="250"/>
      <c r="FUC230" s="248"/>
      <c r="FUD230" s="249"/>
      <c r="FUE230" s="250"/>
      <c r="FUF230" s="248"/>
      <c r="FUG230" s="249"/>
      <c r="FUH230" s="250"/>
      <c r="FUI230" s="248"/>
      <c r="FUJ230" s="249"/>
      <c r="FUK230" s="250"/>
      <c r="FUL230" s="248"/>
      <c r="FUM230" s="249"/>
      <c r="FUN230" s="250"/>
      <c r="FUO230" s="248"/>
      <c r="FUP230" s="249"/>
      <c r="FUQ230" s="250"/>
      <c r="FUR230" s="248"/>
      <c r="FUS230" s="249"/>
      <c r="FUT230" s="250"/>
      <c r="FUU230" s="248"/>
      <c r="FUV230" s="249"/>
      <c r="FUW230" s="250"/>
      <c r="FUX230" s="248"/>
      <c r="FUY230" s="249"/>
      <c r="FUZ230" s="250"/>
      <c r="FVA230" s="248"/>
      <c r="FVB230" s="249"/>
      <c r="FVC230" s="250"/>
      <c r="FVD230" s="248"/>
      <c r="FVE230" s="249"/>
      <c r="FVF230" s="250"/>
      <c r="FVG230" s="248"/>
      <c r="FVH230" s="249"/>
      <c r="FVI230" s="250"/>
      <c r="FVJ230" s="248"/>
      <c r="FVK230" s="249"/>
      <c r="FVL230" s="250"/>
      <c r="FVM230" s="248"/>
      <c r="FVN230" s="249"/>
      <c r="FVO230" s="250"/>
      <c r="FVP230" s="248"/>
      <c r="FVQ230" s="249"/>
      <c r="FVR230" s="250"/>
      <c r="FVS230" s="248"/>
      <c r="FVT230" s="249"/>
      <c r="FVU230" s="250"/>
      <c r="FVV230" s="248"/>
      <c r="FVW230" s="249"/>
      <c r="FVX230" s="250"/>
      <c r="FVY230" s="248"/>
      <c r="FVZ230" s="249"/>
      <c r="FWA230" s="250"/>
      <c r="FWB230" s="248"/>
      <c r="FWC230" s="249"/>
      <c r="FWD230" s="250"/>
      <c r="FWE230" s="248"/>
      <c r="FWF230" s="249"/>
      <c r="FWG230" s="250"/>
      <c r="FWH230" s="248"/>
      <c r="FWI230" s="249"/>
      <c r="FWJ230" s="250"/>
      <c r="FWK230" s="248"/>
      <c r="FWL230" s="249"/>
      <c r="FWM230" s="250"/>
      <c r="FWN230" s="248"/>
      <c r="FWO230" s="249"/>
      <c r="FWP230" s="250"/>
      <c r="FWQ230" s="248"/>
      <c r="FWR230" s="249"/>
      <c r="FWS230" s="250"/>
      <c r="FWT230" s="248"/>
      <c r="FWU230" s="249"/>
      <c r="FWV230" s="250"/>
      <c r="FWW230" s="248"/>
      <c r="FWX230" s="249"/>
      <c r="FWY230" s="250"/>
      <c r="FWZ230" s="248"/>
      <c r="FXA230" s="249"/>
      <c r="FXB230" s="250"/>
      <c r="FXC230" s="248"/>
      <c r="FXD230" s="249"/>
      <c r="FXE230" s="250"/>
      <c r="FXF230" s="248"/>
      <c r="FXG230" s="249"/>
      <c r="FXH230" s="250"/>
      <c r="FXI230" s="248"/>
      <c r="FXJ230" s="249"/>
      <c r="FXK230" s="250"/>
      <c r="FXL230" s="248"/>
      <c r="FXM230" s="249"/>
      <c r="FXN230" s="250"/>
      <c r="FXO230" s="248"/>
      <c r="FXP230" s="249"/>
      <c r="FXQ230" s="250"/>
      <c r="FXR230" s="248"/>
      <c r="FXS230" s="249"/>
      <c r="FXT230" s="250"/>
      <c r="FXU230" s="248"/>
      <c r="FXV230" s="249"/>
      <c r="FXW230" s="250"/>
      <c r="FXX230" s="248"/>
      <c r="FXY230" s="249"/>
      <c r="FXZ230" s="250"/>
      <c r="FYA230" s="248"/>
      <c r="FYB230" s="249"/>
      <c r="FYC230" s="250"/>
      <c r="FYD230" s="248"/>
      <c r="FYE230" s="249"/>
      <c r="FYF230" s="250"/>
      <c r="FYG230" s="248"/>
      <c r="FYH230" s="249"/>
      <c r="FYI230" s="250"/>
      <c r="FYJ230" s="248"/>
      <c r="FYK230" s="249"/>
      <c r="FYL230" s="250"/>
      <c r="FYM230" s="248"/>
      <c r="FYN230" s="249"/>
      <c r="FYO230" s="250"/>
      <c r="FYP230" s="248"/>
      <c r="FYQ230" s="249"/>
      <c r="FYR230" s="250"/>
      <c r="FYS230" s="248"/>
      <c r="FYT230" s="249"/>
      <c r="FYU230" s="250"/>
      <c r="FYV230" s="248"/>
      <c r="FYW230" s="249"/>
      <c r="FYX230" s="250"/>
      <c r="FYY230" s="248"/>
      <c r="FYZ230" s="249"/>
      <c r="FZA230" s="250"/>
      <c r="FZB230" s="248"/>
      <c r="FZC230" s="249"/>
      <c r="FZD230" s="250"/>
      <c r="FZE230" s="248"/>
      <c r="FZF230" s="249"/>
      <c r="FZG230" s="250"/>
      <c r="FZH230" s="248"/>
      <c r="FZI230" s="249"/>
      <c r="FZJ230" s="250"/>
      <c r="FZK230" s="248"/>
      <c r="FZL230" s="249"/>
      <c r="FZM230" s="250"/>
      <c r="FZN230" s="248"/>
      <c r="FZO230" s="249"/>
      <c r="FZP230" s="250"/>
      <c r="FZQ230" s="248"/>
      <c r="FZR230" s="249"/>
      <c r="FZS230" s="250"/>
      <c r="FZT230" s="248"/>
      <c r="FZU230" s="249"/>
      <c r="FZV230" s="250"/>
      <c r="FZW230" s="248"/>
      <c r="FZX230" s="249"/>
      <c r="FZY230" s="250"/>
      <c r="FZZ230" s="248"/>
      <c r="GAA230" s="249"/>
      <c r="GAB230" s="250"/>
      <c r="GAC230" s="248"/>
      <c r="GAD230" s="249"/>
      <c r="GAE230" s="250"/>
      <c r="GAF230" s="248"/>
      <c r="GAG230" s="249"/>
      <c r="GAH230" s="250"/>
      <c r="GAI230" s="248"/>
      <c r="GAJ230" s="249"/>
      <c r="GAK230" s="250"/>
      <c r="GAL230" s="248"/>
      <c r="GAM230" s="249"/>
      <c r="GAN230" s="250"/>
      <c r="GAO230" s="248"/>
      <c r="GAP230" s="249"/>
      <c r="GAQ230" s="250"/>
      <c r="GAR230" s="248"/>
      <c r="GAS230" s="249"/>
      <c r="GAT230" s="250"/>
      <c r="GAU230" s="248"/>
      <c r="GAV230" s="249"/>
      <c r="GAW230" s="250"/>
      <c r="GAX230" s="248"/>
      <c r="GAY230" s="249"/>
      <c r="GAZ230" s="250"/>
      <c r="GBA230" s="248"/>
      <c r="GBB230" s="249"/>
      <c r="GBC230" s="250"/>
      <c r="GBD230" s="248"/>
      <c r="GBE230" s="249"/>
      <c r="GBF230" s="250"/>
      <c r="GBG230" s="248"/>
      <c r="GBH230" s="249"/>
      <c r="GBI230" s="250"/>
      <c r="GBJ230" s="248"/>
      <c r="GBK230" s="249"/>
      <c r="GBL230" s="250"/>
      <c r="GBM230" s="248"/>
      <c r="GBN230" s="249"/>
      <c r="GBO230" s="250"/>
      <c r="GBP230" s="248"/>
      <c r="GBQ230" s="249"/>
      <c r="GBR230" s="250"/>
      <c r="GBS230" s="248"/>
      <c r="GBT230" s="249"/>
      <c r="GBU230" s="250"/>
      <c r="GBV230" s="248"/>
      <c r="GBW230" s="249"/>
      <c r="GBX230" s="250"/>
      <c r="GBY230" s="248"/>
      <c r="GBZ230" s="249"/>
      <c r="GCA230" s="250"/>
      <c r="GCB230" s="248"/>
      <c r="GCC230" s="249"/>
      <c r="GCD230" s="250"/>
      <c r="GCE230" s="248"/>
      <c r="GCF230" s="249"/>
      <c r="GCG230" s="250"/>
      <c r="GCH230" s="248"/>
      <c r="GCI230" s="249"/>
      <c r="GCJ230" s="250"/>
      <c r="GCK230" s="248"/>
      <c r="GCL230" s="249"/>
      <c r="GCM230" s="250"/>
      <c r="GCN230" s="248"/>
      <c r="GCO230" s="249"/>
      <c r="GCP230" s="250"/>
      <c r="GCQ230" s="248"/>
      <c r="GCR230" s="249"/>
      <c r="GCS230" s="250"/>
      <c r="GCT230" s="248"/>
      <c r="GCU230" s="249"/>
      <c r="GCV230" s="250"/>
      <c r="GCW230" s="248"/>
      <c r="GCX230" s="249"/>
      <c r="GCY230" s="250"/>
      <c r="GCZ230" s="248"/>
      <c r="GDA230" s="249"/>
      <c r="GDB230" s="250"/>
      <c r="GDC230" s="248"/>
      <c r="GDD230" s="249"/>
      <c r="GDE230" s="250"/>
      <c r="GDF230" s="248"/>
      <c r="GDG230" s="249"/>
      <c r="GDH230" s="250"/>
      <c r="GDI230" s="248"/>
      <c r="GDJ230" s="249"/>
      <c r="GDK230" s="250"/>
      <c r="GDL230" s="248"/>
      <c r="GDM230" s="249"/>
      <c r="GDN230" s="250"/>
      <c r="GDO230" s="248"/>
      <c r="GDP230" s="249"/>
      <c r="GDQ230" s="250"/>
      <c r="GDR230" s="248"/>
      <c r="GDS230" s="249"/>
      <c r="GDT230" s="250"/>
      <c r="GDU230" s="248"/>
      <c r="GDV230" s="249"/>
      <c r="GDW230" s="250"/>
      <c r="GDX230" s="248"/>
      <c r="GDY230" s="249"/>
      <c r="GDZ230" s="250"/>
      <c r="GEA230" s="248"/>
      <c r="GEB230" s="249"/>
      <c r="GEC230" s="250"/>
      <c r="GED230" s="248"/>
      <c r="GEE230" s="249"/>
      <c r="GEF230" s="250"/>
      <c r="GEG230" s="248"/>
      <c r="GEH230" s="249"/>
      <c r="GEI230" s="250"/>
      <c r="GEJ230" s="248"/>
      <c r="GEK230" s="249"/>
      <c r="GEL230" s="250"/>
      <c r="GEM230" s="248"/>
      <c r="GEN230" s="249"/>
      <c r="GEO230" s="250"/>
      <c r="GEP230" s="248"/>
      <c r="GEQ230" s="249"/>
      <c r="GER230" s="250"/>
      <c r="GES230" s="248"/>
      <c r="GET230" s="249"/>
      <c r="GEU230" s="250"/>
      <c r="GEV230" s="248"/>
      <c r="GEW230" s="249"/>
      <c r="GEX230" s="250"/>
      <c r="GEY230" s="248"/>
      <c r="GEZ230" s="249"/>
      <c r="GFA230" s="250"/>
      <c r="GFB230" s="248"/>
      <c r="GFC230" s="249"/>
      <c r="GFD230" s="250"/>
      <c r="GFE230" s="248"/>
      <c r="GFF230" s="249"/>
      <c r="GFG230" s="250"/>
      <c r="GFH230" s="248"/>
      <c r="GFI230" s="249"/>
      <c r="GFJ230" s="250"/>
      <c r="GFK230" s="248"/>
      <c r="GFL230" s="249"/>
      <c r="GFM230" s="250"/>
      <c r="GFN230" s="248"/>
      <c r="GFO230" s="249"/>
      <c r="GFP230" s="250"/>
      <c r="GFQ230" s="248"/>
      <c r="GFR230" s="249"/>
      <c r="GFS230" s="250"/>
      <c r="GFT230" s="248"/>
      <c r="GFU230" s="249"/>
      <c r="GFV230" s="250"/>
      <c r="GFW230" s="248"/>
      <c r="GFX230" s="249"/>
      <c r="GFY230" s="250"/>
      <c r="GFZ230" s="248"/>
      <c r="GGA230" s="249"/>
      <c r="GGB230" s="250"/>
      <c r="GGC230" s="248"/>
      <c r="GGD230" s="249"/>
      <c r="GGE230" s="250"/>
      <c r="GGF230" s="248"/>
      <c r="GGG230" s="249"/>
      <c r="GGH230" s="250"/>
      <c r="GGI230" s="248"/>
      <c r="GGJ230" s="249"/>
      <c r="GGK230" s="250"/>
      <c r="GGL230" s="248"/>
      <c r="GGM230" s="249"/>
      <c r="GGN230" s="250"/>
      <c r="GGO230" s="248"/>
      <c r="GGP230" s="249"/>
      <c r="GGQ230" s="250"/>
      <c r="GGR230" s="248"/>
      <c r="GGS230" s="249"/>
      <c r="GGT230" s="250"/>
      <c r="GGU230" s="248"/>
      <c r="GGV230" s="249"/>
      <c r="GGW230" s="250"/>
      <c r="GGX230" s="248"/>
      <c r="GGY230" s="249"/>
      <c r="GGZ230" s="250"/>
      <c r="GHA230" s="248"/>
      <c r="GHB230" s="249"/>
      <c r="GHC230" s="250"/>
      <c r="GHD230" s="248"/>
      <c r="GHE230" s="249"/>
      <c r="GHF230" s="250"/>
      <c r="GHG230" s="248"/>
      <c r="GHH230" s="249"/>
      <c r="GHI230" s="250"/>
      <c r="GHJ230" s="248"/>
      <c r="GHK230" s="249"/>
      <c r="GHL230" s="250"/>
      <c r="GHM230" s="248"/>
      <c r="GHN230" s="249"/>
      <c r="GHO230" s="250"/>
      <c r="GHP230" s="248"/>
      <c r="GHQ230" s="249"/>
      <c r="GHR230" s="250"/>
      <c r="GHS230" s="248"/>
      <c r="GHT230" s="249"/>
      <c r="GHU230" s="250"/>
      <c r="GHV230" s="248"/>
      <c r="GHW230" s="249"/>
      <c r="GHX230" s="250"/>
      <c r="GHY230" s="248"/>
      <c r="GHZ230" s="249"/>
      <c r="GIA230" s="250"/>
      <c r="GIB230" s="248"/>
      <c r="GIC230" s="249"/>
      <c r="GID230" s="250"/>
      <c r="GIE230" s="248"/>
      <c r="GIF230" s="249"/>
      <c r="GIG230" s="250"/>
      <c r="GIH230" s="248"/>
      <c r="GII230" s="249"/>
      <c r="GIJ230" s="250"/>
      <c r="GIK230" s="248"/>
      <c r="GIL230" s="249"/>
      <c r="GIM230" s="250"/>
      <c r="GIN230" s="248"/>
      <c r="GIO230" s="249"/>
      <c r="GIP230" s="250"/>
      <c r="GIQ230" s="248"/>
      <c r="GIR230" s="249"/>
      <c r="GIS230" s="250"/>
      <c r="GIT230" s="248"/>
      <c r="GIU230" s="249"/>
      <c r="GIV230" s="250"/>
      <c r="GIW230" s="248"/>
      <c r="GIX230" s="249"/>
      <c r="GIY230" s="250"/>
      <c r="GIZ230" s="248"/>
      <c r="GJA230" s="249"/>
      <c r="GJB230" s="250"/>
      <c r="GJC230" s="248"/>
      <c r="GJD230" s="249"/>
      <c r="GJE230" s="250"/>
      <c r="GJF230" s="248"/>
      <c r="GJG230" s="249"/>
      <c r="GJH230" s="250"/>
      <c r="GJI230" s="248"/>
      <c r="GJJ230" s="249"/>
      <c r="GJK230" s="250"/>
      <c r="GJL230" s="248"/>
      <c r="GJM230" s="249"/>
      <c r="GJN230" s="250"/>
      <c r="GJO230" s="248"/>
      <c r="GJP230" s="249"/>
      <c r="GJQ230" s="250"/>
      <c r="GJR230" s="248"/>
      <c r="GJS230" s="249"/>
      <c r="GJT230" s="250"/>
      <c r="GJU230" s="248"/>
      <c r="GJV230" s="249"/>
      <c r="GJW230" s="250"/>
      <c r="GJX230" s="248"/>
      <c r="GJY230" s="249"/>
      <c r="GJZ230" s="250"/>
      <c r="GKA230" s="248"/>
      <c r="GKB230" s="249"/>
      <c r="GKC230" s="250"/>
      <c r="GKD230" s="248"/>
      <c r="GKE230" s="249"/>
      <c r="GKF230" s="250"/>
      <c r="GKG230" s="248"/>
      <c r="GKH230" s="249"/>
      <c r="GKI230" s="250"/>
      <c r="GKJ230" s="248"/>
      <c r="GKK230" s="249"/>
      <c r="GKL230" s="250"/>
      <c r="GKM230" s="248"/>
      <c r="GKN230" s="249"/>
      <c r="GKO230" s="250"/>
      <c r="GKP230" s="248"/>
      <c r="GKQ230" s="249"/>
      <c r="GKR230" s="250"/>
      <c r="GKS230" s="248"/>
      <c r="GKT230" s="249"/>
      <c r="GKU230" s="250"/>
      <c r="GKV230" s="248"/>
      <c r="GKW230" s="249"/>
      <c r="GKX230" s="250"/>
      <c r="GKY230" s="248"/>
      <c r="GKZ230" s="249"/>
      <c r="GLA230" s="250"/>
      <c r="GLB230" s="248"/>
      <c r="GLC230" s="249"/>
      <c r="GLD230" s="250"/>
      <c r="GLE230" s="248"/>
      <c r="GLF230" s="249"/>
      <c r="GLG230" s="250"/>
      <c r="GLH230" s="248"/>
      <c r="GLI230" s="249"/>
      <c r="GLJ230" s="250"/>
      <c r="GLK230" s="248"/>
      <c r="GLL230" s="249"/>
      <c r="GLM230" s="250"/>
      <c r="GLN230" s="248"/>
      <c r="GLO230" s="249"/>
      <c r="GLP230" s="250"/>
      <c r="GLQ230" s="248"/>
      <c r="GLR230" s="249"/>
      <c r="GLS230" s="250"/>
      <c r="GLT230" s="248"/>
      <c r="GLU230" s="249"/>
      <c r="GLV230" s="250"/>
      <c r="GLW230" s="248"/>
      <c r="GLX230" s="249"/>
      <c r="GLY230" s="250"/>
      <c r="GLZ230" s="248"/>
      <c r="GMA230" s="249"/>
      <c r="GMB230" s="250"/>
      <c r="GMC230" s="248"/>
      <c r="GMD230" s="249"/>
      <c r="GME230" s="250"/>
      <c r="GMF230" s="248"/>
      <c r="GMG230" s="249"/>
      <c r="GMH230" s="250"/>
      <c r="GMI230" s="248"/>
      <c r="GMJ230" s="249"/>
      <c r="GMK230" s="250"/>
      <c r="GML230" s="248"/>
      <c r="GMM230" s="249"/>
      <c r="GMN230" s="250"/>
      <c r="GMO230" s="248"/>
      <c r="GMP230" s="249"/>
      <c r="GMQ230" s="250"/>
      <c r="GMR230" s="248"/>
      <c r="GMS230" s="249"/>
      <c r="GMT230" s="250"/>
      <c r="GMU230" s="248"/>
      <c r="GMV230" s="249"/>
      <c r="GMW230" s="250"/>
      <c r="GMX230" s="248"/>
      <c r="GMY230" s="249"/>
      <c r="GMZ230" s="250"/>
      <c r="GNA230" s="248"/>
      <c r="GNB230" s="249"/>
      <c r="GNC230" s="250"/>
      <c r="GND230" s="248"/>
      <c r="GNE230" s="249"/>
      <c r="GNF230" s="250"/>
      <c r="GNG230" s="248"/>
      <c r="GNH230" s="249"/>
      <c r="GNI230" s="250"/>
      <c r="GNJ230" s="248"/>
      <c r="GNK230" s="249"/>
      <c r="GNL230" s="250"/>
      <c r="GNM230" s="248"/>
      <c r="GNN230" s="249"/>
      <c r="GNO230" s="250"/>
      <c r="GNP230" s="248"/>
      <c r="GNQ230" s="249"/>
      <c r="GNR230" s="250"/>
      <c r="GNS230" s="248"/>
      <c r="GNT230" s="249"/>
      <c r="GNU230" s="250"/>
      <c r="GNV230" s="248"/>
      <c r="GNW230" s="249"/>
      <c r="GNX230" s="250"/>
      <c r="GNY230" s="248"/>
      <c r="GNZ230" s="249"/>
      <c r="GOA230" s="250"/>
      <c r="GOB230" s="248"/>
      <c r="GOC230" s="249"/>
      <c r="GOD230" s="250"/>
      <c r="GOE230" s="248"/>
      <c r="GOF230" s="249"/>
      <c r="GOG230" s="250"/>
      <c r="GOH230" s="248"/>
      <c r="GOI230" s="249"/>
      <c r="GOJ230" s="250"/>
      <c r="GOK230" s="248"/>
      <c r="GOL230" s="249"/>
      <c r="GOM230" s="250"/>
      <c r="GON230" s="248"/>
      <c r="GOO230" s="249"/>
      <c r="GOP230" s="250"/>
      <c r="GOQ230" s="248"/>
      <c r="GOR230" s="249"/>
      <c r="GOS230" s="250"/>
      <c r="GOT230" s="248"/>
      <c r="GOU230" s="249"/>
      <c r="GOV230" s="250"/>
      <c r="GOW230" s="248"/>
      <c r="GOX230" s="249"/>
      <c r="GOY230" s="250"/>
      <c r="GOZ230" s="248"/>
      <c r="GPA230" s="249"/>
      <c r="GPB230" s="250"/>
      <c r="GPC230" s="248"/>
      <c r="GPD230" s="249"/>
      <c r="GPE230" s="250"/>
      <c r="GPF230" s="248"/>
      <c r="GPG230" s="249"/>
      <c r="GPH230" s="250"/>
      <c r="GPI230" s="248"/>
      <c r="GPJ230" s="249"/>
      <c r="GPK230" s="250"/>
      <c r="GPL230" s="248"/>
      <c r="GPM230" s="249"/>
      <c r="GPN230" s="250"/>
      <c r="GPO230" s="248"/>
      <c r="GPP230" s="249"/>
      <c r="GPQ230" s="250"/>
      <c r="GPR230" s="248"/>
      <c r="GPS230" s="249"/>
      <c r="GPT230" s="250"/>
      <c r="GPU230" s="248"/>
      <c r="GPV230" s="249"/>
      <c r="GPW230" s="250"/>
      <c r="GPX230" s="248"/>
      <c r="GPY230" s="249"/>
      <c r="GPZ230" s="250"/>
      <c r="GQA230" s="248"/>
      <c r="GQB230" s="249"/>
      <c r="GQC230" s="250"/>
      <c r="GQD230" s="248"/>
      <c r="GQE230" s="249"/>
      <c r="GQF230" s="250"/>
      <c r="GQG230" s="248"/>
      <c r="GQH230" s="249"/>
      <c r="GQI230" s="250"/>
      <c r="GQJ230" s="248"/>
      <c r="GQK230" s="249"/>
      <c r="GQL230" s="250"/>
      <c r="GQM230" s="248"/>
      <c r="GQN230" s="249"/>
      <c r="GQO230" s="250"/>
      <c r="GQP230" s="248"/>
      <c r="GQQ230" s="249"/>
      <c r="GQR230" s="250"/>
      <c r="GQS230" s="248"/>
      <c r="GQT230" s="249"/>
      <c r="GQU230" s="250"/>
      <c r="GQV230" s="248"/>
      <c r="GQW230" s="249"/>
      <c r="GQX230" s="250"/>
      <c r="GQY230" s="248"/>
      <c r="GQZ230" s="249"/>
      <c r="GRA230" s="250"/>
      <c r="GRB230" s="248"/>
      <c r="GRC230" s="249"/>
      <c r="GRD230" s="250"/>
      <c r="GRE230" s="248"/>
      <c r="GRF230" s="249"/>
      <c r="GRG230" s="250"/>
      <c r="GRH230" s="248"/>
      <c r="GRI230" s="249"/>
      <c r="GRJ230" s="250"/>
      <c r="GRK230" s="248"/>
      <c r="GRL230" s="249"/>
      <c r="GRM230" s="250"/>
      <c r="GRN230" s="248"/>
      <c r="GRO230" s="249"/>
      <c r="GRP230" s="250"/>
      <c r="GRQ230" s="248"/>
      <c r="GRR230" s="249"/>
      <c r="GRS230" s="250"/>
      <c r="GRT230" s="248"/>
      <c r="GRU230" s="249"/>
      <c r="GRV230" s="250"/>
      <c r="GRW230" s="248"/>
      <c r="GRX230" s="249"/>
      <c r="GRY230" s="250"/>
      <c r="GRZ230" s="248"/>
      <c r="GSA230" s="249"/>
      <c r="GSB230" s="250"/>
      <c r="GSC230" s="248"/>
      <c r="GSD230" s="249"/>
      <c r="GSE230" s="250"/>
      <c r="GSF230" s="248"/>
      <c r="GSG230" s="249"/>
      <c r="GSH230" s="250"/>
      <c r="GSI230" s="248"/>
      <c r="GSJ230" s="249"/>
      <c r="GSK230" s="250"/>
      <c r="GSL230" s="248"/>
      <c r="GSM230" s="249"/>
      <c r="GSN230" s="250"/>
      <c r="GSO230" s="248"/>
      <c r="GSP230" s="249"/>
      <c r="GSQ230" s="250"/>
      <c r="GSR230" s="248"/>
      <c r="GSS230" s="249"/>
      <c r="GST230" s="250"/>
      <c r="GSU230" s="248"/>
      <c r="GSV230" s="249"/>
      <c r="GSW230" s="250"/>
      <c r="GSX230" s="248"/>
      <c r="GSY230" s="249"/>
      <c r="GSZ230" s="250"/>
      <c r="GTA230" s="248"/>
      <c r="GTB230" s="249"/>
      <c r="GTC230" s="250"/>
      <c r="GTD230" s="248"/>
      <c r="GTE230" s="249"/>
      <c r="GTF230" s="250"/>
      <c r="GTG230" s="248"/>
      <c r="GTH230" s="249"/>
      <c r="GTI230" s="250"/>
      <c r="GTJ230" s="248"/>
      <c r="GTK230" s="249"/>
      <c r="GTL230" s="250"/>
      <c r="GTM230" s="248"/>
      <c r="GTN230" s="249"/>
      <c r="GTO230" s="250"/>
      <c r="GTP230" s="248"/>
      <c r="GTQ230" s="249"/>
      <c r="GTR230" s="250"/>
      <c r="GTS230" s="248"/>
      <c r="GTT230" s="249"/>
      <c r="GTU230" s="250"/>
      <c r="GTV230" s="248"/>
      <c r="GTW230" s="249"/>
      <c r="GTX230" s="250"/>
      <c r="GTY230" s="248"/>
      <c r="GTZ230" s="249"/>
      <c r="GUA230" s="250"/>
      <c r="GUB230" s="248"/>
      <c r="GUC230" s="249"/>
      <c r="GUD230" s="250"/>
      <c r="GUE230" s="248"/>
      <c r="GUF230" s="249"/>
      <c r="GUG230" s="250"/>
      <c r="GUH230" s="248"/>
      <c r="GUI230" s="249"/>
      <c r="GUJ230" s="250"/>
      <c r="GUK230" s="248"/>
      <c r="GUL230" s="249"/>
      <c r="GUM230" s="250"/>
      <c r="GUN230" s="248"/>
      <c r="GUO230" s="249"/>
      <c r="GUP230" s="250"/>
      <c r="GUQ230" s="248"/>
      <c r="GUR230" s="249"/>
      <c r="GUS230" s="250"/>
      <c r="GUT230" s="248"/>
      <c r="GUU230" s="249"/>
      <c r="GUV230" s="250"/>
      <c r="GUW230" s="248"/>
      <c r="GUX230" s="249"/>
      <c r="GUY230" s="250"/>
      <c r="GUZ230" s="248"/>
      <c r="GVA230" s="249"/>
      <c r="GVB230" s="250"/>
      <c r="GVC230" s="248"/>
      <c r="GVD230" s="249"/>
      <c r="GVE230" s="250"/>
      <c r="GVF230" s="248"/>
      <c r="GVG230" s="249"/>
      <c r="GVH230" s="250"/>
      <c r="GVI230" s="248"/>
      <c r="GVJ230" s="249"/>
      <c r="GVK230" s="250"/>
      <c r="GVL230" s="248"/>
      <c r="GVM230" s="249"/>
      <c r="GVN230" s="250"/>
      <c r="GVO230" s="248"/>
      <c r="GVP230" s="249"/>
      <c r="GVQ230" s="250"/>
      <c r="GVR230" s="248"/>
      <c r="GVS230" s="249"/>
      <c r="GVT230" s="250"/>
      <c r="GVU230" s="248"/>
      <c r="GVV230" s="249"/>
      <c r="GVW230" s="250"/>
      <c r="GVX230" s="248"/>
      <c r="GVY230" s="249"/>
      <c r="GVZ230" s="250"/>
      <c r="GWA230" s="248"/>
      <c r="GWB230" s="249"/>
      <c r="GWC230" s="250"/>
      <c r="GWD230" s="248"/>
      <c r="GWE230" s="249"/>
      <c r="GWF230" s="250"/>
      <c r="GWG230" s="248"/>
      <c r="GWH230" s="249"/>
      <c r="GWI230" s="250"/>
      <c r="GWJ230" s="248"/>
      <c r="GWK230" s="249"/>
      <c r="GWL230" s="250"/>
      <c r="GWM230" s="248"/>
      <c r="GWN230" s="249"/>
      <c r="GWO230" s="250"/>
      <c r="GWP230" s="248"/>
      <c r="GWQ230" s="249"/>
      <c r="GWR230" s="250"/>
      <c r="GWS230" s="248"/>
      <c r="GWT230" s="249"/>
      <c r="GWU230" s="250"/>
      <c r="GWV230" s="248"/>
      <c r="GWW230" s="249"/>
      <c r="GWX230" s="250"/>
      <c r="GWY230" s="248"/>
      <c r="GWZ230" s="249"/>
      <c r="GXA230" s="250"/>
      <c r="GXB230" s="248"/>
      <c r="GXC230" s="249"/>
      <c r="GXD230" s="250"/>
      <c r="GXE230" s="248"/>
      <c r="GXF230" s="249"/>
      <c r="GXG230" s="250"/>
      <c r="GXH230" s="248"/>
      <c r="GXI230" s="249"/>
      <c r="GXJ230" s="250"/>
      <c r="GXK230" s="248"/>
      <c r="GXL230" s="249"/>
      <c r="GXM230" s="250"/>
      <c r="GXN230" s="248"/>
      <c r="GXO230" s="249"/>
      <c r="GXP230" s="250"/>
      <c r="GXQ230" s="248"/>
      <c r="GXR230" s="249"/>
      <c r="GXS230" s="250"/>
      <c r="GXT230" s="248"/>
      <c r="GXU230" s="249"/>
      <c r="GXV230" s="250"/>
      <c r="GXW230" s="248"/>
      <c r="GXX230" s="249"/>
      <c r="GXY230" s="250"/>
      <c r="GXZ230" s="248"/>
      <c r="GYA230" s="249"/>
      <c r="GYB230" s="250"/>
      <c r="GYC230" s="248"/>
      <c r="GYD230" s="249"/>
      <c r="GYE230" s="250"/>
      <c r="GYF230" s="248"/>
      <c r="GYG230" s="249"/>
      <c r="GYH230" s="250"/>
      <c r="GYI230" s="248"/>
      <c r="GYJ230" s="249"/>
      <c r="GYK230" s="250"/>
      <c r="GYL230" s="248"/>
      <c r="GYM230" s="249"/>
      <c r="GYN230" s="250"/>
      <c r="GYO230" s="248"/>
      <c r="GYP230" s="249"/>
      <c r="GYQ230" s="250"/>
      <c r="GYR230" s="248"/>
      <c r="GYS230" s="249"/>
      <c r="GYT230" s="250"/>
      <c r="GYU230" s="248"/>
      <c r="GYV230" s="249"/>
      <c r="GYW230" s="250"/>
      <c r="GYX230" s="248"/>
      <c r="GYY230" s="249"/>
      <c r="GYZ230" s="250"/>
      <c r="GZA230" s="248"/>
      <c r="GZB230" s="249"/>
      <c r="GZC230" s="250"/>
      <c r="GZD230" s="248"/>
      <c r="GZE230" s="249"/>
      <c r="GZF230" s="250"/>
      <c r="GZG230" s="248"/>
      <c r="GZH230" s="249"/>
      <c r="GZI230" s="250"/>
      <c r="GZJ230" s="248"/>
      <c r="GZK230" s="249"/>
      <c r="GZL230" s="250"/>
      <c r="GZM230" s="248"/>
      <c r="GZN230" s="249"/>
      <c r="GZO230" s="250"/>
      <c r="GZP230" s="248"/>
      <c r="GZQ230" s="249"/>
      <c r="GZR230" s="250"/>
      <c r="GZS230" s="248"/>
      <c r="GZT230" s="249"/>
      <c r="GZU230" s="250"/>
      <c r="GZV230" s="248"/>
      <c r="GZW230" s="249"/>
      <c r="GZX230" s="250"/>
      <c r="GZY230" s="248"/>
      <c r="GZZ230" s="249"/>
      <c r="HAA230" s="250"/>
      <c r="HAB230" s="248"/>
      <c r="HAC230" s="249"/>
      <c r="HAD230" s="250"/>
      <c r="HAE230" s="248"/>
      <c r="HAF230" s="249"/>
      <c r="HAG230" s="250"/>
      <c r="HAH230" s="248"/>
      <c r="HAI230" s="249"/>
      <c r="HAJ230" s="250"/>
      <c r="HAK230" s="248"/>
      <c r="HAL230" s="249"/>
      <c r="HAM230" s="250"/>
      <c r="HAN230" s="248"/>
      <c r="HAO230" s="249"/>
      <c r="HAP230" s="250"/>
      <c r="HAQ230" s="248"/>
      <c r="HAR230" s="249"/>
      <c r="HAS230" s="250"/>
      <c r="HAT230" s="248"/>
      <c r="HAU230" s="249"/>
      <c r="HAV230" s="250"/>
      <c r="HAW230" s="248"/>
      <c r="HAX230" s="249"/>
      <c r="HAY230" s="250"/>
      <c r="HAZ230" s="248"/>
      <c r="HBA230" s="249"/>
      <c r="HBB230" s="250"/>
      <c r="HBC230" s="248"/>
      <c r="HBD230" s="249"/>
      <c r="HBE230" s="250"/>
      <c r="HBF230" s="248"/>
      <c r="HBG230" s="249"/>
      <c r="HBH230" s="250"/>
      <c r="HBI230" s="248"/>
      <c r="HBJ230" s="249"/>
      <c r="HBK230" s="250"/>
      <c r="HBL230" s="248"/>
      <c r="HBM230" s="249"/>
      <c r="HBN230" s="250"/>
      <c r="HBO230" s="248"/>
      <c r="HBP230" s="249"/>
      <c r="HBQ230" s="250"/>
      <c r="HBR230" s="248"/>
      <c r="HBS230" s="249"/>
      <c r="HBT230" s="250"/>
      <c r="HBU230" s="248"/>
      <c r="HBV230" s="249"/>
      <c r="HBW230" s="250"/>
      <c r="HBX230" s="248"/>
      <c r="HBY230" s="249"/>
      <c r="HBZ230" s="250"/>
      <c r="HCA230" s="248"/>
      <c r="HCB230" s="249"/>
      <c r="HCC230" s="250"/>
      <c r="HCD230" s="248"/>
      <c r="HCE230" s="249"/>
      <c r="HCF230" s="250"/>
      <c r="HCG230" s="248"/>
      <c r="HCH230" s="249"/>
      <c r="HCI230" s="250"/>
      <c r="HCJ230" s="248"/>
      <c r="HCK230" s="249"/>
      <c r="HCL230" s="250"/>
      <c r="HCM230" s="248"/>
      <c r="HCN230" s="249"/>
      <c r="HCO230" s="250"/>
      <c r="HCP230" s="248"/>
      <c r="HCQ230" s="249"/>
      <c r="HCR230" s="250"/>
      <c r="HCS230" s="248"/>
      <c r="HCT230" s="249"/>
      <c r="HCU230" s="250"/>
      <c r="HCV230" s="248"/>
      <c r="HCW230" s="249"/>
      <c r="HCX230" s="250"/>
      <c r="HCY230" s="248"/>
      <c r="HCZ230" s="249"/>
      <c r="HDA230" s="250"/>
      <c r="HDB230" s="248"/>
      <c r="HDC230" s="249"/>
      <c r="HDD230" s="250"/>
      <c r="HDE230" s="248"/>
      <c r="HDF230" s="249"/>
      <c r="HDG230" s="250"/>
      <c r="HDH230" s="248"/>
      <c r="HDI230" s="249"/>
      <c r="HDJ230" s="250"/>
      <c r="HDK230" s="248"/>
      <c r="HDL230" s="249"/>
      <c r="HDM230" s="250"/>
      <c r="HDN230" s="248"/>
      <c r="HDO230" s="249"/>
      <c r="HDP230" s="250"/>
      <c r="HDQ230" s="248"/>
      <c r="HDR230" s="249"/>
      <c r="HDS230" s="250"/>
      <c r="HDT230" s="248"/>
      <c r="HDU230" s="249"/>
      <c r="HDV230" s="250"/>
      <c r="HDW230" s="248"/>
      <c r="HDX230" s="249"/>
      <c r="HDY230" s="250"/>
      <c r="HDZ230" s="248"/>
      <c r="HEA230" s="249"/>
      <c r="HEB230" s="250"/>
      <c r="HEC230" s="248"/>
      <c r="HED230" s="249"/>
      <c r="HEE230" s="250"/>
      <c r="HEF230" s="248"/>
      <c r="HEG230" s="249"/>
      <c r="HEH230" s="250"/>
      <c r="HEI230" s="248"/>
      <c r="HEJ230" s="249"/>
      <c r="HEK230" s="250"/>
      <c r="HEL230" s="248"/>
      <c r="HEM230" s="249"/>
      <c r="HEN230" s="250"/>
      <c r="HEO230" s="248"/>
      <c r="HEP230" s="249"/>
      <c r="HEQ230" s="250"/>
      <c r="HER230" s="248"/>
      <c r="HES230" s="249"/>
      <c r="HET230" s="250"/>
      <c r="HEU230" s="248"/>
      <c r="HEV230" s="249"/>
      <c r="HEW230" s="250"/>
      <c r="HEX230" s="248"/>
      <c r="HEY230" s="249"/>
      <c r="HEZ230" s="250"/>
      <c r="HFA230" s="248"/>
      <c r="HFB230" s="249"/>
      <c r="HFC230" s="250"/>
      <c r="HFD230" s="248"/>
      <c r="HFE230" s="249"/>
      <c r="HFF230" s="250"/>
      <c r="HFG230" s="248"/>
      <c r="HFH230" s="249"/>
      <c r="HFI230" s="250"/>
      <c r="HFJ230" s="248"/>
      <c r="HFK230" s="249"/>
      <c r="HFL230" s="250"/>
      <c r="HFM230" s="248"/>
      <c r="HFN230" s="249"/>
      <c r="HFO230" s="250"/>
      <c r="HFP230" s="248"/>
      <c r="HFQ230" s="249"/>
      <c r="HFR230" s="250"/>
      <c r="HFS230" s="248"/>
      <c r="HFT230" s="249"/>
      <c r="HFU230" s="250"/>
      <c r="HFV230" s="248"/>
      <c r="HFW230" s="249"/>
      <c r="HFX230" s="250"/>
      <c r="HFY230" s="248"/>
      <c r="HFZ230" s="249"/>
      <c r="HGA230" s="250"/>
      <c r="HGB230" s="248"/>
      <c r="HGC230" s="249"/>
      <c r="HGD230" s="250"/>
      <c r="HGE230" s="248"/>
      <c r="HGF230" s="249"/>
      <c r="HGG230" s="250"/>
      <c r="HGH230" s="248"/>
      <c r="HGI230" s="249"/>
      <c r="HGJ230" s="250"/>
      <c r="HGK230" s="248"/>
      <c r="HGL230" s="249"/>
      <c r="HGM230" s="250"/>
      <c r="HGN230" s="248"/>
      <c r="HGO230" s="249"/>
      <c r="HGP230" s="250"/>
      <c r="HGQ230" s="248"/>
      <c r="HGR230" s="249"/>
      <c r="HGS230" s="250"/>
      <c r="HGT230" s="248"/>
      <c r="HGU230" s="249"/>
      <c r="HGV230" s="250"/>
      <c r="HGW230" s="248"/>
      <c r="HGX230" s="249"/>
      <c r="HGY230" s="250"/>
      <c r="HGZ230" s="248"/>
      <c r="HHA230" s="249"/>
      <c r="HHB230" s="250"/>
      <c r="HHC230" s="248"/>
      <c r="HHD230" s="249"/>
      <c r="HHE230" s="250"/>
      <c r="HHF230" s="248"/>
      <c r="HHG230" s="249"/>
      <c r="HHH230" s="250"/>
      <c r="HHI230" s="248"/>
      <c r="HHJ230" s="249"/>
      <c r="HHK230" s="250"/>
      <c r="HHL230" s="248"/>
      <c r="HHM230" s="249"/>
      <c r="HHN230" s="250"/>
      <c r="HHO230" s="248"/>
      <c r="HHP230" s="249"/>
      <c r="HHQ230" s="250"/>
      <c r="HHR230" s="248"/>
      <c r="HHS230" s="249"/>
      <c r="HHT230" s="250"/>
      <c r="HHU230" s="248"/>
      <c r="HHV230" s="249"/>
      <c r="HHW230" s="250"/>
      <c r="HHX230" s="248"/>
      <c r="HHY230" s="249"/>
      <c r="HHZ230" s="250"/>
      <c r="HIA230" s="248"/>
      <c r="HIB230" s="249"/>
      <c r="HIC230" s="250"/>
      <c r="HID230" s="248"/>
      <c r="HIE230" s="249"/>
      <c r="HIF230" s="250"/>
      <c r="HIG230" s="248"/>
      <c r="HIH230" s="249"/>
      <c r="HII230" s="250"/>
      <c r="HIJ230" s="248"/>
      <c r="HIK230" s="249"/>
      <c r="HIL230" s="250"/>
      <c r="HIM230" s="248"/>
      <c r="HIN230" s="249"/>
      <c r="HIO230" s="250"/>
      <c r="HIP230" s="248"/>
      <c r="HIQ230" s="249"/>
      <c r="HIR230" s="250"/>
      <c r="HIS230" s="248"/>
      <c r="HIT230" s="249"/>
      <c r="HIU230" s="250"/>
      <c r="HIV230" s="248"/>
      <c r="HIW230" s="249"/>
      <c r="HIX230" s="250"/>
      <c r="HIY230" s="248"/>
      <c r="HIZ230" s="249"/>
      <c r="HJA230" s="250"/>
      <c r="HJB230" s="248"/>
      <c r="HJC230" s="249"/>
      <c r="HJD230" s="250"/>
      <c r="HJE230" s="248"/>
      <c r="HJF230" s="249"/>
      <c r="HJG230" s="250"/>
      <c r="HJH230" s="248"/>
      <c r="HJI230" s="249"/>
      <c r="HJJ230" s="250"/>
      <c r="HJK230" s="248"/>
      <c r="HJL230" s="249"/>
      <c r="HJM230" s="250"/>
      <c r="HJN230" s="248"/>
      <c r="HJO230" s="249"/>
      <c r="HJP230" s="250"/>
      <c r="HJQ230" s="248"/>
      <c r="HJR230" s="249"/>
      <c r="HJS230" s="250"/>
      <c r="HJT230" s="248"/>
      <c r="HJU230" s="249"/>
      <c r="HJV230" s="250"/>
      <c r="HJW230" s="248"/>
      <c r="HJX230" s="249"/>
      <c r="HJY230" s="250"/>
      <c r="HJZ230" s="248"/>
      <c r="HKA230" s="249"/>
      <c r="HKB230" s="250"/>
      <c r="HKC230" s="248"/>
      <c r="HKD230" s="249"/>
      <c r="HKE230" s="250"/>
      <c r="HKF230" s="248"/>
      <c r="HKG230" s="249"/>
      <c r="HKH230" s="250"/>
      <c r="HKI230" s="248"/>
      <c r="HKJ230" s="249"/>
      <c r="HKK230" s="250"/>
      <c r="HKL230" s="248"/>
      <c r="HKM230" s="249"/>
      <c r="HKN230" s="250"/>
      <c r="HKO230" s="248"/>
      <c r="HKP230" s="249"/>
      <c r="HKQ230" s="250"/>
      <c r="HKR230" s="248"/>
      <c r="HKS230" s="249"/>
      <c r="HKT230" s="250"/>
      <c r="HKU230" s="248"/>
      <c r="HKV230" s="249"/>
      <c r="HKW230" s="250"/>
      <c r="HKX230" s="248"/>
      <c r="HKY230" s="249"/>
      <c r="HKZ230" s="250"/>
      <c r="HLA230" s="248"/>
      <c r="HLB230" s="249"/>
      <c r="HLC230" s="250"/>
      <c r="HLD230" s="248"/>
      <c r="HLE230" s="249"/>
      <c r="HLF230" s="250"/>
      <c r="HLG230" s="248"/>
      <c r="HLH230" s="249"/>
      <c r="HLI230" s="250"/>
      <c r="HLJ230" s="248"/>
      <c r="HLK230" s="249"/>
      <c r="HLL230" s="250"/>
      <c r="HLM230" s="248"/>
      <c r="HLN230" s="249"/>
      <c r="HLO230" s="250"/>
      <c r="HLP230" s="248"/>
      <c r="HLQ230" s="249"/>
      <c r="HLR230" s="250"/>
      <c r="HLS230" s="248"/>
      <c r="HLT230" s="249"/>
      <c r="HLU230" s="250"/>
      <c r="HLV230" s="248"/>
      <c r="HLW230" s="249"/>
      <c r="HLX230" s="250"/>
      <c r="HLY230" s="248"/>
      <c r="HLZ230" s="249"/>
      <c r="HMA230" s="250"/>
      <c r="HMB230" s="248"/>
      <c r="HMC230" s="249"/>
      <c r="HMD230" s="250"/>
      <c r="HME230" s="248"/>
      <c r="HMF230" s="249"/>
      <c r="HMG230" s="250"/>
      <c r="HMH230" s="248"/>
      <c r="HMI230" s="249"/>
      <c r="HMJ230" s="250"/>
      <c r="HMK230" s="248"/>
      <c r="HML230" s="249"/>
      <c r="HMM230" s="250"/>
      <c r="HMN230" s="248"/>
      <c r="HMO230" s="249"/>
      <c r="HMP230" s="250"/>
      <c r="HMQ230" s="248"/>
      <c r="HMR230" s="249"/>
      <c r="HMS230" s="250"/>
      <c r="HMT230" s="248"/>
      <c r="HMU230" s="249"/>
      <c r="HMV230" s="250"/>
      <c r="HMW230" s="248"/>
      <c r="HMX230" s="249"/>
      <c r="HMY230" s="250"/>
      <c r="HMZ230" s="248"/>
      <c r="HNA230" s="249"/>
      <c r="HNB230" s="250"/>
      <c r="HNC230" s="248"/>
      <c r="HND230" s="249"/>
      <c r="HNE230" s="250"/>
      <c r="HNF230" s="248"/>
      <c r="HNG230" s="249"/>
      <c r="HNH230" s="250"/>
      <c r="HNI230" s="248"/>
      <c r="HNJ230" s="249"/>
      <c r="HNK230" s="250"/>
      <c r="HNL230" s="248"/>
      <c r="HNM230" s="249"/>
      <c r="HNN230" s="250"/>
      <c r="HNO230" s="248"/>
      <c r="HNP230" s="249"/>
      <c r="HNQ230" s="250"/>
      <c r="HNR230" s="248"/>
      <c r="HNS230" s="249"/>
      <c r="HNT230" s="250"/>
      <c r="HNU230" s="248"/>
      <c r="HNV230" s="249"/>
      <c r="HNW230" s="250"/>
      <c r="HNX230" s="248"/>
      <c r="HNY230" s="249"/>
      <c r="HNZ230" s="250"/>
      <c r="HOA230" s="248"/>
      <c r="HOB230" s="249"/>
      <c r="HOC230" s="250"/>
      <c r="HOD230" s="248"/>
      <c r="HOE230" s="249"/>
      <c r="HOF230" s="250"/>
      <c r="HOG230" s="248"/>
      <c r="HOH230" s="249"/>
      <c r="HOI230" s="250"/>
      <c r="HOJ230" s="248"/>
      <c r="HOK230" s="249"/>
      <c r="HOL230" s="250"/>
      <c r="HOM230" s="248"/>
      <c r="HON230" s="249"/>
      <c r="HOO230" s="250"/>
      <c r="HOP230" s="248"/>
      <c r="HOQ230" s="249"/>
      <c r="HOR230" s="250"/>
      <c r="HOS230" s="248"/>
      <c r="HOT230" s="249"/>
      <c r="HOU230" s="250"/>
      <c r="HOV230" s="248"/>
      <c r="HOW230" s="249"/>
      <c r="HOX230" s="250"/>
      <c r="HOY230" s="248"/>
      <c r="HOZ230" s="249"/>
      <c r="HPA230" s="250"/>
      <c r="HPB230" s="248"/>
      <c r="HPC230" s="249"/>
      <c r="HPD230" s="250"/>
      <c r="HPE230" s="248"/>
      <c r="HPF230" s="249"/>
      <c r="HPG230" s="250"/>
      <c r="HPH230" s="248"/>
      <c r="HPI230" s="249"/>
      <c r="HPJ230" s="250"/>
      <c r="HPK230" s="248"/>
      <c r="HPL230" s="249"/>
      <c r="HPM230" s="250"/>
      <c r="HPN230" s="248"/>
      <c r="HPO230" s="249"/>
      <c r="HPP230" s="250"/>
      <c r="HPQ230" s="248"/>
      <c r="HPR230" s="249"/>
      <c r="HPS230" s="250"/>
      <c r="HPT230" s="248"/>
      <c r="HPU230" s="249"/>
      <c r="HPV230" s="250"/>
      <c r="HPW230" s="248"/>
      <c r="HPX230" s="249"/>
      <c r="HPY230" s="250"/>
      <c r="HPZ230" s="248"/>
      <c r="HQA230" s="249"/>
      <c r="HQB230" s="250"/>
      <c r="HQC230" s="248"/>
      <c r="HQD230" s="249"/>
      <c r="HQE230" s="250"/>
      <c r="HQF230" s="248"/>
      <c r="HQG230" s="249"/>
      <c r="HQH230" s="250"/>
      <c r="HQI230" s="248"/>
      <c r="HQJ230" s="249"/>
      <c r="HQK230" s="250"/>
      <c r="HQL230" s="248"/>
      <c r="HQM230" s="249"/>
      <c r="HQN230" s="250"/>
      <c r="HQO230" s="248"/>
      <c r="HQP230" s="249"/>
      <c r="HQQ230" s="250"/>
      <c r="HQR230" s="248"/>
      <c r="HQS230" s="249"/>
      <c r="HQT230" s="250"/>
      <c r="HQU230" s="248"/>
      <c r="HQV230" s="249"/>
      <c r="HQW230" s="250"/>
      <c r="HQX230" s="248"/>
      <c r="HQY230" s="249"/>
      <c r="HQZ230" s="250"/>
      <c r="HRA230" s="248"/>
      <c r="HRB230" s="249"/>
      <c r="HRC230" s="250"/>
      <c r="HRD230" s="248"/>
      <c r="HRE230" s="249"/>
      <c r="HRF230" s="250"/>
      <c r="HRG230" s="248"/>
      <c r="HRH230" s="249"/>
      <c r="HRI230" s="250"/>
      <c r="HRJ230" s="248"/>
      <c r="HRK230" s="249"/>
      <c r="HRL230" s="250"/>
      <c r="HRM230" s="248"/>
      <c r="HRN230" s="249"/>
      <c r="HRO230" s="250"/>
      <c r="HRP230" s="248"/>
      <c r="HRQ230" s="249"/>
      <c r="HRR230" s="250"/>
      <c r="HRS230" s="248"/>
      <c r="HRT230" s="249"/>
      <c r="HRU230" s="250"/>
      <c r="HRV230" s="248"/>
      <c r="HRW230" s="249"/>
      <c r="HRX230" s="250"/>
      <c r="HRY230" s="248"/>
      <c r="HRZ230" s="249"/>
      <c r="HSA230" s="250"/>
      <c r="HSB230" s="248"/>
      <c r="HSC230" s="249"/>
      <c r="HSD230" s="250"/>
      <c r="HSE230" s="248"/>
      <c r="HSF230" s="249"/>
      <c r="HSG230" s="250"/>
      <c r="HSH230" s="248"/>
      <c r="HSI230" s="249"/>
      <c r="HSJ230" s="250"/>
      <c r="HSK230" s="248"/>
      <c r="HSL230" s="249"/>
      <c r="HSM230" s="250"/>
      <c r="HSN230" s="248"/>
      <c r="HSO230" s="249"/>
      <c r="HSP230" s="250"/>
      <c r="HSQ230" s="248"/>
      <c r="HSR230" s="249"/>
      <c r="HSS230" s="250"/>
      <c r="HST230" s="248"/>
      <c r="HSU230" s="249"/>
      <c r="HSV230" s="250"/>
      <c r="HSW230" s="248"/>
      <c r="HSX230" s="249"/>
      <c r="HSY230" s="250"/>
      <c r="HSZ230" s="248"/>
      <c r="HTA230" s="249"/>
      <c r="HTB230" s="250"/>
      <c r="HTC230" s="248"/>
      <c r="HTD230" s="249"/>
      <c r="HTE230" s="250"/>
      <c r="HTF230" s="248"/>
      <c r="HTG230" s="249"/>
      <c r="HTH230" s="250"/>
      <c r="HTI230" s="248"/>
      <c r="HTJ230" s="249"/>
      <c r="HTK230" s="250"/>
      <c r="HTL230" s="248"/>
      <c r="HTM230" s="249"/>
      <c r="HTN230" s="250"/>
      <c r="HTO230" s="248"/>
      <c r="HTP230" s="249"/>
      <c r="HTQ230" s="250"/>
      <c r="HTR230" s="248"/>
      <c r="HTS230" s="249"/>
      <c r="HTT230" s="250"/>
      <c r="HTU230" s="248"/>
      <c r="HTV230" s="249"/>
      <c r="HTW230" s="250"/>
      <c r="HTX230" s="248"/>
      <c r="HTY230" s="249"/>
      <c r="HTZ230" s="250"/>
      <c r="HUA230" s="248"/>
      <c r="HUB230" s="249"/>
      <c r="HUC230" s="250"/>
      <c r="HUD230" s="248"/>
      <c r="HUE230" s="249"/>
      <c r="HUF230" s="250"/>
      <c r="HUG230" s="248"/>
      <c r="HUH230" s="249"/>
      <c r="HUI230" s="250"/>
      <c r="HUJ230" s="248"/>
      <c r="HUK230" s="249"/>
      <c r="HUL230" s="250"/>
      <c r="HUM230" s="248"/>
      <c r="HUN230" s="249"/>
      <c r="HUO230" s="250"/>
      <c r="HUP230" s="248"/>
      <c r="HUQ230" s="249"/>
      <c r="HUR230" s="250"/>
      <c r="HUS230" s="248"/>
      <c r="HUT230" s="249"/>
      <c r="HUU230" s="250"/>
      <c r="HUV230" s="248"/>
      <c r="HUW230" s="249"/>
      <c r="HUX230" s="250"/>
      <c r="HUY230" s="248"/>
      <c r="HUZ230" s="249"/>
      <c r="HVA230" s="250"/>
      <c r="HVB230" s="248"/>
      <c r="HVC230" s="249"/>
      <c r="HVD230" s="250"/>
      <c r="HVE230" s="248"/>
      <c r="HVF230" s="249"/>
      <c r="HVG230" s="250"/>
      <c r="HVH230" s="248"/>
      <c r="HVI230" s="249"/>
      <c r="HVJ230" s="250"/>
      <c r="HVK230" s="248"/>
      <c r="HVL230" s="249"/>
      <c r="HVM230" s="250"/>
      <c r="HVN230" s="248"/>
      <c r="HVO230" s="249"/>
      <c r="HVP230" s="250"/>
      <c r="HVQ230" s="248"/>
      <c r="HVR230" s="249"/>
      <c r="HVS230" s="250"/>
      <c r="HVT230" s="248"/>
      <c r="HVU230" s="249"/>
      <c r="HVV230" s="250"/>
      <c r="HVW230" s="248"/>
      <c r="HVX230" s="249"/>
      <c r="HVY230" s="250"/>
      <c r="HVZ230" s="248"/>
      <c r="HWA230" s="249"/>
      <c r="HWB230" s="250"/>
      <c r="HWC230" s="248"/>
      <c r="HWD230" s="249"/>
      <c r="HWE230" s="250"/>
      <c r="HWF230" s="248"/>
      <c r="HWG230" s="249"/>
      <c r="HWH230" s="250"/>
      <c r="HWI230" s="248"/>
      <c r="HWJ230" s="249"/>
      <c r="HWK230" s="250"/>
      <c r="HWL230" s="248"/>
      <c r="HWM230" s="249"/>
      <c r="HWN230" s="250"/>
      <c r="HWO230" s="248"/>
      <c r="HWP230" s="249"/>
      <c r="HWQ230" s="250"/>
      <c r="HWR230" s="248"/>
      <c r="HWS230" s="249"/>
      <c r="HWT230" s="250"/>
      <c r="HWU230" s="248"/>
      <c r="HWV230" s="249"/>
      <c r="HWW230" s="250"/>
      <c r="HWX230" s="248"/>
      <c r="HWY230" s="249"/>
      <c r="HWZ230" s="250"/>
      <c r="HXA230" s="248"/>
      <c r="HXB230" s="249"/>
      <c r="HXC230" s="250"/>
      <c r="HXD230" s="248"/>
      <c r="HXE230" s="249"/>
      <c r="HXF230" s="250"/>
      <c r="HXG230" s="248"/>
      <c r="HXH230" s="249"/>
      <c r="HXI230" s="250"/>
      <c r="HXJ230" s="248"/>
      <c r="HXK230" s="249"/>
      <c r="HXL230" s="250"/>
      <c r="HXM230" s="248"/>
      <c r="HXN230" s="249"/>
      <c r="HXO230" s="250"/>
      <c r="HXP230" s="248"/>
      <c r="HXQ230" s="249"/>
      <c r="HXR230" s="250"/>
      <c r="HXS230" s="248"/>
      <c r="HXT230" s="249"/>
      <c r="HXU230" s="250"/>
      <c r="HXV230" s="248"/>
      <c r="HXW230" s="249"/>
      <c r="HXX230" s="250"/>
      <c r="HXY230" s="248"/>
      <c r="HXZ230" s="249"/>
      <c r="HYA230" s="250"/>
      <c r="HYB230" s="248"/>
      <c r="HYC230" s="249"/>
      <c r="HYD230" s="250"/>
      <c r="HYE230" s="248"/>
      <c r="HYF230" s="249"/>
      <c r="HYG230" s="250"/>
      <c r="HYH230" s="248"/>
      <c r="HYI230" s="249"/>
      <c r="HYJ230" s="250"/>
      <c r="HYK230" s="248"/>
      <c r="HYL230" s="249"/>
      <c r="HYM230" s="250"/>
      <c r="HYN230" s="248"/>
      <c r="HYO230" s="249"/>
      <c r="HYP230" s="250"/>
      <c r="HYQ230" s="248"/>
      <c r="HYR230" s="249"/>
      <c r="HYS230" s="250"/>
      <c r="HYT230" s="248"/>
      <c r="HYU230" s="249"/>
      <c r="HYV230" s="250"/>
      <c r="HYW230" s="248"/>
      <c r="HYX230" s="249"/>
      <c r="HYY230" s="250"/>
      <c r="HYZ230" s="248"/>
      <c r="HZA230" s="249"/>
      <c r="HZB230" s="250"/>
      <c r="HZC230" s="248"/>
      <c r="HZD230" s="249"/>
      <c r="HZE230" s="250"/>
      <c r="HZF230" s="248"/>
      <c r="HZG230" s="249"/>
      <c r="HZH230" s="250"/>
      <c r="HZI230" s="248"/>
      <c r="HZJ230" s="249"/>
      <c r="HZK230" s="250"/>
      <c r="HZL230" s="248"/>
      <c r="HZM230" s="249"/>
      <c r="HZN230" s="250"/>
      <c r="HZO230" s="248"/>
      <c r="HZP230" s="249"/>
      <c r="HZQ230" s="250"/>
      <c r="HZR230" s="248"/>
      <c r="HZS230" s="249"/>
      <c r="HZT230" s="250"/>
      <c r="HZU230" s="248"/>
      <c r="HZV230" s="249"/>
      <c r="HZW230" s="250"/>
      <c r="HZX230" s="248"/>
      <c r="HZY230" s="249"/>
      <c r="HZZ230" s="250"/>
      <c r="IAA230" s="248"/>
      <c r="IAB230" s="249"/>
      <c r="IAC230" s="250"/>
      <c r="IAD230" s="248"/>
      <c r="IAE230" s="249"/>
      <c r="IAF230" s="250"/>
      <c r="IAG230" s="248"/>
      <c r="IAH230" s="249"/>
      <c r="IAI230" s="250"/>
      <c r="IAJ230" s="248"/>
      <c r="IAK230" s="249"/>
      <c r="IAL230" s="250"/>
      <c r="IAM230" s="248"/>
      <c r="IAN230" s="249"/>
      <c r="IAO230" s="250"/>
      <c r="IAP230" s="248"/>
      <c r="IAQ230" s="249"/>
      <c r="IAR230" s="250"/>
      <c r="IAS230" s="248"/>
      <c r="IAT230" s="249"/>
      <c r="IAU230" s="250"/>
      <c r="IAV230" s="248"/>
      <c r="IAW230" s="249"/>
      <c r="IAX230" s="250"/>
      <c r="IAY230" s="248"/>
      <c r="IAZ230" s="249"/>
      <c r="IBA230" s="250"/>
      <c r="IBB230" s="248"/>
      <c r="IBC230" s="249"/>
      <c r="IBD230" s="250"/>
      <c r="IBE230" s="248"/>
      <c r="IBF230" s="249"/>
      <c r="IBG230" s="250"/>
      <c r="IBH230" s="248"/>
      <c r="IBI230" s="249"/>
      <c r="IBJ230" s="250"/>
      <c r="IBK230" s="248"/>
      <c r="IBL230" s="249"/>
      <c r="IBM230" s="250"/>
      <c r="IBN230" s="248"/>
      <c r="IBO230" s="249"/>
      <c r="IBP230" s="250"/>
      <c r="IBQ230" s="248"/>
      <c r="IBR230" s="249"/>
      <c r="IBS230" s="250"/>
      <c r="IBT230" s="248"/>
      <c r="IBU230" s="249"/>
      <c r="IBV230" s="250"/>
      <c r="IBW230" s="248"/>
      <c r="IBX230" s="249"/>
      <c r="IBY230" s="250"/>
      <c r="IBZ230" s="248"/>
      <c r="ICA230" s="249"/>
      <c r="ICB230" s="250"/>
      <c r="ICC230" s="248"/>
      <c r="ICD230" s="249"/>
      <c r="ICE230" s="250"/>
      <c r="ICF230" s="248"/>
      <c r="ICG230" s="249"/>
      <c r="ICH230" s="250"/>
      <c r="ICI230" s="248"/>
      <c r="ICJ230" s="249"/>
      <c r="ICK230" s="250"/>
      <c r="ICL230" s="248"/>
      <c r="ICM230" s="249"/>
      <c r="ICN230" s="250"/>
      <c r="ICO230" s="248"/>
      <c r="ICP230" s="249"/>
      <c r="ICQ230" s="250"/>
      <c r="ICR230" s="248"/>
      <c r="ICS230" s="249"/>
      <c r="ICT230" s="250"/>
      <c r="ICU230" s="248"/>
      <c r="ICV230" s="249"/>
      <c r="ICW230" s="250"/>
      <c r="ICX230" s="248"/>
      <c r="ICY230" s="249"/>
      <c r="ICZ230" s="250"/>
      <c r="IDA230" s="248"/>
      <c r="IDB230" s="249"/>
      <c r="IDC230" s="250"/>
      <c r="IDD230" s="248"/>
      <c r="IDE230" s="249"/>
      <c r="IDF230" s="250"/>
      <c r="IDG230" s="248"/>
      <c r="IDH230" s="249"/>
      <c r="IDI230" s="250"/>
      <c r="IDJ230" s="248"/>
      <c r="IDK230" s="249"/>
      <c r="IDL230" s="250"/>
      <c r="IDM230" s="248"/>
      <c r="IDN230" s="249"/>
      <c r="IDO230" s="250"/>
      <c r="IDP230" s="248"/>
      <c r="IDQ230" s="249"/>
      <c r="IDR230" s="250"/>
      <c r="IDS230" s="248"/>
      <c r="IDT230" s="249"/>
      <c r="IDU230" s="250"/>
      <c r="IDV230" s="248"/>
      <c r="IDW230" s="249"/>
      <c r="IDX230" s="250"/>
      <c r="IDY230" s="248"/>
      <c r="IDZ230" s="249"/>
      <c r="IEA230" s="250"/>
      <c r="IEB230" s="248"/>
      <c r="IEC230" s="249"/>
      <c r="IED230" s="250"/>
      <c r="IEE230" s="248"/>
      <c r="IEF230" s="249"/>
      <c r="IEG230" s="250"/>
      <c r="IEH230" s="248"/>
      <c r="IEI230" s="249"/>
      <c r="IEJ230" s="250"/>
      <c r="IEK230" s="248"/>
      <c r="IEL230" s="249"/>
      <c r="IEM230" s="250"/>
      <c r="IEN230" s="248"/>
      <c r="IEO230" s="249"/>
      <c r="IEP230" s="250"/>
      <c r="IEQ230" s="248"/>
      <c r="IER230" s="249"/>
      <c r="IES230" s="250"/>
      <c r="IET230" s="248"/>
      <c r="IEU230" s="249"/>
      <c r="IEV230" s="250"/>
      <c r="IEW230" s="248"/>
      <c r="IEX230" s="249"/>
      <c r="IEY230" s="250"/>
      <c r="IEZ230" s="248"/>
      <c r="IFA230" s="249"/>
      <c r="IFB230" s="250"/>
      <c r="IFC230" s="248"/>
      <c r="IFD230" s="249"/>
      <c r="IFE230" s="250"/>
      <c r="IFF230" s="248"/>
      <c r="IFG230" s="249"/>
      <c r="IFH230" s="250"/>
      <c r="IFI230" s="248"/>
      <c r="IFJ230" s="249"/>
      <c r="IFK230" s="250"/>
      <c r="IFL230" s="248"/>
      <c r="IFM230" s="249"/>
      <c r="IFN230" s="250"/>
      <c r="IFO230" s="248"/>
      <c r="IFP230" s="249"/>
      <c r="IFQ230" s="250"/>
      <c r="IFR230" s="248"/>
      <c r="IFS230" s="249"/>
      <c r="IFT230" s="250"/>
      <c r="IFU230" s="248"/>
      <c r="IFV230" s="249"/>
      <c r="IFW230" s="250"/>
      <c r="IFX230" s="248"/>
      <c r="IFY230" s="249"/>
      <c r="IFZ230" s="250"/>
      <c r="IGA230" s="248"/>
      <c r="IGB230" s="249"/>
      <c r="IGC230" s="250"/>
      <c r="IGD230" s="248"/>
      <c r="IGE230" s="249"/>
      <c r="IGF230" s="250"/>
      <c r="IGG230" s="248"/>
      <c r="IGH230" s="249"/>
      <c r="IGI230" s="250"/>
      <c r="IGJ230" s="248"/>
      <c r="IGK230" s="249"/>
      <c r="IGL230" s="250"/>
      <c r="IGM230" s="248"/>
      <c r="IGN230" s="249"/>
      <c r="IGO230" s="250"/>
      <c r="IGP230" s="248"/>
      <c r="IGQ230" s="249"/>
      <c r="IGR230" s="250"/>
      <c r="IGS230" s="248"/>
      <c r="IGT230" s="249"/>
      <c r="IGU230" s="250"/>
      <c r="IGV230" s="248"/>
      <c r="IGW230" s="249"/>
      <c r="IGX230" s="250"/>
      <c r="IGY230" s="248"/>
      <c r="IGZ230" s="249"/>
      <c r="IHA230" s="250"/>
      <c r="IHB230" s="248"/>
      <c r="IHC230" s="249"/>
      <c r="IHD230" s="250"/>
      <c r="IHE230" s="248"/>
      <c r="IHF230" s="249"/>
      <c r="IHG230" s="250"/>
      <c r="IHH230" s="248"/>
      <c r="IHI230" s="249"/>
      <c r="IHJ230" s="250"/>
      <c r="IHK230" s="248"/>
      <c r="IHL230" s="249"/>
      <c r="IHM230" s="250"/>
      <c r="IHN230" s="248"/>
      <c r="IHO230" s="249"/>
      <c r="IHP230" s="250"/>
      <c r="IHQ230" s="248"/>
      <c r="IHR230" s="249"/>
      <c r="IHS230" s="250"/>
      <c r="IHT230" s="248"/>
      <c r="IHU230" s="249"/>
      <c r="IHV230" s="250"/>
      <c r="IHW230" s="248"/>
      <c r="IHX230" s="249"/>
      <c r="IHY230" s="250"/>
      <c r="IHZ230" s="248"/>
      <c r="IIA230" s="249"/>
      <c r="IIB230" s="250"/>
      <c r="IIC230" s="248"/>
      <c r="IID230" s="249"/>
      <c r="IIE230" s="250"/>
      <c r="IIF230" s="248"/>
      <c r="IIG230" s="249"/>
      <c r="IIH230" s="250"/>
      <c r="III230" s="248"/>
      <c r="IIJ230" s="249"/>
      <c r="IIK230" s="250"/>
      <c r="IIL230" s="248"/>
      <c r="IIM230" s="249"/>
      <c r="IIN230" s="250"/>
      <c r="IIO230" s="248"/>
      <c r="IIP230" s="249"/>
      <c r="IIQ230" s="250"/>
      <c r="IIR230" s="248"/>
      <c r="IIS230" s="249"/>
      <c r="IIT230" s="250"/>
      <c r="IIU230" s="248"/>
      <c r="IIV230" s="249"/>
      <c r="IIW230" s="250"/>
      <c r="IIX230" s="248"/>
      <c r="IIY230" s="249"/>
      <c r="IIZ230" s="250"/>
      <c r="IJA230" s="248"/>
      <c r="IJB230" s="249"/>
      <c r="IJC230" s="250"/>
      <c r="IJD230" s="248"/>
      <c r="IJE230" s="249"/>
      <c r="IJF230" s="250"/>
      <c r="IJG230" s="248"/>
      <c r="IJH230" s="249"/>
      <c r="IJI230" s="250"/>
      <c r="IJJ230" s="248"/>
      <c r="IJK230" s="249"/>
      <c r="IJL230" s="250"/>
      <c r="IJM230" s="248"/>
      <c r="IJN230" s="249"/>
      <c r="IJO230" s="250"/>
      <c r="IJP230" s="248"/>
      <c r="IJQ230" s="249"/>
      <c r="IJR230" s="250"/>
      <c r="IJS230" s="248"/>
      <c r="IJT230" s="249"/>
      <c r="IJU230" s="250"/>
      <c r="IJV230" s="248"/>
      <c r="IJW230" s="249"/>
      <c r="IJX230" s="250"/>
      <c r="IJY230" s="248"/>
      <c r="IJZ230" s="249"/>
      <c r="IKA230" s="250"/>
      <c r="IKB230" s="248"/>
      <c r="IKC230" s="249"/>
      <c r="IKD230" s="250"/>
      <c r="IKE230" s="248"/>
      <c r="IKF230" s="249"/>
      <c r="IKG230" s="250"/>
      <c r="IKH230" s="248"/>
      <c r="IKI230" s="249"/>
      <c r="IKJ230" s="250"/>
      <c r="IKK230" s="248"/>
      <c r="IKL230" s="249"/>
      <c r="IKM230" s="250"/>
      <c r="IKN230" s="248"/>
      <c r="IKO230" s="249"/>
      <c r="IKP230" s="250"/>
      <c r="IKQ230" s="248"/>
      <c r="IKR230" s="249"/>
      <c r="IKS230" s="250"/>
      <c r="IKT230" s="248"/>
      <c r="IKU230" s="249"/>
      <c r="IKV230" s="250"/>
      <c r="IKW230" s="248"/>
      <c r="IKX230" s="249"/>
      <c r="IKY230" s="250"/>
      <c r="IKZ230" s="248"/>
      <c r="ILA230" s="249"/>
      <c r="ILB230" s="250"/>
      <c r="ILC230" s="248"/>
      <c r="ILD230" s="249"/>
      <c r="ILE230" s="250"/>
      <c r="ILF230" s="248"/>
      <c r="ILG230" s="249"/>
      <c r="ILH230" s="250"/>
      <c r="ILI230" s="248"/>
      <c r="ILJ230" s="249"/>
      <c r="ILK230" s="250"/>
      <c r="ILL230" s="248"/>
      <c r="ILM230" s="249"/>
      <c r="ILN230" s="250"/>
      <c r="ILO230" s="248"/>
      <c r="ILP230" s="249"/>
      <c r="ILQ230" s="250"/>
      <c r="ILR230" s="248"/>
      <c r="ILS230" s="249"/>
      <c r="ILT230" s="250"/>
      <c r="ILU230" s="248"/>
      <c r="ILV230" s="249"/>
      <c r="ILW230" s="250"/>
      <c r="ILX230" s="248"/>
      <c r="ILY230" s="249"/>
      <c r="ILZ230" s="250"/>
      <c r="IMA230" s="248"/>
      <c r="IMB230" s="249"/>
      <c r="IMC230" s="250"/>
      <c r="IMD230" s="248"/>
      <c r="IME230" s="249"/>
      <c r="IMF230" s="250"/>
      <c r="IMG230" s="248"/>
      <c r="IMH230" s="249"/>
      <c r="IMI230" s="250"/>
      <c r="IMJ230" s="248"/>
      <c r="IMK230" s="249"/>
      <c r="IML230" s="250"/>
      <c r="IMM230" s="248"/>
      <c r="IMN230" s="249"/>
      <c r="IMO230" s="250"/>
      <c r="IMP230" s="248"/>
      <c r="IMQ230" s="249"/>
      <c r="IMR230" s="250"/>
      <c r="IMS230" s="248"/>
      <c r="IMT230" s="249"/>
      <c r="IMU230" s="250"/>
      <c r="IMV230" s="248"/>
      <c r="IMW230" s="249"/>
      <c r="IMX230" s="250"/>
      <c r="IMY230" s="248"/>
      <c r="IMZ230" s="249"/>
      <c r="INA230" s="250"/>
      <c r="INB230" s="248"/>
      <c r="INC230" s="249"/>
      <c r="IND230" s="250"/>
      <c r="INE230" s="248"/>
      <c r="INF230" s="249"/>
      <c r="ING230" s="250"/>
      <c r="INH230" s="248"/>
      <c r="INI230" s="249"/>
      <c r="INJ230" s="250"/>
      <c r="INK230" s="248"/>
      <c r="INL230" s="249"/>
      <c r="INM230" s="250"/>
      <c r="INN230" s="248"/>
      <c r="INO230" s="249"/>
      <c r="INP230" s="250"/>
      <c r="INQ230" s="248"/>
      <c r="INR230" s="249"/>
      <c r="INS230" s="250"/>
      <c r="INT230" s="248"/>
      <c r="INU230" s="249"/>
      <c r="INV230" s="250"/>
      <c r="INW230" s="248"/>
      <c r="INX230" s="249"/>
      <c r="INY230" s="250"/>
      <c r="INZ230" s="248"/>
      <c r="IOA230" s="249"/>
      <c r="IOB230" s="250"/>
      <c r="IOC230" s="248"/>
      <c r="IOD230" s="249"/>
      <c r="IOE230" s="250"/>
      <c r="IOF230" s="248"/>
      <c r="IOG230" s="249"/>
      <c r="IOH230" s="250"/>
      <c r="IOI230" s="248"/>
      <c r="IOJ230" s="249"/>
      <c r="IOK230" s="250"/>
      <c r="IOL230" s="248"/>
      <c r="IOM230" s="249"/>
      <c r="ION230" s="250"/>
      <c r="IOO230" s="248"/>
      <c r="IOP230" s="249"/>
      <c r="IOQ230" s="250"/>
      <c r="IOR230" s="248"/>
      <c r="IOS230" s="249"/>
      <c r="IOT230" s="250"/>
      <c r="IOU230" s="248"/>
      <c r="IOV230" s="249"/>
      <c r="IOW230" s="250"/>
      <c r="IOX230" s="248"/>
      <c r="IOY230" s="249"/>
      <c r="IOZ230" s="250"/>
      <c r="IPA230" s="248"/>
      <c r="IPB230" s="249"/>
      <c r="IPC230" s="250"/>
      <c r="IPD230" s="248"/>
      <c r="IPE230" s="249"/>
      <c r="IPF230" s="250"/>
      <c r="IPG230" s="248"/>
      <c r="IPH230" s="249"/>
      <c r="IPI230" s="250"/>
      <c r="IPJ230" s="248"/>
      <c r="IPK230" s="249"/>
      <c r="IPL230" s="250"/>
      <c r="IPM230" s="248"/>
      <c r="IPN230" s="249"/>
      <c r="IPO230" s="250"/>
      <c r="IPP230" s="248"/>
      <c r="IPQ230" s="249"/>
      <c r="IPR230" s="250"/>
      <c r="IPS230" s="248"/>
      <c r="IPT230" s="249"/>
      <c r="IPU230" s="250"/>
      <c r="IPV230" s="248"/>
      <c r="IPW230" s="249"/>
      <c r="IPX230" s="250"/>
      <c r="IPY230" s="248"/>
      <c r="IPZ230" s="249"/>
      <c r="IQA230" s="250"/>
      <c r="IQB230" s="248"/>
      <c r="IQC230" s="249"/>
      <c r="IQD230" s="250"/>
      <c r="IQE230" s="248"/>
      <c r="IQF230" s="249"/>
      <c r="IQG230" s="250"/>
      <c r="IQH230" s="248"/>
      <c r="IQI230" s="249"/>
      <c r="IQJ230" s="250"/>
      <c r="IQK230" s="248"/>
      <c r="IQL230" s="249"/>
      <c r="IQM230" s="250"/>
      <c r="IQN230" s="248"/>
      <c r="IQO230" s="249"/>
      <c r="IQP230" s="250"/>
      <c r="IQQ230" s="248"/>
      <c r="IQR230" s="249"/>
      <c r="IQS230" s="250"/>
      <c r="IQT230" s="248"/>
      <c r="IQU230" s="249"/>
      <c r="IQV230" s="250"/>
      <c r="IQW230" s="248"/>
      <c r="IQX230" s="249"/>
      <c r="IQY230" s="250"/>
      <c r="IQZ230" s="248"/>
      <c r="IRA230" s="249"/>
      <c r="IRB230" s="250"/>
      <c r="IRC230" s="248"/>
      <c r="IRD230" s="249"/>
      <c r="IRE230" s="250"/>
      <c r="IRF230" s="248"/>
      <c r="IRG230" s="249"/>
      <c r="IRH230" s="250"/>
      <c r="IRI230" s="248"/>
      <c r="IRJ230" s="249"/>
      <c r="IRK230" s="250"/>
      <c r="IRL230" s="248"/>
      <c r="IRM230" s="249"/>
      <c r="IRN230" s="250"/>
      <c r="IRO230" s="248"/>
      <c r="IRP230" s="249"/>
      <c r="IRQ230" s="250"/>
      <c r="IRR230" s="248"/>
      <c r="IRS230" s="249"/>
      <c r="IRT230" s="250"/>
      <c r="IRU230" s="248"/>
      <c r="IRV230" s="249"/>
      <c r="IRW230" s="250"/>
      <c r="IRX230" s="248"/>
      <c r="IRY230" s="249"/>
      <c r="IRZ230" s="250"/>
      <c r="ISA230" s="248"/>
      <c r="ISB230" s="249"/>
      <c r="ISC230" s="250"/>
      <c r="ISD230" s="248"/>
      <c r="ISE230" s="249"/>
      <c r="ISF230" s="250"/>
      <c r="ISG230" s="248"/>
      <c r="ISH230" s="249"/>
      <c r="ISI230" s="250"/>
      <c r="ISJ230" s="248"/>
      <c r="ISK230" s="249"/>
      <c r="ISL230" s="250"/>
      <c r="ISM230" s="248"/>
      <c r="ISN230" s="249"/>
      <c r="ISO230" s="250"/>
      <c r="ISP230" s="248"/>
      <c r="ISQ230" s="249"/>
      <c r="ISR230" s="250"/>
      <c r="ISS230" s="248"/>
      <c r="IST230" s="249"/>
      <c r="ISU230" s="250"/>
      <c r="ISV230" s="248"/>
      <c r="ISW230" s="249"/>
      <c r="ISX230" s="250"/>
      <c r="ISY230" s="248"/>
      <c r="ISZ230" s="249"/>
      <c r="ITA230" s="250"/>
      <c r="ITB230" s="248"/>
      <c r="ITC230" s="249"/>
      <c r="ITD230" s="250"/>
      <c r="ITE230" s="248"/>
      <c r="ITF230" s="249"/>
      <c r="ITG230" s="250"/>
      <c r="ITH230" s="248"/>
      <c r="ITI230" s="249"/>
      <c r="ITJ230" s="250"/>
      <c r="ITK230" s="248"/>
      <c r="ITL230" s="249"/>
      <c r="ITM230" s="250"/>
      <c r="ITN230" s="248"/>
      <c r="ITO230" s="249"/>
      <c r="ITP230" s="250"/>
      <c r="ITQ230" s="248"/>
      <c r="ITR230" s="249"/>
      <c r="ITS230" s="250"/>
      <c r="ITT230" s="248"/>
      <c r="ITU230" s="249"/>
      <c r="ITV230" s="250"/>
      <c r="ITW230" s="248"/>
      <c r="ITX230" s="249"/>
      <c r="ITY230" s="250"/>
      <c r="ITZ230" s="248"/>
      <c r="IUA230" s="249"/>
      <c r="IUB230" s="250"/>
      <c r="IUC230" s="248"/>
      <c r="IUD230" s="249"/>
      <c r="IUE230" s="250"/>
      <c r="IUF230" s="248"/>
      <c r="IUG230" s="249"/>
      <c r="IUH230" s="250"/>
      <c r="IUI230" s="248"/>
      <c r="IUJ230" s="249"/>
      <c r="IUK230" s="250"/>
      <c r="IUL230" s="248"/>
      <c r="IUM230" s="249"/>
      <c r="IUN230" s="250"/>
      <c r="IUO230" s="248"/>
      <c r="IUP230" s="249"/>
      <c r="IUQ230" s="250"/>
      <c r="IUR230" s="248"/>
      <c r="IUS230" s="249"/>
      <c r="IUT230" s="250"/>
      <c r="IUU230" s="248"/>
      <c r="IUV230" s="249"/>
      <c r="IUW230" s="250"/>
      <c r="IUX230" s="248"/>
      <c r="IUY230" s="249"/>
      <c r="IUZ230" s="250"/>
      <c r="IVA230" s="248"/>
      <c r="IVB230" s="249"/>
      <c r="IVC230" s="250"/>
      <c r="IVD230" s="248"/>
      <c r="IVE230" s="249"/>
      <c r="IVF230" s="250"/>
      <c r="IVG230" s="248"/>
      <c r="IVH230" s="249"/>
      <c r="IVI230" s="250"/>
      <c r="IVJ230" s="248"/>
      <c r="IVK230" s="249"/>
      <c r="IVL230" s="250"/>
      <c r="IVM230" s="248"/>
      <c r="IVN230" s="249"/>
      <c r="IVO230" s="250"/>
      <c r="IVP230" s="248"/>
      <c r="IVQ230" s="249"/>
      <c r="IVR230" s="250"/>
      <c r="IVS230" s="248"/>
      <c r="IVT230" s="249"/>
      <c r="IVU230" s="250"/>
      <c r="IVV230" s="248"/>
      <c r="IVW230" s="249"/>
      <c r="IVX230" s="250"/>
      <c r="IVY230" s="248"/>
      <c r="IVZ230" s="249"/>
      <c r="IWA230" s="250"/>
      <c r="IWB230" s="248"/>
      <c r="IWC230" s="249"/>
      <c r="IWD230" s="250"/>
      <c r="IWE230" s="248"/>
      <c r="IWF230" s="249"/>
      <c r="IWG230" s="250"/>
      <c r="IWH230" s="248"/>
      <c r="IWI230" s="249"/>
      <c r="IWJ230" s="250"/>
      <c r="IWK230" s="248"/>
      <c r="IWL230" s="249"/>
      <c r="IWM230" s="250"/>
      <c r="IWN230" s="248"/>
      <c r="IWO230" s="249"/>
      <c r="IWP230" s="250"/>
      <c r="IWQ230" s="248"/>
      <c r="IWR230" s="249"/>
      <c r="IWS230" s="250"/>
      <c r="IWT230" s="248"/>
      <c r="IWU230" s="249"/>
      <c r="IWV230" s="250"/>
      <c r="IWW230" s="248"/>
      <c r="IWX230" s="249"/>
      <c r="IWY230" s="250"/>
      <c r="IWZ230" s="248"/>
      <c r="IXA230" s="249"/>
      <c r="IXB230" s="250"/>
      <c r="IXC230" s="248"/>
      <c r="IXD230" s="249"/>
      <c r="IXE230" s="250"/>
      <c r="IXF230" s="248"/>
      <c r="IXG230" s="249"/>
      <c r="IXH230" s="250"/>
      <c r="IXI230" s="248"/>
      <c r="IXJ230" s="249"/>
      <c r="IXK230" s="250"/>
      <c r="IXL230" s="248"/>
      <c r="IXM230" s="249"/>
      <c r="IXN230" s="250"/>
      <c r="IXO230" s="248"/>
      <c r="IXP230" s="249"/>
      <c r="IXQ230" s="250"/>
      <c r="IXR230" s="248"/>
      <c r="IXS230" s="249"/>
      <c r="IXT230" s="250"/>
      <c r="IXU230" s="248"/>
      <c r="IXV230" s="249"/>
      <c r="IXW230" s="250"/>
      <c r="IXX230" s="248"/>
      <c r="IXY230" s="249"/>
      <c r="IXZ230" s="250"/>
      <c r="IYA230" s="248"/>
      <c r="IYB230" s="249"/>
      <c r="IYC230" s="250"/>
      <c r="IYD230" s="248"/>
      <c r="IYE230" s="249"/>
      <c r="IYF230" s="250"/>
      <c r="IYG230" s="248"/>
      <c r="IYH230" s="249"/>
      <c r="IYI230" s="250"/>
      <c r="IYJ230" s="248"/>
      <c r="IYK230" s="249"/>
      <c r="IYL230" s="250"/>
      <c r="IYM230" s="248"/>
      <c r="IYN230" s="249"/>
      <c r="IYO230" s="250"/>
      <c r="IYP230" s="248"/>
      <c r="IYQ230" s="249"/>
      <c r="IYR230" s="250"/>
      <c r="IYS230" s="248"/>
      <c r="IYT230" s="249"/>
      <c r="IYU230" s="250"/>
      <c r="IYV230" s="248"/>
      <c r="IYW230" s="249"/>
      <c r="IYX230" s="250"/>
      <c r="IYY230" s="248"/>
      <c r="IYZ230" s="249"/>
      <c r="IZA230" s="250"/>
      <c r="IZB230" s="248"/>
      <c r="IZC230" s="249"/>
      <c r="IZD230" s="250"/>
      <c r="IZE230" s="248"/>
      <c r="IZF230" s="249"/>
      <c r="IZG230" s="250"/>
      <c r="IZH230" s="248"/>
      <c r="IZI230" s="249"/>
      <c r="IZJ230" s="250"/>
      <c r="IZK230" s="248"/>
      <c r="IZL230" s="249"/>
      <c r="IZM230" s="250"/>
      <c r="IZN230" s="248"/>
      <c r="IZO230" s="249"/>
      <c r="IZP230" s="250"/>
      <c r="IZQ230" s="248"/>
      <c r="IZR230" s="249"/>
      <c r="IZS230" s="250"/>
      <c r="IZT230" s="248"/>
      <c r="IZU230" s="249"/>
      <c r="IZV230" s="250"/>
      <c r="IZW230" s="248"/>
      <c r="IZX230" s="249"/>
      <c r="IZY230" s="250"/>
      <c r="IZZ230" s="248"/>
      <c r="JAA230" s="249"/>
      <c r="JAB230" s="250"/>
      <c r="JAC230" s="248"/>
      <c r="JAD230" s="249"/>
      <c r="JAE230" s="250"/>
      <c r="JAF230" s="248"/>
      <c r="JAG230" s="249"/>
      <c r="JAH230" s="250"/>
      <c r="JAI230" s="248"/>
      <c r="JAJ230" s="249"/>
      <c r="JAK230" s="250"/>
      <c r="JAL230" s="248"/>
      <c r="JAM230" s="249"/>
      <c r="JAN230" s="250"/>
      <c r="JAO230" s="248"/>
      <c r="JAP230" s="249"/>
      <c r="JAQ230" s="250"/>
      <c r="JAR230" s="248"/>
      <c r="JAS230" s="249"/>
      <c r="JAT230" s="250"/>
      <c r="JAU230" s="248"/>
      <c r="JAV230" s="249"/>
      <c r="JAW230" s="250"/>
      <c r="JAX230" s="248"/>
      <c r="JAY230" s="249"/>
      <c r="JAZ230" s="250"/>
      <c r="JBA230" s="248"/>
      <c r="JBB230" s="249"/>
      <c r="JBC230" s="250"/>
      <c r="JBD230" s="248"/>
      <c r="JBE230" s="249"/>
      <c r="JBF230" s="250"/>
      <c r="JBG230" s="248"/>
      <c r="JBH230" s="249"/>
      <c r="JBI230" s="250"/>
      <c r="JBJ230" s="248"/>
      <c r="JBK230" s="249"/>
      <c r="JBL230" s="250"/>
      <c r="JBM230" s="248"/>
      <c r="JBN230" s="249"/>
      <c r="JBO230" s="250"/>
      <c r="JBP230" s="248"/>
      <c r="JBQ230" s="249"/>
      <c r="JBR230" s="250"/>
      <c r="JBS230" s="248"/>
      <c r="JBT230" s="249"/>
      <c r="JBU230" s="250"/>
      <c r="JBV230" s="248"/>
      <c r="JBW230" s="249"/>
      <c r="JBX230" s="250"/>
      <c r="JBY230" s="248"/>
      <c r="JBZ230" s="249"/>
      <c r="JCA230" s="250"/>
      <c r="JCB230" s="248"/>
      <c r="JCC230" s="249"/>
      <c r="JCD230" s="250"/>
      <c r="JCE230" s="248"/>
      <c r="JCF230" s="249"/>
      <c r="JCG230" s="250"/>
      <c r="JCH230" s="248"/>
      <c r="JCI230" s="249"/>
      <c r="JCJ230" s="250"/>
      <c r="JCK230" s="248"/>
      <c r="JCL230" s="249"/>
      <c r="JCM230" s="250"/>
      <c r="JCN230" s="248"/>
      <c r="JCO230" s="249"/>
      <c r="JCP230" s="250"/>
      <c r="JCQ230" s="248"/>
      <c r="JCR230" s="249"/>
      <c r="JCS230" s="250"/>
      <c r="JCT230" s="248"/>
      <c r="JCU230" s="249"/>
      <c r="JCV230" s="250"/>
      <c r="JCW230" s="248"/>
      <c r="JCX230" s="249"/>
      <c r="JCY230" s="250"/>
      <c r="JCZ230" s="248"/>
      <c r="JDA230" s="249"/>
      <c r="JDB230" s="250"/>
      <c r="JDC230" s="248"/>
      <c r="JDD230" s="249"/>
      <c r="JDE230" s="250"/>
      <c r="JDF230" s="248"/>
      <c r="JDG230" s="249"/>
      <c r="JDH230" s="250"/>
      <c r="JDI230" s="248"/>
      <c r="JDJ230" s="249"/>
      <c r="JDK230" s="250"/>
      <c r="JDL230" s="248"/>
      <c r="JDM230" s="249"/>
      <c r="JDN230" s="250"/>
      <c r="JDO230" s="248"/>
      <c r="JDP230" s="249"/>
      <c r="JDQ230" s="250"/>
      <c r="JDR230" s="248"/>
      <c r="JDS230" s="249"/>
      <c r="JDT230" s="250"/>
      <c r="JDU230" s="248"/>
      <c r="JDV230" s="249"/>
      <c r="JDW230" s="250"/>
      <c r="JDX230" s="248"/>
      <c r="JDY230" s="249"/>
      <c r="JDZ230" s="250"/>
      <c r="JEA230" s="248"/>
      <c r="JEB230" s="249"/>
      <c r="JEC230" s="250"/>
      <c r="JED230" s="248"/>
      <c r="JEE230" s="249"/>
      <c r="JEF230" s="250"/>
      <c r="JEG230" s="248"/>
      <c r="JEH230" s="249"/>
      <c r="JEI230" s="250"/>
      <c r="JEJ230" s="248"/>
      <c r="JEK230" s="249"/>
      <c r="JEL230" s="250"/>
      <c r="JEM230" s="248"/>
      <c r="JEN230" s="249"/>
      <c r="JEO230" s="250"/>
      <c r="JEP230" s="248"/>
      <c r="JEQ230" s="249"/>
      <c r="JER230" s="250"/>
      <c r="JES230" s="248"/>
      <c r="JET230" s="249"/>
      <c r="JEU230" s="250"/>
      <c r="JEV230" s="248"/>
      <c r="JEW230" s="249"/>
      <c r="JEX230" s="250"/>
      <c r="JEY230" s="248"/>
      <c r="JEZ230" s="249"/>
      <c r="JFA230" s="250"/>
      <c r="JFB230" s="248"/>
      <c r="JFC230" s="249"/>
      <c r="JFD230" s="250"/>
      <c r="JFE230" s="248"/>
      <c r="JFF230" s="249"/>
      <c r="JFG230" s="250"/>
      <c r="JFH230" s="248"/>
      <c r="JFI230" s="249"/>
      <c r="JFJ230" s="250"/>
      <c r="JFK230" s="248"/>
      <c r="JFL230" s="249"/>
      <c r="JFM230" s="250"/>
      <c r="JFN230" s="248"/>
      <c r="JFO230" s="249"/>
      <c r="JFP230" s="250"/>
      <c r="JFQ230" s="248"/>
      <c r="JFR230" s="249"/>
      <c r="JFS230" s="250"/>
      <c r="JFT230" s="248"/>
      <c r="JFU230" s="249"/>
      <c r="JFV230" s="250"/>
      <c r="JFW230" s="248"/>
      <c r="JFX230" s="249"/>
      <c r="JFY230" s="250"/>
      <c r="JFZ230" s="248"/>
      <c r="JGA230" s="249"/>
      <c r="JGB230" s="250"/>
      <c r="JGC230" s="248"/>
      <c r="JGD230" s="249"/>
      <c r="JGE230" s="250"/>
      <c r="JGF230" s="248"/>
      <c r="JGG230" s="249"/>
      <c r="JGH230" s="250"/>
      <c r="JGI230" s="248"/>
      <c r="JGJ230" s="249"/>
      <c r="JGK230" s="250"/>
      <c r="JGL230" s="248"/>
      <c r="JGM230" s="249"/>
      <c r="JGN230" s="250"/>
      <c r="JGO230" s="248"/>
      <c r="JGP230" s="249"/>
      <c r="JGQ230" s="250"/>
      <c r="JGR230" s="248"/>
      <c r="JGS230" s="249"/>
      <c r="JGT230" s="250"/>
      <c r="JGU230" s="248"/>
      <c r="JGV230" s="249"/>
      <c r="JGW230" s="250"/>
      <c r="JGX230" s="248"/>
      <c r="JGY230" s="249"/>
      <c r="JGZ230" s="250"/>
      <c r="JHA230" s="248"/>
      <c r="JHB230" s="249"/>
      <c r="JHC230" s="250"/>
      <c r="JHD230" s="248"/>
      <c r="JHE230" s="249"/>
      <c r="JHF230" s="250"/>
      <c r="JHG230" s="248"/>
      <c r="JHH230" s="249"/>
      <c r="JHI230" s="250"/>
      <c r="JHJ230" s="248"/>
      <c r="JHK230" s="249"/>
      <c r="JHL230" s="250"/>
      <c r="JHM230" s="248"/>
      <c r="JHN230" s="249"/>
      <c r="JHO230" s="250"/>
      <c r="JHP230" s="248"/>
      <c r="JHQ230" s="249"/>
      <c r="JHR230" s="250"/>
      <c r="JHS230" s="248"/>
      <c r="JHT230" s="249"/>
      <c r="JHU230" s="250"/>
      <c r="JHV230" s="248"/>
      <c r="JHW230" s="249"/>
      <c r="JHX230" s="250"/>
      <c r="JHY230" s="248"/>
      <c r="JHZ230" s="249"/>
      <c r="JIA230" s="250"/>
      <c r="JIB230" s="248"/>
      <c r="JIC230" s="249"/>
      <c r="JID230" s="250"/>
      <c r="JIE230" s="248"/>
      <c r="JIF230" s="249"/>
      <c r="JIG230" s="250"/>
      <c r="JIH230" s="248"/>
      <c r="JII230" s="249"/>
      <c r="JIJ230" s="250"/>
      <c r="JIK230" s="248"/>
      <c r="JIL230" s="249"/>
      <c r="JIM230" s="250"/>
      <c r="JIN230" s="248"/>
      <c r="JIO230" s="249"/>
      <c r="JIP230" s="250"/>
      <c r="JIQ230" s="248"/>
      <c r="JIR230" s="249"/>
      <c r="JIS230" s="250"/>
      <c r="JIT230" s="248"/>
      <c r="JIU230" s="249"/>
      <c r="JIV230" s="250"/>
      <c r="JIW230" s="248"/>
      <c r="JIX230" s="249"/>
      <c r="JIY230" s="250"/>
      <c r="JIZ230" s="248"/>
      <c r="JJA230" s="249"/>
      <c r="JJB230" s="250"/>
      <c r="JJC230" s="248"/>
      <c r="JJD230" s="249"/>
      <c r="JJE230" s="250"/>
      <c r="JJF230" s="248"/>
      <c r="JJG230" s="249"/>
      <c r="JJH230" s="250"/>
      <c r="JJI230" s="248"/>
      <c r="JJJ230" s="249"/>
      <c r="JJK230" s="250"/>
      <c r="JJL230" s="248"/>
      <c r="JJM230" s="249"/>
      <c r="JJN230" s="250"/>
      <c r="JJO230" s="248"/>
      <c r="JJP230" s="249"/>
      <c r="JJQ230" s="250"/>
      <c r="JJR230" s="248"/>
      <c r="JJS230" s="249"/>
      <c r="JJT230" s="250"/>
      <c r="JJU230" s="248"/>
      <c r="JJV230" s="249"/>
      <c r="JJW230" s="250"/>
      <c r="JJX230" s="248"/>
      <c r="JJY230" s="249"/>
      <c r="JJZ230" s="250"/>
      <c r="JKA230" s="248"/>
      <c r="JKB230" s="249"/>
      <c r="JKC230" s="250"/>
      <c r="JKD230" s="248"/>
      <c r="JKE230" s="249"/>
      <c r="JKF230" s="250"/>
      <c r="JKG230" s="248"/>
      <c r="JKH230" s="249"/>
      <c r="JKI230" s="250"/>
      <c r="JKJ230" s="248"/>
      <c r="JKK230" s="249"/>
      <c r="JKL230" s="250"/>
      <c r="JKM230" s="248"/>
      <c r="JKN230" s="249"/>
      <c r="JKO230" s="250"/>
      <c r="JKP230" s="248"/>
      <c r="JKQ230" s="249"/>
      <c r="JKR230" s="250"/>
      <c r="JKS230" s="248"/>
      <c r="JKT230" s="249"/>
      <c r="JKU230" s="250"/>
      <c r="JKV230" s="248"/>
      <c r="JKW230" s="249"/>
      <c r="JKX230" s="250"/>
      <c r="JKY230" s="248"/>
      <c r="JKZ230" s="249"/>
      <c r="JLA230" s="250"/>
      <c r="JLB230" s="248"/>
      <c r="JLC230" s="249"/>
      <c r="JLD230" s="250"/>
      <c r="JLE230" s="248"/>
      <c r="JLF230" s="249"/>
      <c r="JLG230" s="250"/>
      <c r="JLH230" s="248"/>
      <c r="JLI230" s="249"/>
      <c r="JLJ230" s="250"/>
      <c r="JLK230" s="248"/>
      <c r="JLL230" s="249"/>
      <c r="JLM230" s="250"/>
      <c r="JLN230" s="248"/>
      <c r="JLO230" s="249"/>
      <c r="JLP230" s="250"/>
      <c r="JLQ230" s="248"/>
      <c r="JLR230" s="249"/>
      <c r="JLS230" s="250"/>
      <c r="JLT230" s="248"/>
      <c r="JLU230" s="249"/>
      <c r="JLV230" s="250"/>
      <c r="JLW230" s="248"/>
      <c r="JLX230" s="249"/>
      <c r="JLY230" s="250"/>
      <c r="JLZ230" s="248"/>
      <c r="JMA230" s="249"/>
      <c r="JMB230" s="250"/>
      <c r="JMC230" s="248"/>
      <c r="JMD230" s="249"/>
      <c r="JME230" s="250"/>
      <c r="JMF230" s="248"/>
      <c r="JMG230" s="249"/>
      <c r="JMH230" s="250"/>
      <c r="JMI230" s="248"/>
      <c r="JMJ230" s="249"/>
      <c r="JMK230" s="250"/>
      <c r="JML230" s="248"/>
      <c r="JMM230" s="249"/>
      <c r="JMN230" s="250"/>
      <c r="JMO230" s="248"/>
      <c r="JMP230" s="249"/>
      <c r="JMQ230" s="250"/>
      <c r="JMR230" s="248"/>
      <c r="JMS230" s="249"/>
      <c r="JMT230" s="250"/>
      <c r="JMU230" s="248"/>
      <c r="JMV230" s="249"/>
      <c r="JMW230" s="250"/>
      <c r="JMX230" s="248"/>
      <c r="JMY230" s="249"/>
      <c r="JMZ230" s="250"/>
      <c r="JNA230" s="248"/>
      <c r="JNB230" s="249"/>
      <c r="JNC230" s="250"/>
      <c r="JND230" s="248"/>
      <c r="JNE230" s="249"/>
      <c r="JNF230" s="250"/>
      <c r="JNG230" s="248"/>
      <c r="JNH230" s="249"/>
      <c r="JNI230" s="250"/>
      <c r="JNJ230" s="248"/>
      <c r="JNK230" s="249"/>
      <c r="JNL230" s="250"/>
      <c r="JNM230" s="248"/>
      <c r="JNN230" s="249"/>
      <c r="JNO230" s="250"/>
      <c r="JNP230" s="248"/>
      <c r="JNQ230" s="249"/>
      <c r="JNR230" s="250"/>
      <c r="JNS230" s="248"/>
      <c r="JNT230" s="249"/>
      <c r="JNU230" s="250"/>
      <c r="JNV230" s="248"/>
      <c r="JNW230" s="249"/>
      <c r="JNX230" s="250"/>
      <c r="JNY230" s="248"/>
      <c r="JNZ230" s="249"/>
      <c r="JOA230" s="250"/>
      <c r="JOB230" s="248"/>
      <c r="JOC230" s="249"/>
      <c r="JOD230" s="250"/>
      <c r="JOE230" s="248"/>
      <c r="JOF230" s="249"/>
      <c r="JOG230" s="250"/>
      <c r="JOH230" s="248"/>
      <c r="JOI230" s="249"/>
      <c r="JOJ230" s="250"/>
      <c r="JOK230" s="248"/>
      <c r="JOL230" s="249"/>
      <c r="JOM230" s="250"/>
      <c r="JON230" s="248"/>
      <c r="JOO230" s="249"/>
      <c r="JOP230" s="250"/>
      <c r="JOQ230" s="248"/>
      <c r="JOR230" s="249"/>
      <c r="JOS230" s="250"/>
      <c r="JOT230" s="248"/>
      <c r="JOU230" s="249"/>
      <c r="JOV230" s="250"/>
      <c r="JOW230" s="248"/>
      <c r="JOX230" s="249"/>
      <c r="JOY230" s="250"/>
      <c r="JOZ230" s="248"/>
      <c r="JPA230" s="249"/>
      <c r="JPB230" s="250"/>
      <c r="JPC230" s="248"/>
      <c r="JPD230" s="249"/>
      <c r="JPE230" s="250"/>
      <c r="JPF230" s="248"/>
      <c r="JPG230" s="249"/>
      <c r="JPH230" s="250"/>
      <c r="JPI230" s="248"/>
      <c r="JPJ230" s="249"/>
      <c r="JPK230" s="250"/>
      <c r="JPL230" s="248"/>
      <c r="JPM230" s="249"/>
      <c r="JPN230" s="250"/>
      <c r="JPO230" s="248"/>
      <c r="JPP230" s="249"/>
      <c r="JPQ230" s="250"/>
      <c r="JPR230" s="248"/>
      <c r="JPS230" s="249"/>
      <c r="JPT230" s="250"/>
      <c r="JPU230" s="248"/>
      <c r="JPV230" s="249"/>
      <c r="JPW230" s="250"/>
      <c r="JPX230" s="248"/>
      <c r="JPY230" s="249"/>
      <c r="JPZ230" s="250"/>
      <c r="JQA230" s="248"/>
      <c r="JQB230" s="249"/>
      <c r="JQC230" s="250"/>
      <c r="JQD230" s="248"/>
      <c r="JQE230" s="249"/>
      <c r="JQF230" s="250"/>
      <c r="JQG230" s="248"/>
      <c r="JQH230" s="249"/>
      <c r="JQI230" s="250"/>
      <c r="JQJ230" s="248"/>
      <c r="JQK230" s="249"/>
      <c r="JQL230" s="250"/>
      <c r="JQM230" s="248"/>
      <c r="JQN230" s="249"/>
      <c r="JQO230" s="250"/>
      <c r="JQP230" s="248"/>
      <c r="JQQ230" s="249"/>
      <c r="JQR230" s="250"/>
      <c r="JQS230" s="248"/>
      <c r="JQT230" s="249"/>
      <c r="JQU230" s="250"/>
      <c r="JQV230" s="248"/>
      <c r="JQW230" s="249"/>
      <c r="JQX230" s="250"/>
      <c r="JQY230" s="248"/>
      <c r="JQZ230" s="249"/>
      <c r="JRA230" s="250"/>
      <c r="JRB230" s="248"/>
      <c r="JRC230" s="249"/>
      <c r="JRD230" s="250"/>
      <c r="JRE230" s="248"/>
      <c r="JRF230" s="249"/>
      <c r="JRG230" s="250"/>
      <c r="JRH230" s="248"/>
      <c r="JRI230" s="249"/>
      <c r="JRJ230" s="250"/>
      <c r="JRK230" s="248"/>
      <c r="JRL230" s="249"/>
      <c r="JRM230" s="250"/>
      <c r="JRN230" s="248"/>
      <c r="JRO230" s="249"/>
      <c r="JRP230" s="250"/>
      <c r="JRQ230" s="248"/>
      <c r="JRR230" s="249"/>
      <c r="JRS230" s="250"/>
      <c r="JRT230" s="248"/>
      <c r="JRU230" s="249"/>
      <c r="JRV230" s="250"/>
      <c r="JRW230" s="248"/>
      <c r="JRX230" s="249"/>
      <c r="JRY230" s="250"/>
      <c r="JRZ230" s="248"/>
      <c r="JSA230" s="249"/>
      <c r="JSB230" s="250"/>
      <c r="JSC230" s="248"/>
      <c r="JSD230" s="249"/>
      <c r="JSE230" s="250"/>
      <c r="JSF230" s="248"/>
      <c r="JSG230" s="249"/>
      <c r="JSH230" s="250"/>
      <c r="JSI230" s="248"/>
      <c r="JSJ230" s="249"/>
      <c r="JSK230" s="250"/>
      <c r="JSL230" s="248"/>
      <c r="JSM230" s="249"/>
      <c r="JSN230" s="250"/>
      <c r="JSO230" s="248"/>
      <c r="JSP230" s="249"/>
      <c r="JSQ230" s="250"/>
      <c r="JSR230" s="248"/>
      <c r="JSS230" s="249"/>
      <c r="JST230" s="250"/>
      <c r="JSU230" s="248"/>
      <c r="JSV230" s="249"/>
      <c r="JSW230" s="250"/>
      <c r="JSX230" s="248"/>
      <c r="JSY230" s="249"/>
      <c r="JSZ230" s="250"/>
      <c r="JTA230" s="248"/>
      <c r="JTB230" s="249"/>
      <c r="JTC230" s="250"/>
      <c r="JTD230" s="248"/>
      <c r="JTE230" s="249"/>
      <c r="JTF230" s="250"/>
      <c r="JTG230" s="248"/>
      <c r="JTH230" s="249"/>
      <c r="JTI230" s="250"/>
      <c r="JTJ230" s="248"/>
      <c r="JTK230" s="249"/>
      <c r="JTL230" s="250"/>
      <c r="JTM230" s="248"/>
      <c r="JTN230" s="249"/>
      <c r="JTO230" s="250"/>
      <c r="JTP230" s="248"/>
      <c r="JTQ230" s="249"/>
      <c r="JTR230" s="250"/>
      <c r="JTS230" s="248"/>
      <c r="JTT230" s="249"/>
      <c r="JTU230" s="250"/>
      <c r="JTV230" s="248"/>
      <c r="JTW230" s="249"/>
      <c r="JTX230" s="250"/>
      <c r="JTY230" s="248"/>
      <c r="JTZ230" s="249"/>
      <c r="JUA230" s="250"/>
      <c r="JUB230" s="248"/>
      <c r="JUC230" s="249"/>
      <c r="JUD230" s="250"/>
      <c r="JUE230" s="248"/>
      <c r="JUF230" s="249"/>
      <c r="JUG230" s="250"/>
      <c r="JUH230" s="248"/>
      <c r="JUI230" s="249"/>
      <c r="JUJ230" s="250"/>
      <c r="JUK230" s="248"/>
      <c r="JUL230" s="249"/>
      <c r="JUM230" s="250"/>
      <c r="JUN230" s="248"/>
      <c r="JUO230" s="249"/>
      <c r="JUP230" s="250"/>
      <c r="JUQ230" s="248"/>
      <c r="JUR230" s="249"/>
      <c r="JUS230" s="250"/>
      <c r="JUT230" s="248"/>
      <c r="JUU230" s="249"/>
      <c r="JUV230" s="250"/>
      <c r="JUW230" s="248"/>
      <c r="JUX230" s="249"/>
      <c r="JUY230" s="250"/>
      <c r="JUZ230" s="248"/>
      <c r="JVA230" s="249"/>
      <c r="JVB230" s="250"/>
      <c r="JVC230" s="248"/>
      <c r="JVD230" s="249"/>
      <c r="JVE230" s="250"/>
      <c r="JVF230" s="248"/>
      <c r="JVG230" s="249"/>
      <c r="JVH230" s="250"/>
      <c r="JVI230" s="248"/>
      <c r="JVJ230" s="249"/>
      <c r="JVK230" s="250"/>
      <c r="JVL230" s="248"/>
      <c r="JVM230" s="249"/>
      <c r="JVN230" s="250"/>
      <c r="JVO230" s="248"/>
      <c r="JVP230" s="249"/>
      <c r="JVQ230" s="250"/>
      <c r="JVR230" s="248"/>
      <c r="JVS230" s="249"/>
      <c r="JVT230" s="250"/>
      <c r="JVU230" s="248"/>
      <c r="JVV230" s="249"/>
      <c r="JVW230" s="250"/>
      <c r="JVX230" s="248"/>
      <c r="JVY230" s="249"/>
      <c r="JVZ230" s="250"/>
      <c r="JWA230" s="248"/>
      <c r="JWB230" s="249"/>
      <c r="JWC230" s="250"/>
      <c r="JWD230" s="248"/>
      <c r="JWE230" s="249"/>
      <c r="JWF230" s="250"/>
      <c r="JWG230" s="248"/>
      <c r="JWH230" s="249"/>
      <c r="JWI230" s="250"/>
      <c r="JWJ230" s="248"/>
      <c r="JWK230" s="249"/>
      <c r="JWL230" s="250"/>
      <c r="JWM230" s="248"/>
      <c r="JWN230" s="249"/>
      <c r="JWO230" s="250"/>
      <c r="JWP230" s="248"/>
      <c r="JWQ230" s="249"/>
      <c r="JWR230" s="250"/>
      <c r="JWS230" s="248"/>
      <c r="JWT230" s="249"/>
      <c r="JWU230" s="250"/>
      <c r="JWV230" s="248"/>
      <c r="JWW230" s="249"/>
      <c r="JWX230" s="250"/>
      <c r="JWY230" s="248"/>
      <c r="JWZ230" s="249"/>
      <c r="JXA230" s="250"/>
      <c r="JXB230" s="248"/>
      <c r="JXC230" s="249"/>
      <c r="JXD230" s="250"/>
      <c r="JXE230" s="248"/>
      <c r="JXF230" s="249"/>
      <c r="JXG230" s="250"/>
      <c r="JXH230" s="248"/>
      <c r="JXI230" s="249"/>
      <c r="JXJ230" s="250"/>
      <c r="JXK230" s="248"/>
      <c r="JXL230" s="249"/>
      <c r="JXM230" s="250"/>
      <c r="JXN230" s="248"/>
      <c r="JXO230" s="249"/>
      <c r="JXP230" s="250"/>
      <c r="JXQ230" s="248"/>
      <c r="JXR230" s="249"/>
      <c r="JXS230" s="250"/>
      <c r="JXT230" s="248"/>
      <c r="JXU230" s="249"/>
      <c r="JXV230" s="250"/>
      <c r="JXW230" s="248"/>
      <c r="JXX230" s="249"/>
      <c r="JXY230" s="250"/>
      <c r="JXZ230" s="248"/>
      <c r="JYA230" s="249"/>
      <c r="JYB230" s="250"/>
      <c r="JYC230" s="248"/>
      <c r="JYD230" s="249"/>
      <c r="JYE230" s="250"/>
      <c r="JYF230" s="248"/>
      <c r="JYG230" s="249"/>
      <c r="JYH230" s="250"/>
      <c r="JYI230" s="248"/>
      <c r="JYJ230" s="249"/>
      <c r="JYK230" s="250"/>
      <c r="JYL230" s="248"/>
      <c r="JYM230" s="249"/>
      <c r="JYN230" s="250"/>
      <c r="JYO230" s="248"/>
      <c r="JYP230" s="249"/>
      <c r="JYQ230" s="250"/>
      <c r="JYR230" s="248"/>
      <c r="JYS230" s="249"/>
      <c r="JYT230" s="250"/>
      <c r="JYU230" s="248"/>
      <c r="JYV230" s="249"/>
      <c r="JYW230" s="250"/>
      <c r="JYX230" s="248"/>
      <c r="JYY230" s="249"/>
      <c r="JYZ230" s="250"/>
      <c r="JZA230" s="248"/>
      <c r="JZB230" s="249"/>
      <c r="JZC230" s="250"/>
      <c r="JZD230" s="248"/>
      <c r="JZE230" s="249"/>
      <c r="JZF230" s="250"/>
      <c r="JZG230" s="248"/>
      <c r="JZH230" s="249"/>
      <c r="JZI230" s="250"/>
      <c r="JZJ230" s="248"/>
      <c r="JZK230" s="249"/>
      <c r="JZL230" s="250"/>
      <c r="JZM230" s="248"/>
      <c r="JZN230" s="249"/>
      <c r="JZO230" s="250"/>
      <c r="JZP230" s="248"/>
      <c r="JZQ230" s="249"/>
      <c r="JZR230" s="250"/>
      <c r="JZS230" s="248"/>
      <c r="JZT230" s="249"/>
      <c r="JZU230" s="250"/>
      <c r="JZV230" s="248"/>
      <c r="JZW230" s="249"/>
      <c r="JZX230" s="250"/>
      <c r="JZY230" s="248"/>
      <c r="JZZ230" s="249"/>
      <c r="KAA230" s="250"/>
      <c r="KAB230" s="248"/>
      <c r="KAC230" s="249"/>
      <c r="KAD230" s="250"/>
      <c r="KAE230" s="248"/>
      <c r="KAF230" s="249"/>
      <c r="KAG230" s="250"/>
      <c r="KAH230" s="248"/>
      <c r="KAI230" s="249"/>
      <c r="KAJ230" s="250"/>
      <c r="KAK230" s="248"/>
      <c r="KAL230" s="249"/>
      <c r="KAM230" s="250"/>
      <c r="KAN230" s="248"/>
      <c r="KAO230" s="249"/>
      <c r="KAP230" s="250"/>
      <c r="KAQ230" s="248"/>
      <c r="KAR230" s="249"/>
      <c r="KAS230" s="250"/>
      <c r="KAT230" s="248"/>
      <c r="KAU230" s="249"/>
      <c r="KAV230" s="250"/>
      <c r="KAW230" s="248"/>
      <c r="KAX230" s="249"/>
      <c r="KAY230" s="250"/>
      <c r="KAZ230" s="248"/>
      <c r="KBA230" s="249"/>
      <c r="KBB230" s="250"/>
      <c r="KBC230" s="248"/>
      <c r="KBD230" s="249"/>
      <c r="KBE230" s="250"/>
      <c r="KBF230" s="248"/>
      <c r="KBG230" s="249"/>
      <c r="KBH230" s="250"/>
      <c r="KBI230" s="248"/>
      <c r="KBJ230" s="249"/>
      <c r="KBK230" s="250"/>
      <c r="KBL230" s="248"/>
      <c r="KBM230" s="249"/>
      <c r="KBN230" s="250"/>
      <c r="KBO230" s="248"/>
      <c r="KBP230" s="249"/>
      <c r="KBQ230" s="250"/>
      <c r="KBR230" s="248"/>
      <c r="KBS230" s="249"/>
      <c r="KBT230" s="250"/>
      <c r="KBU230" s="248"/>
      <c r="KBV230" s="249"/>
      <c r="KBW230" s="250"/>
      <c r="KBX230" s="248"/>
      <c r="KBY230" s="249"/>
      <c r="KBZ230" s="250"/>
      <c r="KCA230" s="248"/>
      <c r="KCB230" s="249"/>
      <c r="KCC230" s="250"/>
      <c r="KCD230" s="248"/>
      <c r="KCE230" s="249"/>
      <c r="KCF230" s="250"/>
      <c r="KCG230" s="248"/>
      <c r="KCH230" s="249"/>
      <c r="KCI230" s="250"/>
      <c r="KCJ230" s="248"/>
      <c r="KCK230" s="249"/>
      <c r="KCL230" s="250"/>
      <c r="KCM230" s="248"/>
      <c r="KCN230" s="249"/>
      <c r="KCO230" s="250"/>
      <c r="KCP230" s="248"/>
      <c r="KCQ230" s="249"/>
      <c r="KCR230" s="250"/>
      <c r="KCS230" s="248"/>
      <c r="KCT230" s="249"/>
      <c r="KCU230" s="250"/>
      <c r="KCV230" s="248"/>
      <c r="KCW230" s="249"/>
      <c r="KCX230" s="250"/>
      <c r="KCY230" s="248"/>
      <c r="KCZ230" s="249"/>
      <c r="KDA230" s="250"/>
      <c r="KDB230" s="248"/>
      <c r="KDC230" s="249"/>
      <c r="KDD230" s="250"/>
      <c r="KDE230" s="248"/>
      <c r="KDF230" s="249"/>
      <c r="KDG230" s="250"/>
      <c r="KDH230" s="248"/>
      <c r="KDI230" s="249"/>
      <c r="KDJ230" s="250"/>
      <c r="KDK230" s="248"/>
      <c r="KDL230" s="249"/>
      <c r="KDM230" s="250"/>
      <c r="KDN230" s="248"/>
      <c r="KDO230" s="249"/>
      <c r="KDP230" s="250"/>
      <c r="KDQ230" s="248"/>
      <c r="KDR230" s="249"/>
      <c r="KDS230" s="250"/>
      <c r="KDT230" s="248"/>
      <c r="KDU230" s="249"/>
      <c r="KDV230" s="250"/>
      <c r="KDW230" s="248"/>
      <c r="KDX230" s="249"/>
      <c r="KDY230" s="250"/>
      <c r="KDZ230" s="248"/>
      <c r="KEA230" s="249"/>
      <c r="KEB230" s="250"/>
      <c r="KEC230" s="248"/>
      <c r="KED230" s="249"/>
      <c r="KEE230" s="250"/>
      <c r="KEF230" s="248"/>
      <c r="KEG230" s="249"/>
      <c r="KEH230" s="250"/>
      <c r="KEI230" s="248"/>
      <c r="KEJ230" s="249"/>
      <c r="KEK230" s="250"/>
      <c r="KEL230" s="248"/>
      <c r="KEM230" s="249"/>
      <c r="KEN230" s="250"/>
      <c r="KEO230" s="248"/>
      <c r="KEP230" s="249"/>
      <c r="KEQ230" s="250"/>
      <c r="KER230" s="248"/>
      <c r="KES230" s="249"/>
      <c r="KET230" s="250"/>
      <c r="KEU230" s="248"/>
      <c r="KEV230" s="249"/>
      <c r="KEW230" s="250"/>
      <c r="KEX230" s="248"/>
      <c r="KEY230" s="249"/>
      <c r="KEZ230" s="250"/>
      <c r="KFA230" s="248"/>
      <c r="KFB230" s="249"/>
      <c r="KFC230" s="250"/>
      <c r="KFD230" s="248"/>
      <c r="KFE230" s="249"/>
      <c r="KFF230" s="250"/>
      <c r="KFG230" s="248"/>
      <c r="KFH230" s="249"/>
      <c r="KFI230" s="250"/>
      <c r="KFJ230" s="248"/>
      <c r="KFK230" s="249"/>
      <c r="KFL230" s="250"/>
      <c r="KFM230" s="248"/>
      <c r="KFN230" s="249"/>
      <c r="KFO230" s="250"/>
      <c r="KFP230" s="248"/>
      <c r="KFQ230" s="249"/>
      <c r="KFR230" s="250"/>
      <c r="KFS230" s="248"/>
      <c r="KFT230" s="249"/>
      <c r="KFU230" s="250"/>
      <c r="KFV230" s="248"/>
      <c r="KFW230" s="249"/>
      <c r="KFX230" s="250"/>
      <c r="KFY230" s="248"/>
      <c r="KFZ230" s="249"/>
      <c r="KGA230" s="250"/>
      <c r="KGB230" s="248"/>
      <c r="KGC230" s="249"/>
      <c r="KGD230" s="250"/>
      <c r="KGE230" s="248"/>
      <c r="KGF230" s="249"/>
      <c r="KGG230" s="250"/>
      <c r="KGH230" s="248"/>
      <c r="KGI230" s="249"/>
      <c r="KGJ230" s="250"/>
      <c r="KGK230" s="248"/>
      <c r="KGL230" s="249"/>
      <c r="KGM230" s="250"/>
      <c r="KGN230" s="248"/>
      <c r="KGO230" s="249"/>
      <c r="KGP230" s="250"/>
      <c r="KGQ230" s="248"/>
      <c r="KGR230" s="249"/>
      <c r="KGS230" s="250"/>
      <c r="KGT230" s="248"/>
      <c r="KGU230" s="249"/>
      <c r="KGV230" s="250"/>
      <c r="KGW230" s="248"/>
      <c r="KGX230" s="249"/>
      <c r="KGY230" s="250"/>
      <c r="KGZ230" s="248"/>
      <c r="KHA230" s="249"/>
      <c r="KHB230" s="250"/>
      <c r="KHC230" s="248"/>
      <c r="KHD230" s="249"/>
      <c r="KHE230" s="250"/>
      <c r="KHF230" s="248"/>
      <c r="KHG230" s="249"/>
      <c r="KHH230" s="250"/>
      <c r="KHI230" s="248"/>
      <c r="KHJ230" s="249"/>
      <c r="KHK230" s="250"/>
      <c r="KHL230" s="248"/>
      <c r="KHM230" s="249"/>
      <c r="KHN230" s="250"/>
      <c r="KHO230" s="248"/>
      <c r="KHP230" s="249"/>
      <c r="KHQ230" s="250"/>
      <c r="KHR230" s="248"/>
      <c r="KHS230" s="249"/>
      <c r="KHT230" s="250"/>
      <c r="KHU230" s="248"/>
      <c r="KHV230" s="249"/>
      <c r="KHW230" s="250"/>
      <c r="KHX230" s="248"/>
      <c r="KHY230" s="249"/>
      <c r="KHZ230" s="250"/>
      <c r="KIA230" s="248"/>
      <c r="KIB230" s="249"/>
      <c r="KIC230" s="250"/>
      <c r="KID230" s="248"/>
      <c r="KIE230" s="249"/>
      <c r="KIF230" s="250"/>
      <c r="KIG230" s="248"/>
      <c r="KIH230" s="249"/>
      <c r="KII230" s="250"/>
      <c r="KIJ230" s="248"/>
      <c r="KIK230" s="249"/>
      <c r="KIL230" s="250"/>
      <c r="KIM230" s="248"/>
      <c r="KIN230" s="249"/>
      <c r="KIO230" s="250"/>
      <c r="KIP230" s="248"/>
      <c r="KIQ230" s="249"/>
      <c r="KIR230" s="250"/>
      <c r="KIS230" s="248"/>
      <c r="KIT230" s="249"/>
      <c r="KIU230" s="250"/>
      <c r="KIV230" s="248"/>
      <c r="KIW230" s="249"/>
      <c r="KIX230" s="250"/>
      <c r="KIY230" s="248"/>
      <c r="KIZ230" s="249"/>
      <c r="KJA230" s="250"/>
      <c r="KJB230" s="248"/>
      <c r="KJC230" s="249"/>
      <c r="KJD230" s="250"/>
      <c r="KJE230" s="248"/>
      <c r="KJF230" s="249"/>
      <c r="KJG230" s="250"/>
      <c r="KJH230" s="248"/>
      <c r="KJI230" s="249"/>
      <c r="KJJ230" s="250"/>
      <c r="KJK230" s="248"/>
      <c r="KJL230" s="249"/>
      <c r="KJM230" s="250"/>
      <c r="KJN230" s="248"/>
      <c r="KJO230" s="249"/>
      <c r="KJP230" s="250"/>
      <c r="KJQ230" s="248"/>
      <c r="KJR230" s="249"/>
      <c r="KJS230" s="250"/>
      <c r="KJT230" s="248"/>
      <c r="KJU230" s="249"/>
      <c r="KJV230" s="250"/>
      <c r="KJW230" s="248"/>
      <c r="KJX230" s="249"/>
      <c r="KJY230" s="250"/>
      <c r="KJZ230" s="248"/>
      <c r="KKA230" s="249"/>
      <c r="KKB230" s="250"/>
      <c r="KKC230" s="248"/>
      <c r="KKD230" s="249"/>
      <c r="KKE230" s="250"/>
      <c r="KKF230" s="248"/>
      <c r="KKG230" s="249"/>
      <c r="KKH230" s="250"/>
      <c r="KKI230" s="248"/>
      <c r="KKJ230" s="249"/>
      <c r="KKK230" s="250"/>
      <c r="KKL230" s="248"/>
      <c r="KKM230" s="249"/>
      <c r="KKN230" s="250"/>
      <c r="KKO230" s="248"/>
      <c r="KKP230" s="249"/>
      <c r="KKQ230" s="250"/>
      <c r="KKR230" s="248"/>
      <c r="KKS230" s="249"/>
      <c r="KKT230" s="250"/>
      <c r="KKU230" s="248"/>
      <c r="KKV230" s="249"/>
      <c r="KKW230" s="250"/>
      <c r="KKX230" s="248"/>
      <c r="KKY230" s="249"/>
      <c r="KKZ230" s="250"/>
      <c r="KLA230" s="248"/>
      <c r="KLB230" s="249"/>
      <c r="KLC230" s="250"/>
      <c r="KLD230" s="248"/>
      <c r="KLE230" s="249"/>
      <c r="KLF230" s="250"/>
      <c r="KLG230" s="248"/>
      <c r="KLH230" s="249"/>
      <c r="KLI230" s="250"/>
      <c r="KLJ230" s="248"/>
      <c r="KLK230" s="249"/>
      <c r="KLL230" s="250"/>
      <c r="KLM230" s="248"/>
      <c r="KLN230" s="249"/>
      <c r="KLO230" s="250"/>
      <c r="KLP230" s="248"/>
      <c r="KLQ230" s="249"/>
      <c r="KLR230" s="250"/>
      <c r="KLS230" s="248"/>
      <c r="KLT230" s="249"/>
      <c r="KLU230" s="250"/>
      <c r="KLV230" s="248"/>
      <c r="KLW230" s="249"/>
      <c r="KLX230" s="250"/>
      <c r="KLY230" s="248"/>
      <c r="KLZ230" s="249"/>
      <c r="KMA230" s="250"/>
      <c r="KMB230" s="248"/>
      <c r="KMC230" s="249"/>
      <c r="KMD230" s="250"/>
      <c r="KME230" s="248"/>
      <c r="KMF230" s="249"/>
      <c r="KMG230" s="250"/>
      <c r="KMH230" s="248"/>
      <c r="KMI230" s="249"/>
      <c r="KMJ230" s="250"/>
      <c r="KMK230" s="248"/>
      <c r="KML230" s="249"/>
      <c r="KMM230" s="250"/>
      <c r="KMN230" s="248"/>
      <c r="KMO230" s="249"/>
      <c r="KMP230" s="250"/>
      <c r="KMQ230" s="248"/>
      <c r="KMR230" s="249"/>
      <c r="KMS230" s="250"/>
      <c r="KMT230" s="248"/>
      <c r="KMU230" s="249"/>
      <c r="KMV230" s="250"/>
      <c r="KMW230" s="248"/>
      <c r="KMX230" s="249"/>
      <c r="KMY230" s="250"/>
      <c r="KMZ230" s="248"/>
      <c r="KNA230" s="249"/>
      <c r="KNB230" s="250"/>
      <c r="KNC230" s="248"/>
      <c r="KND230" s="249"/>
      <c r="KNE230" s="250"/>
      <c r="KNF230" s="248"/>
      <c r="KNG230" s="249"/>
      <c r="KNH230" s="250"/>
      <c r="KNI230" s="248"/>
      <c r="KNJ230" s="249"/>
      <c r="KNK230" s="250"/>
      <c r="KNL230" s="248"/>
      <c r="KNM230" s="249"/>
      <c r="KNN230" s="250"/>
      <c r="KNO230" s="248"/>
      <c r="KNP230" s="249"/>
      <c r="KNQ230" s="250"/>
      <c r="KNR230" s="248"/>
      <c r="KNS230" s="249"/>
      <c r="KNT230" s="250"/>
      <c r="KNU230" s="248"/>
      <c r="KNV230" s="249"/>
      <c r="KNW230" s="250"/>
      <c r="KNX230" s="248"/>
      <c r="KNY230" s="249"/>
      <c r="KNZ230" s="250"/>
      <c r="KOA230" s="248"/>
      <c r="KOB230" s="249"/>
      <c r="KOC230" s="250"/>
      <c r="KOD230" s="248"/>
      <c r="KOE230" s="249"/>
      <c r="KOF230" s="250"/>
      <c r="KOG230" s="248"/>
      <c r="KOH230" s="249"/>
      <c r="KOI230" s="250"/>
      <c r="KOJ230" s="248"/>
      <c r="KOK230" s="249"/>
      <c r="KOL230" s="250"/>
      <c r="KOM230" s="248"/>
      <c r="KON230" s="249"/>
      <c r="KOO230" s="250"/>
      <c r="KOP230" s="248"/>
      <c r="KOQ230" s="249"/>
      <c r="KOR230" s="250"/>
      <c r="KOS230" s="248"/>
      <c r="KOT230" s="249"/>
      <c r="KOU230" s="250"/>
      <c r="KOV230" s="248"/>
      <c r="KOW230" s="249"/>
      <c r="KOX230" s="250"/>
      <c r="KOY230" s="248"/>
      <c r="KOZ230" s="249"/>
      <c r="KPA230" s="250"/>
      <c r="KPB230" s="248"/>
      <c r="KPC230" s="249"/>
      <c r="KPD230" s="250"/>
      <c r="KPE230" s="248"/>
      <c r="KPF230" s="249"/>
      <c r="KPG230" s="250"/>
      <c r="KPH230" s="248"/>
      <c r="KPI230" s="249"/>
      <c r="KPJ230" s="250"/>
      <c r="KPK230" s="248"/>
      <c r="KPL230" s="249"/>
      <c r="KPM230" s="250"/>
      <c r="KPN230" s="248"/>
      <c r="KPO230" s="249"/>
      <c r="KPP230" s="250"/>
      <c r="KPQ230" s="248"/>
      <c r="KPR230" s="249"/>
      <c r="KPS230" s="250"/>
      <c r="KPT230" s="248"/>
      <c r="KPU230" s="249"/>
      <c r="KPV230" s="250"/>
      <c r="KPW230" s="248"/>
      <c r="KPX230" s="249"/>
      <c r="KPY230" s="250"/>
      <c r="KPZ230" s="248"/>
      <c r="KQA230" s="249"/>
      <c r="KQB230" s="250"/>
      <c r="KQC230" s="248"/>
      <c r="KQD230" s="249"/>
      <c r="KQE230" s="250"/>
      <c r="KQF230" s="248"/>
      <c r="KQG230" s="249"/>
      <c r="KQH230" s="250"/>
      <c r="KQI230" s="248"/>
      <c r="KQJ230" s="249"/>
      <c r="KQK230" s="250"/>
      <c r="KQL230" s="248"/>
      <c r="KQM230" s="249"/>
      <c r="KQN230" s="250"/>
      <c r="KQO230" s="248"/>
      <c r="KQP230" s="249"/>
      <c r="KQQ230" s="250"/>
      <c r="KQR230" s="248"/>
      <c r="KQS230" s="249"/>
      <c r="KQT230" s="250"/>
      <c r="KQU230" s="248"/>
      <c r="KQV230" s="249"/>
      <c r="KQW230" s="250"/>
      <c r="KQX230" s="248"/>
      <c r="KQY230" s="249"/>
      <c r="KQZ230" s="250"/>
      <c r="KRA230" s="248"/>
      <c r="KRB230" s="249"/>
      <c r="KRC230" s="250"/>
      <c r="KRD230" s="248"/>
      <c r="KRE230" s="249"/>
      <c r="KRF230" s="250"/>
      <c r="KRG230" s="248"/>
      <c r="KRH230" s="249"/>
      <c r="KRI230" s="250"/>
      <c r="KRJ230" s="248"/>
      <c r="KRK230" s="249"/>
      <c r="KRL230" s="250"/>
      <c r="KRM230" s="248"/>
      <c r="KRN230" s="249"/>
      <c r="KRO230" s="250"/>
      <c r="KRP230" s="248"/>
      <c r="KRQ230" s="249"/>
      <c r="KRR230" s="250"/>
      <c r="KRS230" s="248"/>
      <c r="KRT230" s="249"/>
      <c r="KRU230" s="250"/>
      <c r="KRV230" s="248"/>
      <c r="KRW230" s="249"/>
      <c r="KRX230" s="250"/>
      <c r="KRY230" s="248"/>
      <c r="KRZ230" s="249"/>
      <c r="KSA230" s="250"/>
      <c r="KSB230" s="248"/>
      <c r="KSC230" s="249"/>
      <c r="KSD230" s="250"/>
      <c r="KSE230" s="248"/>
      <c r="KSF230" s="249"/>
      <c r="KSG230" s="250"/>
      <c r="KSH230" s="248"/>
      <c r="KSI230" s="249"/>
      <c r="KSJ230" s="250"/>
      <c r="KSK230" s="248"/>
      <c r="KSL230" s="249"/>
      <c r="KSM230" s="250"/>
      <c r="KSN230" s="248"/>
      <c r="KSO230" s="249"/>
      <c r="KSP230" s="250"/>
      <c r="KSQ230" s="248"/>
      <c r="KSR230" s="249"/>
      <c r="KSS230" s="250"/>
      <c r="KST230" s="248"/>
      <c r="KSU230" s="249"/>
      <c r="KSV230" s="250"/>
      <c r="KSW230" s="248"/>
      <c r="KSX230" s="249"/>
      <c r="KSY230" s="250"/>
      <c r="KSZ230" s="248"/>
      <c r="KTA230" s="249"/>
      <c r="KTB230" s="250"/>
      <c r="KTC230" s="248"/>
      <c r="KTD230" s="249"/>
      <c r="KTE230" s="250"/>
      <c r="KTF230" s="248"/>
      <c r="KTG230" s="249"/>
      <c r="KTH230" s="250"/>
      <c r="KTI230" s="248"/>
      <c r="KTJ230" s="249"/>
      <c r="KTK230" s="250"/>
      <c r="KTL230" s="248"/>
      <c r="KTM230" s="249"/>
      <c r="KTN230" s="250"/>
      <c r="KTO230" s="248"/>
      <c r="KTP230" s="249"/>
      <c r="KTQ230" s="250"/>
      <c r="KTR230" s="248"/>
      <c r="KTS230" s="249"/>
      <c r="KTT230" s="250"/>
      <c r="KTU230" s="248"/>
      <c r="KTV230" s="249"/>
      <c r="KTW230" s="250"/>
      <c r="KTX230" s="248"/>
      <c r="KTY230" s="249"/>
      <c r="KTZ230" s="250"/>
      <c r="KUA230" s="248"/>
      <c r="KUB230" s="249"/>
      <c r="KUC230" s="250"/>
      <c r="KUD230" s="248"/>
      <c r="KUE230" s="249"/>
      <c r="KUF230" s="250"/>
      <c r="KUG230" s="248"/>
      <c r="KUH230" s="249"/>
      <c r="KUI230" s="250"/>
      <c r="KUJ230" s="248"/>
      <c r="KUK230" s="249"/>
      <c r="KUL230" s="250"/>
      <c r="KUM230" s="248"/>
      <c r="KUN230" s="249"/>
      <c r="KUO230" s="250"/>
      <c r="KUP230" s="248"/>
      <c r="KUQ230" s="249"/>
      <c r="KUR230" s="250"/>
      <c r="KUS230" s="248"/>
      <c r="KUT230" s="249"/>
      <c r="KUU230" s="250"/>
      <c r="KUV230" s="248"/>
      <c r="KUW230" s="249"/>
      <c r="KUX230" s="250"/>
      <c r="KUY230" s="248"/>
      <c r="KUZ230" s="249"/>
      <c r="KVA230" s="250"/>
      <c r="KVB230" s="248"/>
      <c r="KVC230" s="249"/>
      <c r="KVD230" s="250"/>
      <c r="KVE230" s="248"/>
      <c r="KVF230" s="249"/>
      <c r="KVG230" s="250"/>
      <c r="KVH230" s="248"/>
      <c r="KVI230" s="249"/>
      <c r="KVJ230" s="250"/>
      <c r="KVK230" s="248"/>
      <c r="KVL230" s="249"/>
      <c r="KVM230" s="250"/>
      <c r="KVN230" s="248"/>
      <c r="KVO230" s="249"/>
      <c r="KVP230" s="250"/>
      <c r="KVQ230" s="248"/>
      <c r="KVR230" s="249"/>
      <c r="KVS230" s="250"/>
      <c r="KVT230" s="248"/>
      <c r="KVU230" s="249"/>
      <c r="KVV230" s="250"/>
      <c r="KVW230" s="248"/>
      <c r="KVX230" s="249"/>
      <c r="KVY230" s="250"/>
      <c r="KVZ230" s="248"/>
      <c r="KWA230" s="249"/>
      <c r="KWB230" s="250"/>
      <c r="KWC230" s="248"/>
      <c r="KWD230" s="249"/>
      <c r="KWE230" s="250"/>
      <c r="KWF230" s="248"/>
      <c r="KWG230" s="249"/>
      <c r="KWH230" s="250"/>
      <c r="KWI230" s="248"/>
      <c r="KWJ230" s="249"/>
      <c r="KWK230" s="250"/>
      <c r="KWL230" s="248"/>
      <c r="KWM230" s="249"/>
      <c r="KWN230" s="250"/>
      <c r="KWO230" s="248"/>
      <c r="KWP230" s="249"/>
      <c r="KWQ230" s="250"/>
      <c r="KWR230" s="248"/>
      <c r="KWS230" s="249"/>
      <c r="KWT230" s="250"/>
      <c r="KWU230" s="248"/>
      <c r="KWV230" s="249"/>
      <c r="KWW230" s="250"/>
      <c r="KWX230" s="248"/>
      <c r="KWY230" s="249"/>
      <c r="KWZ230" s="250"/>
      <c r="KXA230" s="248"/>
      <c r="KXB230" s="249"/>
      <c r="KXC230" s="250"/>
      <c r="KXD230" s="248"/>
      <c r="KXE230" s="249"/>
      <c r="KXF230" s="250"/>
      <c r="KXG230" s="248"/>
      <c r="KXH230" s="249"/>
      <c r="KXI230" s="250"/>
      <c r="KXJ230" s="248"/>
      <c r="KXK230" s="249"/>
      <c r="KXL230" s="250"/>
      <c r="KXM230" s="248"/>
      <c r="KXN230" s="249"/>
      <c r="KXO230" s="250"/>
      <c r="KXP230" s="248"/>
      <c r="KXQ230" s="249"/>
      <c r="KXR230" s="250"/>
      <c r="KXS230" s="248"/>
      <c r="KXT230" s="249"/>
      <c r="KXU230" s="250"/>
      <c r="KXV230" s="248"/>
      <c r="KXW230" s="249"/>
      <c r="KXX230" s="250"/>
      <c r="KXY230" s="248"/>
      <c r="KXZ230" s="249"/>
      <c r="KYA230" s="250"/>
      <c r="KYB230" s="248"/>
      <c r="KYC230" s="249"/>
      <c r="KYD230" s="250"/>
      <c r="KYE230" s="248"/>
      <c r="KYF230" s="249"/>
      <c r="KYG230" s="250"/>
      <c r="KYH230" s="248"/>
      <c r="KYI230" s="249"/>
      <c r="KYJ230" s="250"/>
      <c r="KYK230" s="248"/>
      <c r="KYL230" s="249"/>
      <c r="KYM230" s="250"/>
      <c r="KYN230" s="248"/>
      <c r="KYO230" s="249"/>
      <c r="KYP230" s="250"/>
      <c r="KYQ230" s="248"/>
      <c r="KYR230" s="249"/>
      <c r="KYS230" s="250"/>
      <c r="KYT230" s="248"/>
      <c r="KYU230" s="249"/>
      <c r="KYV230" s="250"/>
      <c r="KYW230" s="248"/>
      <c r="KYX230" s="249"/>
      <c r="KYY230" s="250"/>
      <c r="KYZ230" s="248"/>
      <c r="KZA230" s="249"/>
      <c r="KZB230" s="250"/>
      <c r="KZC230" s="248"/>
      <c r="KZD230" s="249"/>
      <c r="KZE230" s="250"/>
      <c r="KZF230" s="248"/>
      <c r="KZG230" s="249"/>
      <c r="KZH230" s="250"/>
      <c r="KZI230" s="248"/>
      <c r="KZJ230" s="249"/>
      <c r="KZK230" s="250"/>
      <c r="KZL230" s="248"/>
      <c r="KZM230" s="249"/>
      <c r="KZN230" s="250"/>
      <c r="KZO230" s="248"/>
      <c r="KZP230" s="249"/>
      <c r="KZQ230" s="250"/>
      <c r="KZR230" s="248"/>
      <c r="KZS230" s="249"/>
      <c r="KZT230" s="250"/>
      <c r="KZU230" s="248"/>
      <c r="KZV230" s="249"/>
      <c r="KZW230" s="250"/>
      <c r="KZX230" s="248"/>
      <c r="KZY230" s="249"/>
      <c r="KZZ230" s="250"/>
      <c r="LAA230" s="248"/>
      <c r="LAB230" s="249"/>
      <c r="LAC230" s="250"/>
      <c r="LAD230" s="248"/>
      <c r="LAE230" s="249"/>
      <c r="LAF230" s="250"/>
      <c r="LAG230" s="248"/>
      <c r="LAH230" s="249"/>
      <c r="LAI230" s="250"/>
      <c r="LAJ230" s="248"/>
      <c r="LAK230" s="249"/>
      <c r="LAL230" s="250"/>
      <c r="LAM230" s="248"/>
      <c r="LAN230" s="249"/>
      <c r="LAO230" s="250"/>
      <c r="LAP230" s="248"/>
      <c r="LAQ230" s="249"/>
      <c r="LAR230" s="250"/>
      <c r="LAS230" s="248"/>
      <c r="LAT230" s="249"/>
      <c r="LAU230" s="250"/>
      <c r="LAV230" s="248"/>
      <c r="LAW230" s="249"/>
      <c r="LAX230" s="250"/>
      <c r="LAY230" s="248"/>
      <c r="LAZ230" s="249"/>
      <c r="LBA230" s="250"/>
      <c r="LBB230" s="248"/>
      <c r="LBC230" s="249"/>
      <c r="LBD230" s="250"/>
      <c r="LBE230" s="248"/>
      <c r="LBF230" s="249"/>
      <c r="LBG230" s="250"/>
      <c r="LBH230" s="248"/>
      <c r="LBI230" s="249"/>
      <c r="LBJ230" s="250"/>
      <c r="LBK230" s="248"/>
      <c r="LBL230" s="249"/>
      <c r="LBM230" s="250"/>
      <c r="LBN230" s="248"/>
      <c r="LBO230" s="249"/>
      <c r="LBP230" s="250"/>
      <c r="LBQ230" s="248"/>
      <c r="LBR230" s="249"/>
      <c r="LBS230" s="250"/>
      <c r="LBT230" s="248"/>
      <c r="LBU230" s="249"/>
      <c r="LBV230" s="250"/>
      <c r="LBW230" s="248"/>
      <c r="LBX230" s="249"/>
      <c r="LBY230" s="250"/>
      <c r="LBZ230" s="248"/>
      <c r="LCA230" s="249"/>
      <c r="LCB230" s="250"/>
      <c r="LCC230" s="248"/>
      <c r="LCD230" s="249"/>
      <c r="LCE230" s="250"/>
      <c r="LCF230" s="248"/>
      <c r="LCG230" s="249"/>
      <c r="LCH230" s="250"/>
      <c r="LCI230" s="248"/>
      <c r="LCJ230" s="249"/>
      <c r="LCK230" s="250"/>
      <c r="LCL230" s="248"/>
      <c r="LCM230" s="249"/>
      <c r="LCN230" s="250"/>
      <c r="LCO230" s="248"/>
      <c r="LCP230" s="249"/>
      <c r="LCQ230" s="250"/>
      <c r="LCR230" s="248"/>
      <c r="LCS230" s="249"/>
      <c r="LCT230" s="250"/>
      <c r="LCU230" s="248"/>
      <c r="LCV230" s="249"/>
      <c r="LCW230" s="250"/>
      <c r="LCX230" s="248"/>
      <c r="LCY230" s="249"/>
      <c r="LCZ230" s="250"/>
      <c r="LDA230" s="248"/>
      <c r="LDB230" s="249"/>
      <c r="LDC230" s="250"/>
      <c r="LDD230" s="248"/>
      <c r="LDE230" s="249"/>
      <c r="LDF230" s="250"/>
      <c r="LDG230" s="248"/>
      <c r="LDH230" s="249"/>
      <c r="LDI230" s="250"/>
      <c r="LDJ230" s="248"/>
      <c r="LDK230" s="249"/>
      <c r="LDL230" s="250"/>
      <c r="LDM230" s="248"/>
      <c r="LDN230" s="249"/>
      <c r="LDO230" s="250"/>
      <c r="LDP230" s="248"/>
      <c r="LDQ230" s="249"/>
      <c r="LDR230" s="250"/>
      <c r="LDS230" s="248"/>
      <c r="LDT230" s="249"/>
      <c r="LDU230" s="250"/>
      <c r="LDV230" s="248"/>
      <c r="LDW230" s="249"/>
      <c r="LDX230" s="250"/>
      <c r="LDY230" s="248"/>
      <c r="LDZ230" s="249"/>
      <c r="LEA230" s="250"/>
      <c r="LEB230" s="248"/>
      <c r="LEC230" s="249"/>
      <c r="LED230" s="250"/>
      <c r="LEE230" s="248"/>
      <c r="LEF230" s="249"/>
      <c r="LEG230" s="250"/>
      <c r="LEH230" s="248"/>
      <c r="LEI230" s="249"/>
      <c r="LEJ230" s="250"/>
      <c r="LEK230" s="248"/>
      <c r="LEL230" s="249"/>
      <c r="LEM230" s="250"/>
      <c r="LEN230" s="248"/>
      <c r="LEO230" s="249"/>
      <c r="LEP230" s="250"/>
      <c r="LEQ230" s="248"/>
      <c r="LER230" s="249"/>
      <c r="LES230" s="250"/>
      <c r="LET230" s="248"/>
      <c r="LEU230" s="249"/>
      <c r="LEV230" s="250"/>
      <c r="LEW230" s="248"/>
      <c r="LEX230" s="249"/>
      <c r="LEY230" s="250"/>
      <c r="LEZ230" s="248"/>
      <c r="LFA230" s="249"/>
      <c r="LFB230" s="250"/>
      <c r="LFC230" s="248"/>
      <c r="LFD230" s="249"/>
      <c r="LFE230" s="250"/>
      <c r="LFF230" s="248"/>
      <c r="LFG230" s="249"/>
      <c r="LFH230" s="250"/>
      <c r="LFI230" s="248"/>
      <c r="LFJ230" s="249"/>
      <c r="LFK230" s="250"/>
      <c r="LFL230" s="248"/>
      <c r="LFM230" s="249"/>
      <c r="LFN230" s="250"/>
      <c r="LFO230" s="248"/>
      <c r="LFP230" s="249"/>
      <c r="LFQ230" s="250"/>
      <c r="LFR230" s="248"/>
      <c r="LFS230" s="249"/>
      <c r="LFT230" s="250"/>
      <c r="LFU230" s="248"/>
      <c r="LFV230" s="249"/>
      <c r="LFW230" s="250"/>
      <c r="LFX230" s="248"/>
      <c r="LFY230" s="249"/>
      <c r="LFZ230" s="250"/>
      <c r="LGA230" s="248"/>
      <c r="LGB230" s="249"/>
      <c r="LGC230" s="250"/>
      <c r="LGD230" s="248"/>
      <c r="LGE230" s="249"/>
      <c r="LGF230" s="250"/>
      <c r="LGG230" s="248"/>
      <c r="LGH230" s="249"/>
      <c r="LGI230" s="250"/>
      <c r="LGJ230" s="248"/>
      <c r="LGK230" s="249"/>
      <c r="LGL230" s="250"/>
      <c r="LGM230" s="248"/>
      <c r="LGN230" s="249"/>
      <c r="LGO230" s="250"/>
      <c r="LGP230" s="248"/>
      <c r="LGQ230" s="249"/>
      <c r="LGR230" s="250"/>
      <c r="LGS230" s="248"/>
      <c r="LGT230" s="249"/>
      <c r="LGU230" s="250"/>
      <c r="LGV230" s="248"/>
      <c r="LGW230" s="249"/>
      <c r="LGX230" s="250"/>
      <c r="LGY230" s="248"/>
      <c r="LGZ230" s="249"/>
      <c r="LHA230" s="250"/>
      <c r="LHB230" s="248"/>
      <c r="LHC230" s="249"/>
      <c r="LHD230" s="250"/>
      <c r="LHE230" s="248"/>
      <c r="LHF230" s="249"/>
      <c r="LHG230" s="250"/>
      <c r="LHH230" s="248"/>
      <c r="LHI230" s="249"/>
      <c r="LHJ230" s="250"/>
      <c r="LHK230" s="248"/>
      <c r="LHL230" s="249"/>
      <c r="LHM230" s="250"/>
      <c r="LHN230" s="248"/>
      <c r="LHO230" s="249"/>
      <c r="LHP230" s="250"/>
      <c r="LHQ230" s="248"/>
      <c r="LHR230" s="249"/>
      <c r="LHS230" s="250"/>
      <c r="LHT230" s="248"/>
      <c r="LHU230" s="249"/>
      <c r="LHV230" s="250"/>
      <c r="LHW230" s="248"/>
      <c r="LHX230" s="249"/>
      <c r="LHY230" s="250"/>
      <c r="LHZ230" s="248"/>
      <c r="LIA230" s="249"/>
      <c r="LIB230" s="250"/>
      <c r="LIC230" s="248"/>
      <c r="LID230" s="249"/>
      <c r="LIE230" s="250"/>
      <c r="LIF230" s="248"/>
      <c r="LIG230" s="249"/>
      <c r="LIH230" s="250"/>
      <c r="LII230" s="248"/>
      <c r="LIJ230" s="249"/>
      <c r="LIK230" s="250"/>
      <c r="LIL230" s="248"/>
      <c r="LIM230" s="249"/>
      <c r="LIN230" s="250"/>
      <c r="LIO230" s="248"/>
      <c r="LIP230" s="249"/>
      <c r="LIQ230" s="250"/>
      <c r="LIR230" s="248"/>
      <c r="LIS230" s="249"/>
      <c r="LIT230" s="250"/>
      <c r="LIU230" s="248"/>
      <c r="LIV230" s="249"/>
      <c r="LIW230" s="250"/>
      <c r="LIX230" s="248"/>
      <c r="LIY230" s="249"/>
      <c r="LIZ230" s="250"/>
      <c r="LJA230" s="248"/>
      <c r="LJB230" s="249"/>
      <c r="LJC230" s="250"/>
      <c r="LJD230" s="248"/>
      <c r="LJE230" s="249"/>
      <c r="LJF230" s="250"/>
      <c r="LJG230" s="248"/>
      <c r="LJH230" s="249"/>
      <c r="LJI230" s="250"/>
      <c r="LJJ230" s="248"/>
      <c r="LJK230" s="249"/>
      <c r="LJL230" s="250"/>
      <c r="LJM230" s="248"/>
      <c r="LJN230" s="249"/>
      <c r="LJO230" s="250"/>
      <c r="LJP230" s="248"/>
      <c r="LJQ230" s="249"/>
      <c r="LJR230" s="250"/>
      <c r="LJS230" s="248"/>
      <c r="LJT230" s="249"/>
      <c r="LJU230" s="250"/>
      <c r="LJV230" s="248"/>
      <c r="LJW230" s="249"/>
      <c r="LJX230" s="250"/>
      <c r="LJY230" s="248"/>
      <c r="LJZ230" s="249"/>
      <c r="LKA230" s="250"/>
      <c r="LKB230" s="248"/>
      <c r="LKC230" s="249"/>
      <c r="LKD230" s="250"/>
      <c r="LKE230" s="248"/>
      <c r="LKF230" s="249"/>
      <c r="LKG230" s="250"/>
      <c r="LKH230" s="248"/>
      <c r="LKI230" s="249"/>
      <c r="LKJ230" s="250"/>
      <c r="LKK230" s="248"/>
      <c r="LKL230" s="249"/>
      <c r="LKM230" s="250"/>
      <c r="LKN230" s="248"/>
      <c r="LKO230" s="249"/>
      <c r="LKP230" s="250"/>
      <c r="LKQ230" s="248"/>
      <c r="LKR230" s="249"/>
      <c r="LKS230" s="250"/>
      <c r="LKT230" s="248"/>
      <c r="LKU230" s="249"/>
      <c r="LKV230" s="250"/>
      <c r="LKW230" s="248"/>
      <c r="LKX230" s="249"/>
      <c r="LKY230" s="250"/>
      <c r="LKZ230" s="248"/>
      <c r="LLA230" s="249"/>
      <c r="LLB230" s="250"/>
      <c r="LLC230" s="248"/>
      <c r="LLD230" s="249"/>
      <c r="LLE230" s="250"/>
      <c r="LLF230" s="248"/>
      <c r="LLG230" s="249"/>
      <c r="LLH230" s="250"/>
      <c r="LLI230" s="248"/>
      <c r="LLJ230" s="249"/>
      <c r="LLK230" s="250"/>
      <c r="LLL230" s="248"/>
      <c r="LLM230" s="249"/>
      <c r="LLN230" s="250"/>
      <c r="LLO230" s="248"/>
      <c r="LLP230" s="249"/>
      <c r="LLQ230" s="250"/>
      <c r="LLR230" s="248"/>
      <c r="LLS230" s="249"/>
      <c r="LLT230" s="250"/>
      <c r="LLU230" s="248"/>
      <c r="LLV230" s="249"/>
      <c r="LLW230" s="250"/>
      <c r="LLX230" s="248"/>
      <c r="LLY230" s="249"/>
      <c r="LLZ230" s="250"/>
      <c r="LMA230" s="248"/>
      <c r="LMB230" s="249"/>
      <c r="LMC230" s="250"/>
      <c r="LMD230" s="248"/>
      <c r="LME230" s="249"/>
      <c r="LMF230" s="250"/>
      <c r="LMG230" s="248"/>
      <c r="LMH230" s="249"/>
      <c r="LMI230" s="250"/>
      <c r="LMJ230" s="248"/>
      <c r="LMK230" s="249"/>
      <c r="LML230" s="250"/>
      <c r="LMM230" s="248"/>
      <c r="LMN230" s="249"/>
      <c r="LMO230" s="250"/>
      <c r="LMP230" s="248"/>
      <c r="LMQ230" s="249"/>
      <c r="LMR230" s="250"/>
      <c r="LMS230" s="248"/>
      <c r="LMT230" s="249"/>
      <c r="LMU230" s="250"/>
      <c r="LMV230" s="248"/>
      <c r="LMW230" s="249"/>
      <c r="LMX230" s="250"/>
      <c r="LMY230" s="248"/>
      <c r="LMZ230" s="249"/>
      <c r="LNA230" s="250"/>
      <c r="LNB230" s="248"/>
      <c r="LNC230" s="249"/>
      <c r="LND230" s="250"/>
      <c r="LNE230" s="248"/>
      <c r="LNF230" s="249"/>
      <c r="LNG230" s="250"/>
      <c r="LNH230" s="248"/>
      <c r="LNI230" s="249"/>
      <c r="LNJ230" s="250"/>
      <c r="LNK230" s="248"/>
      <c r="LNL230" s="249"/>
      <c r="LNM230" s="250"/>
      <c r="LNN230" s="248"/>
      <c r="LNO230" s="249"/>
      <c r="LNP230" s="250"/>
      <c r="LNQ230" s="248"/>
      <c r="LNR230" s="249"/>
      <c r="LNS230" s="250"/>
      <c r="LNT230" s="248"/>
      <c r="LNU230" s="249"/>
      <c r="LNV230" s="250"/>
      <c r="LNW230" s="248"/>
      <c r="LNX230" s="249"/>
      <c r="LNY230" s="250"/>
      <c r="LNZ230" s="248"/>
      <c r="LOA230" s="249"/>
      <c r="LOB230" s="250"/>
      <c r="LOC230" s="248"/>
      <c r="LOD230" s="249"/>
      <c r="LOE230" s="250"/>
      <c r="LOF230" s="248"/>
      <c r="LOG230" s="249"/>
      <c r="LOH230" s="250"/>
      <c r="LOI230" s="248"/>
      <c r="LOJ230" s="249"/>
      <c r="LOK230" s="250"/>
      <c r="LOL230" s="248"/>
      <c r="LOM230" s="249"/>
      <c r="LON230" s="250"/>
      <c r="LOO230" s="248"/>
      <c r="LOP230" s="249"/>
      <c r="LOQ230" s="250"/>
      <c r="LOR230" s="248"/>
      <c r="LOS230" s="249"/>
      <c r="LOT230" s="250"/>
      <c r="LOU230" s="248"/>
      <c r="LOV230" s="249"/>
      <c r="LOW230" s="250"/>
      <c r="LOX230" s="248"/>
      <c r="LOY230" s="249"/>
      <c r="LOZ230" s="250"/>
      <c r="LPA230" s="248"/>
      <c r="LPB230" s="249"/>
      <c r="LPC230" s="250"/>
      <c r="LPD230" s="248"/>
      <c r="LPE230" s="249"/>
      <c r="LPF230" s="250"/>
      <c r="LPG230" s="248"/>
      <c r="LPH230" s="249"/>
      <c r="LPI230" s="250"/>
      <c r="LPJ230" s="248"/>
      <c r="LPK230" s="249"/>
      <c r="LPL230" s="250"/>
      <c r="LPM230" s="248"/>
      <c r="LPN230" s="249"/>
      <c r="LPO230" s="250"/>
      <c r="LPP230" s="248"/>
      <c r="LPQ230" s="249"/>
      <c r="LPR230" s="250"/>
      <c r="LPS230" s="248"/>
      <c r="LPT230" s="249"/>
      <c r="LPU230" s="250"/>
      <c r="LPV230" s="248"/>
      <c r="LPW230" s="249"/>
      <c r="LPX230" s="250"/>
      <c r="LPY230" s="248"/>
      <c r="LPZ230" s="249"/>
      <c r="LQA230" s="250"/>
      <c r="LQB230" s="248"/>
      <c r="LQC230" s="249"/>
      <c r="LQD230" s="250"/>
      <c r="LQE230" s="248"/>
      <c r="LQF230" s="249"/>
      <c r="LQG230" s="250"/>
      <c r="LQH230" s="248"/>
      <c r="LQI230" s="249"/>
      <c r="LQJ230" s="250"/>
      <c r="LQK230" s="248"/>
      <c r="LQL230" s="249"/>
      <c r="LQM230" s="250"/>
      <c r="LQN230" s="248"/>
      <c r="LQO230" s="249"/>
      <c r="LQP230" s="250"/>
      <c r="LQQ230" s="248"/>
      <c r="LQR230" s="249"/>
      <c r="LQS230" s="250"/>
      <c r="LQT230" s="248"/>
      <c r="LQU230" s="249"/>
      <c r="LQV230" s="250"/>
      <c r="LQW230" s="248"/>
      <c r="LQX230" s="249"/>
      <c r="LQY230" s="250"/>
      <c r="LQZ230" s="248"/>
      <c r="LRA230" s="249"/>
      <c r="LRB230" s="250"/>
      <c r="LRC230" s="248"/>
      <c r="LRD230" s="249"/>
      <c r="LRE230" s="250"/>
      <c r="LRF230" s="248"/>
      <c r="LRG230" s="249"/>
      <c r="LRH230" s="250"/>
      <c r="LRI230" s="248"/>
      <c r="LRJ230" s="249"/>
      <c r="LRK230" s="250"/>
      <c r="LRL230" s="248"/>
      <c r="LRM230" s="249"/>
      <c r="LRN230" s="250"/>
      <c r="LRO230" s="248"/>
      <c r="LRP230" s="249"/>
      <c r="LRQ230" s="250"/>
      <c r="LRR230" s="248"/>
      <c r="LRS230" s="249"/>
      <c r="LRT230" s="250"/>
      <c r="LRU230" s="248"/>
      <c r="LRV230" s="249"/>
      <c r="LRW230" s="250"/>
      <c r="LRX230" s="248"/>
      <c r="LRY230" s="249"/>
      <c r="LRZ230" s="250"/>
      <c r="LSA230" s="248"/>
      <c r="LSB230" s="249"/>
      <c r="LSC230" s="250"/>
      <c r="LSD230" s="248"/>
      <c r="LSE230" s="249"/>
      <c r="LSF230" s="250"/>
      <c r="LSG230" s="248"/>
      <c r="LSH230" s="249"/>
      <c r="LSI230" s="250"/>
      <c r="LSJ230" s="248"/>
      <c r="LSK230" s="249"/>
      <c r="LSL230" s="250"/>
      <c r="LSM230" s="248"/>
      <c r="LSN230" s="249"/>
      <c r="LSO230" s="250"/>
      <c r="LSP230" s="248"/>
      <c r="LSQ230" s="249"/>
      <c r="LSR230" s="250"/>
      <c r="LSS230" s="248"/>
      <c r="LST230" s="249"/>
      <c r="LSU230" s="250"/>
      <c r="LSV230" s="248"/>
      <c r="LSW230" s="249"/>
      <c r="LSX230" s="250"/>
      <c r="LSY230" s="248"/>
      <c r="LSZ230" s="249"/>
      <c r="LTA230" s="250"/>
      <c r="LTB230" s="248"/>
      <c r="LTC230" s="249"/>
      <c r="LTD230" s="250"/>
      <c r="LTE230" s="248"/>
      <c r="LTF230" s="249"/>
      <c r="LTG230" s="250"/>
      <c r="LTH230" s="248"/>
      <c r="LTI230" s="249"/>
      <c r="LTJ230" s="250"/>
      <c r="LTK230" s="248"/>
      <c r="LTL230" s="249"/>
      <c r="LTM230" s="250"/>
      <c r="LTN230" s="248"/>
      <c r="LTO230" s="249"/>
      <c r="LTP230" s="250"/>
      <c r="LTQ230" s="248"/>
      <c r="LTR230" s="249"/>
      <c r="LTS230" s="250"/>
      <c r="LTT230" s="248"/>
      <c r="LTU230" s="249"/>
      <c r="LTV230" s="250"/>
      <c r="LTW230" s="248"/>
      <c r="LTX230" s="249"/>
      <c r="LTY230" s="250"/>
      <c r="LTZ230" s="248"/>
      <c r="LUA230" s="249"/>
      <c r="LUB230" s="250"/>
      <c r="LUC230" s="248"/>
      <c r="LUD230" s="249"/>
      <c r="LUE230" s="250"/>
      <c r="LUF230" s="248"/>
      <c r="LUG230" s="249"/>
      <c r="LUH230" s="250"/>
      <c r="LUI230" s="248"/>
      <c r="LUJ230" s="249"/>
      <c r="LUK230" s="250"/>
      <c r="LUL230" s="248"/>
      <c r="LUM230" s="249"/>
      <c r="LUN230" s="250"/>
      <c r="LUO230" s="248"/>
      <c r="LUP230" s="249"/>
      <c r="LUQ230" s="250"/>
      <c r="LUR230" s="248"/>
      <c r="LUS230" s="249"/>
      <c r="LUT230" s="250"/>
      <c r="LUU230" s="248"/>
      <c r="LUV230" s="249"/>
      <c r="LUW230" s="250"/>
      <c r="LUX230" s="248"/>
      <c r="LUY230" s="249"/>
      <c r="LUZ230" s="250"/>
      <c r="LVA230" s="248"/>
      <c r="LVB230" s="249"/>
      <c r="LVC230" s="250"/>
      <c r="LVD230" s="248"/>
      <c r="LVE230" s="249"/>
      <c r="LVF230" s="250"/>
      <c r="LVG230" s="248"/>
      <c r="LVH230" s="249"/>
      <c r="LVI230" s="250"/>
      <c r="LVJ230" s="248"/>
      <c r="LVK230" s="249"/>
      <c r="LVL230" s="250"/>
      <c r="LVM230" s="248"/>
      <c r="LVN230" s="249"/>
      <c r="LVO230" s="250"/>
      <c r="LVP230" s="248"/>
      <c r="LVQ230" s="249"/>
      <c r="LVR230" s="250"/>
      <c r="LVS230" s="248"/>
      <c r="LVT230" s="249"/>
      <c r="LVU230" s="250"/>
      <c r="LVV230" s="248"/>
      <c r="LVW230" s="249"/>
      <c r="LVX230" s="250"/>
      <c r="LVY230" s="248"/>
      <c r="LVZ230" s="249"/>
      <c r="LWA230" s="250"/>
      <c r="LWB230" s="248"/>
      <c r="LWC230" s="249"/>
      <c r="LWD230" s="250"/>
      <c r="LWE230" s="248"/>
      <c r="LWF230" s="249"/>
      <c r="LWG230" s="250"/>
      <c r="LWH230" s="248"/>
      <c r="LWI230" s="249"/>
      <c r="LWJ230" s="250"/>
      <c r="LWK230" s="248"/>
      <c r="LWL230" s="249"/>
      <c r="LWM230" s="250"/>
      <c r="LWN230" s="248"/>
      <c r="LWO230" s="249"/>
      <c r="LWP230" s="250"/>
      <c r="LWQ230" s="248"/>
      <c r="LWR230" s="249"/>
      <c r="LWS230" s="250"/>
      <c r="LWT230" s="248"/>
      <c r="LWU230" s="249"/>
      <c r="LWV230" s="250"/>
      <c r="LWW230" s="248"/>
      <c r="LWX230" s="249"/>
      <c r="LWY230" s="250"/>
      <c r="LWZ230" s="248"/>
      <c r="LXA230" s="249"/>
      <c r="LXB230" s="250"/>
      <c r="LXC230" s="248"/>
      <c r="LXD230" s="249"/>
      <c r="LXE230" s="250"/>
      <c r="LXF230" s="248"/>
      <c r="LXG230" s="249"/>
      <c r="LXH230" s="250"/>
      <c r="LXI230" s="248"/>
      <c r="LXJ230" s="249"/>
      <c r="LXK230" s="250"/>
      <c r="LXL230" s="248"/>
      <c r="LXM230" s="249"/>
      <c r="LXN230" s="250"/>
      <c r="LXO230" s="248"/>
      <c r="LXP230" s="249"/>
      <c r="LXQ230" s="250"/>
      <c r="LXR230" s="248"/>
      <c r="LXS230" s="249"/>
      <c r="LXT230" s="250"/>
      <c r="LXU230" s="248"/>
      <c r="LXV230" s="249"/>
      <c r="LXW230" s="250"/>
      <c r="LXX230" s="248"/>
      <c r="LXY230" s="249"/>
      <c r="LXZ230" s="250"/>
      <c r="LYA230" s="248"/>
      <c r="LYB230" s="249"/>
      <c r="LYC230" s="250"/>
      <c r="LYD230" s="248"/>
      <c r="LYE230" s="249"/>
      <c r="LYF230" s="250"/>
      <c r="LYG230" s="248"/>
      <c r="LYH230" s="249"/>
      <c r="LYI230" s="250"/>
      <c r="LYJ230" s="248"/>
      <c r="LYK230" s="249"/>
      <c r="LYL230" s="250"/>
      <c r="LYM230" s="248"/>
      <c r="LYN230" s="249"/>
      <c r="LYO230" s="250"/>
      <c r="LYP230" s="248"/>
      <c r="LYQ230" s="249"/>
      <c r="LYR230" s="250"/>
      <c r="LYS230" s="248"/>
      <c r="LYT230" s="249"/>
      <c r="LYU230" s="250"/>
      <c r="LYV230" s="248"/>
      <c r="LYW230" s="249"/>
      <c r="LYX230" s="250"/>
      <c r="LYY230" s="248"/>
      <c r="LYZ230" s="249"/>
      <c r="LZA230" s="250"/>
      <c r="LZB230" s="248"/>
      <c r="LZC230" s="249"/>
      <c r="LZD230" s="250"/>
      <c r="LZE230" s="248"/>
      <c r="LZF230" s="249"/>
      <c r="LZG230" s="250"/>
      <c r="LZH230" s="248"/>
      <c r="LZI230" s="249"/>
      <c r="LZJ230" s="250"/>
      <c r="LZK230" s="248"/>
      <c r="LZL230" s="249"/>
      <c r="LZM230" s="250"/>
      <c r="LZN230" s="248"/>
      <c r="LZO230" s="249"/>
      <c r="LZP230" s="250"/>
      <c r="LZQ230" s="248"/>
      <c r="LZR230" s="249"/>
      <c r="LZS230" s="250"/>
      <c r="LZT230" s="248"/>
      <c r="LZU230" s="249"/>
      <c r="LZV230" s="250"/>
      <c r="LZW230" s="248"/>
      <c r="LZX230" s="249"/>
      <c r="LZY230" s="250"/>
      <c r="LZZ230" s="248"/>
      <c r="MAA230" s="249"/>
      <c r="MAB230" s="250"/>
      <c r="MAC230" s="248"/>
      <c r="MAD230" s="249"/>
      <c r="MAE230" s="250"/>
      <c r="MAF230" s="248"/>
      <c r="MAG230" s="249"/>
      <c r="MAH230" s="250"/>
      <c r="MAI230" s="248"/>
      <c r="MAJ230" s="249"/>
      <c r="MAK230" s="250"/>
      <c r="MAL230" s="248"/>
      <c r="MAM230" s="249"/>
      <c r="MAN230" s="250"/>
      <c r="MAO230" s="248"/>
      <c r="MAP230" s="249"/>
      <c r="MAQ230" s="250"/>
      <c r="MAR230" s="248"/>
      <c r="MAS230" s="249"/>
      <c r="MAT230" s="250"/>
      <c r="MAU230" s="248"/>
      <c r="MAV230" s="249"/>
      <c r="MAW230" s="250"/>
      <c r="MAX230" s="248"/>
      <c r="MAY230" s="249"/>
      <c r="MAZ230" s="250"/>
      <c r="MBA230" s="248"/>
      <c r="MBB230" s="249"/>
      <c r="MBC230" s="250"/>
      <c r="MBD230" s="248"/>
      <c r="MBE230" s="249"/>
      <c r="MBF230" s="250"/>
      <c r="MBG230" s="248"/>
      <c r="MBH230" s="249"/>
      <c r="MBI230" s="250"/>
      <c r="MBJ230" s="248"/>
      <c r="MBK230" s="249"/>
      <c r="MBL230" s="250"/>
      <c r="MBM230" s="248"/>
      <c r="MBN230" s="249"/>
      <c r="MBO230" s="250"/>
      <c r="MBP230" s="248"/>
      <c r="MBQ230" s="249"/>
      <c r="MBR230" s="250"/>
      <c r="MBS230" s="248"/>
      <c r="MBT230" s="249"/>
      <c r="MBU230" s="250"/>
      <c r="MBV230" s="248"/>
      <c r="MBW230" s="249"/>
      <c r="MBX230" s="250"/>
      <c r="MBY230" s="248"/>
      <c r="MBZ230" s="249"/>
      <c r="MCA230" s="250"/>
      <c r="MCB230" s="248"/>
      <c r="MCC230" s="249"/>
      <c r="MCD230" s="250"/>
      <c r="MCE230" s="248"/>
      <c r="MCF230" s="249"/>
      <c r="MCG230" s="250"/>
      <c r="MCH230" s="248"/>
      <c r="MCI230" s="249"/>
      <c r="MCJ230" s="250"/>
      <c r="MCK230" s="248"/>
      <c r="MCL230" s="249"/>
      <c r="MCM230" s="250"/>
      <c r="MCN230" s="248"/>
      <c r="MCO230" s="249"/>
      <c r="MCP230" s="250"/>
      <c r="MCQ230" s="248"/>
      <c r="MCR230" s="249"/>
      <c r="MCS230" s="250"/>
      <c r="MCT230" s="248"/>
      <c r="MCU230" s="249"/>
      <c r="MCV230" s="250"/>
      <c r="MCW230" s="248"/>
      <c r="MCX230" s="249"/>
      <c r="MCY230" s="250"/>
      <c r="MCZ230" s="248"/>
      <c r="MDA230" s="249"/>
      <c r="MDB230" s="250"/>
      <c r="MDC230" s="248"/>
      <c r="MDD230" s="249"/>
      <c r="MDE230" s="250"/>
      <c r="MDF230" s="248"/>
      <c r="MDG230" s="249"/>
      <c r="MDH230" s="250"/>
      <c r="MDI230" s="248"/>
      <c r="MDJ230" s="249"/>
      <c r="MDK230" s="250"/>
      <c r="MDL230" s="248"/>
      <c r="MDM230" s="249"/>
      <c r="MDN230" s="250"/>
      <c r="MDO230" s="248"/>
      <c r="MDP230" s="249"/>
      <c r="MDQ230" s="250"/>
      <c r="MDR230" s="248"/>
      <c r="MDS230" s="249"/>
      <c r="MDT230" s="250"/>
      <c r="MDU230" s="248"/>
      <c r="MDV230" s="249"/>
      <c r="MDW230" s="250"/>
      <c r="MDX230" s="248"/>
      <c r="MDY230" s="249"/>
      <c r="MDZ230" s="250"/>
      <c r="MEA230" s="248"/>
      <c r="MEB230" s="249"/>
      <c r="MEC230" s="250"/>
      <c r="MED230" s="248"/>
      <c r="MEE230" s="249"/>
      <c r="MEF230" s="250"/>
      <c r="MEG230" s="248"/>
      <c r="MEH230" s="249"/>
      <c r="MEI230" s="250"/>
      <c r="MEJ230" s="248"/>
      <c r="MEK230" s="249"/>
      <c r="MEL230" s="250"/>
      <c r="MEM230" s="248"/>
      <c r="MEN230" s="249"/>
      <c r="MEO230" s="250"/>
      <c r="MEP230" s="248"/>
      <c r="MEQ230" s="249"/>
      <c r="MER230" s="250"/>
      <c r="MES230" s="248"/>
      <c r="MET230" s="249"/>
      <c r="MEU230" s="250"/>
      <c r="MEV230" s="248"/>
      <c r="MEW230" s="249"/>
      <c r="MEX230" s="250"/>
      <c r="MEY230" s="248"/>
      <c r="MEZ230" s="249"/>
      <c r="MFA230" s="250"/>
      <c r="MFB230" s="248"/>
      <c r="MFC230" s="249"/>
      <c r="MFD230" s="250"/>
      <c r="MFE230" s="248"/>
      <c r="MFF230" s="249"/>
      <c r="MFG230" s="250"/>
      <c r="MFH230" s="248"/>
      <c r="MFI230" s="249"/>
      <c r="MFJ230" s="250"/>
      <c r="MFK230" s="248"/>
      <c r="MFL230" s="249"/>
      <c r="MFM230" s="250"/>
      <c r="MFN230" s="248"/>
      <c r="MFO230" s="249"/>
      <c r="MFP230" s="250"/>
      <c r="MFQ230" s="248"/>
      <c r="MFR230" s="249"/>
      <c r="MFS230" s="250"/>
      <c r="MFT230" s="248"/>
      <c r="MFU230" s="249"/>
      <c r="MFV230" s="250"/>
      <c r="MFW230" s="248"/>
      <c r="MFX230" s="249"/>
      <c r="MFY230" s="250"/>
      <c r="MFZ230" s="248"/>
      <c r="MGA230" s="249"/>
      <c r="MGB230" s="250"/>
      <c r="MGC230" s="248"/>
      <c r="MGD230" s="249"/>
      <c r="MGE230" s="250"/>
      <c r="MGF230" s="248"/>
      <c r="MGG230" s="249"/>
      <c r="MGH230" s="250"/>
      <c r="MGI230" s="248"/>
      <c r="MGJ230" s="249"/>
      <c r="MGK230" s="250"/>
      <c r="MGL230" s="248"/>
      <c r="MGM230" s="249"/>
      <c r="MGN230" s="250"/>
      <c r="MGO230" s="248"/>
      <c r="MGP230" s="249"/>
      <c r="MGQ230" s="250"/>
      <c r="MGR230" s="248"/>
      <c r="MGS230" s="249"/>
      <c r="MGT230" s="250"/>
      <c r="MGU230" s="248"/>
      <c r="MGV230" s="249"/>
      <c r="MGW230" s="250"/>
      <c r="MGX230" s="248"/>
      <c r="MGY230" s="249"/>
      <c r="MGZ230" s="250"/>
      <c r="MHA230" s="248"/>
      <c r="MHB230" s="249"/>
      <c r="MHC230" s="250"/>
      <c r="MHD230" s="248"/>
      <c r="MHE230" s="249"/>
      <c r="MHF230" s="250"/>
      <c r="MHG230" s="248"/>
      <c r="MHH230" s="249"/>
      <c r="MHI230" s="250"/>
      <c r="MHJ230" s="248"/>
      <c r="MHK230" s="249"/>
      <c r="MHL230" s="250"/>
      <c r="MHM230" s="248"/>
      <c r="MHN230" s="249"/>
      <c r="MHO230" s="250"/>
      <c r="MHP230" s="248"/>
      <c r="MHQ230" s="249"/>
      <c r="MHR230" s="250"/>
      <c r="MHS230" s="248"/>
      <c r="MHT230" s="249"/>
      <c r="MHU230" s="250"/>
      <c r="MHV230" s="248"/>
      <c r="MHW230" s="249"/>
      <c r="MHX230" s="250"/>
      <c r="MHY230" s="248"/>
      <c r="MHZ230" s="249"/>
      <c r="MIA230" s="250"/>
      <c r="MIB230" s="248"/>
      <c r="MIC230" s="249"/>
      <c r="MID230" s="250"/>
      <c r="MIE230" s="248"/>
      <c r="MIF230" s="249"/>
      <c r="MIG230" s="250"/>
      <c r="MIH230" s="248"/>
      <c r="MII230" s="249"/>
      <c r="MIJ230" s="250"/>
      <c r="MIK230" s="248"/>
      <c r="MIL230" s="249"/>
      <c r="MIM230" s="250"/>
      <c r="MIN230" s="248"/>
      <c r="MIO230" s="249"/>
      <c r="MIP230" s="250"/>
      <c r="MIQ230" s="248"/>
      <c r="MIR230" s="249"/>
      <c r="MIS230" s="250"/>
      <c r="MIT230" s="248"/>
      <c r="MIU230" s="249"/>
      <c r="MIV230" s="250"/>
      <c r="MIW230" s="248"/>
      <c r="MIX230" s="249"/>
      <c r="MIY230" s="250"/>
      <c r="MIZ230" s="248"/>
      <c r="MJA230" s="249"/>
      <c r="MJB230" s="250"/>
      <c r="MJC230" s="248"/>
      <c r="MJD230" s="249"/>
      <c r="MJE230" s="250"/>
      <c r="MJF230" s="248"/>
      <c r="MJG230" s="249"/>
      <c r="MJH230" s="250"/>
      <c r="MJI230" s="248"/>
      <c r="MJJ230" s="249"/>
      <c r="MJK230" s="250"/>
      <c r="MJL230" s="248"/>
      <c r="MJM230" s="249"/>
      <c r="MJN230" s="250"/>
      <c r="MJO230" s="248"/>
      <c r="MJP230" s="249"/>
      <c r="MJQ230" s="250"/>
      <c r="MJR230" s="248"/>
      <c r="MJS230" s="249"/>
      <c r="MJT230" s="250"/>
      <c r="MJU230" s="248"/>
      <c r="MJV230" s="249"/>
      <c r="MJW230" s="250"/>
      <c r="MJX230" s="248"/>
      <c r="MJY230" s="249"/>
      <c r="MJZ230" s="250"/>
      <c r="MKA230" s="248"/>
      <c r="MKB230" s="249"/>
      <c r="MKC230" s="250"/>
      <c r="MKD230" s="248"/>
      <c r="MKE230" s="249"/>
      <c r="MKF230" s="250"/>
      <c r="MKG230" s="248"/>
      <c r="MKH230" s="249"/>
      <c r="MKI230" s="250"/>
      <c r="MKJ230" s="248"/>
      <c r="MKK230" s="249"/>
      <c r="MKL230" s="250"/>
      <c r="MKM230" s="248"/>
      <c r="MKN230" s="249"/>
      <c r="MKO230" s="250"/>
      <c r="MKP230" s="248"/>
      <c r="MKQ230" s="249"/>
      <c r="MKR230" s="250"/>
      <c r="MKS230" s="248"/>
      <c r="MKT230" s="249"/>
      <c r="MKU230" s="250"/>
      <c r="MKV230" s="248"/>
      <c r="MKW230" s="249"/>
      <c r="MKX230" s="250"/>
      <c r="MKY230" s="248"/>
      <c r="MKZ230" s="249"/>
      <c r="MLA230" s="250"/>
      <c r="MLB230" s="248"/>
      <c r="MLC230" s="249"/>
      <c r="MLD230" s="250"/>
      <c r="MLE230" s="248"/>
      <c r="MLF230" s="249"/>
      <c r="MLG230" s="250"/>
      <c r="MLH230" s="248"/>
      <c r="MLI230" s="249"/>
      <c r="MLJ230" s="250"/>
      <c r="MLK230" s="248"/>
      <c r="MLL230" s="249"/>
      <c r="MLM230" s="250"/>
      <c r="MLN230" s="248"/>
      <c r="MLO230" s="249"/>
      <c r="MLP230" s="250"/>
      <c r="MLQ230" s="248"/>
      <c r="MLR230" s="249"/>
      <c r="MLS230" s="250"/>
      <c r="MLT230" s="248"/>
      <c r="MLU230" s="249"/>
      <c r="MLV230" s="250"/>
      <c r="MLW230" s="248"/>
      <c r="MLX230" s="249"/>
      <c r="MLY230" s="250"/>
      <c r="MLZ230" s="248"/>
      <c r="MMA230" s="249"/>
      <c r="MMB230" s="250"/>
      <c r="MMC230" s="248"/>
      <c r="MMD230" s="249"/>
      <c r="MME230" s="250"/>
      <c r="MMF230" s="248"/>
      <c r="MMG230" s="249"/>
      <c r="MMH230" s="250"/>
      <c r="MMI230" s="248"/>
      <c r="MMJ230" s="249"/>
      <c r="MMK230" s="250"/>
      <c r="MML230" s="248"/>
      <c r="MMM230" s="249"/>
      <c r="MMN230" s="250"/>
      <c r="MMO230" s="248"/>
      <c r="MMP230" s="249"/>
      <c r="MMQ230" s="250"/>
      <c r="MMR230" s="248"/>
      <c r="MMS230" s="249"/>
      <c r="MMT230" s="250"/>
      <c r="MMU230" s="248"/>
      <c r="MMV230" s="249"/>
      <c r="MMW230" s="250"/>
      <c r="MMX230" s="248"/>
      <c r="MMY230" s="249"/>
      <c r="MMZ230" s="250"/>
      <c r="MNA230" s="248"/>
      <c r="MNB230" s="249"/>
      <c r="MNC230" s="250"/>
      <c r="MND230" s="248"/>
      <c r="MNE230" s="249"/>
      <c r="MNF230" s="250"/>
      <c r="MNG230" s="248"/>
      <c r="MNH230" s="249"/>
      <c r="MNI230" s="250"/>
      <c r="MNJ230" s="248"/>
      <c r="MNK230" s="249"/>
      <c r="MNL230" s="250"/>
      <c r="MNM230" s="248"/>
      <c r="MNN230" s="249"/>
      <c r="MNO230" s="250"/>
      <c r="MNP230" s="248"/>
      <c r="MNQ230" s="249"/>
      <c r="MNR230" s="250"/>
      <c r="MNS230" s="248"/>
      <c r="MNT230" s="249"/>
      <c r="MNU230" s="250"/>
      <c r="MNV230" s="248"/>
      <c r="MNW230" s="249"/>
      <c r="MNX230" s="250"/>
      <c r="MNY230" s="248"/>
      <c r="MNZ230" s="249"/>
      <c r="MOA230" s="250"/>
      <c r="MOB230" s="248"/>
      <c r="MOC230" s="249"/>
      <c r="MOD230" s="250"/>
      <c r="MOE230" s="248"/>
      <c r="MOF230" s="249"/>
      <c r="MOG230" s="250"/>
      <c r="MOH230" s="248"/>
      <c r="MOI230" s="249"/>
      <c r="MOJ230" s="250"/>
      <c r="MOK230" s="248"/>
      <c r="MOL230" s="249"/>
      <c r="MOM230" s="250"/>
      <c r="MON230" s="248"/>
      <c r="MOO230" s="249"/>
      <c r="MOP230" s="250"/>
      <c r="MOQ230" s="248"/>
      <c r="MOR230" s="249"/>
      <c r="MOS230" s="250"/>
      <c r="MOT230" s="248"/>
      <c r="MOU230" s="249"/>
      <c r="MOV230" s="250"/>
      <c r="MOW230" s="248"/>
      <c r="MOX230" s="249"/>
      <c r="MOY230" s="250"/>
      <c r="MOZ230" s="248"/>
      <c r="MPA230" s="249"/>
      <c r="MPB230" s="250"/>
      <c r="MPC230" s="248"/>
      <c r="MPD230" s="249"/>
      <c r="MPE230" s="250"/>
      <c r="MPF230" s="248"/>
      <c r="MPG230" s="249"/>
      <c r="MPH230" s="250"/>
      <c r="MPI230" s="248"/>
      <c r="MPJ230" s="249"/>
      <c r="MPK230" s="250"/>
      <c r="MPL230" s="248"/>
      <c r="MPM230" s="249"/>
      <c r="MPN230" s="250"/>
      <c r="MPO230" s="248"/>
      <c r="MPP230" s="249"/>
      <c r="MPQ230" s="250"/>
      <c r="MPR230" s="248"/>
      <c r="MPS230" s="249"/>
      <c r="MPT230" s="250"/>
      <c r="MPU230" s="248"/>
      <c r="MPV230" s="249"/>
      <c r="MPW230" s="250"/>
      <c r="MPX230" s="248"/>
      <c r="MPY230" s="249"/>
      <c r="MPZ230" s="250"/>
      <c r="MQA230" s="248"/>
      <c r="MQB230" s="249"/>
      <c r="MQC230" s="250"/>
      <c r="MQD230" s="248"/>
      <c r="MQE230" s="249"/>
      <c r="MQF230" s="250"/>
      <c r="MQG230" s="248"/>
      <c r="MQH230" s="249"/>
      <c r="MQI230" s="250"/>
      <c r="MQJ230" s="248"/>
      <c r="MQK230" s="249"/>
      <c r="MQL230" s="250"/>
      <c r="MQM230" s="248"/>
      <c r="MQN230" s="249"/>
      <c r="MQO230" s="250"/>
      <c r="MQP230" s="248"/>
      <c r="MQQ230" s="249"/>
      <c r="MQR230" s="250"/>
      <c r="MQS230" s="248"/>
      <c r="MQT230" s="249"/>
      <c r="MQU230" s="250"/>
      <c r="MQV230" s="248"/>
      <c r="MQW230" s="249"/>
      <c r="MQX230" s="250"/>
      <c r="MQY230" s="248"/>
      <c r="MQZ230" s="249"/>
      <c r="MRA230" s="250"/>
      <c r="MRB230" s="248"/>
      <c r="MRC230" s="249"/>
      <c r="MRD230" s="250"/>
      <c r="MRE230" s="248"/>
      <c r="MRF230" s="249"/>
      <c r="MRG230" s="250"/>
      <c r="MRH230" s="248"/>
      <c r="MRI230" s="249"/>
      <c r="MRJ230" s="250"/>
      <c r="MRK230" s="248"/>
      <c r="MRL230" s="249"/>
      <c r="MRM230" s="250"/>
      <c r="MRN230" s="248"/>
      <c r="MRO230" s="249"/>
      <c r="MRP230" s="250"/>
      <c r="MRQ230" s="248"/>
      <c r="MRR230" s="249"/>
      <c r="MRS230" s="250"/>
      <c r="MRT230" s="248"/>
      <c r="MRU230" s="249"/>
      <c r="MRV230" s="250"/>
      <c r="MRW230" s="248"/>
      <c r="MRX230" s="249"/>
      <c r="MRY230" s="250"/>
      <c r="MRZ230" s="248"/>
      <c r="MSA230" s="249"/>
      <c r="MSB230" s="250"/>
      <c r="MSC230" s="248"/>
      <c r="MSD230" s="249"/>
      <c r="MSE230" s="250"/>
      <c r="MSF230" s="248"/>
      <c r="MSG230" s="249"/>
      <c r="MSH230" s="250"/>
      <c r="MSI230" s="248"/>
      <c r="MSJ230" s="249"/>
      <c r="MSK230" s="250"/>
      <c r="MSL230" s="248"/>
      <c r="MSM230" s="249"/>
      <c r="MSN230" s="250"/>
      <c r="MSO230" s="248"/>
      <c r="MSP230" s="249"/>
      <c r="MSQ230" s="250"/>
      <c r="MSR230" s="248"/>
      <c r="MSS230" s="249"/>
      <c r="MST230" s="250"/>
      <c r="MSU230" s="248"/>
      <c r="MSV230" s="249"/>
      <c r="MSW230" s="250"/>
      <c r="MSX230" s="248"/>
      <c r="MSY230" s="249"/>
      <c r="MSZ230" s="250"/>
      <c r="MTA230" s="248"/>
      <c r="MTB230" s="249"/>
      <c r="MTC230" s="250"/>
      <c r="MTD230" s="248"/>
      <c r="MTE230" s="249"/>
      <c r="MTF230" s="250"/>
      <c r="MTG230" s="248"/>
      <c r="MTH230" s="249"/>
      <c r="MTI230" s="250"/>
      <c r="MTJ230" s="248"/>
      <c r="MTK230" s="249"/>
      <c r="MTL230" s="250"/>
      <c r="MTM230" s="248"/>
      <c r="MTN230" s="249"/>
      <c r="MTO230" s="250"/>
      <c r="MTP230" s="248"/>
      <c r="MTQ230" s="249"/>
      <c r="MTR230" s="250"/>
      <c r="MTS230" s="248"/>
      <c r="MTT230" s="249"/>
      <c r="MTU230" s="250"/>
      <c r="MTV230" s="248"/>
      <c r="MTW230" s="249"/>
      <c r="MTX230" s="250"/>
      <c r="MTY230" s="248"/>
      <c r="MTZ230" s="249"/>
      <c r="MUA230" s="250"/>
      <c r="MUB230" s="248"/>
      <c r="MUC230" s="249"/>
      <c r="MUD230" s="250"/>
      <c r="MUE230" s="248"/>
      <c r="MUF230" s="249"/>
      <c r="MUG230" s="250"/>
      <c r="MUH230" s="248"/>
      <c r="MUI230" s="249"/>
      <c r="MUJ230" s="250"/>
      <c r="MUK230" s="248"/>
      <c r="MUL230" s="249"/>
      <c r="MUM230" s="250"/>
      <c r="MUN230" s="248"/>
      <c r="MUO230" s="249"/>
      <c r="MUP230" s="250"/>
      <c r="MUQ230" s="248"/>
      <c r="MUR230" s="249"/>
      <c r="MUS230" s="250"/>
      <c r="MUT230" s="248"/>
      <c r="MUU230" s="249"/>
      <c r="MUV230" s="250"/>
      <c r="MUW230" s="248"/>
      <c r="MUX230" s="249"/>
      <c r="MUY230" s="250"/>
      <c r="MUZ230" s="248"/>
      <c r="MVA230" s="249"/>
      <c r="MVB230" s="250"/>
      <c r="MVC230" s="248"/>
      <c r="MVD230" s="249"/>
      <c r="MVE230" s="250"/>
      <c r="MVF230" s="248"/>
      <c r="MVG230" s="249"/>
      <c r="MVH230" s="250"/>
      <c r="MVI230" s="248"/>
      <c r="MVJ230" s="249"/>
      <c r="MVK230" s="250"/>
      <c r="MVL230" s="248"/>
      <c r="MVM230" s="249"/>
      <c r="MVN230" s="250"/>
      <c r="MVO230" s="248"/>
      <c r="MVP230" s="249"/>
      <c r="MVQ230" s="250"/>
      <c r="MVR230" s="248"/>
      <c r="MVS230" s="249"/>
      <c r="MVT230" s="250"/>
      <c r="MVU230" s="248"/>
      <c r="MVV230" s="249"/>
      <c r="MVW230" s="250"/>
      <c r="MVX230" s="248"/>
      <c r="MVY230" s="249"/>
      <c r="MVZ230" s="250"/>
      <c r="MWA230" s="248"/>
      <c r="MWB230" s="249"/>
      <c r="MWC230" s="250"/>
      <c r="MWD230" s="248"/>
      <c r="MWE230" s="249"/>
      <c r="MWF230" s="250"/>
      <c r="MWG230" s="248"/>
      <c r="MWH230" s="249"/>
      <c r="MWI230" s="250"/>
      <c r="MWJ230" s="248"/>
      <c r="MWK230" s="249"/>
      <c r="MWL230" s="250"/>
      <c r="MWM230" s="248"/>
      <c r="MWN230" s="249"/>
      <c r="MWO230" s="250"/>
      <c r="MWP230" s="248"/>
      <c r="MWQ230" s="249"/>
      <c r="MWR230" s="250"/>
      <c r="MWS230" s="248"/>
      <c r="MWT230" s="249"/>
      <c r="MWU230" s="250"/>
      <c r="MWV230" s="248"/>
      <c r="MWW230" s="249"/>
      <c r="MWX230" s="250"/>
      <c r="MWY230" s="248"/>
      <c r="MWZ230" s="249"/>
      <c r="MXA230" s="250"/>
      <c r="MXB230" s="248"/>
      <c r="MXC230" s="249"/>
      <c r="MXD230" s="250"/>
      <c r="MXE230" s="248"/>
      <c r="MXF230" s="249"/>
      <c r="MXG230" s="250"/>
      <c r="MXH230" s="248"/>
      <c r="MXI230" s="249"/>
      <c r="MXJ230" s="250"/>
      <c r="MXK230" s="248"/>
      <c r="MXL230" s="249"/>
      <c r="MXM230" s="250"/>
      <c r="MXN230" s="248"/>
      <c r="MXO230" s="249"/>
      <c r="MXP230" s="250"/>
      <c r="MXQ230" s="248"/>
      <c r="MXR230" s="249"/>
      <c r="MXS230" s="250"/>
      <c r="MXT230" s="248"/>
      <c r="MXU230" s="249"/>
      <c r="MXV230" s="250"/>
      <c r="MXW230" s="248"/>
      <c r="MXX230" s="249"/>
      <c r="MXY230" s="250"/>
      <c r="MXZ230" s="248"/>
      <c r="MYA230" s="249"/>
      <c r="MYB230" s="250"/>
      <c r="MYC230" s="248"/>
      <c r="MYD230" s="249"/>
      <c r="MYE230" s="250"/>
      <c r="MYF230" s="248"/>
      <c r="MYG230" s="249"/>
      <c r="MYH230" s="250"/>
      <c r="MYI230" s="248"/>
      <c r="MYJ230" s="249"/>
      <c r="MYK230" s="250"/>
      <c r="MYL230" s="248"/>
      <c r="MYM230" s="249"/>
      <c r="MYN230" s="250"/>
      <c r="MYO230" s="248"/>
      <c r="MYP230" s="249"/>
      <c r="MYQ230" s="250"/>
      <c r="MYR230" s="248"/>
      <c r="MYS230" s="249"/>
      <c r="MYT230" s="250"/>
      <c r="MYU230" s="248"/>
      <c r="MYV230" s="249"/>
      <c r="MYW230" s="250"/>
      <c r="MYX230" s="248"/>
      <c r="MYY230" s="249"/>
      <c r="MYZ230" s="250"/>
      <c r="MZA230" s="248"/>
      <c r="MZB230" s="249"/>
      <c r="MZC230" s="250"/>
      <c r="MZD230" s="248"/>
      <c r="MZE230" s="249"/>
      <c r="MZF230" s="250"/>
      <c r="MZG230" s="248"/>
      <c r="MZH230" s="249"/>
      <c r="MZI230" s="250"/>
      <c r="MZJ230" s="248"/>
      <c r="MZK230" s="249"/>
      <c r="MZL230" s="250"/>
      <c r="MZM230" s="248"/>
      <c r="MZN230" s="249"/>
      <c r="MZO230" s="250"/>
      <c r="MZP230" s="248"/>
      <c r="MZQ230" s="249"/>
      <c r="MZR230" s="250"/>
      <c r="MZS230" s="248"/>
      <c r="MZT230" s="249"/>
      <c r="MZU230" s="250"/>
      <c r="MZV230" s="248"/>
      <c r="MZW230" s="249"/>
      <c r="MZX230" s="250"/>
      <c r="MZY230" s="248"/>
      <c r="MZZ230" s="249"/>
      <c r="NAA230" s="250"/>
      <c r="NAB230" s="248"/>
      <c r="NAC230" s="249"/>
      <c r="NAD230" s="250"/>
      <c r="NAE230" s="248"/>
      <c r="NAF230" s="249"/>
      <c r="NAG230" s="250"/>
      <c r="NAH230" s="248"/>
      <c r="NAI230" s="249"/>
      <c r="NAJ230" s="250"/>
      <c r="NAK230" s="248"/>
      <c r="NAL230" s="249"/>
      <c r="NAM230" s="250"/>
      <c r="NAN230" s="248"/>
      <c r="NAO230" s="249"/>
      <c r="NAP230" s="250"/>
      <c r="NAQ230" s="248"/>
      <c r="NAR230" s="249"/>
      <c r="NAS230" s="250"/>
      <c r="NAT230" s="248"/>
      <c r="NAU230" s="249"/>
      <c r="NAV230" s="250"/>
      <c r="NAW230" s="248"/>
      <c r="NAX230" s="249"/>
      <c r="NAY230" s="250"/>
      <c r="NAZ230" s="248"/>
      <c r="NBA230" s="249"/>
      <c r="NBB230" s="250"/>
      <c r="NBC230" s="248"/>
      <c r="NBD230" s="249"/>
      <c r="NBE230" s="250"/>
      <c r="NBF230" s="248"/>
      <c r="NBG230" s="249"/>
      <c r="NBH230" s="250"/>
      <c r="NBI230" s="248"/>
      <c r="NBJ230" s="249"/>
      <c r="NBK230" s="250"/>
      <c r="NBL230" s="248"/>
      <c r="NBM230" s="249"/>
      <c r="NBN230" s="250"/>
      <c r="NBO230" s="248"/>
      <c r="NBP230" s="249"/>
      <c r="NBQ230" s="250"/>
      <c r="NBR230" s="248"/>
      <c r="NBS230" s="249"/>
      <c r="NBT230" s="250"/>
      <c r="NBU230" s="248"/>
      <c r="NBV230" s="249"/>
      <c r="NBW230" s="250"/>
      <c r="NBX230" s="248"/>
      <c r="NBY230" s="249"/>
      <c r="NBZ230" s="250"/>
      <c r="NCA230" s="248"/>
      <c r="NCB230" s="249"/>
      <c r="NCC230" s="250"/>
      <c r="NCD230" s="248"/>
      <c r="NCE230" s="249"/>
      <c r="NCF230" s="250"/>
      <c r="NCG230" s="248"/>
      <c r="NCH230" s="249"/>
      <c r="NCI230" s="250"/>
      <c r="NCJ230" s="248"/>
      <c r="NCK230" s="249"/>
      <c r="NCL230" s="250"/>
      <c r="NCM230" s="248"/>
      <c r="NCN230" s="249"/>
      <c r="NCO230" s="250"/>
      <c r="NCP230" s="248"/>
      <c r="NCQ230" s="249"/>
      <c r="NCR230" s="250"/>
      <c r="NCS230" s="248"/>
      <c r="NCT230" s="249"/>
      <c r="NCU230" s="250"/>
      <c r="NCV230" s="248"/>
      <c r="NCW230" s="249"/>
      <c r="NCX230" s="250"/>
      <c r="NCY230" s="248"/>
      <c r="NCZ230" s="249"/>
      <c r="NDA230" s="250"/>
      <c r="NDB230" s="248"/>
      <c r="NDC230" s="249"/>
      <c r="NDD230" s="250"/>
      <c r="NDE230" s="248"/>
      <c r="NDF230" s="249"/>
      <c r="NDG230" s="250"/>
      <c r="NDH230" s="248"/>
      <c r="NDI230" s="249"/>
      <c r="NDJ230" s="250"/>
      <c r="NDK230" s="248"/>
      <c r="NDL230" s="249"/>
      <c r="NDM230" s="250"/>
      <c r="NDN230" s="248"/>
      <c r="NDO230" s="249"/>
      <c r="NDP230" s="250"/>
      <c r="NDQ230" s="248"/>
      <c r="NDR230" s="249"/>
      <c r="NDS230" s="250"/>
      <c r="NDT230" s="248"/>
      <c r="NDU230" s="249"/>
      <c r="NDV230" s="250"/>
      <c r="NDW230" s="248"/>
      <c r="NDX230" s="249"/>
      <c r="NDY230" s="250"/>
      <c r="NDZ230" s="248"/>
      <c r="NEA230" s="249"/>
      <c r="NEB230" s="250"/>
      <c r="NEC230" s="248"/>
      <c r="NED230" s="249"/>
      <c r="NEE230" s="250"/>
      <c r="NEF230" s="248"/>
      <c r="NEG230" s="249"/>
      <c r="NEH230" s="250"/>
      <c r="NEI230" s="248"/>
      <c r="NEJ230" s="249"/>
      <c r="NEK230" s="250"/>
      <c r="NEL230" s="248"/>
      <c r="NEM230" s="249"/>
      <c r="NEN230" s="250"/>
      <c r="NEO230" s="248"/>
      <c r="NEP230" s="249"/>
      <c r="NEQ230" s="250"/>
      <c r="NER230" s="248"/>
      <c r="NES230" s="249"/>
      <c r="NET230" s="250"/>
      <c r="NEU230" s="248"/>
      <c r="NEV230" s="249"/>
      <c r="NEW230" s="250"/>
      <c r="NEX230" s="248"/>
      <c r="NEY230" s="249"/>
      <c r="NEZ230" s="250"/>
      <c r="NFA230" s="248"/>
      <c r="NFB230" s="249"/>
      <c r="NFC230" s="250"/>
      <c r="NFD230" s="248"/>
      <c r="NFE230" s="249"/>
      <c r="NFF230" s="250"/>
      <c r="NFG230" s="248"/>
      <c r="NFH230" s="249"/>
      <c r="NFI230" s="250"/>
      <c r="NFJ230" s="248"/>
      <c r="NFK230" s="249"/>
      <c r="NFL230" s="250"/>
      <c r="NFM230" s="248"/>
      <c r="NFN230" s="249"/>
      <c r="NFO230" s="250"/>
      <c r="NFP230" s="248"/>
      <c r="NFQ230" s="249"/>
      <c r="NFR230" s="250"/>
      <c r="NFS230" s="248"/>
      <c r="NFT230" s="249"/>
      <c r="NFU230" s="250"/>
      <c r="NFV230" s="248"/>
      <c r="NFW230" s="249"/>
      <c r="NFX230" s="250"/>
      <c r="NFY230" s="248"/>
      <c r="NFZ230" s="249"/>
      <c r="NGA230" s="250"/>
      <c r="NGB230" s="248"/>
      <c r="NGC230" s="249"/>
      <c r="NGD230" s="250"/>
      <c r="NGE230" s="248"/>
      <c r="NGF230" s="249"/>
      <c r="NGG230" s="250"/>
      <c r="NGH230" s="248"/>
      <c r="NGI230" s="249"/>
      <c r="NGJ230" s="250"/>
      <c r="NGK230" s="248"/>
      <c r="NGL230" s="249"/>
      <c r="NGM230" s="250"/>
      <c r="NGN230" s="248"/>
      <c r="NGO230" s="249"/>
      <c r="NGP230" s="250"/>
      <c r="NGQ230" s="248"/>
      <c r="NGR230" s="249"/>
      <c r="NGS230" s="250"/>
      <c r="NGT230" s="248"/>
      <c r="NGU230" s="249"/>
      <c r="NGV230" s="250"/>
      <c r="NGW230" s="248"/>
      <c r="NGX230" s="249"/>
      <c r="NGY230" s="250"/>
      <c r="NGZ230" s="248"/>
      <c r="NHA230" s="249"/>
      <c r="NHB230" s="250"/>
      <c r="NHC230" s="248"/>
      <c r="NHD230" s="249"/>
      <c r="NHE230" s="250"/>
      <c r="NHF230" s="248"/>
      <c r="NHG230" s="249"/>
      <c r="NHH230" s="250"/>
      <c r="NHI230" s="248"/>
      <c r="NHJ230" s="249"/>
      <c r="NHK230" s="250"/>
      <c r="NHL230" s="248"/>
      <c r="NHM230" s="249"/>
      <c r="NHN230" s="250"/>
      <c r="NHO230" s="248"/>
      <c r="NHP230" s="249"/>
      <c r="NHQ230" s="250"/>
      <c r="NHR230" s="248"/>
      <c r="NHS230" s="249"/>
      <c r="NHT230" s="250"/>
      <c r="NHU230" s="248"/>
      <c r="NHV230" s="249"/>
      <c r="NHW230" s="250"/>
      <c r="NHX230" s="248"/>
      <c r="NHY230" s="249"/>
      <c r="NHZ230" s="250"/>
      <c r="NIA230" s="248"/>
      <c r="NIB230" s="249"/>
      <c r="NIC230" s="250"/>
      <c r="NID230" s="248"/>
      <c r="NIE230" s="249"/>
      <c r="NIF230" s="250"/>
      <c r="NIG230" s="248"/>
      <c r="NIH230" s="249"/>
      <c r="NII230" s="250"/>
      <c r="NIJ230" s="248"/>
      <c r="NIK230" s="249"/>
      <c r="NIL230" s="250"/>
      <c r="NIM230" s="248"/>
      <c r="NIN230" s="249"/>
      <c r="NIO230" s="250"/>
      <c r="NIP230" s="248"/>
      <c r="NIQ230" s="249"/>
      <c r="NIR230" s="250"/>
      <c r="NIS230" s="248"/>
      <c r="NIT230" s="249"/>
      <c r="NIU230" s="250"/>
      <c r="NIV230" s="248"/>
      <c r="NIW230" s="249"/>
      <c r="NIX230" s="250"/>
      <c r="NIY230" s="248"/>
      <c r="NIZ230" s="249"/>
      <c r="NJA230" s="250"/>
      <c r="NJB230" s="248"/>
      <c r="NJC230" s="249"/>
      <c r="NJD230" s="250"/>
      <c r="NJE230" s="248"/>
      <c r="NJF230" s="249"/>
      <c r="NJG230" s="250"/>
      <c r="NJH230" s="248"/>
      <c r="NJI230" s="249"/>
      <c r="NJJ230" s="250"/>
      <c r="NJK230" s="248"/>
      <c r="NJL230" s="249"/>
      <c r="NJM230" s="250"/>
      <c r="NJN230" s="248"/>
      <c r="NJO230" s="249"/>
      <c r="NJP230" s="250"/>
      <c r="NJQ230" s="248"/>
      <c r="NJR230" s="249"/>
      <c r="NJS230" s="250"/>
      <c r="NJT230" s="248"/>
      <c r="NJU230" s="249"/>
      <c r="NJV230" s="250"/>
      <c r="NJW230" s="248"/>
      <c r="NJX230" s="249"/>
      <c r="NJY230" s="250"/>
      <c r="NJZ230" s="248"/>
      <c r="NKA230" s="249"/>
      <c r="NKB230" s="250"/>
      <c r="NKC230" s="248"/>
      <c r="NKD230" s="249"/>
      <c r="NKE230" s="250"/>
      <c r="NKF230" s="248"/>
      <c r="NKG230" s="249"/>
      <c r="NKH230" s="250"/>
      <c r="NKI230" s="248"/>
      <c r="NKJ230" s="249"/>
      <c r="NKK230" s="250"/>
      <c r="NKL230" s="248"/>
      <c r="NKM230" s="249"/>
      <c r="NKN230" s="250"/>
      <c r="NKO230" s="248"/>
      <c r="NKP230" s="249"/>
      <c r="NKQ230" s="250"/>
      <c r="NKR230" s="248"/>
      <c r="NKS230" s="249"/>
      <c r="NKT230" s="250"/>
      <c r="NKU230" s="248"/>
      <c r="NKV230" s="249"/>
      <c r="NKW230" s="250"/>
      <c r="NKX230" s="248"/>
      <c r="NKY230" s="249"/>
      <c r="NKZ230" s="250"/>
      <c r="NLA230" s="248"/>
      <c r="NLB230" s="249"/>
      <c r="NLC230" s="250"/>
      <c r="NLD230" s="248"/>
      <c r="NLE230" s="249"/>
      <c r="NLF230" s="250"/>
      <c r="NLG230" s="248"/>
      <c r="NLH230" s="249"/>
      <c r="NLI230" s="250"/>
      <c r="NLJ230" s="248"/>
      <c r="NLK230" s="249"/>
      <c r="NLL230" s="250"/>
      <c r="NLM230" s="248"/>
      <c r="NLN230" s="249"/>
      <c r="NLO230" s="250"/>
      <c r="NLP230" s="248"/>
      <c r="NLQ230" s="249"/>
      <c r="NLR230" s="250"/>
      <c r="NLS230" s="248"/>
      <c r="NLT230" s="249"/>
      <c r="NLU230" s="250"/>
      <c r="NLV230" s="248"/>
      <c r="NLW230" s="249"/>
      <c r="NLX230" s="250"/>
      <c r="NLY230" s="248"/>
      <c r="NLZ230" s="249"/>
      <c r="NMA230" s="250"/>
      <c r="NMB230" s="248"/>
      <c r="NMC230" s="249"/>
      <c r="NMD230" s="250"/>
      <c r="NME230" s="248"/>
      <c r="NMF230" s="249"/>
      <c r="NMG230" s="250"/>
      <c r="NMH230" s="248"/>
      <c r="NMI230" s="249"/>
      <c r="NMJ230" s="250"/>
      <c r="NMK230" s="248"/>
      <c r="NML230" s="249"/>
      <c r="NMM230" s="250"/>
      <c r="NMN230" s="248"/>
      <c r="NMO230" s="249"/>
      <c r="NMP230" s="250"/>
      <c r="NMQ230" s="248"/>
      <c r="NMR230" s="249"/>
      <c r="NMS230" s="250"/>
      <c r="NMT230" s="248"/>
      <c r="NMU230" s="249"/>
      <c r="NMV230" s="250"/>
      <c r="NMW230" s="248"/>
      <c r="NMX230" s="249"/>
      <c r="NMY230" s="250"/>
      <c r="NMZ230" s="248"/>
      <c r="NNA230" s="249"/>
      <c r="NNB230" s="250"/>
      <c r="NNC230" s="248"/>
      <c r="NND230" s="249"/>
      <c r="NNE230" s="250"/>
      <c r="NNF230" s="248"/>
      <c r="NNG230" s="249"/>
      <c r="NNH230" s="250"/>
      <c r="NNI230" s="248"/>
      <c r="NNJ230" s="249"/>
      <c r="NNK230" s="250"/>
      <c r="NNL230" s="248"/>
      <c r="NNM230" s="249"/>
      <c r="NNN230" s="250"/>
      <c r="NNO230" s="248"/>
      <c r="NNP230" s="249"/>
      <c r="NNQ230" s="250"/>
      <c r="NNR230" s="248"/>
      <c r="NNS230" s="249"/>
      <c r="NNT230" s="250"/>
      <c r="NNU230" s="248"/>
      <c r="NNV230" s="249"/>
      <c r="NNW230" s="250"/>
      <c r="NNX230" s="248"/>
      <c r="NNY230" s="249"/>
      <c r="NNZ230" s="250"/>
      <c r="NOA230" s="248"/>
      <c r="NOB230" s="249"/>
      <c r="NOC230" s="250"/>
      <c r="NOD230" s="248"/>
      <c r="NOE230" s="249"/>
      <c r="NOF230" s="250"/>
      <c r="NOG230" s="248"/>
      <c r="NOH230" s="249"/>
      <c r="NOI230" s="250"/>
      <c r="NOJ230" s="248"/>
      <c r="NOK230" s="249"/>
      <c r="NOL230" s="250"/>
      <c r="NOM230" s="248"/>
      <c r="NON230" s="249"/>
      <c r="NOO230" s="250"/>
      <c r="NOP230" s="248"/>
      <c r="NOQ230" s="249"/>
      <c r="NOR230" s="250"/>
      <c r="NOS230" s="248"/>
      <c r="NOT230" s="249"/>
      <c r="NOU230" s="250"/>
      <c r="NOV230" s="248"/>
      <c r="NOW230" s="249"/>
      <c r="NOX230" s="250"/>
      <c r="NOY230" s="248"/>
      <c r="NOZ230" s="249"/>
      <c r="NPA230" s="250"/>
      <c r="NPB230" s="248"/>
      <c r="NPC230" s="249"/>
      <c r="NPD230" s="250"/>
      <c r="NPE230" s="248"/>
      <c r="NPF230" s="249"/>
      <c r="NPG230" s="250"/>
      <c r="NPH230" s="248"/>
      <c r="NPI230" s="249"/>
      <c r="NPJ230" s="250"/>
      <c r="NPK230" s="248"/>
      <c r="NPL230" s="249"/>
      <c r="NPM230" s="250"/>
      <c r="NPN230" s="248"/>
      <c r="NPO230" s="249"/>
      <c r="NPP230" s="250"/>
      <c r="NPQ230" s="248"/>
      <c r="NPR230" s="249"/>
      <c r="NPS230" s="250"/>
      <c r="NPT230" s="248"/>
      <c r="NPU230" s="249"/>
      <c r="NPV230" s="250"/>
      <c r="NPW230" s="248"/>
      <c r="NPX230" s="249"/>
      <c r="NPY230" s="250"/>
      <c r="NPZ230" s="248"/>
      <c r="NQA230" s="249"/>
      <c r="NQB230" s="250"/>
      <c r="NQC230" s="248"/>
      <c r="NQD230" s="249"/>
      <c r="NQE230" s="250"/>
      <c r="NQF230" s="248"/>
      <c r="NQG230" s="249"/>
      <c r="NQH230" s="250"/>
      <c r="NQI230" s="248"/>
      <c r="NQJ230" s="249"/>
      <c r="NQK230" s="250"/>
      <c r="NQL230" s="248"/>
      <c r="NQM230" s="249"/>
      <c r="NQN230" s="250"/>
      <c r="NQO230" s="248"/>
      <c r="NQP230" s="249"/>
      <c r="NQQ230" s="250"/>
      <c r="NQR230" s="248"/>
      <c r="NQS230" s="249"/>
      <c r="NQT230" s="250"/>
      <c r="NQU230" s="248"/>
      <c r="NQV230" s="249"/>
      <c r="NQW230" s="250"/>
      <c r="NQX230" s="248"/>
      <c r="NQY230" s="249"/>
      <c r="NQZ230" s="250"/>
      <c r="NRA230" s="248"/>
      <c r="NRB230" s="249"/>
      <c r="NRC230" s="250"/>
      <c r="NRD230" s="248"/>
      <c r="NRE230" s="249"/>
      <c r="NRF230" s="250"/>
      <c r="NRG230" s="248"/>
      <c r="NRH230" s="249"/>
      <c r="NRI230" s="250"/>
      <c r="NRJ230" s="248"/>
      <c r="NRK230" s="249"/>
      <c r="NRL230" s="250"/>
      <c r="NRM230" s="248"/>
      <c r="NRN230" s="249"/>
      <c r="NRO230" s="250"/>
      <c r="NRP230" s="248"/>
      <c r="NRQ230" s="249"/>
      <c r="NRR230" s="250"/>
      <c r="NRS230" s="248"/>
      <c r="NRT230" s="249"/>
      <c r="NRU230" s="250"/>
      <c r="NRV230" s="248"/>
      <c r="NRW230" s="249"/>
      <c r="NRX230" s="250"/>
      <c r="NRY230" s="248"/>
      <c r="NRZ230" s="249"/>
      <c r="NSA230" s="250"/>
      <c r="NSB230" s="248"/>
      <c r="NSC230" s="249"/>
      <c r="NSD230" s="250"/>
      <c r="NSE230" s="248"/>
      <c r="NSF230" s="249"/>
      <c r="NSG230" s="250"/>
      <c r="NSH230" s="248"/>
      <c r="NSI230" s="249"/>
      <c r="NSJ230" s="250"/>
      <c r="NSK230" s="248"/>
      <c r="NSL230" s="249"/>
      <c r="NSM230" s="250"/>
      <c r="NSN230" s="248"/>
      <c r="NSO230" s="249"/>
      <c r="NSP230" s="250"/>
      <c r="NSQ230" s="248"/>
      <c r="NSR230" s="249"/>
      <c r="NSS230" s="250"/>
      <c r="NST230" s="248"/>
      <c r="NSU230" s="249"/>
      <c r="NSV230" s="250"/>
      <c r="NSW230" s="248"/>
      <c r="NSX230" s="249"/>
      <c r="NSY230" s="250"/>
      <c r="NSZ230" s="248"/>
      <c r="NTA230" s="249"/>
      <c r="NTB230" s="250"/>
      <c r="NTC230" s="248"/>
      <c r="NTD230" s="249"/>
      <c r="NTE230" s="250"/>
      <c r="NTF230" s="248"/>
      <c r="NTG230" s="249"/>
      <c r="NTH230" s="250"/>
      <c r="NTI230" s="248"/>
      <c r="NTJ230" s="249"/>
      <c r="NTK230" s="250"/>
      <c r="NTL230" s="248"/>
      <c r="NTM230" s="249"/>
      <c r="NTN230" s="250"/>
      <c r="NTO230" s="248"/>
      <c r="NTP230" s="249"/>
      <c r="NTQ230" s="250"/>
      <c r="NTR230" s="248"/>
      <c r="NTS230" s="249"/>
      <c r="NTT230" s="250"/>
      <c r="NTU230" s="248"/>
      <c r="NTV230" s="249"/>
      <c r="NTW230" s="250"/>
      <c r="NTX230" s="248"/>
      <c r="NTY230" s="249"/>
      <c r="NTZ230" s="250"/>
      <c r="NUA230" s="248"/>
      <c r="NUB230" s="249"/>
      <c r="NUC230" s="250"/>
      <c r="NUD230" s="248"/>
      <c r="NUE230" s="249"/>
      <c r="NUF230" s="250"/>
      <c r="NUG230" s="248"/>
      <c r="NUH230" s="249"/>
      <c r="NUI230" s="250"/>
      <c r="NUJ230" s="248"/>
      <c r="NUK230" s="249"/>
      <c r="NUL230" s="250"/>
      <c r="NUM230" s="248"/>
      <c r="NUN230" s="249"/>
      <c r="NUO230" s="250"/>
      <c r="NUP230" s="248"/>
      <c r="NUQ230" s="249"/>
      <c r="NUR230" s="250"/>
      <c r="NUS230" s="248"/>
      <c r="NUT230" s="249"/>
      <c r="NUU230" s="250"/>
      <c r="NUV230" s="248"/>
      <c r="NUW230" s="249"/>
      <c r="NUX230" s="250"/>
      <c r="NUY230" s="248"/>
      <c r="NUZ230" s="249"/>
      <c r="NVA230" s="250"/>
      <c r="NVB230" s="248"/>
      <c r="NVC230" s="249"/>
      <c r="NVD230" s="250"/>
      <c r="NVE230" s="248"/>
      <c r="NVF230" s="249"/>
      <c r="NVG230" s="250"/>
      <c r="NVH230" s="248"/>
      <c r="NVI230" s="249"/>
      <c r="NVJ230" s="250"/>
      <c r="NVK230" s="248"/>
      <c r="NVL230" s="249"/>
      <c r="NVM230" s="250"/>
      <c r="NVN230" s="248"/>
      <c r="NVO230" s="249"/>
      <c r="NVP230" s="250"/>
      <c r="NVQ230" s="248"/>
      <c r="NVR230" s="249"/>
      <c r="NVS230" s="250"/>
      <c r="NVT230" s="248"/>
      <c r="NVU230" s="249"/>
      <c r="NVV230" s="250"/>
      <c r="NVW230" s="248"/>
      <c r="NVX230" s="249"/>
      <c r="NVY230" s="250"/>
      <c r="NVZ230" s="248"/>
      <c r="NWA230" s="249"/>
      <c r="NWB230" s="250"/>
      <c r="NWC230" s="248"/>
      <c r="NWD230" s="249"/>
      <c r="NWE230" s="250"/>
      <c r="NWF230" s="248"/>
      <c r="NWG230" s="249"/>
      <c r="NWH230" s="250"/>
      <c r="NWI230" s="248"/>
      <c r="NWJ230" s="249"/>
      <c r="NWK230" s="250"/>
      <c r="NWL230" s="248"/>
      <c r="NWM230" s="249"/>
      <c r="NWN230" s="250"/>
      <c r="NWO230" s="248"/>
      <c r="NWP230" s="249"/>
      <c r="NWQ230" s="250"/>
      <c r="NWR230" s="248"/>
      <c r="NWS230" s="249"/>
      <c r="NWT230" s="250"/>
      <c r="NWU230" s="248"/>
      <c r="NWV230" s="249"/>
      <c r="NWW230" s="250"/>
      <c r="NWX230" s="248"/>
      <c r="NWY230" s="249"/>
      <c r="NWZ230" s="250"/>
      <c r="NXA230" s="248"/>
      <c r="NXB230" s="249"/>
      <c r="NXC230" s="250"/>
      <c r="NXD230" s="248"/>
      <c r="NXE230" s="249"/>
      <c r="NXF230" s="250"/>
      <c r="NXG230" s="248"/>
      <c r="NXH230" s="249"/>
      <c r="NXI230" s="250"/>
      <c r="NXJ230" s="248"/>
      <c r="NXK230" s="249"/>
      <c r="NXL230" s="250"/>
      <c r="NXM230" s="248"/>
      <c r="NXN230" s="249"/>
      <c r="NXO230" s="250"/>
      <c r="NXP230" s="248"/>
      <c r="NXQ230" s="249"/>
      <c r="NXR230" s="250"/>
      <c r="NXS230" s="248"/>
      <c r="NXT230" s="249"/>
      <c r="NXU230" s="250"/>
      <c r="NXV230" s="248"/>
      <c r="NXW230" s="249"/>
      <c r="NXX230" s="250"/>
      <c r="NXY230" s="248"/>
      <c r="NXZ230" s="249"/>
      <c r="NYA230" s="250"/>
      <c r="NYB230" s="248"/>
      <c r="NYC230" s="249"/>
      <c r="NYD230" s="250"/>
      <c r="NYE230" s="248"/>
      <c r="NYF230" s="249"/>
      <c r="NYG230" s="250"/>
      <c r="NYH230" s="248"/>
      <c r="NYI230" s="249"/>
      <c r="NYJ230" s="250"/>
      <c r="NYK230" s="248"/>
      <c r="NYL230" s="249"/>
      <c r="NYM230" s="250"/>
      <c r="NYN230" s="248"/>
      <c r="NYO230" s="249"/>
      <c r="NYP230" s="250"/>
      <c r="NYQ230" s="248"/>
      <c r="NYR230" s="249"/>
      <c r="NYS230" s="250"/>
      <c r="NYT230" s="248"/>
      <c r="NYU230" s="249"/>
      <c r="NYV230" s="250"/>
      <c r="NYW230" s="248"/>
      <c r="NYX230" s="249"/>
      <c r="NYY230" s="250"/>
      <c r="NYZ230" s="248"/>
      <c r="NZA230" s="249"/>
      <c r="NZB230" s="250"/>
      <c r="NZC230" s="248"/>
      <c r="NZD230" s="249"/>
      <c r="NZE230" s="250"/>
      <c r="NZF230" s="248"/>
      <c r="NZG230" s="249"/>
      <c r="NZH230" s="250"/>
      <c r="NZI230" s="248"/>
      <c r="NZJ230" s="249"/>
      <c r="NZK230" s="250"/>
      <c r="NZL230" s="248"/>
      <c r="NZM230" s="249"/>
      <c r="NZN230" s="250"/>
      <c r="NZO230" s="248"/>
      <c r="NZP230" s="249"/>
      <c r="NZQ230" s="250"/>
      <c r="NZR230" s="248"/>
      <c r="NZS230" s="249"/>
      <c r="NZT230" s="250"/>
      <c r="NZU230" s="248"/>
      <c r="NZV230" s="249"/>
      <c r="NZW230" s="250"/>
      <c r="NZX230" s="248"/>
      <c r="NZY230" s="249"/>
      <c r="NZZ230" s="250"/>
      <c r="OAA230" s="248"/>
      <c r="OAB230" s="249"/>
      <c r="OAC230" s="250"/>
      <c r="OAD230" s="248"/>
      <c r="OAE230" s="249"/>
      <c r="OAF230" s="250"/>
      <c r="OAG230" s="248"/>
      <c r="OAH230" s="249"/>
      <c r="OAI230" s="250"/>
      <c r="OAJ230" s="248"/>
      <c r="OAK230" s="249"/>
      <c r="OAL230" s="250"/>
      <c r="OAM230" s="248"/>
      <c r="OAN230" s="249"/>
      <c r="OAO230" s="250"/>
      <c r="OAP230" s="248"/>
      <c r="OAQ230" s="249"/>
      <c r="OAR230" s="250"/>
      <c r="OAS230" s="248"/>
      <c r="OAT230" s="249"/>
      <c r="OAU230" s="250"/>
      <c r="OAV230" s="248"/>
      <c r="OAW230" s="249"/>
      <c r="OAX230" s="250"/>
      <c r="OAY230" s="248"/>
      <c r="OAZ230" s="249"/>
      <c r="OBA230" s="250"/>
      <c r="OBB230" s="248"/>
      <c r="OBC230" s="249"/>
      <c r="OBD230" s="250"/>
      <c r="OBE230" s="248"/>
      <c r="OBF230" s="249"/>
      <c r="OBG230" s="250"/>
      <c r="OBH230" s="248"/>
      <c r="OBI230" s="249"/>
      <c r="OBJ230" s="250"/>
      <c r="OBK230" s="248"/>
      <c r="OBL230" s="249"/>
      <c r="OBM230" s="250"/>
      <c r="OBN230" s="248"/>
      <c r="OBO230" s="249"/>
      <c r="OBP230" s="250"/>
      <c r="OBQ230" s="248"/>
      <c r="OBR230" s="249"/>
      <c r="OBS230" s="250"/>
      <c r="OBT230" s="248"/>
      <c r="OBU230" s="249"/>
      <c r="OBV230" s="250"/>
      <c r="OBW230" s="248"/>
      <c r="OBX230" s="249"/>
      <c r="OBY230" s="250"/>
      <c r="OBZ230" s="248"/>
      <c r="OCA230" s="249"/>
      <c r="OCB230" s="250"/>
      <c r="OCC230" s="248"/>
      <c r="OCD230" s="249"/>
      <c r="OCE230" s="250"/>
      <c r="OCF230" s="248"/>
      <c r="OCG230" s="249"/>
      <c r="OCH230" s="250"/>
      <c r="OCI230" s="248"/>
      <c r="OCJ230" s="249"/>
      <c r="OCK230" s="250"/>
      <c r="OCL230" s="248"/>
      <c r="OCM230" s="249"/>
      <c r="OCN230" s="250"/>
      <c r="OCO230" s="248"/>
      <c r="OCP230" s="249"/>
      <c r="OCQ230" s="250"/>
      <c r="OCR230" s="248"/>
      <c r="OCS230" s="249"/>
      <c r="OCT230" s="250"/>
      <c r="OCU230" s="248"/>
      <c r="OCV230" s="249"/>
      <c r="OCW230" s="250"/>
      <c r="OCX230" s="248"/>
      <c r="OCY230" s="249"/>
      <c r="OCZ230" s="250"/>
      <c r="ODA230" s="248"/>
      <c r="ODB230" s="249"/>
      <c r="ODC230" s="250"/>
      <c r="ODD230" s="248"/>
    </row>
    <row r="231" spans="1:10248 16384:16384" s="129" customFormat="1" hidden="1">
      <c r="A231" s="244"/>
      <c r="B231" s="228"/>
      <c r="C231" s="263"/>
      <c r="D231" s="263"/>
      <c r="E231" s="302"/>
      <c r="F231" s="220"/>
      <c r="L231" s="248"/>
      <c r="M231" s="249"/>
      <c r="N231" s="250"/>
      <c r="O231" s="248"/>
      <c r="P231" s="249"/>
      <c r="Q231" s="250"/>
      <c r="R231" s="248"/>
      <c r="S231" s="249"/>
      <c r="T231" s="250"/>
      <c r="U231" s="248"/>
      <c r="V231" s="249"/>
      <c r="W231" s="250"/>
      <c r="X231" s="248"/>
      <c r="Y231" s="249"/>
      <c r="Z231" s="250"/>
      <c r="AA231" s="248"/>
      <c r="AB231" s="249"/>
      <c r="AC231" s="250"/>
      <c r="AD231" s="248"/>
      <c r="AE231" s="249"/>
      <c r="AF231" s="250"/>
      <c r="AG231" s="248"/>
      <c r="AH231" s="249"/>
      <c r="AI231" s="250"/>
      <c r="AJ231" s="248"/>
      <c r="AK231" s="249"/>
      <c r="AL231" s="250"/>
      <c r="AM231" s="248"/>
      <c r="AN231" s="249"/>
      <c r="AO231" s="250"/>
      <c r="AP231" s="248"/>
      <c r="AQ231" s="249"/>
      <c r="AR231" s="250"/>
      <c r="AS231" s="248"/>
      <c r="AT231" s="249"/>
      <c r="AU231" s="250"/>
      <c r="AV231" s="248"/>
      <c r="AW231" s="249"/>
      <c r="AX231" s="250"/>
      <c r="AY231" s="248"/>
      <c r="AZ231" s="249"/>
      <c r="BA231" s="250"/>
      <c r="BB231" s="248"/>
      <c r="BC231" s="249"/>
      <c r="BD231" s="250"/>
      <c r="BE231" s="248"/>
      <c r="BF231" s="249"/>
      <c r="BG231" s="250"/>
      <c r="BH231" s="248"/>
      <c r="BI231" s="249"/>
      <c r="BJ231" s="250"/>
      <c r="BK231" s="248"/>
      <c r="BL231" s="249"/>
      <c r="BM231" s="250"/>
      <c r="BN231" s="248"/>
      <c r="BO231" s="249"/>
      <c r="BP231" s="250"/>
      <c r="BQ231" s="248"/>
      <c r="BR231" s="249"/>
      <c r="BS231" s="250"/>
      <c r="BT231" s="248"/>
      <c r="BU231" s="249"/>
      <c r="BV231" s="250"/>
      <c r="BW231" s="248"/>
      <c r="BX231" s="249"/>
      <c r="BY231" s="250"/>
      <c r="BZ231" s="248"/>
      <c r="CA231" s="249"/>
      <c r="CB231" s="250"/>
      <c r="CC231" s="248"/>
      <c r="CD231" s="249"/>
      <c r="CE231" s="250"/>
      <c r="CF231" s="248"/>
      <c r="CG231" s="249"/>
      <c r="CH231" s="250"/>
      <c r="CI231" s="248"/>
      <c r="CJ231" s="249"/>
      <c r="CK231" s="250"/>
      <c r="CL231" s="248"/>
      <c r="CM231" s="249"/>
      <c r="CN231" s="250"/>
      <c r="CO231" s="248"/>
      <c r="CP231" s="249"/>
      <c r="CQ231" s="250"/>
      <c r="CR231" s="248"/>
      <c r="CS231" s="249"/>
      <c r="CT231" s="250"/>
      <c r="CU231" s="248"/>
      <c r="CV231" s="249"/>
      <c r="CW231" s="250"/>
      <c r="CX231" s="248"/>
      <c r="CY231" s="249"/>
      <c r="CZ231" s="250"/>
      <c r="DA231" s="248"/>
      <c r="DB231" s="249"/>
      <c r="DC231" s="250"/>
      <c r="DD231" s="248"/>
      <c r="DE231" s="249"/>
      <c r="DF231" s="250"/>
      <c r="DG231" s="248"/>
      <c r="DH231" s="249"/>
      <c r="DI231" s="250"/>
      <c r="DJ231" s="248"/>
      <c r="DK231" s="249"/>
      <c r="DL231" s="250"/>
      <c r="DM231" s="248"/>
      <c r="DN231" s="249"/>
      <c r="DO231" s="250"/>
      <c r="DP231" s="248"/>
      <c r="DQ231" s="249"/>
      <c r="DR231" s="250"/>
      <c r="DS231" s="248"/>
      <c r="DT231" s="249"/>
      <c r="DU231" s="250"/>
      <c r="DV231" s="248"/>
      <c r="DW231" s="249"/>
      <c r="DX231" s="250"/>
      <c r="DY231" s="248"/>
      <c r="DZ231" s="249"/>
      <c r="EA231" s="250"/>
      <c r="EB231" s="248"/>
      <c r="EC231" s="249"/>
      <c r="ED231" s="250"/>
      <c r="EE231" s="248"/>
      <c r="EF231" s="249"/>
      <c r="EG231" s="250"/>
      <c r="EH231" s="248"/>
      <c r="EI231" s="249"/>
      <c r="EJ231" s="250"/>
      <c r="EK231" s="248"/>
      <c r="EL231" s="249"/>
      <c r="EM231" s="250"/>
      <c r="EN231" s="248"/>
      <c r="EO231" s="249"/>
      <c r="EP231" s="250"/>
      <c r="EQ231" s="248"/>
      <c r="ER231" s="249"/>
      <c r="ES231" s="250"/>
      <c r="ET231" s="248"/>
      <c r="EU231" s="249"/>
      <c r="EV231" s="250"/>
      <c r="EW231" s="248"/>
      <c r="EX231" s="249"/>
      <c r="EY231" s="250"/>
      <c r="EZ231" s="248"/>
      <c r="FA231" s="249"/>
      <c r="FB231" s="250"/>
      <c r="FC231" s="248"/>
      <c r="FD231" s="249"/>
      <c r="FE231" s="250"/>
      <c r="FF231" s="248"/>
      <c r="FG231" s="249"/>
      <c r="FH231" s="250"/>
      <c r="FI231" s="248"/>
      <c r="FJ231" s="249"/>
      <c r="FK231" s="250"/>
      <c r="FL231" s="248"/>
      <c r="FM231" s="249"/>
      <c r="FN231" s="250"/>
      <c r="FO231" s="248"/>
      <c r="FP231" s="249"/>
      <c r="FQ231" s="250"/>
      <c r="FR231" s="248"/>
      <c r="FS231" s="249"/>
      <c r="FT231" s="250"/>
      <c r="FU231" s="248"/>
      <c r="FV231" s="249"/>
      <c r="FW231" s="250"/>
      <c r="FX231" s="248"/>
      <c r="FY231" s="249"/>
      <c r="FZ231" s="250"/>
      <c r="GA231" s="248"/>
      <c r="GB231" s="249"/>
      <c r="GC231" s="250"/>
      <c r="GD231" s="248"/>
      <c r="GE231" s="249"/>
      <c r="GF231" s="250"/>
      <c r="GG231" s="248"/>
      <c r="GH231" s="249"/>
      <c r="GI231" s="250"/>
      <c r="GJ231" s="248"/>
      <c r="GK231" s="249"/>
      <c r="GL231" s="250"/>
      <c r="GM231" s="248"/>
      <c r="GN231" s="249"/>
      <c r="GO231" s="250"/>
      <c r="GP231" s="248"/>
      <c r="GQ231" s="249"/>
      <c r="GR231" s="250"/>
      <c r="GS231" s="248"/>
      <c r="GT231" s="249"/>
      <c r="GU231" s="250"/>
      <c r="GV231" s="248"/>
      <c r="GW231" s="249"/>
      <c r="GX231" s="250"/>
      <c r="GY231" s="248"/>
      <c r="GZ231" s="249"/>
      <c r="HA231" s="250"/>
      <c r="HB231" s="248"/>
      <c r="HC231" s="249"/>
      <c r="HD231" s="250"/>
      <c r="HE231" s="248"/>
      <c r="HF231" s="249"/>
      <c r="HG231" s="250"/>
      <c r="HH231" s="248"/>
      <c r="HI231" s="249"/>
      <c r="HJ231" s="250"/>
      <c r="HK231" s="248"/>
      <c r="HL231" s="249"/>
      <c r="HM231" s="250"/>
      <c r="HN231" s="248"/>
      <c r="HO231" s="249"/>
      <c r="HP231" s="250"/>
      <c r="HQ231" s="248"/>
      <c r="HR231" s="249"/>
      <c r="HS231" s="250"/>
      <c r="HT231" s="248"/>
      <c r="HU231" s="249"/>
      <c r="HV231" s="250"/>
      <c r="HW231" s="248"/>
      <c r="HX231" s="249"/>
      <c r="HY231" s="250"/>
      <c r="HZ231" s="248"/>
      <c r="IA231" s="249"/>
      <c r="IB231" s="250"/>
      <c r="IC231" s="248"/>
      <c r="ID231" s="249"/>
      <c r="IE231" s="250"/>
      <c r="IF231" s="248"/>
      <c r="IG231" s="249"/>
      <c r="IH231" s="250"/>
      <c r="II231" s="248"/>
      <c r="IJ231" s="249"/>
      <c r="IK231" s="250"/>
      <c r="IL231" s="248"/>
      <c r="IM231" s="249"/>
      <c r="IN231" s="250"/>
      <c r="IO231" s="248"/>
      <c r="IP231" s="249"/>
      <c r="IQ231" s="250"/>
      <c r="IR231" s="248"/>
      <c r="IS231" s="249"/>
      <c r="IT231" s="250"/>
      <c r="IU231" s="248"/>
      <c r="IV231" s="249"/>
      <c r="IW231" s="250"/>
      <c r="IX231" s="248"/>
      <c r="IY231" s="249"/>
      <c r="IZ231" s="250"/>
      <c r="JA231" s="248"/>
      <c r="JB231" s="249"/>
      <c r="JC231" s="250"/>
      <c r="JD231" s="248"/>
      <c r="JE231" s="249"/>
      <c r="JF231" s="250"/>
      <c r="JG231" s="248"/>
      <c r="JH231" s="249"/>
      <c r="JI231" s="250"/>
      <c r="JJ231" s="248"/>
      <c r="JK231" s="249"/>
      <c r="JL231" s="250"/>
      <c r="JM231" s="248"/>
      <c r="JN231" s="249"/>
      <c r="JO231" s="250"/>
      <c r="JP231" s="248"/>
      <c r="JQ231" s="249"/>
      <c r="JR231" s="250"/>
      <c r="JS231" s="248"/>
      <c r="JT231" s="249"/>
      <c r="JU231" s="250"/>
      <c r="JV231" s="248"/>
      <c r="JW231" s="249"/>
      <c r="JX231" s="250"/>
      <c r="JY231" s="248"/>
      <c r="JZ231" s="249"/>
      <c r="KA231" s="250"/>
      <c r="KB231" s="248"/>
      <c r="KC231" s="249"/>
      <c r="KD231" s="250"/>
      <c r="KE231" s="248"/>
      <c r="KF231" s="249"/>
      <c r="KG231" s="250"/>
      <c r="KH231" s="248"/>
      <c r="KI231" s="249"/>
      <c r="KJ231" s="250"/>
      <c r="KK231" s="248"/>
      <c r="KL231" s="249"/>
      <c r="KM231" s="250"/>
      <c r="KN231" s="248"/>
      <c r="KO231" s="249"/>
      <c r="KP231" s="250"/>
      <c r="KQ231" s="248"/>
      <c r="KR231" s="249"/>
      <c r="KS231" s="250"/>
      <c r="KT231" s="248"/>
      <c r="KU231" s="249"/>
      <c r="KV231" s="250"/>
      <c r="KW231" s="248"/>
      <c r="KX231" s="249"/>
      <c r="KY231" s="250"/>
      <c r="KZ231" s="248"/>
      <c r="LA231" s="249"/>
      <c r="LB231" s="250"/>
      <c r="LC231" s="248"/>
      <c r="LD231" s="249"/>
      <c r="LE231" s="250"/>
      <c r="LF231" s="248"/>
      <c r="LG231" s="249"/>
      <c r="LH231" s="250"/>
      <c r="LI231" s="248"/>
      <c r="LJ231" s="249"/>
      <c r="LK231" s="250"/>
      <c r="LL231" s="248"/>
      <c r="LM231" s="249"/>
      <c r="LN231" s="250"/>
      <c r="LO231" s="248"/>
      <c r="LP231" s="249"/>
      <c r="LQ231" s="250"/>
      <c r="LR231" s="248"/>
      <c r="LS231" s="249"/>
      <c r="LT231" s="250"/>
      <c r="LU231" s="248"/>
      <c r="LV231" s="249"/>
      <c r="LW231" s="250"/>
      <c r="LX231" s="248"/>
      <c r="LY231" s="249"/>
      <c r="LZ231" s="250"/>
      <c r="MA231" s="248"/>
      <c r="MB231" s="249"/>
      <c r="MC231" s="250"/>
      <c r="MD231" s="248"/>
      <c r="ME231" s="249"/>
      <c r="MF231" s="250"/>
      <c r="MG231" s="248"/>
      <c r="MH231" s="249"/>
      <c r="MI231" s="250"/>
      <c r="MJ231" s="248"/>
      <c r="MK231" s="249"/>
      <c r="ML231" s="250"/>
      <c r="MM231" s="248"/>
      <c r="MN231" s="249"/>
      <c r="MO231" s="250"/>
      <c r="MP231" s="248"/>
      <c r="MQ231" s="249"/>
      <c r="MR231" s="250"/>
      <c r="MS231" s="248"/>
      <c r="MT231" s="249"/>
      <c r="MU231" s="250"/>
      <c r="MV231" s="248"/>
      <c r="MW231" s="249"/>
      <c r="MX231" s="250"/>
      <c r="MY231" s="248"/>
      <c r="MZ231" s="249"/>
      <c r="NA231" s="250"/>
      <c r="NB231" s="248"/>
      <c r="NC231" s="249"/>
      <c r="ND231" s="250"/>
      <c r="NE231" s="248"/>
      <c r="NF231" s="249"/>
      <c r="NG231" s="250"/>
      <c r="NH231" s="248"/>
      <c r="NI231" s="249"/>
      <c r="NJ231" s="250"/>
      <c r="NK231" s="248"/>
      <c r="NL231" s="249"/>
      <c r="NM231" s="250"/>
      <c r="NN231" s="248"/>
      <c r="NO231" s="249"/>
      <c r="NP231" s="250"/>
      <c r="NQ231" s="248"/>
      <c r="NR231" s="249"/>
      <c r="NS231" s="250"/>
      <c r="NT231" s="248"/>
      <c r="NU231" s="249"/>
      <c r="NV231" s="250"/>
      <c r="NW231" s="248"/>
      <c r="NX231" s="249"/>
      <c r="NY231" s="250"/>
      <c r="NZ231" s="248"/>
      <c r="OA231" s="249"/>
      <c r="OB231" s="250"/>
      <c r="OC231" s="248"/>
      <c r="OD231" s="249"/>
      <c r="OE231" s="250"/>
      <c r="OF231" s="248"/>
      <c r="OG231" s="249"/>
      <c r="OH231" s="250"/>
      <c r="OI231" s="248"/>
      <c r="OJ231" s="249"/>
      <c r="OK231" s="250"/>
      <c r="OL231" s="248"/>
      <c r="OM231" s="249"/>
      <c r="ON231" s="250"/>
      <c r="OO231" s="248"/>
      <c r="OP231" s="249"/>
      <c r="OQ231" s="250"/>
      <c r="OR231" s="248"/>
      <c r="OS231" s="249"/>
      <c r="OT231" s="250"/>
      <c r="OU231" s="248"/>
      <c r="OV231" s="249"/>
      <c r="OW231" s="250"/>
      <c r="OX231" s="248"/>
      <c r="OY231" s="249"/>
      <c r="OZ231" s="250"/>
      <c r="PA231" s="248"/>
      <c r="PB231" s="249"/>
      <c r="PC231" s="250"/>
      <c r="PD231" s="248"/>
      <c r="PE231" s="249"/>
      <c r="PF231" s="250"/>
      <c r="PG231" s="248"/>
      <c r="PH231" s="249"/>
      <c r="PI231" s="250"/>
      <c r="PJ231" s="248"/>
      <c r="PK231" s="249"/>
      <c r="PL231" s="250"/>
      <c r="PM231" s="248"/>
      <c r="PN231" s="249"/>
      <c r="PO231" s="250"/>
      <c r="PP231" s="248"/>
      <c r="PQ231" s="249"/>
      <c r="PR231" s="250"/>
      <c r="PS231" s="248"/>
      <c r="PT231" s="249"/>
      <c r="PU231" s="250"/>
      <c r="PV231" s="248"/>
      <c r="PW231" s="249"/>
      <c r="PX231" s="250"/>
      <c r="PY231" s="248"/>
      <c r="PZ231" s="249"/>
      <c r="QA231" s="250"/>
      <c r="QB231" s="248"/>
      <c r="QC231" s="249"/>
      <c r="QD231" s="250"/>
      <c r="QE231" s="248"/>
      <c r="QF231" s="249"/>
      <c r="QG231" s="250"/>
      <c r="QH231" s="248"/>
      <c r="QI231" s="249"/>
      <c r="QJ231" s="250"/>
      <c r="QK231" s="248"/>
      <c r="QL231" s="249"/>
      <c r="QM231" s="250"/>
      <c r="QN231" s="248"/>
      <c r="QO231" s="249"/>
      <c r="QP231" s="250"/>
      <c r="QQ231" s="248"/>
      <c r="QR231" s="249"/>
      <c r="QS231" s="250"/>
      <c r="QT231" s="248"/>
      <c r="QU231" s="249"/>
      <c r="QV231" s="250"/>
      <c r="QW231" s="248"/>
      <c r="QX231" s="249"/>
      <c r="QY231" s="250"/>
      <c r="QZ231" s="248"/>
      <c r="RA231" s="249"/>
      <c r="RB231" s="250"/>
      <c r="RC231" s="248"/>
      <c r="RD231" s="249"/>
      <c r="RE231" s="250"/>
      <c r="RF231" s="248"/>
      <c r="RG231" s="249"/>
      <c r="RH231" s="250"/>
      <c r="RI231" s="248"/>
      <c r="RJ231" s="249"/>
      <c r="RK231" s="250"/>
      <c r="RL231" s="248"/>
      <c r="RM231" s="249"/>
      <c r="RN231" s="250"/>
      <c r="RO231" s="248"/>
      <c r="RP231" s="249"/>
      <c r="RQ231" s="250"/>
      <c r="RR231" s="248"/>
      <c r="RS231" s="249"/>
      <c r="RT231" s="250"/>
      <c r="RU231" s="248"/>
      <c r="RV231" s="249"/>
      <c r="RW231" s="250"/>
      <c r="RX231" s="248"/>
      <c r="RY231" s="249"/>
      <c r="RZ231" s="250"/>
      <c r="SA231" s="248"/>
      <c r="SB231" s="249"/>
      <c r="SC231" s="250"/>
      <c r="SD231" s="248"/>
      <c r="SE231" s="249"/>
      <c r="SF231" s="250"/>
      <c r="SG231" s="248"/>
      <c r="SH231" s="249"/>
      <c r="SI231" s="250"/>
      <c r="SJ231" s="248"/>
      <c r="SK231" s="249"/>
      <c r="SL231" s="250"/>
      <c r="SM231" s="248"/>
      <c r="SN231" s="249"/>
      <c r="SO231" s="250"/>
      <c r="SP231" s="248"/>
      <c r="SQ231" s="249"/>
      <c r="SR231" s="250"/>
      <c r="SS231" s="248"/>
      <c r="ST231" s="249"/>
      <c r="SU231" s="250"/>
      <c r="SV231" s="248"/>
      <c r="SW231" s="249"/>
      <c r="SX231" s="250"/>
      <c r="SY231" s="248"/>
      <c r="SZ231" s="249"/>
      <c r="TA231" s="250"/>
      <c r="TB231" s="248"/>
      <c r="TC231" s="249"/>
      <c r="TD231" s="250"/>
      <c r="TE231" s="248"/>
      <c r="TF231" s="249"/>
      <c r="TG231" s="250"/>
      <c r="TH231" s="248"/>
      <c r="TI231" s="249"/>
      <c r="TJ231" s="250"/>
      <c r="TK231" s="248"/>
      <c r="TL231" s="249"/>
      <c r="TM231" s="250"/>
      <c r="TN231" s="248"/>
      <c r="TO231" s="249"/>
      <c r="TP231" s="250"/>
      <c r="TQ231" s="248"/>
      <c r="TR231" s="249"/>
      <c r="TS231" s="250"/>
      <c r="TT231" s="248"/>
      <c r="TU231" s="249"/>
      <c r="TV231" s="250"/>
      <c r="TW231" s="248"/>
      <c r="TX231" s="249"/>
      <c r="TY231" s="250"/>
      <c r="TZ231" s="248"/>
      <c r="UA231" s="249"/>
      <c r="UB231" s="250"/>
      <c r="UC231" s="248"/>
      <c r="UD231" s="249"/>
      <c r="UE231" s="250"/>
      <c r="UF231" s="248"/>
      <c r="UG231" s="249"/>
      <c r="UH231" s="250"/>
      <c r="UI231" s="248"/>
      <c r="UJ231" s="249"/>
      <c r="UK231" s="250"/>
      <c r="UL231" s="248"/>
      <c r="UM231" s="249"/>
      <c r="UN231" s="250"/>
      <c r="UO231" s="248"/>
      <c r="UP231" s="249"/>
      <c r="UQ231" s="250"/>
      <c r="UR231" s="248"/>
      <c r="US231" s="249"/>
      <c r="UT231" s="250"/>
      <c r="UU231" s="248"/>
      <c r="UV231" s="249"/>
      <c r="UW231" s="250"/>
      <c r="UX231" s="248"/>
      <c r="UY231" s="249"/>
      <c r="UZ231" s="250"/>
      <c r="VA231" s="248"/>
      <c r="VB231" s="249"/>
      <c r="VC231" s="250"/>
      <c r="VD231" s="248"/>
      <c r="VE231" s="249"/>
      <c r="VF231" s="250"/>
      <c r="VG231" s="248"/>
      <c r="VH231" s="249"/>
      <c r="VI231" s="250"/>
      <c r="VJ231" s="248"/>
      <c r="VK231" s="249"/>
      <c r="VL231" s="250"/>
      <c r="VM231" s="248"/>
      <c r="VN231" s="249"/>
      <c r="VO231" s="250"/>
      <c r="VP231" s="248"/>
      <c r="VQ231" s="249"/>
      <c r="VR231" s="250"/>
      <c r="VS231" s="248"/>
      <c r="VT231" s="249"/>
      <c r="VU231" s="250"/>
      <c r="VV231" s="248"/>
      <c r="VW231" s="249"/>
      <c r="VX231" s="250"/>
      <c r="VY231" s="248"/>
      <c r="VZ231" s="249"/>
      <c r="WA231" s="250"/>
      <c r="WB231" s="248"/>
      <c r="WC231" s="249"/>
      <c r="WD231" s="250"/>
      <c r="WE231" s="248"/>
      <c r="WF231" s="249"/>
      <c r="WG231" s="250"/>
      <c r="WH231" s="248"/>
      <c r="WI231" s="249"/>
      <c r="WJ231" s="250"/>
      <c r="WK231" s="248"/>
      <c r="WL231" s="249"/>
      <c r="WM231" s="250"/>
      <c r="WN231" s="248"/>
      <c r="WO231" s="249"/>
      <c r="WP231" s="250"/>
      <c r="WQ231" s="248"/>
      <c r="WR231" s="249"/>
      <c r="WS231" s="250"/>
      <c r="WT231" s="248"/>
      <c r="WU231" s="249"/>
      <c r="WV231" s="250"/>
      <c r="WW231" s="248"/>
      <c r="WX231" s="249"/>
      <c r="WY231" s="250"/>
      <c r="WZ231" s="248"/>
      <c r="XA231" s="249"/>
      <c r="XB231" s="250"/>
      <c r="XC231" s="248"/>
      <c r="XD231" s="249"/>
      <c r="XE231" s="250"/>
      <c r="XF231" s="248"/>
      <c r="XG231" s="249"/>
      <c r="XH231" s="250"/>
      <c r="XI231" s="248"/>
      <c r="XJ231" s="249"/>
      <c r="XK231" s="250"/>
      <c r="XL231" s="248"/>
      <c r="XM231" s="249"/>
      <c r="XN231" s="250"/>
      <c r="XO231" s="248"/>
      <c r="XP231" s="249"/>
      <c r="XQ231" s="250"/>
      <c r="XR231" s="248"/>
      <c r="XS231" s="249"/>
      <c r="XT231" s="250"/>
      <c r="XU231" s="248"/>
      <c r="XV231" s="249"/>
      <c r="XW231" s="250"/>
      <c r="XX231" s="248"/>
      <c r="XY231" s="249"/>
      <c r="XZ231" s="250"/>
      <c r="YA231" s="248"/>
      <c r="YB231" s="249"/>
      <c r="YC231" s="250"/>
      <c r="YD231" s="248"/>
      <c r="YE231" s="249"/>
      <c r="YF231" s="250"/>
      <c r="YG231" s="248"/>
      <c r="YH231" s="249"/>
      <c r="YI231" s="250"/>
      <c r="YJ231" s="248"/>
      <c r="YK231" s="249"/>
      <c r="YL231" s="250"/>
      <c r="YM231" s="248"/>
      <c r="YN231" s="249"/>
      <c r="YO231" s="250"/>
      <c r="YP231" s="248"/>
      <c r="YQ231" s="249"/>
      <c r="YR231" s="250"/>
      <c r="YS231" s="248"/>
      <c r="YT231" s="249"/>
      <c r="YU231" s="250"/>
      <c r="YV231" s="248"/>
      <c r="YW231" s="249"/>
      <c r="YX231" s="250"/>
      <c r="YY231" s="248"/>
      <c r="YZ231" s="249"/>
      <c r="ZA231" s="250"/>
      <c r="ZB231" s="248"/>
      <c r="ZC231" s="249"/>
      <c r="ZD231" s="250"/>
      <c r="ZE231" s="248"/>
      <c r="ZF231" s="249"/>
      <c r="ZG231" s="250"/>
      <c r="ZH231" s="248"/>
      <c r="ZI231" s="249"/>
      <c r="ZJ231" s="250"/>
      <c r="ZK231" s="248"/>
      <c r="ZL231" s="249"/>
      <c r="ZM231" s="250"/>
      <c r="ZN231" s="248"/>
      <c r="ZO231" s="249"/>
      <c r="ZP231" s="250"/>
      <c r="ZQ231" s="248"/>
      <c r="ZR231" s="249"/>
      <c r="ZS231" s="250"/>
      <c r="ZT231" s="248"/>
      <c r="ZU231" s="249"/>
      <c r="ZV231" s="250"/>
      <c r="ZW231" s="248"/>
      <c r="ZX231" s="249"/>
      <c r="ZY231" s="250"/>
      <c r="ZZ231" s="248"/>
      <c r="AAA231" s="249"/>
      <c r="AAB231" s="250"/>
      <c r="AAC231" s="248"/>
      <c r="AAD231" s="249"/>
      <c r="AAE231" s="250"/>
      <c r="AAF231" s="248"/>
      <c r="AAG231" s="249"/>
      <c r="AAH231" s="250"/>
      <c r="AAI231" s="248"/>
      <c r="AAJ231" s="249"/>
      <c r="AAK231" s="250"/>
      <c r="AAL231" s="248"/>
      <c r="AAM231" s="249"/>
      <c r="AAN231" s="250"/>
      <c r="AAO231" s="248"/>
      <c r="AAP231" s="249"/>
      <c r="AAQ231" s="250"/>
      <c r="AAR231" s="248"/>
      <c r="AAS231" s="249"/>
      <c r="AAT231" s="250"/>
      <c r="AAU231" s="248"/>
      <c r="AAV231" s="249"/>
      <c r="AAW231" s="250"/>
      <c r="AAX231" s="248"/>
      <c r="AAY231" s="249"/>
      <c r="AAZ231" s="250"/>
      <c r="ABA231" s="248"/>
      <c r="ABB231" s="249"/>
      <c r="ABC231" s="250"/>
      <c r="ABD231" s="248"/>
      <c r="ABE231" s="249"/>
      <c r="ABF231" s="250"/>
      <c r="ABG231" s="248"/>
      <c r="ABH231" s="249"/>
      <c r="ABI231" s="250"/>
      <c r="ABJ231" s="248"/>
      <c r="ABK231" s="249"/>
      <c r="ABL231" s="250"/>
      <c r="ABM231" s="248"/>
      <c r="ABN231" s="249"/>
      <c r="ABO231" s="250"/>
      <c r="ABP231" s="248"/>
      <c r="ABQ231" s="249"/>
      <c r="ABR231" s="250"/>
      <c r="ABS231" s="248"/>
      <c r="ABT231" s="249"/>
      <c r="ABU231" s="250"/>
      <c r="ABV231" s="248"/>
      <c r="ABW231" s="249"/>
      <c r="ABX231" s="250"/>
      <c r="ABY231" s="248"/>
      <c r="ABZ231" s="249"/>
      <c r="ACA231" s="250"/>
      <c r="ACB231" s="248"/>
      <c r="ACC231" s="249"/>
      <c r="ACD231" s="250"/>
      <c r="ACE231" s="248"/>
      <c r="ACF231" s="249"/>
      <c r="ACG231" s="250"/>
      <c r="ACH231" s="248"/>
      <c r="ACI231" s="249"/>
      <c r="ACJ231" s="250"/>
      <c r="ACK231" s="248"/>
      <c r="ACL231" s="249"/>
      <c r="ACM231" s="250"/>
      <c r="ACN231" s="248"/>
      <c r="ACO231" s="249"/>
      <c r="ACP231" s="250"/>
      <c r="ACQ231" s="248"/>
      <c r="ACR231" s="249"/>
      <c r="ACS231" s="250"/>
      <c r="ACT231" s="248"/>
      <c r="ACU231" s="249"/>
      <c r="ACV231" s="250"/>
      <c r="ACW231" s="248"/>
      <c r="ACX231" s="249"/>
      <c r="ACY231" s="250"/>
      <c r="ACZ231" s="248"/>
      <c r="ADA231" s="249"/>
      <c r="ADB231" s="250"/>
      <c r="ADC231" s="248"/>
      <c r="ADD231" s="249"/>
      <c r="ADE231" s="250"/>
      <c r="ADF231" s="248"/>
      <c r="ADG231" s="249"/>
      <c r="ADH231" s="250"/>
      <c r="ADI231" s="248"/>
      <c r="ADJ231" s="249"/>
      <c r="ADK231" s="250"/>
      <c r="ADL231" s="248"/>
      <c r="ADM231" s="249"/>
      <c r="ADN231" s="250"/>
      <c r="ADO231" s="248"/>
      <c r="ADP231" s="249"/>
      <c r="ADQ231" s="250"/>
      <c r="ADR231" s="248"/>
      <c r="ADS231" s="249"/>
      <c r="ADT231" s="250"/>
      <c r="ADU231" s="248"/>
      <c r="ADV231" s="249"/>
      <c r="ADW231" s="250"/>
      <c r="ADX231" s="248"/>
      <c r="ADY231" s="249"/>
      <c r="ADZ231" s="250"/>
      <c r="AEA231" s="248"/>
      <c r="AEB231" s="249"/>
      <c r="AEC231" s="250"/>
      <c r="AED231" s="248"/>
      <c r="AEE231" s="249"/>
      <c r="AEF231" s="250"/>
      <c r="AEG231" s="248"/>
      <c r="AEH231" s="249"/>
      <c r="AEI231" s="250"/>
      <c r="AEJ231" s="248"/>
      <c r="AEK231" s="249"/>
      <c r="AEL231" s="250"/>
      <c r="AEM231" s="248"/>
      <c r="AEN231" s="249"/>
      <c r="AEO231" s="250"/>
      <c r="AEP231" s="248"/>
      <c r="AEQ231" s="249"/>
      <c r="AER231" s="250"/>
      <c r="AES231" s="248"/>
      <c r="AET231" s="249"/>
      <c r="AEU231" s="250"/>
      <c r="AEV231" s="248"/>
      <c r="AEW231" s="249"/>
      <c r="AEX231" s="250"/>
      <c r="AEY231" s="248"/>
      <c r="AEZ231" s="249"/>
      <c r="AFA231" s="250"/>
      <c r="AFB231" s="248"/>
      <c r="AFC231" s="249"/>
      <c r="AFD231" s="250"/>
      <c r="AFE231" s="248"/>
      <c r="AFF231" s="249"/>
      <c r="AFG231" s="250"/>
      <c r="AFH231" s="248"/>
      <c r="AFI231" s="249"/>
      <c r="AFJ231" s="250"/>
      <c r="AFK231" s="248"/>
      <c r="AFL231" s="249"/>
      <c r="AFM231" s="250"/>
      <c r="AFN231" s="248"/>
      <c r="AFO231" s="249"/>
      <c r="AFP231" s="250"/>
      <c r="AFQ231" s="248"/>
      <c r="AFR231" s="249"/>
      <c r="AFS231" s="250"/>
      <c r="AFT231" s="248"/>
      <c r="AFU231" s="249"/>
      <c r="AFV231" s="250"/>
      <c r="AFW231" s="248"/>
      <c r="AFX231" s="249"/>
      <c r="AFY231" s="250"/>
      <c r="AFZ231" s="248"/>
      <c r="AGA231" s="249"/>
      <c r="AGB231" s="250"/>
      <c r="AGC231" s="248"/>
      <c r="AGD231" s="249"/>
      <c r="AGE231" s="250"/>
      <c r="AGF231" s="248"/>
      <c r="AGG231" s="249"/>
      <c r="AGH231" s="250"/>
      <c r="AGI231" s="248"/>
      <c r="AGJ231" s="249"/>
      <c r="AGK231" s="250"/>
      <c r="AGL231" s="248"/>
      <c r="AGM231" s="249"/>
      <c r="AGN231" s="250"/>
      <c r="AGO231" s="248"/>
      <c r="AGP231" s="249"/>
      <c r="AGQ231" s="250"/>
      <c r="AGR231" s="248"/>
      <c r="AGS231" s="249"/>
      <c r="AGT231" s="250"/>
      <c r="AGU231" s="248"/>
      <c r="AGV231" s="249"/>
      <c r="AGW231" s="250"/>
      <c r="AGX231" s="248"/>
      <c r="AGY231" s="249"/>
      <c r="AGZ231" s="250"/>
      <c r="AHA231" s="248"/>
      <c r="AHB231" s="249"/>
      <c r="AHC231" s="250"/>
      <c r="AHD231" s="248"/>
      <c r="AHE231" s="249"/>
      <c r="AHF231" s="250"/>
      <c r="AHG231" s="248"/>
      <c r="AHH231" s="249"/>
      <c r="AHI231" s="250"/>
      <c r="AHJ231" s="248"/>
      <c r="AHK231" s="249"/>
      <c r="AHL231" s="250"/>
      <c r="AHM231" s="248"/>
      <c r="AHN231" s="249"/>
      <c r="AHO231" s="250"/>
      <c r="AHP231" s="248"/>
      <c r="AHQ231" s="249"/>
      <c r="AHR231" s="250"/>
      <c r="AHS231" s="248"/>
      <c r="AHT231" s="249"/>
      <c r="AHU231" s="250"/>
      <c r="AHV231" s="248"/>
      <c r="AHW231" s="249"/>
      <c r="AHX231" s="250"/>
      <c r="AHY231" s="248"/>
      <c r="AHZ231" s="249"/>
      <c r="AIA231" s="250"/>
      <c r="AIB231" s="248"/>
      <c r="AIC231" s="249"/>
      <c r="AID231" s="250"/>
      <c r="AIE231" s="248"/>
      <c r="AIF231" s="249"/>
      <c r="AIG231" s="250"/>
      <c r="AIH231" s="248"/>
      <c r="AII231" s="249"/>
      <c r="AIJ231" s="250"/>
      <c r="AIK231" s="248"/>
      <c r="AIL231" s="249"/>
      <c r="AIM231" s="250"/>
      <c r="AIN231" s="248"/>
      <c r="AIO231" s="249"/>
      <c r="AIP231" s="250"/>
      <c r="AIQ231" s="248"/>
      <c r="AIR231" s="249"/>
      <c r="AIS231" s="250"/>
      <c r="AIT231" s="248"/>
      <c r="AIU231" s="249"/>
      <c r="AIV231" s="250"/>
      <c r="AIW231" s="248"/>
      <c r="AIX231" s="249"/>
      <c r="AIY231" s="250"/>
      <c r="AIZ231" s="248"/>
      <c r="AJA231" s="249"/>
      <c r="AJB231" s="250"/>
      <c r="AJC231" s="248"/>
      <c r="AJD231" s="249"/>
      <c r="AJE231" s="250"/>
      <c r="AJF231" s="248"/>
      <c r="AJG231" s="249"/>
      <c r="AJH231" s="250"/>
      <c r="AJI231" s="248"/>
      <c r="AJJ231" s="249"/>
      <c r="AJK231" s="250"/>
      <c r="AJL231" s="248"/>
      <c r="AJM231" s="249"/>
      <c r="AJN231" s="250"/>
      <c r="AJO231" s="248"/>
      <c r="AJP231" s="249"/>
      <c r="AJQ231" s="250"/>
      <c r="AJR231" s="248"/>
      <c r="AJS231" s="249"/>
      <c r="AJT231" s="250"/>
      <c r="AJU231" s="248"/>
      <c r="AJV231" s="249"/>
      <c r="AJW231" s="250"/>
      <c r="AJX231" s="248"/>
      <c r="AJY231" s="249"/>
      <c r="AJZ231" s="250"/>
      <c r="AKA231" s="248"/>
      <c r="AKB231" s="249"/>
      <c r="AKC231" s="250"/>
      <c r="AKD231" s="248"/>
      <c r="AKE231" s="249"/>
      <c r="AKF231" s="250"/>
      <c r="AKG231" s="248"/>
      <c r="AKH231" s="249"/>
      <c r="AKI231" s="250"/>
      <c r="AKJ231" s="248"/>
      <c r="AKK231" s="249"/>
      <c r="AKL231" s="250"/>
      <c r="AKM231" s="248"/>
      <c r="AKN231" s="249"/>
      <c r="AKO231" s="250"/>
      <c r="AKP231" s="248"/>
      <c r="AKQ231" s="249"/>
      <c r="AKR231" s="250"/>
      <c r="AKS231" s="248"/>
      <c r="AKT231" s="249"/>
      <c r="AKU231" s="250"/>
      <c r="AKV231" s="248"/>
      <c r="AKW231" s="249"/>
      <c r="AKX231" s="250"/>
      <c r="AKY231" s="248"/>
      <c r="AKZ231" s="249"/>
      <c r="ALA231" s="250"/>
      <c r="ALB231" s="248"/>
      <c r="ALC231" s="249"/>
      <c r="ALD231" s="250"/>
      <c r="ALE231" s="248"/>
      <c r="ALF231" s="249"/>
      <c r="ALG231" s="250"/>
      <c r="ALH231" s="248"/>
      <c r="ALI231" s="249"/>
      <c r="ALJ231" s="250"/>
      <c r="ALK231" s="248"/>
      <c r="ALL231" s="249"/>
      <c r="ALM231" s="250"/>
      <c r="ALN231" s="248"/>
      <c r="ALO231" s="249"/>
      <c r="ALP231" s="250"/>
      <c r="ALQ231" s="248"/>
      <c r="ALR231" s="249"/>
      <c r="ALS231" s="250"/>
      <c r="ALT231" s="248"/>
      <c r="ALU231" s="249"/>
      <c r="ALV231" s="250"/>
      <c r="ALW231" s="248"/>
      <c r="ALX231" s="249"/>
      <c r="ALY231" s="250"/>
      <c r="ALZ231" s="248"/>
      <c r="AMA231" s="249"/>
      <c r="AMB231" s="250"/>
      <c r="AMC231" s="248"/>
      <c r="AMD231" s="249"/>
      <c r="AME231" s="250"/>
      <c r="AMF231" s="248"/>
      <c r="AMG231" s="249"/>
      <c r="AMH231" s="250"/>
      <c r="AMI231" s="248"/>
      <c r="AMJ231" s="249"/>
      <c r="AMK231" s="250"/>
      <c r="AML231" s="248"/>
      <c r="AMM231" s="249"/>
      <c r="AMN231" s="250"/>
      <c r="AMO231" s="248"/>
      <c r="AMP231" s="249"/>
      <c r="AMQ231" s="250"/>
      <c r="AMR231" s="248"/>
      <c r="AMS231" s="249"/>
      <c r="AMT231" s="250"/>
      <c r="AMU231" s="248"/>
      <c r="AMV231" s="249"/>
      <c r="AMW231" s="250"/>
      <c r="AMX231" s="248"/>
      <c r="AMY231" s="249"/>
      <c r="AMZ231" s="250"/>
      <c r="ANA231" s="248"/>
      <c r="ANB231" s="249"/>
      <c r="ANC231" s="250"/>
      <c r="AND231" s="248"/>
      <c r="ANE231" s="249"/>
      <c r="ANF231" s="250"/>
      <c r="ANG231" s="248"/>
      <c r="ANH231" s="249"/>
      <c r="ANI231" s="250"/>
      <c r="ANJ231" s="248"/>
      <c r="ANK231" s="249"/>
      <c r="ANL231" s="250"/>
      <c r="ANM231" s="248"/>
      <c r="ANN231" s="249"/>
      <c r="ANO231" s="250"/>
      <c r="ANP231" s="248"/>
      <c r="ANQ231" s="249"/>
      <c r="ANR231" s="250"/>
      <c r="ANS231" s="248"/>
      <c r="ANT231" s="249"/>
      <c r="ANU231" s="250"/>
      <c r="ANV231" s="248"/>
      <c r="ANW231" s="249"/>
      <c r="ANX231" s="250"/>
      <c r="ANY231" s="248"/>
      <c r="ANZ231" s="249"/>
      <c r="AOA231" s="250"/>
      <c r="AOB231" s="248"/>
      <c r="AOC231" s="249"/>
      <c r="AOD231" s="250"/>
      <c r="AOE231" s="248"/>
      <c r="AOF231" s="249"/>
      <c r="AOG231" s="250"/>
      <c r="AOH231" s="248"/>
      <c r="AOI231" s="249"/>
      <c r="AOJ231" s="250"/>
      <c r="AOK231" s="248"/>
      <c r="AOL231" s="249"/>
      <c r="AOM231" s="250"/>
      <c r="AON231" s="248"/>
      <c r="AOO231" s="249"/>
      <c r="AOP231" s="250"/>
      <c r="AOQ231" s="248"/>
      <c r="AOR231" s="249"/>
      <c r="AOS231" s="250"/>
      <c r="AOT231" s="248"/>
      <c r="AOU231" s="249"/>
      <c r="AOV231" s="250"/>
      <c r="AOW231" s="248"/>
      <c r="AOX231" s="249"/>
      <c r="AOY231" s="250"/>
      <c r="AOZ231" s="248"/>
      <c r="APA231" s="249"/>
      <c r="APB231" s="250"/>
      <c r="APC231" s="248"/>
      <c r="APD231" s="249"/>
      <c r="APE231" s="250"/>
      <c r="APF231" s="248"/>
      <c r="APG231" s="249"/>
      <c r="APH231" s="250"/>
      <c r="API231" s="248"/>
      <c r="APJ231" s="249"/>
      <c r="APK231" s="250"/>
      <c r="APL231" s="248"/>
      <c r="APM231" s="249"/>
      <c r="APN231" s="250"/>
      <c r="APO231" s="248"/>
      <c r="APP231" s="249"/>
      <c r="APQ231" s="250"/>
      <c r="APR231" s="248"/>
      <c r="APS231" s="249"/>
      <c r="APT231" s="250"/>
      <c r="APU231" s="248"/>
      <c r="APV231" s="249"/>
      <c r="APW231" s="250"/>
      <c r="APX231" s="248"/>
      <c r="APY231" s="249"/>
      <c r="APZ231" s="250"/>
      <c r="AQA231" s="248"/>
      <c r="AQB231" s="249"/>
      <c r="AQC231" s="250"/>
      <c r="AQD231" s="248"/>
      <c r="AQE231" s="249"/>
      <c r="AQF231" s="250"/>
      <c r="AQG231" s="248"/>
      <c r="AQH231" s="249"/>
      <c r="AQI231" s="250"/>
      <c r="AQJ231" s="248"/>
      <c r="AQK231" s="249"/>
      <c r="AQL231" s="250"/>
      <c r="AQM231" s="248"/>
      <c r="AQN231" s="249"/>
      <c r="AQO231" s="250"/>
      <c r="AQP231" s="248"/>
      <c r="AQQ231" s="249"/>
      <c r="AQR231" s="250"/>
      <c r="AQS231" s="248"/>
      <c r="AQT231" s="249"/>
      <c r="AQU231" s="250"/>
      <c r="AQV231" s="248"/>
      <c r="AQW231" s="249"/>
      <c r="AQX231" s="250"/>
      <c r="AQY231" s="248"/>
      <c r="AQZ231" s="249"/>
      <c r="ARA231" s="250"/>
      <c r="ARB231" s="248"/>
      <c r="ARC231" s="249"/>
      <c r="ARD231" s="250"/>
      <c r="ARE231" s="248"/>
      <c r="ARF231" s="249"/>
      <c r="ARG231" s="250"/>
      <c r="ARH231" s="248"/>
      <c r="ARI231" s="249"/>
      <c r="ARJ231" s="250"/>
      <c r="ARK231" s="248"/>
      <c r="ARL231" s="249"/>
      <c r="ARM231" s="250"/>
      <c r="ARN231" s="248"/>
      <c r="ARO231" s="249"/>
      <c r="ARP231" s="250"/>
      <c r="ARQ231" s="248"/>
      <c r="ARR231" s="249"/>
      <c r="ARS231" s="250"/>
      <c r="ART231" s="248"/>
      <c r="ARU231" s="249"/>
      <c r="ARV231" s="250"/>
      <c r="ARW231" s="248"/>
      <c r="ARX231" s="249"/>
      <c r="ARY231" s="250"/>
      <c r="ARZ231" s="248"/>
      <c r="ASA231" s="249"/>
      <c r="ASB231" s="250"/>
      <c r="ASC231" s="248"/>
      <c r="ASD231" s="249"/>
      <c r="ASE231" s="250"/>
      <c r="ASF231" s="248"/>
      <c r="ASG231" s="249"/>
      <c r="ASH231" s="250"/>
      <c r="ASI231" s="248"/>
      <c r="ASJ231" s="249"/>
      <c r="ASK231" s="250"/>
      <c r="ASL231" s="248"/>
      <c r="ASM231" s="249"/>
      <c r="ASN231" s="250"/>
      <c r="ASO231" s="248"/>
      <c r="ASP231" s="249"/>
      <c r="ASQ231" s="250"/>
      <c r="ASR231" s="248"/>
      <c r="ASS231" s="249"/>
      <c r="AST231" s="250"/>
      <c r="ASU231" s="248"/>
      <c r="ASV231" s="249"/>
      <c r="ASW231" s="250"/>
      <c r="ASX231" s="248"/>
      <c r="ASY231" s="249"/>
      <c r="ASZ231" s="250"/>
      <c r="ATA231" s="248"/>
      <c r="ATB231" s="249"/>
      <c r="ATC231" s="250"/>
      <c r="ATD231" s="248"/>
      <c r="ATE231" s="249"/>
      <c r="ATF231" s="250"/>
      <c r="ATG231" s="248"/>
      <c r="ATH231" s="249"/>
      <c r="ATI231" s="250"/>
      <c r="ATJ231" s="248"/>
      <c r="ATK231" s="249"/>
      <c r="ATL231" s="250"/>
      <c r="ATM231" s="248"/>
      <c r="ATN231" s="249"/>
      <c r="ATO231" s="250"/>
      <c r="ATP231" s="248"/>
      <c r="ATQ231" s="249"/>
      <c r="ATR231" s="250"/>
      <c r="ATS231" s="248"/>
      <c r="ATT231" s="249"/>
      <c r="ATU231" s="250"/>
      <c r="ATV231" s="248"/>
      <c r="ATW231" s="249"/>
      <c r="ATX231" s="250"/>
      <c r="ATY231" s="248"/>
      <c r="ATZ231" s="249"/>
      <c r="AUA231" s="250"/>
      <c r="AUB231" s="248"/>
      <c r="AUC231" s="249"/>
      <c r="AUD231" s="250"/>
      <c r="AUE231" s="248"/>
      <c r="AUF231" s="249"/>
      <c r="AUG231" s="250"/>
      <c r="AUH231" s="248"/>
      <c r="AUI231" s="249"/>
      <c r="AUJ231" s="250"/>
      <c r="AUK231" s="248"/>
      <c r="AUL231" s="249"/>
      <c r="AUM231" s="250"/>
      <c r="AUN231" s="248"/>
      <c r="AUO231" s="249"/>
      <c r="AUP231" s="250"/>
      <c r="AUQ231" s="248"/>
      <c r="AUR231" s="249"/>
      <c r="AUS231" s="250"/>
      <c r="AUT231" s="248"/>
      <c r="AUU231" s="249"/>
      <c r="AUV231" s="250"/>
      <c r="AUW231" s="248"/>
      <c r="AUX231" s="249"/>
      <c r="AUY231" s="250"/>
      <c r="AUZ231" s="248"/>
      <c r="AVA231" s="249"/>
      <c r="AVB231" s="250"/>
      <c r="AVC231" s="248"/>
      <c r="AVD231" s="249"/>
      <c r="AVE231" s="250"/>
      <c r="AVF231" s="248"/>
      <c r="AVG231" s="249"/>
      <c r="AVH231" s="250"/>
      <c r="AVI231" s="248"/>
      <c r="AVJ231" s="249"/>
      <c r="AVK231" s="250"/>
      <c r="AVL231" s="248"/>
      <c r="AVM231" s="249"/>
      <c r="AVN231" s="250"/>
      <c r="AVO231" s="248"/>
      <c r="AVP231" s="249"/>
      <c r="AVQ231" s="250"/>
      <c r="AVR231" s="248"/>
      <c r="AVS231" s="249"/>
      <c r="AVT231" s="250"/>
      <c r="AVU231" s="248"/>
      <c r="AVV231" s="249"/>
      <c r="AVW231" s="250"/>
      <c r="AVX231" s="248"/>
      <c r="AVY231" s="249"/>
      <c r="AVZ231" s="250"/>
      <c r="AWA231" s="248"/>
      <c r="AWB231" s="249"/>
      <c r="AWC231" s="250"/>
      <c r="AWD231" s="248"/>
      <c r="AWE231" s="249"/>
      <c r="AWF231" s="250"/>
      <c r="AWG231" s="248"/>
      <c r="AWH231" s="249"/>
      <c r="AWI231" s="250"/>
      <c r="AWJ231" s="248"/>
      <c r="AWK231" s="249"/>
      <c r="AWL231" s="250"/>
      <c r="AWM231" s="248"/>
      <c r="AWN231" s="249"/>
      <c r="AWO231" s="250"/>
      <c r="AWP231" s="248"/>
      <c r="AWQ231" s="249"/>
      <c r="AWR231" s="250"/>
      <c r="AWS231" s="248"/>
      <c r="AWT231" s="249"/>
      <c r="AWU231" s="250"/>
      <c r="AWV231" s="248"/>
      <c r="AWW231" s="249"/>
      <c r="AWX231" s="250"/>
      <c r="AWY231" s="248"/>
      <c r="AWZ231" s="249"/>
      <c r="AXA231" s="250"/>
      <c r="AXB231" s="248"/>
      <c r="AXC231" s="249"/>
      <c r="AXD231" s="250"/>
      <c r="AXE231" s="248"/>
      <c r="AXF231" s="249"/>
      <c r="AXG231" s="250"/>
      <c r="AXH231" s="248"/>
      <c r="AXI231" s="249"/>
      <c r="AXJ231" s="250"/>
      <c r="AXK231" s="248"/>
      <c r="AXL231" s="249"/>
      <c r="AXM231" s="250"/>
      <c r="AXN231" s="248"/>
      <c r="AXO231" s="249"/>
      <c r="AXP231" s="250"/>
      <c r="AXQ231" s="248"/>
      <c r="AXR231" s="249"/>
      <c r="AXS231" s="250"/>
      <c r="AXT231" s="248"/>
      <c r="AXU231" s="249"/>
      <c r="AXV231" s="250"/>
      <c r="AXW231" s="248"/>
      <c r="AXX231" s="249"/>
      <c r="AXY231" s="250"/>
      <c r="AXZ231" s="248"/>
      <c r="AYA231" s="249"/>
      <c r="AYB231" s="250"/>
      <c r="AYC231" s="248"/>
      <c r="AYD231" s="249"/>
      <c r="AYE231" s="250"/>
      <c r="AYF231" s="248"/>
      <c r="AYG231" s="249"/>
      <c r="AYH231" s="250"/>
      <c r="AYI231" s="248"/>
      <c r="AYJ231" s="249"/>
      <c r="AYK231" s="250"/>
      <c r="AYL231" s="248"/>
      <c r="AYM231" s="249"/>
      <c r="AYN231" s="250"/>
      <c r="AYO231" s="248"/>
      <c r="AYP231" s="249"/>
      <c r="AYQ231" s="250"/>
      <c r="AYR231" s="248"/>
      <c r="AYS231" s="249"/>
      <c r="AYT231" s="250"/>
      <c r="AYU231" s="248"/>
      <c r="AYV231" s="249"/>
      <c r="AYW231" s="250"/>
      <c r="AYX231" s="248"/>
      <c r="AYY231" s="249"/>
      <c r="AYZ231" s="250"/>
      <c r="AZA231" s="248"/>
      <c r="AZB231" s="249"/>
      <c r="AZC231" s="250"/>
      <c r="AZD231" s="248"/>
      <c r="AZE231" s="249"/>
      <c r="AZF231" s="250"/>
      <c r="AZG231" s="248"/>
      <c r="AZH231" s="249"/>
      <c r="AZI231" s="250"/>
      <c r="AZJ231" s="248"/>
      <c r="AZK231" s="249"/>
      <c r="AZL231" s="250"/>
      <c r="AZM231" s="248"/>
      <c r="AZN231" s="249"/>
      <c r="AZO231" s="250"/>
      <c r="AZP231" s="248"/>
      <c r="AZQ231" s="249"/>
      <c r="AZR231" s="250"/>
      <c r="AZS231" s="248"/>
      <c r="AZT231" s="249"/>
      <c r="AZU231" s="250"/>
      <c r="AZV231" s="248"/>
      <c r="AZW231" s="249"/>
      <c r="AZX231" s="250"/>
      <c r="AZY231" s="248"/>
      <c r="AZZ231" s="249"/>
      <c r="BAA231" s="250"/>
      <c r="BAB231" s="248"/>
      <c r="BAC231" s="249"/>
      <c r="BAD231" s="250"/>
      <c r="BAE231" s="248"/>
      <c r="BAF231" s="249"/>
      <c r="BAG231" s="250"/>
      <c r="BAH231" s="248"/>
      <c r="BAI231" s="249"/>
      <c r="BAJ231" s="250"/>
      <c r="BAK231" s="248"/>
      <c r="BAL231" s="249"/>
      <c r="BAM231" s="250"/>
      <c r="BAN231" s="248"/>
      <c r="BAO231" s="249"/>
      <c r="BAP231" s="250"/>
      <c r="BAQ231" s="248"/>
      <c r="BAR231" s="249"/>
      <c r="BAS231" s="250"/>
      <c r="BAT231" s="248"/>
      <c r="BAU231" s="249"/>
      <c r="BAV231" s="250"/>
      <c r="BAW231" s="248"/>
      <c r="BAX231" s="249"/>
      <c r="BAY231" s="250"/>
      <c r="BAZ231" s="248"/>
      <c r="BBA231" s="249"/>
      <c r="BBB231" s="250"/>
      <c r="BBC231" s="248"/>
      <c r="BBD231" s="249"/>
      <c r="BBE231" s="250"/>
      <c r="BBF231" s="248"/>
      <c r="BBG231" s="249"/>
      <c r="BBH231" s="250"/>
      <c r="BBI231" s="248"/>
      <c r="BBJ231" s="249"/>
      <c r="BBK231" s="250"/>
      <c r="BBL231" s="248"/>
      <c r="BBM231" s="249"/>
      <c r="BBN231" s="250"/>
      <c r="BBO231" s="248"/>
      <c r="BBP231" s="249"/>
      <c r="BBQ231" s="250"/>
      <c r="BBR231" s="248"/>
      <c r="BBS231" s="249"/>
      <c r="BBT231" s="250"/>
      <c r="BBU231" s="248"/>
      <c r="BBV231" s="249"/>
      <c r="BBW231" s="250"/>
      <c r="BBX231" s="248"/>
      <c r="BBY231" s="249"/>
      <c r="BBZ231" s="250"/>
      <c r="BCA231" s="248"/>
      <c r="BCB231" s="249"/>
      <c r="BCC231" s="250"/>
      <c r="BCD231" s="248"/>
      <c r="BCE231" s="249"/>
      <c r="BCF231" s="250"/>
      <c r="BCG231" s="248"/>
      <c r="BCH231" s="249"/>
      <c r="BCI231" s="250"/>
      <c r="BCJ231" s="248"/>
      <c r="BCK231" s="249"/>
      <c r="BCL231" s="250"/>
      <c r="BCM231" s="248"/>
      <c r="BCN231" s="249"/>
      <c r="BCO231" s="250"/>
      <c r="BCP231" s="248"/>
      <c r="BCQ231" s="249"/>
      <c r="BCR231" s="250"/>
      <c r="BCS231" s="248"/>
      <c r="BCT231" s="249"/>
      <c r="BCU231" s="250"/>
      <c r="BCV231" s="248"/>
      <c r="BCW231" s="249"/>
      <c r="BCX231" s="250"/>
      <c r="BCY231" s="248"/>
      <c r="BCZ231" s="249"/>
      <c r="BDA231" s="250"/>
      <c r="BDB231" s="248"/>
      <c r="BDC231" s="249"/>
      <c r="BDD231" s="250"/>
      <c r="BDE231" s="248"/>
      <c r="BDF231" s="249"/>
      <c r="BDG231" s="250"/>
      <c r="BDH231" s="248"/>
      <c r="BDI231" s="249"/>
      <c r="BDJ231" s="250"/>
      <c r="BDK231" s="248"/>
      <c r="BDL231" s="249"/>
      <c r="BDM231" s="250"/>
      <c r="BDN231" s="248"/>
      <c r="BDO231" s="249"/>
      <c r="BDP231" s="250"/>
      <c r="BDQ231" s="248"/>
      <c r="BDR231" s="249"/>
      <c r="BDS231" s="250"/>
      <c r="BDT231" s="248"/>
      <c r="BDU231" s="249"/>
      <c r="BDV231" s="250"/>
      <c r="BDW231" s="248"/>
      <c r="BDX231" s="249"/>
      <c r="BDY231" s="250"/>
      <c r="BDZ231" s="248"/>
      <c r="BEA231" s="249"/>
      <c r="BEB231" s="250"/>
      <c r="BEC231" s="248"/>
      <c r="BED231" s="249"/>
      <c r="BEE231" s="250"/>
      <c r="BEF231" s="248"/>
      <c r="BEG231" s="249"/>
      <c r="BEH231" s="250"/>
      <c r="BEI231" s="248"/>
      <c r="BEJ231" s="249"/>
      <c r="BEK231" s="250"/>
      <c r="BEL231" s="248"/>
      <c r="BEM231" s="249"/>
      <c r="BEN231" s="250"/>
      <c r="BEO231" s="248"/>
      <c r="BEP231" s="249"/>
      <c r="BEQ231" s="250"/>
      <c r="BER231" s="248"/>
      <c r="BES231" s="249"/>
      <c r="BET231" s="250"/>
      <c r="BEU231" s="248"/>
      <c r="BEV231" s="249"/>
      <c r="BEW231" s="250"/>
      <c r="BEX231" s="248"/>
      <c r="BEY231" s="249"/>
      <c r="BEZ231" s="250"/>
      <c r="BFA231" s="248"/>
      <c r="BFB231" s="249"/>
      <c r="BFC231" s="250"/>
      <c r="BFD231" s="248"/>
      <c r="BFE231" s="249"/>
      <c r="BFF231" s="250"/>
      <c r="BFG231" s="248"/>
      <c r="BFH231" s="249"/>
      <c r="BFI231" s="250"/>
      <c r="BFJ231" s="248"/>
      <c r="BFK231" s="249"/>
      <c r="BFL231" s="250"/>
      <c r="BFM231" s="248"/>
      <c r="BFN231" s="249"/>
      <c r="BFO231" s="250"/>
      <c r="BFP231" s="248"/>
      <c r="BFQ231" s="249"/>
      <c r="BFR231" s="250"/>
      <c r="BFS231" s="248"/>
      <c r="BFT231" s="249"/>
      <c r="BFU231" s="250"/>
      <c r="BFV231" s="248"/>
      <c r="BFW231" s="249"/>
      <c r="BFX231" s="250"/>
      <c r="BFY231" s="248"/>
      <c r="BFZ231" s="249"/>
      <c r="BGA231" s="250"/>
      <c r="BGB231" s="248"/>
      <c r="BGC231" s="249"/>
      <c r="BGD231" s="250"/>
      <c r="BGE231" s="248"/>
      <c r="BGF231" s="249"/>
      <c r="BGG231" s="250"/>
      <c r="BGH231" s="248"/>
      <c r="BGI231" s="249"/>
      <c r="BGJ231" s="250"/>
      <c r="BGK231" s="248"/>
      <c r="BGL231" s="249"/>
      <c r="BGM231" s="250"/>
      <c r="BGN231" s="248"/>
      <c r="BGO231" s="249"/>
      <c r="BGP231" s="250"/>
      <c r="BGQ231" s="248"/>
      <c r="BGR231" s="249"/>
      <c r="BGS231" s="250"/>
      <c r="BGT231" s="248"/>
      <c r="BGU231" s="249"/>
      <c r="BGV231" s="250"/>
      <c r="BGW231" s="248"/>
      <c r="BGX231" s="249"/>
      <c r="BGY231" s="250"/>
      <c r="BGZ231" s="248"/>
      <c r="BHA231" s="249"/>
      <c r="BHB231" s="250"/>
      <c r="BHC231" s="248"/>
      <c r="BHD231" s="249"/>
      <c r="BHE231" s="250"/>
      <c r="BHF231" s="248"/>
      <c r="BHG231" s="249"/>
      <c r="BHH231" s="250"/>
      <c r="BHI231" s="248"/>
      <c r="BHJ231" s="249"/>
      <c r="BHK231" s="250"/>
      <c r="BHL231" s="248"/>
      <c r="BHM231" s="249"/>
      <c r="BHN231" s="250"/>
      <c r="BHO231" s="248"/>
      <c r="BHP231" s="249"/>
      <c r="BHQ231" s="250"/>
      <c r="BHR231" s="248"/>
      <c r="BHS231" s="249"/>
      <c r="BHT231" s="250"/>
      <c r="BHU231" s="248"/>
      <c r="BHV231" s="249"/>
      <c r="BHW231" s="250"/>
      <c r="BHX231" s="248"/>
      <c r="BHY231" s="249"/>
      <c r="BHZ231" s="250"/>
      <c r="BIA231" s="248"/>
      <c r="BIB231" s="249"/>
      <c r="BIC231" s="250"/>
      <c r="BID231" s="248"/>
      <c r="BIE231" s="249"/>
      <c r="BIF231" s="250"/>
      <c r="BIG231" s="248"/>
      <c r="BIH231" s="249"/>
      <c r="BII231" s="250"/>
      <c r="BIJ231" s="248"/>
      <c r="BIK231" s="249"/>
      <c r="BIL231" s="250"/>
      <c r="BIM231" s="248"/>
      <c r="BIN231" s="249"/>
      <c r="BIO231" s="250"/>
      <c r="BIP231" s="248"/>
      <c r="BIQ231" s="249"/>
      <c r="BIR231" s="250"/>
      <c r="BIS231" s="248"/>
      <c r="BIT231" s="249"/>
      <c r="BIU231" s="250"/>
      <c r="BIV231" s="248"/>
      <c r="BIW231" s="249"/>
      <c r="BIX231" s="250"/>
      <c r="BIY231" s="248"/>
      <c r="BIZ231" s="249"/>
      <c r="BJA231" s="250"/>
      <c r="BJB231" s="248"/>
      <c r="BJC231" s="249"/>
      <c r="BJD231" s="250"/>
      <c r="BJE231" s="248"/>
      <c r="BJF231" s="249"/>
      <c r="BJG231" s="250"/>
      <c r="BJH231" s="248"/>
      <c r="BJI231" s="249"/>
      <c r="BJJ231" s="250"/>
      <c r="BJK231" s="248"/>
      <c r="BJL231" s="249"/>
      <c r="BJM231" s="250"/>
      <c r="BJN231" s="248"/>
      <c r="BJO231" s="249"/>
      <c r="BJP231" s="250"/>
      <c r="BJQ231" s="248"/>
      <c r="BJR231" s="249"/>
      <c r="BJS231" s="250"/>
      <c r="BJT231" s="248"/>
      <c r="BJU231" s="249"/>
      <c r="BJV231" s="250"/>
      <c r="BJW231" s="248"/>
      <c r="BJX231" s="249"/>
      <c r="BJY231" s="250"/>
      <c r="BJZ231" s="248"/>
      <c r="BKA231" s="249"/>
      <c r="BKB231" s="250"/>
      <c r="BKC231" s="248"/>
      <c r="BKD231" s="249"/>
      <c r="BKE231" s="250"/>
      <c r="BKF231" s="248"/>
      <c r="BKG231" s="249"/>
      <c r="BKH231" s="250"/>
      <c r="BKI231" s="248"/>
      <c r="BKJ231" s="249"/>
      <c r="BKK231" s="250"/>
      <c r="BKL231" s="248"/>
      <c r="BKM231" s="249"/>
      <c r="BKN231" s="250"/>
      <c r="BKO231" s="248"/>
      <c r="BKP231" s="249"/>
      <c r="BKQ231" s="250"/>
      <c r="BKR231" s="248"/>
      <c r="BKS231" s="249"/>
      <c r="BKT231" s="250"/>
      <c r="BKU231" s="248"/>
      <c r="BKV231" s="249"/>
      <c r="BKW231" s="250"/>
      <c r="BKX231" s="248"/>
      <c r="BKY231" s="249"/>
      <c r="BKZ231" s="250"/>
      <c r="BLA231" s="248"/>
      <c r="BLB231" s="249"/>
      <c r="BLC231" s="250"/>
      <c r="BLD231" s="248"/>
      <c r="BLE231" s="249"/>
      <c r="BLF231" s="250"/>
      <c r="BLG231" s="248"/>
      <c r="BLH231" s="249"/>
      <c r="BLI231" s="250"/>
      <c r="BLJ231" s="248"/>
      <c r="BLK231" s="249"/>
      <c r="BLL231" s="250"/>
      <c r="BLM231" s="248"/>
      <c r="BLN231" s="249"/>
      <c r="BLO231" s="250"/>
      <c r="BLP231" s="248"/>
      <c r="BLQ231" s="249"/>
      <c r="BLR231" s="250"/>
      <c r="BLS231" s="248"/>
      <c r="BLT231" s="249"/>
      <c r="BLU231" s="250"/>
      <c r="BLV231" s="248"/>
      <c r="BLW231" s="249"/>
      <c r="BLX231" s="250"/>
      <c r="BLY231" s="248"/>
      <c r="BLZ231" s="249"/>
      <c r="BMA231" s="250"/>
      <c r="BMB231" s="248"/>
      <c r="BMC231" s="249"/>
      <c r="BMD231" s="250"/>
      <c r="BME231" s="248"/>
      <c r="BMF231" s="249"/>
      <c r="BMG231" s="250"/>
      <c r="BMH231" s="248"/>
      <c r="BMI231" s="249"/>
      <c r="BMJ231" s="250"/>
      <c r="BMK231" s="248"/>
      <c r="BML231" s="249"/>
      <c r="BMM231" s="250"/>
      <c r="BMN231" s="248"/>
      <c r="BMO231" s="249"/>
      <c r="BMP231" s="250"/>
      <c r="BMQ231" s="248"/>
      <c r="BMR231" s="249"/>
      <c r="BMS231" s="250"/>
      <c r="BMT231" s="248"/>
      <c r="BMU231" s="249"/>
      <c r="BMV231" s="250"/>
      <c r="BMW231" s="248"/>
      <c r="BMX231" s="249"/>
      <c r="BMY231" s="250"/>
      <c r="BMZ231" s="248"/>
      <c r="BNA231" s="249"/>
      <c r="BNB231" s="250"/>
      <c r="BNC231" s="248"/>
      <c r="BND231" s="249"/>
      <c r="BNE231" s="250"/>
      <c r="BNF231" s="248"/>
      <c r="BNG231" s="249"/>
      <c r="BNH231" s="250"/>
      <c r="BNI231" s="248"/>
      <c r="BNJ231" s="249"/>
      <c r="BNK231" s="250"/>
      <c r="BNL231" s="248"/>
      <c r="BNM231" s="249"/>
      <c r="BNN231" s="250"/>
      <c r="BNO231" s="248"/>
      <c r="BNP231" s="249"/>
      <c r="BNQ231" s="250"/>
      <c r="BNR231" s="248"/>
      <c r="BNS231" s="249"/>
      <c r="BNT231" s="250"/>
      <c r="BNU231" s="248"/>
      <c r="BNV231" s="249"/>
      <c r="BNW231" s="250"/>
      <c r="BNX231" s="248"/>
      <c r="BNY231" s="249"/>
      <c r="BNZ231" s="250"/>
      <c r="BOA231" s="248"/>
      <c r="BOB231" s="249"/>
      <c r="BOC231" s="250"/>
      <c r="BOD231" s="248"/>
      <c r="BOE231" s="249"/>
      <c r="BOF231" s="250"/>
      <c r="BOG231" s="248"/>
      <c r="BOH231" s="249"/>
      <c r="BOI231" s="250"/>
      <c r="BOJ231" s="248"/>
      <c r="BOK231" s="249"/>
      <c r="BOL231" s="250"/>
      <c r="BOM231" s="248"/>
      <c r="BON231" s="249"/>
      <c r="BOO231" s="250"/>
      <c r="BOP231" s="248"/>
      <c r="BOQ231" s="249"/>
      <c r="BOR231" s="250"/>
      <c r="BOS231" s="248"/>
      <c r="BOT231" s="249"/>
      <c r="BOU231" s="250"/>
      <c r="BOV231" s="248"/>
      <c r="BOW231" s="249"/>
      <c r="BOX231" s="250"/>
      <c r="BOY231" s="248"/>
      <c r="BOZ231" s="249"/>
      <c r="BPA231" s="250"/>
      <c r="BPB231" s="248"/>
      <c r="BPC231" s="249"/>
      <c r="BPD231" s="250"/>
      <c r="BPE231" s="248"/>
      <c r="BPF231" s="249"/>
      <c r="BPG231" s="250"/>
      <c r="BPH231" s="248"/>
      <c r="BPI231" s="249"/>
      <c r="BPJ231" s="250"/>
      <c r="BPK231" s="248"/>
      <c r="BPL231" s="249"/>
      <c r="BPM231" s="250"/>
      <c r="BPN231" s="248"/>
      <c r="BPO231" s="249"/>
      <c r="BPP231" s="250"/>
      <c r="BPQ231" s="248"/>
      <c r="BPR231" s="249"/>
      <c r="BPS231" s="250"/>
      <c r="BPT231" s="248"/>
      <c r="BPU231" s="249"/>
      <c r="BPV231" s="250"/>
      <c r="BPW231" s="248"/>
      <c r="BPX231" s="249"/>
      <c r="BPY231" s="250"/>
      <c r="BPZ231" s="248"/>
      <c r="BQA231" s="249"/>
      <c r="BQB231" s="250"/>
      <c r="BQC231" s="248"/>
      <c r="BQD231" s="249"/>
      <c r="BQE231" s="250"/>
      <c r="BQF231" s="248"/>
      <c r="BQG231" s="249"/>
      <c r="BQH231" s="250"/>
      <c r="BQI231" s="248"/>
      <c r="BQJ231" s="249"/>
      <c r="BQK231" s="250"/>
      <c r="BQL231" s="248"/>
      <c r="BQM231" s="249"/>
      <c r="BQN231" s="250"/>
      <c r="BQO231" s="248"/>
      <c r="BQP231" s="249"/>
      <c r="BQQ231" s="250"/>
      <c r="BQR231" s="248"/>
      <c r="BQS231" s="249"/>
      <c r="BQT231" s="250"/>
      <c r="BQU231" s="248"/>
      <c r="BQV231" s="249"/>
      <c r="BQW231" s="250"/>
      <c r="BQX231" s="248"/>
      <c r="BQY231" s="249"/>
      <c r="BQZ231" s="250"/>
      <c r="BRA231" s="248"/>
      <c r="BRB231" s="249"/>
      <c r="BRC231" s="250"/>
      <c r="BRD231" s="248"/>
      <c r="BRE231" s="249"/>
      <c r="BRF231" s="250"/>
      <c r="BRG231" s="248"/>
      <c r="BRH231" s="249"/>
      <c r="BRI231" s="250"/>
      <c r="BRJ231" s="248"/>
      <c r="BRK231" s="249"/>
      <c r="BRL231" s="250"/>
      <c r="BRM231" s="248"/>
      <c r="BRN231" s="249"/>
      <c r="BRO231" s="250"/>
      <c r="BRP231" s="248"/>
      <c r="BRQ231" s="249"/>
      <c r="BRR231" s="250"/>
      <c r="BRS231" s="248"/>
      <c r="BRT231" s="249"/>
      <c r="BRU231" s="250"/>
      <c r="BRV231" s="248"/>
      <c r="BRW231" s="249"/>
      <c r="BRX231" s="250"/>
      <c r="BRY231" s="248"/>
      <c r="BRZ231" s="249"/>
      <c r="BSA231" s="250"/>
      <c r="BSB231" s="248"/>
      <c r="BSC231" s="249"/>
      <c r="BSD231" s="250"/>
      <c r="BSE231" s="248"/>
      <c r="BSF231" s="249"/>
      <c r="BSG231" s="250"/>
      <c r="BSH231" s="248"/>
      <c r="BSI231" s="249"/>
      <c r="BSJ231" s="250"/>
      <c r="BSK231" s="248"/>
      <c r="BSL231" s="249"/>
      <c r="BSM231" s="250"/>
      <c r="BSN231" s="248"/>
      <c r="BSO231" s="249"/>
      <c r="BSP231" s="250"/>
      <c r="BSQ231" s="248"/>
      <c r="BSR231" s="249"/>
      <c r="BSS231" s="250"/>
      <c r="BST231" s="248"/>
      <c r="BSU231" s="249"/>
      <c r="BSV231" s="250"/>
      <c r="BSW231" s="248"/>
      <c r="BSX231" s="249"/>
      <c r="BSY231" s="250"/>
      <c r="BSZ231" s="248"/>
      <c r="BTA231" s="249"/>
      <c r="BTB231" s="250"/>
      <c r="BTC231" s="248"/>
      <c r="BTD231" s="249"/>
      <c r="BTE231" s="250"/>
      <c r="BTF231" s="248"/>
      <c r="BTG231" s="249"/>
      <c r="BTH231" s="250"/>
      <c r="BTI231" s="248"/>
      <c r="BTJ231" s="249"/>
      <c r="BTK231" s="250"/>
      <c r="BTL231" s="248"/>
      <c r="BTM231" s="249"/>
      <c r="BTN231" s="250"/>
      <c r="BTO231" s="248"/>
      <c r="BTP231" s="249"/>
      <c r="BTQ231" s="250"/>
      <c r="BTR231" s="248"/>
      <c r="BTS231" s="249"/>
      <c r="BTT231" s="250"/>
      <c r="BTU231" s="248"/>
      <c r="BTV231" s="249"/>
      <c r="BTW231" s="250"/>
      <c r="BTX231" s="248"/>
      <c r="BTY231" s="249"/>
      <c r="BTZ231" s="250"/>
      <c r="BUA231" s="248"/>
      <c r="BUB231" s="249"/>
      <c r="BUC231" s="250"/>
      <c r="BUD231" s="248"/>
      <c r="BUE231" s="249"/>
      <c r="BUF231" s="250"/>
      <c r="BUG231" s="248"/>
      <c r="BUH231" s="249"/>
      <c r="BUI231" s="250"/>
      <c r="BUJ231" s="248"/>
      <c r="BUK231" s="249"/>
      <c r="BUL231" s="250"/>
      <c r="BUM231" s="248"/>
      <c r="BUN231" s="249"/>
      <c r="BUO231" s="250"/>
      <c r="BUP231" s="248"/>
      <c r="BUQ231" s="249"/>
      <c r="BUR231" s="250"/>
      <c r="BUS231" s="248"/>
      <c r="BUT231" s="249"/>
      <c r="BUU231" s="250"/>
      <c r="BUV231" s="248"/>
      <c r="BUW231" s="249"/>
      <c r="BUX231" s="250"/>
      <c r="BUY231" s="248"/>
      <c r="BUZ231" s="249"/>
      <c r="BVA231" s="250"/>
      <c r="BVB231" s="248"/>
      <c r="BVC231" s="249"/>
      <c r="BVD231" s="250"/>
      <c r="BVE231" s="248"/>
      <c r="BVF231" s="249"/>
      <c r="BVG231" s="250"/>
      <c r="BVH231" s="248"/>
      <c r="BVI231" s="249"/>
      <c r="BVJ231" s="250"/>
      <c r="BVK231" s="248"/>
      <c r="BVL231" s="249"/>
      <c r="BVM231" s="250"/>
      <c r="BVN231" s="248"/>
      <c r="BVO231" s="249"/>
      <c r="BVP231" s="250"/>
      <c r="BVQ231" s="248"/>
      <c r="BVR231" s="249"/>
      <c r="BVS231" s="250"/>
      <c r="BVT231" s="248"/>
      <c r="BVU231" s="249"/>
      <c r="BVV231" s="250"/>
      <c r="BVW231" s="248"/>
      <c r="BVX231" s="249"/>
      <c r="BVY231" s="250"/>
      <c r="BVZ231" s="248"/>
      <c r="BWA231" s="249"/>
      <c r="BWB231" s="250"/>
      <c r="BWC231" s="248"/>
      <c r="BWD231" s="249"/>
      <c r="BWE231" s="250"/>
      <c r="BWF231" s="248"/>
      <c r="BWG231" s="249"/>
      <c r="BWH231" s="250"/>
      <c r="BWI231" s="248"/>
      <c r="BWJ231" s="249"/>
      <c r="BWK231" s="250"/>
      <c r="BWL231" s="248"/>
      <c r="BWM231" s="249"/>
      <c r="BWN231" s="250"/>
      <c r="BWO231" s="248"/>
      <c r="BWP231" s="249"/>
      <c r="BWQ231" s="250"/>
      <c r="BWR231" s="248"/>
      <c r="BWS231" s="249"/>
      <c r="BWT231" s="250"/>
      <c r="BWU231" s="248"/>
      <c r="BWV231" s="249"/>
      <c r="BWW231" s="250"/>
      <c r="BWX231" s="248"/>
      <c r="BWY231" s="249"/>
      <c r="BWZ231" s="250"/>
      <c r="BXA231" s="248"/>
      <c r="BXB231" s="249"/>
      <c r="BXC231" s="250"/>
      <c r="BXD231" s="248"/>
      <c r="BXE231" s="249"/>
      <c r="BXF231" s="250"/>
      <c r="BXG231" s="248"/>
      <c r="BXH231" s="249"/>
      <c r="BXI231" s="250"/>
      <c r="BXJ231" s="248"/>
      <c r="BXK231" s="249"/>
      <c r="BXL231" s="250"/>
      <c r="BXM231" s="248"/>
      <c r="BXN231" s="249"/>
      <c r="BXO231" s="250"/>
      <c r="BXP231" s="248"/>
      <c r="BXQ231" s="249"/>
      <c r="BXR231" s="250"/>
      <c r="BXS231" s="248"/>
      <c r="BXT231" s="249"/>
      <c r="BXU231" s="250"/>
      <c r="BXV231" s="248"/>
      <c r="BXW231" s="249"/>
      <c r="BXX231" s="250"/>
      <c r="BXY231" s="248"/>
      <c r="BXZ231" s="249"/>
      <c r="BYA231" s="250"/>
      <c r="BYB231" s="248"/>
      <c r="BYC231" s="249"/>
      <c r="BYD231" s="250"/>
      <c r="BYE231" s="248"/>
      <c r="BYF231" s="249"/>
      <c r="BYG231" s="250"/>
      <c r="BYH231" s="248"/>
      <c r="BYI231" s="249"/>
      <c r="BYJ231" s="250"/>
      <c r="BYK231" s="248"/>
      <c r="BYL231" s="249"/>
      <c r="BYM231" s="250"/>
      <c r="BYN231" s="248"/>
      <c r="BYO231" s="249"/>
      <c r="BYP231" s="250"/>
      <c r="BYQ231" s="248"/>
      <c r="BYR231" s="249"/>
      <c r="BYS231" s="250"/>
      <c r="BYT231" s="248"/>
      <c r="BYU231" s="249"/>
      <c r="BYV231" s="250"/>
      <c r="BYW231" s="248"/>
      <c r="BYX231" s="249"/>
      <c r="BYY231" s="250"/>
      <c r="BYZ231" s="248"/>
      <c r="BZA231" s="249"/>
      <c r="BZB231" s="250"/>
      <c r="BZC231" s="248"/>
      <c r="BZD231" s="249"/>
      <c r="BZE231" s="250"/>
      <c r="BZF231" s="248"/>
      <c r="BZG231" s="249"/>
      <c r="BZH231" s="250"/>
      <c r="BZI231" s="248"/>
      <c r="BZJ231" s="249"/>
      <c r="BZK231" s="250"/>
      <c r="BZL231" s="248"/>
      <c r="BZM231" s="249"/>
      <c r="BZN231" s="250"/>
      <c r="BZO231" s="248"/>
      <c r="BZP231" s="249"/>
      <c r="BZQ231" s="250"/>
      <c r="BZR231" s="248"/>
      <c r="BZS231" s="249"/>
      <c r="BZT231" s="250"/>
      <c r="BZU231" s="248"/>
      <c r="BZV231" s="249"/>
      <c r="BZW231" s="250"/>
      <c r="BZX231" s="248"/>
      <c r="BZY231" s="249"/>
      <c r="BZZ231" s="250"/>
      <c r="CAA231" s="248"/>
      <c r="CAB231" s="249"/>
      <c r="CAC231" s="250"/>
      <c r="CAD231" s="248"/>
      <c r="CAE231" s="249"/>
      <c r="CAF231" s="250"/>
      <c r="CAG231" s="248"/>
      <c r="CAH231" s="249"/>
      <c r="CAI231" s="250"/>
      <c r="CAJ231" s="248"/>
      <c r="CAK231" s="249"/>
      <c r="CAL231" s="250"/>
      <c r="CAM231" s="248"/>
      <c r="CAN231" s="249"/>
      <c r="CAO231" s="250"/>
      <c r="CAP231" s="248"/>
      <c r="CAQ231" s="249"/>
      <c r="CAR231" s="250"/>
      <c r="CAS231" s="248"/>
      <c r="CAT231" s="249"/>
      <c r="CAU231" s="250"/>
      <c r="CAV231" s="248"/>
      <c r="CAW231" s="249"/>
      <c r="CAX231" s="250"/>
      <c r="CAY231" s="248"/>
      <c r="CAZ231" s="249"/>
      <c r="CBA231" s="250"/>
      <c r="CBB231" s="248"/>
      <c r="CBC231" s="249"/>
      <c r="CBD231" s="250"/>
      <c r="CBE231" s="248"/>
      <c r="CBF231" s="249"/>
      <c r="CBG231" s="250"/>
      <c r="CBH231" s="248"/>
      <c r="CBI231" s="249"/>
      <c r="CBJ231" s="250"/>
      <c r="CBK231" s="248"/>
      <c r="CBL231" s="249"/>
      <c r="CBM231" s="250"/>
      <c r="CBN231" s="248"/>
      <c r="CBO231" s="249"/>
      <c r="CBP231" s="250"/>
      <c r="CBQ231" s="248"/>
      <c r="CBR231" s="249"/>
      <c r="CBS231" s="250"/>
      <c r="CBT231" s="248"/>
      <c r="CBU231" s="249"/>
      <c r="CBV231" s="250"/>
      <c r="CBW231" s="248"/>
      <c r="CBX231" s="249"/>
      <c r="CBY231" s="250"/>
      <c r="CBZ231" s="248"/>
      <c r="CCA231" s="249"/>
      <c r="CCB231" s="250"/>
      <c r="CCC231" s="248"/>
      <c r="CCD231" s="249"/>
      <c r="CCE231" s="250"/>
      <c r="CCF231" s="248"/>
      <c r="CCG231" s="249"/>
      <c r="CCH231" s="250"/>
      <c r="CCI231" s="248"/>
      <c r="CCJ231" s="249"/>
      <c r="CCK231" s="250"/>
      <c r="CCL231" s="248"/>
      <c r="CCM231" s="249"/>
      <c r="CCN231" s="250"/>
      <c r="CCO231" s="248"/>
      <c r="CCP231" s="249"/>
      <c r="CCQ231" s="250"/>
      <c r="CCR231" s="248"/>
      <c r="CCS231" s="249"/>
      <c r="CCT231" s="250"/>
      <c r="CCU231" s="248"/>
      <c r="CCV231" s="249"/>
      <c r="CCW231" s="250"/>
      <c r="CCX231" s="248"/>
      <c r="CCY231" s="249"/>
      <c r="CCZ231" s="250"/>
      <c r="CDA231" s="248"/>
      <c r="CDB231" s="249"/>
      <c r="CDC231" s="250"/>
      <c r="CDD231" s="248"/>
      <c r="CDE231" s="249"/>
      <c r="CDF231" s="250"/>
      <c r="CDG231" s="248"/>
      <c r="CDH231" s="249"/>
      <c r="CDI231" s="250"/>
      <c r="CDJ231" s="248"/>
      <c r="CDK231" s="249"/>
      <c r="CDL231" s="250"/>
      <c r="CDM231" s="248"/>
      <c r="CDN231" s="249"/>
      <c r="CDO231" s="250"/>
      <c r="CDP231" s="248"/>
      <c r="CDQ231" s="249"/>
      <c r="CDR231" s="250"/>
      <c r="CDS231" s="248"/>
      <c r="CDT231" s="249"/>
      <c r="CDU231" s="250"/>
      <c r="CDV231" s="248"/>
      <c r="CDW231" s="249"/>
      <c r="CDX231" s="250"/>
      <c r="CDY231" s="248"/>
      <c r="CDZ231" s="249"/>
      <c r="CEA231" s="250"/>
      <c r="CEB231" s="248"/>
      <c r="CEC231" s="249"/>
      <c r="CED231" s="250"/>
      <c r="CEE231" s="248"/>
      <c r="CEF231" s="249"/>
      <c r="CEG231" s="250"/>
      <c r="CEH231" s="248"/>
      <c r="CEI231" s="249"/>
      <c r="CEJ231" s="250"/>
      <c r="CEK231" s="248"/>
      <c r="CEL231" s="249"/>
      <c r="CEM231" s="250"/>
      <c r="CEN231" s="248"/>
      <c r="CEO231" s="249"/>
      <c r="CEP231" s="250"/>
      <c r="CEQ231" s="248"/>
      <c r="CER231" s="249"/>
      <c r="CES231" s="250"/>
      <c r="CET231" s="248"/>
      <c r="CEU231" s="249"/>
      <c r="CEV231" s="250"/>
      <c r="CEW231" s="248"/>
      <c r="CEX231" s="249"/>
      <c r="CEY231" s="250"/>
      <c r="CEZ231" s="248"/>
      <c r="CFA231" s="249"/>
      <c r="CFB231" s="250"/>
      <c r="CFC231" s="248"/>
      <c r="CFD231" s="249"/>
      <c r="CFE231" s="250"/>
      <c r="CFF231" s="248"/>
      <c r="CFG231" s="249"/>
      <c r="CFH231" s="250"/>
      <c r="CFI231" s="248"/>
      <c r="CFJ231" s="249"/>
      <c r="CFK231" s="250"/>
      <c r="CFL231" s="248"/>
      <c r="CFM231" s="249"/>
      <c r="CFN231" s="250"/>
      <c r="CFO231" s="248"/>
      <c r="CFP231" s="249"/>
      <c r="CFQ231" s="250"/>
      <c r="CFR231" s="248"/>
      <c r="CFS231" s="249"/>
      <c r="CFT231" s="250"/>
      <c r="CFU231" s="248"/>
      <c r="CFV231" s="249"/>
      <c r="CFW231" s="250"/>
      <c r="CFX231" s="248"/>
      <c r="CFY231" s="249"/>
      <c r="CFZ231" s="250"/>
      <c r="CGA231" s="248"/>
      <c r="CGB231" s="249"/>
      <c r="CGC231" s="250"/>
      <c r="CGD231" s="248"/>
      <c r="CGE231" s="249"/>
      <c r="CGF231" s="250"/>
      <c r="CGG231" s="248"/>
      <c r="CGH231" s="249"/>
      <c r="CGI231" s="250"/>
      <c r="CGJ231" s="248"/>
      <c r="CGK231" s="249"/>
      <c r="CGL231" s="250"/>
      <c r="CGM231" s="248"/>
      <c r="CGN231" s="249"/>
      <c r="CGO231" s="250"/>
      <c r="CGP231" s="248"/>
      <c r="CGQ231" s="249"/>
      <c r="CGR231" s="250"/>
      <c r="CGS231" s="248"/>
      <c r="CGT231" s="249"/>
      <c r="CGU231" s="250"/>
      <c r="CGV231" s="248"/>
      <c r="CGW231" s="249"/>
      <c r="CGX231" s="250"/>
      <c r="CGY231" s="248"/>
      <c r="CGZ231" s="249"/>
      <c r="CHA231" s="250"/>
      <c r="CHB231" s="248"/>
      <c r="CHC231" s="249"/>
      <c r="CHD231" s="250"/>
      <c r="CHE231" s="248"/>
      <c r="CHF231" s="249"/>
      <c r="CHG231" s="250"/>
      <c r="CHH231" s="248"/>
      <c r="CHI231" s="249"/>
      <c r="CHJ231" s="250"/>
      <c r="CHK231" s="248"/>
      <c r="CHL231" s="249"/>
      <c r="CHM231" s="250"/>
      <c r="CHN231" s="248"/>
      <c r="CHO231" s="249"/>
      <c r="CHP231" s="250"/>
      <c r="CHQ231" s="248"/>
      <c r="CHR231" s="249"/>
      <c r="CHS231" s="250"/>
      <c r="CHT231" s="248"/>
      <c r="CHU231" s="249"/>
      <c r="CHV231" s="250"/>
      <c r="CHW231" s="248"/>
      <c r="CHX231" s="249"/>
      <c r="CHY231" s="250"/>
      <c r="CHZ231" s="248"/>
      <c r="CIA231" s="249"/>
      <c r="CIB231" s="250"/>
      <c r="CIC231" s="248"/>
      <c r="CID231" s="249"/>
      <c r="CIE231" s="250"/>
      <c r="CIF231" s="248"/>
      <c r="CIG231" s="249"/>
      <c r="CIH231" s="250"/>
      <c r="CII231" s="248"/>
      <c r="CIJ231" s="249"/>
      <c r="CIK231" s="250"/>
      <c r="CIL231" s="248"/>
      <c r="CIM231" s="249"/>
      <c r="CIN231" s="250"/>
      <c r="CIO231" s="248"/>
      <c r="CIP231" s="249"/>
      <c r="CIQ231" s="250"/>
      <c r="CIR231" s="248"/>
      <c r="CIS231" s="249"/>
      <c r="CIT231" s="250"/>
      <c r="CIU231" s="248"/>
      <c r="CIV231" s="249"/>
      <c r="CIW231" s="250"/>
      <c r="CIX231" s="248"/>
      <c r="CIY231" s="249"/>
      <c r="CIZ231" s="250"/>
      <c r="CJA231" s="248"/>
      <c r="CJB231" s="249"/>
      <c r="CJC231" s="250"/>
      <c r="CJD231" s="248"/>
      <c r="CJE231" s="249"/>
      <c r="CJF231" s="250"/>
      <c r="CJG231" s="248"/>
      <c r="CJH231" s="249"/>
      <c r="CJI231" s="250"/>
      <c r="CJJ231" s="248"/>
      <c r="CJK231" s="249"/>
      <c r="CJL231" s="250"/>
      <c r="CJM231" s="248"/>
      <c r="CJN231" s="249"/>
      <c r="CJO231" s="250"/>
      <c r="CJP231" s="248"/>
      <c r="CJQ231" s="249"/>
      <c r="CJR231" s="250"/>
      <c r="CJS231" s="248"/>
      <c r="CJT231" s="249"/>
      <c r="CJU231" s="250"/>
      <c r="CJV231" s="248"/>
      <c r="CJW231" s="249"/>
      <c r="CJX231" s="250"/>
      <c r="CJY231" s="248"/>
      <c r="CJZ231" s="249"/>
      <c r="CKA231" s="250"/>
      <c r="CKB231" s="248"/>
      <c r="CKC231" s="249"/>
      <c r="CKD231" s="250"/>
      <c r="CKE231" s="248"/>
      <c r="CKF231" s="249"/>
      <c r="CKG231" s="250"/>
      <c r="CKH231" s="248"/>
      <c r="CKI231" s="249"/>
      <c r="CKJ231" s="250"/>
      <c r="CKK231" s="248"/>
      <c r="CKL231" s="249"/>
      <c r="CKM231" s="250"/>
      <c r="CKN231" s="248"/>
      <c r="CKO231" s="249"/>
      <c r="CKP231" s="250"/>
      <c r="CKQ231" s="248"/>
      <c r="CKR231" s="249"/>
      <c r="CKS231" s="250"/>
      <c r="CKT231" s="248"/>
      <c r="CKU231" s="249"/>
      <c r="CKV231" s="250"/>
      <c r="CKW231" s="248"/>
      <c r="CKX231" s="249"/>
      <c r="CKY231" s="250"/>
      <c r="CKZ231" s="248"/>
      <c r="CLA231" s="249"/>
      <c r="CLB231" s="250"/>
      <c r="CLC231" s="248"/>
      <c r="CLD231" s="249"/>
      <c r="CLE231" s="250"/>
      <c r="CLF231" s="248"/>
      <c r="CLG231" s="249"/>
      <c r="CLH231" s="250"/>
      <c r="CLI231" s="248"/>
      <c r="CLJ231" s="249"/>
      <c r="CLK231" s="250"/>
      <c r="CLL231" s="248"/>
      <c r="CLM231" s="249"/>
      <c r="CLN231" s="250"/>
      <c r="CLO231" s="248"/>
      <c r="CLP231" s="249"/>
      <c r="CLQ231" s="250"/>
      <c r="CLR231" s="248"/>
      <c r="CLS231" s="249"/>
      <c r="CLT231" s="250"/>
      <c r="CLU231" s="248"/>
      <c r="CLV231" s="249"/>
      <c r="CLW231" s="250"/>
      <c r="CLX231" s="248"/>
      <c r="CLY231" s="249"/>
      <c r="CLZ231" s="250"/>
      <c r="CMA231" s="248"/>
      <c r="CMB231" s="249"/>
      <c r="CMC231" s="250"/>
      <c r="CMD231" s="248"/>
      <c r="CME231" s="249"/>
      <c r="CMF231" s="250"/>
      <c r="CMG231" s="248"/>
      <c r="CMH231" s="249"/>
      <c r="CMI231" s="250"/>
      <c r="CMJ231" s="248"/>
      <c r="CMK231" s="249"/>
      <c r="CML231" s="250"/>
      <c r="CMM231" s="248"/>
      <c r="CMN231" s="249"/>
      <c r="CMO231" s="250"/>
      <c r="CMP231" s="248"/>
      <c r="CMQ231" s="249"/>
      <c r="CMR231" s="250"/>
      <c r="CMS231" s="248"/>
      <c r="CMT231" s="249"/>
      <c r="CMU231" s="250"/>
      <c r="CMV231" s="248"/>
      <c r="CMW231" s="249"/>
      <c r="CMX231" s="250"/>
      <c r="CMY231" s="248"/>
      <c r="CMZ231" s="249"/>
      <c r="CNA231" s="250"/>
      <c r="CNB231" s="248"/>
      <c r="CNC231" s="249"/>
      <c r="CND231" s="250"/>
      <c r="CNE231" s="248"/>
      <c r="CNF231" s="249"/>
      <c r="CNG231" s="250"/>
      <c r="CNH231" s="248"/>
      <c r="CNI231" s="249"/>
      <c r="CNJ231" s="250"/>
      <c r="CNK231" s="248"/>
      <c r="CNL231" s="249"/>
      <c r="CNM231" s="250"/>
      <c r="CNN231" s="248"/>
      <c r="CNO231" s="249"/>
      <c r="CNP231" s="250"/>
      <c r="CNQ231" s="248"/>
      <c r="CNR231" s="249"/>
      <c r="CNS231" s="250"/>
      <c r="CNT231" s="248"/>
      <c r="CNU231" s="249"/>
      <c r="CNV231" s="250"/>
      <c r="CNW231" s="248"/>
      <c r="CNX231" s="249"/>
      <c r="CNY231" s="250"/>
      <c r="CNZ231" s="248"/>
      <c r="COA231" s="249"/>
      <c r="COB231" s="250"/>
      <c r="COC231" s="248"/>
      <c r="COD231" s="249"/>
      <c r="COE231" s="250"/>
      <c r="COF231" s="248"/>
      <c r="COG231" s="249"/>
      <c r="COH231" s="250"/>
      <c r="COI231" s="248"/>
      <c r="COJ231" s="249"/>
      <c r="COK231" s="250"/>
      <c r="COL231" s="248"/>
      <c r="COM231" s="249"/>
      <c r="CON231" s="250"/>
      <c r="COO231" s="248"/>
      <c r="COP231" s="249"/>
      <c r="COQ231" s="250"/>
      <c r="COR231" s="248"/>
      <c r="COS231" s="249"/>
      <c r="COT231" s="250"/>
      <c r="COU231" s="248"/>
      <c r="COV231" s="249"/>
      <c r="COW231" s="250"/>
      <c r="COX231" s="248"/>
      <c r="COY231" s="249"/>
      <c r="COZ231" s="250"/>
      <c r="CPA231" s="248"/>
      <c r="CPB231" s="249"/>
      <c r="CPC231" s="250"/>
      <c r="CPD231" s="248"/>
      <c r="CPE231" s="249"/>
      <c r="CPF231" s="250"/>
      <c r="CPG231" s="248"/>
      <c r="CPH231" s="249"/>
      <c r="CPI231" s="250"/>
      <c r="CPJ231" s="248"/>
      <c r="CPK231" s="249"/>
      <c r="CPL231" s="250"/>
      <c r="CPM231" s="248"/>
      <c r="CPN231" s="249"/>
      <c r="CPO231" s="250"/>
      <c r="CPP231" s="248"/>
      <c r="CPQ231" s="249"/>
      <c r="CPR231" s="250"/>
      <c r="CPS231" s="248"/>
      <c r="CPT231" s="249"/>
      <c r="CPU231" s="250"/>
      <c r="CPV231" s="248"/>
      <c r="CPW231" s="249"/>
      <c r="CPX231" s="250"/>
      <c r="CPY231" s="248"/>
      <c r="CPZ231" s="249"/>
      <c r="CQA231" s="250"/>
      <c r="CQB231" s="248"/>
      <c r="CQC231" s="249"/>
      <c r="CQD231" s="250"/>
      <c r="CQE231" s="248"/>
      <c r="CQF231" s="249"/>
      <c r="CQG231" s="250"/>
      <c r="CQH231" s="248"/>
      <c r="CQI231" s="249"/>
      <c r="CQJ231" s="250"/>
      <c r="CQK231" s="248"/>
      <c r="CQL231" s="249"/>
      <c r="CQM231" s="250"/>
      <c r="CQN231" s="248"/>
      <c r="CQO231" s="249"/>
      <c r="CQP231" s="250"/>
      <c r="CQQ231" s="248"/>
      <c r="CQR231" s="249"/>
      <c r="CQS231" s="250"/>
      <c r="CQT231" s="248"/>
      <c r="CQU231" s="249"/>
      <c r="CQV231" s="250"/>
      <c r="CQW231" s="248"/>
      <c r="CQX231" s="249"/>
      <c r="CQY231" s="250"/>
      <c r="CQZ231" s="248"/>
      <c r="CRA231" s="249"/>
      <c r="CRB231" s="250"/>
      <c r="CRC231" s="248"/>
      <c r="CRD231" s="249"/>
      <c r="CRE231" s="250"/>
      <c r="CRF231" s="248"/>
      <c r="CRG231" s="249"/>
      <c r="CRH231" s="250"/>
      <c r="CRI231" s="248"/>
      <c r="CRJ231" s="249"/>
      <c r="CRK231" s="250"/>
      <c r="CRL231" s="248"/>
      <c r="CRM231" s="249"/>
      <c r="CRN231" s="250"/>
      <c r="CRO231" s="248"/>
      <c r="CRP231" s="249"/>
      <c r="CRQ231" s="250"/>
      <c r="CRR231" s="248"/>
      <c r="CRS231" s="249"/>
      <c r="CRT231" s="250"/>
      <c r="CRU231" s="248"/>
      <c r="CRV231" s="249"/>
      <c r="CRW231" s="250"/>
      <c r="CRX231" s="248"/>
      <c r="CRY231" s="249"/>
      <c r="CRZ231" s="250"/>
      <c r="CSA231" s="248"/>
      <c r="CSB231" s="249"/>
      <c r="CSC231" s="250"/>
      <c r="CSD231" s="248"/>
      <c r="CSE231" s="249"/>
      <c r="CSF231" s="250"/>
      <c r="CSG231" s="248"/>
      <c r="CSH231" s="249"/>
      <c r="CSI231" s="250"/>
      <c r="CSJ231" s="248"/>
      <c r="CSK231" s="249"/>
      <c r="CSL231" s="250"/>
      <c r="CSM231" s="248"/>
      <c r="CSN231" s="249"/>
      <c r="CSO231" s="250"/>
      <c r="CSP231" s="248"/>
      <c r="CSQ231" s="249"/>
      <c r="CSR231" s="250"/>
      <c r="CSS231" s="248"/>
      <c r="CST231" s="249"/>
      <c r="CSU231" s="250"/>
      <c r="CSV231" s="248"/>
      <c r="CSW231" s="249"/>
      <c r="CSX231" s="250"/>
      <c r="CSY231" s="248"/>
      <c r="CSZ231" s="249"/>
      <c r="CTA231" s="250"/>
      <c r="CTB231" s="248"/>
      <c r="CTC231" s="249"/>
      <c r="CTD231" s="250"/>
      <c r="CTE231" s="248"/>
      <c r="CTF231" s="249"/>
      <c r="CTG231" s="250"/>
      <c r="CTH231" s="248"/>
      <c r="CTI231" s="249"/>
      <c r="CTJ231" s="250"/>
      <c r="CTK231" s="248"/>
      <c r="CTL231" s="249"/>
      <c r="CTM231" s="250"/>
      <c r="CTN231" s="248"/>
      <c r="CTO231" s="249"/>
      <c r="CTP231" s="250"/>
      <c r="CTQ231" s="248"/>
      <c r="CTR231" s="249"/>
      <c r="CTS231" s="250"/>
      <c r="CTT231" s="248"/>
      <c r="CTU231" s="249"/>
      <c r="CTV231" s="250"/>
      <c r="CTW231" s="248"/>
      <c r="CTX231" s="249"/>
      <c r="CTY231" s="250"/>
      <c r="CTZ231" s="248"/>
      <c r="CUA231" s="249"/>
      <c r="CUB231" s="250"/>
      <c r="CUC231" s="248"/>
      <c r="CUD231" s="249"/>
      <c r="CUE231" s="250"/>
      <c r="CUF231" s="248"/>
      <c r="CUG231" s="249"/>
      <c r="CUH231" s="250"/>
      <c r="CUI231" s="248"/>
      <c r="CUJ231" s="249"/>
      <c r="CUK231" s="250"/>
      <c r="CUL231" s="248"/>
      <c r="CUM231" s="249"/>
      <c r="CUN231" s="250"/>
      <c r="CUO231" s="248"/>
      <c r="CUP231" s="249"/>
      <c r="CUQ231" s="250"/>
      <c r="CUR231" s="248"/>
      <c r="CUS231" s="249"/>
      <c r="CUT231" s="250"/>
      <c r="CUU231" s="248"/>
      <c r="CUV231" s="249"/>
      <c r="CUW231" s="250"/>
      <c r="CUX231" s="248"/>
      <c r="CUY231" s="249"/>
      <c r="CUZ231" s="250"/>
      <c r="CVA231" s="248"/>
      <c r="CVB231" s="249"/>
      <c r="CVC231" s="250"/>
      <c r="CVD231" s="248"/>
      <c r="CVE231" s="249"/>
      <c r="CVF231" s="250"/>
      <c r="CVG231" s="248"/>
      <c r="CVH231" s="249"/>
      <c r="CVI231" s="250"/>
      <c r="CVJ231" s="248"/>
      <c r="CVK231" s="249"/>
      <c r="CVL231" s="250"/>
      <c r="CVM231" s="248"/>
      <c r="CVN231" s="249"/>
      <c r="CVO231" s="250"/>
      <c r="CVP231" s="248"/>
      <c r="CVQ231" s="249"/>
      <c r="CVR231" s="250"/>
      <c r="CVS231" s="248"/>
      <c r="CVT231" s="249"/>
      <c r="CVU231" s="250"/>
      <c r="CVV231" s="248"/>
      <c r="CVW231" s="249"/>
      <c r="CVX231" s="250"/>
      <c r="CVY231" s="248"/>
      <c r="CVZ231" s="249"/>
      <c r="CWA231" s="250"/>
      <c r="CWB231" s="248"/>
      <c r="CWC231" s="249"/>
      <c r="CWD231" s="250"/>
      <c r="CWE231" s="248"/>
      <c r="CWF231" s="249"/>
      <c r="CWG231" s="250"/>
      <c r="CWH231" s="248"/>
      <c r="CWI231" s="249"/>
      <c r="CWJ231" s="250"/>
      <c r="CWK231" s="248"/>
      <c r="CWL231" s="249"/>
      <c r="CWM231" s="250"/>
      <c r="CWN231" s="248"/>
      <c r="CWO231" s="249"/>
      <c r="CWP231" s="250"/>
      <c r="CWQ231" s="248"/>
      <c r="CWR231" s="249"/>
      <c r="CWS231" s="250"/>
      <c r="CWT231" s="248"/>
      <c r="CWU231" s="249"/>
      <c r="CWV231" s="250"/>
      <c r="CWW231" s="248"/>
      <c r="CWX231" s="249"/>
      <c r="CWY231" s="250"/>
      <c r="CWZ231" s="248"/>
      <c r="CXA231" s="249"/>
      <c r="CXB231" s="250"/>
      <c r="CXC231" s="248"/>
      <c r="CXD231" s="249"/>
      <c r="CXE231" s="250"/>
      <c r="CXF231" s="248"/>
      <c r="CXG231" s="249"/>
      <c r="CXH231" s="250"/>
      <c r="CXI231" s="248"/>
      <c r="CXJ231" s="249"/>
      <c r="CXK231" s="250"/>
      <c r="CXL231" s="248"/>
      <c r="CXM231" s="249"/>
      <c r="CXN231" s="250"/>
      <c r="CXO231" s="248"/>
      <c r="CXP231" s="249"/>
      <c r="CXQ231" s="250"/>
      <c r="CXR231" s="248"/>
      <c r="CXS231" s="249"/>
      <c r="CXT231" s="250"/>
      <c r="CXU231" s="248"/>
      <c r="CXV231" s="249"/>
      <c r="CXW231" s="250"/>
      <c r="CXX231" s="248"/>
      <c r="CXY231" s="249"/>
      <c r="CXZ231" s="250"/>
      <c r="CYA231" s="248"/>
      <c r="CYB231" s="249"/>
      <c r="CYC231" s="250"/>
      <c r="CYD231" s="248"/>
      <c r="CYE231" s="249"/>
      <c r="CYF231" s="250"/>
      <c r="CYG231" s="248"/>
      <c r="CYH231" s="249"/>
      <c r="CYI231" s="250"/>
      <c r="CYJ231" s="248"/>
      <c r="CYK231" s="249"/>
      <c r="CYL231" s="250"/>
      <c r="CYM231" s="248"/>
      <c r="CYN231" s="249"/>
      <c r="CYO231" s="250"/>
      <c r="CYP231" s="248"/>
      <c r="CYQ231" s="249"/>
      <c r="CYR231" s="250"/>
      <c r="CYS231" s="248"/>
      <c r="CYT231" s="249"/>
      <c r="CYU231" s="250"/>
      <c r="CYV231" s="248"/>
      <c r="CYW231" s="249"/>
      <c r="CYX231" s="250"/>
      <c r="CYY231" s="248"/>
      <c r="CYZ231" s="249"/>
      <c r="CZA231" s="250"/>
      <c r="CZB231" s="248"/>
      <c r="CZC231" s="249"/>
      <c r="CZD231" s="250"/>
      <c r="CZE231" s="248"/>
      <c r="CZF231" s="249"/>
      <c r="CZG231" s="250"/>
      <c r="CZH231" s="248"/>
      <c r="CZI231" s="249"/>
      <c r="CZJ231" s="250"/>
      <c r="CZK231" s="248"/>
      <c r="CZL231" s="249"/>
      <c r="CZM231" s="250"/>
      <c r="CZN231" s="248"/>
      <c r="CZO231" s="249"/>
      <c r="CZP231" s="250"/>
      <c r="CZQ231" s="248"/>
      <c r="CZR231" s="249"/>
      <c r="CZS231" s="250"/>
      <c r="CZT231" s="248"/>
      <c r="CZU231" s="249"/>
      <c r="CZV231" s="250"/>
      <c r="CZW231" s="248"/>
      <c r="CZX231" s="249"/>
      <c r="CZY231" s="250"/>
      <c r="CZZ231" s="248"/>
      <c r="DAA231" s="249"/>
      <c r="DAB231" s="250"/>
      <c r="DAC231" s="248"/>
      <c r="DAD231" s="249"/>
      <c r="DAE231" s="250"/>
      <c r="DAF231" s="248"/>
      <c r="DAG231" s="249"/>
      <c r="DAH231" s="250"/>
      <c r="DAI231" s="248"/>
      <c r="DAJ231" s="249"/>
      <c r="DAK231" s="250"/>
      <c r="DAL231" s="248"/>
      <c r="DAM231" s="249"/>
      <c r="DAN231" s="250"/>
      <c r="DAO231" s="248"/>
      <c r="DAP231" s="249"/>
      <c r="DAQ231" s="250"/>
      <c r="DAR231" s="248"/>
      <c r="DAS231" s="249"/>
      <c r="DAT231" s="250"/>
      <c r="DAU231" s="248"/>
      <c r="DAV231" s="249"/>
      <c r="DAW231" s="250"/>
      <c r="DAX231" s="248"/>
      <c r="DAY231" s="249"/>
      <c r="DAZ231" s="250"/>
      <c r="DBA231" s="248"/>
      <c r="DBB231" s="249"/>
      <c r="DBC231" s="250"/>
      <c r="DBD231" s="248"/>
      <c r="DBE231" s="249"/>
      <c r="DBF231" s="250"/>
      <c r="DBG231" s="248"/>
      <c r="DBH231" s="249"/>
      <c r="DBI231" s="250"/>
      <c r="DBJ231" s="248"/>
      <c r="DBK231" s="249"/>
      <c r="DBL231" s="250"/>
      <c r="DBM231" s="248"/>
      <c r="DBN231" s="249"/>
      <c r="DBO231" s="250"/>
      <c r="DBP231" s="248"/>
      <c r="DBQ231" s="249"/>
      <c r="DBR231" s="250"/>
      <c r="DBS231" s="248"/>
      <c r="DBT231" s="249"/>
      <c r="DBU231" s="250"/>
      <c r="DBV231" s="248"/>
      <c r="DBW231" s="249"/>
      <c r="DBX231" s="250"/>
      <c r="DBY231" s="248"/>
      <c r="DBZ231" s="249"/>
      <c r="DCA231" s="250"/>
      <c r="DCB231" s="248"/>
      <c r="DCC231" s="249"/>
      <c r="DCD231" s="250"/>
      <c r="DCE231" s="248"/>
      <c r="DCF231" s="249"/>
      <c r="DCG231" s="250"/>
      <c r="DCH231" s="248"/>
      <c r="DCI231" s="249"/>
      <c r="DCJ231" s="250"/>
      <c r="DCK231" s="248"/>
      <c r="DCL231" s="249"/>
      <c r="DCM231" s="250"/>
      <c r="DCN231" s="248"/>
      <c r="DCO231" s="249"/>
      <c r="DCP231" s="250"/>
      <c r="DCQ231" s="248"/>
      <c r="DCR231" s="249"/>
      <c r="DCS231" s="250"/>
      <c r="DCT231" s="248"/>
      <c r="DCU231" s="249"/>
      <c r="DCV231" s="250"/>
      <c r="DCW231" s="248"/>
      <c r="DCX231" s="249"/>
      <c r="DCY231" s="250"/>
      <c r="DCZ231" s="248"/>
      <c r="DDA231" s="249"/>
      <c r="DDB231" s="250"/>
      <c r="DDC231" s="248"/>
      <c r="DDD231" s="249"/>
      <c r="DDE231" s="250"/>
      <c r="DDF231" s="248"/>
      <c r="DDG231" s="249"/>
      <c r="DDH231" s="250"/>
      <c r="DDI231" s="248"/>
      <c r="DDJ231" s="249"/>
      <c r="DDK231" s="250"/>
      <c r="DDL231" s="248"/>
      <c r="DDM231" s="249"/>
      <c r="DDN231" s="250"/>
      <c r="DDO231" s="248"/>
      <c r="DDP231" s="249"/>
      <c r="DDQ231" s="250"/>
      <c r="DDR231" s="248"/>
      <c r="DDS231" s="249"/>
      <c r="DDT231" s="250"/>
      <c r="DDU231" s="248"/>
      <c r="DDV231" s="249"/>
      <c r="DDW231" s="250"/>
      <c r="DDX231" s="248"/>
      <c r="DDY231" s="249"/>
      <c r="DDZ231" s="250"/>
      <c r="DEA231" s="248"/>
      <c r="DEB231" s="249"/>
      <c r="DEC231" s="250"/>
      <c r="DED231" s="248"/>
      <c r="DEE231" s="249"/>
      <c r="DEF231" s="250"/>
      <c r="DEG231" s="248"/>
      <c r="DEH231" s="249"/>
      <c r="DEI231" s="250"/>
      <c r="DEJ231" s="248"/>
      <c r="DEK231" s="249"/>
      <c r="DEL231" s="250"/>
      <c r="DEM231" s="248"/>
      <c r="DEN231" s="249"/>
      <c r="DEO231" s="250"/>
      <c r="DEP231" s="248"/>
      <c r="DEQ231" s="249"/>
      <c r="DER231" s="250"/>
      <c r="DES231" s="248"/>
      <c r="DET231" s="249"/>
      <c r="DEU231" s="250"/>
      <c r="DEV231" s="248"/>
      <c r="DEW231" s="249"/>
      <c r="DEX231" s="250"/>
      <c r="DEY231" s="248"/>
      <c r="DEZ231" s="249"/>
      <c r="DFA231" s="250"/>
      <c r="DFB231" s="248"/>
      <c r="DFC231" s="249"/>
      <c r="DFD231" s="250"/>
      <c r="DFE231" s="248"/>
      <c r="DFF231" s="249"/>
      <c r="DFG231" s="250"/>
      <c r="DFH231" s="248"/>
      <c r="DFI231" s="249"/>
      <c r="DFJ231" s="250"/>
      <c r="DFK231" s="248"/>
      <c r="DFL231" s="249"/>
      <c r="DFM231" s="250"/>
      <c r="DFN231" s="248"/>
      <c r="DFO231" s="249"/>
      <c r="DFP231" s="250"/>
      <c r="DFQ231" s="248"/>
      <c r="DFR231" s="249"/>
      <c r="DFS231" s="250"/>
      <c r="DFT231" s="248"/>
      <c r="DFU231" s="249"/>
      <c r="DFV231" s="250"/>
      <c r="DFW231" s="248"/>
      <c r="DFX231" s="249"/>
      <c r="DFY231" s="250"/>
      <c r="DFZ231" s="248"/>
      <c r="DGA231" s="249"/>
      <c r="DGB231" s="250"/>
      <c r="DGC231" s="248"/>
      <c r="DGD231" s="249"/>
      <c r="DGE231" s="250"/>
      <c r="DGF231" s="248"/>
      <c r="DGG231" s="249"/>
      <c r="DGH231" s="250"/>
      <c r="DGI231" s="248"/>
      <c r="DGJ231" s="249"/>
      <c r="DGK231" s="250"/>
      <c r="DGL231" s="248"/>
      <c r="DGM231" s="249"/>
      <c r="DGN231" s="250"/>
      <c r="DGO231" s="248"/>
      <c r="DGP231" s="249"/>
      <c r="DGQ231" s="250"/>
      <c r="DGR231" s="248"/>
      <c r="DGS231" s="249"/>
      <c r="DGT231" s="250"/>
      <c r="DGU231" s="248"/>
      <c r="DGV231" s="249"/>
      <c r="DGW231" s="250"/>
      <c r="DGX231" s="248"/>
      <c r="DGY231" s="249"/>
      <c r="DGZ231" s="250"/>
      <c r="DHA231" s="248"/>
      <c r="DHB231" s="249"/>
      <c r="DHC231" s="250"/>
      <c r="DHD231" s="248"/>
      <c r="DHE231" s="249"/>
      <c r="DHF231" s="250"/>
      <c r="DHG231" s="248"/>
      <c r="DHH231" s="249"/>
      <c r="DHI231" s="250"/>
      <c r="DHJ231" s="248"/>
      <c r="DHK231" s="249"/>
      <c r="DHL231" s="250"/>
      <c r="DHM231" s="248"/>
      <c r="DHN231" s="249"/>
      <c r="DHO231" s="250"/>
      <c r="DHP231" s="248"/>
      <c r="DHQ231" s="249"/>
      <c r="DHR231" s="250"/>
      <c r="DHS231" s="248"/>
      <c r="DHT231" s="249"/>
      <c r="DHU231" s="250"/>
      <c r="DHV231" s="248"/>
      <c r="DHW231" s="249"/>
      <c r="DHX231" s="250"/>
      <c r="DHY231" s="248"/>
      <c r="DHZ231" s="249"/>
      <c r="DIA231" s="250"/>
      <c r="DIB231" s="248"/>
      <c r="DIC231" s="249"/>
      <c r="DID231" s="250"/>
      <c r="DIE231" s="248"/>
      <c r="DIF231" s="249"/>
      <c r="DIG231" s="250"/>
      <c r="DIH231" s="248"/>
      <c r="DII231" s="249"/>
      <c r="DIJ231" s="250"/>
      <c r="DIK231" s="248"/>
      <c r="DIL231" s="249"/>
      <c r="DIM231" s="250"/>
      <c r="DIN231" s="248"/>
      <c r="DIO231" s="249"/>
      <c r="DIP231" s="250"/>
      <c r="DIQ231" s="248"/>
      <c r="DIR231" s="249"/>
      <c r="DIS231" s="250"/>
      <c r="DIT231" s="248"/>
      <c r="DIU231" s="249"/>
      <c r="DIV231" s="250"/>
      <c r="DIW231" s="248"/>
      <c r="DIX231" s="249"/>
      <c r="DIY231" s="250"/>
      <c r="DIZ231" s="248"/>
      <c r="DJA231" s="249"/>
      <c r="DJB231" s="250"/>
      <c r="DJC231" s="248"/>
      <c r="DJD231" s="249"/>
      <c r="DJE231" s="250"/>
      <c r="DJF231" s="248"/>
      <c r="DJG231" s="249"/>
      <c r="DJH231" s="250"/>
      <c r="DJI231" s="248"/>
      <c r="DJJ231" s="249"/>
      <c r="DJK231" s="250"/>
      <c r="DJL231" s="248"/>
      <c r="DJM231" s="249"/>
      <c r="DJN231" s="250"/>
      <c r="DJO231" s="248"/>
      <c r="DJP231" s="249"/>
      <c r="DJQ231" s="250"/>
      <c r="DJR231" s="248"/>
      <c r="DJS231" s="249"/>
      <c r="DJT231" s="250"/>
      <c r="DJU231" s="248"/>
      <c r="DJV231" s="249"/>
      <c r="DJW231" s="250"/>
      <c r="DJX231" s="248"/>
      <c r="DJY231" s="249"/>
      <c r="DJZ231" s="250"/>
      <c r="DKA231" s="248"/>
      <c r="DKB231" s="249"/>
      <c r="DKC231" s="250"/>
      <c r="DKD231" s="248"/>
      <c r="DKE231" s="249"/>
      <c r="DKF231" s="250"/>
      <c r="DKG231" s="248"/>
      <c r="DKH231" s="249"/>
      <c r="DKI231" s="250"/>
      <c r="DKJ231" s="248"/>
      <c r="DKK231" s="249"/>
      <c r="DKL231" s="250"/>
      <c r="DKM231" s="248"/>
      <c r="DKN231" s="249"/>
      <c r="DKO231" s="250"/>
      <c r="DKP231" s="248"/>
      <c r="DKQ231" s="249"/>
      <c r="DKR231" s="250"/>
      <c r="DKS231" s="248"/>
      <c r="DKT231" s="249"/>
      <c r="DKU231" s="250"/>
      <c r="DKV231" s="248"/>
      <c r="DKW231" s="249"/>
      <c r="DKX231" s="250"/>
      <c r="DKY231" s="248"/>
      <c r="DKZ231" s="249"/>
      <c r="DLA231" s="250"/>
      <c r="DLB231" s="248"/>
      <c r="DLC231" s="249"/>
      <c r="DLD231" s="250"/>
      <c r="DLE231" s="248"/>
      <c r="DLF231" s="249"/>
      <c r="DLG231" s="250"/>
      <c r="DLH231" s="248"/>
      <c r="DLI231" s="249"/>
      <c r="DLJ231" s="250"/>
      <c r="DLK231" s="248"/>
      <c r="DLL231" s="249"/>
      <c r="DLM231" s="250"/>
      <c r="DLN231" s="248"/>
      <c r="DLO231" s="249"/>
      <c r="DLP231" s="250"/>
      <c r="DLQ231" s="248"/>
      <c r="DLR231" s="249"/>
      <c r="DLS231" s="250"/>
      <c r="DLT231" s="248"/>
      <c r="DLU231" s="249"/>
      <c r="DLV231" s="250"/>
      <c r="DLW231" s="248"/>
      <c r="DLX231" s="249"/>
      <c r="DLY231" s="250"/>
      <c r="DLZ231" s="248"/>
      <c r="DMA231" s="249"/>
      <c r="DMB231" s="250"/>
      <c r="DMC231" s="248"/>
      <c r="DMD231" s="249"/>
      <c r="DME231" s="250"/>
      <c r="DMF231" s="248"/>
      <c r="DMG231" s="249"/>
      <c r="DMH231" s="250"/>
      <c r="DMI231" s="248"/>
      <c r="DMJ231" s="249"/>
      <c r="DMK231" s="250"/>
      <c r="DML231" s="248"/>
      <c r="DMM231" s="249"/>
      <c r="DMN231" s="250"/>
      <c r="DMO231" s="248"/>
      <c r="DMP231" s="249"/>
      <c r="DMQ231" s="250"/>
      <c r="DMR231" s="248"/>
      <c r="DMS231" s="249"/>
      <c r="DMT231" s="250"/>
      <c r="DMU231" s="248"/>
      <c r="DMV231" s="249"/>
      <c r="DMW231" s="250"/>
      <c r="DMX231" s="248"/>
      <c r="DMY231" s="249"/>
      <c r="DMZ231" s="250"/>
      <c r="DNA231" s="248"/>
      <c r="DNB231" s="249"/>
      <c r="DNC231" s="250"/>
      <c r="DND231" s="248"/>
      <c r="DNE231" s="249"/>
      <c r="DNF231" s="250"/>
      <c r="DNG231" s="248"/>
      <c r="DNH231" s="249"/>
      <c r="DNI231" s="250"/>
      <c r="DNJ231" s="248"/>
      <c r="DNK231" s="249"/>
      <c r="DNL231" s="250"/>
      <c r="DNM231" s="248"/>
      <c r="DNN231" s="249"/>
      <c r="DNO231" s="250"/>
      <c r="DNP231" s="248"/>
      <c r="DNQ231" s="249"/>
      <c r="DNR231" s="250"/>
      <c r="DNS231" s="248"/>
      <c r="DNT231" s="249"/>
      <c r="DNU231" s="250"/>
      <c r="DNV231" s="248"/>
      <c r="DNW231" s="249"/>
      <c r="DNX231" s="250"/>
      <c r="DNY231" s="248"/>
      <c r="DNZ231" s="249"/>
      <c r="DOA231" s="250"/>
      <c r="DOB231" s="248"/>
      <c r="DOC231" s="249"/>
      <c r="DOD231" s="250"/>
      <c r="DOE231" s="248"/>
      <c r="DOF231" s="249"/>
      <c r="DOG231" s="250"/>
      <c r="DOH231" s="248"/>
      <c r="DOI231" s="249"/>
      <c r="DOJ231" s="250"/>
      <c r="DOK231" s="248"/>
      <c r="DOL231" s="249"/>
      <c r="DOM231" s="250"/>
      <c r="DON231" s="248"/>
      <c r="DOO231" s="249"/>
      <c r="DOP231" s="250"/>
      <c r="DOQ231" s="248"/>
      <c r="DOR231" s="249"/>
      <c r="DOS231" s="250"/>
      <c r="DOT231" s="248"/>
      <c r="DOU231" s="249"/>
      <c r="DOV231" s="250"/>
      <c r="DOW231" s="248"/>
      <c r="DOX231" s="249"/>
      <c r="DOY231" s="250"/>
      <c r="DOZ231" s="248"/>
      <c r="DPA231" s="249"/>
      <c r="DPB231" s="250"/>
      <c r="DPC231" s="248"/>
      <c r="DPD231" s="249"/>
      <c r="DPE231" s="250"/>
      <c r="DPF231" s="248"/>
      <c r="DPG231" s="249"/>
      <c r="DPH231" s="250"/>
      <c r="DPI231" s="248"/>
      <c r="DPJ231" s="249"/>
      <c r="DPK231" s="250"/>
      <c r="DPL231" s="248"/>
      <c r="DPM231" s="249"/>
      <c r="DPN231" s="250"/>
      <c r="DPO231" s="248"/>
      <c r="DPP231" s="249"/>
      <c r="DPQ231" s="250"/>
      <c r="DPR231" s="248"/>
      <c r="DPS231" s="249"/>
      <c r="DPT231" s="250"/>
      <c r="DPU231" s="248"/>
      <c r="DPV231" s="249"/>
      <c r="DPW231" s="250"/>
      <c r="DPX231" s="248"/>
      <c r="DPY231" s="249"/>
      <c r="DPZ231" s="250"/>
      <c r="DQA231" s="248"/>
      <c r="DQB231" s="249"/>
      <c r="DQC231" s="250"/>
      <c r="DQD231" s="248"/>
      <c r="DQE231" s="249"/>
      <c r="DQF231" s="250"/>
      <c r="DQG231" s="248"/>
      <c r="DQH231" s="249"/>
      <c r="DQI231" s="250"/>
      <c r="DQJ231" s="248"/>
      <c r="DQK231" s="249"/>
      <c r="DQL231" s="250"/>
      <c r="DQM231" s="248"/>
      <c r="DQN231" s="249"/>
      <c r="DQO231" s="250"/>
      <c r="DQP231" s="248"/>
      <c r="DQQ231" s="249"/>
      <c r="DQR231" s="250"/>
      <c r="DQS231" s="248"/>
      <c r="DQT231" s="249"/>
      <c r="DQU231" s="250"/>
      <c r="DQV231" s="248"/>
      <c r="DQW231" s="249"/>
      <c r="DQX231" s="250"/>
      <c r="DQY231" s="248"/>
      <c r="DQZ231" s="249"/>
      <c r="DRA231" s="250"/>
      <c r="DRB231" s="248"/>
      <c r="DRC231" s="249"/>
      <c r="DRD231" s="250"/>
      <c r="DRE231" s="248"/>
      <c r="DRF231" s="249"/>
      <c r="DRG231" s="250"/>
      <c r="DRH231" s="248"/>
      <c r="DRI231" s="249"/>
      <c r="DRJ231" s="250"/>
      <c r="DRK231" s="248"/>
      <c r="DRL231" s="249"/>
      <c r="DRM231" s="250"/>
      <c r="DRN231" s="248"/>
      <c r="DRO231" s="249"/>
      <c r="DRP231" s="250"/>
      <c r="DRQ231" s="248"/>
      <c r="DRR231" s="249"/>
      <c r="DRS231" s="250"/>
      <c r="DRT231" s="248"/>
      <c r="DRU231" s="249"/>
      <c r="DRV231" s="250"/>
      <c r="DRW231" s="248"/>
      <c r="DRX231" s="249"/>
      <c r="DRY231" s="250"/>
      <c r="DRZ231" s="248"/>
      <c r="DSA231" s="249"/>
      <c r="DSB231" s="250"/>
      <c r="DSC231" s="248"/>
      <c r="DSD231" s="249"/>
      <c r="DSE231" s="250"/>
      <c r="DSF231" s="248"/>
      <c r="DSG231" s="249"/>
      <c r="DSH231" s="250"/>
      <c r="DSI231" s="248"/>
      <c r="DSJ231" s="249"/>
      <c r="DSK231" s="250"/>
      <c r="DSL231" s="248"/>
      <c r="DSM231" s="249"/>
      <c r="DSN231" s="250"/>
      <c r="DSO231" s="248"/>
      <c r="DSP231" s="249"/>
      <c r="DSQ231" s="250"/>
      <c r="DSR231" s="248"/>
      <c r="DSS231" s="249"/>
      <c r="DST231" s="250"/>
      <c r="DSU231" s="248"/>
      <c r="DSV231" s="249"/>
      <c r="DSW231" s="250"/>
      <c r="DSX231" s="248"/>
      <c r="DSY231" s="249"/>
      <c r="DSZ231" s="250"/>
      <c r="DTA231" s="248"/>
      <c r="DTB231" s="249"/>
      <c r="DTC231" s="250"/>
      <c r="DTD231" s="248"/>
      <c r="DTE231" s="249"/>
      <c r="DTF231" s="250"/>
      <c r="DTG231" s="248"/>
      <c r="DTH231" s="249"/>
      <c r="DTI231" s="250"/>
      <c r="DTJ231" s="248"/>
      <c r="DTK231" s="249"/>
      <c r="DTL231" s="250"/>
      <c r="DTM231" s="248"/>
      <c r="DTN231" s="249"/>
      <c r="DTO231" s="250"/>
      <c r="DTP231" s="248"/>
      <c r="DTQ231" s="249"/>
      <c r="DTR231" s="250"/>
      <c r="DTS231" s="248"/>
      <c r="DTT231" s="249"/>
      <c r="DTU231" s="250"/>
      <c r="DTV231" s="248"/>
      <c r="DTW231" s="249"/>
      <c r="DTX231" s="250"/>
      <c r="DTY231" s="248"/>
      <c r="DTZ231" s="249"/>
      <c r="DUA231" s="250"/>
      <c r="DUB231" s="248"/>
      <c r="DUC231" s="249"/>
      <c r="DUD231" s="250"/>
      <c r="DUE231" s="248"/>
      <c r="DUF231" s="249"/>
      <c r="DUG231" s="250"/>
      <c r="DUH231" s="248"/>
      <c r="DUI231" s="249"/>
      <c r="DUJ231" s="250"/>
      <c r="DUK231" s="248"/>
      <c r="DUL231" s="249"/>
      <c r="DUM231" s="250"/>
      <c r="DUN231" s="248"/>
      <c r="DUO231" s="249"/>
      <c r="DUP231" s="250"/>
      <c r="DUQ231" s="248"/>
      <c r="DUR231" s="249"/>
      <c r="DUS231" s="250"/>
      <c r="DUT231" s="248"/>
      <c r="DUU231" s="249"/>
      <c r="DUV231" s="250"/>
      <c r="DUW231" s="248"/>
      <c r="DUX231" s="249"/>
      <c r="DUY231" s="250"/>
      <c r="DUZ231" s="248"/>
      <c r="DVA231" s="249"/>
      <c r="DVB231" s="250"/>
      <c r="DVC231" s="248"/>
      <c r="DVD231" s="249"/>
      <c r="DVE231" s="250"/>
      <c r="DVF231" s="248"/>
      <c r="DVG231" s="249"/>
      <c r="DVH231" s="250"/>
      <c r="DVI231" s="248"/>
      <c r="DVJ231" s="249"/>
      <c r="DVK231" s="250"/>
      <c r="DVL231" s="248"/>
      <c r="DVM231" s="249"/>
      <c r="DVN231" s="250"/>
      <c r="DVO231" s="248"/>
      <c r="DVP231" s="249"/>
      <c r="DVQ231" s="250"/>
      <c r="DVR231" s="248"/>
      <c r="DVS231" s="249"/>
      <c r="DVT231" s="250"/>
      <c r="DVU231" s="248"/>
      <c r="DVV231" s="249"/>
      <c r="DVW231" s="250"/>
      <c r="DVX231" s="248"/>
      <c r="DVY231" s="249"/>
      <c r="DVZ231" s="250"/>
      <c r="DWA231" s="248"/>
      <c r="DWB231" s="249"/>
      <c r="DWC231" s="250"/>
      <c r="DWD231" s="248"/>
      <c r="DWE231" s="249"/>
      <c r="DWF231" s="250"/>
      <c r="DWG231" s="248"/>
      <c r="DWH231" s="249"/>
      <c r="DWI231" s="250"/>
      <c r="DWJ231" s="248"/>
      <c r="DWK231" s="249"/>
      <c r="DWL231" s="250"/>
      <c r="DWM231" s="248"/>
      <c r="DWN231" s="249"/>
      <c r="DWO231" s="250"/>
      <c r="DWP231" s="248"/>
      <c r="DWQ231" s="249"/>
      <c r="DWR231" s="250"/>
      <c r="DWS231" s="248"/>
      <c r="DWT231" s="249"/>
      <c r="DWU231" s="250"/>
      <c r="DWV231" s="248"/>
      <c r="DWW231" s="249"/>
      <c r="DWX231" s="250"/>
      <c r="DWY231" s="248"/>
      <c r="DWZ231" s="249"/>
      <c r="DXA231" s="250"/>
      <c r="DXB231" s="248"/>
      <c r="DXC231" s="249"/>
      <c r="DXD231" s="250"/>
      <c r="DXE231" s="248"/>
      <c r="DXF231" s="249"/>
      <c r="DXG231" s="250"/>
      <c r="DXH231" s="248"/>
      <c r="DXI231" s="249"/>
      <c r="DXJ231" s="250"/>
      <c r="DXK231" s="248"/>
      <c r="DXL231" s="249"/>
      <c r="DXM231" s="250"/>
      <c r="DXN231" s="248"/>
      <c r="DXO231" s="249"/>
      <c r="DXP231" s="250"/>
      <c r="DXQ231" s="248"/>
      <c r="DXR231" s="249"/>
      <c r="DXS231" s="250"/>
      <c r="DXT231" s="248"/>
      <c r="DXU231" s="249"/>
      <c r="DXV231" s="250"/>
      <c r="DXW231" s="248"/>
      <c r="DXX231" s="249"/>
      <c r="DXY231" s="250"/>
      <c r="DXZ231" s="248"/>
      <c r="DYA231" s="249"/>
      <c r="DYB231" s="250"/>
      <c r="DYC231" s="248"/>
      <c r="DYD231" s="249"/>
      <c r="DYE231" s="250"/>
      <c r="DYF231" s="248"/>
      <c r="DYG231" s="249"/>
      <c r="DYH231" s="250"/>
      <c r="DYI231" s="248"/>
      <c r="DYJ231" s="249"/>
      <c r="DYK231" s="250"/>
      <c r="DYL231" s="248"/>
      <c r="DYM231" s="249"/>
      <c r="DYN231" s="250"/>
      <c r="DYO231" s="248"/>
      <c r="DYP231" s="249"/>
      <c r="DYQ231" s="250"/>
      <c r="DYR231" s="248"/>
      <c r="DYS231" s="249"/>
      <c r="DYT231" s="250"/>
      <c r="DYU231" s="248"/>
      <c r="DYV231" s="249"/>
      <c r="DYW231" s="250"/>
      <c r="DYX231" s="248"/>
      <c r="DYY231" s="249"/>
      <c r="DYZ231" s="250"/>
      <c r="DZA231" s="248"/>
      <c r="DZB231" s="249"/>
      <c r="DZC231" s="250"/>
      <c r="DZD231" s="248"/>
      <c r="DZE231" s="249"/>
      <c r="DZF231" s="250"/>
      <c r="DZG231" s="248"/>
      <c r="DZH231" s="249"/>
      <c r="DZI231" s="250"/>
      <c r="DZJ231" s="248"/>
      <c r="DZK231" s="249"/>
      <c r="DZL231" s="250"/>
      <c r="DZM231" s="248"/>
      <c r="DZN231" s="249"/>
      <c r="DZO231" s="250"/>
      <c r="DZP231" s="248"/>
      <c r="DZQ231" s="249"/>
      <c r="DZR231" s="250"/>
      <c r="DZS231" s="248"/>
      <c r="DZT231" s="249"/>
      <c r="DZU231" s="250"/>
      <c r="DZV231" s="248"/>
      <c r="DZW231" s="249"/>
      <c r="DZX231" s="250"/>
      <c r="DZY231" s="248"/>
      <c r="DZZ231" s="249"/>
      <c r="EAA231" s="250"/>
      <c r="EAB231" s="248"/>
      <c r="EAC231" s="249"/>
      <c r="EAD231" s="250"/>
      <c r="EAE231" s="248"/>
      <c r="EAF231" s="249"/>
      <c r="EAG231" s="250"/>
      <c r="EAH231" s="248"/>
      <c r="EAI231" s="249"/>
      <c r="EAJ231" s="250"/>
      <c r="EAK231" s="248"/>
      <c r="EAL231" s="249"/>
      <c r="EAM231" s="250"/>
      <c r="EAN231" s="248"/>
      <c r="EAO231" s="249"/>
      <c r="EAP231" s="250"/>
      <c r="EAQ231" s="248"/>
      <c r="EAR231" s="249"/>
      <c r="EAS231" s="250"/>
      <c r="EAT231" s="248"/>
      <c r="EAU231" s="249"/>
      <c r="EAV231" s="250"/>
      <c r="EAW231" s="248"/>
      <c r="EAX231" s="249"/>
      <c r="EAY231" s="250"/>
      <c r="EAZ231" s="248"/>
      <c r="EBA231" s="249"/>
      <c r="EBB231" s="250"/>
      <c r="EBC231" s="248"/>
      <c r="EBD231" s="249"/>
      <c r="EBE231" s="250"/>
      <c r="EBF231" s="248"/>
      <c r="EBG231" s="249"/>
      <c r="EBH231" s="250"/>
      <c r="EBI231" s="248"/>
      <c r="EBJ231" s="249"/>
      <c r="EBK231" s="250"/>
      <c r="EBL231" s="248"/>
      <c r="EBM231" s="249"/>
      <c r="EBN231" s="250"/>
      <c r="EBO231" s="248"/>
      <c r="EBP231" s="249"/>
      <c r="EBQ231" s="250"/>
      <c r="EBR231" s="248"/>
      <c r="EBS231" s="249"/>
      <c r="EBT231" s="250"/>
      <c r="EBU231" s="248"/>
      <c r="EBV231" s="249"/>
      <c r="EBW231" s="250"/>
      <c r="EBX231" s="248"/>
      <c r="EBY231" s="249"/>
      <c r="EBZ231" s="250"/>
      <c r="ECA231" s="248"/>
      <c r="ECB231" s="249"/>
      <c r="ECC231" s="250"/>
      <c r="ECD231" s="248"/>
      <c r="ECE231" s="249"/>
      <c r="ECF231" s="250"/>
      <c r="ECG231" s="248"/>
      <c r="ECH231" s="249"/>
      <c r="ECI231" s="250"/>
      <c r="ECJ231" s="248"/>
      <c r="ECK231" s="249"/>
      <c r="ECL231" s="250"/>
      <c r="ECM231" s="248"/>
      <c r="ECN231" s="249"/>
      <c r="ECO231" s="250"/>
      <c r="ECP231" s="248"/>
      <c r="ECQ231" s="249"/>
      <c r="ECR231" s="250"/>
      <c r="ECS231" s="248"/>
      <c r="ECT231" s="249"/>
      <c r="ECU231" s="250"/>
      <c r="ECV231" s="248"/>
      <c r="ECW231" s="249"/>
      <c r="ECX231" s="250"/>
      <c r="ECY231" s="248"/>
      <c r="ECZ231" s="249"/>
      <c r="EDA231" s="250"/>
      <c r="EDB231" s="248"/>
      <c r="EDC231" s="249"/>
      <c r="EDD231" s="250"/>
      <c r="EDE231" s="248"/>
      <c r="EDF231" s="249"/>
      <c r="EDG231" s="250"/>
      <c r="EDH231" s="248"/>
      <c r="EDI231" s="249"/>
      <c r="EDJ231" s="250"/>
      <c r="EDK231" s="248"/>
      <c r="EDL231" s="249"/>
      <c r="EDM231" s="250"/>
      <c r="EDN231" s="248"/>
      <c r="EDO231" s="249"/>
      <c r="EDP231" s="250"/>
      <c r="EDQ231" s="248"/>
      <c r="EDR231" s="249"/>
      <c r="EDS231" s="250"/>
      <c r="EDT231" s="248"/>
      <c r="EDU231" s="249"/>
      <c r="EDV231" s="250"/>
      <c r="EDW231" s="248"/>
      <c r="EDX231" s="249"/>
      <c r="EDY231" s="250"/>
      <c r="EDZ231" s="248"/>
      <c r="EEA231" s="249"/>
      <c r="EEB231" s="250"/>
      <c r="EEC231" s="248"/>
      <c r="EED231" s="249"/>
      <c r="EEE231" s="250"/>
      <c r="EEF231" s="248"/>
      <c r="EEG231" s="249"/>
      <c r="EEH231" s="250"/>
      <c r="EEI231" s="248"/>
      <c r="EEJ231" s="249"/>
      <c r="EEK231" s="250"/>
      <c r="EEL231" s="248"/>
      <c r="EEM231" s="249"/>
      <c r="EEN231" s="250"/>
      <c r="EEO231" s="248"/>
      <c r="EEP231" s="249"/>
      <c r="EEQ231" s="250"/>
      <c r="EER231" s="248"/>
      <c r="EES231" s="249"/>
      <c r="EET231" s="250"/>
      <c r="EEU231" s="248"/>
      <c r="EEV231" s="249"/>
      <c r="EEW231" s="250"/>
      <c r="EEX231" s="248"/>
      <c r="EEY231" s="249"/>
      <c r="EEZ231" s="250"/>
      <c r="EFA231" s="248"/>
      <c r="EFB231" s="249"/>
      <c r="EFC231" s="250"/>
      <c r="EFD231" s="248"/>
      <c r="EFE231" s="249"/>
      <c r="EFF231" s="250"/>
      <c r="EFG231" s="248"/>
      <c r="EFH231" s="249"/>
      <c r="EFI231" s="250"/>
      <c r="EFJ231" s="248"/>
      <c r="EFK231" s="249"/>
      <c r="EFL231" s="250"/>
      <c r="EFM231" s="248"/>
      <c r="EFN231" s="249"/>
      <c r="EFO231" s="250"/>
      <c r="EFP231" s="248"/>
      <c r="EFQ231" s="249"/>
      <c r="EFR231" s="250"/>
      <c r="EFS231" s="248"/>
      <c r="EFT231" s="249"/>
      <c r="EFU231" s="250"/>
      <c r="EFV231" s="248"/>
      <c r="EFW231" s="249"/>
      <c r="EFX231" s="250"/>
      <c r="EFY231" s="248"/>
      <c r="EFZ231" s="249"/>
      <c r="EGA231" s="250"/>
      <c r="EGB231" s="248"/>
      <c r="EGC231" s="249"/>
      <c r="EGD231" s="250"/>
      <c r="EGE231" s="248"/>
      <c r="EGF231" s="249"/>
      <c r="EGG231" s="250"/>
      <c r="EGH231" s="248"/>
      <c r="EGI231" s="249"/>
      <c r="EGJ231" s="250"/>
      <c r="EGK231" s="248"/>
      <c r="EGL231" s="249"/>
      <c r="EGM231" s="250"/>
      <c r="EGN231" s="248"/>
      <c r="EGO231" s="249"/>
      <c r="EGP231" s="250"/>
      <c r="EGQ231" s="248"/>
      <c r="EGR231" s="249"/>
      <c r="EGS231" s="250"/>
      <c r="EGT231" s="248"/>
      <c r="EGU231" s="249"/>
      <c r="EGV231" s="250"/>
      <c r="EGW231" s="248"/>
      <c r="EGX231" s="249"/>
      <c r="EGY231" s="250"/>
      <c r="EGZ231" s="248"/>
      <c r="EHA231" s="249"/>
      <c r="EHB231" s="250"/>
      <c r="EHC231" s="248"/>
      <c r="EHD231" s="249"/>
      <c r="EHE231" s="250"/>
      <c r="EHF231" s="248"/>
      <c r="EHG231" s="249"/>
      <c r="EHH231" s="250"/>
      <c r="EHI231" s="248"/>
      <c r="EHJ231" s="249"/>
      <c r="EHK231" s="250"/>
      <c r="EHL231" s="248"/>
      <c r="EHM231" s="249"/>
      <c r="EHN231" s="250"/>
      <c r="EHO231" s="248"/>
      <c r="EHP231" s="249"/>
      <c r="EHQ231" s="250"/>
      <c r="EHR231" s="248"/>
      <c r="EHS231" s="249"/>
      <c r="EHT231" s="250"/>
      <c r="EHU231" s="248"/>
      <c r="EHV231" s="249"/>
      <c r="EHW231" s="250"/>
      <c r="EHX231" s="248"/>
      <c r="EHY231" s="249"/>
      <c r="EHZ231" s="250"/>
      <c r="EIA231" s="248"/>
      <c r="EIB231" s="249"/>
      <c r="EIC231" s="250"/>
      <c r="EID231" s="248"/>
      <c r="EIE231" s="249"/>
      <c r="EIF231" s="250"/>
      <c r="EIG231" s="248"/>
      <c r="EIH231" s="249"/>
      <c r="EII231" s="250"/>
      <c r="EIJ231" s="248"/>
      <c r="EIK231" s="249"/>
      <c r="EIL231" s="250"/>
      <c r="EIM231" s="248"/>
      <c r="EIN231" s="249"/>
      <c r="EIO231" s="250"/>
      <c r="EIP231" s="248"/>
      <c r="EIQ231" s="249"/>
      <c r="EIR231" s="250"/>
      <c r="EIS231" s="248"/>
      <c r="EIT231" s="249"/>
      <c r="EIU231" s="250"/>
      <c r="EIV231" s="248"/>
      <c r="EIW231" s="249"/>
      <c r="EIX231" s="250"/>
      <c r="EIY231" s="248"/>
      <c r="EIZ231" s="249"/>
      <c r="EJA231" s="250"/>
      <c r="EJB231" s="248"/>
      <c r="EJC231" s="249"/>
      <c r="EJD231" s="250"/>
      <c r="EJE231" s="248"/>
      <c r="EJF231" s="249"/>
      <c r="EJG231" s="250"/>
      <c r="EJH231" s="248"/>
      <c r="EJI231" s="249"/>
      <c r="EJJ231" s="250"/>
      <c r="EJK231" s="248"/>
      <c r="EJL231" s="249"/>
      <c r="EJM231" s="250"/>
      <c r="EJN231" s="248"/>
      <c r="EJO231" s="249"/>
      <c r="EJP231" s="250"/>
      <c r="EJQ231" s="248"/>
      <c r="EJR231" s="249"/>
      <c r="EJS231" s="250"/>
      <c r="EJT231" s="248"/>
      <c r="EJU231" s="249"/>
      <c r="EJV231" s="250"/>
      <c r="EJW231" s="248"/>
      <c r="EJX231" s="249"/>
      <c r="EJY231" s="250"/>
      <c r="EJZ231" s="248"/>
      <c r="EKA231" s="249"/>
      <c r="EKB231" s="250"/>
      <c r="EKC231" s="248"/>
      <c r="EKD231" s="249"/>
      <c r="EKE231" s="250"/>
      <c r="EKF231" s="248"/>
      <c r="EKG231" s="249"/>
      <c r="EKH231" s="250"/>
      <c r="EKI231" s="248"/>
      <c r="EKJ231" s="249"/>
      <c r="EKK231" s="250"/>
      <c r="EKL231" s="248"/>
      <c r="EKM231" s="249"/>
      <c r="EKN231" s="250"/>
      <c r="EKO231" s="248"/>
      <c r="EKP231" s="249"/>
      <c r="EKQ231" s="250"/>
      <c r="EKR231" s="248"/>
      <c r="EKS231" s="249"/>
      <c r="EKT231" s="250"/>
      <c r="EKU231" s="248"/>
      <c r="EKV231" s="249"/>
      <c r="EKW231" s="250"/>
      <c r="EKX231" s="248"/>
      <c r="EKY231" s="249"/>
      <c r="EKZ231" s="250"/>
      <c r="ELA231" s="248"/>
      <c r="ELB231" s="249"/>
      <c r="ELC231" s="250"/>
      <c r="ELD231" s="248"/>
      <c r="ELE231" s="249"/>
      <c r="ELF231" s="250"/>
      <c r="ELG231" s="248"/>
      <c r="ELH231" s="249"/>
      <c r="ELI231" s="250"/>
      <c r="ELJ231" s="248"/>
      <c r="ELK231" s="249"/>
      <c r="ELL231" s="250"/>
      <c r="ELM231" s="248"/>
      <c r="ELN231" s="249"/>
      <c r="ELO231" s="250"/>
      <c r="ELP231" s="248"/>
      <c r="ELQ231" s="249"/>
      <c r="ELR231" s="250"/>
      <c r="ELS231" s="248"/>
      <c r="ELT231" s="249"/>
      <c r="ELU231" s="250"/>
      <c r="ELV231" s="248"/>
      <c r="ELW231" s="249"/>
      <c r="ELX231" s="250"/>
      <c r="ELY231" s="248"/>
      <c r="ELZ231" s="249"/>
      <c r="EMA231" s="250"/>
      <c r="EMB231" s="248"/>
      <c r="EMC231" s="249"/>
      <c r="EMD231" s="250"/>
      <c r="EME231" s="248"/>
      <c r="EMF231" s="249"/>
      <c r="EMG231" s="250"/>
      <c r="EMH231" s="248"/>
      <c r="EMI231" s="249"/>
      <c r="EMJ231" s="250"/>
      <c r="EMK231" s="248"/>
      <c r="EML231" s="249"/>
      <c r="EMM231" s="250"/>
      <c r="EMN231" s="248"/>
      <c r="EMO231" s="249"/>
      <c r="EMP231" s="250"/>
      <c r="EMQ231" s="248"/>
      <c r="EMR231" s="249"/>
      <c r="EMS231" s="250"/>
      <c r="EMT231" s="248"/>
      <c r="EMU231" s="249"/>
      <c r="EMV231" s="250"/>
      <c r="EMW231" s="248"/>
      <c r="EMX231" s="249"/>
      <c r="EMY231" s="250"/>
      <c r="EMZ231" s="248"/>
      <c r="ENA231" s="249"/>
      <c r="ENB231" s="250"/>
      <c r="ENC231" s="248"/>
      <c r="END231" s="249"/>
      <c r="ENE231" s="250"/>
      <c r="ENF231" s="248"/>
      <c r="ENG231" s="249"/>
      <c r="ENH231" s="250"/>
      <c r="ENI231" s="248"/>
      <c r="ENJ231" s="249"/>
      <c r="ENK231" s="250"/>
      <c r="ENL231" s="248"/>
      <c r="ENM231" s="249"/>
      <c r="ENN231" s="250"/>
      <c r="ENO231" s="248"/>
      <c r="ENP231" s="249"/>
      <c r="ENQ231" s="250"/>
      <c r="ENR231" s="248"/>
      <c r="ENS231" s="249"/>
      <c r="ENT231" s="250"/>
      <c r="ENU231" s="248"/>
      <c r="ENV231" s="249"/>
      <c r="ENW231" s="250"/>
      <c r="ENX231" s="248"/>
      <c r="ENY231" s="249"/>
      <c r="ENZ231" s="250"/>
      <c r="EOA231" s="248"/>
      <c r="EOB231" s="249"/>
      <c r="EOC231" s="250"/>
      <c r="EOD231" s="248"/>
      <c r="EOE231" s="249"/>
      <c r="EOF231" s="250"/>
      <c r="EOG231" s="248"/>
      <c r="EOH231" s="249"/>
      <c r="EOI231" s="250"/>
      <c r="EOJ231" s="248"/>
      <c r="EOK231" s="249"/>
      <c r="EOL231" s="250"/>
      <c r="EOM231" s="248"/>
      <c r="EON231" s="249"/>
      <c r="EOO231" s="250"/>
      <c r="EOP231" s="248"/>
      <c r="EOQ231" s="249"/>
      <c r="EOR231" s="250"/>
      <c r="EOS231" s="248"/>
      <c r="EOT231" s="249"/>
      <c r="EOU231" s="250"/>
      <c r="EOV231" s="248"/>
      <c r="EOW231" s="249"/>
      <c r="EOX231" s="250"/>
      <c r="EOY231" s="248"/>
      <c r="EOZ231" s="249"/>
      <c r="EPA231" s="250"/>
      <c r="EPB231" s="248"/>
      <c r="EPC231" s="249"/>
      <c r="EPD231" s="250"/>
      <c r="EPE231" s="248"/>
      <c r="EPF231" s="249"/>
      <c r="EPG231" s="250"/>
      <c r="EPH231" s="248"/>
      <c r="EPI231" s="249"/>
      <c r="EPJ231" s="250"/>
      <c r="EPK231" s="248"/>
      <c r="EPL231" s="249"/>
      <c r="EPM231" s="250"/>
      <c r="EPN231" s="248"/>
      <c r="EPO231" s="249"/>
      <c r="EPP231" s="250"/>
      <c r="EPQ231" s="248"/>
      <c r="EPR231" s="249"/>
      <c r="EPS231" s="250"/>
      <c r="EPT231" s="248"/>
      <c r="EPU231" s="249"/>
      <c r="EPV231" s="250"/>
      <c r="EPW231" s="248"/>
      <c r="EPX231" s="249"/>
      <c r="EPY231" s="250"/>
      <c r="EPZ231" s="248"/>
      <c r="EQA231" s="249"/>
      <c r="EQB231" s="250"/>
      <c r="EQC231" s="248"/>
      <c r="EQD231" s="249"/>
      <c r="EQE231" s="250"/>
      <c r="EQF231" s="248"/>
      <c r="EQG231" s="249"/>
      <c r="EQH231" s="250"/>
      <c r="EQI231" s="248"/>
      <c r="EQJ231" s="249"/>
      <c r="EQK231" s="250"/>
      <c r="EQL231" s="248"/>
      <c r="EQM231" s="249"/>
      <c r="EQN231" s="250"/>
      <c r="EQO231" s="248"/>
      <c r="EQP231" s="249"/>
      <c r="EQQ231" s="250"/>
      <c r="EQR231" s="248"/>
      <c r="EQS231" s="249"/>
      <c r="EQT231" s="250"/>
      <c r="EQU231" s="248"/>
      <c r="EQV231" s="249"/>
      <c r="EQW231" s="250"/>
      <c r="EQX231" s="248"/>
      <c r="EQY231" s="249"/>
      <c r="EQZ231" s="250"/>
      <c r="ERA231" s="248"/>
      <c r="ERB231" s="249"/>
      <c r="ERC231" s="250"/>
      <c r="ERD231" s="248"/>
      <c r="ERE231" s="249"/>
      <c r="ERF231" s="250"/>
      <c r="ERG231" s="248"/>
      <c r="ERH231" s="249"/>
      <c r="ERI231" s="250"/>
      <c r="ERJ231" s="248"/>
      <c r="ERK231" s="249"/>
      <c r="ERL231" s="250"/>
      <c r="ERM231" s="248"/>
      <c r="ERN231" s="249"/>
      <c r="ERO231" s="250"/>
      <c r="ERP231" s="248"/>
      <c r="ERQ231" s="249"/>
      <c r="ERR231" s="250"/>
      <c r="ERS231" s="248"/>
      <c r="ERT231" s="249"/>
      <c r="ERU231" s="250"/>
      <c r="ERV231" s="248"/>
      <c r="ERW231" s="249"/>
      <c r="ERX231" s="250"/>
      <c r="ERY231" s="248"/>
      <c r="ERZ231" s="249"/>
      <c r="ESA231" s="250"/>
      <c r="ESB231" s="248"/>
      <c r="ESC231" s="249"/>
      <c r="ESD231" s="250"/>
      <c r="ESE231" s="248"/>
      <c r="ESF231" s="249"/>
      <c r="ESG231" s="250"/>
      <c r="ESH231" s="248"/>
      <c r="ESI231" s="249"/>
      <c r="ESJ231" s="250"/>
      <c r="ESK231" s="248"/>
      <c r="ESL231" s="249"/>
      <c r="ESM231" s="250"/>
      <c r="ESN231" s="248"/>
      <c r="ESO231" s="249"/>
      <c r="ESP231" s="250"/>
      <c r="ESQ231" s="248"/>
      <c r="ESR231" s="249"/>
      <c r="ESS231" s="250"/>
      <c r="EST231" s="248"/>
      <c r="ESU231" s="249"/>
      <c r="ESV231" s="250"/>
      <c r="ESW231" s="248"/>
      <c r="ESX231" s="249"/>
      <c r="ESY231" s="250"/>
      <c r="ESZ231" s="248"/>
      <c r="ETA231" s="249"/>
      <c r="ETB231" s="250"/>
      <c r="ETC231" s="248"/>
      <c r="ETD231" s="249"/>
      <c r="ETE231" s="250"/>
      <c r="ETF231" s="248"/>
      <c r="ETG231" s="249"/>
      <c r="ETH231" s="250"/>
      <c r="ETI231" s="248"/>
      <c r="ETJ231" s="249"/>
      <c r="ETK231" s="250"/>
      <c r="ETL231" s="248"/>
      <c r="ETM231" s="249"/>
      <c r="ETN231" s="250"/>
      <c r="ETO231" s="248"/>
      <c r="ETP231" s="249"/>
      <c r="ETQ231" s="250"/>
      <c r="ETR231" s="248"/>
      <c r="ETS231" s="249"/>
      <c r="ETT231" s="250"/>
      <c r="ETU231" s="248"/>
      <c r="ETV231" s="249"/>
      <c r="ETW231" s="250"/>
      <c r="ETX231" s="248"/>
      <c r="ETY231" s="249"/>
      <c r="ETZ231" s="250"/>
      <c r="EUA231" s="248"/>
      <c r="EUB231" s="249"/>
      <c r="EUC231" s="250"/>
      <c r="EUD231" s="248"/>
      <c r="EUE231" s="249"/>
      <c r="EUF231" s="250"/>
      <c r="EUG231" s="248"/>
      <c r="EUH231" s="249"/>
      <c r="EUI231" s="250"/>
      <c r="EUJ231" s="248"/>
      <c r="EUK231" s="249"/>
      <c r="EUL231" s="250"/>
      <c r="EUM231" s="248"/>
      <c r="EUN231" s="249"/>
      <c r="EUO231" s="250"/>
      <c r="EUP231" s="248"/>
      <c r="EUQ231" s="249"/>
      <c r="EUR231" s="250"/>
      <c r="EUS231" s="248"/>
      <c r="EUT231" s="249"/>
      <c r="EUU231" s="250"/>
      <c r="EUV231" s="248"/>
      <c r="EUW231" s="249"/>
      <c r="EUX231" s="250"/>
      <c r="EUY231" s="248"/>
      <c r="EUZ231" s="249"/>
      <c r="EVA231" s="250"/>
      <c r="EVB231" s="248"/>
      <c r="EVC231" s="249"/>
      <c r="EVD231" s="250"/>
      <c r="EVE231" s="248"/>
      <c r="EVF231" s="249"/>
      <c r="EVG231" s="250"/>
      <c r="EVH231" s="248"/>
      <c r="EVI231" s="249"/>
      <c r="EVJ231" s="250"/>
      <c r="EVK231" s="248"/>
      <c r="EVL231" s="249"/>
      <c r="EVM231" s="250"/>
      <c r="EVN231" s="248"/>
      <c r="EVO231" s="249"/>
      <c r="EVP231" s="250"/>
      <c r="EVQ231" s="248"/>
      <c r="EVR231" s="249"/>
      <c r="EVS231" s="250"/>
      <c r="EVT231" s="248"/>
      <c r="EVU231" s="249"/>
      <c r="EVV231" s="250"/>
      <c r="EVW231" s="248"/>
      <c r="EVX231" s="249"/>
      <c r="EVY231" s="250"/>
      <c r="EVZ231" s="248"/>
      <c r="EWA231" s="249"/>
      <c r="EWB231" s="250"/>
      <c r="EWC231" s="248"/>
      <c r="EWD231" s="249"/>
      <c r="EWE231" s="250"/>
      <c r="EWF231" s="248"/>
      <c r="EWG231" s="249"/>
      <c r="EWH231" s="250"/>
      <c r="EWI231" s="248"/>
      <c r="EWJ231" s="249"/>
      <c r="EWK231" s="250"/>
      <c r="EWL231" s="248"/>
      <c r="EWM231" s="249"/>
      <c r="EWN231" s="250"/>
      <c r="EWO231" s="248"/>
      <c r="EWP231" s="249"/>
      <c r="EWQ231" s="250"/>
      <c r="EWR231" s="248"/>
      <c r="EWS231" s="249"/>
      <c r="EWT231" s="250"/>
      <c r="EWU231" s="248"/>
      <c r="EWV231" s="249"/>
      <c r="EWW231" s="250"/>
      <c r="EWX231" s="248"/>
      <c r="EWY231" s="249"/>
      <c r="EWZ231" s="250"/>
      <c r="EXA231" s="248"/>
      <c r="EXB231" s="249"/>
      <c r="EXC231" s="250"/>
      <c r="EXD231" s="248"/>
      <c r="EXE231" s="249"/>
      <c r="EXF231" s="250"/>
      <c r="EXG231" s="248"/>
      <c r="EXH231" s="249"/>
      <c r="EXI231" s="250"/>
      <c r="EXJ231" s="248"/>
      <c r="EXK231" s="249"/>
      <c r="EXL231" s="250"/>
      <c r="EXM231" s="248"/>
      <c r="EXN231" s="249"/>
      <c r="EXO231" s="250"/>
      <c r="EXP231" s="248"/>
      <c r="EXQ231" s="249"/>
      <c r="EXR231" s="250"/>
      <c r="EXS231" s="248"/>
      <c r="EXT231" s="249"/>
      <c r="EXU231" s="250"/>
      <c r="EXV231" s="248"/>
      <c r="EXW231" s="249"/>
      <c r="EXX231" s="250"/>
      <c r="EXY231" s="248"/>
      <c r="EXZ231" s="249"/>
      <c r="EYA231" s="250"/>
      <c r="EYB231" s="248"/>
      <c r="EYC231" s="249"/>
      <c r="EYD231" s="250"/>
      <c r="EYE231" s="248"/>
      <c r="EYF231" s="249"/>
      <c r="EYG231" s="250"/>
      <c r="EYH231" s="248"/>
      <c r="EYI231" s="249"/>
      <c r="EYJ231" s="250"/>
      <c r="EYK231" s="248"/>
      <c r="EYL231" s="249"/>
      <c r="EYM231" s="250"/>
      <c r="EYN231" s="248"/>
      <c r="EYO231" s="249"/>
      <c r="EYP231" s="250"/>
      <c r="EYQ231" s="248"/>
      <c r="EYR231" s="249"/>
      <c r="EYS231" s="250"/>
      <c r="EYT231" s="248"/>
      <c r="EYU231" s="249"/>
      <c r="EYV231" s="250"/>
      <c r="EYW231" s="248"/>
      <c r="EYX231" s="249"/>
      <c r="EYY231" s="250"/>
      <c r="EYZ231" s="248"/>
      <c r="EZA231" s="249"/>
      <c r="EZB231" s="250"/>
      <c r="EZC231" s="248"/>
      <c r="EZD231" s="249"/>
      <c r="EZE231" s="250"/>
      <c r="EZF231" s="248"/>
      <c r="EZG231" s="249"/>
      <c r="EZH231" s="250"/>
      <c r="EZI231" s="248"/>
      <c r="EZJ231" s="249"/>
      <c r="EZK231" s="250"/>
      <c r="EZL231" s="248"/>
      <c r="EZM231" s="249"/>
      <c r="EZN231" s="250"/>
      <c r="EZO231" s="248"/>
      <c r="EZP231" s="249"/>
      <c r="EZQ231" s="250"/>
      <c r="EZR231" s="248"/>
      <c r="EZS231" s="249"/>
      <c r="EZT231" s="250"/>
      <c r="EZU231" s="248"/>
      <c r="EZV231" s="249"/>
      <c r="EZW231" s="250"/>
      <c r="EZX231" s="248"/>
      <c r="EZY231" s="249"/>
      <c r="EZZ231" s="250"/>
      <c r="FAA231" s="248"/>
      <c r="FAB231" s="249"/>
      <c r="FAC231" s="250"/>
      <c r="FAD231" s="248"/>
      <c r="FAE231" s="249"/>
      <c r="FAF231" s="250"/>
      <c r="FAG231" s="248"/>
      <c r="FAH231" s="249"/>
      <c r="FAI231" s="250"/>
      <c r="FAJ231" s="248"/>
      <c r="FAK231" s="249"/>
      <c r="FAL231" s="250"/>
      <c r="FAM231" s="248"/>
      <c r="FAN231" s="249"/>
      <c r="FAO231" s="250"/>
      <c r="FAP231" s="248"/>
      <c r="FAQ231" s="249"/>
      <c r="FAR231" s="250"/>
      <c r="FAS231" s="248"/>
      <c r="FAT231" s="249"/>
      <c r="FAU231" s="250"/>
      <c r="FAV231" s="248"/>
      <c r="FAW231" s="249"/>
      <c r="FAX231" s="250"/>
      <c r="FAY231" s="248"/>
      <c r="FAZ231" s="249"/>
      <c r="FBA231" s="250"/>
      <c r="FBB231" s="248"/>
      <c r="FBC231" s="249"/>
      <c r="FBD231" s="250"/>
      <c r="FBE231" s="248"/>
      <c r="FBF231" s="249"/>
      <c r="FBG231" s="250"/>
      <c r="FBH231" s="248"/>
      <c r="FBI231" s="249"/>
      <c r="FBJ231" s="250"/>
      <c r="FBK231" s="248"/>
      <c r="FBL231" s="249"/>
      <c r="FBM231" s="250"/>
      <c r="FBN231" s="248"/>
      <c r="FBO231" s="249"/>
      <c r="FBP231" s="250"/>
      <c r="FBQ231" s="248"/>
      <c r="FBR231" s="249"/>
      <c r="FBS231" s="250"/>
      <c r="FBT231" s="248"/>
      <c r="FBU231" s="249"/>
      <c r="FBV231" s="250"/>
      <c r="FBW231" s="248"/>
      <c r="FBX231" s="249"/>
      <c r="FBY231" s="250"/>
      <c r="FBZ231" s="248"/>
      <c r="FCA231" s="249"/>
      <c r="FCB231" s="250"/>
      <c r="FCC231" s="248"/>
      <c r="FCD231" s="249"/>
      <c r="FCE231" s="250"/>
      <c r="FCF231" s="248"/>
      <c r="FCG231" s="249"/>
      <c r="FCH231" s="250"/>
      <c r="FCI231" s="248"/>
      <c r="FCJ231" s="249"/>
      <c r="FCK231" s="250"/>
      <c r="FCL231" s="248"/>
      <c r="FCM231" s="249"/>
      <c r="FCN231" s="250"/>
      <c r="FCO231" s="248"/>
      <c r="FCP231" s="249"/>
      <c r="FCQ231" s="250"/>
      <c r="FCR231" s="248"/>
      <c r="FCS231" s="249"/>
      <c r="FCT231" s="250"/>
      <c r="FCU231" s="248"/>
      <c r="FCV231" s="249"/>
      <c r="FCW231" s="250"/>
      <c r="FCX231" s="248"/>
      <c r="FCY231" s="249"/>
      <c r="FCZ231" s="250"/>
      <c r="FDA231" s="248"/>
      <c r="FDB231" s="249"/>
      <c r="FDC231" s="250"/>
      <c r="FDD231" s="248"/>
      <c r="FDE231" s="249"/>
      <c r="FDF231" s="250"/>
      <c r="FDG231" s="248"/>
      <c r="FDH231" s="249"/>
      <c r="FDI231" s="250"/>
      <c r="FDJ231" s="248"/>
      <c r="FDK231" s="249"/>
      <c r="FDL231" s="250"/>
      <c r="FDM231" s="248"/>
      <c r="FDN231" s="249"/>
      <c r="FDO231" s="250"/>
      <c r="FDP231" s="248"/>
      <c r="FDQ231" s="249"/>
      <c r="FDR231" s="250"/>
      <c r="FDS231" s="248"/>
      <c r="FDT231" s="249"/>
      <c r="FDU231" s="250"/>
      <c r="FDV231" s="248"/>
      <c r="FDW231" s="249"/>
      <c r="FDX231" s="250"/>
      <c r="FDY231" s="248"/>
      <c r="FDZ231" s="249"/>
      <c r="FEA231" s="250"/>
      <c r="FEB231" s="248"/>
      <c r="FEC231" s="249"/>
      <c r="FED231" s="250"/>
      <c r="FEE231" s="248"/>
      <c r="FEF231" s="249"/>
      <c r="FEG231" s="250"/>
      <c r="FEH231" s="248"/>
      <c r="FEI231" s="249"/>
      <c r="FEJ231" s="250"/>
      <c r="FEK231" s="248"/>
      <c r="FEL231" s="249"/>
      <c r="FEM231" s="250"/>
      <c r="FEN231" s="248"/>
      <c r="FEO231" s="249"/>
      <c r="FEP231" s="250"/>
      <c r="FEQ231" s="248"/>
      <c r="FER231" s="249"/>
      <c r="FES231" s="250"/>
      <c r="FET231" s="248"/>
      <c r="FEU231" s="249"/>
      <c r="FEV231" s="250"/>
      <c r="FEW231" s="248"/>
      <c r="FEX231" s="249"/>
      <c r="FEY231" s="250"/>
      <c r="FEZ231" s="248"/>
      <c r="FFA231" s="249"/>
      <c r="FFB231" s="250"/>
      <c r="FFC231" s="248"/>
      <c r="FFD231" s="249"/>
      <c r="FFE231" s="250"/>
      <c r="FFF231" s="248"/>
      <c r="FFG231" s="249"/>
      <c r="FFH231" s="250"/>
      <c r="FFI231" s="248"/>
      <c r="FFJ231" s="249"/>
      <c r="FFK231" s="250"/>
      <c r="FFL231" s="248"/>
      <c r="FFM231" s="249"/>
      <c r="FFN231" s="250"/>
      <c r="FFO231" s="248"/>
      <c r="FFP231" s="249"/>
      <c r="FFQ231" s="250"/>
      <c r="FFR231" s="248"/>
      <c r="FFS231" s="249"/>
      <c r="FFT231" s="250"/>
      <c r="FFU231" s="248"/>
      <c r="FFV231" s="249"/>
      <c r="FFW231" s="250"/>
      <c r="FFX231" s="248"/>
      <c r="FFY231" s="249"/>
      <c r="FFZ231" s="250"/>
      <c r="FGA231" s="248"/>
      <c r="FGB231" s="249"/>
      <c r="FGC231" s="250"/>
      <c r="FGD231" s="248"/>
      <c r="FGE231" s="249"/>
      <c r="FGF231" s="250"/>
      <c r="FGG231" s="248"/>
      <c r="FGH231" s="249"/>
      <c r="FGI231" s="250"/>
      <c r="FGJ231" s="248"/>
      <c r="FGK231" s="249"/>
      <c r="FGL231" s="250"/>
      <c r="FGM231" s="248"/>
      <c r="FGN231" s="249"/>
      <c r="FGO231" s="250"/>
      <c r="FGP231" s="248"/>
      <c r="FGQ231" s="249"/>
      <c r="FGR231" s="250"/>
      <c r="FGS231" s="248"/>
      <c r="FGT231" s="249"/>
      <c r="FGU231" s="250"/>
      <c r="FGV231" s="248"/>
      <c r="FGW231" s="249"/>
      <c r="FGX231" s="250"/>
      <c r="FGY231" s="248"/>
      <c r="FGZ231" s="249"/>
      <c r="FHA231" s="250"/>
      <c r="FHB231" s="248"/>
      <c r="FHC231" s="249"/>
      <c r="FHD231" s="250"/>
      <c r="FHE231" s="248"/>
      <c r="FHF231" s="249"/>
      <c r="FHG231" s="250"/>
      <c r="FHH231" s="248"/>
      <c r="FHI231" s="249"/>
      <c r="FHJ231" s="250"/>
      <c r="FHK231" s="248"/>
      <c r="FHL231" s="249"/>
      <c r="FHM231" s="250"/>
      <c r="FHN231" s="248"/>
      <c r="FHO231" s="249"/>
      <c r="FHP231" s="250"/>
      <c r="FHQ231" s="248"/>
      <c r="FHR231" s="249"/>
      <c r="FHS231" s="250"/>
      <c r="FHT231" s="248"/>
      <c r="FHU231" s="249"/>
      <c r="FHV231" s="250"/>
      <c r="FHW231" s="248"/>
      <c r="FHX231" s="249"/>
      <c r="FHY231" s="250"/>
      <c r="FHZ231" s="248"/>
      <c r="FIA231" s="249"/>
      <c r="FIB231" s="250"/>
      <c r="FIC231" s="248"/>
      <c r="FID231" s="249"/>
      <c r="FIE231" s="250"/>
      <c r="FIF231" s="248"/>
      <c r="FIG231" s="249"/>
      <c r="FIH231" s="250"/>
      <c r="FII231" s="248"/>
      <c r="FIJ231" s="249"/>
      <c r="FIK231" s="250"/>
      <c r="FIL231" s="248"/>
      <c r="FIM231" s="249"/>
      <c r="FIN231" s="250"/>
      <c r="FIO231" s="248"/>
      <c r="FIP231" s="249"/>
      <c r="FIQ231" s="250"/>
      <c r="FIR231" s="248"/>
      <c r="FIS231" s="249"/>
      <c r="FIT231" s="250"/>
      <c r="FIU231" s="248"/>
      <c r="FIV231" s="249"/>
      <c r="FIW231" s="250"/>
      <c r="FIX231" s="248"/>
      <c r="FIY231" s="249"/>
      <c r="FIZ231" s="250"/>
      <c r="FJA231" s="248"/>
      <c r="FJB231" s="249"/>
      <c r="FJC231" s="250"/>
      <c r="FJD231" s="248"/>
      <c r="FJE231" s="249"/>
      <c r="FJF231" s="250"/>
      <c r="FJG231" s="248"/>
      <c r="FJH231" s="249"/>
      <c r="FJI231" s="250"/>
      <c r="FJJ231" s="248"/>
      <c r="FJK231" s="249"/>
      <c r="FJL231" s="250"/>
      <c r="FJM231" s="248"/>
      <c r="FJN231" s="249"/>
      <c r="FJO231" s="250"/>
      <c r="FJP231" s="248"/>
      <c r="FJQ231" s="249"/>
      <c r="FJR231" s="250"/>
      <c r="FJS231" s="248"/>
      <c r="FJT231" s="249"/>
      <c r="FJU231" s="250"/>
      <c r="FJV231" s="248"/>
      <c r="FJW231" s="249"/>
      <c r="FJX231" s="250"/>
      <c r="FJY231" s="248"/>
      <c r="FJZ231" s="249"/>
      <c r="FKA231" s="250"/>
      <c r="FKB231" s="248"/>
      <c r="FKC231" s="249"/>
      <c r="FKD231" s="250"/>
      <c r="FKE231" s="248"/>
      <c r="FKF231" s="249"/>
      <c r="FKG231" s="250"/>
      <c r="FKH231" s="248"/>
      <c r="FKI231" s="249"/>
      <c r="FKJ231" s="250"/>
      <c r="FKK231" s="248"/>
      <c r="FKL231" s="249"/>
      <c r="FKM231" s="250"/>
      <c r="FKN231" s="248"/>
      <c r="FKO231" s="249"/>
      <c r="FKP231" s="250"/>
      <c r="FKQ231" s="248"/>
      <c r="FKR231" s="249"/>
      <c r="FKS231" s="250"/>
      <c r="FKT231" s="248"/>
      <c r="FKU231" s="249"/>
      <c r="FKV231" s="250"/>
      <c r="FKW231" s="248"/>
      <c r="FKX231" s="249"/>
      <c r="FKY231" s="250"/>
      <c r="FKZ231" s="248"/>
      <c r="FLA231" s="249"/>
      <c r="FLB231" s="250"/>
      <c r="FLC231" s="248"/>
      <c r="FLD231" s="249"/>
      <c r="FLE231" s="250"/>
      <c r="FLF231" s="248"/>
      <c r="FLG231" s="249"/>
      <c r="FLH231" s="250"/>
      <c r="FLI231" s="248"/>
      <c r="FLJ231" s="249"/>
      <c r="FLK231" s="250"/>
      <c r="FLL231" s="248"/>
      <c r="FLM231" s="249"/>
      <c r="FLN231" s="250"/>
      <c r="FLO231" s="248"/>
      <c r="FLP231" s="249"/>
      <c r="FLQ231" s="250"/>
      <c r="FLR231" s="248"/>
      <c r="FLS231" s="249"/>
      <c r="FLT231" s="250"/>
      <c r="FLU231" s="248"/>
      <c r="FLV231" s="249"/>
      <c r="FLW231" s="250"/>
      <c r="FLX231" s="248"/>
      <c r="FLY231" s="249"/>
      <c r="FLZ231" s="250"/>
      <c r="FMA231" s="248"/>
      <c r="FMB231" s="249"/>
      <c r="FMC231" s="250"/>
      <c r="FMD231" s="248"/>
      <c r="FME231" s="249"/>
      <c r="FMF231" s="250"/>
      <c r="FMG231" s="248"/>
      <c r="FMH231" s="249"/>
      <c r="FMI231" s="250"/>
      <c r="FMJ231" s="248"/>
      <c r="FMK231" s="249"/>
      <c r="FML231" s="250"/>
      <c r="FMM231" s="248"/>
      <c r="FMN231" s="249"/>
      <c r="FMO231" s="250"/>
      <c r="FMP231" s="248"/>
      <c r="FMQ231" s="249"/>
      <c r="FMR231" s="250"/>
      <c r="FMS231" s="248"/>
      <c r="FMT231" s="249"/>
      <c r="FMU231" s="250"/>
      <c r="FMV231" s="248"/>
      <c r="FMW231" s="249"/>
      <c r="FMX231" s="250"/>
      <c r="FMY231" s="248"/>
      <c r="FMZ231" s="249"/>
      <c r="FNA231" s="250"/>
      <c r="FNB231" s="248"/>
      <c r="FNC231" s="249"/>
      <c r="FND231" s="250"/>
      <c r="FNE231" s="248"/>
      <c r="FNF231" s="249"/>
      <c r="FNG231" s="250"/>
      <c r="FNH231" s="248"/>
      <c r="FNI231" s="249"/>
      <c r="FNJ231" s="250"/>
      <c r="FNK231" s="248"/>
      <c r="FNL231" s="249"/>
      <c r="FNM231" s="250"/>
      <c r="FNN231" s="248"/>
      <c r="FNO231" s="249"/>
      <c r="FNP231" s="250"/>
      <c r="FNQ231" s="248"/>
      <c r="FNR231" s="249"/>
      <c r="FNS231" s="250"/>
      <c r="FNT231" s="248"/>
      <c r="FNU231" s="249"/>
      <c r="FNV231" s="250"/>
      <c r="FNW231" s="248"/>
      <c r="FNX231" s="249"/>
      <c r="FNY231" s="250"/>
      <c r="FNZ231" s="248"/>
      <c r="FOA231" s="249"/>
      <c r="FOB231" s="250"/>
      <c r="FOC231" s="248"/>
      <c r="FOD231" s="249"/>
      <c r="FOE231" s="250"/>
      <c r="FOF231" s="248"/>
      <c r="FOG231" s="249"/>
      <c r="FOH231" s="250"/>
      <c r="FOI231" s="248"/>
      <c r="FOJ231" s="249"/>
      <c r="FOK231" s="250"/>
      <c r="FOL231" s="248"/>
      <c r="FOM231" s="249"/>
      <c r="FON231" s="250"/>
      <c r="FOO231" s="248"/>
      <c r="FOP231" s="249"/>
      <c r="FOQ231" s="250"/>
      <c r="FOR231" s="248"/>
      <c r="FOS231" s="249"/>
      <c r="FOT231" s="250"/>
      <c r="FOU231" s="248"/>
      <c r="FOV231" s="249"/>
      <c r="FOW231" s="250"/>
      <c r="FOX231" s="248"/>
      <c r="FOY231" s="249"/>
      <c r="FOZ231" s="250"/>
      <c r="FPA231" s="248"/>
      <c r="FPB231" s="249"/>
      <c r="FPC231" s="250"/>
      <c r="FPD231" s="248"/>
      <c r="FPE231" s="249"/>
      <c r="FPF231" s="250"/>
      <c r="FPG231" s="248"/>
      <c r="FPH231" s="249"/>
      <c r="FPI231" s="250"/>
      <c r="FPJ231" s="248"/>
      <c r="FPK231" s="249"/>
      <c r="FPL231" s="250"/>
      <c r="FPM231" s="248"/>
      <c r="FPN231" s="249"/>
      <c r="FPO231" s="250"/>
      <c r="FPP231" s="248"/>
      <c r="FPQ231" s="249"/>
      <c r="FPR231" s="250"/>
      <c r="FPS231" s="248"/>
      <c r="FPT231" s="249"/>
      <c r="FPU231" s="250"/>
      <c r="FPV231" s="248"/>
      <c r="FPW231" s="249"/>
      <c r="FPX231" s="250"/>
      <c r="FPY231" s="248"/>
      <c r="FPZ231" s="249"/>
      <c r="FQA231" s="250"/>
      <c r="FQB231" s="248"/>
      <c r="FQC231" s="249"/>
      <c r="FQD231" s="250"/>
      <c r="FQE231" s="248"/>
      <c r="FQF231" s="249"/>
      <c r="FQG231" s="250"/>
      <c r="FQH231" s="248"/>
      <c r="FQI231" s="249"/>
      <c r="FQJ231" s="250"/>
      <c r="FQK231" s="248"/>
      <c r="FQL231" s="249"/>
      <c r="FQM231" s="250"/>
      <c r="FQN231" s="248"/>
      <c r="FQO231" s="249"/>
      <c r="FQP231" s="250"/>
      <c r="FQQ231" s="248"/>
      <c r="FQR231" s="249"/>
      <c r="FQS231" s="250"/>
      <c r="FQT231" s="248"/>
      <c r="FQU231" s="249"/>
      <c r="FQV231" s="250"/>
      <c r="FQW231" s="248"/>
      <c r="FQX231" s="249"/>
      <c r="FQY231" s="250"/>
      <c r="FQZ231" s="248"/>
      <c r="FRA231" s="249"/>
      <c r="FRB231" s="250"/>
      <c r="FRC231" s="248"/>
      <c r="FRD231" s="249"/>
      <c r="FRE231" s="250"/>
      <c r="FRF231" s="248"/>
      <c r="FRG231" s="249"/>
      <c r="FRH231" s="250"/>
      <c r="FRI231" s="248"/>
      <c r="FRJ231" s="249"/>
      <c r="FRK231" s="250"/>
      <c r="FRL231" s="248"/>
      <c r="FRM231" s="249"/>
      <c r="FRN231" s="250"/>
      <c r="FRO231" s="248"/>
      <c r="FRP231" s="249"/>
      <c r="FRQ231" s="250"/>
      <c r="FRR231" s="248"/>
      <c r="FRS231" s="249"/>
      <c r="FRT231" s="250"/>
      <c r="FRU231" s="248"/>
      <c r="FRV231" s="249"/>
      <c r="FRW231" s="250"/>
      <c r="FRX231" s="248"/>
      <c r="FRY231" s="249"/>
      <c r="FRZ231" s="250"/>
      <c r="FSA231" s="248"/>
      <c r="FSB231" s="249"/>
      <c r="FSC231" s="250"/>
      <c r="FSD231" s="248"/>
      <c r="FSE231" s="249"/>
      <c r="FSF231" s="250"/>
      <c r="FSG231" s="248"/>
      <c r="FSH231" s="249"/>
      <c r="FSI231" s="250"/>
      <c r="FSJ231" s="248"/>
      <c r="FSK231" s="249"/>
      <c r="FSL231" s="250"/>
      <c r="FSM231" s="248"/>
      <c r="FSN231" s="249"/>
      <c r="FSO231" s="250"/>
      <c r="FSP231" s="248"/>
      <c r="FSQ231" s="249"/>
      <c r="FSR231" s="250"/>
      <c r="FSS231" s="248"/>
      <c r="FST231" s="249"/>
      <c r="FSU231" s="250"/>
      <c r="FSV231" s="248"/>
      <c r="FSW231" s="249"/>
      <c r="FSX231" s="250"/>
      <c r="FSY231" s="248"/>
      <c r="FSZ231" s="249"/>
      <c r="FTA231" s="250"/>
      <c r="FTB231" s="248"/>
      <c r="FTC231" s="249"/>
      <c r="FTD231" s="250"/>
      <c r="FTE231" s="248"/>
      <c r="FTF231" s="249"/>
      <c r="FTG231" s="250"/>
      <c r="FTH231" s="248"/>
      <c r="FTI231" s="249"/>
      <c r="FTJ231" s="250"/>
      <c r="FTK231" s="248"/>
      <c r="FTL231" s="249"/>
      <c r="FTM231" s="250"/>
      <c r="FTN231" s="248"/>
      <c r="FTO231" s="249"/>
      <c r="FTP231" s="250"/>
      <c r="FTQ231" s="248"/>
      <c r="FTR231" s="249"/>
      <c r="FTS231" s="250"/>
      <c r="FTT231" s="248"/>
      <c r="FTU231" s="249"/>
      <c r="FTV231" s="250"/>
      <c r="FTW231" s="248"/>
      <c r="FTX231" s="249"/>
      <c r="FTY231" s="250"/>
      <c r="FTZ231" s="248"/>
      <c r="FUA231" s="249"/>
      <c r="FUB231" s="250"/>
      <c r="FUC231" s="248"/>
      <c r="FUD231" s="249"/>
      <c r="FUE231" s="250"/>
      <c r="FUF231" s="248"/>
      <c r="FUG231" s="249"/>
      <c r="FUH231" s="250"/>
      <c r="FUI231" s="248"/>
      <c r="FUJ231" s="249"/>
      <c r="FUK231" s="250"/>
      <c r="FUL231" s="248"/>
      <c r="FUM231" s="249"/>
      <c r="FUN231" s="250"/>
      <c r="FUO231" s="248"/>
      <c r="FUP231" s="249"/>
      <c r="FUQ231" s="250"/>
      <c r="FUR231" s="248"/>
      <c r="FUS231" s="249"/>
      <c r="FUT231" s="250"/>
      <c r="FUU231" s="248"/>
      <c r="FUV231" s="249"/>
      <c r="FUW231" s="250"/>
      <c r="FUX231" s="248"/>
      <c r="FUY231" s="249"/>
      <c r="FUZ231" s="250"/>
      <c r="FVA231" s="248"/>
      <c r="FVB231" s="249"/>
      <c r="FVC231" s="250"/>
      <c r="FVD231" s="248"/>
      <c r="FVE231" s="249"/>
      <c r="FVF231" s="250"/>
      <c r="FVG231" s="248"/>
      <c r="FVH231" s="249"/>
      <c r="FVI231" s="250"/>
      <c r="FVJ231" s="248"/>
      <c r="FVK231" s="249"/>
      <c r="FVL231" s="250"/>
      <c r="FVM231" s="248"/>
      <c r="FVN231" s="249"/>
      <c r="FVO231" s="250"/>
      <c r="FVP231" s="248"/>
      <c r="FVQ231" s="249"/>
      <c r="FVR231" s="250"/>
      <c r="FVS231" s="248"/>
      <c r="FVT231" s="249"/>
      <c r="FVU231" s="250"/>
      <c r="FVV231" s="248"/>
      <c r="FVW231" s="249"/>
      <c r="FVX231" s="250"/>
      <c r="FVY231" s="248"/>
      <c r="FVZ231" s="249"/>
      <c r="FWA231" s="250"/>
      <c r="FWB231" s="248"/>
      <c r="FWC231" s="249"/>
      <c r="FWD231" s="250"/>
      <c r="FWE231" s="248"/>
      <c r="FWF231" s="249"/>
      <c r="FWG231" s="250"/>
      <c r="FWH231" s="248"/>
      <c r="FWI231" s="249"/>
      <c r="FWJ231" s="250"/>
      <c r="FWK231" s="248"/>
      <c r="FWL231" s="249"/>
      <c r="FWM231" s="250"/>
      <c r="FWN231" s="248"/>
      <c r="FWO231" s="249"/>
      <c r="FWP231" s="250"/>
      <c r="FWQ231" s="248"/>
      <c r="FWR231" s="249"/>
      <c r="FWS231" s="250"/>
      <c r="FWT231" s="248"/>
      <c r="FWU231" s="249"/>
      <c r="FWV231" s="250"/>
      <c r="FWW231" s="248"/>
      <c r="FWX231" s="249"/>
      <c r="FWY231" s="250"/>
      <c r="FWZ231" s="248"/>
      <c r="FXA231" s="249"/>
      <c r="FXB231" s="250"/>
      <c r="FXC231" s="248"/>
      <c r="FXD231" s="249"/>
      <c r="FXE231" s="250"/>
      <c r="FXF231" s="248"/>
      <c r="FXG231" s="249"/>
      <c r="FXH231" s="250"/>
      <c r="FXI231" s="248"/>
      <c r="FXJ231" s="249"/>
      <c r="FXK231" s="250"/>
      <c r="FXL231" s="248"/>
      <c r="FXM231" s="249"/>
      <c r="FXN231" s="250"/>
      <c r="FXO231" s="248"/>
      <c r="FXP231" s="249"/>
      <c r="FXQ231" s="250"/>
      <c r="FXR231" s="248"/>
      <c r="FXS231" s="249"/>
      <c r="FXT231" s="250"/>
      <c r="FXU231" s="248"/>
      <c r="FXV231" s="249"/>
      <c r="FXW231" s="250"/>
      <c r="FXX231" s="248"/>
      <c r="FXY231" s="249"/>
      <c r="FXZ231" s="250"/>
      <c r="FYA231" s="248"/>
      <c r="FYB231" s="249"/>
      <c r="FYC231" s="250"/>
      <c r="FYD231" s="248"/>
      <c r="FYE231" s="249"/>
      <c r="FYF231" s="250"/>
      <c r="FYG231" s="248"/>
      <c r="FYH231" s="249"/>
      <c r="FYI231" s="250"/>
      <c r="FYJ231" s="248"/>
      <c r="FYK231" s="249"/>
      <c r="FYL231" s="250"/>
      <c r="FYM231" s="248"/>
      <c r="FYN231" s="249"/>
      <c r="FYO231" s="250"/>
      <c r="FYP231" s="248"/>
      <c r="FYQ231" s="249"/>
      <c r="FYR231" s="250"/>
      <c r="FYS231" s="248"/>
      <c r="FYT231" s="249"/>
      <c r="FYU231" s="250"/>
      <c r="FYV231" s="248"/>
      <c r="FYW231" s="249"/>
      <c r="FYX231" s="250"/>
      <c r="FYY231" s="248"/>
      <c r="FYZ231" s="249"/>
      <c r="FZA231" s="250"/>
      <c r="FZB231" s="248"/>
      <c r="FZC231" s="249"/>
      <c r="FZD231" s="250"/>
      <c r="FZE231" s="248"/>
      <c r="FZF231" s="249"/>
      <c r="FZG231" s="250"/>
      <c r="FZH231" s="248"/>
      <c r="FZI231" s="249"/>
      <c r="FZJ231" s="250"/>
      <c r="FZK231" s="248"/>
      <c r="FZL231" s="249"/>
      <c r="FZM231" s="250"/>
      <c r="FZN231" s="248"/>
      <c r="FZO231" s="249"/>
      <c r="FZP231" s="250"/>
      <c r="FZQ231" s="248"/>
      <c r="FZR231" s="249"/>
      <c r="FZS231" s="250"/>
      <c r="FZT231" s="248"/>
      <c r="FZU231" s="249"/>
      <c r="FZV231" s="250"/>
      <c r="FZW231" s="248"/>
      <c r="FZX231" s="249"/>
      <c r="FZY231" s="250"/>
      <c r="FZZ231" s="248"/>
      <c r="GAA231" s="249"/>
      <c r="GAB231" s="250"/>
      <c r="GAC231" s="248"/>
      <c r="GAD231" s="249"/>
      <c r="GAE231" s="250"/>
      <c r="GAF231" s="248"/>
      <c r="GAG231" s="249"/>
      <c r="GAH231" s="250"/>
      <c r="GAI231" s="248"/>
      <c r="GAJ231" s="249"/>
      <c r="GAK231" s="250"/>
      <c r="GAL231" s="248"/>
      <c r="GAM231" s="249"/>
      <c r="GAN231" s="250"/>
      <c r="GAO231" s="248"/>
      <c r="GAP231" s="249"/>
      <c r="GAQ231" s="250"/>
      <c r="GAR231" s="248"/>
      <c r="GAS231" s="249"/>
      <c r="GAT231" s="250"/>
      <c r="GAU231" s="248"/>
      <c r="GAV231" s="249"/>
      <c r="GAW231" s="250"/>
      <c r="GAX231" s="248"/>
      <c r="GAY231" s="249"/>
      <c r="GAZ231" s="250"/>
      <c r="GBA231" s="248"/>
      <c r="GBB231" s="249"/>
      <c r="GBC231" s="250"/>
      <c r="GBD231" s="248"/>
      <c r="GBE231" s="249"/>
      <c r="GBF231" s="250"/>
      <c r="GBG231" s="248"/>
      <c r="GBH231" s="249"/>
      <c r="GBI231" s="250"/>
      <c r="GBJ231" s="248"/>
      <c r="GBK231" s="249"/>
      <c r="GBL231" s="250"/>
      <c r="GBM231" s="248"/>
      <c r="GBN231" s="249"/>
      <c r="GBO231" s="250"/>
      <c r="GBP231" s="248"/>
      <c r="GBQ231" s="249"/>
      <c r="GBR231" s="250"/>
      <c r="GBS231" s="248"/>
      <c r="GBT231" s="249"/>
      <c r="GBU231" s="250"/>
      <c r="GBV231" s="248"/>
      <c r="GBW231" s="249"/>
      <c r="GBX231" s="250"/>
      <c r="GBY231" s="248"/>
      <c r="GBZ231" s="249"/>
      <c r="GCA231" s="250"/>
      <c r="GCB231" s="248"/>
      <c r="GCC231" s="249"/>
      <c r="GCD231" s="250"/>
      <c r="GCE231" s="248"/>
      <c r="GCF231" s="249"/>
      <c r="GCG231" s="250"/>
      <c r="GCH231" s="248"/>
      <c r="GCI231" s="249"/>
      <c r="GCJ231" s="250"/>
      <c r="GCK231" s="248"/>
      <c r="GCL231" s="249"/>
      <c r="GCM231" s="250"/>
      <c r="GCN231" s="248"/>
      <c r="GCO231" s="249"/>
      <c r="GCP231" s="250"/>
      <c r="GCQ231" s="248"/>
      <c r="GCR231" s="249"/>
      <c r="GCS231" s="250"/>
      <c r="GCT231" s="248"/>
      <c r="GCU231" s="249"/>
      <c r="GCV231" s="250"/>
      <c r="GCW231" s="248"/>
      <c r="GCX231" s="249"/>
      <c r="GCY231" s="250"/>
      <c r="GCZ231" s="248"/>
      <c r="GDA231" s="249"/>
      <c r="GDB231" s="250"/>
      <c r="GDC231" s="248"/>
      <c r="GDD231" s="249"/>
      <c r="GDE231" s="250"/>
      <c r="GDF231" s="248"/>
      <c r="GDG231" s="249"/>
      <c r="GDH231" s="250"/>
      <c r="GDI231" s="248"/>
      <c r="GDJ231" s="249"/>
      <c r="GDK231" s="250"/>
      <c r="GDL231" s="248"/>
      <c r="GDM231" s="249"/>
      <c r="GDN231" s="250"/>
      <c r="GDO231" s="248"/>
      <c r="GDP231" s="249"/>
      <c r="GDQ231" s="250"/>
      <c r="GDR231" s="248"/>
      <c r="GDS231" s="249"/>
      <c r="GDT231" s="250"/>
      <c r="GDU231" s="248"/>
      <c r="GDV231" s="249"/>
      <c r="GDW231" s="250"/>
      <c r="GDX231" s="248"/>
      <c r="GDY231" s="249"/>
      <c r="GDZ231" s="250"/>
      <c r="GEA231" s="248"/>
      <c r="GEB231" s="249"/>
      <c r="GEC231" s="250"/>
      <c r="GED231" s="248"/>
      <c r="GEE231" s="249"/>
      <c r="GEF231" s="250"/>
      <c r="GEG231" s="248"/>
      <c r="GEH231" s="249"/>
      <c r="GEI231" s="250"/>
      <c r="GEJ231" s="248"/>
      <c r="GEK231" s="249"/>
      <c r="GEL231" s="250"/>
      <c r="GEM231" s="248"/>
      <c r="GEN231" s="249"/>
      <c r="GEO231" s="250"/>
      <c r="GEP231" s="248"/>
      <c r="GEQ231" s="249"/>
      <c r="GER231" s="250"/>
      <c r="GES231" s="248"/>
      <c r="GET231" s="249"/>
      <c r="GEU231" s="250"/>
      <c r="GEV231" s="248"/>
      <c r="GEW231" s="249"/>
      <c r="GEX231" s="250"/>
      <c r="GEY231" s="248"/>
      <c r="GEZ231" s="249"/>
      <c r="GFA231" s="250"/>
      <c r="GFB231" s="248"/>
      <c r="GFC231" s="249"/>
      <c r="GFD231" s="250"/>
      <c r="GFE231" s="248"/>
      <c r="GFF231" s="249"/>
      <c r="GFG231" s="250"/>
      <c r="GFH231" s="248"/>
      <c r="GFI231" s="249"/>
      <c r="GFJ231" s="250"/>
      <c r="GFK231" s="248"/>
      <c r="GFL231" s="249"/>
      <c r="GFM231" s="250"/>
      <c r="GFN231" s="248"/>
      <c r="GFO231" s="249"/>
      <c r="GFP231" s="250"/>
      <c r="GFQ231" s="248"/>
      <c r="GFR231" s="249"/>
      <c r="GFS231" s="250"/>
      <c r="GFT231" s="248"/>
      <c r="GFU231" s="249"/>
      <c r="GFV231" s="250"/>
      <c r="GFW231" s="248"/>
      <c r="GFX231" s="249"/>
      <c r="GFY231" s="250"/>
      <c r="GFZ231" s="248"/>
      <c r="GGA231" s="249"/>
      <c r="GGB231" s="250"/>
      <c r="GGC231" s="248"/>
      <c r="GGD231" s="249"/>
      <c r="GGE231" s="250"/>
      <c r="GGF231" s="248"/>
      <c r="GGG231" s="249"/>
      <c r="GGH231" s="250"/>
      <c r="GGI231" s="248"/>
      <c r="GGJ231" s="249"/>
      <c r="GGK231" s="250"/>
      <c r="GGL231" s="248"/>
      <c r="GGM231" s="249"/>
      <c r="GGN231" s="250"/>
      <c r="GGO231" s="248"/>
      <c r="GGP231" s="249"/>
      <c r="GGQ231" s="250"/>
      <c r="GGR231" s="248"/>
      <c r="GGS231" s="249"/>
      <c r="GGT231" s="250"/>
      <c r="GGU231" s="248"/>
      <c r="GGV231" s="249"/>
      <c r="GGW231" s="250"/>
      <c r="GGX231" s="248"/>
      <c r="GGY231" s="249"/>
      <c r="GGZ231" s="250"/>
      <c r="GHA231" s="248"/>
      <c r="GHB231" s="249"/>
      <c r="GHC231" s="250"/>
      <c r="GHD231" s="248"/>
      <c r="GHE231" s="249"/>
      <c r="GHF231" s="250"/>
      <c r="GHG231" s="248"/>
      <c r="GHH231" s="249"/>
      <c r="GHI231" s="250"/>
      <c r="GHJ231" s="248"/>
      <c r="GHK231" s="249"/>
      <c r="GHL231" s="250"/>
      <c r="GHM231" s="248"/>
      <c r="GHN231" s="249"/>
      <c r="GHO231" s="250"/>
      <c r="GHP231" s="248"/>
      <c r="GHQ231" s="249"/>
      <c r="GHR231" s="250"/>
      <c r="GHS231" s="248"/>
      <c r="GHT231" s="249"/>
      <c r="GHU231" s="250"/>
      <c r="GHV231" s="248"/>
      <c r="GHW231" s="249"/>
      <c r="GHX231" s="250"/>
      <c r="GHY231" s="248"/>
      <c r="GHZ231" s="249"/>
      <c r="GIA231" s="250"/>
      <c r="GIB231" s="248"/>
      <c r="GIC231" s="249"/>
      <c r="GID231" s="250"/>
      <c r="GIE231" s="248"/>
      <c r="GIF231" s="249"/>
      <c r="GIG231" s="250"/>
      <c r="GIH231" s="248"/>
      <c r="GII231" s="249"/>
      <c r="GIJ231" s="250"/>
      <c r="GIK231" s="248"/>
      <c r="GIL231" s="249"/>
      <c r="GIM231" s="250"/>
      <c r="GIN231" s="248"/>
      <c r="GIO231" s="249"/>
      <c r="GIP231" s="250"/>
      <c r="GIQ231" s="248"/>
      <c r="GIR231" s="249"/>
      <c r="GIS231" s="250"/>
      <c r="GIT231" s="248"/>
      <c r="GIU231" s="249"/>
      <c r="GIV231" s="250"/>
      <c r="GIW231" s="248"/>
      <c r="GIX231" s="249"/>
      <c r="GIY231" s="250"/>
      <c r="GIZ231" s="248"/>
      <c r="GJA231" s="249"/>
      <c r="GJB231" s="250"/>
      <c r="GJC231" s="248"/>
      <c r="GJD231" s="249"/>
      <c r="GJE231" s="250"/>
      <c r="GJF231" s="248"/>
      <c r="GJG231" s="249"/>
      <c r="GJH231" s="250"/>
      <c r="GJI231" s="248"/>
      <c r="GJJ231" s="249"/>
      <c r="GJK231" s="250"/>
      <c r="GJL231" s="248"/>
      <c r="GJM231" s="249"/>
      <c r="GJN231" s="250"/>
      <c r="GJO231" s="248"/>
      <c r="GJP231" s="249"/>
      <c r="GJQ231" s="250"/>
      <c r="GJR231" s="248"/>
      <c r="GJS231" s="249"/>
      <c r="GJT231" s="250"/>
      <c r="GJU231" s="248"/>
      <c r="GJV231" s="249"/>
      <c r="GJW231" s="250"/>
      <c r="GJX231" s="248"/>
      <c r="GJY231" s="249"/>
      <c r="GJZ231" s="250"/>
      <c r="GKA231" s="248"/>
      <c r="GKB231" s="249"/>
      <c r="GKC231" s="250"/>
      <c r="GKD231" s="248"/>
      <c r="GKE231" s="249"/>
      <c r="GKF231" s="250"/>
      <c r="GKG231" s="248"/>
      <c r="GKH231" s="249"/>
      <c r="GKI231" s="250"/>
      <c r="GKJ231" s="248"/>
      <c r="GKK231" s="249"/>
      <c r="GKL231" s="250"/>
      <c r="GKM231" s="248"/>
      <c r="GKN231" s="249"/>
      <c r="GKO231" s="250"/>
      <c r="GKP231" s="248"/>
      <c r="GKQ231" s="249"/>
      <c r="GKR231" s="250"/>
      <c r="GKS231" s="248"/>
      <c r="GKT231" s="249"/>
      <c r="GKU231" s="250"/>
      <c r="GKV231" s="248"/>
      <c r="GKW231" s="249"/>
      <c r="GKX231" s="250"/>
      <c r="GKY231" s="248"/>
      <c r="GKZ231" s="249"/>
      <c r="GLA231" s="250"/>
      <c r="GLB231" s="248"/>
      <c r="GLC231" s="249"/>
      <c r="GLD231" s="250"/>
      <c r="GLE231" s="248"/>
      <c r="GLF231" s="249"/>
      <c r="GLG231" s="250"/>
      <c r="GLH231" s="248"/>
      <c r="GLI231" s="249"/>
      <c r="GLJ231" s="250"/>
      <c r="GLK231" s="248"/>
      <c r="GLL231" s="249"/>
      <c r="GLM231" s="250"/>
      <c r="GLN231" s="248"/>
      <c r="GLO231" s="249"/>
      <c r="GLP231" s="250"/>
      <c r="GLQ231" s="248"/>
      <c r="GLR231" s="249"/>
      <c r="GLS231" s="250"/>
      <c r="GLT231" s="248"/>
      <c r="GLU231" s="249"/>
      <c r="GLV231" s="250"/>
      <c r="GLW231" s="248"/>
      <c r="GLX231" s="249"/>
      <c r="GLY231" s="250"/>
      <c r="GLZ231" s="248"/>
      <c r="GMA231" s="249"/>
      <c r="GMB231" s="250"/>
      <c r="GMC231" s="248"/>
      <c r="GMD231" s="249"/>
      <c r="GME231" s="250"/>
      <c r="GMF231" s="248"/>
      <c r="GMG231" s="249"/>
      <c r="GMH231" s="250"/>
      <c r="GMI231" s="248"/>
      <c r="GMJ231" s="249"/>
      <c r="GMK231" s="250"/>
      <c r="GML231" s="248"/>
      <c r="GMM231" s="249"/>
      <c r="GMN231" s="250"/>
      <c r="GMO231" s="248"/>
      <c r="GMP231" s="249"/>
      <c r="GMQ231" s="250"/>
      <c r="GMR231" s="248"/>
      <c r="GMS231" s="249"/>
      <c r="GMT231" s="250"/>
      <c r="GMU231" s="248"/>
      <c r="GMV231" s="249"/>
      <c r="GMW231" s="250"/>
      <c r="GMX231" s="248"/>
      <c r="GMY231" s="249"/>
      <c r="GMZ231" s="250"/>
      <c r="GNA231" s="248"/>
      <c r="GNB231" s="249"/>
      <c r="GNC231" s="250"/>
      <c r="GND231" s="248"/>
      <c r="GNE231" s="249"/>
      <c r="GNF231" s="250"/>
      <c r="GNG231" s="248"/>
      <c r="GNH231" s="249"/>
      <c r="GNI231" s="250"/>
      <c r="GNJ231" s="248"/>
      <c r="GNK231" s="249"/>
      <c r="GNL231" s="250"/>
      <c r="GNM231" s="248"/>
      <c r="GNN231" s="249"/>
      <c r="GNO231" s="250"/>
      <c r="GNP231" s="248"/>
      <c r="GNQ231" s="249"/>
      <c r="GNR231" s="250"/>
      <c r="GNS231" s="248"/>
      <c r="GNT231" s="249"/>
      <c r="GNU231" s="250"/>
      <c r="GNV231" s="248"/>
      <c r="GNW231" s="249"/>
      <c r="GNX231" s="250"/>
      <c r="GNY231" s="248"/>
      <c r="GNZ231" s="249"/>
      <c r="GOA231" s="250"/>
      <c r="GOB231" s="248"/>
      <c r="GOC231" s="249"/>
      <c r="GOD231" s="250"/>
      <c r="GOE231" s="248"/>
      <c r="GOF231" s="249"/>
      <c r="GOG231" s="250"/>
      <c r="GOH231" s="248"/>
      <c r="GOI231" s="249"/>
      <c r="GOJ231" s="250"/>
      <c r="GOK231" s="248"/>
      <c r="GOL231" s="249"/>
      <c r="GOM231" s="250"/>
      <c r="GON231" s="248"/>
      <c r="GOO231" s="249"/>
      <c r="GOP231" s="250"/>
      <c r="GOQ231" s="248"/>
      <c r="GOR231" s="249"/>
      <c r="GOS231" s="250"/>
      <c r="GOT231" s="248"/>
      <c r="GOU231" s="249"/>
      <c r="GOV231" s="250"/>
      <c r="GOW231" s="248"/>
      <c r="GOX231" s="249"/>
      <c r="GOY231" s="250"/>
      <c r="GOZ231" s="248"/>
      <c r="GPA231" s="249"/>
      <c r="GPB231" s="250"/>
      <c r="GPC231" s="248"/>
      <c r="GPD231" s="249"/>
      <c r="GPE231" s="250"/>
      <c r="GPF231" s="248"/>
      <c r="GPG231" s="249"/>
      <c r="GPH231" s="250"/>
      <c r="GPI231" s="248"/>
      <c r="GPJ231" s="249"/>
      <c r="GPK231" s="250"/>
      <c r="GPL231" s="248"/>
      <c r="GPM231" s="249"/>
      <c r="GPN231" s="250"/>
      <c r="GPO231" s="248"/>
      <c r="GPP231" s="249"/>
      <c r="GPQ231" s="250"/>
      <c r="GPR231" s="248"/>
      <c r="GPS231" s="249"/>
      <c r="GPT231" s="250"/>
      <c r="GPU231" s="248"/>
      <c r="GPV231" s="249"/>
      <c r="GPW231" s="250"/>
      <c r="GPX231" s="248"/>
      <c r="GPY231" s="249"/>
      <c r="GPZ231" s="250"/>
      <c r="GQA231" s="248"/>
      <c r="GQB231" s="249"/>
      <c r="GQC231" s="250"/>
      <c r="GQD231" s="248"/>
      <c r="GQE231" s="249"/>
      <c r="GQF231" s="250"/>
      <c r="GQG231" s="248"/>
      <c r="GQH231" s="249"/>
      <c r="GQI231" s="250"/>
      <c r="GQJ231" s="248"/>
      <c r="GQK231" s="249"/>
      <c r="GQL231" s="250"/>
      <c r="GQM231" s="248"/>
      <c r="GQN231" s="249"/>
      <c r="GQO231" s="250"/>
      <c r="GQP231" s="248"/>
      <c r="GQQ231" s="249"/>
      <c r="GQR231" s="250"/>
      <c r="GQS231" s="248"/>
      <c r="GQT231" s="249"/>
      <c r="GQU231" s="250"/>
      <c r="GQV231" s="248"/>
      <c r="GQW231" s="249"/>
      <c r="GQX231" s="250"/>
      <c r="GQY231" s="248"/>
      <c r="GQZ231" s="249"/>
      <c r="GRA231" s="250"/>
      <c r="GRB231" s="248"/>
      <c r="GRC231" s="249"/>
      <c r="GRD231" s="250"/>
      <c r="GRE231" s="248"/>
      <c r="GRF231" s="249"/>
      <c r="GRG231" s="250"/>
      <c r="GRH231" s="248"/>
      <c r="GRI231" s="249"/>
      <c r="GRJ231" s="250"/>
      <c r="GRK231" s="248"/>
      <c r="GRL231" s="249"/>
      <c r="GRM231" s="250"/>
      <c r="GRN231" s="248"/>
      <c r="GRO231" s="249"/>
      <c r="GRP231" s="250"/>
      <c r="GRQ231" s="248"/>
      <c r="GRR231" s="249"/>
      <c r="GRS231" s="250"/>
      <c r="GRT231" s="248"/>
      <c r="GRU231" s="249"/>
      <c r="GRV231" s="250"/>
      <c r="GRW231" s="248"/>
      <c r="GRX231" s="249"/>
      <c r="GRY231" s="250"/>
      <c r="GRZ231" s="248"/>
      <c r="GSA231" s="249"/>
      <c r="GSB231" s="250"/>
      <c r="GSC231" s="248"/>
      <c r="GSD231" s="249"/>
      <c r="GSE231" s="250"/>
      <c r="GSF231" s="248"/>
      <c r="GSG231" s="249"/>
      <c r="GSH231" s="250"/>
      <c r="GSI231" s="248"/>
      <c r="GSJ231" s="249"/>
      <c r="GSK231" s="250"/>
      <c r="GSL231" s="248"/>
      <c r="GSM231" s="249"/>
      <c r="GSN231" s="250"/>
      <c r="GSO231" s="248"/>
      <c r="GSP231" s="249"/>
      <c r="GSQ231" s="250"/>
      <c r="GSR231" s="248"/>
      <c r="GSS231" s="249"/>
      <c r="GST231" s="250"/>
      <c r="GSU231" s="248"/>
      <c r="GSV231" s="249"/>
      <c r="GSW231" s="250"/>
      <c r="GSX231" s="248"/>
      <c r="GSY231" s="249"/>
      <c r="GSZ231" s="250"/>
      <c r="GTA231" s="248"/>
      <c r="GTB231" s="249"/>
      <c r="GTC231" s="250"/>
      <c r="GTD231" s="248"/>
      <c r="GTE231" s="249"/>
      <c r="GTF231" s="250"/>
      <c r="GTG231" s="248"/>
      <c r="GTH231" s="249"/>
      <c r="GTI231" s="250"/>
      <c r="GTJ231" s="248"/>
      <c r="GTK231" s="249"/>
      <c r="GTL231" s="250"/>
      <c r="GTM231" s="248"/>
      <c r="GTN231" s="249"/>
      <c r="GTO231" s="250"/>
      <c r="GTP231" s="248"/>
      <c r="GTQ231" s="249"/>
      <c r="GTR231" s="250"/>
      <c r="GTS231" s="248"/>
      <c r="GTT231" s="249"/>
      <c r="GTU231" s="250"/>
      <c r="GTV231" s="248"/>
      <c r="GTW231" s="249"/>
      <c r="GTX231" s="250"/>
      <c r="GTY231" s="248"/>
      <c r="GTZ231" s="249"/>
      <c r="GUA231" s="250"/>
      <c r="GUB231" s="248"/>
      <c r="GUC231" s="249"/>
      <c r="GUD231" s="250"/>
      <c r="GUE231" s="248"/>
      <c r="GUF231" s="249"/>
      <c r="GUG231" s="250"/>
      <c r="GUH231" s="248"/>
      <c r="GUI231" s="249"/>
      <c r="GUJ231" s="250"/>
      <c r="GUK231" s="248"/>
      <c r="GUL231" s="249"/>
      <c r="GUM231" s="250"/>
      <c r="GUN231" s="248"/>
      <c r="GUO231" s="249"/>
      <c r="GUP231" s="250"/>
      <c r="GUQ231" s="248"/>
      <c r="GUR231" s="249"/>
      <c r="GUS231" s="250"/>
      <c r="GUT231" s="248"/>
      <c r="GUU231" s="249"/>
      <c r="GUV231" s="250"/>
      <c r="GUW231" s="248"/>
      <c r="GUX231" s="249"/>
      <c r="GUY231" s="250"/>
      <c r="GUZ231" s="248"/>
      <c r="GVA231" s="249"/>
      <c r="GVB231" s="250"/>
      <c r="GVC231" s="248"/>
      <c r="GVD231" s="249"/>
      <c r="GVE231" s="250"/>
      <c r="GVF231" s="248"/>
      <c r="GVG231" s="249"/>
      <c r="GVH231" s="250"/>
      <c r="GVI231" s="248"/>
      <c r="GVJ231" s="249"/>
      <c r="GVK231" s="250"/>
      <c r="GVL231" s="248"/>
      <c r="GVM231" s="249"/>
      <c r="GVN231" s="250"/>
      <c r="GVO231" s="248"/>
      <c r="GVP231" s="249"/>
      <c r="GVQ231" s="250"/>
      <c r="GVR231" s="248"/>
      <c r="GVS231" s="249"/>
      <c r="GVT231" s="250"/>
      <c r="GVU231" s="248"/>
      <c r="GVV231" s="249"/>
      <c r="GVW231" s="250"/>
      <c r="GVX231" s="248"/>
      <c r="GVY231" s="249"/>
      <c r="GVZ231" s="250"/>
      <c r="GWA231" s="248"/>
      <c r="GWB231" s="249"/>
      <c r="GWC231" s="250"/>
      <c r="GWD231" s="248"/>
      <c r="GWE231" s="249"/>
      <c r="GWF231" s="250"/>
      <c r="GWG231" s="248"/>
      <c r="GWH231" s="249"/>
      <c r="GWI231" s="250"/>
      <c r="GWJ231" s="248"/>
      <c r="GWK231" s="249"/>
      <c r="GWL231" s="250"/>
      <c r="GWM231" s="248"/>
      <c r="GWN231" s="249"/>
      <c r="GWO231" s="250"/>
      <c r="GWP231" s="248"/>
      <c r="GWQ231" s="249"/>
      <c r="GWR231" s="250"/>
      <c r="GWS231" s="248"/>
      <c r="GWT231" s="249"/>
      <c r="GWU231" s="250"/>
      <c r="GWV231" s="248"/>
      <c r="GWW231" s="249"/>
      <c r="GWX231" s="250"/>
      <c r="GWY231" s="248"/>
      <c r="GWZ231" s="249"/>
      <c r="GXA231" s="250"/>
      <c r="GXB231" s="248"/>
      <c r="GXC231" s="249"/>
      <c r="GXD231" s="250"/>
      <c r="GXE231" s="248"/>
      <c r="GXF231" s="249"/>
      <c r="GXG231" s="250"/>
      <c r="GXH231" s="248"/>
      <c r="GXI231" s="249"/>
      <c r="GXJ231" s="250"/>
      <c r="GXK231" s="248"/>
      <c r="GXL231" s="249"/>
      <c r="GXM231" s="250"/>
      <c r="GXN231" s="248"/>
      <c r="GXO231" s="249"/>
      <c r="GXP231" s="250"/>
      <c r="GXQ231" s="248"/>
      <c r="GXR231" s="249"/>
      <c r="GXS231" s="250"/>
      <c r="GXT231" s="248"/>
      <c r="GXU231" s="249"/>
      <c r="GXV231" s="250"/>
      <c r="GXW231" s="248"/>
      <c r="GXX231" s="249"/>
      <c r="GXY231" s="250"/>
      <c r="GXZ231" s="248"/>
      <c r="GYA231" s="249"/>
      <c r="GYB231" s="250"/>
      <c r="GYC231" s="248"/>
      <c r="GYD231" s="249"/>
      <c r="GYE231" s="250"/>
      <c r="GYF231" s="248"/>
      <c r="GYG231" s="249"/>
      <c r="GYH231" s="250"/>
      <c r="GYI231" s="248"/>
      <c r="GYJ231" s="249"/>
      <c r="GYK231" s="250"/>
      <c r="GYL231" s="248"/>
      <c r="GYM231" s="249"/>
      <c r="GYN231" s="250"/>
      <c r="GYO231" s="248"/>
      <c r="GYP231" s="249"/>
      <c r="GYQ231" s="250"/>
      <c r="GYR231" s="248"/>
      <c r="GYS231" s="249"/>
      <c r="GYT231" s="250"/>
      <c r="GYU231" s="248"/>
      <c r="GYV231" s="249"/>
      <c r="GYW231" s="250"/>
      <c r="GYX231" s="248"/>
      <c r="GYY231" s="249"/>
      <c r="GYZ231" s="250"/>
      <c r="GZA231" s="248"/>
      <c r="GZB231" s="249"/>
      <c r="GZC231" s="250"/>
      <c r="GZD231" s="248"/>
      <c r="GZE231" s="249"/>
      <c r="GZF231" s="250"/>
      <c r="GZG231" s="248"/>
      <c r="GZH231" s="249"/>
      <c r="GZI231" s="250"/>
      <c r="GZJ231" s="248"/>
      <c r="GZK231" s="249"/>
      <c r="GZL231" s="250"/>
      <c r="GZM231" s="248"/>
      <c r="GZN231" s="249"/>
      <c r="GZO231" s="250"/>
      <c r="GZP231" s="248"/>
      <c r="GZQ231" s="249"/>
      <c r="GZR231" s="250"/>
      <c r="GZS231" s="248"/>
      <c r="GZT231" s="249"/>
      <c r="GZU231" s="250"/>
      <c r="GZV231" s="248"/>
      <c r="GZW231" s="249"/>
      <c r="GZX231" s="250"/>
      <c r="GZY231" s="248"/>
      <c r="GZZ231" s="249"/>
      <c r="HAA231" s="250"/>
      <c r="HAB231" s="248"/>
      <c r="HAC231" s="249"/>
      <c r="HAD231" s="250"/>
      <c r="HAE231" s="248"/>
      <c r="HAF231" s="249"/>
      <c r="HAG231" s="250"/>
      <c r="HAH231" s="248"/>
      <c r="HAI231" s="249"/>
      <c r="HAJ231" s="250"/>
      <c r="HAK231" s="248"/>
      <c r="HAL231" s="249"/>
      <c r="HAM231" s="250"/>
      <c r="HAN231" s="248"/>
      <c r="HAO231" s="249"/>
      <c r="HAP231" s="250"/>
      <c r="HAQ231" s="248"/>
      <c r="HAR231" s="249"/>
      <c r="HAS231" s="250"/>
      <c r="HAT231" s="248"/>
      <c r="HAU231" s="249"/>
      <c r="HAV231" s="250"/>
      <c r="HAW231" s="248"/>
      <c r="HAX231" s="249"/>
      <c r="HAY231" s="250"/>
      <c r="HAZ231" s="248"/>
      <c r="HBA231" s="249"/>
      <c r="HBB231" s="250"/>
      <c r="HBC231" s="248"/>
      <c r="HBD231" s="249"/>
      <c r="HBE231" s="250"/>
      <c r="HBF231" s="248"/>
      <c r="HBG231" s="249"/>
      <c r="HBH231" s="250"/>
      <c r="HBI231" s="248"/>
      <c r="HBJ231" s="249"/>
      <c r="HBK231" s="250"/>
      <c r="HBL231" s="248"/>
      <c r="HBM231" s="249"/>
      <c r="HBN231" s="250"/>
      <c r="HBO231" s="248"/>
      <c r="HBP231" s="249"/>
      <c r="HBQ231" s="250"/>
      <c r="HBR231" s="248"/>
      <c r="HBS231" s="249"/>
      <c r="HBT231" s="250"/>
      <c r="HBU231" s="248"/>
      <c r="HBV231" s="249"/>
      <c r="HBW231" s="250"/>
      <c r="HBX231" s="248"/>
      <c r="HBY231" s="249"/>
      <c r="HBZ231" s="250"/>
      <c r="HCA231" s="248"/>
      <c r="HCB231" s="249"/>
      <c r="HCC231" s="250"/>
      <c r="HCD231" s="248"/>
      <c r="HCE231" s="249"/>
      <c r="HCF231" s="250"/>
      <c r="HCG231" s="248"/>
      <c r="HCH231" s="249"/>
      <c r="HCI231" s="250"/>
      <c r="HCJ231" s="248"/>
      <c r="HCK231" s="249"/>
      <c r="HCL231" s="250"/>
      <c r="HCM231" s="248"/>
      <c r="HCN231" s="249"/>
      <c r="HCO231" s="250"/>
      <c r="HCP231" s="248"/>
      <c r="HCQ231" s="249"/>
      <c r="HCR231" s="250"/>
      <c r="HCS231" s="248"/>
      <c r="HCT231" s="249"/>
      <c r="HCU231" s="250"/>
      <c r="HCV231" s="248"/>
      <c r="HCW231" s="249"/>
      <c r="HCX231" s="250"/>
      <c r="HCY231" s="248"/>
      <c r="HCZ231" s="249"/>
      <c r="HDA231" s="250"/>
      <c r="HDB231" s="248"/>
      <c r="HDC231" s="249"/>
      <c r="HDD231" s="250"/>
      <c r="HDE231" s="248"/>
      <c r="HDF231" s="249"/>
      <c r="HDG231" s="250"/>
      <c r="HDH231" s="248"/>
      <c r="HDI231" s="249"/>
      <c r="HDJ231" s="250"/>
      <c r="HDK231" s="248"/>
      <c r="HDL231" s="249"/>
      <c r="HDM231" s="250"/>
      <c r="HDN231" s="248"/>
      <c r="HDO231" s="249"/>
      <c r="HDP231" s="250"/>
      <c r="HDQ231" s="248"/>
      <c r="HDR231" s="249"/>
      <c r="HDS231" s="250"/>
      <c r="HDT231" s="248"/>
      <c r="HDU231" s="249"/>
      <c r="HDV231" s="250"/>
      <c r="HDW231" s="248"/>
      <c r="HDX231" s="249"/>
      <c r="HDY231" s="250"/>
      <c r="HDZ231" s="248"/>
      <c r="HEA231" s="249"/>
      <c r="HEB231" s="250"/>
      <c r="HEC231" s="248"/>
      <c r="HED231" s="249"/>
      <c r="HEE231" s="250"/>
      <c r="HEF231" s="248"/>
      <c r="HEG231" s="249"/>
      <c r="HEH231" s="250"/>
      <c r="HEI231" s="248"/>
      <c r="HEJ231" s="249"/>
      <c r="HEK231" s="250"/>
      <c r="HEL231" s="248"/>
      <c r="HEM231" s="249"/>
      <c r="HEN231" s="250"/>
      <c r="HEO231" s="248"/>
      <c r="HEP231" s="249"/>
      <c r="HEQ231" s="250"/>
      <c r="HER231" s="248"/>
      <c r="HES231" s="249"/>
      <c r="HET231" s="250"/>
      <c r="HEU231" s="248"/>
      <c r="HEV231" s="249"/>
      <c r="HEW231" s="250"/>
      <c r="HEX231" s="248"/>
      <c r="HEY231" s="249"/>
      <c r="HEZ231" s="250"/>
      <c r="HFA231" s="248"/>
      <c r="HFB231" s="249"/>
      <c r="HFC231" s="250"/>
      <c r="HFD231" s="248"/>
      <c r="HFE231" s="249"/>
      <c r="HFF231" s="250"/>
      <c r="HFG231" s="248"/>
      <c r="HFH231" s="249"/>
      <c r="HFI231" s="250"/>
      <c r="HFJ231" s="248"/>
      <c r="HFK231" s="249"/>
      <c r="HFL231" s="250"/>
      <c r="HFM231" s="248"/>
      <c r="HFN231" s="249"/>
      <c r="HFO231" s="250"/>
      <c r="HFP231" s="248"/>
      <c r="HFQ231" s="249"/>
      <c r="HFR231" s="250"/>
      <c r="HFS231" s="248"/>
      <c r="HFT231" s="249"/>
      <c r="HFU231" s="250"/>
      <c r="HFV231" s="248"/>
      <c r="HFW231" s="249"/>
      <c r="HFX231" s="250"/>
      <c r="HFY231" s="248"/>
      <c r="HFZ231" s="249"/>
      <c r="HGA231" s="250"/>
      <c r="HGB231" s="248"/>
      <c r="HGC231" s="249"/>
      <c r="HGD231" s="250"/>
      <c r="HGE231" s="248"/>
      <c r="HGF231" s="249"/>
      <c r="HGG231" s="250"/>
      <c r="HGH231" s="248"/>
      <c r="HGI231" s="249"/>
      <c r="HGJ231" s="250"/>
      <c r="HGK231" s="248"/>
      <c r="HGL231" s="249"/>
      <c r="HGM231" s="250"/>
      <c r="HGN231" s="248"/>
      <c r="HGO231" s="249"/>
      <c r="HGP231" s="250"/>
      <c r="HGQ231" s="248"/>
      <c r="HGR231" s="249"/>
      <c r="HGS231" s="250"/>
      <c r="HGT231" s="248"/>
      <c r="HGU231" s="249"/>
      <c r="HGV231" s="250"/>
      <c r="HGW231" s="248"/>
      <c r="HGX231" s="249"/>
      <c r="HGY231" s="250"/>
      <c r="HGZ231" s="248"/>
      <c r="HHA231" s="249"/>
      <c r="HHB231" s="250"/>
      <c r="HHC231" s="248"/>
      <c r="HHD231" s="249"/>
      <c r="HHE231" s="250"/>
      <c r="HHF231" s="248"/>
      <c r="HHG231" s="249"/>
      <c r="HHH231" s="250"/>
      <c r="HHI231" s="248"/>
      <c r="HHJ231" s="249"/>
      <c r="HHK231" s="250"/>
      <c r="HHL231" s="248"/>
      <c r="HHM231" s="249"/>
      <c r="HHN231" s="250"/>
      <c r="HHO231" s="248"/>
      <c r="HHP231" s="249"/>
      <c r="HHQ231" s="250"/>
      <c r="HHR231" s="248"/>
      <c r="HHS231" s="249"/>
      <c r="HHT231" s="250"/>
      <c r="HHU231" s="248"/>
      <c r="HHV231" s="249"/>
      <c r="HHW231" s="250"/>
      <c r="HHX231" s="248"/>
      <c r="HHY231" s="249"/>
      <c r="HHZ231" s="250"/>
      <c r="HIA231" s="248"/>
      <c r="HIB231" s="249"/>
      <c r="HIC231" s="250"/>
      <c r="HID231" s="248"/>
      <c r="HIE231" s="249"/>
      <c r="HIF231" s="250"/>
      <c r="HIG231" s="248"/>
      <c r="HIH231" s="249"/>
      <c r="HII231" s="250"/>
      <c r="HIJ231" s="248"/>
      <c r="HIK231" s="249"/>
      <c r="HIL231" s="250"/>
      <c r="HIM231" s="248"/>
      <c r="HIN231" s="249"/>
      <c r="HIO231" s="250"/>
      <c r="HIP231" s="248"/>
      <c r="HIQ231" s="249"/>
      <c r="HIR231" s="250"/>
      <c r="HIS231" s="248"/>
      <c r="HIT231" s="249"/>
      <c r="HIU231" s="250"/>
      <c r="HIV231" s="248"/>
      <c r="HIW231" s="249"/>
      <c r="HIX231" s="250"/>
      <c r="HIY231" s="248"/>
      <c r="HIZ231" s="249"/>
      <c r="HJA231" s="250"/>
      <c r="HJB231" s="248"/>
      <c r="HJC231" s="249"/>
      <c r="HJD231" s="250"/>
      <c r="HJE231" s="248"/>
      <c r="HJF231" s="249"/>
      <c r="HJG231" s="250"/>
      <c r="HJH231" s="248"/>
      <c r="HJI231" s="249"/>
      <c r="HJJ231" s="250"/>
      <c r="HJK231" s="248"/>
      <c r="HJL231" s="249"/>
      <c r="HJM231" s="250"/>
      <c r="HJN231" s="248"/>
      <c r="HJO231" s="249"/>
      <c r="HJP231" s="250"/>
      <c r="HJQ231" s="248"/>
      <c r="HJR231" s="249"/>
      <c r="HJS231" s="250"/>
      <c r="HJT231" s="248"/>
      <c r="HJU231" s="249"/>
      <c r="HJV231" s="250"/>
      <c r="HJW231" s="248"/>
      <c r="HJX231" s="249"/>
      <c r="HJY231" s="250"/>
      <c r="HJZ231" s="248"/>
      <c r="HKA231" s="249"/>
      <c r="HKB231" s="250"/>
      <c r="HKC231" s="248"/>
      <c r="HKD231" s="249"/>
      <c r="HKE231" s="250"/>
      <c r="HKF231" s="248"/>
      <c r="HKG231" s="249"/>
      <c r="HKH231" s="250"/>
      <c r="HKI231" s="248"/>
      <c r="HKJ231" s="249"/>
      <c r="HKK231" s="250"/>
      <c r="HKL231" s="248"/>
      <c r="HKM231" s="249"/>
      <c r="HKN231" s="250"/>
      <c r="HKO231" s="248"/>
      <c r="HKP231" s="249"/>
      <c r="HKQ231" s="250"/>
      <c r="HKR231" s="248"/>
      <c r="HKS231" s="249"/>
      <c r="HKT231" s="250"/>
      <c r="HKU231" s="248"/>
      <c r="HKV231" s="249"/>
      <c r="HKW231" s="250"/>
      <c r="HKX231" s="248"/>
      <c r="HKY231" s="249"/>
      <c r="HKZ231" s="250"/>
      <c r="HLA231" s="248"/>
      <c r="HLB231" s="249"/>
      <c r="HLC231" s="250"/>
      <c r="HLD231" s="248"/>
      <c r="HLE231" s="249"/>
      <c r="HLF231" s="250"/>
      <c r="HLG231" s="248"/>
      <c r="HLH231" s="249"/>
      <c r="HLI231" s="250"/>
      <c r="HLJ231" s="248"/>
      <c r="HLK231" s="249"/>
      <c r="HLL231" s="250"/>
      <c r="HLM231" s="248"/>
      <c r="HLN231" s="249"/>
      <c r="HLO231" s="250"/>
      <c r="HLP231" s="248"/>
      <c r="HLQ231" s="249"/>
      <c r="HLR231" s="250"/>
      <c r="HLS231" s="248"/>
      <c r="HLT231" s="249"/>
      <c r="HLU231" s="250"/>
      <c r="HLV231" s="248"/>
      <c r="HLW231" s="249"/>
      <c r="HLX231" s="250"/>
      <c r="HLY231" s="248"/>
      <c r="HLZ231" s="249"/>
      <c r="HMA231" s="250"/>
      <c r="HMB231" s="248"/>
      <c r="HMC231" s="249"/>
      <c r="HMD231" s="250"/>
      <c r="HME231" s="248"/>
      <c r="HMF231" s="249"/>
      <c r="HMG231" s="250"/>
      <c r="HMH231" s="248"/>
      <c r="HMI231" s="249"/>
      <c r="HMJ231" s="250"/>
      <c r="HMK231" s="248"/>
      <c r="HML231" s="249"/>
      <c r="HMM231" s="250"/>
      <c r="HMN231" s="248"/>
      <c r="HMO231" s="249"/>
      <c r="HMP231" s="250"/>
      <c r="HMQ231" s="248"/>
      <c r="HMR231" s="249"/>
      <c r="HMS231" s="250"/>
      <c r="HMT231" s="248"/>
      <c r="HMU231" s="249"/>
      <c r="HMV231" s="250"/>
      <c r="HMW231" s="248"/>
      <c r="HMX231" s="249"/>
      <c r="HMY231" s="250"/>
      <c r="HMZ231" s="248"/>
      <c r="HNA231" s="249"/>
      <c r="HNB231" s="250"/>
      <c r="HNC231" s="248"/>
      <c r="HND231" s="249"/>
      <c r="HNE231" s="250"/>
      <c r="HNF231" s="248"/>
      <c r="HNG231" s="249"/>
      <c r="HNH231" s="250"/>
      <c r="HNI231" s="248"/>
      <c r="HNJ231" s="249"/>
      <c r="HNK231" s="250"/>
      <c r="HNL231" s="248"/>
      <c r="HNM231" s="249"/>
      <c r="HNN231" s="250"/>
      <c r="HNO231" s="248"/>
      <c r="HNP231" s="249"/>
      <c r="HNQ231" s="250"/>
      <c r="HNR231" s="248"/>
      <c r="HNS231" s="249"/>
      <c r="HNT231" s="250"/>
      <c r="HNU231" s="248"/>
      <c r="HNV231" s="249"/>
      <c r="HNW231" s="250"/>
      <c r="HNX231" s="248"/>
      <c r="HNY231" s="249"/>
      <c r="HNZ231" s="250"/>
      <c r="HOA231" s="248"/>
      <c r="HOB231" s="249"/>
      <c r="HOC231" s="250"/>
      <c r="HOD231" s="248"/>
      <c r="HOE231" s="249"/>
      <c r="HOF231" s="250"/>
      <c r="HOG231" s="248"/>
      <c r="HOH231" s="249"/>
      <c r="HOI231" s="250"/>
      <c r="HOJ231" s="248"/>
      <c r="HOK231" s="249"/>
      <c r="HOL231" s="250"/>
      <c r="HOM231" s="248"/>
      <c r="HON231" s="249"/>
      <c r="HOO231" s="250"/>
      <c r="HOP231" s="248"/>
      <c r="HOQ231" s="249"/>
      <c r="HOR231" s="250"/>
      <c r="HOS231" s="248"/>
      <c r="HOT231" s="249"/>
      <c r="HOU231" s="250"/>
      <c r="HOV231" s="248"/>
      <c r="HOW231" s="249"/>
      <c r="HOX231" s="250"/>
      <c r="HOY231" s="248"/>
      <c r="HOZ231" s="249"/>
      <c r="HPA231" s="250"/>
      <c r="HPB231" s="248"/>
      <c r="HPC231" s="249"/>
      <c r="HPD231" s="250"/>
      <c r="HPE231" s="248"/>
      <c r="HPF231" s="249"/>
      <c r="HPG231" s="250"/>
      <c r="HPH231" s="248"/>
      <c r="HPI231" s="249"/>
      <c r="HPJ231" s="250"/>
      <c r="HPK231" s="248"/>
      <c r="HPL231" s="249"/>
      <c r="HPM231" s="250"/>
      <c r="HPN231" s="248"/>
      <c r="HPO231" s="249"/>
      <c r="HPP231" s="250"/>
      <c r="HPQ231" s="248"/>
      <c r="HPR231" s="249"/>
      <c r="HPS231" s="250"/>
      <c r="HPT231" s="248"/>
      <c r="HPU231" s="249"/>
      <c r="HPV231" s="250"/>
      <c r="HPW231" s="248"/>
      <c r="HPX231" s="249"/>
      <c r="HPY231" s="250"/>
      <c r="HPZ231" s="248"/>
      <c r="HQA231" s="249"/>
      <c r="HQB231" s="250"/>
      <c r="HQC231" s="248"/>
      <c r="HQD231" s="249"/>
      <c r="HQE231" s="250"/>
      <c r="HQF231" s="248"/>
      <c r="HQG231" s="249"/>
      <c r="HQH231" s="250"/>
      <c r="HQI231" s="248"/>
      <c r="HQJ231" s="249"/>
      <c r="HQK231" s="250"/>
      <c r="HQL231" s="248"/>
      <c r="HQM231" s="249"/>
      <c r="HQN231" s="250"/>
      <c r="HQO231" s="248"/>
      <c r="HQP231" s="249"/>
      <c r="HQQ231" s="250"/>
      <c r="HQR231" s="248"/>
      <c r="HQS231" s="249"/>
      <c r="HQT231" s="250"/>
      <c r="HQU231" s="248"/>
      <c r="HQV231" s="249"/>
      <c r="HQW231" s="250"/>
      <c r="HQX231" s="248"/>
      <c r="HQY231" s="249"/>
      <c r="HQZ231" s="250"/>
      <c r="HRA231" s="248"/>
      <c r="HRB231" s="249"/>
      <c r="HRC231" s="250"/>
      <c r="HRD231" s="248"/>
      <c r="HRE231" s="249"/>
      <c r="HRF231" s="250"/>
      <c r="HRG231" s="248"/>
      <c r="HRH231" s="249"/>
      <c r="HRI231" s="250"/>
      <c r="HRJ231" s="248"/>
      <c r="HRK231" s="249"/>
      <c r="HRL231" s="250"/>
      <c r="HRM231" s="248"/>
      <c r="HRN231" s="249"/>
      <c r="HRO231" s="250"/>
      <c r="HRP231" s="248"/>
      <c r="HRQ231" s="249"/>
      <c r="HRR231" s="250"/>
      <c r="HRS231" s="248"/>
      <c r="HRT231" s="249"/>
      <c r="HRU231" s="250"/>
      <c r="HRV231" s="248"/>
      <c r="HRW231" s="249"/>
      <c r="HRX231" s="250"/>
      <c r="HRY231" s="248"/>
      <c r="HRZ231" s="249"/>
      <c r="HSA231" s="250"/>
      <c r="HSB231" s="248"/>
      <c r="HSC231" s="249"/>
      <c r="HSD231" s="250"/>
      <c r="HSE231" s="248"/>
      <c r="HSF231" s="249"/>
      <c r="HSG231" s="250"/>
      <c r="HSH231" s="248"/>
      <c r="HSI231" s="249"/>
      <c r="HSJ231" s="250"/>
      <c r="HSK231" s="248"/>
      <c r="HSL231" s="249"/>
      <c r="HSM231" s="250"/>
      <c r="HSN231" s="248"/>
      <c r="HSO231" s="249"/>
      <c r="HSP231" s="250"/>
      <c r="HSQ231" s="248"/>
      <c r="HSR231" s="249"/>
      <c r="HSS231" s="250"/>
      <c r="HST231" s="248"/>
      <c r="HSU231" s="249"/>
      <c r="HSV231" s="250"/>
      <c r="HSW231" s="248"/>
      <c r="HSX231" s="249"/>
      <c r="HSY231" s="250"/>
      <c r="HSZ231" s="248"/>
      <c r="HTA231" s="249"/>
      <c r="HTB231" s="250"/>
      <c r="HTC231" s="248"/>
      <c r="HTD231" s="249"/>
      <c r="HTE231" s="250"/>
      <c r="HTF231" s="248"/>
      <c r="HTG231" s="249"/>
      <c r="HTH231" s="250"/>
      <c r="HTI231" s="248"/>
      <c r="HTJ231" s="249"/>
      <c r="HTK231" s="250"/>
      <c r="HTL231" s="248"/>
      <c r="HTM231" s="249"/>
      <c r="HTN231" s="250"/>
      <c r="HTO231" s="248"/>
      <c r="HTP231" s="249"/>
      <c r="HTQ231" s="250"/>
      <c r="HTR231" s="248"/>
      <c r="HTS231" s="249"/>
      <c r="HTT231" s="250"/>
      <c r="HTU231" s="248"/>
      <c r="HTV231" s="249"/>
      <c r="HTW231" s="250"/>
      <c r="HTX231" s="248"/>
      <c r="HTY231" s="249"/>
      <c r="HTZ231" s="250"/>
      <c r="HUA231" s="248"/>
      <c r="HUB231" s="249"/>
      <c r="HUC231" s="250"/>
      <c r="HUD231" s="248"/>
      <c r="HUE231" s="249"/>
      <c r="HUF231" s="250"/>
      <c r="HUG231" s="248"/>
      <c r="HUH231" s="249"/>
      <c r="HUI231" s="250"/>
      <c r="HUJ231" s="248"/>
      <c r="HUK231" s="249"/>
      <c r="HUL231" s="250"/>
      <c r="HUM231" s="248"/>
      <c r="HUN231" s="249"/>
      <c r="HUO231" s="250"/>
      <c r="HUP231" s="248"/>
      <c r="HUQ231" s="249"/>
      <c r="HUR231" s="250"/>
      <c r="HUS231" s="248"/>
      <c r="HUT231" s="249"/>
      <c r="HUU231" s="250"/>
      <c r="HUV231" s="248"/>
      <c r="HUW231" s="249"/>
      <c r="HUX231" s="250"/>
      <c r="HUY231" s="248"/>
      <c r="HUZ231" s="249"/>
      <c r="HVA231" s="250"/>
      <c r="HVB231" s="248"/>
      <c r="HVC231" s="249"/>
      <c r="HVD231" s="250"/>
      <c r="HVE231" s="248"/>
      <c r="HVF231" s="249"/>
      <c r="HVG231" s="250"/>
      <c r="HVH231" s="248"/>
      <c r="HVI231" s="249"/>
      <c r="HVJ231" s="250"/>
      <c r="HVK231" s="248"/>
      <c r="HVL231" s="249"/>
      <c r="HVM231" s="250"/>
      <c r="HVN231" s="248"/>
      <c r="HVO231" s="249"/>
      <c r="HVP231" s="250"/>
      <c r="HVQ231" s="248"/>
      <c r="HVR231" s="249"/>
      <c r="HVS231" s="250"/>
      <c r="HVT231" s="248"/>
      <c r="HVU231" s="249"/>
      <c r="HVV231" s="250"/>
      <c r="HVW231" s="248"/>
      <c r="HVX231" s="249"/>
      <c r="HVY231" s="250"/>
      <c r="HVZ231" s="248"/>
      <c r="HWA231" s="249"/>
      <c r="HWB231" s="250"/>
      <c r="HWC231" s="248"/>
      <c r="HWD231" s="249"/>
      <c r="HWE231" s="250"/>
      <c r="HWF231" s="248"/>
      <c r="HWG231" s="249"/>
      <c r="HWH231" s="250"/>
      <c r="HWI231" s="248"/>
      <c r="HWJ231" s="249"/>
      <c r="HWK231" s="250"/>
      <c r="HWL231" s="248"/>
      <c r="HWM231" s="249"/>
      <c r="HWN231" s="250"/>
      <c r="HWO231" s="248"/>
      <c r="HWP231" s="249"/>
      <c r="HWQ231" s="250"/>
      <c r="HWR231" s="248"/>
      <c r="HWS231" s="249"/>
      <c r="HWT231" s="250"/>
      <c r="HWU231" s="248"/>
      <c r="HWV231" s="249"/>
      <c r="HWW231" s="250"/>
      <c r="HWX231" s="248"/>
      <c r="HWY231" s="249"/>
      <c r="HWZ231" s="250"/>
      <c r="HXA231" s="248"/>
      <c r="HXB231" s="249"/>
      <c r="HXC231" s="250"/>
      <c r="HXD231" s="248"/>
      <c r="HXE231" s="249"/>
      <c r="HXF231" s="250"/>
      <c r="HXG231" s="248"/>
      <c r="HXH231" s="249"/>
      <c r="HXI231" s="250"/>
      <c r="HXJ231" s="248"/>
      <c r="HXK231" s="249"/>
      <c r="HXL231" s="250"/>
      <c r="HXM231" s="248"/>
      <c r="HXN231" s="249"/>
      <c r="HXO231" s="250"/>
      <c r="HXP231" s="248"/>
      <c r="HXQ231" s="249"/>
      <c r="HXR231" s="250"/>
      <c r="HXS231" s="248"/>
      <c r="HXT231" s="249"/>
      <c r="HXU231" s="250"/>
      <c r="HXV231" s="248"/>
      <c r="HXW231" s="249"/>
      <c r="HXX231" s="250"/>
      <c r="HXY231" s="248"/>
      <c r="HXZ231" s="249"/>
      <c r="HYA231" s="250"/>
      <c r="HYB231" s="248"/>
      <c r="HYC231" s="249"/>
      <c r="HYD231" s="250"/>
      <c r="HYE231" s="248"/>
      <c r="HYF231" s="249"/>
      <c r="HYG231" s="250"/>
      <c r="HYH231" s="248"/>
      <c r="HYI231" s="249"/>
      <c r="HYJ231" s="250"/>
      <c r="HYK231" s="248"/>
      <c r="HYL231" s="249"/>
      <c r="HYM231" s="250"/>
      <c r="HYN231" s="248"/>
      <c r="HYO231" s="249"/>
      <c r="HYP231" s="250"/>
      <c r="HYQ231" s="248"/>
      <c r="HYR231" s="249"/>
      <c r="HYS231" s="250"/>
      <c r="HYT231" s="248"/>
      <c r="HYU231" s="249"/>
      <c r="HYV231" s="250"/>
      <c r="HYW231" s="248"/>
      <c r="HYX231" s="249"/>
      <c r="HYY231" s="250"/>
      <c r="HYZ231" s="248"/>
      <c r="HZA231" s="249"/>
      <c r="HZB231" s="250"/>
      <c r="HZC231" s="248"/>
      <c r="HZD231" s="249"/>
      <c r="HZE231" s="250"/>
      <c r="HZF231" s="248"/>
      <c r="HZG231" s="249"/>
      <c r="HZH231" s="250"/>
      <c r="HZI231" s="248"/>
      <c r="HZJ231" s="249"/>
      <c r="HZK231" s="250"/>
      <c r="HZL231" s="248"/>
      <c r="HZM231" s="249"/>
      <c r="HZN231" s="250"/>
      <c r="HZO231" s="248"/>
      <c r="HZP231" s="249"/>
      <c r="HZQ231" s="250"/>
      <c r="HZR231" s="248"/>
      <c r="HZS231" s="249"/>
      <c r="HZT231" s="250"/>
      <c r="HZU231" s="248"/>
      <c r="HZV231" s="249"/>
      <c r="HZW231" s="250"/>
      <c r="HZX231" s="248"/>
      <c r="HZY231" s="249"/>
      <c r="HZZ231" s="250"/>
      <c r="IAA231" s="248"/>
      <c r="IAB231" s="249"/>
      <c r="IAC231" s="250"/>
      <c r="IAD231" s="248"/>
      <c r="IAE231" s="249"/>
      <c r="IAF231" s="250"/>
      <c r="IAG231" s="248"/>
      <c r="IAH231" s="249"/>
      <c r="IAI231" s="250"/>
      <c r="IAJ231" s="248"/>
      <c r="IAK231" s="249"/>
      <c r="IAL231" s="250"/>
      <c r="IAM231" s="248"/>
      <c r="IAN231" s="249"/>
      <c r="IAO231" s="250"/>
      <c r="IAP231" s="248"/>
      <c r="IAQ231" s="249"/>
      <c r="IAR231" s="250"/>
      <c r="IAS231" s="248"/>
      <c r="IAT231" s="249"/>
      <c r="IAU231" s="250"/>
      <c r="IAV231" s="248"/>
      <c r="IAW231" s="249"/>
      <c r="IAX231" s="250"/>
      <c r="IAY231" s="248"/>
      <c r="IAZ231" s="249"/>
      <c r="IBA231" s="250"/>
      <c r="IBB231" s="248"/>
      <c r="IBC231" s="249"/>
      <c r="IBD231" s="250"/>
      <c r="IBE231" s="248"/>
      <c r="IBF231" s="249"/>
      <c r="IBG231" s="250"/>
      <c r="IBH231" s="248"/>
      <c r="IBI231" s="249"/>
      <c r="IBJ231" s="250"/>
      <c r="IBK231" s="248"/>
      <c r="IBL231" s="249"/>
      <c r="IBM231" s="250"/>
      <c r="IBN231" s="248"/>
      <c r="IBO231" s="249"/>
      <c r="IBP231" s="250"/>
      <c r="IBQ231" s="248"/>
      <c r="IBR231" s="249"/>
      <c r="IBS231" s="250"/>
      <c r="IBT231" s="248"/>
      <c r="IBU231" s="249"/>
      <c r="IBV231" s="250"/>
      <c r="IBW231" s="248"/>
      <c r="IBX231" s="249"/>
      <c r="IBY231" s="250"/>
      <c r="IBZ231" s="248"/>
      <c r="ICA231" s="249"/>
      <c r="ICB231" s="250"/>
      <c r="ICC231" s="248"/>
      <c r="ICD231" s="249"/>
      <c r="ICE231" s="250"/>
      <c r="ICF231" s="248"/>
      <c r="ICG231" s="249"/>
      <c r="ICH231" s="250"/>
      <c r="ICI231" s="248"/>
      <c r="ICJ231" s="249"/>
      <c r="ICK231" s="250"/>
      <c r="ICL231" s="248"/>
      <c r="ICM231" s="249"/>
      <c r="ICN231" s="250"/>
      <c r="ICO231" s="248"/>
      <c r="ICP231" s="249"/>
      <c r="ICQ231" s="250"/>
      <c r="ICR231" s="248"/>
      <c r="ICS231" s="249"/>
      <c r="ICT231" s="250"/>
      <c r="ICU231" s="248"/>
      <c r="ICV231" s="249"/>
      <c r="ICW231" s="250"/>
      <c r="ICX231" s="248"/>
      <c r="ICY231" s="249"/>
      <c r="ICZ231" s="250"/>
      <c r="IDA231" s="248"/>
      <c r="IDB231" s="249"/>
      <c r="IDC231" s="250"/>
      <c r="IDD231" s="248"/>
      <c r="IDE231" s="249"/>
      <c r="IDF231" s="250"/>
      <c r="IDG231" s="248"/>
      <c r="IDH231" s="249"/>
      <c r="IDI231" s="250"/>
      <c r="IDJ231" s="248"/>
      <c r="IDK231" s="249"/>
      <c r="IDL231" s="250"/>
      <c r="IDM231" s="248"/>
      <c r="IDN231" s="249"/>
      <c r="IDO231" s="250"/>
      <c r="IDP231" s="248"/>
      <c r="IDQ231" s="249"/>
      <c r="IDR231" s="250"/>
      <c r="IDS231" s="248"/>
      <c r="IDT231" s="249"/>
      <c r="IDU231" s="250"/>
      <c r="IDV231" s="248"/>
      <c r="IDW231" s="249"/>
      <c r="IDX231" s="250"/>
      <c r="IDY231" s="248"/>
      <c r="IDZ231" s="249"/>
      <c r="IEA231" s="250"/>
      <c r="IEB231" s="248"/>
      <c r="IEC231" s="249"/>
      <c r="IED231" s="250"/>
      <c r="IEE231" s="248"/>
      <c r="IEF231" s="249"/>
      <c r="IEG231" s="250"/>
      <c r="IEH231" s="248"/>
      <c r="IEI231" s="249"/>
      <c r="IEJ231" s="250"/>
      <c r="IEK231" s="248"/>
      <c r="IEL231" s="249"/>
      <c r="IEM231" s="250"/>
      <c r="IEN231" s="248"/>
      <c r="IEO231" s="249"/>
      <c r="IEP231" s="250"/>
      <c r="IEQ231" s="248"/>
      <c r="IER231" s="249"/>
      <c r="IES231" s="250"/>
      <c r="IET231" s="248"/>
      <c r="IEU231" s="249"/>
      <c r="IEV231" s="250"/>
      <c r="IEW231" s="248"/>
      <c r="IEX231" s="249"/>
      <c r="IEY231" s="250"/>
      <c r="IEZ231" s="248"/>
      <c r="IFA231" s="249"/>
      <c r="IFB231" s="250"/>
      <c r="IFC231" s="248"/>
      <c r="IFD231" s="249"/>
      <c r="IFE231" s="250"/>
      <c r="IFF231" s="248"/>
      <c r="IFG231" s="249"/>
      <c r="IFH231" s="250"/>
      <c r="IFI231" s="248"/>
      <c r="IFJ231" s="249"/>
      <c r="IFK231" s="250"/>
      <c r="IFL231" s="248"/>
      <c r="IFM231" s="249"/>
      <c r="IFN231" s="250"/>
      <c r="IFO231" s="248"/>
      <c r="IFP231" s="249"/>
      <c r="IFQ231" s="250"/>
      <c r="IFR231" s="248"/>
      <c r="IFS231" s="249"/>
      <c r="IFT231" s="250"/>
      <c r="IFU231" s="248"/>
      <c r="IFV231" s="249"/>
      <c r="IFW231" s="250"/>
      <c r="IFX231" s="248"/>
      <c r="IFY231" s="249"/>
      <c r="IFZ231" s="250"/>
      <c r="IGA231" s="248"/>
      <c r="IGB231" s="249"/>
      <c r="IGC231" s="250"/>
      <c r="IGD231" s="248"/>
      <c r="IGE231" s="249"/>
      <c r="IGF231" s="250"/>
      <c r="IGG231" s="248"/>
      <c r="IGH231" s="249"/>
      <c r="IGI231" s="250"/>
      <c r="IGJ231" s="248"/>
      <c r="IGK231" s="249"/>
      <c r="IGL231" s="250"/>
      <c r="IGM231" s="248"/>
      <c r="IGN231" s="249"/>
      <c r="IGO231" s="250"/>
      <c r="IGP231" s="248"/>
      <c r="IGQ231" s="249"/>
      <c r="IGR231" s="250"/>
      <c r="IGS231" s="248"/>
      <c r="IGT231" s="249"/>
      <c r="IGU231" s="250"/>
      <c r="IGV231" s="248"/>
      <c r="IGW231" s="249"/>
      <c r="IGX231" s="250"/>
      <c r="IGY231" s="248"/>
      <c r="IGZ231" s="249"/>
      <c r="IHA231" s="250"/>
      <c r="IHB231" s="248"/>
      <c r="IHC231" s="249"/>
      <c r="IHD231" s="250"/>
      <c r="IHE231" s="248"/>
      <c r="IHF231" s="249"/>
      <c r="IHG231" s="250"/>
      <c r="IHH231" s="248"/>
      <c r="IHI231" s="249"/>
      <c r="IHJ231" s="250"/>
      <c r="IHK231" s="248"/>
      <c r="IHL231" s="249"/>
      <c r="IHM231" s="250"/>
      <c r="IHN231" s="248"/>
      <c r="IHO231" s="249"/>
      <c r="IHP231" s="250"/>
      <c r="IHQ231" s="248"/>
      <c r="IHR231" s="249"/>
      <c r="IHS231" s="250"/>
      <c r="IHT231" s="248"/>
      <c r="IHU231" s="249"/>
      <c r="IHV231" s="250"/>
      <c r="IHW231" s="248"/>
      <c r="IHX231" s="249"/>
      <c r="IHY231" s="250"/>
      <c r="IHZ231" s="248"/>
      <c r="IIA231" s="249"/>
      <c r="IIB231" s="250"/>
      <c r="IIC231" s="248"/>
      <c r="IID231" s="249"/>
      <c r="IIE231" s="250"/>
      <c r="IIF231" s="248"/>
      <c r="IIG231" s="249"/>
      <c r="IIH231" s="250"/>
      <c r="III231" s="248"/>
      <c r="IIJ231" s="249"/>
      <c r="IIK231" s="250"/>
      <c r="IIL231" s="248"/>
      <c r="IIM231" s="249"/>
      <c r="IIN231" s="250"/>
      <c r="IIO231" s="248"/>
      <c r="IIP231" s="249"/>
      <c r="IIQ231" s="250"/>
      <c r="IIR231" s="248"/>
      <c r="IIS231" s="249"/>
      <c r="IIT231" s="250"/>
      <c r="IIU231" s="248"/>
      <c r="IIV231" s="249"/>
      <c r="IIW231" s="250"/>
      <c r="IIX231" s="248"/>
      <c r="IIY231" s="249"/>
      <c r="IIZ231" s="250"/>
      <c r="IJA231" s="248"/>
      <c r="IJB231" s="249"/>
      <c r="IJC231" s="250"/>
      <c r="IJD231" s="248"/>
      <c r="IJE231" s="249"/>
      <c r="IJF231" s="250"/>
      <c r="IJG231" s="248"/>
      <c r="IJH231" s="249"/>
      <c r="IJI231" s="250"/>
      <c r="IJJ231" s="248"/>
      <c r="IJK231" s="249"/>
      <c r="IJL231" s="250"/>
      <c r="IJM231" s="248"/>
      <c r="IJN231" s="249"/>
      <c r="IJO231" s="250"/>
      <c r="IJP231" s="248"/>
      <c r="IJQ231" s="249"/>
      <c r="IJR231" s="250"/>
      <c r="IJS231" s="248"/>
      <c r="IJT231" s="249"/>
      <c r="IJU231" s="250"/>
      <c r="IJV231" s="248"/>
      <c r="IJW231" s="249"/>
      <c r="IJX231" s="250"/>
      <c r="IJY231" s="248"/>
      <c r="IJZ231" s="249"/>
      <c r="IKA231" s="250"/>
      <c r="IKB231" s="248"/>
      <c r="IKC231" s="249"/>
      <c r="IKD231" s="250"/>
      <c r="IKE231" s="248"/>
      <c r="IKF231" s="249"/>
      <c r="IKG231" s="250"/>
      <c r="IKH231" s="248"/>
      <c r="IKI231" s="249"/>
      <c r="IKJ231" s="250"/>
      <c r="IKK231" s="248"/>
      <c r="IKL231" s="249"/>
      <c r="IKM231" s="250"/>
      <c r="IKN231" s="248"/>
      <c r="IKO231" s="249"/>
      <c r="IKP231" s="250"/>
      <c r="IKQ231" s="248"/>
      <c r="IKR231" s="249"/>
      <c r="IKS231" s="250"/>
      <c r="IKT231" s="248"/>
      <c r="IKU231" s="249"/>
      <c r="IKV231" s="250"/>
      <c r="IKW231" s="248"/>
      <c r="IKX231" s="249"/>
      <c r="IKY231" s="250"/>
      <c r="IKZ231" s="248"/>
      <c r="ILA231" s="249"/>
      <c r="ILB231" s="250"/>
      <c r="ILC231" s="248"/>
      <c r="ILD231" s="249"/>
      <c r="ILE231" s="250"/>
      <c r="ILF231" s="248"/>
      <c r="ILG231" s="249"/>
      <c r="ILH231" s="250"/>
      <c r="ILI231" s="248"/>
      <c r="ILJ231" s="249"/>
      <c r="ILK231" s="250"/>
      <c r="ILL231" s="248"/>
      <c r="ILM231" s="249"/>
      <c r="ILN231" s="250"/>
      <c r="ILO231" s="248"/>
      <c r="ILP231" s="249"/>
      <c r="ILQ231" s="250"/>
      <c r="ILR231" s="248"/>
      <c r="ILS231" s="249"/>
      <c r="ILT231" s="250"/>
      <c r="ILU231" s="248"/>
      <c r="ILV231" s="249"/>
      <c r="ILW231" s="250"/>
      <c r="ILX231" s="248"/>
      <c r="ILY231" s="249"/>
      <c r="ILZ231" s="250"/>
      <c r="IMA231" s="248"/>
      <c r="IMB231" s="249"/>
      <c r="IMC231" s="250"/>
      <c r="IMD231" s="248"/>
      <c r="IME231" s="249"/>
      <c r="IMF231" s="250"/>
      <c r="IMG231" s="248"/>
      <c r="IMH231" s="249"/>
      <c r="IMI231" s="250"/>
      <c r="IMJ231" s="248"/>
      <c r="IMK231" s="249"/>
      <c r="IML231" s="250"/>
      <c r="IMM231" s="248"/>
      <c r="IMN231" s="249"/>
      <c r="IMO231" s="250"/>
      <c r="IMP231" s="248"/>
      <c r="IMQ231" s="249"/>
      <c r="IMR231" s="250"/>
      <c r="IMS231" s="248"/>
      <c r="IMT231" s="249"/>
      <c r="IMU231" s="250"/>
      <c r="IMV231" s="248"/>
      <c r="IMW231" s="249"/>
      <c r="IMX231" s="250"/>
      <c r="IMY231" s="248"/>
      <c r="IMZ231" s="249"/>
      <c r="INA231" s="250"/>
      <c r="INB231" s="248"/>
      <c r="INC231" s="249"/>
      <c r="IND231" s="250"/>
      <c r="INE231" s="248"/>
      <c r="INF231" s="249"/>
      <c r="ING231" s="250"/>
      <c r="INH231" s="248"/>
      <c r="INI231" s="249"/>
      <c r="INJ231" s="250"/>
      <c r="INK231" s="248"/>
      <c r="INL231" s="249"/>
      <c r="INM231" s="250"/>
      <c r="INN231" s="248"/>
      <c r="INO231" s="249"/>
      <c r="INP231" s="250"/>
      <c r="INQ231" s="248"/>
      <c r="INR231" s="249"/>
      <c r="INS231" s="250"/>
      <c r="INT231" s="248"/>
      <c r="INU231" s="249"/>
      <c r="INV231" s="250"/>
      <c r="INW231" s="248"/>
      <c r="INX231" s="249"/>
      <c r="INY231" s="250"/>
      <c r="INZ231" s="248"/>
      <c r="IOA231" s="249"/>
      <c r="IOB231" s="250"/>
      <c r="IOC231" s="248"/>
      <c r="IOD231" s="249"/>
      <c r="IOE231" s="250"/>
      <c r="IOF231" s="248"/>
      <c r="IOG231" s="249"/>
      <c r="IOH231" s="250"/>
      <c r="IOI231" s="248"/>
      <c r="IOJ231" s="249"/>
      <c r="IOK231" s="250"/>
      <c r="IOL231" s="248"/>
      <c r="IOM231" s="249"/>
      <c r="ION231" s="250"/>
      <c r="IOO231" s="248"/>
      <c r="IOP231" s="249"/>
      <c r="IOQ231" s="250"/>
      <c r="IOR231" s="248"/>
      <c r="IOS231" s="249"/>
      <c r="IOT231" s="250"/>
      <c r="IOU231" s="248"/>
      <c r="IOV231" s="249"/>
      <c r="IOW231" s="250"/>
      <c r="IOX231" s="248"/>
      <c r="IOY231" s="249"/>
      <c r="IOZ231" s="250"/>
      <c r="IPA231" s="248"/>
      <c r="IPB231" s="249"/>
      <c r="IPC231" s="250"/>
      <c r="IPD231" s="248"/>
      <c r="IPE231" s="249"/>
      <c r="IPF231" s="250"/>
      <c r="IPG231" s="248"/>
      <c r="IPH231" s="249"/>
      <c r="IPI231" s="250"/>
      <c r="IPJ231" s="248"/>
      <c r="IPK231" s="249"/>
      <c r="IPL231" s="250"/>
      <c r="IPM231" s="248"/>
      <c r="IPN231" s="249"/>
      <c r="IPO231" s="250"/>
      <c r="IPP231" s="248"/>
      <c r="IPQ231" s="249"/>
      <c r="IPR231" s="250"/>
      <c r="IPS231" s="248"/>
      <c r="IPT231" s="249"/>
      <c r="IPU231" s="250"/>
      <c r="IPV231" s="248"/>
      <c r="IPW231" s="249"/>
      <c r="IPX231" s="250"/>
      <c r="IPY231" s="248"/>
      <c r="IPZ231" s="249"/>
      <c r="IQA231" s="250"/>
      <c r="IQB231" s="248"/>
      <c r="IQC231" s="249"/>
      <c r="IQD231" s="250"/>
      <c r="IQE231" s="248"/>
      <c r="IQF231" s="249"/>
      <c r="IQG231" s="250"/>
      <c r="IQH231" s="248"/>
      <c r="IQI231" s="249"/>
      <c r="IQJ231" s="250"/>
      <c r="IQK231" s="248"/>
      <c r="IQL231" s="249"/>
      <c r="IQM231" s="250"/>
      <c r="IQN231" s="248"/>
      <c r="IQO231" s="249"/>
      <c r="IQP231" s="250"/>
      <c r="IQQ231" s="248"/>
      <c r="IQR231" s="249"/>
      <c r="IQS231" s="250"/>
      <c r="IQT231" s="248"/>
      <c r="IQU231" s="249"/>
      <c r="IQV231" s="250"/>
      <c r="IQW231" s="248"/>
      <c r="IQX231" s="249"/>
      <c r="IQY231" s="250"/>
      <c r="IQZ231" s="248"/>
      <c r="IRA231" s="249"/>
      <c r="IRB231" s="250"/>
      <c r="IRC231" s="248"/>
      <c r="IRD231" s="249"/>
      <c r="IRE231" s="250"/>
      <c r="IRF231" s="248"/>
      <c r="IRG231" s="249"/>
      <c r="IRH231" s="250"/>
      <c r="IRI231" s="248"/>
      <c r="IRJ231" s="249"/>
      <c r="IRK231" s="250"/>
      <c r="IRL231" s="248"/>
      <c r="IRM231" s="249"/>
      <c r="IRN231" s="250"/>
      <c r="IRO231" s="248"/>
      <c r="IRP231" s="249"/>
      <c r="IRQ231" s="250"/>
      <c r="IRR231" s="248"/>
      <c r="IRS231" s="249"/>
      <c r="IRT231" s="250"/>
      <c r="IRU231" s="248"/>
      <c r="IRV231" s="249"/>
      <c r="IRW231" s="250"/>
      <c r="IRX231" s="248"/>
      <c r="IRY231" s="249"/>
      <c r="IRZ231" s="250"/>
      <c r="ISA231" s="248"/>
      <c r="ISB231" s="249"/>
      <c r="ISC231" s="250"/>
      <c r="ISD231" s="248"/>
      <c r="ISE231" s="249"/>
      <c r="ISF231" s="250"/>
      <c r="ISG231" s="248"/>
      <c r="ISH231" s="249"/>
      <c r="ISI231" s="250"/>
      <c r="ISJ231" s="248"/>
      <c r="ISK231" s="249"/>
      <c r="ISL231" s="250"/>
      <c r="ISM231" s="248"/>
      <c r="ISN231" s="249"/>
      <c r="ISO231" s="250"/>
      <c r="ISP231" s="248"/>
      <c r="ISQ231" s="249"/>
      <c r="ISR231" s="250"/>
      <c r="ISS231" s="248"/>
      <c r="IST231" s="249"/>
      <c r="ISU231" s="250"/>
      <c r="ISV231" s="248"/>
      <c r="ISW231" s="249"/>
      <c r="ISX231" s="250"/>
      <c r="ISY231" s="248"/>
      <c r="ISZ231" s="249"/>
      <c r="ITA231" s="250"/>
      <c r="ITB231" s="248"/>
      <c r="ITC231" s="249"/>
      <c r="ITD231" s="250"/>
      <c r="ITE231" s="248"/>
      <c r="ITF231" s="249"/>
      <c r="ITG231" s="250"/>
      <c r="ITH231" s="248"/>
      <c r="ITI231" s="249"/>
      <c r="ITJ231" s="250"/>
      <c r="ITK231" s="248"/>
      <c r="ITL231" s="249"/>
      <c r="ITM231" s="250"/>
      <c r="ITN231" s="248"/>
      <c r="ITO231" s="249"/>
      <c r="ITP231" s="250"/>
      <c r="ITQ231" s="248"/>
      <c r="ITR231" s="249"/>
      <c r="ITS231" s="250"/>
      <c r="ITT231" s="248"/>
      <c r="ITU231" s="249"/>
      <c r="ITV231" s="250"/>
      <c r="ITW231" s="248"/>
      <c r="ITX231" s="249"/>
      <c r="ITY231" s="250"/>
      <c r="ITZ231" s="248"/>
      <c r="IUA231" s="249"/>
      <c r="IUB231" s="250"/>
      <c r="IUC231" s="248"/>
      <c r="IUD231" s="249"/>
      <c r="IUE231" s="250"/>
      <c r="IUF231" s="248"/>
      <c r="IUG231" s="249"/>
      <c r="IUH231" s="250"/>
      <c r="IUI231" s="248"/>
      <c r="IUJ231" s="249"/>
      <c r="IUK231" s="250"/>
      <c r="IUL231" s="248"/>
      <c r="IUM231" s="249"/>
      <c r="IUN231" s="250"/>
      <c r="IUO231" s="248"/>
      <c r="IUP231" s="249"/>
      <c r="IUQ231" s="250"/>
      <c r="IUR231" s="248"/>
      <c r="IUS231" s="249"/>
      <c r="IUT231" s="250"/>
      <c r="IUU231" s="248"/>
      <c r="IUV231" s="249"/>
      <c r="IUW231" s="250"/>
      <c r="IUX231" s="248"/>
      <c r="IUY231" s="249"/>
      <c r="IUZ231" s="250"/>
      <c r="IVA231" s="248"/>
      <c r="IVB231" s="249"/>
      <c r="IVC231" s="250"/>
      <c r="IVD231" s="248"/>
      <c r="IVE231" s="249"/>
      <c r="IVF231" s="250"/>
      <c r="IVG231" s="248"/>
      <c r="IVH231" s="249"/>
      <c r="IVI231" s="250"/>
      <c r="IVJ231" s="248"/>
      <c r="IVK231" s="249"/>
      <c r="IVL231" s="250"/>
      <c r="IVM231" s="248"/>
      <c r="IVN231" s="249"/>
      <c r="IVO231" s="250"/>
      <c r="IVP231" s="248"/>
      <c r="IVQ231" s="249"/>
      <c r="IVR231" s="250"/>
      <c r="IVS231" s="248"/>
      <c r="IVT231" s="249"/>
      <c r="IVU231" s="250"/>
      <c r="IVV231" s="248"/>
      <c r="IVW231" s="249"/>
      <c r="IVX231" s="250"/>
      <c r="IVY231" s="248"/>
      <c r="IVZ231" s="249"/>
      <c r="IWA231" s="250"/>
      <c r="IWB231" s="248"/>
      <c r="IWC231" s="249"/>
      <c r="IWD231" s="250"/>
      <c r="IWE231" s="248"/>
      <c r="IWF231" s="249"/>
      <c r="IWG231" s="250"/>
      <c r="IWH231" s="248"/>
      <c r="IWI231" s="249"/>
      <c r="IWJ231" s="250"/>
      <c r="IWK231" s="248"/>
      <c r="IWL231" s="249"/>
      <c r="IWM231" s="250"/>
      <c r="IWN231" s="248"/>
      <c r="IWO231" s="249"/>
      <c r="IWP231" s="250"/>
      <c r="IWQ231" s="248"/>
      <c r="IWR231" s="249"/>
      <c r="IWS231" s="250"/>
      <c r="IWT231" s="248"/>
      <c r="IWU231" s="249"/>
      <c r="IWV231" s="250"/>
      <c r="IWW231" s="248"/>
      <c r="IWX231" s="249"/>
      <c r="IWY231" s="250"/>
      <c r="IWZ231" s="248"/>
      <c r="IXA231" s="249"/>
      <c r="IXB231" s="250"/>
      <c r="IXC231" s="248"/>
      <c r="IXD231" s="249"/>
      <c r="IXE231" s="250"/>
      <c r="IXF231" s="248"/>
      <c r="IXG231" s="249"/>
      <c r="IXH231" s="250"/>
      <c r="IXI231" s="248"/>
      <c r="IXJ231" s="249"/>
      <c r="IXK231" s="250"/>
      <c r="IXL231" s="248"/>
      <c r="IXM231" s="249"/>
      <c r="IXN231" s="250"/>
      <c r="IXO231" s="248"/>
      <c r="IXP231" s="249"/>
      <c r="IXQ231" s="250"/>
      <c r="IXR231" s="248"/>
      <c r="IXS231" s="249"/>
      <c r="IXT231" s="250"/>
      <c r="IXU231" s="248"/>
      <c r="IXV231" s="249"/>
      <c r="IXW231" s="250"/>
      <c r="IXX231" s="248"/>
      <c r="IXY231" s="249"/>
      <c r="IXZ231" s="250"/>
      <c r="IYA231" s="248"/>
      <c r="IYB231" s="249"/>
      <c r="IYC231" s="250"/>
      <c r="IYD231" s="248"/>
      <c r="IYE231" s="249"/>
      <c r="IYF231" s="250"/>
      <c r="IYG231" s="248"/>
      <c r="IYH231" s="249"/>
      <c r="IYI231" s="250"/>
      <c r="IYJ231" s="248"/>
      <c r="IYK231" s="249"/>
      <c r="IYL231" s="250"/>
      <c r="IYM231" s="248"/>
      <c r="IYN231" s="249"/>
      <c r="IYO231" s="250"/>
      <c r="IYP231" s="248"/>
      <c r="IYQ231" s="249"/>
      <c r="IYR231" s="250"/>
      <c r="IYS231" s="248"/>
      <c r="IYT231" s="249"/>
      <c r="IYU231" s="250"/>
      <c r="IYV231" s="248"/>
      <c r="IYW231" s="249"/>
      <c r="IYX231" s="250"/>
      <c r="IYY231" s="248"/>
      <c r="IYZ231" s="249"/>
      <c r="IZA231" s="250"/>
      <c r="IZB231" s="248"/>
      <c r="IZC231" s="249"/>
      <c r="IZD231" s="250"/>
      <c r="IZE231" s="248"/>
      <c r="IZF231" s="249"/>
      <c r="IZG231" s="250"/>
      <c r="IZH231" s="248"/>
      <c r="IZI231" s="249"/>
      <c r="IZJ231" s="250"/>
      <c r="IZK231" s="248"/>
      <c r="IZL231" s="249"/>
      <c r="IZM231" s="250"/>
      <c r="IZN231" s="248"/>
      <c r="IZO231" s="249"/>
      <c r="IZP231" s="250"/>
      <c r="IZQ231" s="248"/>
      <c r="IZR231" s="249"/>
      <c r="IZS231" s="250"/>
      <c r="IZT231" s="248"/>
      <c r="IZU231" s="249"/>
      <c r="IZV231" s="250"/>
      <c r="IZW231" s="248"/>
      <c r="IZX231" s="249"/>
      <c r="IZY231" s="250"/>
      <c r="IZZ231" s="248"/>
      <c r="JAA231" s="249"/>
      <c r="JAB231" s="250"/>
      <c r="JAC231" s="248"/>
      <c r="JAD231" s="249"/>
      <c r="JAE231" s="250"/>
      <c r="JAF231" s="248"/>
      <c r="JAG231" s="249"/>
      <c r="JAH231" s="250"/>
      <c r="JAI231" s="248"/>
      <c r="JAJ231" s="249"/>
      <c r="JAK231" s="250"/>
      <c r="JAL231" s="248"/>
      <c r="JAM231" s="249"/>
      <c r="JAN231" s="250"/>
      <c r="JAO231" s="248"/>
      <c r="JAP231" s="249"/>
      <c r="JAQ231" s="250"/>
      <c r="JAR231" s="248"/>
      <c r="JAS231" s="249"/>
      <c r="JAT231" s="250"/>
      <c r="JAU231" s="248"/>
      <c r="JAV231" s="249"/>
      <c r="JAW231" s="250"/>
      <c r="JAX231" s="248"/>
      <c r="JAY231" s="249"/>
      <c r="JAZ231" s="250"/>
      <c r="JBA231" s="248"/>
      <c r="JBB231" s="249"/>
      <c r="JBC231" s="250"/>
      <c r="JBD231" s="248"/>
      <c r="JBE231" s="249"/>
      <c r="JBF231" s="250"/>
      <c r="JBG231" s="248"/>
      <c r="JBH231" s="249"/>
      <c r="JBI231" s="250"/>
      <c r="JBJ231" s="248"/>
      <c r="JBK231" s="249"/>
      <c r="JBL231" s="250"/>
      <c r="JBM231" s="248"/>
      <c r="JBN231" s="249"/>
      <c r="JBO231" s="250"/>
      <c r="JBP231" s="248"/>
      <c r="JBQ231" s="249"/>
      <c r="JBR231" s="250"/>
      <c r="JBS231" s="248"/>
      <c r="JBT231" s="249"/>
      <c r="JBU231" s="250"/>
      <c r="JBV231" s="248"/>
      <c r="JBW231" s="249"/>
      <c r="JBX231" s="250"/>
      <c r="JBY231" s="248"/>
      <c r="JBZ231" s="249"/>
      <c r="JCA231" s="250"/>
      <c r="JCB231" s="248"/>
      <c r="JCC231" s="249"/>
      <c r="JCD231" s="250"/>
      <c r="JCE231" s="248"/>
      <c r="JCF231" s="249"/>
      <c r="JCG231" s="250"/>
      <c r="JCH231" s="248"/>
      <c r="JCI231" s="249"/>
      <c r="JCJ231" s="250"/>
      <c r="JCK231" s="248"/>
      <c r="JCL231" s="249"/>
      <c r="JCM231" s="250"/>
      <c r="JCN231" s="248"/>
      <c r="JCO231" s="249"/>
      <c r="JCP231" s="250"/>
      <c r="JCQ231" s="248"/>
      <c r="JCR231" s="249"/>
      <c r="JCS231" s="250"/>
      <c r="JCT231" s="248"/>
      <c r="JCU231" s="249"/>
      <c r="JCV231" s="250"/>
      <c r="JCW231" s="248"/>
      <c r="JCX231" s="249"/>
      <c r="JCY231" s="250"/>
      <c r="JCZ231" s="248"/>
      <c r="JDA231" s="249"/>
      <c r="JDB231" s="250"/>
      <c r="JDC231" s="248"/>
      <c r="JDD231" s="249"/>
      <c r="JDE231" s="250"/>
      <c r="JDF231" s="248"/>
      <c r="JDG231" s="249"/>
      <c r="JDH231" s="250"/>
      <c r="JDI231" s="248"/>
      <c r="JDJ231" s="249"/>
      <c r="JDK231" s="250"/>
      <c r="JDL231" s="248"/>
      <c r="JDM231" s="249"/>
      <c r="JDN231" s="250"/>
      <c r="JDO231" s="248"/>
      <c r="JDP231" s="249"/>
      <c r="JDQ231" s="250"/>
      <c r="JDR231" s="248"/>
      <c r="JDS231" s="249"/>
      <c r="JDT231" s="250"/>
      <c r="JDU231" s="248"/>
      <c r="JDV231" s="249"/>
      <c r="JDW231" s="250"/>
      <c r="JDX231" s="248"/>
      <c r="JDY231" s="249"/>
      <c r="JDZ231" s="250"/>
      <c r="JEA231" s="248"/>
      <c r="JEB231" s="249"/>
      <c r="JEC231" s="250"/>
      <c r="JED231" s="248"/>
      <c r="JEE231" s="249"/>
      <c r="JEF231" s="250"/>
      <c r="JEG231" s="248"/>
      <c r="JEH231" s="249"/>
      <c r="JEI231" s="250"/>
      <c r="JEJ231" s="248"/>
      <c r="JEK231" s="249"/>
      <c r="JEL231" s="250"/>
      <c r="JEM231" s="248"/>
      <c r="JEN231" s="249"/>
      <c r="JEO231" s="250"/>
      <c r="JEP231" s="248"/>
      <c r="JEQ231" s="249"/>
      <c r="JER231" s="250"/>
      <c r="JES231" s="248"/>
      <c r="JET231" s="249"/>
      <c r="JEU231" s="250"/>
      <c r="JEV231" s="248"/>
      <c r="JEW231" s="249"/>
      <c r="JEX231" s="250"/>
      <c r="JEY231" s="248"/>
      <c r="JEZ231" s="249"/>
      <c r="JFA231" s="250"/>
      <c r="JFB231" s="248"/>
      <c r="JFC231" s="249"/>
      <c r="JFD231" s="250"/>
      <c r="JFE231" s="248"/>
      <c r="JFF231" s="249"/>
      <c r="JFG231" s="250"/>
      <c r="JFH231" s="248"/>
      <c r="JFI231" s="249"/>
      <c r="JFJ231" s="250"/>
      <c r="JFK231" s="248"/>
      <c r="JFL231" s="249"/>
      <c r="JFM231" s="250"/>
      <c r="JFN231" s="248"/>
      <c r="JFO231" s="249"/>
      <c r="JFP231" s="250"/>
      <c r="JFQ231" s="248"/>
      <c r="JFR231" s="249"/>
      <c r="JFS231" s="250"/>
      <c r="JFT231" s="248"/>
      <c r="JFU231" s="249"/>
      <c r="JFV231" s="250"/>
      <c r="JFW231" s="248"/>
      <c r="JFX231" s="249"/>
      <c r="JFY231" s="250"/>
      <c r="JFZ231" s="248"/>
      <c r="JGA231" s="249"/>
      <c r="JGB231" s="250"/>
      <c r="JGC231" s="248"/>
      <c r="JGD231" s="249"/>
      <c r="JGE231" s="250"/>
      <c r="JGF231" s="248"/>
      <c r="JGG231" s="249"/>
      <c r="JGH231" s="250"/>
      <c r="JGI231" s="248"/>
      <c r="JGJ231" s="249"/>
      <c r="JGK231" s="250"/>
      <c r="JGL231" s="248"/>
      <c r="JGM231" s="249"/>
      <c r="JGN231" s="250"/>
      <c r="JGO231" s="248"/>
      <c r="JGP231" s="249"/>
      <c r="JGQ231" s="250"/>
      <c r="JGR231" s="248"/>
      <c r="JGS231" s="249"/>
      <c r="JGT231" s="250"/>
      <c r="JGU231" s="248"/>
      <c r="JGV231" s="249"/>
      <c r="JGW231" s="250"/>
      <c r="JGX231" s="248"/>
      <c r="JGY231" s="249"/>
      <c r="JGZ231" s="250"/>
      <c r="JHA231" s="248"/>
      <c r="JHB231" s="249"/>
      <c r="JHC231" s="250"/>
      <c r="JHD231" s="248"/>
      <c r="JHE231" s="249"/>
      <c r="JHF231" s="250"/>
      <c r="JHG231" s="248"/>
      <c r="JHH231" s="249"/>
      <c r="JHI231" s="250"/>
      <c r="JHJ231" s="248"/>
      <c r="JHK231" s="249"/>
      <c r="JHL231" s="250"/>
      <c r="JHM231" s="248"/>
      <c r="JHN231" s="249"/>
      <c r="JHO231" s="250"/>
      <c r="JHP231" s="248"/>
      <c r="JHQ231" s="249"/>
      <c r="JHR231" s="250"/>
      <c r="JHS231" s="248"/>
      <c r="JHT231" s="249"/>
      <c r="JHU231" s="250"/>
      <c r="JHV231" s="248"/>
      <c r="JHW231" s="249"/>
      <c r="JHX231" s="250"/>
      <c r="JHY231" s="248"/>
      <c r="JHZ231" s="249"/>
      <c r="JIA231" s="250"/>
      <c r="JIB231" s="248"/>
      <c r="JIC231" s="249"/>
      <c r="JID231" s="250"/>
      <c r="JIE231" s="248"/>
      <c r="JIF231" s="249"/>
      <c r="JIG231" s="250"/>
      <c r="JIH231" s="248"/>
      <c r="JII231" s="249"/>
      <c r="JIJ231" s="250"/>
      <c r="JIK231" s="248"/>
      <c r="JIL231" s="249"/>
      <c r="JIM231" s="250"/>
      <c r="JIN231" s="248"/>
      <c r="JIO231" s="249"/>
      <c r="JIP231" s="250"/>
      <c r="JIQ231" s="248"/>
      <c r="JIR231" s="249"/>
      <c r="JIS231" s="250"/>
      <c r="JIT231" s="248"/>
      <c r="JIU231" s="249"/>
      <c r="JIV231" s="250"/>
      <c r="JIW231" s="248"/>
      <c r="JIX231" s="249"/>
      <c r="JIY231" s="250"/>
      <c r="JIZ231" s="248"/>
      <c r="JJA231" s="249"/>
      <c r="JJB231" s="250"/>
      <c r="JJC231" s="248"/>
      <c r="JJD231" s="249"/>
      <c r="JJE231" s="250"/>
      <c r="JJF231" s="248"/>
      <c r="JJG231" s="249"/>
      <c r="JJH231" s="250"/>
      <c r="JJI231" s="248"/>
      <c r="JJJ231" s="249"/>
      <c r="JJK231" s="250"/>
      <c r="JJL231" s="248"/>
      <c r="JJM231" s="249"/>
      <c r="JJN231" s="250"/>
      <c r="JJO231" s="248"/>
      <c r="JJP231" s="249"/>
      <c r="JJQ231" s="250"/>
      <c r="JJR231" s="248"/>
      <c r="JJS231" s="249"/>
      <c r="JJT231" s="250"/>
      <c r="JJU231" s="248"/>
      <c r="JJV231" s="249"/>
      <c r="JJW231" s="250"/>
      <c r="JJX231" s="248"/>
      <c r="JJY231" s="249"/>
      <c r="JJZ231" s="250"/>
      <c r="JKA231" s="248"/>
      <c r="JKB231" s="249"/>
      <c r="JKC231" s="250"/>
      <c r="JKD231" s="248"/>
      <c r="JKE231" s="249"/>
      <c r="JKF231" s="250"/>
      <c r="JKG231" s="248"/>
      <c r="JKH231" s="249"/>
      <c r="JKI231" s="250"/>
      <c r="JKJ231" s="248"/>
      <c r="JKK231" s="249"/>
      <c r="JKL231" s="250"/>
      <c r="JKM231" s="248"/>
      <c r="JKN231" s="249"/>
      <c r="JKO231" s="250"/>
      <c r="JKP231" s="248"/>
      <c r="JKQ231" s="249"/>
      <c r="JKR231" s="250"/>
      <c r="JKS231" s="248"/>
      <c r="JKT231" s="249"/>
      <c r="JKU231" s="250"/>
      <c r="JKV231" s="248"/>
      <c r="JKW231" s="249"/>
      <c r="JKX231" s="250"/>
      <c r="JKY231" s="248"/>
      <c r="JKZ231" s="249"/>
      <c r="JLA231" s="250"/>
      <c r="JLB231" s="248"/>
      <c r="JLC231" s="249"/>
      <c r="JLD231" s="250"/>
      <c r="JLE231" s="248"/>
      <c r="JLF231" s="249"/>
      <c r="JLG231" s="250"/>
      <c r="JLH231" s="248"/>
      <c r="JLI231" s="249"/>
      <c r="JLJ231" s="250"/>
      <c r="JLK231" s="248"/>
      <c r="JLL231" s="249"/>
      <c r="JLM231" s="250"/>
      <c r="JLN231" s="248"/>
      <c r="JLO231" s="249"/>
      <c r="JLP231" s="250"/>
      <c r="JLQ231" s="248"/>
      <c r="JLR231" s="249"/>
      <c r="JLS231" s="250"/>
      <c r="JLT231" s="248"/>
      <c r="JLU231" s="249"/>
      <c r="JLV231" s="250"/>
      <c r="JLW231" s="248"/>
      <c r="JLX231" s="249"/>
      <c r="JLY231" s="250"/>
      <c r="JLZ231" s="248"/>
      <c r="JMA231" s="249"/>
      <c r="JMB231" s="250"/>
      <c r="JMC231" s="248"/>
      <c r="JMD231" s="249"/>
      <c r="JME231" s="250"/>
      <c r="JMF231" s="248"/>
      <c r="JMG231" s="249"/>
      <c r="JMH231" s="250"/>
      <c r="JMI231" s="248"/>
      <c r="JMJ231" s="249"/>
      <c r="JMK231" s="250"/>
      <c r="JML231" s="248"/>
      <c r="JMM231" s="249"/>
      <c r="JMN231" s="250"/>
      <c r="JMO231" s="248"/>
      <c r="JMP231" s="249"/>
      <c r="JMQ231" s="250"/>
      <c r="JMR231" s="248"/>
      <c r="JMS231" s="249"/>
      <c r="JMT231" s="250"/>
      <c r="JMU231" s="248"/>
      <c r="JMV231" s="249"/>
      <c r="JMW231" s="250"/>
      <c r="JMX231" s="248"/>
      <c r="JMY231" s="249"/>
      <c r="JMZ231" s="250"/>
      <c r="JNA231" s="248"/>
      <c r="JNB231" s="249"/>
      <c r="JNC231" s="250"/>
      <c r="JND231" s="248"/>
      <c r="JNE231" s="249"/>
      <c r="JNF231" s="250"/>
      <c r="JNG231" s="248"/>
      <c r="JNH231" s="249"/>
      <c r="JNI231" s="250"/>
      <c r="JNJ231" s="248"/>
      <c r="JNK231" s="249"/>
      <c r="JNL231" s="250"/>
      <c r="JNM231" s="248"/>
      <c r="JNN231" s="249"/>
      <c r="JNO231" s="250"/>
      <c r="JNP231" s="248"/>
      <c r="JNQ231" s="249"/>
      <c r="JNR231" s="250"/>
      <c r="JNS231" s="248"/>
      <c r="JNT231" s="249"/>
      <c r="JNU231" s="250"/>
      <c r="JNV231" s="248"/>
      <c r="JNW231" s="249"/>
      <c r="JNX231" s="250"/>
      <c r="JNY231" s="248"/>
      <c r="JNZ231" s="249"/>
      <c r="JOA231" s="250"/>
      <c r="JOB231" s="248"/>
      <c r="JOC231" s="249"/>
      <c r="JOD231" s="250"/>
      <c r="JOE231" s="248"/>
      <c r="JOF231" s="249"/>
      <c r="JOG231" s="250"/>
      <c r="JOH231" s="248"/>
      <c r="JOI231" s="249"/>
      <c r="JOJ231" s="250"/>
      <c r="JOK231" s="248"/>
      <c r="JOL231" s="249"/>
      <c r="JOM231" s="250"/>
      <c r="JON231" s="248"/>
      <c r="JOO231" s="249"/>
      <c r="JOP231" s="250"/>
      <c r="JOQ231" s="248"/>
      <c r="JOR231" s="249"/>
      <c r="JOS231" s="250"/>
      <c r="JOT231" s="248"/>
      <c r="JOU231" s="249"/>
      <c r="JOV231" s="250"/>
      <c r="JOW231" s="248"/>
      <c r="JOX231" s="249"/>
      <c r="JOY231" s="250"/>
      <c r="JOZ231" s="248"/>
      <c r="JPA231" s="249"/>
      <c r="JPB231" s="250"/>
      <c r="JPC231" s="248"/>
      <c r="JPD231" s="249"/>
      <c r="JPE231" s="250"/>
      <c r="JPF231" s="248"/>
      <c r="JPG231" s="249"/>
      <c r="JPH231" s="250"/>
      <c r="JPI231" s="248"/>
      <c r="JPJ231" s="249"/>
      <c r="JPK231" s="250"/>
      <c r="JPL231" s="248"/>
      <c r="JPM231" s="249"/>
      <c r="JPN231" s="250"/>
      <c r="JPO231" s="248"/>
      <c r="JPP231" s="249"/>
      <c r="JPQ231" s="250"/>
      <c r="JPR231" s="248"/>
      <c r="JPS231" s="249"/>
      <c r="JPT231" s="250"/>
      <c r="JPU231" s="248"/>
      <c r="JPV231" s="249"/>
      <c r="JPW231" s="250"/>
      <c r="JPX231" s="248"/>
      <c r="JPY231" s="249"/>
      <c r="JPZ231" s="250"/>
      <c r="JQA231" s="248"/>
      <c r="JQB231" s="249"/>
      <c r="JQC231" s="250"/>
      <c r="JQD231" s="248"/>
      <c r="JQE231" s="249"/>
      <c r="JQF231" s="250"/>
      <c r="JQG231" s="248"/>
      <c r="JQH231" s="249"/>
      <c r="JQI231" s="250"/>
      <c r="JQJ231" s="248"/>
      <c r="JQK231" s="249"/>
      <c r="JQL231" s="250"/>
      <c r="JQM231" s="248"/>
      <c r="JQN231" s="249"/>
      <c r="JQO231" s="250"/>
      <c r="JQP231" s="248"/>
      <c r="JQQ231" s="249"/>
      <c r="JQR231" s="250"/>
      <c r="JQS231" s="248"/>
      <c r="JQT231" s="249"/>
      <c r="JQU231" s="250"/>
      <c r="JQV231" s="248"/>
      <c r="JQW231" s="249"/>
      <c r="JQX231" s="250"/>
      <c r="JQY231" s="248"/>
      <c r="JQZ231" s="249"/>
      <c r="JRA231" s="250"/>
      <c r="JRB231" s="248"/>
      <c r="JRC231" s="249"/>
      <c r="JRD231" s="250"/>
      <c r="JRE231" s="248"/>
      <c r="JRF231" s="249"/>
      <c r="JRG231" s="250"/>
      <c r="JRH231" s="248"/>
      <c r="JRI231" s="249"/>
      <c r="JRJ231" s="250"/>
      <c r="JRK231" s="248"/>
      <c r="JRL231" s="249"/>
      <c r="JRM231" s="250"/>
      <c r="JRN231" s="248"/>
      <c r="JRO231" s="249"/>
      <c r="JRP231" s="250"/>
      <c r="JRQ231" s="248"/>
      <c r="JRR231" s="249"/>
      <c r="JRS231" s="250"/>
      <c r="JRT231" s="248"/>
      <c r="JRU231" s="249"/>
      <c r="JRV231" s="250"/>
      <c r="JRW231" s="248"/>
      <c r="JRX231" s="249"/>
      <c r="JRY231" s="250"/>
      <c r="JRZ231" s="248"/>
      <c r="JSA231" s="249"/>
      <c r="JSB231" s="250"/>
      <c r="JSC231" s="248"/>
      <c r="JSD231" s="249"/>
      <c r="JSE231" s="250"/>
      <c r="JSF231" s="248"/>
      <c r="JSG231" s="249"/>
      <c r="JSH231" s="250"/>
      <c r="JSI231" s="248"/>
      <c r="JSJ231" s="249"/>
      <c r="JSK231" s="250"/>
      <c r="JSL231" s="248"/>
      <c r="JSM231" s="249"/>
      <c r="JSN231" s="250"/>
      <c r="JSO231" s="248"/>
      <c r="JSP231" s="249"/>
      <c r="JSQ231" s="250"/>
      <c r="JSR231" s="248"/>
      <c r="JSS231" s="249"/>
      <c r="JST231" s="250"/>
      <c r="JSU231" s="248"/>
      <c r="JSV231" s="249"/>
      <c r="JSW231" s="250"/>
      <c r="JSX231" s="248"/>
      <c r="JSY231" s="249"/>
      <c r="JSZ231" s="250"/>
      <c r="JTA231" s="248"/>
      <c r="JTB231" s="249"/>
      <c r="JTC231" s="250"/>
      <c r="JTD231" s="248"/>
      <c r="JTE231" s="249"/>
      <c r="JTF231" s="250"/>
      <c r="JTG231" s="248"/>
      <c r="JTH231" s="249"/>
      <c r="JTI231" s="250"/>
      <c r="JTJ231" s="248"/>
      <c r="JTK231" s="249"/>
      <c r="JTL231" s="250"/>
      <c r="JTM231" s="248"/>
      <c r="JTN231" s="249"/>
      <c r="JTO231" s="250"/>
      <c r="JTP231" s="248"/>
      <c r="JTQ231" s="249"/>
      <c r="JTR231" s="250"/>
      <c r="JTS231" s="248"/>
      <c r="JTT231" s="249"/>
      <c r="JTU231" s="250"/>
      <c r="JTV231" s="248"/>
      <c r="JTW231" s="249"/>
      <c r="JTX231" s="250"/>
      <c r="JTY231" s="248"/>
      <c r="JTZ231" s="249"/>
      <c r="JUA231" s="250"/>
      <c r="JUB231" s="248"/>
      <c r="JUC231" s="249"/>
      <c r="JUD231" s="250"/>
      <c r="JUE231" s="248"/>
      <c r="JUF231" s="249"/>
      <c r="JUG231" s="250"/>
      <c r="JUH231" s="248"/>
      <c r="JUI231" s="249"/>
      <c r="JUJ231" s="250"/>
      <c r="JUK231" s="248"/>
      <c r="JUL231" s="249"/>
      <c r="JUM231" s="250"/>
      <c r="JUN231" s="248"/>
      <c r="JUO231" s="249"/>
      <c r="JUP231" s="250"/>
      <c r="JUQ231" s="248"/>
      <c r="JUR231" s="249"/>
      <c r="JUS231" s="250"/>
      <c r="JUT231" s="248"/>
      <c r="JUU231" s="249"/>
      <c r="JUV231" s="250"/>
      <c r="JUW231" s="248"/>
      <c r="JUX231" s="249"/>
      <c r="JUY231" s="250"/>
      <c r="JUZ231" s="248"/>
      <c r="JVA231" s="249"/>
      <c r="JVB231" s="250"/>
      <c r="JVC231" s="248"/>
      <c r="JVD231" s="249"/>
      <c r="JVE231" s="250"/>
      <c r="JVF231" s="248"/>
      <c r="JVG231" s="249"/>
      <c r="JVH231" s="250"/>
      <c r="JVI231" s="248"/>
      <c r="JVJ231" s="249"/>
      <c r="JVK231" s="250"/>
      <c r="JVL231" s="248"/>
      <c r="JVM231" s="249"/>
      <c r="JVN231" s="250"/>
      <c r="JVO231" s="248"/>
      <c r="JVP231" s="249"/>
      <c r="JVQ231" s="250"/>
      <c r="JVR231" s="248"/>
      <c r="JVS231" s="249"/>
      <c r="JVT231" s="250"/>
      <c r="JVU231" s="248"/>
      <c r="JVV231" s="249"/>
      <c r="JVW231" s="250"/>
      <c r="JVX231" s="248"/>
      <c r="JVY231" s="249"/>
      <c r="JVZ231" s="250"/>
      <c r="JWA231" s="248"/>
      <c r="JWB231" s="249"/>
      <c r="JWC231" s="250"/>
      <c r="JWD231" s="248"/>
      <c r="JWE231" s="249"/>
      <c r="JWF231" s="250"/>
      <c r="JWG231" s="248"/>
      <c r="JWH231" s="249"/>
      <c r="JWI231" s="250"/>
      <c r="JWJ231" s="248"/>
      <c r="JWK231" s="249"/>
      <c r="JWL231" s="250"/>
      <c r="JWM231" s="248"/>
      <c r="JWN231" s="249"/>
      <c r="JWO231" s="250"/>
      <c r="JWP231" s="248"/>
      <c r="JWQ231" s="249"/>
      <c r="JWR231" s="250"/>
      <c r="JWS231" s="248"/>
      <c r="JWT231" s="249"/>
      <c r="JWU231" s="250"/>
      <c r="JWV231" s="248"/>
      <c r="JWW231" s="249"/>
      <c r="JWX231" s="250"/>
      <c r="JWY231" s="248"/>
      <c r="JWZ231" s="249"/>
      <c r="JXA231" s="250"/>
      <c r="JXB231" s="248"/>
      <c r="JXC231" s="249"/>
      <c r="JXD231" s="250"/>
      <c r="JXE231" s="248"/>
      <c r="JXF231" s="249"/>
      <c r="JXG231" s="250"/>
      <c r="JXH231" s="248"/>
      <c r="JXI231" s="249"/>
      <c r="JXJ231" s="250"/>
      <c r="JXK231" s="248"/>
      <c r="JXL231" s="249"/>
      <c r="JXM231" s="250"/>
      <c r="JXN231" s="248"/>
      <c r="JXO231" s="249"/>
      <c r="JXP231" s="250"/>
      <c r="JXQ231" s="248"/>
      <c r="JXR231" s="249"/>
      <c r="JXS231" s="250"/>
      <c r="JXT231" s="248"/>
      <c r="JXU231" s="249"/>
      <c r="JXV231" s="250"/>
      <c r="JXW231" s="248"/>
      <c r="JXX231" s="249"/>
      <c r="JXY231" s="250"/>
      <c r="JXZ231" s="248"/>
      <c r="JYA231" s="249"/>
      <c r="JYB231" s="250"/>
      <c r="JYC231" s="248"/>
      <c r="JYD231" s="249"/>
      <c r="JYE231" s="250"/>
      <c r="JYF231" s="248"/>
      <c r="JYG231" s="249"/>
      <c r="JYH231" s="250"/>
      <c r="JYI231" s="248"/>
      <c r="JYJ231" s="249"/>
      <c r="JYK231" s="250"/>
      <c r="JYL231" s="248"/>
      <c r="JYM231" s="249"/>
      <c r="JYN231" s="250"/>
      <c r="JYO231" s="248"/>
      <c r="JYP231" s="249"/>
      <c r="JYQ231" s="250"/>
      <c r="JYR231" s="248"/>
      <c r="JYS231" s="249"/>
      <c r="JYT231" s="250"/>
      <c r="JYU231" s="248"/>
      <c r="JYV231" s="249"/>
      <c r="JYW231" s="250"/>
      <c r="JYX231" s="248"/>
      <c r="JYY231" s="249"/>
      <c r="JYZ231" s="250"/>
      <c r="JZA231" s="248"/>
      <c r="JZB231" s="249"/>
      <c r="JZC231" s="250"/>
      <c r="JZD231" s="248"/>
      <c r="JZE231" s="249"/>
      <c r="JZF231" s="250"/>
      <c r="JZG231" s="248"/>
      <c r="JZH231" s="249"/>
      <c r="JZI231" s="250"/>
      <c r="JZJ231" s="248"/>
      <c r="JZK231" s="249"/>
      <c r="JZL231" s="250"/>
      <c r="JZM231" s="248"/>
      <c r="JZN231" s="249"/>
      <c r="JZO231" s="250"/>
      <c r="JZP231" s="248"/>
      <c r="JZQ231" s="249"/>
      <c r="JZR231" s="250"/>
      <c r="JZS231" s="248"/>
      <c r="JZT231" s="249"/>
      <c r="JZU231" s="250"/>
      <c r="JZV231" s="248"/>
      <c r="JZW231" s="249"/>
      <c r="JZX231" s="250"/>
      <c r="JZY231" s="248"/>
      <c r="JZZ231" s="249"/>
      <c r="KAA231" s="250"/>
      <c r="KAB231" s="248"/>
      <c r="KAC231" s="249"/>
      <c r="KAD231" s="250"/>
      <c r="KAE231" s="248"/>
      <c r="KAF231" s="249"/>
      <c r="KAG231" s="250"/>
      <c r="KAH231" s="248"/>
      <c r="KAI231" s="249"/>
      <c r="KAJ231" s="250"/>
      <c r="KAK231" s="248"/>
      <c r="KAL231" s="249"/>
      <c r="KAM231" s="250"/>
      <c r="KAN231" s="248"/>
      <c r="KAO231" s="249"/>
      <c r="KAP231" s="250"/>
      <c r="KAQ231" s="248"/>
      <c r="KAR231" s="249"/>
      <c r="KAS231" s="250"/>
      <c r="KAT231" s="248"/>
      <c r="KAU231" s="249"/>
      <c r="KAV231" s="250"/>
      <c r="KAW231" s="248"/>
      <c r="KAX231" s="249"/>
      <c r="KAY231" s="250"/>
      <c r="KAZ231" s="248"/>
      <c r="KBA231" s="249"/>
      <c r="KBB231" s="250"/>
      <c r="KBC231" s="248"/>
      <c r="KBD231" s="249"/>
      <c r="KBE231" s="250"/>
      <c r="KBF231" s="248"/>
      <c r="KBG231" s="249"/>
      <c r="KBH231" s="250"/>
      <c r="KBI231" s="248"/>
      <c r="KBJ231" s="249"/>
      <c r="KBK231" s="250"/>
      <c r="KBL231" s="248"/>
      <c r="KBM231" s="249"/>
      <c r="KBN231" s="250"/>
      <c r="KBO231" s="248"/>
      <c r="KBP231" s="249"/>
      <c r="KBQ231" s="250"/>
      <c r="KBR231" s="248"/>
      <c r="KBS231" s="249"/>
      <c r="KBT231" s="250"/>
      <c r="KBU231" s="248"/>
      <c r="KBV231" s="249"/>
      <c r="KBW231" s="250"/>
      <c r="KBX231" s="248"/>
      <c r="KBY231" s="249"/>
      <c r="KBZ231" s="250"/>
      <c r="KCA231" s="248"/>
      <c r="KCB231" s="249"/>
      <c r="KCC231" s="250"/>
      <c r="KCD231" s="248"/>
      <c r="KCE231" s="249"/>
      <c r="KCF231" s="250"/>
      <c r="KCG231" s="248"/>
      <c r="KCH231" s="249"/>
      <c r="KCI231" s="250"/>
      <c r="KCJ231" s="248"/>
      <c r="KCK231" s="249"/>
      <c r="KCL231" s="250"/>
      <c r="KCM231" s="248"/>
      <c r="KCN231" s="249"/>
      <c r="KCO231" s="250"/>
      <c r="KCP231" s="248"/>
      <c r="KCQ231" s="249"/>
      <c r="KCR231" s="250"/>
      <c r="KCS231" s="248"/>
      <c r="KCT231" s="249"/>
      <c r="KCU231" s="250"/>
      <c r="KCV231" s="248"/>
      <c r="KCW231" s="249"/>
      <c r="KCX231" s="250"/>
      <c r="KCY231" s="248"/>
      <c r="KCZ231" s="249"/>
      <c r="KDA231" s="250"/>
      <c r="KDB231" s="248"/>
      <c r="KDC231" s="249"/>
      <c r="KDD231" s="250"/>
      <c r="KDE231" s="248"/>
      <c r="KDF231" s="249"/>
      <c r="KDG231" s="250"/>
      <c r="KDH231" s="248"/>
      <c r="KDI231" s="249"/>
      <c r="KDJ231" s="250"/>
      <c r="KDK231" s="248"/>
      <c r="KDL231" s="249"/>
      <c r="KDM231" s="250"/>
      <c r="KDN231" s="248"/>
      <c r="KDO231" s="249"/>
      <c r="KDP231" s="250"/>
      <c r="KDQ231" s="248"/>
      <c r="KDR231" s="249"/>
      <c r="KDS231" s="250"/>
      <c r="KDT231" s="248"/>
      <c r="KDU231" s="249"/>
      <c r="KDV231" s="250"/>
      <c r="KDW231" s="248"/>
      <c r="KDX231" s="249"/>
      <c r="KDY231" s="250"/>
      <c r="KDZ231" s="248"/>
      <c r="KEA231" s="249"/>
      <c r="KEB231" s="250"/>
      <c r="KEC231" s="248"/>
      <c r="KED231" s="249"/>
      <c r="KEE231" s="250"/>
      <c r="KEF231" s="248"/>
      <c r="KEG231" s="249"/>
      <c r="KEH231" s="250"/>
      <c r="KEI231" s="248"/>
      <c r="KEJ231" s="249"/>
      <c r="KEK231" s="250"/>
      <c r="KEL231" s="248"/>
      <c r="KEM231" s="249"/>
      <c r="KEN231" s="250"/>
      <c r="KEO231" s="248"/>
      <c r="KEP231" s="249"/>
      <c r="KEQ231" s="250"/>
      <c r="KER231" s="248"/>
      <c r="KES231" s="249"/>
      <c r="KET231" s="250"/>
      <c r="KEU231" s="248"/>
      <c r="KEV231" s="249"/>
      <c r="KEW231" s="250"/>
      <c r="KEX231" s="248"/>
      <c r="KEY231" s="249"/>
      <c r="KEZ231" s="250"/>
      <c r="KFA231" s="248"/>
      <c r="KFB231" s="249"/>
      <c r="KFC231" s="250"/>
      <c r="KFD231" s="248"/>
      <c r="KFE231" s="249"/>
      <c r="KFF231" s="250"/>
      <c r="KFG231" s="248"/>
      <c r="KFH231" s="249"/>
      <c r="KFI231" s="250"/>
      <c r="KFJ231" s="248"/>
      <c r="KFK231" s="249"/>
      <c r="KFL231" s="250"/>
      <c r="KFM231" s="248"/>
      <c r="KFN231" s="249"/>
      <c r="KFO231" s="250"/>
      <c r="KFP231" s="248"/>
      <c r="KFQ231" s="249"/>
      <c r="KFR231" s="250"/>
      <c r="KFS231" s="248"/>
      <c r="KFT231" s="249"/>
      <c r="KFU231" s="250"/>
      <c r="KFV231" s="248"/>
      <c r="KFW231" s="249"/>
      <c r="KFX231" s="250"/>
      <c r="KFY231" s="248"/>
      <c r="KFZ231" s="249"/>
      <c r="KGA231" s="250"/>
      <c r="KGB231" s="248"/>
      <c r="KGC231" s="249"/>
      <c r="KGD231" s="250"/>
      <c r="KGE231" s="248"/>
      <c r="KGF231" s="249"/>
      <c r="KGG231" s="250"/>
      <c r="KGH231" s="248"/>
      <c r="KGI231" s="249"/>
      <c r="KGJ231" s="250"/>
      <c r="KGK231" s="248"/>
      <c r="KGL231" s="249"/>
      <c r="KGM231" s="250"/>
      <c r="KGN231" s="248"/>
      <c r="KGO231" s="249"/>
      <c r="KGP231" s="250"/>
      <c r="KGQ231" s="248"/>
      <c r="KGR231" s="249"/>
      <c r="KGS231" s="250"/>
      <c r="KGT231" s="248"/>
      <c r="KGU231" s="249"/>
      <c r="KGV231" s="250"/>
      <c r="KGW231" s="248"/>
      <c r="KGX231" s="249"/>
      <c r="KGY231" s="250"/>
      <c r="KGZ231" s="248"/>
      <c r="KHA231" s="249"/>
      <c r="KHB231" s="250"/>
      <c r="KHC231" s="248"/>
      <c r="KHD231" s="249"/>
      <c r="KHE231" s="250"/>
      <c r="KHF231" s="248"/>
      <c r="KHG231" s="249"/>
      <c r="KHH231" s="250"/>
      <c r="KHI231" s="248"/>
      <c r="KHJ231" s="249"/>
      <c r="KHK231" s="250"/>
      <c r="KHL231" s="248"/>
      <c r="KHM231" s="249"/>
      <c r="KHN231" s="250"/>
      <c r="KHO231" s="248"/>
      <c r="KHP231" s="249"/>
      <c r="KHQ231" s="250"/>
      <c r="KHR231" s="248"/>
      <c r="KHS231" s="249"/>
      <c r="KHT231" s="250"/>
      <c r="KHU231" s="248"/>
      <c r="KHV231" s="249"/>
      <c r="KHW231" s="250"/>
      <c r="KHX231" s="248"/>
      <c r="KHY231" s="249"/>
      <c r="KHZ231" s="250"/>
      <c r="KIA231" s="248"/>
      <c r="KIB231" s="249"/>
      <c r="KIC231" s="250"/>
      <c r="KID231" s="248"/>
      <c r="KIE231" s="249"/>
      <c r="KIF231" s="250"/>
      <c r="KIG231" s="248"/>
      <c r="KIH231" s="249"/>
      <c r="KII231" s="250"/>
      <c r="KIJ231" s="248"/>
      <c r="KIK231" s="249"/>
      <c r="KIL231" s="250"/>
      <c r="KIM231" s="248"/>
      <c r="KIN231" s="249"/>
      <c r="KIO231" s="250"/>
      <c r="KIP231" s="248"/>
      <c r="KIQ231" s="249"/>
      <c r="KIR231" s="250"/>
      <c r="KIS231" s="248"/>
      <c r="KIT231" s="249"/>
      <c r="KIU231" s="250"/>
      <c r="KIV231" s="248"/>
      <c r="KIW231" s="249"/>
      <c r="KIX231" s="250"/>
      <c r="KIY231" s="248"/>
      <c r="KIZ231" s="249"/>
      <c r="KJA231" s="250"/>
      <c r="KJB231" s="248"/>
      <c r="KJC231" s="249"/>
      <c r="KJD231" s="250"/>
      <c r="KJE231" s="248"/>
      <c r="KJF231" s="249"/>
      <c r="KJG231" s="250"/>
      <c r="KJH231" s="248"/>
      <c r="KJI231" s="249"/>
      <c r="KJJ231" s="250"/>
      <c r="KJK231" s="248"/>
      <c r="KJL231" s="249"/>
      <c r="KJM231" s="250"/>
      <c r="KJN231" s="248"/>
      <c r="KJO231" s="249"/>
      <c r="KJP231" s="250"/>
      <c r="KJQ231" s="248"/>
      <c r="KJR231" s="249"/>
      <c r="KJS231" s="250"/>
      <c r="KJT231" s="248"/>
      <c r="KJU231" s="249"/>
      <c r="KJV231" s="250"/>
      <c r="KJW231" s="248"/>
      <c r="KJX231" s="249"/>
      <c r="KJY231" s="250"/>
      <c r="KJZ231" s="248"/>
      <c r="KKA231" s="249"/>
      <c r="KKB231" s="250"/>
      <c r="KKC231" s="248"/>
      <c r="KKD231" s="249"/>
      <c r="KKE231" s="250"/>
      <c r="KKF231" s="248"/>
      <c r="KKG231" s="249"/>
      <c r="KKH231" s="250"/>
      <c r="KKI231" s="248"/>
      <c r="KKJ231" s="249"/>
      <c r="KKK231" s="250"/>
      <c r="KKL231" s="248"/>
      <c r="KKM231" s="249"/>
      <c r="KKN231" s="250"/>
      <c r="KKO231" s="248"/>
      <c r="KKP231" s="249"/>
      <c r="KKQ231" s="250"/>
      <c r="KKR231" s="248"/>
      <c r="KKS231" s="249"/>
      <c r="KKT231" s="250"/>
      <c r="KKU231" s="248"/>
      <c r="KKV231" s="249"/>
      <c r="KKW231" s="250"/>
      <c r="KKX231" s="248"/>
      <c r="KKY231" s="249"/>
      <c r="KKZ231" s="250"/>
      <c r="KLA231" s="248"/>
      <c r="KLB231" s="249"/>
      <c r="KLC231" s="250"/>
      <c r="KLD231" s="248"/>
      <c r="KLE231" s="249"/>
      <c r="KLF231" s="250"/>
      <c r="KLG231" s="248"/>
      <c r="KLH231" s="249"/>
      <c r="KLI231" s="250"/>
      <c r="KLJ231" s="248"/>
      <c r="KLK231" s="249"/>
      <c r="KLL231" s="250"/>
      <c r="KLM231" s="248"/>
      <c r="KLN231" s="249"/>
      <c r="KLO231" s="250"/>
      <c r="KLP231" s="248"/>
      <c r="KLQ231" s="249"/>
      <c r="KLR231" s="250"/>
      <c r="KLS231" s="248"/>
      <c r="KLT231" s="249"/>
      <c r="KLU231" s="250"/>
      <c r="KLV231" s="248"/>
      <c r="KLW231" s="249"/>
      <c r="KLX231" s="250"/>
      <c r="KLY231" s="248"/>
      <c r="KLZ231" s="249"/>
      <c r="KMA231" s="250"/>
      <c r="KMB231" s="248"/>
      <c r="KMC231" s="249"/>
      <c r="KMD231" s="250"/>
      <c r="KME231" s="248"/>
      <c r="KMF231" s="249"/>
      <c r="KMG231" s="250"/>
      <c r="KMH231" s="248"/>
      <c r="KMI231" s="249"/>
      <c r="KMJ231" s="250"/>
      <c r="KMK231" s="248"/>
      <c r="KML231" s="249"/>
      <c r="KMM231" s="250"/>
      <c r="KMN231" s="248"/>
      <c r="KMO231" s="249"/>
      <c r="KMP231" s="250"/>
      <c r="KMQ231" s="248"/>
      <c r="KMR231" s="249"/>
      <c r="KMS231" s="250"/>
      <c r="KMT231" s="248"/>
      <c r="KMU231" s="249"/>
      <c r="KMV231" s="250"/>
      <c r="KMW231" s="248"/>
      <c r="KMX231" s="249"/>
      <c r="KMY231" s="250"/>
      <c r="KMZ231" s="248"/>
      <c r="KNA231" s="249"/>
      <c r="KNB231" s="250"/>
      <c r="KNC231" s="248"/>
      <c r="KND231" s="249"/>
      <c r="KNE231" s="250"/>
      <c r="KNF231" s="248"/>
      <c r="KNG231" s="249"/>
      <c r="KNH231" s="250"/>
      <c r="KNI231" s="248"/>
      <c r="KNJ231" s="249"/>
      <c r="KNK231" s="250"/>
      <c r="KNL231" s="248"/>
      <c r="KNM231" s="249"/>
      <c r="KNN231" s="250"/>
      <c r="KNO231" s="248"/>
      <c r="KNP231" s="249"/>
      <c r="KNQ231" s="250"/>
      <c r="KNR231" s="248"/>
      <c r="KNS231" s="249"/>
      <c r="KNT231" s="250"/>
      <c r="KNU231" s="248"/>
      <c r="KNV231" s="249"/>
      <c r="KNW231" s="250"/>
      <c r="KNX231" s="248"/>
      <c r="KNY231" s="249"/>
      <c r="KNZ231" s="250"/>
      <c r="KOA231" s="248"/>
      <c r="KOB231" s="249"/>
      <c r="KOC231" s="250"/>
      <c r="KOD231" s="248"/>
      <c r="KOE231" s="249"/>
      <c r="KOF231" s="250"/>
      <c r="KOG231" s="248"/>
      <c r="KOH231" s="249"/>
      <c r="KOI231" s="250"/>
      <c r="KOJ231" s="248"/>
      <c r="KOK231" s="249"/>
      <c r="KOL231" s="250"/>
      <c r="KOM231" s="248"/>
      <c r="KON231" s="249"/>
      <c r="KOO231" s="250"/>
      <c r="KOP231" s="248"/>
      <c r="KOQ231" s="249"/>
      <c r="KOR231" s="250"/>
      <c r="KOS231" s="248"/>
      <c r="KOT231" s="249"/>
      <c r="KOU231" s="250"/>
      <c r="KOV231" s="248"/>
      <c r="KOW231" s="249"/>
      <c r="KOX231" s="250"/>
      <c r="KOY231" s="248"/>
      <c r="KOZ231" s="249"/>
      <c r="KPA231" s="250"/>
      <c r="KPB231" s="248"/>
      <c r="KPC231" s="249"/>
      <c r="KPD231" s="250"/>
      <c r="KPE231" s="248"/>
      <c r="KPF231" s="249"/>
      <c r="KPG231" s="250"/>
      <c r="KPH231" s="248"/>
      <c r="KPI231" s="249"/>
      <c r="KPJ231" s="250"/>
      <c r="KPK231" s="248"/>
      <c r="KPL231" s="249"/>
      <c r="KPM231" s="250"/>
      <c r="KPN231" s="248"/>
      <c r="KPO231" s="249"/>
      <c r="KPP231" s="250"/>
      <c r="KPQ231" s="248"/>
      <c r="KPR231" s="249"/>
      <c r="KPS231" s="250"/>
      <c r="KPT231" s="248"/>
      <c r="KPU231" s="249"/>
      <c r="KPV231" s="250"/>
      <c r="KPW231" s="248"/>
      <c r="KPX231" s="249"/>
      <c r="KPY231" s="250"/>
      <c r="KPZ231" s="248"/>
      <c r="KQA231" s="249"/>
      <c r="KQB231" s="250"/>
      <c r="KQC231" s="248"/>
      <c r="KQD231" s="249"/>
      <c r="KQE231" s="250"/>
      <c r="KQF231" s="248"/>
      <c r="KQG231" s="249"/>
      <c r="KQH231" s="250"/>
      <c r="KQI231" s="248"/>
      <c r="KQJ231" s="249"/>
      <c r="KQK231" s="250"/>
      <c r="KQL231" s="248"/>
      <c r="KQM231" s="249"/>
      <c r="KQN231" s="250"/>
      <c r="KQO231" s="248"/>
      <c r="KQP231" s="249"/>
      <c r="KQQ231" s="250"/>
      <c r="KQR231" s="248"/>
      <c r="KQS231" s="249"/>
      <c r="KQT231" s="250"/>
      <c r="KQU231" s="248"/>
      <c r="KQV231" s="249"/>
      <c r="KQW231" s="250"/>
      <c r="KQX231" s="248"/>
      <c r="KQY231" s="249"/>
      <c r="KQZ231" s="250"/>
      <c r="KRA231" s="248"/>
      <c r="KRB231" s="249"/>
      <c r="KRC231" s="250"/>
      <c r="KRD231" s="248"/>
      <c r="KRE231" s="249"/>
      <c r="KRF231" s="250"/>
      <c r="KRG231" s="248"/>
      <c r="KRH231" s="249"/>
      <c r="KRI231" s="250"/>
      <c r="KRJ231" s="248"/>
      <c r="KRK231" s="249"/>
      <c r="KRL231" s="250"/>
      <c r="KRM231" s="248"/>
      <c r="KRN231" s="249"/>
      <c r="KRO231" s="250"/>
      <c r="KRP231" s="248"/>
      <c r="KRQ231" s="249"/>
      <c r="KRR231" s="250"/>
      <c r="KRS231" s="248"/>
      <c r="KRT231" s="249"/>
      <c r="KRU231" s="250"/>
      <c r="KRV231" s="248"/>
      <c r="KRW231" s="249"/>
      <c r="KRX231" s="250"/>
      <c r="KRY231" s="248"/>
      <c r="KRZ231" s="249"/>
      <c r="KSA231" s="250"/>
      <c r="KSB231" s="248"/>
      <c r="KSC231" s="249"/>
      <c r="KSD231" s="250"/>
      <c r="KSE231" s="248"/>
      <c r="KSF231" s="249"/>
      <c r="KSG231" s="250"/>
      <c r="KSH231" s="248"/>
      <c r="KSI231" s="249"/>
      <c r="KSJ231" s="250"/>
      <c r="KSK231" s="248"/>
      <c r="KSL231" s="249"/>
      <c r="KSM231" s="250"/>
      <c r="KSN231" s="248"/>
      <c r="KSO231" s="249"/>
      <c r="KSP231" s="250"/>
      <c r="KSQ231" s="248"/>
      <c r="KSR231" s="249"/>
      <c r="KSS231" s="250"/>
      <c r="KST231" s="248"/>
      <c r="KSU231" s="249"/>
      <c r="KSV231" s="250"/>
      <c r="KSW231" s="248"/>
      <c r="KSX231" s="249"/>
      <c r="KSY231" s="250"/>
      <c r="KSZ231" s="248"/>
      <c r="KTA231" s="249"/>
      <c r="KTB231" s="250"/>
      <c r="KTC231" s="248"/>
      <c r="KTD231" s="249"/>
      <c r="KTE231" s="250"/>
      <c r="KTF231" s="248"/>
      <c r="KTG231" s="249"/>
      <c r="KTH231" s="250"/>
      <c r="KTI231" s="248"/>
      <c r="KTJ231" s="249"/>
      <c r="KTK231" s="250"/>
      <c r="KTL231" s="248"/>
      <c r="KTM231" s="249"/>
      <c r="KTN231" s="250"/>
      <c r="KTO231" s="248"/>
      <c r="KTP231" s="249"/>
      <c r="KTQ231" s="250"/>
      <c r="KTR231" s="248"/>
      <c r="KTS231" s="249"/>
      <c r="KTT231" s="250"/>
      <c r="KTU231" s="248"/>
      <c r="KTV231" s="249"/>
      <c r="KTW231" s="250"/>
      <c r="KTX231" s="248"/>
      <c r="KTY231" s="249"/>
      <c r="KTZ231" s="250"/>
      <c r="KUA231" s="248"/>
      <c r="KUB231" s="249"/>
      <c r="KUC231" s="250"/>
      <c r="KUD231" s="248"/>
      <c r="KUE231" s="249"/>
      <c r="KUF231" s="250"/>
      <c r="KUG231" s="248"/>
      <c r="KUH231" s="249"/>
      <c r="KUI231" s="250"/>
      <c r="KUJ231" s="248"/>
      <c r="KUK231" s="249"/>
      <c r="KUL231" s="250"/>
      <c r="KUM231" s="248"/>
      <c r="KUN231" s="249"/>
      <c r="KUO231" s="250"/>
      <c r="KUP231" s="248"/>
      <c r="KUQ231" s="249"/>
      <c r="KUR231" s="250"/>
      <c r="KUS231" s="248"/>
      <c r="KUT231" s="249"/>
      <c r="KUU231" s="250"/>
      <c r="KUV231" s="248"/>
      <c r="KUW231" s="249"/>
      <c r="KUX231" s="250"/>
      <c r="KUY231" s="248"/>
      <c r="KUZ231" s="249"/>
      <c r="KVA231" s="250"/>
      <c r="KVB231" s="248"/>
      <c r="KVC231" s="249"/>
      <c r="KVD231" s="250"/>
      <c r="KVE231" s="248"/>
      <c r="KVF231" s="249"/>
      <c r="KVG231" s="250"/>
      <c r="KVH231" s="248"/>
      <c r="KVI231" s="249"/>
      <c r="KVJ231" s="250"/>
      <c r="KVK231" s="248"/>
      <c r="KVL231" s="249"/>
      <c r="KVM231" s="250"/>
      <c r="KVN231" s="248"/>
      <c r="KVO231" s="249"/>
      <c r="KVP231" s="250"/>
      <c r="KVQ231" s="248"/>
      <c r="KVR231" s="249"/>
      <c r="KVS231" s="250"/>
      <c r="KVT231" s="248"/>
      <c r="KVU231" s="249"/>
      <c r="KVV231" s="250"/>
      <c r="KVW231" s="248"/>
      <c r="KVX231" s="249"/>
      <c r="KVY231" s="250"/>
      <c r="KVZ231" s="248"/>
      <c r="KWA231" s="249"/>
      <c r="KWB231" s="250"/>
      <c r="KWC231" s="248"/>
      <c r="KWD231" s="249"/>
      <c r="KWE231" s="250"/>
      <c r="KWF231" s="248"/>
      <c r="KWG231" s="249"/>
      <c r="KWH231" s="250"/>
      <c r="KWI231" s="248"/>
      <c r="KWJ231" s="249"/>
      <c r="KWK231" s="250"/>
      <c r="KWL231" s="248"/>
      <c r="KWM231" s="249"/>
      <c r="KWN231" s="250"/>
      <c r="KWO231" s="248"/>
      <c r="KWP231" s="249"/>
      <c r="KWQ231" s="250"/>
      <c r="KWR231" s="248"/>
      <c r="KWS231" s="249"/>
      <c r="KWT231" s="250"/>
      <c r="KWU231" s="248"/>
      <c r="KWV231" s="249"/>
      <c r="KWW231" s="250"/>
      <c r="KWX231" s="248"/>
      <c r="KWY231" s="249"/>
      <c r="KWZ231" s="250"/>
      <c r="KXA231" s="248"/>
      <c r="KXB231" s="249"/>
      <c r="KXC231" s="250"/>
      <c r="KXD231" s="248"/>
      <c r="KXE231" s="249"/>
      <c r="KXF231" s="250"/>
      <c r="KXG231" s="248"/>
      <c r="KXH231" s="249"/>
      <c r="KXI231" s="250"/>
      <c r="KXJ231" s="248"/>
      <c r="KXK231" s="249"/>
      <c r="KXL231" s="250"/>
      <c r="KXM231" s="248"/>
      <c r="KXN231" s="249"/>
      <c r="KXO231" s="250"/>
      <c r="KXP231" s="248"/>
      <c r="KXQ231" s="249"/>
      <c r="KXR231" s="250"/>
      <c r="KXS231" s="248"/>
      <c r="KXT231" s="249"/>
      <c r="KXU231" s="250"/>
      <c r="KXV231" s="248"/>
      <c r="KXW231" s="249"/>
      <c r="KXX231" s="250"/>
      <c r="KXY231" s="248"/>
      <c r="KXZ231" s="249"/>
      <c r="KYA231" s="250"/>
      <c r="KYB231" s="248"/>
      <c r="KYC231" s="249"/>
      <c r="KYD231" s="250"/>
      <c r="KYE231" s="248"/>
      <c r="KYF231" s="249"/>
      <c r="KYG231" s="250"/>
      <c r="KYH231" s="248"/>
      <c r="KYI231" s="249"/>
      <c r="KYJ231" s="250"/>
      <c r="KYK231" s="248"/>
      <c r="KYL231" s="249"/>
      <c r="KYM231" s="250"/>
      <c r="KYN231" s="248"/>
      <c r="KYO231" s="249"/>
      <c r="KYP231" s="250"/>
      <c r="KYQ231" s="248"/>
      <c r="KYR231" s="249"/>
      <c r="KYS231" s="250"/>
      <c r="KYT231" s="248"/>
      <c r="KYU231" s="249"/>
      <c r="KYV231" s="250"/>
      <c r="KYW231" s="248"/>
      <c r="KYX231" s="249"/>
      <c r="KYY231" s="250"/>
      <c r="KYZ231" s="248"/>
      <c r="KZA231" s="249"/>
      <c r="KZB231" s="250"/>
      <c r="KZC231" s="248"/>
      <c r="KZD231" s="249"/>
      <c r="KZE231" s="250"/>
      <c r="KZF231" s="248"/>
      <c r="KZG231" s="249"/>
      <c r="KZH231" s="250"/>
      <c r="KZI231" s="248"/>
      <c r="KZJ231" s="249"/>
      <c r="KZK231" s="250"/>
      <c r="KZL231" s="248"/>
      <c r="KZM231" s="249"/>
      <c r="KZN231" s="250"/>
      <c r="KZO231" s="248"/>
      <c r="KZP231" s="249"/>
      <c r="KZQ231" s="250"/>
      <c r="KZR231" s="248"/>
      <c r="KZS231" s="249"/>
      <c r="KZT231" s="250"/>
      <c r="KZU231" s="248"/>
      <c r="KZV231" s="249"/>
      <c r="KZW231" s="250"/>
      <c r="KZX231" s="248"/>
      <c r="KZY231" s="249"/>
      <c r="KZZ231" s="250"/>
      <c r="LAA231" s="248"/>
      <c r="LAB231" s="249"/>
      <c r="LAC231" s="250"/>
      <c r="LAD231" s="248"/>
      <c r="LAE231" s="249"/>
      <c r="LAF231" s="250"/>
      <c r="LAG231" s="248"/>
      <c r="LAH231" s="249"/>
      <c r="LAI231" s="250"/>
      <c r="LAJ231" s="248"/>
      <c r="LAK231" s="249"/>
      <c r="LAL231" s="250"/>
      <c r="LAM231" s="248"/>
      <c r="LAN231" s="249"/>
      <c r="LAO231" s="250"/>
      <c r="LAP231" s="248"/>
      <c r="LAQ231" s="249"/>
      <c r="LAR231" s="250"/>
      <c r="LAS231" s="248"/>
      <c r="LAT231" s="249"/>
      <c r="LAU231" s="250"/>
      <c r="LAV231" s="248"/>
      <c r="LAW231" s="249"/>
      <c r="LAX231" s="250"/>
      <c r="LAY231" s="248"/>
      <c r="LAZ231" s="249"/>
      <c r="LBA231" s="250"/>
      <c r="LBB231" s="248"/>
      <c r="LBC231" s="249"/>
      <c r="LBD231" s="250"/>
      <c r="LBE231" s="248"/>
      <c r="LBF231" s="249"/>
      <c r="LBG231" s="250"/>
      <c r="LBH231" s="248"/>
      <c r="LBI231" s="249"/>
      <c r="LBJ231" s="250"/>
      <c r="LBK231" s="248"/>
      <c r="LBL231" s="249"/>
      <c r="LBM231" s="250"/>
      <c r="LBN231" s="248"/>
      <c r="LBO231" s="249"/>
      <c r="LBP231" s="250"/>
      <c r="LBQ231" s="248"/>
      <c r="LBR231" s="249"/>
      <c r="LBS231" s="250"/>
      <c r="LBT231" s="248"/>
      <c r="LBU231" s="249"/>
      <c r="LBV231" s="250"/>
      <c r="LBW231" s="248"/>
      <c r="LBX231" s="249"/>
      <c r="LBY231" s="250"/>
      <c r="LBZ231" s="248"/>
      <c r="LCA231" s="249"/>
      <c r="LCB231" s="250"/>
      <c r="LCC231" s="248"/>
      <c r="LCD231" s="249"/>
      <c r="LCE231" s="250"/>
      <c r="LCF231" s="248"/>
      <c r="LCG231" s="249"/>
      <c r="LCH231" s="250"/>
      <c r="LCI231" s="248"/>
      <c r="LCJ231" s="249"/>
      <c r="LCK231" s="250"/>
      <c r="LCL231" s="248"/>
      <c r="LCM231" s="249"/>
      <c r="LCN231" s="250"/>
      <c r="LCO231" s="248"/>
      <c r="LCP231" s="249"/>
      <c r="LCQ231" s="250"/>
      <c r="LCR231" s="248"/>
      <c r="LCS231" s="249"/>
      <c r="LCT231" s="250"/>
      <c r="LCU231" s="248"/>
      <c r="LCV231" s="249"/>
      <c r="LCW231" s="250"/>
      <c r="LCX231" s="248"/>
      <c r="LCY231" s="249"/>
      <c r="LCZ231" s="250"/>
      <c r="LDA231" s="248"/>
      <c r="LDB231" s="249"/>
      <c r="LDC231" s="250"/>
      <c r="LDD231" s="248"/>
      <c r="LDE231" s="249"/>
      <c r="LDF231" s="250"/>
      <c r="LDG231" s="248"/>
      <c r="LDH231" s="249"/>
      <c r="LDI231" s="250"/>
      <c r="LDJ231" s="248"/>
      <c r="LDK231" s="249"/>
      <c r="LDL231" s="250"/>
      <c r="LDM231" s="248"/>
      <c r="LDN231" s="249"/>
      <c r="LDO231" s="250"/>
      <c r="LDP231" s="248"/>
      <c r="LDQ231" s="249"/>
      <c r="LDR231" s="250"/>
      <c r="LDS231" s="248"/>
      <c r="LDT231" s="249"/>
      <c r="LDU231" s="250"/>
      <c r="LDV231" s="248"/>
      <c r="LDW231" s="249"/>
      <c r="LDX231" s="250"/>
      <c r="LDY231" s="248"/>
      <c r="LDZ231" s="249"/>
      <c r="LEA231" s="250"/>
      <c r="LEB231" s="248"/>
      <c r="LEC231" s="249"/>
      <c r="LED231" s="250"/>
      <c r="LEE231" s="248"/>
      <c r="LEF231" s="249"/>
      <c r="LEG231" s="250"/>
      <c r="LEH231" s="248"/>
      <c r="LEI231" s="249"/>
      <c r="LEJ231" s="250"/>
      <c r="LEK231" s="248"/>
      <c r="LEL231" s="249"/>
      <c r="LEM231" s="250"/>
      <c r="LEN231" s="248"/>
      <c r="LEO231" s="249"/>
      <c r="LEP231" s="250"/>
      <c r="LEQ231" s="248"/>
      <c r="LER231" s="249"/>
      <c r="LES231" s="250"/>
      <c r="LET231" s="248"/>
      <c r="LEU231" s="249"/>
      <c r="LEV231" s="250"/>
      <c r="LEW231" s="248"/>
      <c r="LEX231" s="249"/>
      <c r="LEY231" s="250"/>
      <c r="LEZ231" s="248"/>
      <c r="LFA231" s="249"/>
      <c r="LFB231" s="250"/>
      <c r="LFC231" s="248"/>
      <c r="LFD231" s="249"/>
      <c r="LFE231" s="250"/>
      <c r="LFF231" s="248"/>
      <c r="LFG231" s="249"/>
      <c r="LFH231" s="250"/>
      <c r="LFI231" s="248"/>
      <c r="LFJ231" s="249"/>
      <c r="LFK231" s="250"/>
      <c r="LFL231" s="248"/>
      <c r="LFM231" s="249"/>
      <c r="LFN231" s="250"/>
      <c r="LFO231" s="248"/>
      <c r="LFP231" s="249"/>
      <c r="LFQ231" s="250"/>
      <c r="LFR231" s="248"/>
      <c r="LFS231" s="249"/>
      <c r="LFT231" s="250"/>
      <c r="LFU231" s="248"/>
      <c r="LFV231" s="249"/>
      <c r="LFW231" s="250"/>
      <c r="LFX231" s="248"/>
      <c r="LFY231" s="249"/>
      <c r="LFZ231" s="250"/>
      <c r="LGA231" s="248"/>
      <c r="LGB231" s="249"/>
      <c r="LGC231" s="250"/>
      <c r="LGD231" s="248"/>
      <c r="LGE231" s="249"/>
      <c r="LGF231" s="250"/>
      <c r="LGG231" s="248"/>
      <c r="LGH231" s="249"/>
      <c r="LGI231" s="250"/>
      <c r="LGJ231" s="248"/>
      <c r="LGK231" s="249"/>
      <c r="LGL231" s="250"/>
      <c r="LGM231" s="248"/>
      <c r="LGN231" s="249"/>
      <c r="LGO231" s="250"/>
      <c r="LGP231" s="248"/>
      <c r="LGQ231" s="249"/>
      <c r="LGR231" s="250"/>
      <c r="LGS231" s="248"/>
      <c r="LGT231" s="249"/>
      <c r="LGU231" s="250"/>
      <c r="LGV231" s="248"/>
      <c r="LGW231" s="249"/>
      <c r="LGX231" s="250"/>
      <c r="LGY231" s="248"/>
      <c r="LGZ231" s="249"/>
      <c r="LHA231" s="250"/>
      <c r="LHB231" s="248"/>
      <c r="LHC231" s="249"/>
      <c r="LHD231" s="250"/>
      <c r="LHE231" s="248"/>
      <c r="LHF231" s="249"/>
      <c r="LHG231" s="250"/>
      <c r="LHH231" s="248"/>
      <c r="LHI231" s="249"/>
      <c r="LHJ231" s="250"/>
      <c r="LHK231" s="248"/>
      <c r="LHL231" s="249"/>
      <c r="LHM231" s="250"/>
      <c r="LHN231" s="248"/>
      <c r="LHO231" s="249"/>
      <c r="LHP231" s="250"/>
      <c r="LHQ231" s="248"/>
      <c r="LHR231" s="249"/>
      <c r="LHS231" s="250"/>
      <c r="LHT231" s="248"/>
      <c r="LHU231" s="249"/>
      <c r="LHV231" s="250"/>
      <c r="LHW231" s="248"/>
      <c r="LHX231" s="249"/>
      <c r="LHY231" s="250"/>
      <c r="LHZ231" s="248"/>
      <c r="LIA231" s="249"/>
      <c r="LIB231" s="250"/>
      <c r="LIC231" s="248"/>
      <c r="LID231" s="249"/>
      <c r="LIE231" s="250"/>
      <c r="LIF231" s="248"/>
      <c r="LIG231" s="249"/>
      <c r="LIH231" s="250"/>
      <c r="LII231" s="248"/>
      <c r="LIJ231" s="249"/>
      <c r="LIK231" s="250"/>
      <c r="LIL231" s="248"/>
      <c r="LIM231" s="249"/>
      <c r="LIN231" s="250"/>
      <c r="LIO231" s="248"/>
      <c r="LIP231" s="249"/>
      <c r="LIQ231" s="250"/>
      <c r="LIR231" s="248"/>
      <c r="LIS231" s="249"/>
      <c r="LIT231" s="250"/>
      <c r="LIU231" s="248"/>
      <c r="LIV231" s="249"/>
      <c r="LIW231" s="250"/>
      <c r="LIX231" s="248"/>
      <c r="LIY231" s="249"/>
      <c r="LIZ231" s="250"/>
      <c r="LJA231" s="248"/>
      <c r="LJB231" s="249"/>
      <c r="LJC231" s="250"/>
      <c r="LJD231" s="248"/>
      <c r="LJE231" s="249"/>
      <c r="LJF231" s="250"/>
      <c r="LJG231" s="248"/>
      <c r="LJH231" s="249"/>
      <c r="LJI231" s="250"/>
      <c r="LJJ231" s="248"/>
      <c r="LJK231" s="249"/>
      <c r="LJL231" s="250"/>
      <c r="LJM231" s="248"/>
      <c r="LJN231" s="249"/>
      <c r="LJO231" s="250"/>
      <c r="LJP231" s="248"/>
      <c r="LJQ231" s="249"/>
      <c r="LJR231" s="250"/>
      <c r="LJS231" s="248"/>
      <c r="LJT231" s="249"/>
      <c r="LJU231" s="250"/>
      <c r="LJV231" s="248"/>
      <c r="LJW231" s="249"/>
      <c r="LJX231" s="250"/>
      <c r="LJY231" s="248"/>
      <c r="LJZ231" s="249"/>
      <c r="LKA231" s="250"/>
      <c r="LKB231" s="248"/>
      <c r="LKC231" s="249"/>
      <c r="LKD231" s="250"/>
      <c r="LKE231" s="248"/>
      <c r="LKF231" s="249"/>
      <c r="LKG231" s="250"/>
      <c r="LKH231" s="248"/>
      <c r="LKI231" s="249"/>
      <c r="LKJ231" s="250"/>
      <c r="LKK231" s="248"/>
      <c r="LKL231" s="249"/>
      <c r="LKM231" s="250"/>
      <c r="LKN231" s="248"/>
      <c r="LKO231" s="249"/>
      <c r="LKP231" s="250"/>
      <c r="LKQ231" s="248"/>
      <c r="LKR231" s="249"/>
      <c r="LKS231" s="250"/>
      <c r="LKT231" s="248"/>
      <c r="LKU231" s="249"/>
      <c r="LKV231" s="250"/>
      <c r="LKW231" s="248"/>
      <c r="LKX231" s="249"/>
      <c r="LKY231" s="250"/>
      <c r="LKZ231" s="248"/>
      <c r="LLA231" s="249"/>
      <c r="LLB231" s="250"/>
      <c r="LLC231" s="248"/>
      <c r="LLD231" s="249"/>
      <c r="LLE231" s="250"/>
      <c r="LLF231" s="248"/>
      <c r="LLG231" s="249"/>
      <c r="LLH231" s="250"/>
      <c r="LLI231" s="248"/>
      <c r="LLJ231" s="249"/>
      <c r="LLK231" s="250"/>
      <c r="LLL231" s="248"/>
      <c r="LLM231" s="249"/>
      <c r="LLN231" s="250"/>
      <c r="LLO231" s="248"/>
      <c r="LLP231" s="249"/>
      <c r="LLQ231" s="250"/>
      <c r="LLR231" s="248"/>
      <c r="LLS231" s="249"/>
      <c r="LLT231" s="250"/>
      <c r="LLU231" s="248"/>
      <c r="LLV231" s="249"/>
      <c r="LLW231" s="250"/>
      <c r="LLX231" s="248"/>
      <c r="LLY231" s="249"/>
      <c r="LLZ231" s="250"/>
      <c r="LMA231" s="248"/>
      <c r="LMB231" s="249"/>
      <c r="LMC231" s="250"/>
      <c r="LMD231" s="248"/>
      <c r="LME231" s="249"/>
      <c r="LMF231" s="250"/>
      <c r="LMG231" s="248"/>
      <c r="LMH231" s="249"/>
      <c r="LMI231" s="250"/>
      <c r="LMJ231" s="248"/>
      <c r="LMK231" s="249"/>
      <c r="LML231" s="250"/>
      <c r="LMM231" s="248"/>
      <c r="LMN231" s="249"/>
      <c r="LMO231" s="250"/>
      <c r="LMP231" s="248"/>
      <c r="LMQ231" s="249"/>
      <c r="LMR231" s="250"/>
      <c r="LMS231" s="248"/>
      <c r="LMT231" s="249"/>
      <c r="LMU231" s="250"/>
      <c r="LMV231" s="248"/>
      <c r="LMW231" s="249"/>
      <c r="LMX231" s="250"/>
      <c r="LMY231" s="248"/>
      <c r="LMZ231" s="249"/>
      <c r="LNA231" s="250"/>
      <c r="LNB231" s="248"/>
      <c r="LNC231" s="249"/>
      <c r="LND231" s="250"/>
      <c r="LNE231" s="248"/>
      <c r="LNF231" s="249"/>
      <c r="LNG231" s="250"/>
      <c r="LNH231" s="248"/>
      <c r="LNI231" s="249"/>
      <c r="LNJ231" s="250"/>
      <c r="LNK231" s="248"/>
      <c r="LNL231" s="249"/>
      <c r="LNM231" s="250"/>
      <c r="LNN231" s="248"/>
      <c r="LNO231" s="249"/>
      <c r="LNP231" s="250"/>
      <c r="LNQ231" s="248"/>
      <c r="LNR231" s="249"/>
      <c r="LNS231" s="250"/>
      <c r="LNT231" s="248"/>
      <c r="LNU231" s="249"/>
      <c r="LNV231" s="250"/>
      <c r="LNW231" s="248"/>
      <c r="LNX231" s="249"/>
      <c r="LNY231" s="250"/>
      <c r="LNZ231" s="248"/>
      <c r="LOA231" s="249"/>
      <c r="LOB231" s="250"/>
      <c r="LOC231" s="248"/>
      <c r="LOD231" s="249"/>
      <c r="LOE231" s="250"/>
      <c r="LOF231" s="248"/>
      <c r="LOG231" s="249"/>
      <c r="LOH231" s="250"/>
      <c r="LOI231" s="248"/>
      <c r="LOJ231" s="249"/>
      <c r="LOK231" s="250"/>
      <c r="LOL231" s="248"/>
      <c r="LOM231" s="249"/>
      <c r="LON231" s="250"/>
      <c r="LOO231" s="248"/>
      <c r="LOP231" s="249"/>
      <c r="LOQ231" s="250"/>
      <c r="LOR231" s="248"/>
      <c r="LOS231" s="249"/>
      <c r="LOT231" s="250"/>
      <c r="LOU231" s="248"/>
      <c r="LOV231" s="249"/>
      <c r="LOW231" s="250"/>
      <c r="LOX231" s="248"/>
      <c r="LOY231" s="249"/>
      <c r="LOZ231" s="250"/>
      <c r="LPA231" s="248"/>
      <c r="LPB231" s="249"/>
      <c r="LPC231" s="250"/>
      <c r="LPD231" s="248"/>
      <c r="LPE231" s="249"/>
      <c r="LPF231" s="250"/>
      <c r="LPG231" s="248"/>
      <c r="LPH231" s="249"/>
      <c r="LPI231" s="250"/>
      <c r="LPJ231" s="248"/>
      <c r="LPK231" s="249"/>
      <c r="LPL231" s="250"/>
      <c r="LPM231" s="248"/>
      <c r="LPN231" s="249"/>
      <c r="LPO231" s="250"/>
      <c r="LPP231" s="248"/>
      <c r="LPQ231" s="249"/>
      <c r="LPR231" s="250"/>
      <c r="LPS231" s="248"/>
      <c r="LPT231" s="249"/>
      <c r="LPU231" s="250"/>
      <c r="LPV231" s="248"/>
      <c r="LPW231" s="249"/>
      <c r="LPX231" s="250"/>
      <c r="LPY231" s="248"/>
      <c r="LPZ231" s="249"/>
      <c r="LQA231" s="250"/>
      <c r="LQB231" s="248"/>
      <c r="LQC231" s="249"/>
      <c r="LQD231" s="250"/>
      <c r="LQE231" s="248"/>
      <c r="LQF231" s="249"/>
      <c r="LQG231" s="250"/>
      <c r="LQH231" s="248"/>
      <c r="LQI231" s="249"/>
      <c r="LQJ231" s="250"/>
      <c r="LQK231" s="248"/>
      <c r="LQL231" s="249"/>
      <c r="LQM231" s="250"/>
      <c r="LQN231" s="248"/>
      <c r="LQO231" s="249"/>
      <c r="LQP231" s="250"/>
      <c r="LQQ231" s="248"/>
      <c r="LQR231" s="249"/>
      <c r="LQS231" s="250"/>
      <c r="LQT231" s="248"/>
      <c r="LQU231" s="249"/>
      <c r="LQV231" s="250"/>
      <c r="LQW231" s="248"/>
      <c r="LQX231" s="249"/>
      <c r="LQY231" s="250"/>
      <c r="LQZ231" s="248"/>
      <c r="LRA231" s="249"/>
      <c r="LRB231" s="250"/>
      <c r="LRC231" s="248"/>
      <c r="LRD231" s="249"/>
      <c r="LRE231" s="250"/>
      <c r="LRF231" s="248"/>
      <c r="LRG231" s="249"/>
      <c r="LRH231" s="250"/>
      <c r="LRI231" s="248"/>
      <c r="LRJ231" s="249"/>
      <c r="LRK231" s="250"/>
      <c r="LRL231" s="248"/>
      <c r="LRM231" s="249"/>
      <c r="LRN231" s="250"/>
      <c r="LRO231" s="248"/>
      <c r="LRP231" s="249"/>
      <c r="LRQ231" s="250"/>
      <c r="LRR231" s="248"/>
      <c r="LRS231" s="249"/>
      <c r="LRT231" s="250"/>
      <c r="LRU231" s="248"/>
      <c r="LRV231" s="249"/>
      <c r="LRW231" s="250"/>
      <c r="LRX231" s="248"/>
      <c r="LRY231" s="249"/>
      <c r="LRZ231" s="250"/>
      <c r="LSA231" s="248"/>
      <c r="LSB231" s="249"/>
      <c r="LSC231" s="250"/>
      <c r="LSD231" s="248"/>
      <c r="LSE231" s="249"/>
      <c r="LSF231" s="250"/>
      <c r="LSG231" s="248"/>
      <c r="LSH231" s="249"/>
      <c r="LSI231" s="250"/>
      <c r="LSJ231" s="248"/>
      <c r="LSK231" s="249"/>
      <c r="LSL231" s="250"/>
      <c r="LSM231" s="248"/>
      <c r="LSN231" s="249"/>
      <c r="LSO231" s="250"/>
      <c r="LSP231" s="248"/>
      <c r="LSQ231" s="249"/>
      <c r="LSR231" s="250"/>
      <c r="LSS231" s="248"/>
      <c r="LST231" s="249"/>
      <c r="LSU231" s="250"/>
      <c r="LSV231" s="248"/>
      <c r="LSW231" s="249"/>
      <c r="LSX231" s="250"/>
      <c r="LSY231" s="248"/>
      <c r="LSZ231" s="249"/>
      <c r="LTA231" s="250"/>
      <c r="LTB231" s="248"/>
      <c r="LTC231" s="249"/>
      <c r="LTD231" s="250"/>
      <c r="LTE231" s="248"/>
      <c r="LTF231" s="249"/>
      <c r="LTG231" s="250"/>
      <c r="LTH231" s="248"/>
      <c r="LTI231" s="249"/>
      <c r="LTJ231" s="250"/>
      <c r="LTK231" s="248"/>
      <c r="LTL231" s="249"/>
      <c r="LTM231" s="250"/>
      <c r="LTN231" s="248"/>
      <c r="LTO231" s="249"/>
      <c r="LTP231" s="250"/>
      <c r="LTQ231" s="248"/>
      <c r="LTR231" s="249"/>
      <c r="LTS231" s="250"/>
      <c r="LTT231" s="248"/>
      <c r="LTU231" s="249"/>
      <c r="LTV231" s="250"/>
      <c r="LTW231" s="248"/>
      <c r="LTX231" s="249"/>
      <c r="LTY231" s="250"/>
      <c r="LTZ231" s="248"/>
      <c r="LUA231" s="249"/>
      <c r="LUB231" s="250"/>
      <c r="LUC231" s="248"/>
      <c r="LUD231" s="249"/>
      <c r="LUE231" s="250"/>
      <c r="LUF231" s="248"/>
      <c r="LUG231" s="249"/>
      <c r="LUH231" s="250"/>
      <c r="LUI231" s="248"/>
      <c r="LUJ231" s="249"/>
      <c r="LUK231" s="250"/>
      <c r="LUL231" s="248"/>
      <c r="LUM231" s="249"/>
      <c r="LUN231" s="250"/>
      <c r="LUO231" s="248"/>
      <c r="LUP231" s="249"/>
      <c r="LUQ231" s="250"/>
      <c r="LUR231" s="248"/>
      <c r="LUS231" s="249"/>
      <c r="LUT231" s="250"/>
      <c r="LUU231" s="248"/>
      <c r="LUV231" s="249"/>
      <c r="LUW231" s="250"/>
      <c r="LUX231" s="248"/>
      <c r="LUY231" s="249"/>
      <c r="LUZ231" s="250"/>
      <c r="LVA231" s="248"/>
      <c r="LVB231" s="249"/>
      <c r="LVC231" s="250"/>
      <c r="LVD231" s="248"/>
      <c r="LVE231" s="249"/>
      <c r="LVF231" s="250"/>
      <c r="LVG231" s="248"/>
      <c r="LVH231" s="249"/>
      <c r="LVI231" s="250"/>
      <c r="LVJ231" s="248"/>
      <c r="LVK231" s="249"/>
      <c r="LVL231" s="250"/>
      <c r="LVM231" s="248"/>
      <c r="LVN231" s="249"/>
      <c r="LVO231" s="250"/>
      <c r="LVP231" s="248"/>
      <c r="LVQ231" s="249"/>
      <c r="LVR231" s="250"/>
      <c r="LVS231" s="248"/>
      <c r="LVT231" s="249"/>
      <c r="LVU231" s="250"/>
      <c r="LVV231" s="248"/>
      <c r="LVW231" s="249"/>
      <c r="LVX231" s="250"/>
      <c r="LVY231" s="248"/>
      <c r="LVZ231" s="249"/>
      <c r="LWA231" s="250"/>
      <c r="LWB231" s="248"/>
      <c r="LWC231" s="249"/>
      <c r="LWD231" s="250"/>
      <c r="LWE231" s="248"/>
      <c r="LWF231" s="249"/>
      <c r="LWG231" s="250"/>
      <c r="LWH231" s="248"/>
      <c r="LWI231" s="249"/>
      <c r="LWJ231" s="250"/>
      <c r="LWK231" s="248"/>
      <c r="LWL231" s="249"/>
      <c r="LWM231" s="250"/>
      <c r="LWN231" s="248"/>
      <c r="LWO231" s="249"/>
      <c r="LWP231" s="250"/>
      <c r="LWQ231" s="248"/>
      <c r="LWR231" s="249"/>
      <c r="LWS231" s="250"/>
      <c r="LWT231" s="248"/>
      <c r="LWU231" s="249"/>
      <c r="LWV231" s="250"/>
      <c r="LWW231" s="248"/>
      <c r="LWX231" s="249"/>
      <c r="LWY231" s="250"/>
      <c r="LWZ231" s="248"/>
      <c r="LXA231" s="249"/>
      <c r="LXB231" s="250"/>
      <c r="LXC231" s="248"/>
      <c r="LXD231" s="249"/>
      <c r="LXE231" s="250"/>
      <c r="LXF231" s="248"/>
      <c r="LXG231" s="249"/>
      <c r="LXH231" s="250"/>
      <c r="LXI231" s="248"/>
      <c r="LXJ231" s="249"/>
      <c r="LXK231" s="250"/>
      <c r="LXL231" s="248"/>
      <c r="LXM231" s="249"/>
      <c r="LXN231" s="250"/>
      <c r="LXO231" s="248"/>
      <c r="LXP231" s="249"/>
      <c r="LXQ231" s="250"/>
      <c r="LXR231" s="248"/>
      <c r="LXS231" s="249"/>
      <c r="LXT231" s="250"/>
      <c r="LXU231" s="248"/>
      <c r="LXV231" s="249"/>
      <c r="LXW231" s="250"/>
      <c r="LXX231" s="248"/>
      <c r="LXY231" s="249"/>
      <c r="LXZ231" s="250"/>
      <c r="LYA231" s="248"/>
      <c r="LYB231" s="249"/>
      <c r="LYC231" s="250"/>
      <c r="LYD231" s="248"/>
      <c r="LYE231" s="249"/>
      <c r="LYF231" s="250"/>
      <c r="LYG231" s="248"/>
      <c r="LYH231" s="249"/>
      <c r="LYI231" s="250"/>
      <c r="LYJ231" s="248"/>
      <c r="LYK231" s="249"/>
      <c r="LYL231" s="250"/>
      <c r="LYM231" s="248"/>
      <c r="LYN231" s="249"/>
      <c r="LYO231" s="250"/>
      <c r="LYP231" s="248"/>
      <c r="LYQ231" s="249"/>
      <c r="LYR231" s="250"/>
      <c r="LYS231" s="248"/>
      <c r="LYT231" s="249"/>
      <c r="LYU231" s="250"/>
      <c r="LYV231" s="248"/>
      <c r="LYW231" s="249"/>
      <c r="LYX231" s="250"/>
      <c r="LYY231" s="248"/>
      <c r="LYZ231" s="249"/>
      <c r="LZA231" s="250"/>
      <c r="LZB231" s="248"/>
      <c r="LZC231" s="249"/>
      <c r="LZD231" s="250"/>
      <c r="LZE231" s="248"/>
      <c r="LZF231" s="249"/>
      <c r="LZG231" s="250"/>
      <c r="LZH231" s="248"/>
      <c r="LZI231" s="249"/>
      <c r="LZJ231" s="250"/>
      <c r="LZK231" s="248"/>
      <c r="LZL231" s="249"/>
      <c r="LZM231" s="250"/>
      <c r="LZN231" s="248"/>
      <c r="LZO231" s="249"/>
      <c r="LZP231" s="250"/>
      <c r="LZQ231" s="248"/>
      <c r="LZR231" s="249"/>
      <c r="LZS231" s="250"/>
      <c r="LZT231" s="248"/>
      <c r="LZU231" s="249"/>
      <c r="LZV231" s="250"/>
      <c r="LZW231" s="248"/>
      <c r="LZX231" s="249"/>
      <c r="LZY231" s="250"/>
      <c r="LZZ231" s="248"/>
      <c r="MAA231" s="249"/>
      <c r="MAB231" s="250"/>
      <c r="MAC231" s="248"/>
      <c r="MAD231" s="249"/>
      <c r="MAE231" s="250"/>
      <c r="MAF231" s="248"/>
      <c r="MAG231" s="249"/>
      <c r="MAH231" s="250"/>
      <c r="MAI231" s="248"/>
      <c r="MAJ231" s="249"/>
      <c r="MAK231" s="250"/>
      <c r="MAL231" s="248"/>
      <c r="MAM231" s="249"/>
      <c r="MAN231" s="250"/>
      <c r="MAO231" s="248"/>
      <c r="MAP231" s="249"/>
      <c r="MAQ231" s="250"/>
      <c r="MAR231" s="248"/>
      <c r="MAS231" s="249"/>
      <c r="MAT231" s="250"/>
      <c r="MAU231" s="248"/>
      <c r="MAV231" s="249"/>
      <c r="MAW231" s="250"/>
      <c r="MAX231" s="248"/>
      <c r="MAY231" s="249"/>
      <c r="MAZ231" s="250"/>
      <c r="MBA231" s="248"/>
      <c r="MBB231" s="249"/>
      <c r="MBC231" s="250"/>
      <c r="MBD231" s="248"/>
      <c r="MBE231" s="249"/>
      <c r="MBF231" s="250"/>
      <c r="MBG231" s="248"/>
      <c r="MBH231" s="249"/>
      <c r="MBI231" s="250"/>
      <c r="MBJ231" s="248"/>
      <c r="MBK231" s="249"/>
      <c r="MBL231" s="250"/>
      <c r="MBM231" s="248"/>
      <c r="MBN231" s="249"/>
      <c r="MBO231" s="250"/>
      <c r="MBP231" s="248"/>
      <c r="MBQ231" s="249"/>
      <c r="MBR231" s="250"/>
      <c r="MBS231" s="248"/>
      <c r="MBT231" s="249"/>
      <c r="MBU231" s="250"/>
      <c r="MBV231" s="248"/>
      <c r="MBW231" s="249"/>
      <c r="MBX231" s="250"/>
      <c r="MBY231" s="248"/>
      <c r="MBZ231" s="249"/>
      <c r="MCA231" s="250"/>
      <c r="MCB231" s="248"/>
      <c r="MCC231" s="249"/>
      <c r="MCD231" s="250"/>
      <c r="MCE231" s="248"/>
      <c r="MCF231" s="249"/>
      <c r="MCG231" s="250"/>
      <c r="MCH231" s="248"/>
      <c r="MCI231" s="249"/>
      <c r="MCJ231" s="250"/>
      <c r="MCK231" s="248"/>
      <c r="MCL231" s="249"/>
      <c r="MCM231" s="250"/>
      <c r="MCN231" s="248"/>
      <c r="MCO231" s="249"/>
      <c r="MCP231" s="250"/>
      <c r="MCQ231" s="248"/>
      <c r="MCR231" s="249"/>
      <c r="MCS231" s="250"/>
      <c r="MCT231" s="248"/>
      <c r="MCU231" s="249"/>
      <c r="MCV231" s="250"/>
      <c r="MCW231" s="248"/>
      <c r="MCX231" s="249"/>
      <c r="MCY231" s="250"/>
      <c r="MCZ231" s="248"/>
      <c r="MDA231" s="249"/>
      <c r="MDB231" s="250"/>
      <c r="MDC231" s="248"/>
      <c r="MDD231" s="249"/>
      <c r="MDE231" s="250"/>
      <c r="MDF231" s="248"/>
      <c r="MDG231" s="249"/>
      <c r="MDH231" s="250"/>
      <c r="MDI231" s="248"/>
      <c r="MDJ231" s="249"/>
      <c r="MDK231" s="250"/>
      <c r="MDL231" s="248"/>
      <c r="MDM231" s="249"/>
      <c r="MDN231" s="250"/>
      <c r="MDO231" s="248"/>
      <c r="MDP231" s="249"/>
      <c r="MDQ231" s="250"/>
      <c r="MDR231" s="248"/>
      <c r="MDS231" s="249"/>
      <c r="MDT231" s="250"/>
      <c r="MDU231" s="248"/>
      <c r="MDV231" s="249"/>
      <c r="MDW231" s="250"/>
      <c r="MDX231" s="248"/>
      <c r="MDY231" s="249"/>
      <c r="MDZ231" s="250"/>
      <c r="MEA231" s="248"/>
      <c r="MEB231" s="249"/>
      <c r="MEC231" s="250"/>
      <c r="MED231" s="248"/>
      <c r="MEE231" s="249"/>
      <c r="MEF231" s="250"/>
      <c r="MEG231" s="248"/>
      <c r="MEH231" s="249"/>
      <c r="MEI231" s="250"/>
      <c r="MEJ231" s="248"/>
      <c r="MEK231" s="249"/>
      <c r="MEL231" s="250"/>
      <c r="MEM231" s="248"/>
      <c r="MEN231" s="249"/>
      <c r="MEO231" s="250"/>
      <c r="MEP231" s="248"/>
      <c r="MEQ231" s="249"/>
      <c r="MER231" s="250"/>
      <c r="MES231" s="248"/>
      <c r="MET231" s="249"/>
      <c r="MEU231" s="250"/>
      <c r="MEV231" s="248"/>
      <c r="MEW231" s="249"/>
      <c r="MEX231" s="250"/>
      <c r="MEY231" s="248"/>
      <c r="MEZ231" s="249"/>
      <c r="MFA231" s="250"/>
      <c r="MFB231" s="248"/>
      <c r="MFC231" s="249"/>
      <c r="MFD231" s="250"/>
      <c r="MFE231" s="248"/>
      <c r="MFF231" s="249"/>
      <c r="MFG231" s="250"/>
      <c r="MFH231" s="248"/>
      <c r="MFI231" s="249"/>
      <c r="MFJ231" s="250"/>
      <c r="MFK231" s="248"/>
      <c r="MFL231" s="249"/>
      <c r="MFM231" s="250"/>
      <c r="MFN231" s="248"/>
      <c r="MFO231" s="249"/>
      <c r="MFP231" s="250"/>
      <c r="MFQ231" s="248"/>
      <c r="MFR231" s="249"/>
      <c r="MFS231" s="250"/>
      <c r="MFT231" s="248"/>
      <c r="MFU231" s="249"/>
      <c r="MFV231" s="250"/>
      <c r="MFW231" s="248"/>
      <c r="MFX231" s="249"/>
      <c r="MFY231" s="250"/>
      <c r="MFZ231" s="248"/>
      <c r="MGA231" s="249"/>
      <c r="MGB231" s="250"/>
      <c r="MGC231" s="248"/>
      <c r="MGD231" s="249"/>
      <c r="MGE231" s="250"/>
      <c r="MGF231" s="248"/>
      <c r="MGG231" s="249"/>
      <c r="MGH231" s="250"/>
      <c r="MGI231" s="248"/>
      <c r="MGJ231" s="249"/>
      <c r="MGK231" s="250"/>
      <c r="MGL231" s="248"/>
      <c r="MGM231" s="249"/>
      <c r="MGN231" s="250"/>
      <c r="MGO231" s="248"/>
      <c r="MGP231" s="249"/>
      <c r="MGQ231" s="250"/>
      <c r="MGR231" s="248"/>
      <c r="MGS231" s="249"/>
      <c r="MGT231" s="250"/>
      <c r="MGU231" s="248"/>
      <c r="MGV231" s="249"/>
      <c r="MGW231" s="250"/>
      <c r="MGX231" s="248"/>
      <c r="MGY231" s="249"/>
      <c r="MGZ231" s="250"/>
      <c r="MHA231" s="248"/>
      <c r="MHB231" s="249"/>
      <c r="MHC231" s="250"/>
      <c r="MHD231" s="248"/>
      <c r="MHE231" s="249"/>
      <c r="MHF231" s="250"/>
      <c r="MHG231" s="248"/>
      <c r="MHH231" s="249"/>
      <c r="MHI231" s="250"/>
      <c r="MHJ231" s="248"/>
      <c r="MHK231" s="249"/>
      <c r="MHL231" s="250"/>
      <c r="MHM231" s="248"/>
      <c r="MHN231" s="249"/>
      <c r="MHO231" s="250"/>
      <c r="MHP231" s="248"/>
      <c r="MHQ231" s="249"/>
      <c r="MHR231" s="250"/>
      <c r="MHS231" s="248"/>
      <c r="MHT231" s="249"/>
      <c r="MHU231" s="250"/>
      <c r="MHV231" s="248"/>
      <c r="MHW231" s="249"/>
      <c r="MHX231" s="250"/>
      <c r="MHY231" s="248"/>
      <c r="MHZ231" s="249"/>
      <c r="MIA231" s="250"/>
      <c r="MIB231" s="248"/>
      <c r="MIC231" s="249"/>
      <c r="MID231" s="250"/>
      <c r="MIE231" s="248"/>
      <c r="MIF231" s="249"/>
      <c r="MIG231" s="250"/>
      <c r="MIH231" s="248"/>
      <c r="MII231" s="249"/>
      <c r="MIJ231" s="250"/>
      <c r="MIK231" s="248"/>
      <c r="MIL231" s="249"/>
      <c r="MIM231" s="250"/>
      <c r="MIN231" s="248"/>
      <c r="MIO231" s="249"/>
      <c r="MIP231" s="250"/>
      <c r="MIQ231" s="248"/>
      <c r="MIR231" s="249"/>
      <c r="MIS231" s="250"/>
      <c r="MIT231" s="248"/>
      <c r="MIU231" s="249"/>
      <c r="MIV231" s="250"/>
      <c r="MIW231" s="248"/>
      <c r="MIX231" s="249"/>
      <c r="MIY231" s="250"/>
      <c r="MIZ231" s="248"/>
      <c r="MJA231" s="249"/>
      <c r="MJB231" s="250"/>
      <c r="MJC231" s="248"/>
      <c r="MJD231" s="249"/>
      <c r="MJE231" s="250"/>
      <c r="MJF231" s="248"/>
      <c r="MJG231" s="249"/>
      <c r="MJH231" s="250"/>
      <c r="MJI231" s="248"/>
      <c r="MJJ231" s="249"/>
      <c r="MJK231" s="250"/>
      <c r="MJL231" s="248"/>
      <c r="MJM231" s="249"/>
      <c r="MJN231" s="250"/>
      <c r="MJO231" s="248"/>
      <c r="MJP231" s="249"/>
      <c r="MJQ231" s="250"/>
      <c r="MJR231" s="248"/>
      <c r="MJS231" s="249"/>
      <c r="MJT231" s="250"/>
      <c r="MJU231" s="248"/>
      <c r="MJV231" s="249"/>
      <c r="MJW231" s="250"/>
      <c r="MJX231" s="248"/>
      <c r="MJY231" s="249"/>
      <c r="MJZ231" s="250"/>
      <c r="MKA231" s="248"/>
      <c r="MKB231" s="249"/>
      <c r="MKC231" s="250"/>
      <c r="MKD231" s="248"/>
      <c r="MKE231" s="249"/>
      <c r="MKF231" s="250"/>
      <c r="MKG231" s="248"/>
      <c r="MKH231" s="249"/>
      <c r="MKI231" s="250"/>
      <c r="MKJ231" s="248"/>
      <c r="MKK231" s="249"/>
      <c r="MKL231" s="250"/>
      <c r="MKM231" s="248"/>
      <c r="MKN231" s="249"/>
      <c r="MKO231" s="250"/>
      <c r="MKP231" s="248"/>
      <c r="MKQ231" s="249"/>
      <c r="MKR231" s="250"/>
      <c r="MKS231" s="248"/>
      <c r="MKT231" s="249"/>
      <c r="MKU231" s="250"/>
      <c r="MKV231" s="248"/>
      <c r="MKW231" s="249"/>
      <c r="MKX231" s="250"/>
      <c r="MKY231" s="248"/>
      <c r="MKZ231" s="249"/>
      <c r="MLA231" s="250"/>
      <c r="MLB231" s="248"/>
      <c r="MLC231" s="249"/>
      <c r="MLD231" s="250"/>
      <c r="MLE231" s="248"/>
      <c r="MLF231" s="249"/>
      <c r="MLG231" s="250"/>
      <c r="MLH231" s="248"/>
      <c r="MLI231" s="249"/>
      <c r="MLJ231" s="250"/>
      <c r="MLK231" s="248"/>
      <c r="MLL231" s="249"/>
      <c r="MLM231" s="250"/>
      <c r="MLN231" s="248"/>
      <c r="MLO231" s="249"/>
      <c r="MLP231" s="250"/>
      <c r="MLQ231" s="248"/>
      <c r="MLR231" s="249"/>
      <c r="MLS231" s="250"/>
      <c r="MLT231" s="248"/>
      <c r="MLU231" s="249"/>
      <c r="MLV231" s="250"/>
      <c r="MLW231" s="248"/>
      <c r="MLX231" s="249"/>
      <c r="MLY231" s="250"/>
      <c r="MLZ231" s="248"/>
      <c r="MMA231" s="249"/>
      <c r="MMB231" s="250"/>
      <c r="MMC231" s="248"/>
      <c r="MMD231" s="249"/>
      <c r="MME231" s="250"/>
      <c r="MMF231" s="248"/>
      <c r="MMG231" s="249"/>
      <c r="MMH231" s="250"/>
      <c r="MMI231" s="248"/>
      <c r="MMJ231" s="249"/>
      <c r="MMK231" s="250"/>
      <c r="MML231" s="248"/>
      <c r="MMM231" s="249"/>
      <c r="MMN231" s="250"/>
      <c r="MMO231" s="248"/>
      <c r="MMP231" s="249"/>
      <c r="MMQ231" s="250"/>
      <c r="MMR231" s="248"/>
      <c r="MMS231" s="249"/>
      <c r="MMT231" s="250"/>
      <c r="MMU231" s="248"/>
      <c r="MMV231" s="249"/>
      <c r="MMW231" s="250"/>
      <c r="MMX231" s="248"/>
      <c r="MMY231" s="249"/>
      <c r="MMZ231" s="250"/>
      <c r="MNA231" s="248"/>
      <c r="MNB231" s="249"/>
      <c r="MNC231" s="250"/>
      <c r="MND231" s="248"/>
      <c r="MNE231" s="249"/>
      <c r="MNF231" s="250"/>
      <c r="MNG231" s="248"/>
      <c r="MNH231" s="249"/>
      <c r="MNI231" s="250"/>
      <c r="MNJ231" s="248"/>
      <c r="MNK231" s="249"/>
      <c r="MNL231" s="250"/>
      <c r="MNM231" s="248"/>
      <c r="MNN231" s="249"/>
      <c r="MNO231" s="250"/>
      <c r="MNP231" s="248"/>
      <c r="MNQ231" s="249"/>
      <c r="MNR231" s="250"/>
      <c r="MNS231" s="248"/>
      <c r="MNT231" s="249"/>
      <c r="MNU231" s="250"/>
      <c r="MNV231" s="248"/>
      <c r="MNW231" s="249"/>
      <c r="MNX231" s="250"/>
      <c r="MNY231" s="248"/>
      <c r="MNZ231" s="249"/>
      <c r="MOA231" s="250"/>
      <c r="MOB231" s="248"/>
      <c r="MOC231" s="249"/>
      <c r="MOD231" s="250"/>
      <c r="MOE231" s="248"/>
      <c r="MOF231" s="249"/>
      <c r="MOG231" s="250"/>
      <c r="MOH231" s="248"/>
      <c r="MOI231" s="249"/>
      <c r="MOJ231" s="250"/>
      <c r="MOK231" s="248"/>
      <c r="MOL231" s="249"/>
      <c r="MOM231" s="250"/>
      <c r="MON231" s="248"/>
      <c r="MOO231" s="249"/>
      <c r="MOP231" s="250"/>
      <c r="MOQ231" s="248"/>
      <c r="MOR231" s="249"/>
      <c r="MOS231" s="250"/>
      <c r="MOT231" s="248"/>
      <c r="MOU231" s="249"/>
      <c r="MOV231" s="250"/>
      <c r="MOW231" s="248"/>
      <c r="MOX231" s="249"/>
      <c r="MOY231" s="250"/>
      <c r="MOZ231" s="248"/>
      <c r="MPA231" s="249"/>
      <c r="MPB231" s="250"/>
      <c r="MPC231" s="248"/>
      <c r="MPD231" s="249"/>
      <c r="MPE231" s="250"/>
      <c r="MPF231" s="248"/>
      <c r="MPG231" s="249"/>
      <c r="MPH231" s="250"/>
      <c r="MPI231" s="248"/>
      <c r="MPJ231" s="249"/>
      <c r="MPK231" s="250"/>
      <c r="MPL231" s="248"/>
      <c r="MPM231" s="249"/>
      <c r="MPN231" s="250"/>
      <c r="MPO231" s="248"/>
      <c r="MPP231" s="249"/>
      <c r="MPQ231" s="250"/>
      <c r="MPR231" s="248"/>
      <c r="MPS231" s="249"/>
      <c r="MPT231" s="250"/>
      <c r="MPU231" s="248"/>
      <c r="MPV231" s="249"/>
      <c r="MPW231" s="250"/>
      <c r="MPX231" s="248"/>
      <c r="MPY231" s="249"/>
      <c r="MPZ231" s="250"/>
      <c r="MQA231" s="248"/>
      <c r="MQB231" s="249"/>
      <c r="MQC231" s="250"/>
      <c r="MQD231" s="248"/>
      <c r="MQE231" s="249"/>
      <c r="MQF231" s="250"/>
      <c r="MQG231" s="248"/>
      <c r="MQH231" s="249"/>
      <c r="MQI231" s="250"/>
      <c r="MQJ231" s="248"/>
      <c r="MQK231" s="249"/>
      <c r="MQL231" s="250"/>
      <c r="MQM231" s="248"/>
      <c r="MQN231" s="249"/>
      <c r="MQO231" s="250"/>
      <c r="MQP231" s="248"/>
      <c r="MQQ231" s="249"/>
      <c r="MQR231" s="250"/>
      <c r="MQS231" s="248"/>
      <c r="MQT231" s="249"/>
      <c r="MQU231" s="250"/>
      <c r="MQV231" s="248"/>
      <c r="MQW231" s="249"/>
      <c r="MQX231" s="250"/>
      <c r="MQY231" s="248"/>
      <c r="MQZ231" s="249"/>
      <c r="MRA231" s="250"/>
      <c r="MRB231" s="248"/>
      <c r="MRC231" s="249"/>
      <c r="MRD231" s="250"/>
      <c r="MRE231" s="248"/>
      <c r="MRF231" s="249"/>
      <c r="MRG231" s="250"/>
      <c r="MRH231" s="248"/>
      <c r="MRI231" s="249"/>
      <c r="MRJ231" s="250"/>
      <c r="MRK231" s="248"/>
      <c r="MRL231" s="249"/>
      <c r="MRM231" s="250"/>
      <c r="MRN231" s="248"/>
      <c r="MRO231" s="249"/>
      <c r="MRP231" s="250"/>
      <c r="MRQ231" s="248"/>
      <c r="MRR231" s="249"/>
      <c r="MRS231" s="250"/>
      <c r="MRT231" s="248"/>
      <c r="MRU231" s="249"/>
      <c r="MRV231" s="250"/>
      <c r="MRW231" s="248"/>
      <c r="MRX231" s="249"/>
      <c r="MRY231" s="250"/>
      <c r="MRZ231" s="248"/>
      <c r="MSA231" s="249"/>
      <c r="MSB231" s="250"/>
      <c r="MSC231" s="248"/>
      <c r="MSD231" s="249"/>
      <c r="MSE231" s="250"/>
      <c r="MSF231" s="248"/>
      <c r="MSG231" s="249"/>
      <c r="MSH231" s="250"/>
      <c r="MSI231" s="248"/>
      <c r="MSJ231" s="249"/>
      <c r="MSK231" s="250"/>
      <c r="MSL231" s="248"/>
      <c r="MSM231" s="249"/>
      <c r="MSN231" s="250"/>
      <c r="MSO231" s="248"/>
      <c r="MSP231" s="249"/>
      <c r="MSQ231" s="250"/>
      <c r="MSR231" s="248"/>
      <c r="MSS231" s="249"/>
      <c r="MST231" s="250"/>
      <c r="MSU231" s="248"/>
      <c r="MSV231" s="249"/>
      <c r="MSW231" s="250"/>
      <c r="MSX231" s="248"/>
      <c r="MSY231" s="249"/>
      <c r="MSZ231" s="250"/>
      <c r="MTA231" s="248"/>
      <c r="MTB231" s="249"/>
      <c r="MTC231" s="250"/>
      <c r="MTD231" s="248"/>
      <c r="MTE231" s="249"/>
      <c r="MTF231" s="250"/>
      <c r="MTG231" s="248"/>
      <c r="MTH231" s="249"/>
      <c r="MTI231" s="250"/>
      <c r="MTJ231" s="248"/>
      <c r="MTK231" s="249"/>
      <c r="MTL231" s="250"/>
      <c r="MTM231" s="248"/>
      <c r="MTN231" s="249"/>
      <c r="MTO231" s="250"/>
      <c r="MTP231" s="248"/>
      <c r="MTQ231" s="249"/>
      <c r="MTR231" s="250"/>
      <c r="MTS231" s="248"/>
      <c r="MTT231" s="249"/>
      <c r="MTU231" s="250"/>
      <c r="MTV231" s="248"/>
      <c r="MTW231" s="249"/>
      <c r="MTX231" s="250"/>
      <c r="MTY231" s="248"/>
      <c r="MTZ231" s="249"/>
      <c r="MUA231" s="250"/>
      <c r="MUB231" s="248"/>
      <c r="MUC231" s="249"/>
      <c r="MUD231" s="250"/>
      <c r="MUE231" s="248"/>
      <c r="MUF231" s="249"/>
      <c r="MUG231" s="250"/>
      <c r="MUH231" s="248"/>
      <c r="MUI231" s="249"/>
      <c r="MUJ231" s="250"/>
      <c r="MUK231" s="248"/>
      <c r="MUL231" s="249"/>
      <c r="MUM231" s="250"/>
      <c r="MUN231" s="248"/>
      <c r="MUO231" s="249"/>
      <c r="MUP231" s="250"/>
      <c r="MUQ231" s="248"/>
      <c r="MUR231" s="249"/>
      <c r="MUS231" s="250"/>
      <c r="MUT231" s="248"/>
      <c r="MUU231" s="249"/>
      <c r="MUV231" s="250"/>
      <c r="MUW231" s="248"/>
      <c r="MUX231" s="249"/>
      <c r="MUY231" s="250"/>
      <c r="MUZ231" s="248"/>
      <c r="MVA231" s="249"/>
      <c r="MVB231" s="250"/>
      <c r="MVC231" s="248"/>
      <c r="MVD231" s="249"/>
      <c r="MVE231" s="250"/>
      <c r="MVF231" s="248"/>
      <c r="MVG231" s="249"/>
      <c r="MVH231" s="250"/>
      <c r="MVI231" s="248"/>
      <c r="MVJ231" s="249"/>
      <c r="MVK231" s="250"/>
      <c r="MVL231" s="248"/>
      <c r="MVM231" s="249"/>
      <c r="MVN231" s="250"/>
      <c r="MVO231" s="248"/>
      <c r="MVP231" s="249"/>
      <c r="MVQ231" s="250"/>
      <c r="MVR231" s="248"/>
      <c r="MVS231" s="249"/>
      <c r="MVT231" s="250"/>
      <c r="MVU231" s="248"/>
      <c r="MVV231" s="249"/>
      <c r="MVW231" s="250"/>
      <c r="MVX231" s="248"/>
      <c r="MVY231" s="249"/>
      <c r="MVZ231" s="250"/>
      <c r="MWA231" s="248"/>
      <c r="MWB231" s="249"/>
      <c r="MWC231" s="250"/>
      <c r="MWD231" s="248"/>
      <c r="MWE231" s="249"/>
      <c r="MWF231" s="250"/>
      <c r="MWG231" s="248"/>
      <c r="MWH231" s="249"/>
      <c r="MWI231" s="250"/>
      <c r="MWJ231" s="248"/>
      <c r="MWK231" s="249"/>
      <c r="MWL231" s="250"/>
      <c r="MWM231" s="248"/>
      <c r="MWN231" s="249"/>
      <c r="MWO231" s="250"/>
      <c r="MWP231" s="248"/>
      <c r="MWQ231" s="249"/>
      <c r="MWR231" s="250"/>
      <c r="MWS231" s="248"/>
      <c r="MWT231" s="249"/>
      <c r="MWU231" s="250"/>
      <c r="MWV231" s="248"/>
      <c r="MWW231" s="249"/>
      <c r="MWX231" s="250"/>
      <c r="MWY231" s="248"/>
      <c r="MWZ231" s="249"/>
      <c r="MXA231" s="250"/>
      <c r="MXB231" s="248"/>
      <c r="MXC231" s="249"/>
      <c r="MXD231" s="250"/>
      <c r="MXE231" s="248"/>
      <c r="MXF231" s="249"/>
      <c r="MXG231" s="250"/>
      <c r="MXH231" s="248"/>
      <c r="MXI231" s="249"/>
      <c r="MXJ231" s="250"/>
      <c r="MXK231" s="248"/>
      <c r="MXL231" s="249"/>
      <c r="MXM231" s="250"/>
      <c r="MXN231" s="248"/>
      <c r="MXO231" s="249"/>
      <c r="MXP231" s="250"/>
      <c r="MXQ231" s="248"/>
      <c r="MXR231" s="249"/>
      <c r="MXS231" s="250"/>
      <c r="MXT231" s="248"/>
      <c r="MXU231" s="249"/>
      <c r="MXV231" s="250"/>
      <c r="MXW231" s="248"/>
      <c r="MXX231" s="249"/>
      <c r="MXY231" s="250"/>
      <c r="MXZ231" s="248"/>
      <c r="MYA231" s="249"/>
      <c r="MYB231" s="250"/>
      <c r="MYC231" s="248"/>
      <c r="MYD231" s="249"/>
      <c r="MYE231" s="250"/>
      <c r="MYF231" s="248"/>
      <c r="MYG231" s="249"/>
      <c r="MYH231" s="250"/>
      <c r="MYI231" s="248"/>
      <c r="MYJ231" s="249"/>
      <c r="MYK231" s="250"/>
      <c r="MYL231" s="248"/>
      <c r="MYM231" s="249"/>
      <c r="MYN231" s="250"/>
      <c r="MYO231" s="248"/>
      <c r="MYP231" s="249"/>
      <c r="MYQ231" s="250"/>
      <c r="MYR231" s="248"/>
      <c r="MYS231" s="249"/>
      <c r="MYT231" s="250"/>
      <c r="MYU231" s="248"/>
      <c r="MYV231" s="249"/>
      <c r="MYW231" s="250"/>
      <c r="MYX231" s="248"/>
      <c r="MYY231" s="249"/>
      <c r="MYZ231" s="250"/>
      <c r="MZA231" s="248"/>
      <c r="MZB231" s="249"/>
      <c r="MZC231" s="250"/>
      <c r="MZD231" s="248"/>
      <c r="MZE231" s="249"/>
      <c r="MZF231" s="250"/>
      <c r="MZG231" s="248"/>
      <c r="MZH231" s="249"/>
      <c r="MZI231" s="250"/>
      <c r="MZJ231" s="248"/>
      <c r="MZK231" s="249"/>
      <c r="MZL231" s="250"/>
      <c r="MZM231" s="248"/>
      <c r="MZN231" s="249"/>
      <c r="MZO231" s="250"/>
      <c r="MZP231" s="248"/>
      <c r="MZQ231" s="249"/>
      <c r="MZR231" s="250"/>
      <c r="MZS231" s="248"/>
      <c r="MZT231" s="249"/>
      <c r="MZU231" s="250"/>
      <c r="MZV231" s="248"/>
      <c r="MZW231" s="249"/>
      <c r="MZX231" s="250"/>
      <c r="MZY231" s="248"/>
      <c r="MZZ231" s="249"/>
      <c r="NAA231" s="250"/>
      <c r="NAB231" s="248"/>
      <c r="NAC231" s="249"/>
      <c r="NAD231" s="250"/>
      <c r="NAE231" s="248"/>
      <c r="NAF231" s="249"/>
      <c r="NAG231" s="250"/>
      <c r="NAH231" s="248"/>
      <c r="NAI231" s="249"/>
      <c r="NAJ231" s="250"/>
      <c r="NAK231" s="248"/>
      <c r="NAL231" s="249"/>
      <c r="NAM231" s="250"/>
      <c r="NAN231" s="248"/>
      <c r="NAO231" s="249"/>
      <c r="NAP231" s="250"/>
      <c r="NAQ231" s="248"/>
      <c r="NAR231" s="249"/>
      <c r="NAS231" s="250"/>
      <c r="NAT231" s="248"/>
      <c r="NAU231" s="249"/>
      <c r="NAV231" s="250"/>
      <c r="NAW231" s="248"/>
      <c r="NAX231" s="249"/>
      <c r="NAY231" s="250"/>
      <c r="NAZ231" s="248"/>
      <c r="NBA231" s="249"/>
      <c r="NBB231" s="250"/>
      <c r="NBC231" s="248"/>
      <c r="NBD231" s="249"/>
      <c r="NBE231" s="250"/>
      <c r="NBF231" s="248"/>
      <c r="NBG231" s="249"/>
      <c r="NBH231" s="250"/>
      <c r="NBI231" s="248"/>
      <c r="NBJ231" s="249"/>
      <c r="NBK231" s="250"/>
      <c r="NBL231" s="248"/>
      <c r="NBM231" s="249"/>
      <c r="NBN231" s="250"/>
      <c r="NBO231" s="248"/>
      <c r="NBP231" s="249"/>
      <c r="NBQ231" s="250"/>
      <c r="NBR231" s="248"/>
      <c r="NBS231" s="249"/>
      <c r="NBT231" s="250"/>
      <c r="NBU231" s="248"/>
      <c r="NBV231" s="249"/>
      <c r="NBW231" s="250"/>
      <c r="NBX231" s="248"/>
      <c r="NBY231" s="249"/>
      <c r="NBZ231" s="250"/>
      <c r="NCA231" s="248"/>
      <c r="NCB231" s="249"/>
      <c r="NCC231" s="250"/>
      <c r="NCD231" s="248"/>
      <c r="NCE231" s="249"/>
      <c r="NCF231" s="250"/>
      <c r="NCG231" s="248"/>
      <c r="NCH231" s="249"/>
      <c r="NCI231" s="250"/>
      <c r="NCJ231" s="248"/>
      <c r="NCK231" s="249"/>
      <c r="NCL231" s="250"/>
      <c r="NCM231" s="248"/>
      <c r="NCN231" s="249"/>
      <c r="NCO231" s="250"/>
      <c r="NCP231" s="248"/>
      <c r="NCQ231" s="249"/>
      <c r="NCR231" s="250"/>
      <c r="NCS231" s="248"/>
      <c r="NCT231" s="249"/>
      <c r="NCU231" s="250"/>
      <c r="NCV231" s="248"/>
      <c r="NCW231" s="249"/>
      <c r="NCX231" s="250"/>
      <c r="NCY231" s="248"/>
      <c r="NCZ231" s="249"/>
      <c r="NDA231" s="250"/>
      <c r="NDB231" s="248"/>
      <c r="NDC231" s="249"/>
      <c r="NDD231" s="250"/>
      <c r="NDE231" s="248"/>
      <c r="NDF231" s="249"/>
      <c r="NDG231" s="250"/>
      <c r="NDH231" s="248"/>
      <c r="NDI231" s="249"/>
      <c r="NDJ231" s="250"/>
      <c r="NDK231" s="248"/>
      <c r="NDL231" s="249"/>
      <c r="NDM231" s="250"/>
      <c r="NDN231" s="248"/>
      <c r="NDO231" s="249"/>
      <c r="NDP231" s="250"/>
      <c r="NDQ231" s="248"/>
      <c r="NDR231" s="249"/>
      <c r="NDS231" s="250"/>
      <c r="NDT231" s="248"/>
      <c r="NDU231" s="249"/>
      <c r="NDV231" s="250"/>
      <c r="NDW231" s="248"/>
      <c r="NDX231" s="249"/>
      <c r="NDY231" s="250"/>
      <c r="NDZ231" s="248"/>
      <c r="NEA231" s="249"/>
      <c r="NEB231" s="250"/>
      <c r="NEC231" s="248"/>
      <c r="NED231" s="249"/>
      <c r="NEE231" s="250"/>
      <c r="NEF231" s="248"/>
      <c r="NEG231" s="249"/>
      <c r="NEH231" s="250"/>
      <c r="NEI231" s="248"/>
      <c r="NEJ231" s="249"/>
      <c r="NEK231" s="250"/>
      <c r="NEL231" s="248"/>
      <c r="NEM231" s="249"/>
      <c r="NEN231" s="250"/>
      <c r="NEO231" s="248"/>
      <c r="NEP231" s="249"/>
      <c r="NEQ231" s="250"/>
      <c r="NER231" s="248"/>
      <c r="NES231" s="249"/>
      <c r="NET231" s="250"/>
      <c r="NEU231" s="248"/>
      <c r="NEV231" s="249"/>
      <c r="NEW231" s="250"/>
      <c r="NEX231" s="248"/>
      <c r="NEY231" s="249"/>
      <c r="NEZ231" s="250"/>
      <c r="NFA231" s="248"/>
      <c r="NFB231" s="249"/>
      <c r="NFC231" s="250"/>
      <c r="NFD231" s="248"/>
      <c r="NFE231" s="249"/>
      <c r="NFF231" s="250"/>
      <c r="NFG231" s="248"/>
      <c r="NFH231" s="249"/>
      <c r="NFI231" s="250"/>
      <c r="NFJ231" s="248"/>
      <c r="NFK231" s="249"/>
      <c r="NFL231" s="250"/>
      <c r="NFM231" s="248"/>
      <c r="NFN231" s="249"/>
      <c r="NFO231" s="250"/>
      <c r="NFP231" s="248"/>
      <c r="NFQ231" s="249"/>
      <c r="NFR231" s="250"/>
      <c r="NFS231" s="248"/>
      <c r="NFT231" s="249"/>
      <c r="NFU231" s="250"/>
      <c r="NFV231" s="248"/>
      <c r="NFW231" s="249"/>
      <c r="NFX231" s="250"/>
      <c r="NFY231" s="248"/>
      <c r="NFZ231" s="249"/>
      <c r="NGA231" s="250"/>
      <c r="NGB231" s="248"/>
      <c r="NGC231" s="249"/>
      <c r="NGD231" s="250"/>
      <c r="NGE231" s="248"/>
      <c r="NGF231" s="249"/>
      <c r="NGG231" s="250"/>
      <c r="NGH231" s="248"/>
      <c r="NGI231" s="249"/>
      <c r="NGJ231" s="250"/>
      <c r="NGK231" s="248"/>
      <c r="NGL231" s="249"/>
      <c r="NGM231" s="250"/>
      <c r="NGN231" s="248"/>
      <c r="NGO231" s="249"/>
      <c r="NGP231" s="250"/>
      <c r="NGQ231" s="248"/>
      <c r="NGR231" s="249"/>
      <c r="NGS231" s="250"/>
      <c r="NGT231" s="248"/>
      <c r="NGU231" s="249"/>
      <c r="NGV231" s="250"/>
      <c r="NGW231" s="248"/>
      <c r="NGX231" s="249"/>
      <c r="NGY231" s="250"/>
      <c r="NGZ231" s="248"/>
      <c r="NHA231" s="249"/>
      <c r="NHB231" s="250"/>
      <c r="NHC231" s="248"/>
      <c r="NHD231" s="249"/>
      <c r="NHE231" s="250"/>
      <c r="NHF231" s="248"/>
      <c r="NHG231" s="249"/>
      <c r="NHH231" s="250"/>
      <c r="NHI231" s="248"/>
      <c r="NHJ231" s="249"/>
      <c r="NHK231" s="250"/>
      <c r="NHL231" s="248"/>
      <c r="NHM231" s="249"/>
      <c r="NHN231" s="250"/>
      <c r="NHO231" s="248"/>
      <c r="NHP231" s="249"/>
      <c r="NHQ231" s="250"/>
      <c r="NHR231" s="248"/>
      <c r="NHS231" s="249"/>
      <c r="NHT231" s="250"/>
      <c r="NHU231" s="248"/>
      <c r="NHV231" s="249"/>
      <c r="NHW231" s="250"/>
      <c r="NHX231" s="248"/>
      <c r="NHY231" s="249"/>
      <c r="NHZ231" s="250"/>
      <c r="NIA231" s="248"/>
      <c r="NIB231" s="249"/>
      <c r="NIC231" s="250"/>
      <c r="NID231" s="248"/>
      <c r="NIE231" s="249"/>
      <c r="NIF231" s="250"/>
      <c r="NIG231" s="248"/>
      <c r="NIH231" s="249"/>
      <c r="NII231" s="250"/>
      <c r="NIJ231" s="248"/>
      <c r="NIK231" s="249"/>
      <c r="NIL231" s="250"/>
      <c r="NIM231" s="248"/>
      <c r="NIN231" s="249"/>
      <c r="NIO231" s="250"/>
      <c r="NIP231" s="248"/>
      <c r="NIQ231" s="249"/>
      <c r="NIR231" s="250"/>
      <c r="NIS231" s="248"/>
      <c r="NIT231" s="249"/>
      <c r="NIU231" s="250"/>
      <c r="NIV231" s="248"/>
      <c r="NIW231" s="249"/>
      <c r="NIX231" s="250"/>
      <c r="NIY231" s="248"/>
      <c r="NIZ231" s="249"/>
      <c r="NJA231" s="250"/>
      <c r="NJB231" s="248"/>
      <c r="NJC231" s="249"/>
      <c r="NJD231" s="250"/>
      <c r="NJE231" s="248"/>
      <c r="NJF231" s="249"/>
      <c r="NJG231" s="250"/>
      <c r="NJH231" s="248"/>
      <c r="NJI231" s="249"/>
      <c r="NJJ231" s="250"/>
      <c r="NJK231" s="248"/>
      <c r="NJL231" s="249"/>
      <c r="NJM231" s="250"/>
      <c r="NJN231" s="248"/>
      <c r="NJO231" s="249"/>
      <c r="NJP231" s="250"/>
      <c r="NJQ231" s="248"/>
      <c r="NJR231" s="249"/>
      <c r="NJS231" s="250"/>
      <c r="NJT231" s="248"/>
      <c r="NJU231" s="249"/>
      <c r="NJV231" s="250"/>
      <c r="NJW231" s="248"/>
      <c r="NJX231" s="249"/>
      <c r="NJY231" s="250"/>
      <c r="NJZ231" s="248"/>
      <c r="NKA231" s="249"/>
      <c r="NKB231" s="250"/>
      <c r="NKC231" s="248"/>
      <c r="NKD231" s="249"/>
      <c r="NKE231" s="250"/>
      <c r="NKF231" s="248"/>
      <c r="NKG231" s="249"/>
      <c r="NKH231" s="250"/>
      <c r="NKI231" s="248"/>
      <c r="NKJ231" s="249"/>
      <c r="NKK231" s="250"/>
      <c r="NKL231" s="248"/>
      <c r="NKM231" s="249"/>
      <c r="NKN231" s="250"/>
      <c r="NKO231" s="248"/>
      <c r="NKP231" s="249"/>
      <c r="NKQ231" s="250"/>
      <c r="NKR231" s="248"/>
      <c r="NKS231" s="249"/>
      <c r="NKT231" s="250"/>
      <c r="NKU231" s="248"/>
      <c r="NKV231" s="249"/>
      <c r="NKW231" s="250"/>
      <c r="NKX231" s="248"/>
      <c r="NKY231" s="249"/>
      <c r="NKZ231" s="250"/>
      <c r="NLA231" s="248"/>
      <c r="NLB231" s="249"/>
      <c r="NLC231" s="250"/>
      <c r="NLD231" s="248"/>
      <c r="NLE231" s="249"/>
      <c r="NLF231" s="250"/>
      <c r="NLG231" s="248"/>
      <c r="NLH231" s="249"/>
      <c r="NLI231" s="250"/>
      <c r="NLJ231" s="248"/>
      <c r="NLK231" s="249"/>
      <c r="NLL231" s="250"/>
      <c r="NLM231" s="248"/>
      <c r="NLN231" s="249"/>
      <c r="NLO231" s="250"/>
      <c r="NLP231" s="248"/>
      <c r="NLQ231" s="249"/>
      <c r="NLR231" s="250"/>
      <c r="NLS231" s="248"/>
      <c r="NLT231" s="249"/>
      <c r="NLU231" s="250"/>
      <c r="NLV231" s="248"/>
      <c r="NLW231" s="249"/>
      <c r="NLX231" s="250"/>
      <c r="NLY231" s="248"/>
      <c r="NLZ231" s="249"/>
      <c r="NMA231" s="250"/>
      <c r="NMB231" s="248"/>
      <c r="NMC231" s="249"/>
      <c r="NMD231" s="250"/>
      <c r="NME231" s="248"/>
      <c r="NMF231" s="249"/>
      <c r="NMG231" s="250"/>
      <c r="NMH231" s="248"/>
      <c r="NMI231" s="249"/>
      <c r="NMJ231" s="250"/>
      <c r="NMK231" s="248"/>
      <c r="NML231" s="249"/>
      <c r="NMM231" s="250"/>
      <c r="NMN231" s="248"/>
      <c r="NMO231" s="249"/>
      <c r="NMP231" s="250"/>
      <c r="NMQ231" s="248"/>
      <c r="NMR231" s="249"/>
      <c r="NMS231" s="250"/>
      <c r="NMT231" s="248"/>
      <c r="NMU231" s="249"/>
      <c r="NMV231" s="250"/>
      <c r="NMW231" s="248"/>
      <c r="NMX231" s="249"/>
      <c r="NMY231" s="250"/>
      <c r="NMZ231" s="248"/>
      <c r="NNA231" s="249"/>
      <c r="NNB231" s="250"/>
      <c r="NNC231" s="248"/>
      <c r="NND231" s="249"/>
      <c r="NNE231" s="250"/>
      <c r="NNF231" s="248"/>
      <c r="NNG231" s="249"/>
      <c r="NNH231" s="250"/>
      <c r="NNI231" s="248"/>
      <c r="NNJ231" s="249"/>
      <c r="NNK231" s="250"/>
      <c r="NNL231" s="248"/>
      <c r="NNM231" s="249"/>
      <c r="NNN231" s="250"/>
      <c r="NNO231" s="248"/>
      <c r="NNP231" s="249"/>
      <c r="NNQ231" s="250"/>
      <c r="NNR231" s="248"/>
      <c r="NNS231" s="249"/>
      <c r="NNT231" s="250"/>
      <c r="NNU231" s="248"/>
      <c r="NNV231" s="249"/>
      <c r="NNW231" s="250"/>
      <c r="NNX231" s="248"/>
      <c r="NNY231" s="249"/>
      <c r="NNZ231" s="250"/>
      <c r="NOA231" s="248"/>
      <c r="NOB231" s="249"/>
      <c r="NOC231" s="250"/>
      <c r="NOD231" s="248"/>
      <c r="NOE231" s="249"/>
      <c r="NOF231" s="250"/>
      <c r="NOG231" s="248"/>
      <c r="NOH231" s="249"/>
      <c r="NOI231" s="250"/>
      <c r="NOJ231" s="248"/>
      <c r="NOK231" s="249"/>
      <c r="NOL231" s="250"/>
      <c r="NOM231" s="248"/>
      <c r="NON231" s="249"/>
      <c r="NOO231" s="250"/>
      <c r="NOP231" s="248"/>
      <c r="NOQ231" s="249"/>
      <c r="NOR231" s="250"/>
      <c r="NOS231" s="248"/>
      <c r="NOT231" s="249"/>
      <c r="NOU231" s="250"/>
      <c r="NOV231" s="248"/>
      <c r="NOW231" s="249"/>
      <c r="NOX231" s="250"/>
      <c r="NOY231" s="248"/>
      <c r="NOZ231" s="249"/>
      <c r="NPA231" s="250"/>
      <c r="NPB231" s="248"/>
      <c r="NPC231" s="249"/>
      <c r="NPD231" s="250"/>
      <c r="NPE231" s="248"/>
      <c r="NPF231" s="249"/>
      <c r="NPG231" s="250"/>
      <c r="NPH231" s="248"/>
      <c r="NPI231" s="249"/>
      <c r="NPJ231" s="250"/>
      <c r="NPK231" s="248"/>
      <c r="NPL231" s="249"/>
      <c r="NPM231" s="250"/>
      <c r="NPN231" s="248"/>
      <c r="NPO231" s="249"/>
      <c r="NPP231" s="250"/>
      <c r="NPQ231" s="248"/>
      <c r="NPR231" s="249"/>
      <c r="NPS231" s="250"/>
      <c r="NPT231" s="248"/>
      <c r="NPU231" s="249"/>
      <c r="NPV231" s="250"/>
      <c r="NPW231" s="248"/>
      <c r="NPX231" s="249"/>
      <c r="NPY231" s="250"/>
      <c r="NPZ231" s="248"/>
      <c r="NQA231" s="249"/>
      <c r="NQB231" s="250"/>
      <c r="NQC231" s="248"/>
      <c r="NQD231" s="249"/>
      <c r="NQE231" s="250"/>
      <c r="NQF231" s="248"/>
      <c r="NQG231" s="249"/>
      <c r="NQH231" s="250"/>
      <c r="NQI231" s="248"/>
      <c r="NQJ231" s="249"/>
      <c r="NQK231" s="250"/>
      <c r="NQL231" s="248"/>
      <c r="NQM231" s="249"/>
      <c r="NQN231" s="250"/>
      <c r="NQO231" s="248"/>
      <c r="NQP231" s="249"/>
      <c r="NQQ231" s="250"/>
      <c r="NQR231" s="248"/>
      <c r="NQS231" s="249"/>
      <c r="NQT231" s="250"/>
      <c r="NQU231" s="248"/>
      <c r="NQV231" s="249"/>
      <c r="NQW231" s="250"/>
      <c r="NQX231" s="248"/>
      <c r="NQY231" s="249"/>
      <c r="NQZ231" s="250"/>
      <c r="NRA231" s="248"/>
      <c r="NRB231" s="249"/>
      <c r="NRC231" s="250"/>
      <c r="NRD231" s="248"/>
      <c r="NRE231" s="249"/>
      <c r="NRF231" s="250"/>
      <c r="NRG231" s="248"/>
      <c r="NRH231" s="249"/>
      <c r="NRI231" s="250"/>
      <c r="NRJ231" s="248"/>
      <c r="NRK231" s="249"/>
      <c r="NRL231" s="250"/>
      <c r="NRM231" s="248"/>
      <c r="NRN231" s="249"/>
      <c r="NRO231" s="250"/>
      <c r="NRP231" s="248"/>
      <c r="NRQ231" s="249"/>
      <c r="NRR231" s="250"/>
      <c r="NRS231" s="248"/>
      <c r="NRT231" s="249"/>
      <c r="NRU231" s="250"/>
      <c r="NRV231" s="248"/>
      <c r="NRW231" s="249"/>
      <c r="NRX231" s="250"/>
      <c r="NRY231" s="248"/>
      <c r="NRZ231" s="249"/>
      <c r="NSA231" s="250"/>
      <c r="NSB231" s="248"/>
      <c r="NSC231" s="249"/>
      <c r="NSD231" s="250"/>
      <c r="NSE231" s="248"/>
      <c r="NSF231" s="249"/>
      <c r="NSG231" s="250"/>
      <c r="NSH231" s="248"/>
      <c r="NSI231" s="249"/>
      <c r="NSJ231" s="250"/>
      <c r="NSK231" s="248"/>
      <c r="NSL231" s="249"/>
      <c r="NSM231" s="250"/>
      <c r="NSN231" s="248"/>
      <c r="NSO231" s="249"/>
      <c r="NSP231" s="250"/>
      <c r="NSQ231" s="248"/>
      <c r="NSR231" s="249"/>
      <c r="NSS231" s="250"/>
      <c r="NST231" s="248"/>
      <c r="NSU231" s="249"/>
      <c r="NSV231" s="250"/>
      <c r="NSW231" s="248"/>
      <c r="NSX231" s="249"/>
      <c r="NSY231" s="250"/>
      <c r="NSZ231" s="248"/>
      <c r="NTA231" s="249"/>
      <c r="NTB231" s="250"/>
      <c r="NTC231" s="248"/>
      <c r="NTD231" s="249"/>
      <c r="NTE231" s="250"/>
      <c r="NTF231" s="248"/>
      <c r="NTG231" s="249"/>
      <c r="NTH231" s="250"/>
      <c r="NTI231" s="248"/>
      <c r="NTJ231" s="249"/>
      <c r="NTK231" s="250"/>
      <c r="NTL231" s="248"/>
      <c r="NTM231" s="249"/>
      <c r="NTN231" s="250"/>
      <c r="NTO231" s="248"/>
      <c r="NTP231" s="249"/>
      <c r="NTQ231" s="250"/>
      <c r="NTR231" s="248"/>
      <c r="NTS231" s="249"/>
      <c r="NTT231" s="250"/>
      <c r="NTU231" s="248"/>
      <c r="NTV231" s="249"/>
      <c r="NTW231" s="250"/>
      <c r="NTX231" s="248"/>
      <c r="NTY231" s="249"/>
      <c r="NTZ231" s="250"/>
      <c r="NUA231" s="248"/>
      <c r="NUB231" s="249"/>
      <c r="NUC231" s="250"/>
      <c r="NUD231" s="248"/>
      <c r="NUE231" s="249"/>
      <c r="NUF231" s="250"/>
      <c r="NUG231" s="248"/>
      <c r="NUH231" s="249"/>
      <c r="NUI231" s="250"/>
      <c r="NUJ231" s="248"/>
      <c r="NUK231" s="249"/>
      <c r="NUL231" s="250"/>
      <c r="NUM231" s="248"/>
      <c r="NUN231" s="249"/>
      <c r="NUO231" s="250"/>
      <c r="NUP231" s="248"/>
      <c r="NUQ231" s="249"/>
      <c r="NUR231" s="250"/>
      <c r="NUS231" s="248"/>
      <c r="NUT231" s="249"/>
      <c r="NUU231" s="250"/>
      <c r="NUV231" s="248"/>
      <c r="NUW231" s="249"/>
      <c r="NUX231" s="250"/>
      <c r="NUY231" s="248"/>
      <c r="NUZ231" s="249"/>
      <c r="NVA231" s="250"/>
      <c r="NVB231" s="248"/>
      <c r="NVC231" s="249"/>
      <c r="NVD231" s="250"/>
      <c r="NVE231" s="248"/>
      <c r="NVF231" s="249"/>
      <c r="NVG231" s="250"/>
      <c r="NVH231" s="248"/>
      <c r="NVI231" s="249"/>
      <c r="NVJ231" s="250"/>
      <c r="NVK231" s="248"/>
      <c r="NVL231" s="249"/>
      <c r="NVM231" s="250"/>
      <c r="NVN231" s="248"/>
      <c r="NVO231" s="249"/>
      <c r="NVP231" s="250"/>
      <c r="NVQ231" s="248"/>
      <c r="NVR231" s="249"/>
      <c r="NVS231" s="250"/>
      <c r="NVT231" s="248"/>
      <c r="NVU231" s="249"/>
      <c r="NVV231" s="250"/>
      <c r="NVW231" s="248"/>
      <c r="NVX231" s="249"/>
      <c r="NVY231" s="250"/>
      <c r="NVZ231" s="248"/>
      <c r="NWA231" s="249"/>
      <c r="NWB231" s="250"/>
      <c r="NWC231" s="248"/>
      <c r="NWD231" s="249"/>
      <c r="NWE231" s="250"/>
      <c r="NWF231" s="248"/>
      <c r="NWG231" s="249"/>
      <c r="NWH231" s="250"/>
      <c r="NWI231" s="248"/>
      <c r="NWJ231" s="249"/>
      <c r="NWK231" s="250"/>
      <c r="NWL231" s="248"/>
      <c r="NWM231" s="249"/>
      <c r="NWN231" s="250"/>
      <c r="NWO231" s="248"/>
      <c r="NWP231" s="249"/>
      <c r="NWQ231" s="250"/>
      <c r="NWR231" s="248"/>
      <c r="NWS231" s="249"/>
      <c r="NWT231" s="250"/>
      <c r="NWU231" s="248"/>
      <c r="NWV231" s="249"/>
      <c r="NWW231" s="250"/>
      <c r="NWX231" s="248"/>
      <c r="NWY231" s="249"/>
      <c r="NWZ231" s="250"/>
      <c r="NXA231" s="248"/>
      <c r="NXB231" s="249"/>
      <c r="NXC231" s="250"/>
      <c r="NXD231" s="248"/>
      <c r="NXE231" s="249"/>
      <c r="NXF231" s="250"/>
      <c r="NXG231" s="248"/>
      <c r="NXH231" s="249"/>
      <c r="NXI231" s="250"/>
      <c r="NXJ231" s="248"/>
      <c r="NXK231" s="249"/>
      <c r="NXL231" s="250"/>
      <c r="NXM231" s="248"/>
      <c r="NXN231" s="249"/>
      <c r="NXO231" s="250"/>
      <c r="NXP231" s="248"/>
      <c r="NXQ231" s="249"/>
      <c r="NXR231" s="250"/>
      <c r="NXS231" s="248"/>
      <c r="NXT231" s="249"/>
      <c r="NXU231" s="250"/>
      <c r="NXV231" s="248"/>
      <c r="NXW231" s="249"/>
      <c r="NXX231" s="250"/>
      <c r="NXY231" s="248"/>
      <c r="NXZ231" s="249"/>
      <c r="NYA231" s="250"/>
      <c r="NYB231" s="248"/>
      <c r="NYC231" s="249"/>
      <c r="NYD231" s="250"/>
      <c r="NYE231" s="248"/>
      <c r="NYF231" s="249"/>
      <c r="NYG231" s="250"/>
      <c r="NYH231" s="248"/>
      <c r="NYI231" s="249"/>
      <c r="NYJ231" s="250"/>
      <c r="NYK231" s="248"/>
      <c r="NYL231" s="249"/>
      <c r="NYM231" s="250"/>
      <c r="NYN231" s="248"/>
      <c r="NYO231" s="249"/>
      <c r="NYP231" s="250"/>
      <c r="NYQ231" s="248"/>
      <c r="NYR231" s="249"/>
      <c r="NYS231" s="250"/>
      <c r="NYT231" s="248"/>
      <c r="NYU231" s="249"/>
      <c r="NYV231" s="250"/>
      <c r="NYW231" s="248"/>
      <c r="NYX231" s="249"/>
      <c r="NYY231" s="250"/>
      <c r="NYZ231" s="248"/>
      <c r="NZA231" s="249"/>
      <c r="NZB231" s="250"/>
      <c r="NZC231" s="248"/>
      <c r="NZD231" s="249"/>
      <c r="NZE231" s="250"/>
      <c r="NZF231" s="248"/>
      <c r="NZG231" s="249"/>
      <c r="NZH231" s="250"/>
      <c r="NZI231" s="248"/>
      <c r="NZJ231" s="249"/>
      <c r="NZK231" s="250"/>
      <c r="NZL231" s="248"/>
      <c r="NZM231" s="249"/>
      <c r="NZN231" s="250"/>
      <c r="NZO231" s="248"/>
      <c r="NZP231" s="249"/>
      <c r="NZQ231" s="250"/>
      <c r="NZR231" s="248"/>
      <c r="NZS231" s="249"/>
      <c r="NZT231" s="250"/>
      <c r="NZU231" s="248"/>
      <c r="NZV231" s="249"/>
      <c r="NZW231" s="250"/>
      <c r="NZX231" s="248"/>
      <c r="NZY231" s="249"/>
      <c r="NZZ231" s="250"/>
      <c r="OAA231" s="248"/>
      <c r="OAB231" s="249"/>
      <c r="OAC231" s="250"/>
      <c r="OAD231" s="248"/>
      <c r="OAE231" s="249"/>
      <c r="OAF231" s="250"/>
      <c r="OAG231" s="248"/>
      <c r="OAH231" s="249"/>
      <c r="OAI231" s="250"/>
      <c r="OAJ231" s="248"/>
      <c r="OAK231" s="249"/>
      <c r="OAL231" s="250"/>
      <c r="OAM231" s="248"/>
      <c r="OAN231" s="249"/>
      <c r="OAO231" s="250"/>
      <c r="OAP231" s="248"/>
      <c r="OAQ231" s="249"/>
      <c r="OAR231" s="250"/>
      <c r="OAS231" s="248"/>
      <c r="OAT231" s="249"/>
      <c r="OAU231" s="250"/>
      <c r="OAV231" s="248"/>
      <c r="OAW231" s="249"/>
      <c r="OAX231" s="250"/>
      <c r="OAY231" s="248"/>
      <c r="OAZ231" s="249"/>
      <c r="OBA231" s="250"/>
      <c r="OBB231" s="248"/>
      <c r="OBC231" s="249"/>
      <c r="OBD231" s="250"/>
      <c r="OBE231" s="248"/>
      <c r="OBF231" s="249"/>
      <c r="OBG231" s="250"/>
      <c r="OBH231" s="248"/>
      <c r="OBI231" s="249"/>
      <c r="OBJ231" s="250"/>
      <c r="OBK231" s="248"/>
      <c r="OBL231" s="249"/>
      <c r="OBM231" s="250"/>
      <c r="OBN231" s="248"/>
      <c r="OBO231" s="249"/>
      <c r="OBP231" s="250"/>
      <c r="OBQ231" s="248"/>
      <c r="OBR231" s="249"/>
      <c r="OBS231" s="250"/>
      <c r="OBT231" s="248"/>
      <c r="OBU231" s="249"/>
      <c r="OBV231" s="250"/>
      <c r="OBW231" s="248"/>
      <c r="OBX231" s="249"/>
      <c r="OBY231" s="250"/>
      <c r="OBZ231" s="248"/>
      <c r="OCA231" s="249"/>
      <c r="OCB231" s="250"/>
      <c r="OCC231" s="248"/>
      <c r="OCD231" s="249"/>
      <c r="OCE231" s="250"/>
      <c r="OCF231" s="248"/>
      <c r="OCG231" s="249"/>
      <c r="OCH231" s="250"/>
      <c r="OCI231" s="248"/>
      <c r="OCJ231" s="249"/>
      <c r="OCK231" s="250"/>
      <c r="OCL231" s="248"/>
      <c r="OCM231" s="249"/>
      <c r="OCN231" s="250"/>
      <c r="OCO231" s="248"/>
      <c r="OCP231" s="249"/>
      <c r="OCQ231" s="250"/>
      <c r="OCR231" s="248"/>
      <c r="OCS231" s="249"/>
      <c r="OCT231" s="250"/>
      <c r="OCU231" s="248"/>
      <c r="OCV231" s="249"/>
      <c r="OCW231" s="250"/>
      <c r="OCX231" s="248"/>
      <c r="OCY231" s="249"/>
      <c r="OCZ231" s="250"/>
      <c r="ODA231" s="248"/>
      <c r="ODB231" s="249"/>
      <c r="ODC231" s="250"/>
      <c r="ODD231" s="248"/>
    </row>
    <row r="232" spans="1:10248 16384:16384" s="129" customFormat="1" hidden="1">
      <c r="A232" s="244"/>
      <c r="B232" s="228"/>
      <c r="C232" s="263"/>
      <c r="D232" s="263"/>
      <c r="E232" s="302"/>
      <c r="F232" s="220"/>
      <c r="L232" s="248"/>
      <c r="M232" s="249"/>
      <c r="N232" s="250"/>
      <c r="O232" s="248"/>
      <c r="P232" s="249"/>
      <c r="Q232" s="250"/>
      <c r="R232" s="248"/>
      <c r="S232" s="249"/>
      <c r="T232" s="250"/>
      <c r="U232" s="248"/>
      <c r="V232" s="249"/>
      <c r="W232" s="250"/>
      <c r="X232" s="248"/>
      <c r="Y232" s="249"/>
      <c r="Z232" s="250"/>
      <c r="AA232" s="248"/>
      <c r="AB232" s="249"/>
      <c r="AC232" s="250"/>
      <c r="AD232" s="248"/>
      <c r="AE232" s="249"/>
      <c r="AF232" s="250"/>
      <c r="AG232" s="248"/>
      <c r="AH232" s="249"/>
      <c r="AI232" s="250"/>
      <c r="AJ232" s="248"/>
      <c r="AK232" s="249"/>
      <c r="AL232" s="250"/>
      <c r="AM232" s="248"/>
      <c r="AN232" s="249"/>
      <c r="AO232" s="250"/>
      <c r="AP232" s="248"/>
      <c r="AQ232" s="249"/>
      <c r="AR232" s="250"/>
      <c r="AS232" s="248"/>
      <c r="AT232" s="249"/>
      <c r="AU232" s="250"/>
      <c r="AV232" s="248"/>
      <c r="AW232" s="249"/>
      <c r="AX232" s="250"/>
      <c r="AY232" s="248"/>
      <c r="AZ232" s="249"/>
      <c r="BA232" s="250"/>
      <c r="BB232" s="248"/>
      <c r="BC232" s="249"/>
      <c r="BD232" s="250"/>
      <c r="BE232" s="248"/>
      <c r="BF232" s="249"/>
      <c r="BG232" s="250"/>
      <c r="BH232" s="248"/>
      <c r="BI232" s="249"/>
      <c r="BJ232" s="250"/>
      <c r="BK232" s="248"/>
      <c r="BL232" s="249"/>
      <c r="BM232" s="250"/>
      <c r="BN232" s="248"/>
      <c r="BO232" s="249"/>
      <c r="BP232" s="250"/>
      <c r="BQ232" s="248"/>
      <c r="BR232" s="249"/>
      <c r="BS232" s="250"/>
      <c r="BT232" s="248"/>
      <c r="BU232" s="249"/>
      <c r="BV232" s="250"/>
      <c r="BW232" s="248"/>
      <c r="BX232" s="249"/>
      <c r="BY232" s="250"/>
      <c r="BZ232" s="248"/>
      <c r="CA232" s="249"/>
      <c r="CB232" s="250"/>
      <c r="CC232" s="248"/>
      <c r="CD232" s="249"/>
      <c r="CE232" s="250"/>
      <c r="CF232" s="248"/>
      <c r="CG232" s="249"/>
      <c r="CH232" s="250"/>
      <c r="CI232" s="248"/>
      <c r="CJ232" s="249"/>
      <c r="CK232" s="250"/>
      <c r="CL232" s="248"/>
      <c r="CM232" s="249"/>
      <c r="CN232" s="250"/>
      <c r="CO232" s="248"/>
      <c r="CP232" s="249"/>
      <c r="CQ232" s="250"/>
      <c r="CR232" s="248"/>
      <c r="CS232" s="249"/>
      <c r="CT232" s="250"/>
      <c r="CU232" s="248"/>
      <c r="CV232" s="249"/>
      <c r="CW232" s="250"/>
      <c r="CX232" s="248"/>
      <c r="CY232" s="249"/>
      <c r="CZ232" s="250"/>
      <c r="DA232" s="248"/>
      <c r="DB232" s="249"/>
      <c r="DC232" s="250"/>
      <c r="DD232" s="248"/>
      <c r="DE232" s="249"/>
      <c r="DF232" s="250"/>
      <c r="DG232" s="248"/>
      <c r="DH232" s="249"/>
      <c r="DI232" s="250"/>
      <c r="DJ232" s="248"/>
      <c r="DK232" s="249"/>
      <c r="DL232" s="250"/>
      <c r="DM232" s="248"/>
      <c r="DN232" s="249"/>
      <c r="DO232" s="250"/>
      <c r="DP232" s="248"/>
      <c r="DQ232" s="249"/>
      <c r="DR232" s="250"/>
      <c r="DS232" s="248"/>
      <c r="DT232" s="249"/>
      <c r="DU232" s="250"/>
      <c r="DV232" s="248"/>
      <c r="DW232" s="249"/>
      <c r="DX232" s="250"/>
      <c r="DY232" s="248"/>
      <c r="DZ232" s="249"/>
      <c r="EA232" s="250"/>
      <c r="EB232" s="248"/>
      <c r="EC232" s="249"/>
      <c r="ED232" s="250"/>
      <c r="EE232" s="248"/>
      <c r="EF232" s="249"/>
      <c r="EG232" s="250"/>
      <c r="EH232" s="248"/>
      <c r="EI232" s="249"/>
      <c r="EJ232" s="250"/>
      <c r="EK232" s="248"/>
      <c r="EL232" s="249"/>
      <c r="EM232" s="250"/>
      <c r="EN232" s="248"/>
      <c r="EO232" s="249"/>
      <c r="EP232" s="250"/>
      <c r="EQ232" s="248"/>
      <c r="ER232" s="249"/>
      <c r="ES232" s="250"/>
      <c r="ET232" s="248"/>
      <c r="EU232" s="249"/>
      <c r="EV232" s="250"/>
      <c r="EW232" s="248"/>
      <c r="EX232" s="249"/>
      <c r="EY232" s="250"/>
      <c r="EZ232" s="248"/>
      <c r="FA232" s="249"/>
      <c r="FB232" s="250"/>
      <c r="FC232" s="248"/>
      <c r="FD232" s="249"/>
      <c r="FE232" s="250"/>
      <c r="FF232" s="248"/>
      <c r="FG232" s="249"/>
      <c r="FH232" s="250"/>
      <c r="FI232" s="248"/>
      <c r="FJ232" s="249"/>
      <c r="FK232" s="250"/>
      <c r="FL232" s="248"/>
      <c r="FM232" s="249"/>
      <c r="FN232" s="250"/>
      <c r="FO232" s="248"/>
      <c r="FP232" s="249"/>
      <c r="FQ232" s="250"/>
      <c r="FR232" s="248"/>
      <c r="FS232" s="249"/>
      <c r="FT232" s="250"/>
      <c r="FU232" s="248"/>
      <c r="FV232" s="249"/>
      <c r="FW232" s="250"/>
      <c r="FX232" s="248"/>
      <c r="FY232" s="249"/>
      <c r="FZ232" s="250"/>
      <c r="GA232" s="248"/>
      <c r="GB232" s="249"/>
      <c r="GC232" s="250"/>
      <c r="GD232" s="248"/>
      <c r="GE232" s="249"/>
      <c r="GF232" s="250"/>
      <c r="GG232" s="248"/>
      <c r="GH232" s="249"/>
      <c r="GI232" s="250"/>
      <c r="GJ232" s="248"/>
      <c r="GK232" s="249"/>
      <c r="GL232" s="250"/>
      <c r="GM232" s="248"/>
      <c r="GN232" s="249"/>
      <c r="GO232" s="250"/>
      <c r="GP232" s="248"/>
      <c r="GQ232" s="249"/>
      <c r="GR232" s="250"/>
      <c r="GS232" s="248"/>
      <c r="GT232" s="249"/>
      <c r="GU232" s="250"/>
      <c r="GV232" s="248"/>
      <c r="GW232" s="249"/>
      <c r="GX232" s="250"/>
      <c r="GY232" s="248"/>
      <c r="GZ232" s="249"/>
      <c r="HA232" s="250"/>
      <c r="HB232" s="248"/>
      <c r="HC232" s="249"/>
      <c r="HD232" s="250"/>
      <c r="HE232" s="248"/>
      <c r="HF232" s="249"/>
      <c r="HG232" s="250"/>
      <c r="HH232" s="248"/>
      <c r="HI232" s="249"/>
      <c r="HJ232" s="250"/>
      <c r="HK232" s="248"/>
      <c r="HL232" s="249"/>
      <c r="HM232" s="250"/>
      <c r="HN232" s="248"/>
      <c r="HO232" s="249"/>
      <c r="HP232" s="250"/>
      <c r="HQ232" s="248"/>
      <c r="HR232" s="249"/>
      <c r="HS232" s="250"/>
      <c r="HT232" s="248"/>
      <c r="HU232" s="249"/>
      <c r="HV232" s="250"/>
      <c r="HW232" s="248"/>
      <c r="HX232" s="249"/>
      <c r="HY232" s="250"/>
      <c r="HZ232" s="248"/>
      <c r="IA232" s="249"/>
      <c r="IB232" s="250"/>
      <c r="IC232" s="248"/>
      <c r="ID232" s="249"/>
      <c r="IE232" s="250"/>
      <c r="IF232" s="248"/>
      <c r="IG232" s="249"/>
      <c r="IH232" s="250"/>
      <c r="II232" s="248"/>
      <c r="IJ232" s="249"/>
      <c r="IK232" s="250"/>
      <c r="IL232" s="248"/>
      <c r="IM232" s="249"/>
      <c r="IN232" s="250"/>
      <c r="IO232" s="248"/>
      <c r="IP232" s="249"/>
      <c r="IQ232" s="250"/>
      <c r="IR232" s="248"/>
      <c r="IS232" s="249"/>
      <c r="IT232" s="250"/>
      <c r="IU232" s="248"/>
      <c r="IV232" s="249"/>
      <c r="IW232" s="250"/>
      <c r="IX232" s="248"/>
      <c r="IY232" s="249"/>
      <c r="IZ232" s="250"/>
      <c r="JA232" s="248"/>
      <c r="JB232" s="249"/>
      <c r="JC232" s="250"/>
      <c r="JD232" s="248"/>
      <c r="JE232" s="249"/>
      <c r="JF232" s="250"/>
      <c r="JG232" s="248"/>
      <c r="JH232" s="249"/>
      <c r="JI232" s="250"/>
      <c r="JJ232" s="248"/>
      <c r="JK232" s="249"/>
      <c r="JL232" s="250"/>
      <c r="JM232" s="248"/>
      <c r="JN232" s="249"/>
      <c r="JO232" s="250"/>
      <c r="JP232" s="248"/>
      <c r="JQ232" s="249"/>
      <c r="JR232" s="250"/>
      <c r="JS232" s="248"/>
      <c r="JT232" s="249"/>
      <c r="JU232" s="250"/>
      <c r="JV232" s="248"/>
      <c r="JW232" s="249"/>
      <c r="JX232" s="250"/>
      <c r="JY232" s="248"/>
      <c r="JZ232" s="249"/>
      <c r="KA232" s="250"/>
      <c r="KB232" s="248"/>
      <c r="KC232" s="249"/>
      <c r="KD232" s="250"/>
      <c r="KE232" s="248"/>
      <c r="KF232" s="249"/>
      <c r="KG232" s="250"/>
      <c r="KH232" s="248"/>
      <c r="KI232" s="249"/>
      <c r="KJ232" s="250"/>
      <c r="KK232" s="248"/>
      <c r="KL232" s="249"/>
      <c r="KM232" s="250"/>
      <c r="KN232" s="248"/>
      <c r="KO232" s="249"/>
      <c r="KP232" s="250"/>
      <c r="KQ232" s="248"/>
      <c r="KR232" s="249"/>
      <c r="KS232" s="250"/>
      <c r="KT232" s="248"/>
      <c r="KU232" s="249"/>
      <c r="KV232" s="250"/>
      <c r="KW232" s="248"/>
      <c r="KX232" s="249"/>
      <c r="KY232" s="250"/>
      <c r="KZ232" s="248"/>
      <c r="LA232" s="249"/>
      <c r="LB232" s="250"/>
      <c r="LC232" s="248"/>
      <c r="LD232" s="249"/>
      <c r="LE232" s="250"/>
      <c r="LF232" s="248"/>
      <c r="LG232" s="249"/>
      <c r="LH232" s="250"/>
      <c r="LI232" s="248"/>
      <c r="LJ232" s="249"/>
      <c r="LK232" s="250"/>
      <c r="LL232" s="248"/>
      <c r="LM232" s="249"/>
      <c r="LN232" s="250"/>
      <c r="LO232" s="248"/>
      <c r="LP232" s="249"/>
      <c r="LQ232" s="250"/>
      <c r="LR232" s="248"/>
      <c r="LS232" s="249"/>
      <c r="LT232" s="250"/>
      <c r="LU232" s="248"/>
      <c r="LV232" s="249"/>
      <c r="LW232" s="250"/>
      <c r="LX232" s="248"/>
      <c r="LY232" s="249"/>
      <c r="LZ232" s="250"/>
      <c r="MA232" s="248"/>
      <c r="MB232" s="249"/>
      <c r="MC232" s="250"/>
      <c r="MD232" s="248"/>
      <c r="ME232" s="249"/>
      <c r="MF232" s="250"/>
      <c r="MG232" s="248"/>
      <c r="MH232" s="249"/>
      <c r="MI232" s="250"/>
      <c r="MJ232" s="248"/>
      <c r="MK232" s="249"/>
      <c r="ML232" s="250"/>
      <c r="MM232" s="248"/>
      <c r="MN232" s="249"/>
      <c r="MO232" s="250"/>
      <c r="MP232" s="248"/>
      <c r="MQ232" s="249"/>
      <c r="MR232" s="250"/>
      <c r="MS232" s="248"/>
      <c r="MT232" s="249"/>
      <c r="MU232" s="250"/>
      <c r="MV232" s="248"/>
      <c r="MW232" s="249"/>
      <c r="MX232" s="250"/>
      <c r="MY232" s="248"/>
      <c r="MZ232" s="249"/>
      <c r="NA232" s="250"/>
      <c r="NB232" s="248"/>
      <c r="NC232" s="249"/>
      <c r="ND232" s="250"/>
      <c r="NE232" s="248"/>
      <c r="NF232" s="249"/>
      <c r="NG232" s="250"/>
      <c r="NH232" s="248"/>
      <c r="NI232" s="249"/>
      <c r="NJ232" s="250"/>
      <c r="NK232" s="248"/>
      <c r="NL232" s="249"/>
      <c r="NM232" s="250"/>
      <c r="NN232" s="248"/>
      <c r="NO232" s="249"/>
      <c r="NP232" s="250"/>
      <c r="NQ232" s="248"/>
      <c r="NR232" s="249"/>
      <c r="NS232" s="250"/>
      <c r="NT232" s="248"/>
      <c r="NU232" s="249"/>
      <c r="NV232" s="250"/>
      <c r="NW232" s="248"/>
      <c r="NX232" s="249"/>
      <c r="NY232" s="250"/>
      <c r="NZ232" s="248"/>
      <c r="OA232" s="249"/>
      <c r="OB232" s="250"/>
      <c r="OC232" s="248"/>
      <c r="OD232" s="249"/>
      <c r="OE232" s="250"/>
      <c r="OF232" s="248"/>
      <c r="OG232" s="249"/>
      <c r="OH232" s="250"/>
      <c r="OI232" s="248"/>
      <c r="OJ232" s="249"/>
      <c r="OK232" s="250"/>
      <c r="OL232" s="248"/>
      <c r="OM232" s="249"/>
      <c r="ON232" s="250"/>
      <c r="OO232" s="248"/>
      <c r="OP232" s="249"/>
      <c r="OQ232" s="250"/>
      <c r="OR232" s="248"/>
      <c r="OS232" s="249"/>
      <c r="OT232" s="250"/>
      <c r="OU232" s="248"/>
      <c r="OV232" s="249"/>
      <c r="OW232" s="250"/>
      <c r="OX232" s="248"/>
      <c r="OY232" s="249"/>
      <c r="OZ232" s="250"/>
      <c r="PA232" s="248"/>
      <c r="PB232" s="249"/>
      <c r="PC232" s="250"/>
      <c r="PD232" s="248"/>
      <c r="PE232" s="249"/>
      <c r="PF232" s="250"/>
      <c r="PG232" s="248"/>
      <c r="PH232" s="249"/>
      <c r="PI232" s="250"/>
      <c r="PJ232" s="248"/>
      <c r="PK232" s="249"/>
      <c r="PL232" s="250"/>
      <c r="PM232" s="248"/>
      <c r="PN232" s="249"/>
      <c r="PO232" s="250"/>
      <c r="PP232" s="248"/>
      <c r="PQ232" s="249"/>
      <c r="PR232" s="250"/>
      <c r="PS232" s="248"/>
      <c r="PT232" s="249"/>
      <c r="PU232" s="250"/>
      <c r="PV232" s="248"/>
      <c r="PW232" s="249"/>
      <c r="PX232" s="250"/>
      <c r="PY232" s="248"/>
      <c r="PZ232" s="249"/>
      <c r="QA232" s="250"/>
      <c r="QB232" s="248"/>
      <c r="QC232" s="249"/>
      <c r="QD232" s="250"/>
      <c r="QE232" s="248"/>
      <c r="QF232" s="249"/>
      <c r="QG232" s="250"/>
      <c r="QH232" s="248"/>
      <c r="QI232" s="249"/>
      <c r="QJ232" s="250"/>
      <c r="QK232" s="248"/>
      <c r="QL232" s="249"/>
      <c r="QM232" s="250"/>
      <c r="QN232" s="248"/>
      <c r="QO232" s="249"/>
      <c r="QP232" s="250"/>
      <c r="QQ232" s="248"/>
      <c r="QR232" s="249"/>
      <c r="QS232" s="250"/>
      <c r="QT232" s="248"/>
      <c r="QU232" s="249"/>
      <c r="QV232" s="250"/>
      <c r="QW232" s="248"/>
      <c r="QX232" s="249"/>
      <c r="QY232" s="250"/>
      <c r="QZ232" s="248"/>
      <c r="RA232" s="249"/>
      <c r="RB232" s="250"/>
      <c r="RC232" s="248"/>
      <c r="RD232" s="249"/>
      <c r="RE232" s="250"/>
      <c r="RF232" s="248"/>
      <c r="RG232" s="249"/>
      <c r="RH232" s="250"/>
      <c r="RI232" s="248"/>
      <c r="RJ232" s="249"/>
      <c r="RK232" s="250"/>
      <c r="RL232" s="248"/>
      <c r="RM232" s="249"/>
      <c r="RN232" s="250"/>
      <c r="RO232" s="248"/>
      <c r="RP232" s="249"/>
      <c r="RQ232" s="250"/>
      <c r="RR232" s="248"/>
      <c r="RS232" s="249"/>
      <c r="RT232" s="250"/>
      <c r="RU232" s="248"/>
      <c r="RV232" s="249"/>
      <c r="RW232" s="250"/>
      <c r="RX232" s="248"/>
      <c r="RY232" s="249"/>
      <c r="RZ232" s="250"/>
      <c r="SA232" s="248"/>
      <c r="SB232" s="249"/>
      <c r="SC232" s="250"/>
      <c r="SD232" s="248"/>
      <c r="SE232" s="249"/>
      <c r="SF232" s="250"/>
      <c r="SG232" s="248"/>
      <c r="SH232" s="249"/>
      <c r="SI232" s="250"/>
      <c r="SJ232" s="248"/>
      <c r="SK232" s="249"/>
      <c r="SL232" s="250"/>
      <c r="SM232" s="248"/>
      <c r="SN232" s="249"/>
      <c r="SO232" s="250"/>
      <c r="SP232" s="248"/>
      <c r="SQ232" s="249"/>
      <c r="SR232" s="250"/>
      <c r="SS232" s="248"/>
      <c r="ST232" s="249"/>
      <c r="SU232" s="250"/>
      <c r="SV232" s="248"/>
      <c r="SW232" s="249"/>
      <c r="SX232" s="250"/>
      <c r="SY232" s="248"/>
      <c r="SZ232" s="249"/>
      <c r="TA232" s="250"/>
      <c r="TB232" s="248"/>
      <c r="TC232" s="249"/>
      <c r="TD232" s="250"/>
      <c r="TE232" s="248"/>
      <c r="TF232" s="249"/>
      <c r="TG232" s="250"/>
      <c r="TH232" s="248"/>
      <c r="TI232" s="249"/>
      <c r="TJ232" s="250"/>
      <c r="TK232" s="248"/>
      <c r="TL232" s="249"/>
      <c r="TM232" s="250"/>
      <c r="TN232" s="248"/>
      <c r="TO232" s="249"/>
      <c r="TP232" s="250"/>
      <c r="TQ232" s="248"/>
      <c r="TR232" s="249"/>
      <c r="TS232" s="250"/>
      <c r="TT232" s="248"/>
      <c r="TU232" s="249"/>
      <c r="TV232" s="250"/>
      <c r="TW232" s="248"/>
      <c r="TX232" s="249"/>
      <c r="TY232" s="250"/>
      <c r="TZ232" s="248"/>
      <c r="UA232" s="249"/>
      <c r="UB232" s="250"/>
      <c r="UC232" s="248"/>
      <c r="UD232" s="249"/>
      <c r="UE232" s="250"/>
      <c r="UF232" s="248"/>
      <c r="UG232" s="249"/>
      <c r="UH232" s="250"/>
      <c r="UI232" s="248"/>
      <c r="UJ232" s="249"/>
      <c r="UK232" s="250"/>
      <c r="UL232" s="248"/>
      <c r="UM232" s="249"/>
      <c r="UN232" s="250"/>
      <c r="UO232" s="248"/>
      <c r="UP232" s="249"/>
      <c r="UQ232" s="250"/>
      <c r="UR232" s="248"/>
      <c r="US232" s="249"/>
      <c r="UT232" s="250"/>
      <c r="UU232" s="248"/>
      <c r="UV232" s="249"/>
      <c r="UW232" s="250"/>
      <c r="UX232" s="248"/>
      <c r="UY232" s="249"/>
      <c r="UZ232" s="250"/>
      <c r="VA232" s="248"/>
      <c r="VB232" s="249"/>
      <c r="VC232" s="250"/>
      <c r="VD232" s="248"/>
      <c r="VE232" s="249"/>
      <c r="VF232" s="250"/>
      <c r="VG232" s="248"/>
      <c r="VH232" s="249"/>
      <c r="VI232" s="250"/>
      <c r="VJ232" s="248"/>
      <c r="VK232" s="249"/>
      <c r="VL232" s="250"/>
      <c r="VM232" s="248"/>
      <c r="VN232" s="249"/>
      <c r="VO232" s="250"/>
      <c r="VP232" s="248"/>
      <c r="VQ232" s="249"/>
      <c r="VR232" s="250"/>
      <c r="VS232" s="248"/>
      <c r="VT232" s="249"/>
      <c r="VU232" s="250"/>
      <c r="VV232" s="248"/>
      <c r="VW232" s="249"/>
      <c r="VX232" s="250"/>
      <c r="VY232" s="248"/>
      <c r="VZ232" s="249"/>
      <c r="WA232" s="250"/>
      <c r="WB232" s="248"/>
      <c r="WC232" s="249"/>
      <c r="WD232" s="250"/>
      <c r="WE232" s="248"/>
      <c r="WF232" s="249"/>
      <c r="WG232" s="250"/>
      <c r="WH232" s="248"/>
      <c r="WI232" s="249"/>
      <c r="WJ232" s="250"/>
      <c r="WK232" s="248"/>
      <c r="WL232" s="249"/>
      <c r="WM232" s="250"/>
      <c r="WN232" s="248"/>
      <c r="WO232" s="249"/>
      <c r="WP232" s="250"/>
      <c r="WQ232" s="248"/>
      <c r="WR232" s="249"/>
      <c r="WS232" s="250"/>
      <c r="WT232" s="248"/>
      <c r="WU232" s="249"/>
      <c r="WV232" s="250"/>
      <c r="WW232" s="248"/>
      <c r="WX232" s="249"/>
      <c r="WY232" s="250"/>
      <c r="WZ232" s="248"/>
      <c r="XA232" s="249"/>
      <c r="XB232" s="250"/>
      <c r="XC232" s="248"/>
      <c r="XD232" s="249"/>
      <c r="XE232" s="250"/>
      <c r="XF232" s="248"/>
      <c r="XG232" s="249"/>
      <c r="XH232" s="250"/>
      <c r="XI232" s="248"/>
      <c r="XJ232" s="249"/>
      <c r="XK232" s="250"/>
      <c r="XL232" s="248"/>
      <c r="XM232" s="249"/>
      <c r="XN232" s="250"/>
      <c r="XO232" s="248"/>
      <c r="XP232" s="249"/>
      <c r="XQ232" s="250"/>
      <c r="XR232" s="248"/>
      <c r="XS232" s="249"/>
      <c r="XT232" s="250"/>
      <c r="XU232" s="248"/>
      <c r="XV232" s="249"/>
      <c r="XW232" s="250"/>
      <c r="XX232" s="248"/>
      <c r="XY232" s="249"/>
      <c r="XZ232" s="250"/>
      <c r="YA232" s="248"/>
      <c r="YB232" s="249"/>
      <c r="YC232" s="250"/>
      <c r="YD232" s="248"/>
      <c r="YE232" s="249"/>
      <c r="YF232" s="250"/>
      <c r="YG232" s="248"/>
      <c r="YH232" s="249"/>
      <c r="YI232" s="250"/>
      <c r="YJ232" s="248"/>
      <c r="YK232" s="249"/>
      <c r="YL232" s="250"/>
      <c r="YM232" s="248"/>
      <c r="YN232" s="249"/>
      <c r="YO232" s="250"/>
      <c r="YP232" s="248"/>
      <c r="YQ232" s="249"/>
      <c r="YR232" s="250"/>
      <c r="YS232" s="248"/>
      <c r="YT232" s="249"/>
      <c r="YU232" s="250"/>
      <c r="YV232" s="248"/>
      <c r="YW232" s="249"/>
      <c r="YX232" s="250"/>
      <c r="YY232" s="248"/>
      <c r="YZ232" s="249"/>
      <c r="ZA232" s="250"/>
      <c r="ZB232" s="248"/>
      <c r="ZC232" s="249"/>
      <c r="ZD232" s="250"/>
      <c r="ZE232" s="248"/>
      <c r="ZF232" s="249"/>
      <c r="ZG232" s="250"/>
      <c r="ZH232" s="248"/>
      <c r="ZI232" s="249"/>
      <c r="ZJ232" s="250"/>
      <c r="ZK232" s="248"/>
      <c r="ZL232" s="249"/>
      <c r="ZM232" s="250"/>
      <c r="ZN232" s="248"/>
      <c r="ZO232" s="249"/>
      <c r="ZP232" s="250"/>
      <c r="ZQ232" s="248"/>
      <c r="ZR232" s="249"/>
      <c r="ZS232" s="250"/>
      <c r="ZT232" s="248"/>
      <c r="ZU232" s="249"/>
      <c r="ZV232" s="250"/>
      <c r="ZW232" s="248"/>
      <c r="ZX232" s="249"/>
      <c r="ZY232" s="250"/>
      <c r="ZZ232" s="248"/>
      <c r="AAA232" s="249"/>
      <c r="AAB232" s="250"/>
      <c r="AAC232" s="248"/>
      <c r="AAD232" s="249"/>
      <c r="AAE232" s="250"/>
      <c r="AAF232" s="248"/>
      <c r="AAG232" s="249"/>
      <c r="AAH232" s="250"/>
      <c r="AAI232" s="248"/>
      <c r="AAJ232" s="249"/>
      <c r="AAK232" s="250"/>
      <c r="AAL232" s="248"/>
      <c r="AAM232" s="249"/>
      <c r="AAN232" s="250"/>
      <c r="AAO232" s="248"/>
      <c r="AAP232" s="249"/>
      <c r="AAQ232" s="250"/>
      <c r="AAR232" s="248"/>
      <c r="AAS232" s="249"/>
      <c r="AAT232" s="250"/>
      <c r="AAU232" s="248"/>
      <c r="AAV232" s="249"/>
      <c r="AAW232" s="250"/>
      <c r="AAX232" s="248"/>
      <c r="AAY232" s="249"/>
      <c r="AAZ232" s="250"/>
      <c r="ABA232" s="248"/>
      <c r="ABB232" s="249"/>
      <c r="ABC232" s="250"/>
      <c r="ABD232" s="248"/>
      <c r="ABE232" s="249"/>
      <c r="ABF232" s="250"/>
      <c r="ABG232" s="248"/>
      <c r="ABH232" s="249"/>
      <c r="ABI232" s="250"/>
      <c r="ABJ232" s="248"/>
      <c r="ABK232" s="249"/>
      <c r="ABL232" s="250"/>
      <c r="ABM232" s="248"/>
      <c r="ABN232" s="249"/>
      <c r="ABO232" s="250"/>
      <c r="ABP232" s="248"/>
      <c r="ABQ232" s="249"/>
      <c r="ABR232" s="250"/>
      <c r="ABS232" s="248"/>
      <c r="ABT232" s="249"/>
      <c r="ABU232" s="250"/>
      <c r="ABV232" s="248"/>
      <c r="ABW232" s="249"/>
      <c r="ABX232" s="250"/>
      <c r="ABY232" s="248"/>
      <c r="ABZ232" s="249"/>
      <c r="ACA232" s="250"/>
      <c r="ACB232" s="248"/>
      <c r="ACC232" s="249"/>
      <c r="ACD232" s="250"/>
      <c r="ACE232" s="248"/>
      <c r="ACF232" s="249"/>
      <c r="ACG232" s="250"/>
      <c r="ACH232" s="248"/>
      <c r="ACI232" s="249"/>
      <c r="ACJ232" s="250"/>
      <c r="ACK232" s="248"/>
      <c r="ACL232" s="249"/>
      <c r="ACM232" s="250"/>
      <c r="ACN232" s="248"/>
      <c r="ACO232" s="249"/>
      <c r="ACP232" s="250"/>
      <c r="ACQ232" s="248"/>
      <c r="ACR232" s="249"/>
      <c r="ACS232" s="250"/>
      <c r="ACT232" s="248"/>
      <c r="ACU232" s="249"/>
      <c r="ACV232" s="250"/>
      <c r="ACW232" s="248"/>
      <c r="ACX232" s="249"/>
      <c r="ACY232" s="250"/>
      <c r="ACZ232" s="248"/>
      <c r="ADA232" s="249"/>
      <c r="ADB232" s="250"/>
      <c r="ADC232" s="248"/>
      <c r="ADD232" s="249"/>
      <c r="ADE232" s="250"/>
      <c r="ADF232" s="248"/>
      <c r="ADG232" s="249"/>
      <c r="ADH232" s="250"/>
      <c r="ADI232" s="248"/>
      <c r="ADJ232" s="249"/>
      <c r="ADK232" s="250"/>
      <c r="ADL232" s="248"/>
      <c r="ADM232" s="249"/>
      <c r="ADN232" s="250"/>
      <c r="ADO232" s="248"/>
      <c r="ADP232" s="249"/>
      <c r="ADQ232" s="250"/>
      <c r="ADR232" s="248"/>
      <c r="ADS232" s="249"/>
      <c r="ADT232" s="250"/>
      <c r="ADU232" s="248"/>
      <c r="ADV232" s="249"/>
      <c r="ADW232" s="250"/>
      <c r="ADX232" s="248"/>
      <c r="ADY232" s="249"/>
      <c r="ADZ232" s="250"/>
      <c r="AEA232" s="248"/>
      <c r="AEB232" s="249"/>
      <c r="AEC232" s="250"/>
      <c r="AED232" s="248"/>
      <c r="AEE232" s="249"/>
      <c r="AEF232" s="250"/>
      <c r="AEG232" s="248"/>
      <c r="AEH232" s="249"/>
      <c r="AEI232" s="250"/>
      <c r="AEJ232" s="248"/>
      <c r="AEK232" s="249"/>
      <c r="AEL232" s="250"/>
      <c r="AEM232" s="248"/>
      <c r="AEN232" s="249"/>
      <c r="AEO232" s="250"/>
      <c r="AEP232" s="248"/>
      <c r="AEQ232" s="249"/>
      <c r="AER232" s="250"/>
      <c r="AES232" s="248"/>
      <c r="AET232" s="249"/>
      <c r="AEU232" s="250"/>
      <c r="AEV232" s="248"/>
      <c r="AEW232" s="249"/>
      <c r="AEX232" s="250"/>
      <c r="AEY232" s="248"/>
      <c r="AEZ232" s="249"/>
      <c r="AFA232" s="250"/>
      <c r="AFB232" s="248"/>
      <c r="AFC232" s="249"/>
      <c r="AFD232" s="250"/>
      <c r="AFE232" s="248"/>
      <c r="AFF232" s="249"/>
      <c r="AFG232" s="250"/>
      <c r="AFH232" s="248"/>
      <c r="AFI232" s="249"/>
      <c r="AFJ232" s="250"/>
      <c r="AFK232" s="248"/>
      <c r="AFL232" s="249"/>
      <c r="AFM232" s="250"/>
      <c r="AFN232" s="248"/>
      <c r="AFO232" s="249"/>
      <c r="AFP232" s="250"/>
      <c r="AFQ232" s="248"/>
      <c r="AFR232" s="249"/>
      <c r="AFS232" s="250"/>
      <c r="AFT232" s="248"/>
      <c r="AFU232" s="249"/>
      <c r="AFV232" s="250"/>
      <c r="AFW232" s="248"/>
      <c r="AFX232" s="249"/>
      <c r="AFY232" s="250"/>
      <c r="AFZ232" s="248"/>
      <c r="AGA232" s="249"/>
      <c r="AGB232" s="250"/>
      <c r="AGC232" s="248"/>
      <c r="AGD232" s="249"/>
      <c r="AGE232" s="250"/>
      <c r="AGF232" s="248"/>
      <c r="AGG232" s="249"/>
      <c r="AGH232" s="250"/>
      <c r="AGI232" s="248"/>
      <c r="AGJ232" s="249"/>
      <c r="AGK232" s="250"/>
      <c r="AGL232" s="248"/>
      <c r="AGM232" s="249"/>
      <c r="AGN232" s="250"/>
      <c r="AGO232" s="248"/>
      <c r="AGP232" s="249"/>
      <c r="AGQ232" s="250"/>
      <c r="AGR232" s="248"/>
      <c r="AGS232" s="249"/>
      <c r="AGT232" s="250"/>
      <c r="AGU232" s="248"/>
      <c r="AGV232" s="249"/>
      <c r="AGW232" s="250"/>
      <c r="AGX232" s="248"/>
      <c r="AGY232" s="249"/>
      <c r="AGZ232" s="250"/>
      <c r="AHA232" s="248"/>
      <c r="AHB232" s="249"/>
      <c r="AHC232" s="250"/>
      <c r="AHD232" s="248"/>
      <c r="AHE232" s="249"/>
      <c r="AHF232" s="250"/>
      <c r="AHG232" s="248"/>
      <c r="AHH232" s="249"/>
      <c r="AHI232" s="250"/>
      <c r="AHJ232" s="248"/>
      <c r="AHK232" s="249"/>
      <c r="AHL232" s="250"/>
      <c r="AHM232" s="248"/>
      <c r="AHN232" s="249"/>
      <c r="AHO232" s="250"/>
      <c r="AHP232" s="248"/>
      <c r="AHQ232" s="249"/>
      <c r="AHR232" s="250"/>
      <c r="AHS232" s="248"/>
      <c r="AHT232" s="249"/>
      <c r="AHU232" s="250"/>
      <c r="AHV232" s="248"/>
      <c r="AHW232" s="249"/>
      <c r="AHX232" s="250"/>
      <c r="AHY232" s="248"/>
      <c r="AHZ232" s="249"/>
      <c r="AIA232" s="250"/>
      <c r="AIB232" s="248"/>
      <c r="AIC232" s="249"/>
      <c r="AID232" s="250"/>
      <c r="AIE232" s="248"/>
      <c r="AIF232" s="249"/>
      <c r="AIG232" s="250"/>
      <c r="AIH232" s="248"/>
      <c r="AII232" s="249"/>
      <c r="AIJ232" s="250"/>
      <c r="AIK232" s="248"/>
      <c r="AIL232" s="249"/>
      <c r="AIM232" s="250"/>
      <c r="AIN232" s="248"/>
      <c r="AIO232" s="249"/>
      <c r="AIP232" s="250"/>
      <c r="AIQ232" s="248"/>
      <c r="AIR232" s="249"/>
      <c r="AIS232" s="250"/>
      <c r="AIT232" s="248"/>
      <c r="AIU232" s="249"/>
      <c r="AIV232" s="250"/>
      <c r="AIW232" s="248"/>
      <c r="AIX232" s="249"/>
      <c r="AIY232" s="250"/>
      <c r="AIZ232" s="248"/>
      <c r="AJA232" s="249"/>
      <c r="AJB232" s="250"/>
      <c r="AJC232" s="248"/>
      <c r="AJD232" s="249"/>
      <c r="AJE232" s="250"/>
      <c r="AJF232" s="248"/>
      <c r="AJG232" s="249"/>
      <c r="AJH232" s="250"/>
      <c r="AJI232" s="248"/>
      <c r="AJJ232" s="249"/>
      <c r="AJK232" s="250"/>
      <c r="AJL232" s="248"/>
      <c r="AJM232" s="249"/>
      <c r="AJN232" s="250"/>
      <c r="AJO232" s="248"/>
      <c r="AJP232" s="249"/>
      <c r="AJQ232" s="250"/>
      <c r="AJR232" s="248"/>
      <c r="AJS232" s="249"/>
      <c r="AJT232" s="250"/>
      <c r="AJU232" s="248"/>
      <c r="AJV232" s="249"/>
      <c r="AJW232" s="250"/>
      <c r="AJX232" s="248"/>
      <c r="AJY232" s="249"/>
      <c r="AJZ232" s="250"/>
      <c r="AKA232" s="248"/>
      <c r="AKB232" s="249"/>
      <c r="AKC232" s="250"/>
      <c r="AKD232" s="248"/>
      <c r="AKE232" s="249"/>
      <c r="AKF232" s="250"/>
      <c r="AKG232" s="248"/>
      <c r="AKH232" s="249"/>
      <c r="AKI232" s="250"/>
      <c r="AKJ232" s="248"/>
      <c r="AKK232" s="249"/>
      <c r="AKL232" s="250"/>
      <c r="AKM232" s="248"/>
      <c r="AKN232" s="249"/>
      <c r="AKO232" s="250"/>
      <c r="AKP232" s="248"/>
      <c r="AKQ232" s="249"/>
      <c r="AKR232" s="250"/>
      <c r="AKS232" s="248"/>
      <c r="AKT232" s="249"/>
      <c r="AKU232" s="250"/>
      <c r="AKV232" s="248"/>
      <c r="AKW232" s="249"/>
      <c r="AKX232" s="250"/>
      <c r="AKY232" s="248"/>
      <c r="AKZ232" s="249"/>
      <c r="ALA232" s="250"/>
      <c r="ALB232" s="248"/>
      <c r="ALC232" s="249"/>
      <c r="ALD232" s="250"/>
      <c r="ALE232" s="248"/>
      <c r="ALF232" s="249"/>
      <c r="ALG232" s="250"/>
      <c r="ALH232" s="248"/>
      <c r="ALI232" s="249"/>
      <c r="ALJ232" s="250"/>
      <c r="ALK232" s="248"/>
      <c r="ALL232" s="249"/>
      <c r="ALM232" s="250"/>
      <c r="ALN232" s="248"/>
      <c r="ALO232" s="249"/>
      <c r="ALP232" s="250"/>
      <c r="ALQ232" s="248"/>
      <c r="ALR232" s="249"/>
      <c r="ALS232" s="250"/>
      <c r="ALT232" s="248"/>
      <c r="ALU232" s="249"/>
      <c r="ALV232" s="250"/>
      <c r="ALW232" s="248"/>
      <c r="ALX232" s="249"/>
      <c r="ALY232" s="250"/>
      <c r="ALZ232" s="248"/>
      <c r="AMA232" s="249"/>
      <c r="AMB232" s="250"/>
      <c r="AMC232" s="248"/>
      <c r="AMD232" s="249"/>
      <c r="AME232" s="250"/>
      <c r="AMF232" s="248"/>
      <c r="AMG232" s="249"/>
      <c r="AMH232" s="250"/>
      <c r="AMI232" s="248"/>
      <c r="AMJ232" s="249"/>
      <c r="AMK232" s="250"/>
      <c r="AML232" s="248"/>
      <c r="AMM232" s="249"/>
      <c r="AMN232" s="250"/>
      <c r="AMO232" s="248"/>
      <c r="AMP232" s="249"/>
      <c r="AMQ232" s="250"/>
      <c r="AMR232" s="248"/>
      <c r="AMS232" s="249"/>
      <c r="AMT232" s="250"/>
      <c r="AMU232" s="248"/>
      <c r="AMV232" s="249"/>
      <c r="AMW232" s="250"/>
      <c r="AMX232" s="248"/>
      <c r="AMY232" s="249"/>
      <c r="AMZ232" s="250"/>
      <c r="ANA232" s="248"/>
      <c r="ANB232" s="249"/>
      <c r="ANC232" s="250"/>
      <c r="AND232" s="248"/>
      <c r="ANE232" s="249"/>
      <c r="ANF232" s="250"/>
      <c r="ANG232" s="248"/>
      <c r="ANH232" s="249"/>
      <c r="ANI232" s="250"/>
      <c r="ANJ232" s="248"/>
      <c r="ANK232" s="249"/>
      <c r="ANL232" s="250"/>
      <c r="ANM232" s="248"/>
      <c r="ANN232" s="249"/>
      <c r="ANO232" s="250"/>
      <c r="ANP232" s="248"/>
      <c r="ANQ232" s="249"/>
      <c r="ANR232" s="250"/>
      <c r="ANS232" s="248"/>
      <c r="ANT232" s="249"/>
      <c r="ANU232" s="250"/>
      <c r="ANV232" s="248"/>
      <c r="ANW232" s="249"/>
      <c r="ANX232" s="250"/>
      <c r="ANY232" s="248"/>
      <c r="ANZ232" s="249"/>
      <c r="AOA232" s="250"/>
      <c r="AOB232" s="248"/>
      <c r="AOC232" s="249"/>
      <c r="AOD232" s="250"/>
      <c r="AOE232" s="248"/>
      <c r="AOF232" s="249"/>
      <c r="AOG232" s="250"/>
      <c r="AOH232" s="248"/>
      <c r="AOI232" s="249"/>
      <c r="AOJ232" s="250"/>
      <c r="AOK232" s="248"/>
      <c r="AOL232" s="249"/>
      <c r="AOM232" s="250"/>
      <c r="AON232" s="248"/>
      <c r="AOO232" s="249"/>
      <c r="AOP232" s="250"/>
      <c r="AOQ232" s="248"/>
      <c r="AOR232" s="249"/>
      <c r="AOS232" s="250"/>
      <c r="AOT232" s="248"/>
      <c r="AOU232" s="249"/>
      <c r="AOV232" s="250"/>
      <c r="AOW232" s="248"/>
      <c r="AOX232" s="249"/>
      <c r="AOY232" s="250"/>
      <c r="AOZ232" s="248"/>
      <c r="APA232" s="249"/>
      <c r="APB232" s="250"/>
      <c r="APC232" s="248"/>
      <c r="APD232" s="249"/>
      <c r="APE232" s="250"/>
      <c r="APF232" s="248"/>
      <c r="APG232" s="249"/>
      <c r="APH232" s="250"/>
      <c r="API232" s="248"/>
      <c r="APJ232" s="249"/>
      <c r="APK232" s="250"/>
      <c r="APL232" s="248"/>
      <c r="APM232" s="249"/>
      <c r="APN232" s="250"/>
      <c r="APO232" s="248"/>
      <c r="APP232" s="249"/>
      <c r="APQ232" s="250"/>
      <c r="APR232" s="248"/>
      <c r="APS232" s="249"/>
      <c r="APT232" s="250"/>
      <c r="APU232" s="248"/>
      <c r="APV232" s="249"/>
      <c r="APW232" s="250"/>
      <c r="APX232" s="248"/>
      <c r="APY232" s="249"/>
      <c r="APZ232" s="250"/>
      <c r="AQA232" s="248"/>
      <c r="AQB232" s="249"/>
      <c r="AQC232" s="250"/>
      <c r="AQD232" s="248"/>
      <c r="AQE232" s="249"/>
      <c r="AQF232" s="250"/>
      <c r="AQG232" s="248"/>
      <c r="AQH232" s="249"/>
      <c r="AQI232" s="250"/>
      <c r="AQJ232" s="248"/>
      <c r="AQK232" s="249"/>
      <c r="AQL232" s="250"/>
      <c r="AQM232" s="248"/>
      <c r="AQN232" s="249"/>
      <c r="AQO232" s="250"/>
      <c r="AQP232" s="248"/>
      <c r="AQQ232" s="249"/>
      <c r="AQR232" s="250"/>
      <c r="AQS232" s="248"/>
      <c r="AQT232" s="249"/>
      <c r="AQU232" s="250"/>
      <c r="AQV232" s="248"/>
      <c r="AQW232" s="249"/>
      <c r="AQX232" s="250"/>
      <c r="AQY232" s="248"/>
      <c r="AQZ232" s="249"/>
      <c r="ARA232" s="250"/>
      <c r="ARB232" s="248"/>
      <c r="ARC232" s="249"/>
      <c r="ARD232" s="250"/>
      <c r="ARE232" s="248"/>
      <c r="ARF232" s="249"/>
      <c r="ARG232" s="250"/>
      <c r="ARH232" s="248"/>
      <c r="ARI232" s="249"/>
      <c r="ARJ232" s="250"/>
      <c r="ARK232" s="248"/>
      <c r="ARL232" s="249"/>
      <c r="ARM232" s="250"/>
      <c r="ARN232" s="248"/>
      <c r="ARO232" s="249"/>
      <c r="ARP232" s="250"/>
      <c r="ARQ232" s="248"/>
      <c r="ARR232" s="249"/>
      <c r="ARS232" s="250"/>
      <c r="ART232" s="248"/>
      <c r="ARU232" s="249"/>
      <c r="ARV232" s="250"/>
      <c r="ARW232" s="248"/>
      <c r="ARX232" s="249"/>
      <c r="ARY232" s="250"/>
      <c r="ARZ232" s="248"/>
      <c r="ASA232" s="249"/>
      <c r="ASB232" s="250"/>
      <c r="ASC232" s="248"/>
      <c r="ASD232" s="249"/>
      <c r="ASE232" s="250"/>
      <c r="ASF232" s="248"/>
      <c r="ASG232" s="249"/>
      <c r="ASH232" s="250"/>
      <c r="ASI232" s="248"/>
      <c r="ASJ232" s="249"/>
      <c r="ASK232" s="250"/>
      <c r="ASL232" s="248"/>
      <c r="ASM232" s="249"/>
      <c r="ASN232" s="250"/>
      <c r="ASO232" s="248"/>
      <c r="ASP232" s="249"/>
      <c r="ASQ232" s="250"/>
      <c r="ASR232" s="248"/>
      <c r="ASS232" s="249"/>
      <c r="AST232" s="250"/>
      <c r="ASU232" s="248"/>
      <c r="ASV232" s="249"/>
      <c r="ASW232" s="250"/>
      <c r="ASX232" s="248"/>
      <c r="ASY232" s="249"/>
      <c r="ASZ232" s="250"/>
      <c r="ATA232" s="248"/>
      <c r="ATB232" s="249"/>
      <c r="ATC232" s="250"/>
      <c r="ATD232" s="248"/>
      <c r="ATE232" s="249"/>
      <c r="ATF232" s="250"/>
      <c r="ATG232" s="248"/>
      <c r="ATH232" s="249"/>
      <c r="ATI232" s="250"/>
      <c r="ATJ232" s="248"/>
      <c r="ATK232" s="249"/>
      <c r="ATL232" s="250"/>
      <c r="ATM232" s="248"/>
      <c r="ATN232" s="249"/>
      <c r="ATO232" s="250"/>
      <c r="ATP232" s="248"/>
      <c r="ATQ232" s="249"/>
      <c r="ATR232" s="250"/>
      <c r="ATS232" s="248"/>
      <c r="ATT232" s="249"/>
      <c r="ATU232" s="250"/>
      <c r="ATV232" s="248"/>
      <c r="ATW232" s="249"/>
      <c r="ATX232" s="250"/>
      <c r="ATY232" s="248"/>
      <c r="ATZ232" s="249"/>
      <c r="AUA232" s="250"/>
      <c r="AUB232" s="248"/>
      <c r="AUC232" s="249"/>
      <c r="AUD232" s="250"/>
      <c r="AUE232" s="248"/>
      <c r="AUF232" s="249"/>
      <c r="AUG232" s="250"/>
      <c r="AUH232" s="248"/>
      <c r="AUI232" s="249"/>
      <c r="AUJ232" s="250"/>
      <c r="AUK232" s="248"/>
      <c r="AUL232" s="249"/>
      <c r="AUM232" s="250"/>
      <c r="AUN232" s="248"/>
      <c r="AUO232" s="249"/>
      <c r="AUP232" s="250"/>
      <c r="AUQ232" s="248"/>
      <c r="AUR232" s="249"/>
      <c r="AUS232" s="250"/>
      <c r="AUT232" s="248"/>
      <c r="AUU232" s="249"/>
      <c r="AUV232" s="250"/>
      <c r="AUW232" s="248"/>
      <c r="AUX232" s="249"/>
      <c r="AUY232" s="250"/>
      <c r="AUZ232" s="248"/>
      <c r="AVA232" s="249"/>
      <c r="AVB232" s="250"/>
      <c r="AVC232" s="248"/>
      <c r="AVD232" s="249"/>
      <c r="AVE232" s="250"/>
      <c r="AVF232" s="248"/>
      <c r="AVG232" s="249"/>
      <c r="AVH232" s="250"/>
      <c r="AVI232" s="248"/>
      <c r="AVJ232" s="249"/>
      <c r="AVK232" s="250"/>
      <c r="AVL232" s="248"/>
      <c r="AVM232" s="249"/>
      <c r="AVN232" s="250"/>
      <c r="AVO232" s="248"/>
      <c r="AVP232" s="249"/>
      <c r="AVQ232" s="250"/>
      <c r="AVR232" s="248"/>
      <c r="AVS232" s="249"/>
      <c r="AVT232" s="250"/>
      <c r="AVU232" s="248"/>
      <c r="AVV232" s="249"/>
      <c r="AVW232" s="250"/>
      <c r="AVX232" s="248"/>
      <c r="AVY232" s="249"/>
      <c r="AVZ232" s="250"/>
      <c r="AWA232" s="248"/>
      <c r="AWB232" s="249"/>
      <c r="AWC232" s="250"/>
      <c r="AWD232" s="248"/>
      <c r="AWE232" s="249"/>
      <c r="AWF232" s="250"/>
      <c r="AWG232" s="248"/>
      <c r="AWH232" s="249"/>
      <c r="AWI232" s="250"/>
      <c r="AWJ232" s="248"/>
      <c r="AWK232" s="249"/>
      <c r="AWL232" s="250"/>
      <c r="AWM232" s="248"/>
      <c r="AWN232" s="249"/>
      <c r="AWO232" s="250"/>
      <c r="AWP232" s="248"/>
      <c r="AWQ232" s="249"/>
      <c r="AWR232" s="250"/>
      <c r="AWS232" s="248"/>
      <c r="AWT232" s="249"/>
      <c r="AWU232" s="250"/>
      <c r="AWV232" s="248"/>
      <c r="AWW232" s="249"/>
      <c r="AWX232" s="250"/>
      <c r="AWY232" s="248"/>
      <c r="AWZ232" s="249"/>
      <c r="AXA232" s="250"/>
      <c r="AXB232" s="248"/>
      <c r="AXC232" s="249"/>
      <c r="AXD232" s="250"/>
      <c r="AXE232" s="248"/>
      <c r="AXF232" s="249"/>
      <c r="AXG232" s="250"/>
      <c r="AXH232" s="248"/>
      <c r="AXI232" s="249"/>
      <c r="AXJ232" s="250"/>
      <c r="AXK232" s="248"/>
      <c r="AXL232" s="249"/>
      <c r="AXM232" s="250"/>
      <c r="AXN232" s="248"/>
      <c r="AXO232" s="249"/>
      <c r="AXP232" s="250"/>
      <c r="AXQ232" s="248"/>
      <c r="AXR232" s="249"/>
      <c r="AXS232" s="250"/>
      <c r="AXT232" s="248"/>
      <c r="AXU232" s="249"/>
      <c r="AXV232" s="250"/>
      <c r="AXW232" s="248"/>
      <c r="AXX232" s="249"/>
      <c r="AXY232" s="250"/>
      <c r="AXZ232" s="248"/>
      <c r="AYA232" s="249"/>
      <c r="AYB232" s="250"/>
      <c r="AYC232" s="248"/>
      <c r="AYD232" s="249"/>
      <c r="AYE232" s="250"/>
      <c r="AYF232" s="248"/>
      <c r="AYG232" s="249"/>
      <c r="AYH232" s="250"/>
      <c r="AYI232" s="248"/>
      <c r="AYJ232" s="249"/>
      <c r="AYK232" s="250"/>
      <c r="AYL232" s="248"/>
      <c r="AYM232" s="249"/>
      <c r="AYN232" s="250"/>
      <c r="AYO232" s="248"/>
      <c r="AYP232" s="249"/>
      <c r="AYQ232" s="250"/>
      <c r="AYR232" s="248"/>
      <c r="AYS232" s="249"/>
      <c r="AYT232" s="250"/>
      <c r="AYU232" s="248"/>
      <c r="AYV232" s="249"/>
      <c r="AYW232" s="250"/>
      <c r="AYX232" s="248"/>
      <c r="AYY232" s="249"/>
      <c r="AYZ232" s="250"/>
      <c r="AZA232" s="248"/>
      <c r="AZB232" s="249"/>
      <c r="AZC232" s="250"/>
      <c r="AZD232" s="248"/>
      <c r="AZE232" s="249"/>
      <c r="AZF232" s="250"/>
      <c r="AZG232" s="248"/>
      <c r="AZH232" s="249"/>
      <c r="AZI232" s="250"/>
      <c r="AZJ232" s="248"/>
      <c r="AZK232" s="249"/>
      <c r="AZL232" s="250"/>
      <c r="AZM232" s="248"/>
      <c r="AZN232" s="249"/>
      <c r="AZO232" s="250"/>
      <c r="AZP232" s="248"/>
      <c r="AZQ232" s="249"/>
      <c r="AZR232" s="250"/>
      <c r="AZS232" s="248"/>
      <c r="AZT232" s="249"/>
      <c r="AZU232" s="250"/>
      <c r="AZV232" s="248"/>
      <c r="AZW232" s="249"/>
      <c r="AZX232" s="250"/>
      <c r="AZY232" s="248"/>
      <c r="AZZ232" s="249"/>
      <c r="BAA232" s="250"/>
      <c r="BAB232" s="248"/>
      <c r="BAC232" s="249"/>
      <c r="BAD232" s="250"/>
      <c r="BAE232" s="248"/>
      <c r="BAF232" s="249"/>
      <c r="BAG232" s="250"/>
      <c r="BAH232" s="248"/>
      <c r="BAI232" s="249"/>
      <c r="BAJ232" s="250"/>
      <c r="BAK232" s="248"/>
      <c r="BAL232" s="249"/>
      <c r="BAM232" s="250"/>
      <c r="BAN232" s="248"/>
      <c r="BAO232" s="249"/>
      <c r="BAP232" s="250"/>
      <c r="BAQ232" s="248"/>
      <c r="BAR232" s="249"/>
      <c r="BAS232" s="250"/>
      <c r="BAT232" s="248"/>
      <c r="BAU232" s="249"/>
      <c r="BAV232" s="250"/>
      <c r="BAW232" s="248"/>
      <c r="BAX232" s="249"/>
      <c r="BAY232" s="250"/>
      <c r="BAZ232" s="248"/>
      <c r="BBA232" s="249"/>
      <c r="BBB232" s="250"/>
      <c r="BBC232" s="248"/>
      <c r="BBD232" s="249"/>
      <c r="BBE232" s="250"/>
      <c r="BBF232" s="248"/>
      <c r="BBG232" s="249"/>
      <c r="BBH232" s="250"/>
      <c r="BBI232" s="248"/>
      <c r="BBJ232" s="249"/>
      <c r="BBK232" s="250"/>
      <c r="BBL232" s="248"/>
      <c r="BBM232" s="249"/>
      <c r="BBN232" s="250"/>
      <c r="BBO232" s="248"/>
      <c r="BBP232" s="249"/>
      <c r="BBQ232" s="250"/>
      <c r="BBR232" s="248"/>
      <c r="BBS232" s="249"/>
      <c r="BBT232" s="250"/>
      <c r="BBU232" s="248"/>
      <c r="BBV232" s="249"/>
      <c r="BBW232" s="250"/>
      <c r="BBX232" s="248"/>
      <c r="BBY232" s="249"/>
      <c r="BBZ232" s="250"/>
      <c r="BCA232" s="248"/>
      <c r="BCB232" s="249"/>
      <c r="BCC232" s="250"/>
      <c r="BCD232" s="248"/>
      <c r="BCE232" s="249"/>
      <c r="BCF232" s="250"/>
      <c r="BCG232" s="248"/>
      <c r="BCH232" s="249"/>
      <c r="BCI232" s="250"/>
      <c r="BCJ232" s="248"/>
      <c r="BCK232" s="249"/>
      <c r="BCL232" s="250"/>
      <c r="BCM232" s="248"/>
      <c r="BCN232" s="249"/>
      <c r="BCO232" s="250"/>
      <c r="BCP232" s="248"/>
      <c r="BCQ232" s="249"/>
      <c r="BCR232" s="250"/>
      <c r="BCS232" s="248"/>
      <c r="BCT232" s="249"/>
      <c r="BCU232" s="250"/>
      <c r="BCV232" s="248"/>
      <c r="BCW232" s="249"/>
      <c r="BCX232" s="250"/>
      <c r="BCY232" s="248"/>
      <c r="BCZ232" s="249"/>
      <c r="BDA232" s="250"/>
      <c r="BDB232" s="248"/>
      <c r="BDC232" s="249"/>
      <c r="BDD232" s="250"/>
      <c r="BDE232" s="248"/>
      <c r="BDF232" s="249"/>
      <c r="BDG232" s="250"/>
      <c r="BDH232" s="248"/>
      <c r="BDI232" s="249"/>
      <c r="BDJ232" s="250"/>
      <c r="BDK232" s="248"/>
      <c r="BDL232" s="249"/>
      <c r="BDM232" s="250"/>
      <c r="BDN232" s="248"/>
      <c r="BDO232" s="249"/>
      <c r="BDP232" s="250"/>
      <c r="BDQ232" s="248"/>
      <c r="BDR232" s="249"/>
      <c r="BDS232" s="250"/>
      <c r="BDT232" s="248"/>
      <c r="BDU232" s="249"/>
      <c r="BDV232" s="250"/>
      <c r="BDW232" s="248"/>
      <c r="BDX232" s="249"/>
      <c r="BDY232" s="250"/>
      <c r="BDZ232" s="248"/>
      <c r="BEA232" s="249"/>
      <c r="BEB232" s="250"/>
      <c r="BEC232" s="248"/>
      <c r="BED232" s="249"/>
      <c r="BEE232" s="250"/>
      <c r="BEF232" s="248"/>
      <c r="BEG232" s="249"/>
      <c r="BEH232" s="250"/>
      <c r="BEI232" s="248"/>
      <c r="BEJ232" s="249"/>
      <c r="BEK232" s="250"/>
      <c r="BEL232" s="248"/>
      <c r="BEM232" s="249"/>
      <c r="BEN232" s="250"/>
      <c r="BEO232" s="248"/>
      <c r="BEP232" s="249"/>
      <c r="BEQ232" s="250"/>
      <c r="BER232" s="248"/>
      <c r="BES232" s="249"/>
      <c r="BET232" s="250"/>
      <c r="BEU232" s="248"/>
      <c r="BEV232" s="249"/>
      <c r="BEW232" s="250"/>
      <c r="BEX232" s="248"/>
      <c r="BEY232" s="249"/>
      <c r="BEZ232" s="250"/>
      <c r="BFA232" s="248"/>
      <c r="BFB232" s="249"/>
      <c r="BFC232" s="250"/>
      <c r="BFD232" s="248"/>
      <c r="BFE232" s="249"/>
      <c r="BFF232" s="250"/>
      <c r="BFG232" s="248"/>
      <c r="BFH232" s="249"/>
      <c r="BFI232" s="250"/>
      <c r="BFJ232" s="248"/>
      <c r="BFK232" s="249"/>
      <c r="BFL232" s="250"/>
      <c r="BFM232" s="248"/>
      <c r="BFN232" s="249"/>
      <c r="BFO232" s="250"/>
      <c r="BFP232" s="248"/>
      <c r="BFQ232" s="249"/>
      <c r="BFR232" s="250"/>
      <c r="BFS232" s="248"/>
      <c r="BFT232" s="249"/>
      <c r="BFU232" s="250"/>
      <c r="BFV232" s="248"/>
      <c r="BFW232" s="249"/>
      <c r="BFX232" s="250"/>
      <c r="BFY232" s="248"/>
      <c r="BFZ232" s="249"/>
      <c r="BGA232" s="250"/>
      <c r="BGB232" s="248"/>
      <c r="BGC232" s="249"/>
      <c r="BGD232" s="250"/>
      <c r="BGE232" s="248"/>
      <c r="BGF232" s="249"/>
      <c r="BGG232" s="250"/>
      <c r="BGH232" s="248"/>
      <c r="BGI232" s="249"/>
      <c r="BGJ232" s="250"/>
      <c r="BGK232" s="248"/>
      <c r="BGL232" s="249"/>
      <c r="BGM232" s="250"/>
      <c r="BGN232" s="248"/>
      <c r="BGO232" s="249"/>
      <c r="BGP232" s="250"/>
      <c r="BGQ232" s="248"/>
      <c r="BGR232" s="249"/>
      <c r="BGS232" s="250"/>
      <c r="BGT232" s="248"/>
      <c r="BGU232" s="249"/>
      <c r="BGV232" s="250"/>
      <c r="BGW232" s="248"/>
      <c r="BGX232" s="249"/>
      <c r="BGY232" s="250"/>
      <c r="BGZ232" s="248"/>
      <c r="BHA232" s="249"/>
      <c r="BHB232" s="250"/>
      <c r="BHC232" s="248"/>
      <c r="BHD232" s="249"/>
      <c r="BHE232" s="250"/>
      <c r="BHF232" s="248"/>
      <c r="BHG232" s="249"/>
      <c r="BHH232" s="250"/>
      <c r="BHI232" s="248"/>
      <c r="BHJ232" s="249"/>
      <c r="BHK232" s="250"/>
      <c r="BHL232" s="248"/>
      <c r="BHM232" s="249"/>
      <c r="BHN232" s="250"/>
      <c r="BHO232" s="248"/>
      <c r="BHP232" s="249"/>
      <c r="BHQ232" s="250"/>
      <c r="BHR232" s="248"/>
      <c r="BHS232" s="249"/>
      <c r="BHT232" s="250"/>
      <c r="BHU232" s="248"/>
      <c r="BHV232" s="249"/>
      <c r="BHW232" s="250"/>
      <c r="BHX232" s="248"/>
      <c r="BHY232" s="249"/>
      <c r="BHZ232" s="250"/>
      <c r="BIA232" s="248"/>
      <c r="BIB232" s="249"/>
      <c r="BIC232" s="250"/>
      <c r="BID232" s="248"/>
      <c r="BIE232" s="249"/>
      <c r="BIF232" s="250"/>
      <c r="BIG232" s="248"/>
      <c r="BIH232" s="249"/>
      <c r="BII232" s="250"/>
      <c r="BIJ232" s="248"/>
      <c r="BIK232" s="249"/>
      <c r="BIL232" s="250"/>
      <c r="BIM232" s="248"/>
      <c r="BIN232" s="249"/>
      <c r="BIO232" s="250"/>
      <c r="BIP232" s="248"/>
      <c r="BIQ232" s="249"/>
      <c r="BIR232" s="250"/>
      <c r="BIS232" s="248"/>
      <c r="BIT232" s="249"/>
      <c r="BIU232" s="250"/>
      <c r="BIV232" s="248"/>
      <c r="BIW232" s="249"/>
      <c r="BIX232" s="250"/>
      <c r="BIY232" s="248"/>
      <c r="BIZ232" s="249"/>
      <c r="BJA232" s="250"/>
      <c r="BJB232" s="248"/>
      <c r="BJC232" s="249"/>
      <c r="BJD232" s="250"/>
      <c r="BJE232" s="248"/>
      <c r="BJF232" s="249"/>
      <c r="BJG232" s="250"/>
      <c r="BJH232" s="248"/>
      <c r="BJI232" s="249"/>
      <c r="BJJ232" s="250"/>
      <c r="BJK232" s="248"/>
      <c r="BJL232" s="249"/>
      <c r="BJM232" s="250"/>
      <c r="BJN232" s="248"/>
      <c r="BJO232" s="249"/>
      <c r="BJP232" s="250"/>
      <c r="BJQ232" s="248"/>
      <c r="BJR232" s="249"/>
      <c r="BJS232" s="250"/>
      <c r="BJT232" s="248"/>
      <c r="BJU232" s="249"/>
      <c r="BJV232" s="250"/>
      <c r="BJW232" s="248"/>
      <c r="BJX232" s="249"/>
      <c r="BJY232" s="250"/>
      <c r="BJZ232" s="248"/>
      <c r="BKA232" s="249"/>
      <c r="BKB232" s="250"/>
      <c r="BKC232" s="248"/>
      <c r="BKD232" s="249"/>
      <c r="BKE232" s="250"/>
      <c r="BKF232" s="248"/>
      <c r="BKG232" s="249"/>
      <c r="BKH232" s="250"/>
      <c r="BKI232" s="248"/>
      <c r="BKJ232" s="249"/>
      <c r="BKK232" s="250"/>
      <c r="BKL232" s="248"/>
      <c r="BKM232" s="249"/>
      <c r="BKN232" s="250"/>
      <c r="BKO232" s="248"/>
      <c r="BKP232" s="249"/>
      <c r="BKQ232" s="250"/>
      <c r="BKR232" s="248"/>
      <c r="BKS232" s="249"/>
      <c r="BKT232" s="250"/>
      <c r="BKU232" s="248"/>
      <c r="BKV232" s="249"/>
      <c r="BKW232" s="250"/>
      <c r="BKX232" s="248"/>
      <c r="BKY232" s="249"/>
      <c r="BKZ232" s="250"/>
      <c r="BLA232" s="248"/>
      <c r="BLB232" s="249"/>
      <c r="BLC232" s="250"/>
      <c r="BLD232" s="248"/>
      <c r="BLE232" s="249"/>
      <c r="BLF232" s="250"/>
      <c r="BLG232" s="248"/>
      <c r="BLH232" s="249"/>
      <c r="BLI232" s="250"/>
      <c r="BLJ232" s="248"/>
      <c r="BLK232" s="249"/>
      <c r="BLL232" s="250"/>
      <c r="BLM232" s="248"/>
      <c r="BLN232" s="249"/>
      <c r="BLO232" s="250"/>
      <c r="BLP232" s="248"/>
      <c r="BLQ232" s="249"/>
      <c r="BLR232" s="250"/>
      <c r="BLS232" s="248"/>
      <c r="BLT232" s="249"/>
      <c r="BLU232" s="250"/>
      <c r="BLV232" s="248"/>
      <c r="BLW232" s="249"/>
      <c r="BLX232" s="250"/>
      <c r="BLY232" s="248"/>
      <c r="BLZ232" s="249"/>
      <c r="BMA232" s="250"/>
      <c r="BMB232" s="248"/>
      <c r="BMC232" s="249"/>
      <c r="BMD232" s="250"/>
      <c r="BME232" s="248"/>
      <c r="BMF232" s="249"/>
      <c r="BMG232" s="250"/>
      <c r="BMH232" s="248"/>
      <c r="BMI232" s="249"/>
      <c r="BMJ232" s="250"/>
      <c r="BMK232" s="248"/>
      <c r="BML232" s="249"/>
      <c r="BMM232" s="250"/>
      <c r="BMN232" s="248"/>
      <c r="BMO232" s="249"/>
      <c r="BMP232" s="250"/>
      <c r="BMQ232" s="248"/>
      <c r="BMR232" s="249"/>
      <c r="BMS232" s="250"/>
      <c r="BMT232" s="248"/>
      <c r="BMU232" s="249"/>
      <c r="BMV232" s="250"/>
      <c r="BMW232" s="248"/>
      <c r="BMX232" s="249"/>
      <c r="BMY232" s="250"/>
      <c r="BMZ232" s="248"/>
      <c r="BNA232" s="249"/>
      <c r="BNB232" s="250"/>
      <c r="BNC232" s="248"/>
      <c r="BND232" s="249"/>
      <c r="BNE232" s="250"/>
      <c r="BNF232" s="248"/>
      <c r="BNG232" s="249"/>
      <c r="BNH232" s="250"/>
      <c r="BNI232" s="248"/>
      <c r="BNJ232" s="249"/>
      <c r="BNK232" s="250"/>
      <c r="BNL232" s="248"/>
      <c r="BNM232" s="249"/>
      <c r="BNN232" s="250"/>
      <c r="BNO232" s="248"/>
      <c r="BNP232" s="249"/>
      <c r="BNQ232" s="250"/>
      <c r="BNR232" s="248"/>
      <c r="BNS232" s="249"/>
      <c r="BNT232" s="250"/>
      <c r="BNU232" s="248"/>
      <c r="BNV232" s="249"/>
      <c r="BNW232" s="250"/>
      <c r="BNX232" s="248"/>
      <c r="BNY232" s="249"/>
      <c r="BNZ232" s="250"/>
      <c r="BOA232" s="248"/>
      <c r="BOB232" s="249"/>
      <c r="BOC232" s="250"/>
      <c r="BOD232" s="248"/>
      <c r="BOE232" s="249"/>
      <c r="BOF232" s="250"/>
      <c r="BOG232" s="248"/>
      <c r="BOH232" s="249"/>
      <c r="BOI232" s="250"/>
      <c r="BOJ232" s="248"/>
      <c r="BOK232" s="249"/>
      <c r="BOL232" s="250"/>
      <c r="BOM232" s="248"/>
      <c r="BON232" s="249"/>
      <c r="BOO232" s="250"/>
      <c r="BOP232" s="248"/>
      <c r="BOQ232" s="249"/>
      <c r="BOR232" s="250"/>
      <c r="BOS232" s="248"/>
      <c r="BOT232" s="249"/>
      <c r="BOU232" s="250"/>
      <c r="BOV232" s="248"/>
      <c r="BOW232" s="249"/>
      <c r="BOX232" s="250"/>
      <c r="BOY232" s="248"/>
      <c r="BOZ232" s="249"/>
      <c r="BPA232" s="250"/>
      <c r="BPB232" s="248"/>
      <c r="BPC232" s="249"/>
      <c r="BPD232" s="250"/>
      <c r="BPE232" s="248"/>
      <c r="BPF232" s="249"/>
      <c r="BPG232" s="250"/>
      <c r="BPH232" s="248"/>
      <c r="BPI232" s="249"/>
      <c r="BPJ232" s="250"/>
      <c r="BPK232" s="248"/>
      <c r="BPL232" s="249"/>
      <c r="BPM232" s="250"/>
      <c r="BPN232" s="248"/>
      <c r="BPO232" s="249"/>
      <c r="BPP232" s="250"/>
      <c r="BPQ232" s="248"/>
      <c r="BPR232" s="249"/>
      <c r="BPS232" s="250"/>
      <c r="BPT232" s="248"/>
      <c r="BPU232" s="249"/>
      <c r="BPV232" s="250"/>
      <c r="BPW232" s="248"/>
      <c r="BPX232" s="249"/>
      <c r="BPY232" s="250"/>
      <c r="BPZ232" s="248"/>
      <c r="BQA232" s="249"/>
      <c r="BQB232" s="250"/>
      <c r="BQC232" s="248"/>
      <c r="BQD232" s="249"/>
      <c r="BQE232" s="250"/>
      <c r="BQF232" s="248"/>
      <c r="BQG232" s="249"/>
      <c r="BQH232" s="250"/>
      <c r="BQI232" s="248"/>
      <c r="BQJ232" s="249"/>
      <c r="BQK232" s="250"/>
      <c r="BQL232" s="248"/>
      <c r="BQM232" s="249"/>
      <c r="BQN232" s="250"/>
      <c r="BQO232" s="248"/>
      <c r="BQP232" s="249"/>
      <c r="BQQ232" s="250"/>
      <c r="BQR232" s="248"/>
      <c r="BQS232" s="249"/>
      <c r="BQT232" s="250"/>
      <c r="BQU232" s="248"/>
      <c r="BQV232" s="249"/>
      <c r="BQW232" s="250"/>
      <c r="BQX232" s="248"/>
      <c r="BQY232" s="249"/>
      <c r="BQZ232" s="250"/>
      <c r="BRA232" s="248"/>
      <c r="BRB232" s="249"/>
      <c r="BRC232" s="250"/>
      <c r="BRD232" s="248"/>
      <c r="BRE232" s="249"/>
      <c r="BRF232" s="250"/>
      <c r="BRG232" s="248"/>
      <c r="BRH232" s="249"/>
      <c r="BRI232" s="250"/>
      <c r="BRJ232" s="248"/>
      <c r="BRK232" s="249"/>
      <c r="BRL232" s="250"/>
      <c r="BRM232" s="248"/>
      <c r="BRN232" s="249"/>
      <c r="BRO232" s="250"/>
      <c r="BRP232" s="248"/>
      <c r="BRQ232" s="249"/>
      <c r="BRR232" s="250"/>
      <c r="BRS232" s="248"/>
      <c r="BRT232" s="249"/>
      <c r="BRU232" s="250"/>
      <c r="BRV232" s="248"/>
      <c r="BRW232" s="249"/>
      <c r="BRX232" s="250"/>
      <c r="BRY232" s="248"/>
      <c r="BRZ232" s="249"/>
      <c r="BSA232" s="250"/>
      <c r="BSB232" s="248"/>
      <c r="BSC232" s="249"/>
      <c r="BSD232" s="250"/>
      <c r="BSE232" s="248"/>
      <c r="BSF232" s="249"/>
      <c r="BSG232" s="250"/>
      <c r="BSH232" s="248"/>
      <c r="BSI232" s="249"/>
      <c r="BSJ232" s="250"/>
      <c r="BSK232" s="248"/>
      <c r="BSL232" s="249"/>
      <c r="BSM232" s="250"/>
      <c r="BSN232" s="248"/>
      <c r="BSO232" s="249"/>
      <c r="BSP232" s="250"/>
      <c r="BSQ232" s="248"/>
      <c r="BSR232" s="249"/>
      <c r="BSS232" s="250"/>
      <c r="BST232" s="248"/>
      <c r="BSU232" s="249"/>
      <c r="BSV232" s="250"/>
      <c r="BSW232" s="248"/>
      <c r="BSX232" s="249"/>
      <c r="BSY232" s="250"/>
      <c r="BSZ232" s="248"/>
      <c r="BTA232" s="249"/>
      <c r="BTB232" s="250"/>
      <c r="BTC232" s="248"/>
      <c r="BTD232" s="249"/>
      <c r="BTE232" s="250"/>
      <c r="BTF232" s="248"/>
      <c r="BTG232" s="249"/>
      <c r="BTH232" s="250"/>
      <c r="BTI232" s="248"/>
      <c r="BTJ232" s="249"/>
      <c r="BTK232" s="250"/>
      <c r="BTL232" s="248"/>
      <c r="BTM232" s="249"/>
      <c r="BTN232" s="250"/>
      <c r="BTO232" s="248"/>
      <c r="BTP232" s="249"/>
      <c r="BTQ232" s="250"/>
      <c r="BTR232" s="248"/>
      <c r="BTS232" s="249"/>
      <c r="BTT232" s="250"/>
      <c r="BTU232" s="248"/>
      <c r="BTV232" s="249"/>
      <c r="BTW232" s="250"/>
      <c r="BTX232" s="248"/>
      <c r="BTY232" s="249"/>
      <c r="BTZ232" s="250"/>
      <c r="BUA232" s="248"/>
      <c r="BUB232" s="249"/>
      <c r="BUC232" s="250"/>
      <c r="BUD232" s="248"/>
      <c r="BUE232" s="249"/>
      <c r="BUF232" s="250"/>
      <c r="BUG232" s="248"/>
      <c r="BUH232" s="249"/>
      <c r="BUI232" s="250"/>
      <c r="BUJ232" s="248"/>
      <c r="BUK232" s="249"/>
      <c r="BUL232" s="250"/>
      <c r="BUM232" s="248"/>
      <c r="BUN232" s="249"/>
      <c r="BUO232" s="250"/>
      <c r="BUP232" s="248"/>
      <c r="BUQ232" s="249"/>
      <c r="BUR232" s="250"/>
      <c r="BUS232" s="248"/>
      <c r="BUT232" s="249"/>
      <c r="BUU232" s="250"/>
      <c r="BUV232" s="248"/>
      <c r="BUW232" s="249"/>
      <c r="BUX232" s="250"/>
      <c r="BUY232" s="248"/>
      <c r="BUZ232" s="249"/>
      <c r="BVA232" s="250"/>
      <c r="BVB232" s="248"/>
      <c r="BVC232" s="249"/>
      <c r="BVD232" s="250"/>
      <c r="BVE232" s="248"/>
      <c r="BVF232" s="249"/>
      <c r="BVG232" s="250"/>
      <c r="BVH232" s="248"/>
      <c r="BVI232" s="249"/>
      <c r="BVJ232" s="250"/>
      <c r="BVK232" s="248"/>
      <c r="BVL232" s="249"/>
      <c r="BVM232" s="250"/>
      <c r="BVN232" s="248"/>
      <c r="BVO232" s="249"/>
      <c r="BVP232" s="250"/>
      <c r="BVQ232" s="248"/>
      <c r="BVR232" s="249"/>
      <c r="BVS232" s="250"/>
      <c r="BVT232" s="248"/>
      <c r="BVU232" s="249"/>
      <c r="BVV232" s="250"/>
      <c r="BVW232" s="248"/>
      <c r="BVX232" s="249"/>
      <c r="BVY232" s="250"/>
      <c r="BVZ232" s="248"/>
      <c r="BWA232" s="249"/>
      <c r="BWB232" s="250"/>
      <c r="BWC232" s="248"/>
      <c r="BWD232" s="249"/>
      <c r="BWE232" s="250"/>
      <c r="BWF232" s="248"/>
      <c r="BWG232" s="249"/>
      <c r="BWH232" s="250"/>
      <c r="BWI232" s="248"/>
      <c r="BWJ232" s="249"/>
      <c r="BWK232" s="250"/>
      <c r="BWL232" s="248"/>
      <c r="BWM232" s="249"/>
      <c r="BWN232" s="250"/>
      <c r="BWO232" s="248"/>
      <c r="BWP232" s="249"/>
      <c r="BWQ232" s="250"/>
      <c r="BWR232" s="248"/>
      <c r="BWS232" s="249"/>
      <c r="BWT232" s="250"/>
      <c r="BWU232" s="248"/>
      <c r="BWV232" s="249"/>
      <c r="BWW232" s="250"/>
      <c r="BWX232" s="248"/>
      <c r="BWY232" s="249"/>
      <c r="BWZ232" s="250"/>
      <c r="BXA232" s="248"/>
      <c r="BXB232" s="249"/>
      <c r="BXC232" s="250"/>
      <c r="BXD232" s="248"/>
      <c r="BXE232" s="249"/>
      <c r="BXF232" s="250"/>
      <c r="BXG232" s="248"/>
      <c r="BXH232" s="249"/>
      <c r="BXI232" s="250"/>
      <c r="BXJ232" s="248"/>
      <c r="BXK232" s="249"/>
      <c r="BXL232" s="250"/>
      <c r="BXM232" s="248"/>
      <c r="BXN232" s="249"/>
      <c r="BXO232" s="250"/>
      <c r="BXP232" s="248"/>
      <c r="BXQ232" s="249"/>
      <c r="BXR232" s="250"/>
      <c r="BXS232" s="248"/>
      <c r="BXT232" s="249"/>
      <c r="BXU232" s="250"/>
      <c r="BXV232" s="248"/>
      <c r="BXW232" s="249"/>
      <c r="BXX232" s="250"/>
      <c r="BXY232" s="248"/>
      <c r="BXZ232" s="249"/>
      <c r="BYA232" s="250"/>
      <c r="BYB232" s="248"/>
      <c r="BYC232" s="249"/>
      <c r="BYD232" s="250"/>
      <c r="BYE232" s="248"/>
      <c r="BYF232" s="249"/>
      <c r="BYG232" s="250"/>
      <c r="BYH232" s="248"/>
      <c r="BYI232" s="249"/>
      <c r="BYJ232" s="250"/>
      <c r="BYK232" s="248"/>
      <c r="BYL232" s="249"/>
      <c r="BYM232" s="250"/>
      <c r="BYN232" s="248"/>
      <c r="BYO232" s="249"/>
      <c r="BYP232" s="250"/>
      <c r="BYQ232" s="248"/>
      <c r="BYR232" s="249"/>
      <c r="BYS232" s="250"/>
      <c r="BYT232" s="248"/>
      <c r="BYU232" s="249"/>
      <c r="BYV232" s="250"/>
      <c r="BYW232" s="248"/>
      <c r="BYX232" s="249"/>
      <c r="BYY232" s="250"/>
      <c r="BYZ232" s="248"/>
      <c r="BZA232" s="249"/>
      <c r="BZB232" s="250"/>
      <c r="BZC232" s="248"/>
      <c r="BZD232" s="249"/>
      <c r="BZE232" s="250"/>
      <c r="BZF232" s="248"/>
      <c r="BZG232" s="249"/>
      <c r="BZH232" s="250"/>
      <c r="BZI232" s="248"/>
      <c r="BZJ232" s="249"/>
      <c r="BZK232" s="250"/>
      <c r="BZL232" s="248"/>
      <c r="BZM232" s="249"/>
      <c r="BZN232" s="250"/>
      <c r="BZO232" s="248"/>
      <c r="BZP232" s="249"/>
      <c r="BZQ232" s="250"/>
      <c r="BZR232" s="248"/>
      <c r="BZS232" s="249"/>
      <c r="BZT232" s="250"/>
      <c r="BZU232" s="248"/>
      <c r="BZV232" s="249"/>
      <c r="BZW232" s="250"/>
      <c r="BZX232" s="248"/>
      <c r="BZY232" s="249"/>
      <c r="BZZ232" s="250"/>
      <c r="CAA232" s="248"/>
      <c r="CAB232" s="249"/>
      <c r="CAC232" s="250"/>
      <c r="CAD232" s="248"/>
      <c r="CAE232" s="249"/>
      <c r="CAF232" s="250"/>
      <c r="CAG232" s="248"/>
      <c r="CAH232" s="249"/>
      <c r="CAI232" s="250"/>
      <c r="CAJ232" s="248"/>
      <c r="CAK232" s="249"/>
      <c r="CAL232" s="250"/>
      <c r="CAM232" s="248"/>
      <c r="CAN232" s="249"/>
      <c r="CAO232" s="250"/>
      <c r="CAP232" s="248"/>
      <c r="CAQ232" s="249"/>
      <c r="CAR232" s="250"/>
      <c r="CAS232" s="248"/>
      <c r="CAT232" s="249"/>
      <c r="CAU232" s="250"/>
      <c r="CAV232" s="248"/>
      <c r="CAW232" s="249"/>
      <c r="CAX232" s="250"/>
      <c r="CAY232" s="248"/>
      <c r="CAZ232" s="249"/>
      <c r="CBA232" s="250"/>
      <c r="CBB232" s="248"/>
      <c r="CBC232" s="249"/>
      <c r="CBD232" s="250"/>
      <c r="CBE232" s="248"/>
      <c r="CBF232" s="249"/>
      <c r="CBG232" s="250"/>
      <c r="CBH232" s="248"/>
      <c r="CBI232" s="249"/>
      <c r="CBJ232" s="250"/>
      <c r="CBK232" s="248"/>
      <c r="CBL232" s="249"/>
      <c r="CBM232" s="250"/>
      <c r="CBN232" s="248"/>
      <c r="CBO232" s="249"/>
      <c r="CBP232" s="250"/>
      <c r="CBQ232" s="248"/>
      <c r="CBR232" s="249"/>
      <c r="CBS232" s="250"/>
      <c r="CBT232" s="248"/>
      <c r="CBU232" s="249"/>
      <c r="CBV232" s="250"/>
      <c r="CBW232" s="248"/>
      <c r="CBX232" s="249"/>
      <c r="CBY232" s="250"/>
      <c r="CBZ232" s="248"/>
      <c r="CCA232" s="249"/>
      <c r="CCB232" s="250"/>
      <c r="CCC232" s="248"/>
      <c r="CCD232" s="249"/>
      <c r="CCE232" s="250"/>
      <c r="CCF232" s="248"/>
      <c r="CCG232" s="249"/>
      <c r="CCH232" s="250"/>
      <c r="CCI232" s="248"/>
      <c r="CCJ232" s="249"/>
      <c r="CCK232" s="250"/>
      <c r="CCL232" s="248"/>
      <c r="CCM232" s="249"/>
      <c r="CCN232" s="250"/>
      <c r="CCO232" s="248"/>
      <c r="CCP232" s="249"/>
      <c r="CCQ232" s="250"/>
      <c r="CCR232" s="248"/>
      <c r="CCS232" s="249"/>
      <c r="CCT232" s="250"/>
      <c r="CCU232" s="248"/>
      <c r="CCV232" s="249"/>
      <c r="CCW232" s="250"/>
      <c r="CCX232" s="248"/>
      <c r="CCY232" s="249"/>
      <c r="CCZ232" s="250"/>
      <c r="CDA232" s="248"/>
      <c r="CDB232" s="249"/>
      <c r="CDC232" s="250"/>
      <c r="CDD232" s="248"/>
      <c r="CDE232" s="249"/>
      <c r="CDF232" s="250"/>
      <c r="CDG232" s="248"/>
      <c r="CDH232" s="249"/>
      <c r="CDI232" s="250"/>
      <c r="CDJ232" s="248"/>
      <c r="CDK232" s="249"/>
      <c r="CDL232" s="250"/>
      <c r="CDM232" s="248"/>
      <c r="CDN232" s="249"/>
      <c r="CDO232" s="250"/>
      <c r="CDP232" s="248"/>
      <c r="CDQ232" s="249"/>
      <c r="CDR232" s="250"/>
      <c r="CDS232" s="248"/>
      <c r="CDT232" s="249"/>
      <c r="CDU232" s="250"/>
      <c r="CDV232" s="248"/>
      <c r="CDW232" s="249"/>
      <c r="CDX232" s="250"/>
      <c r="CDY232" s="248"/>
      <c r="CDZ232" s="249"/>
      <c r="CEA232" s="250"/>
      <c r="CEB232" s="248"/>
      <c r="CEC232" s="249"/>
      <c r="CED232" s="250"/>
      <c r="CEE232" s="248"/>
      <c r="CEF232" s="249"/>
      <c r="CEG232" s="250"/>
      <c r="CEH232" s="248"/>
      <c r="CEI232" s="249"/>
      <c r="CEJ232" s="250"/>
      <c r="CEK232" s="248"/>
      <c r="CEL232" s="249"/>
      <c r="CEM232" s="250"/>
      <c r="CEN232" s="248"/>
      <c r="CEO232" s="249"/>
      <c r="CEP232" s="250"/>
      <c r="CEQ232" s="248"/>
      <c r="CER232" s="249"/>
      <c r="CES232" s="250"/>
      <c r="CET232" s="248"/>
      <c r="CEU232" s="249"/>
      <c r="CEV232" s="250"/>
      <c r="CEW232" s="248"/>
      <c r="CEX232" s="249"/>
      <c r="CEY232" s="250"/>
      <c r="CEZ232" s="248"/>
      <c r="CFA232" s="249"/>
      <c r="CFB232" s="250"/>
      <c r="CFC232" s="248"/>
      <c r="CFD232" s="249"/>
      <c r="CFE232" s="250"/>
      <c r="CFF232" s="248"/>
      <c r="CFG232" s="249"/>
      <c r="CFH232" s="250"/>
      <c r="CFI232" s="248"/>
      <c r="CFJ232" s="249"/>
      <c r="CFK232" s="250"/>
      <c r="CFL232" s="248"/>
      <c r="CFM232" s="249"/>
      <c r="CFN232" s="250"/>
      <c r="CFO232" s="248"/>
      <c r="CFP232" s="249"/>
      <c r="CFQ232" s="250"/>
      <c r="CFR232" s="248"/>
      <c r="CFS232" s="249"/>
      <c r="CFT232" s="250"/>
      <c r="CFU232" s="248"/>
      <c r="CFV232" s="249"/>
      <c r="CFW232" s="250"/>
      <c r="CFX232" s="248"/>
      <c r="CFY232" s="249"/>
      <c r="CFZ232" s="250"/>
      <c r="CGA232" s="248"/>
      <c r="CGB232" s="249"/>
      <c r="CGC232" s="250"/>
      <c r="CGD232" s="248"/>
      <c r="CGE232" s="249"/>
      <c r="CGF232" s="250"/>
      <c r="CGG232" s="248"/>
      <c r="CGH232" s="249"/>
      <c r="CGI232" s="250"/>
      <c r="CGJ232" s="248"/>
      <c r="CGK232" s="249"/>
      <c r="CGL232" s="250"/>
      <c r="CGM232" s="248"/>
      <c r="CGN232" s="249"/>
      <c r="CGO232" s="250"/>
      <c r="CGP232" s="248"/>
      <c r="CGQ232" s="249"/>
      <c r="CGR232" s="250"/>
      <c r="CGS232" s="248"/>
      <c r="CGT232" s="249"/>
      <c r="CGU232" s="250"/>
      <c r="CGV232" s="248"/>
      <c r="CGW232" s="249"/>
      <c r="CGX232" s="250"/>
      <c r="CGY232" s="248"/>
      <c r="CGZ232" s="249"/>
      <c r="CHA232" s="250"/>
      <c r="CHB232" s="248"/>
      <c r="CHC232" s="249"/>
      <c r="CHD232" s="250"/>
      <c r="CHE232" s="248"/>
      <c r="CHF232" s="249"/>
      <c r="CHG232" s="250"/>
      <c r="CHH232" s="248"/>
      <c r="CHI232" s="249"/>
      <c r="CHJ232" s="250"/>
      <c r="CHK232" s="248"/>
      <c r="CHL232" s="249"/>
      <c r="CHM232" s="250"/>
      <c r="CHN232" s="248"/>
      <c r="CHO232" s="249"/>
      <c r="CHP232" s="250"/>
      <c r="CHQ232" s="248"/>
      <c r="CHR232" s="249"/>
      <c r="CHS232" s="250"/>
      <c r="CHT232" s="248"/>
      <c r="CHU232" s="249"/>
      <c r="CHV232" s="250"/>
      <c r="CHW232" s="248"/>
      <c r="CHX232" s="249"/>
      <c r="CHY232" s="250"/>
      <c r="CHZ232" s="248"/>
      <c r="CIA232" s="249"/>
      <c r="CIB232" s="250"/>
      <c r="CIC232" s="248"/>
      <c r="CID232" s="249"/>
      <c r="CIE232" s="250"/>
      <c r="CIF232" s="248"/>
      <c r="CIG232" s="249"/>
      <c r="CIH232" s="250"/>
      <c r="CII232" s="248"/>
      <c r="CIJ232" s="249"/>
      <c r="CIK232" s="250"/>
      <c r="CIL232" s="248"/>
      <c r="CIM232" s="249"/>
      <c r="CIN232" s="250"/>
      <c r="CIO232" s="248"/>
      <c r="CIP232" s="249"/>
      <c r="CIQ232" s="250"/>
      <c r="CIR232" s="248"/>
      <c r="CIS232" s="249"/>
      <c r="CIT232" s="250"/>
      <c r="CIU232" s="248"/>
      <c r="CIV232" s="249"/>
      <c r="CIW232" s="250"/>
      <c r="CIX232" s="248"/>
      <c r="CIY232" s="249"/>
      <c r="CIZ232" s="250"/>
      <c r="CJA232" s="248"/>
      <c r="CJB232" s="249"/>
      <c r="CJC232" s="250"/>
      <c r="CJD232" s="248"/>
      <c r="CJE232" s="249"/>
      <c r="CJF232" s="250"/>
      <c r="CJG232" s="248"/>
      <c r="CJH232" s="249"/>
      <c r="CJI232" s="250"/>
      <c r="CJJ232" s="248"/>
      <c r="CJK232" s="249"/>
      <c r="CJL232" s="250"/>
      <c r="CJM232" s="248"/>
      <c r="CJN232" s="249"/>
      <c r="CJO232" s="250"/>
      <c r="CJP232" s="248"/>
      <c r="CJQ232" s="249"/>
      <c r="CJR232" s="250"/>
      <c r="CJS232" s="248"/>
      <c r="CJT232" s="249"/>
      <c r="CJU232" s="250"/>
      <c r="CJV232" s="248"/>
      <c r="CJW232" s="249"/>
      <c r="CJX232" s="250"/>
      <c r="CJY232" s="248"/>
      <c r="CJZ232" s="249"/>
      <c r="CKA232" s="250"/>
      <c r="CKB232" s="248"/>
      <c r="CKC232" s="249"/>
      <c r="CKD232" s="250"/>
      <c r="CKE232" s="248"/>
      <c r="CKF232" s="249"/>
      <c r="CKG232" s="250"/>
      <c r="CKH232" s="248"/>
      <c r="CKI232" s="249"/>
      <c r="CKJ232" s="250"/>
      <c r="CKK232" s="248"/>
      <c r="CKL232" s="249"/>
      <c r="CKM232" s="250"/>
      <c r="CKN232" s="248"/>
      <c r="CKO232" s="249"/>
      <c r="CKP232" s="250"/>
      <c r="CKQ232" s="248"/>
      <c r="CKR232" s="249"/>
      <c r="CKS232" s="250"/>
      <c r="CKT232" s="248"/>
      <c r="CKU232" s="249"/>
      <c r="CKV232" s="250"/>
      <c r="CKW232" s="248"/>
      <c r="CKX232" s="249"/>
      <c r="CKY232" s="250"/>
      <c r="CKZ232" s="248"/>
      <c r="CLA232" s="249"/>
      <c r="CLB232" s="250"/>
      <c r="CLC232" s="248"/>
      <c r="CLD232" s="249"/>
      <c r="CLE232" s="250"/>
      <c r="CLF232" s="248"/>
      <c r="CLG232" s="249"/>
      <c r="CLH232" s="250"/>
      <c r="CLI232" s="248"/>
      <c r="CLJ232" s="249"/>
      <c r="CLK232" s="250"/>
      <c r="CLL232" s="248"/>
      <c r="CLM232" s="249"/>
      <c r="CLN232" s="250"/>
      <c r="CLO232" s="248"/>
      <c r="CLP232" s="249"/>
      <c r="CLQ232" s="250"/>
      <c r="CLR232" s="248"/>
      <c r="CLS232" s="249"/>
      <c r="CLT232" s="250"/>
      <c r="CLU232" s="248"/>
      <c r="CLV232" s="249"/>
      <c r="CLW232" s="250"/>
      <c r="CLX232" s="248"/>
      <c r="CLY232" s="249"/>
      <c r="CLZ232" s="250"/>
      <c r="CMA232" s="248"/>
      <c r="CMB232" s="249"/>
      <c r="CMC232" s="250"/>
      <c r="CMD232" s="248"/>
      <c r="CME232" s="249"/>
      <c r="CMF232" s="250"/>
      <c r="CMG232" s="248"/>
      <c r="CMH232" s="249"/>
      <c r="CMI232" s="250"/>
      <c r="CMJ232" s="248"/>
      <c r="CMK232" s="249"/>
      <c r="CML232" s="250"/>
      <c r="CMM232" s="248"/>
      <c r="CMN232" s="249"/>
      <c r="CMO232" s="250"/>
      <c r="CMP232" s="248"/>
      <c r="CMQ232" s="249"/>
      <c r="CMR232" s="250"/>
      <c r="CMS232" s="248"/>
      <c r="CMT232" s="249"/>
      <c r="CMU232" s="250"/>
      <c r="CMV232" s="248"/>
      <c r="CMW232" s="249"/>
      <c r="CMX232" s="250"/>
      <c r="CMY232" s="248"/>
      <c r="CMZ232" s="249"/>
      <c r="CNA232" s="250"/>
      <c r="CNB232" s="248"/>
      <c r="CNC232" s="249"/>
      <c r="CND232" s="250"/>
      <c r="CNE232" s="248"/>
      <c r="CNF232" s="249"/>
      <c r="CNG232" s="250"/>
      <c r="CNH232" s="248"/>
      <c r="CNI232" s="249"/>
      <c r="CNJ232" s="250"/>
      <c r="CNK232" s="248"/>
      <c r="CNL232" s="249"/>
      <c r="CNM232" s="250"/>
      <c r="CNN232" s="248"/>
      <c r="CNO232" s="249"/>
      <c r="CNP232" s="250"/>
      <c r="CNQ232" s="248"/>
      <c r="CNR232" s="249"/>
      <c r="CNS232" s="250"/>
      <c r="CNT232" s="248"/>
      <c r="CNU232" s="249"/>
      <c r="CNV232" s="250"/>
      <c r="CNW232" s="248"/>
      <c r="CNX232" s="249"/>
      <c r="CNY232" s="250"/>
      <c r="CNZ232" s="248"/>
      <c r="COA232" s="249"/>
      <c r="COB232" s="250"/>
      <c r="COC232" s="248"/>
      <c r="COD232" s="249"/>
      <c r="COE232" s="250"/>
      <c r="COF232" s="248"/>
      <c r="COG232" s="249"/>
      <c r="COH232" s="250"/>
      <c r="COI232" s="248"/>
      <c r="COJ232" s="249"/>
      <c r="COK232" s="250"/>
      <c r="COL232" s="248"/>
      <c r="COM232" s="249"/>
      <c r="CON232" s="250"/>
      <c r="COO232" s="248"/>
      <c r="COP232" s="249"/>
      <c r="COQ232" s="250"/>
      <c r="COR232" s="248"/>
      <c r="COS232" s="249"/>
      <c r="COT232" s="250"/>
      <c r="COU232" s="248"/>
      <c r="COV232" s="249"/>
      <c r="COW232" s="250"/>
      <c r="COX232" s="248"/>
      <c r="COY232" s="249"/>
      <c r="COZ232" s="250"/>
      <c r="CPA232" s="248"/>
      <c r="CPB232" s="249"/>
      <c r="CPC232" s="250"/>
      <c r="CPD232" s="248"/>
      <c r="CPE232" s="249"/>
      <c r="CPF232" s="250"/>
      <c r="CPG232" s="248"/>
      <c r="CPH232" s="249"/>
      <c r="CPI232" s="250"/>
      <c r="CPJ232" s="248"/>
      <c r="CPK232" s="249"/>
      <c r="CPL232" s="250"/>
      <c r="CPM232" s="248"/>
      <c r="CPN232" s="249"/>
      <c r="CPO232" s="250"/>
      <c r="CPP232" s="248"/>
      <c r="CPQ232" s="249"/>
      <c r="CPR232" s="250"/>
      <c r="CPS232" s="248"/>
      <c r="CPT232" s="249"/>
      <c r="CPU232" s="250"/>
      <c r="CPV232" s="248"/>
      <c r="CPW232" s="249"/>
      <c r="CPX232" s="250"/>
      <c r="CPY232" s="248"/>
      <c r="CPZ232" s="249"/>
      <c r="CQA232" s="250"/>
      <c r="CQB232" s="248"/>
      <c r="CQC232" s="249"/>
      <c r="CQD232" s="250"/>
      <c r="CQE232" s="248"/>
      <c r="CQF232" s="249"/>
      <c r="CQG232" s="250"/>
      <c r="CQH232" s="248"/>
      <c r="CQI232" s="249"/>
      <c r="CQJ232" s="250"/>
      <c r="CQK232" s="248"/>
      <c r="CQL232" s="249"/>
      <c r="CQM232" s="250"/>
      <c r="CQN232" s="248"/>
      <c r="CQO232" s="249"/>
      <c r="CQP232" s="250"/>
      <c r="CQQ232" s="248"/>
      <c r="CQR232" s="249"/>
      <c r="CQS232" s="250"/>
      <c r="CQT232" s="248"/>
      <c r="CQU232" s="249"/>
      <c r="CQV232" s="250"/>
      <c r="CQW232" s="248"/>
      <c r="CQX232" s="249"/>
      <c r="CQY232" s="250"/>
      <c r="CQZ232" s="248"/>
      <c r="CRA232" s="249"/>
      <c r="CRB232" s="250"/>
      <c r="CRC232" s="248"/>
      <c r="CRD232" s="249"/>
      <c r="CRE232" s="250"/>
      <c r="CRF232" s="248"/>
      <c r="CRG232" s="249"/>
      <c r="CRH232" s="250"/>
      <c r="CRI232" s="248"/>
      <c r="CRJ232" s="249"/>
      <c r="CRK232" s="250"/>
      <c r="CRL232" s="248"/>
      <c r="CRM232" s="249"/>
      <c r="CRN232" s="250"/>
      <c r="CRO232" s="248"/>
      <c r="CRP232" s="249"/>
      <c r="CRQ232" s="250"/>
      <c r="CRR232" s="248"/>
      <c r="CRS232" s="249"/>
      <c r="CRT232" s="250"/>
      <c r="CRU232" s="248"/>
      <c r="CRV232" s="249"/>
      <c r="CRW232" s="250"/>
      <c r="CRX232" s="248"/>
      <c r="CRY232" s="249"/>
      <c r="CRZ232" s="250"/>
      <c r="CSA232" s="248"/>
      <c r="CSB232" s="249"/>
      <c r="CSC232" s="250"/>
      <c r="CSD232" s="248"/>
      <c r="CSE232" s="249"/>
      <c r="CSF232" s="250"/>
      <c r="CSG232" s="248"/>
      <c r="CSH232" s="249"/>
      <c r="CSI232" s="250"/>
      <c r="CSJ232" s="248"/>
      <c r="CSK232" s="249"/>
      <c r="CSL232" s="250"/>
      <c r="CSM232" s="248"/>
      <c r="CSN232" s="249"/>
      <c r="CSO232" s="250"/>
      <c r="CSP232" s="248"/>
      <c r="CSQ232" s="249"/>
      <c r="CSR232" s="250"/>
      <c r="CSS232" s="248"/>
      <c r="CST232" s="249"/>
      <c r="CSU232" s="250"/>
      <c r="CSV232" s="248"/>
      <c r="CSW232" s="249"/>
      <c r="CSX232" s="250"/>
      <c r="CSY232" s="248"/>
      <c r="CSZ232" s="249"/>
      <c r="CTA232" s="250"/>
      <c r="CTB232" s="248"/>
      <c r="CTC232" s="249"/>
      <c r="CTD232" s="250"/>
      <c r="CTE232" s="248"/>
      <c r="CTF232" s="249"/>
      <c r="CTG232" s="250"/>
      <c r="CTH232" s="248"/>
      <c r="CTI232" s="249"/>
      <c r="CTJ232" s="250"/>
      <c r="CTK232" s="248"/>
      <c r="CTL232" s="249"/>
      <c r="CTM232" s="250"/>
      <c r="CTN232" s="248"/>
      <c r="CTO232" s="249"/>
      <c r="CTP232" s="250"/>
      <c r="CTQ232" s="248"/>
      <c r="CTR232" s="249"/>
      <c r="CTS232" s="250"/>
      <c r="CTT232" s="248"/>
      <c r="CTU232" s="249"/>
      <c r="CTV232" s="250"/>
      <c r="CTW232" s="248"/>
      <c r="CTX232" s="249"/>
      <c r="CTY232" s="250"/>
      <c r="CTZ232" s="248"/>
      <c r="CUA232" s="249"/>
      <c r="CUB232" s="250"/>
      <c r="CUC232" s="248"/>
      <c r="CUD232" s="249"/>
      <c r="CUE232" s="250"/>
      <c r="CUF232" s="248"/>
      <c r="CUG232" s="249"/>
      <c r="CUH232" s="250"/>
      <c r="CUI232" s="248"/>
      <c r="CUJ232" s="249"/>
      <c r="CUK232" s="250"/>
      <c r="CUL232" s="248"/>
      <c r="CUM232" s="249"/>
      <c r="CUN232" s="250"/>
      <c r="CUO232" s="248"/>
      <c r="CUP232" s="249"/>
      <c r="CUQ232" s="250"/>
      <c r="CUR232" s="248"/>
      <c r="CUS232" s="249"/>
      <c r="CUT232" s="250"/>
      <c r="CUU232" s="248"/>
      <c r="CUV232" s="249"/>
      <c r="CUW232" s="250"/>
      <c r="CUX232" s="248"/>
      <c r="CUY232" s="249"/>
      <c r="CUZ232" s="250"/>
      <c r="CVA232" s="248"/>
      <c r="CVB232" s="249"/>
      <c r="CVC232" s="250"/>
      <c r="CVD232" s="248"/>
      <c r="CVE232" s="249"/>
      <c r="CVF232" s="250"/>
      <c r="CVG232" s="248"/>
      <c r="CVH232" s="249"/>
      <c r="CVI232" s="250"/>
      <c r="CVJ232" s="248"/>
      <c r="CVK232" s="249"/>
      <c r="CVL232" s="250"/>
      <c r="CVM232" s="248"/>
      <c r="CVN232" s="249"/>
      <c r="CVO232" s="250"/>
      <c r="CVP232" s="248"/>
      <c r="CVQ232" s="249"/>
      <c r="CVR232" s="250"/>
      <c r="CVS232" s="248"/>
      <c r="CVT232" s="249"/>
      <c r="CVU232" s="250"/>
      <c r="CVV232" s="248"/>
      <c r="CVW232" s="249"/>
      <c r="CVX232" s="250"/>
      <c r="CVY232" s="248"/>
      <c r="CVZ232" s="249"/>
      <c r="CWA232" s="250"/>
      <c r="CWB232" s="248"/>
      <c r="CWC232" s="249"/>
      <c r="CWD232" s="250"/>
      <c r="CWE232" s="248"/>
      <c r="CWF232" s="249"/>
      <c r="CWG232" s="250"/>
      <c r="CWH232" s="248"/>
      <c r="CWI232" s="249"/>
      <c r="CWJ232" s="250"/>
      <c r="CWK232" s="248"/>
      <c r="CWL232" s="249"/>
      <c r="CWM232" s="250"/>
      <c r="CWN232" s="248"/>
      <c r="CWO232" s="249"/>
      <c r="CWP232" s="250"/>
      <c r="CWQ232" s="248"/>
      <c r="CWR232" s="249"/>
      <c r="CWS232" s="250"/>
      <c r="CWT232" s="248"/>
      <c r="CWU232" s="249"/>
      <c r="CWV232" s="250"/>
      <c r="CWW232" s="248"/>
      <c r="CWX232" s="249"/>
      <c r="CWY232" s="250"/>
      <c r="CWZ232" s="248"/>
      <c r="CXA232" s="249"/>
      <c r="CXB232" s="250"/>
      <c r="CXC232" s="248"/>
      <c r="CXD232" s="249"/>
      <c r="CXE232" s="250"/>
      <c r="CXF232" s="248"/>
      <c r="CXG232" s="249"/>
      <c r="CXH232" s="250"/>
      <c r="CXI232" s="248"/>
      <c r="CXJ232" s="249"/>
      <c r="CXK232" s="250"/>
      <c r="CXL232" s="248"/>
      <c r="CXM232" s="249"/>
      <c r="CXN232" s="250"/>
      <c r="CXO232" s="248"/>
      <c r="CXP232" s="249"/>
      <c r="CXQ232" s="250"/>
      <c r="CXR232" s="248"/>
      <c r="CXS232" s="249"/>
      <c r="CXT232" s="250"/>
      <c r="CXU232" s="248"/>
      <c r="CXV232" s="249"/>
      <c r="CXW232" s="250"/>
      <c r="CXX232" s="248"/>
      <c r="CXY232" s="249"/>
      <c r="CXZ232" s="250"/>
      <c r="CYA232" s="248"/>
      <c r="CYB232" s="249"/>
      <c r="CYC232" s="250"/>
      <c r="CYD232" s="248"/>
      <c r="CYE232" s="249"/>
      <c r="CYF232" s="250"/>
      <c r="CYG232" s="248"/>
      <c r="CYH232" s="249"/>
      <c r="CYI232" s="250"/>
      <c r="CYJ232" s="248"/>
      <c r="CYK232" s="249"/>
      <c r="CYL232" s="250"/>
      <c r="CYM232" s="248"/>
      <c r="CYN232" s="249"/>
      <c r="CYO232" s="250"/>
      <c r="CYP232" s="248"/>
      <c r="CYQ232" s="249"/>
      <c r="CYR232" s="250"/>
      <c r="CYS232" s="248"/>
      <c r="CYT232" s="249"/>
      <c r="CYU232" s="250"/>
      <c r="CYV232" s="248"/>
      <c r="CYW232" s="249"/>
      <c r="CYX232" s="250"/>
      <c r="CYY232" s="248"/>
      <c r="CYZ232" s="249"/>
      <c r="CZA232" s="250"/>
      <c r="CZB232" s="248"/>
      <c r="CZC232" s="249"/>
      <c r="CZD232" s="250"/>
      <c r="CZE232" s="248"/>
      <c r="CZF232" s="249"/>
      <c r="CZG232" s="250"/>
      <c r="CZH232" s="248"/>
      <c r="CZI232" s="249"/>
      <c r="CZJ232" s="250"/>
      <c r="CZK232" s="248"/>
      <c r="CZL232" s="249"/>
      <c r="CZM232" s="250"/>
      <c r="CZN232" s="248"/>
      <c r="CZO232" s="249"/>
      <c r="CZP232" s="250"/>
      <c r="CZQ232" s="248"/>
      <c r="CZR232" s="249"/>
      <c r="CZS232" s="250"/>
      <c r="CZT232" s="248"/>
      <c r="CZU232" s="249"/>
      <c r="CZV232" s="250"/>
      <c r="CZW232" s="248"/>
      <c r="CZX232" s="249"/>
      <c r="CZY232" s="250"/>
      <c r="CZZ232" s="248"/>
      <c r="DAA232" s="249"/>
      <c r="DAB232" s="250"/>
      <c r="DAC232" s="248"/>
      <c r="DAD232" s="249"/>
      <c r="DAE232" s="250"/>
      <c r="DAF232" s="248"/>
      <c r="DAG232" s="249"/>
      <c r="DAH232" s="250"/>
      <c r="DAI232" s="248"/>
      <c r="DAJ232" s="249"/>
      <c r="DAK232" s="250"/>
      <c r="DAL232" s="248"/>
      <c r="DAM232" s="249"/>
      <c r="DAN232" s="250"/>
      <c r="DAO232" s="248"/>
      <c r="DAP232" s="249"/>
      <c r="DAQ232" s="250"/>
      <c r="DAR232" s="248"/>
      <c r="DAS232" s="249"/>
      <c r="DAT232" s="250"/>
      <c r="DAU232" s="248"/>
      <c r="DAV232" s="249"/>
      <c r="DAW232" s="250"/>
      <c r="DAX232" s="248"/>
      <c r="DAY232" s="249"/>
      <c r="DAZ232" s="250"/>
      <c r="DBA232" s="248"/>
      <c r="DBB232" s="249"/>
      <c r="DBC232" s="250"/>
      <c r="DBD232" s="248"/>
      <c r="DBE232" s="249"/>
      <c r="DBF232" s="250"/>
      <c r="DBG232" s="248"/>
      <c r="DBH232" s="249"/>
      <c r="DBI232" s="250"/>
      <c r="DBJ232" s="248"/>
      <c r="DBK232" s="249"/>
      <c r="DBL232" s="250"/>
      <c r="DBM232" s="248"/>
      <c r="DBN232" s="249"/>
      <c r="DBO232" s="250"/>
      <c r="DBP232" s="248"/>
      <c r="DBQ232" s="249"/>
      <c r="DBR232" s="250"/>
      <c r="DBS232" s="248"/>
      <c r="DBT232" s="249"/>
      <c r="DBU232" s="250"/>
      <c r="DBV232" s="248"/>
      <c r="DBW232" s="249"/>
      <c r="DBX232" s="250"/>
      <c r="DBY232" s="248"/>
      <c r="DBZ232" s="249"/>
      <c r="DCA232" s="250"/>
      <c r="DCB232" s="248"/>
      <c r="DCC232" s="249"/>
      <c r="DCD232" s="250"/>
      <c r="DCE232" s="248"/>
      <c r="DCF232" s="249"/>
      <c r="DCG232" s="250"/>
      <c r="DCH232" s="248"/>
      <c r="DCI232" s="249"/>
      <c r="DCJ232" s="250"/>
      <c r="DCK232" s="248"/>
      <c r="DCL232" s="249"/>
      <c r="DCM232" s="250"/>
      <c r="DCN232" s="248"/>
      <c r="DCO232" s="249"/>
      <c r="DCP232" s="250"/>
      <c r="DCQ232" s="248"/>
      <c r="DCR232" s="249"/>
      <c r="DCS232" s="250"/>
      <c r="DCT232" s="248"/>
      <c r="DCU232" s="249"/>
      <c r="DCV232" s="250"/>
      <c r="DCW232" s="248"/>
      <c r="DCX232" s="249"/>
      <c r="DCY232" s="250"/>
      <c r="DCZ232" s="248"/>
      <c r="DDA232" s="249"/>
      <c r="DDB232" s="250"/>
      <c r="DDC232" s="248"/>
      <c r="DDD232" s="249"/>
      <c r="DDE232" s="250"/>
      <c r="DDF232" s="248"/>
      <c r="DDG232" s="249"/>
      <c r="DDH232" s="250"/>
      <c r="DDI232" s="248"/>
      <c r="DDJ232" s="249"/>
      <c r="DDK232" s="250"/>
      <c r="DDL232" s="248"/>
      <c r="DDM232" s="249"/>
      <c r="DDN232" s="250"/>
      <c r="DDO232" s="248"/>
      <c r="DDP232" s="249"/>
      <c r="DDQ232" s="250"/>
      <c r="DDR232" s="248"/>
      <c r="DDS232" s="249"/>
      <c r="DDT232" s="250"/>
      <c r="DDU232" s="248"/>
      <c r="DDV232" s="249"/>
      <c r="DDW232" s="250"/>
      <c r="DDX232" s="248"/>
      <c r="DDY232" s="249"/>
      <c r="DDZ232" s="250"/>
      <c r="DEA232" s="248"/>
      <c r="DEB232" s="249"/>
      <c r="DEC232" s="250"/>
      <c r="DED232" s="248"/>
      <c r="DEE232" s="249"/>
      <c r="DEF232" s="250"/>
      <c r="DEG232" s="248"/>
      <c r="DEH232" s="249"/>
      <c r="DEI232" s="250"/>
      <c r="DEJ232" s="248"/>
      <c r="DEK232" s="249"/>
      <c r="DEL232" s="250"/>
      <c r="DEM232" s="248"/>
      <c r="DEN232" s="249"/>
      <c r="DEO232" s="250"/>
      <c r="DEP232" s="248"/>
      <c r="DEQ232" s="249"/>
      <c r="DER232" s="250"/>
      <c r="DES232" s="248"/>
      <c r="DET232" s="249"/>
      <c r="DEU232" s="250"/>
      <c r="DEV232" s="248"/>
      <c r="DEW232" s="249"/>
      <c r="DEX232" s="250"/>
      <c r="DEY232" s="248"/>
      <c r="DEZ232" s="249"/>
      <c r="DFA232" s="250"/>
      <c r="DFB232" s="248"/>
      <c r="DFC232" s="249"/>
      <c r="DFD232" s="250"/>
      <c r="DFE232" s="248"/>
      <c r="DFF232" s="249"/>
      <c r="DFG232" s="250"/>
      <c r="DFH232" s="248"/>
      <c r="DFI232" s="249"/>
      <c r="DFJ232" s="250"/>
      <c r="DFK232" s="248"/>
      <c r="DFL232" s="249"/>
      <c r="DFM232" s="250"/>
      <c r="DFN232" s="248"/>
      <c r="DFO232" s="249"/>
      <c r="DFP232" s="250"/>
      <c r="DFQ232" s="248"/>
      <c r="DFR232" s="249"/>
      <c r="DFS232" s="250"/>
      <c r="DFT232" s="248"/>
      <c r="DFU232" s="249"/>
      <c r="DFV232" s="250"/>
      <c r="DFW232" s="248"/>
      <c r="DFX232" s="249"/>
      <c r="DFY232" s="250"/>
      <c r="DFZ232" s="248"/>
      <c r="DGA232" s="249"/>
      <c r="DGB232" s="250"/>
      <c r="DGC232" s="248"/>
      <c r="DGD232" s="249"/>
      <c r="DGE232" s="250"/>
      <c r="DGF232" s="248"/>
      <c r="DGG232" s="249"/>
      <c r="DGH232" s="250"/>
      <c r="DGI232" s="248"/>
      <c r="DGJ232" s="249"/>
      <c r="DGK232" s="250"/>
      <c r="DGL232" s="248"/>
      <c r="DGM232" s="249"/>
      <c r="DGN232" s="250"/>
      <c r="DGO232" s="248"/>
      <c r="DGP232" s="249"/>
      <c r="DGQ232" s="250"/>
      <c r="DGR232" s="248"/>
      <c r="DGS232" s="249"/>
      <c r="DGT232" s="250"/>
      <c r="DGU232" s="248"/>
      <c r="DGV232" s="249"/>
      <c r="DGW232" s="250"/>
      <c r="DGX232" s="248"/>
      <c r="DGY232" s="249"/>
      <c r="DGZ232" s="250"/>
      <c r="DHA232" s="248"/>
      <c r="DHB232" s="249"/>
      <c r="DHC232" s="250"/>
      <c r="DHD232" s="248"/>
      <c r="DHE232" s="249"/>
      <c r="DHF232" s="250"/>
      <c r="DHG232" s="248"/>
      <c r="DHH232" s="249"/>
      <c r="DHI232" s="250"/>
      <c r="DHJ232" s="248"/>
      <c r="DHK232" s="249"/>
      <c r="DHL232" s="250"/>
      <c r="DHM232" s="248"/>
      <c r="DHN232" s="249"/>
      <c r="DHO232" s="250"/>
      <c r="DHP232" s="248"/>
      <c r="DHQ232" s="249"/>
      <c r="DHR232" s="250"/>
      <c r="DHS232" s="248"/>
      <c r="DHT232" s="249"/>
      <c r="DHU232" s="250"/>
      <c r="DHV232" s="248"/>
      <c r="DHW232" s="249"/>
      <c r="DHX232" s="250"/>
      <c r="DHY232" s="248"/>
      <c r="DHZ232" s="249"/>
      <c r="DIA232" s="250"/>
      <c r="DIB232" s="248"/>
      <c r="DIC232" s="249"/>
      <c r="DID232" s="250"/>
      <c r="DIE232" s="248"/>
      <c r="DIF232" s="249"/>
      <c r="DIG232" s="250"/>
      <c r="DIH232" s="248"/>
      <c r="DII232" s="249"/>
      <c r="DIJ232" s="250"/>
      <c r="DIK232" s="248"/>
      <c r="DIL232" s="249"/>
      <c r="DIM232" s="250"/>
      <c r="DIN232" s="248"/>
      <c r="DIO232" s="249"/>
      <c r="DIP232" s="250"/>
      <c r="DIQ232" s="248"/>
      <c r="DIR232" s="249"/>
      <c r="DIS232" s="250"/>
      <c r="DIT232" s="248"/>
      <c r="DIU232" s="249"/>
      <c r="DIV232" s="250"/>
      <c r="DIW232" s="248"/>
      <c r="DIX232" s="249"/>
      <c r="DIY232" s="250"/>
      <c r="DIZ232" s="248"/>
      <c r="DJA232" s="249"/>
      <c r="DJB232" s="250"/>
      <c r="DJC232" s="248"/>
      <c r="DJD232" s="249"/>
      <c r="DJE232" s="250"/>
      <c r="DJF232" s="248"/>
      <c r="DJG232" s="249"/>
      <c r="DJH232" s="250"/>
      <c r="DJI232" s="248"/>
      <c r="DJJ232" s="249"/>
      <c r="DJK232" s="250"/>
      <c r="DJL232" s="248"/>
      <c r="DJM232" s="249"/>
      <c r="DJN232" s="250"/>
      <c r="DJO232" s="248"/>
      <c r="DJP232" s="249"/>
      <c r="DJQ232" s="250"/>
      <c r="DJR232" s="248"/>
      <c r="DJS232" s="249"/>
      <c r="DJT232" s="250"/>
      <c r="DJU232" s="248"/>
      <c r="DJV232" s="249"/>
      <c r="DJW232" s="250"/>
      <c r="DJX232" s="248"/>
      <c r="DJY232" s="249"/>
      <c r="DJZ232" s="250"/>
      <c r="DKA232" s="248"/>
      <c r="DKB232" s="249"/>
      <c r="DKC232" s="250"/>
      <c r="DKD232" s="248"/>
      <c r="DKE232" s="249"/>
      <c r="DKF232" s="250"/>
      <c r="DKG232" s="248"/>
      <c r="DKH232" s="249"/>
      <c r="DKI232" s="250"/>
      <c r="DKJ232" s="248"/>
      <c r="DKK232" s="249"/>
      <c r="DKL232" s="250"/>
      <c r="DKM232" s="248"/>
      <c r="DKN232" s="249"/>
      <c r="DKO232" s="250"/>
      <c r="DKP232" s="248"/>
      <c r="DKQ232" s="249"/>
      <c r="DKR232" s="250"/>
      <c r="DKS232" s="248"/>
      <c r="DKT232" s="249"/>
      <c r="DKU232" s="250"/>
      <c r="DKV232" s="248"/>
      <c r="DKW232" s="249"/>
      <c r="DKX232" s="250"/>
      <c r="DKY232" s="248"/>
      <c r="DKZ232" s="249"/>
      <c r="DLA232" s="250"/>
      <c r="DLB232" s="248"/>
      <c r="DLC232" s="249"/>
      <c r="DLD232" s="250"/>
      <c r="DLE232" s="248"/>
      <c r="DLF232" s="249"/>
      <c r="DLG232" s="250"/>
      <c r="DLH232" s="248"/>
      <c r="DLI232" s="249"/>
      <c r="DLJ232" s="250"/>
      <c r="DLK232" s="248"/>
      <c r="DLL232" s="249"/>
      <c r="DLM232" s="250"/>
      <c r="DLN232" s="248"/>
      <c r="DLO232" s="249"/>
      <c r="DLP232" s="250"/>
      <c r="DLQ232" s="248"/>
      <c r="DLR232" s="249"/>
      <c r="DLS232" s="250"/>
      <c r="DLT232" s="248"/>
      <c r="DLU232" s="249"/>
      <c r="DLV232" s="250"/>
      <c r="DLW232" s="248"/>
      <c r="DLX232" s="249"/>
      <c r="DLY232" s="250"/>
      <c r="DLZ232" s="248"/>
      <c r="DMA232" s="249"/>
      <c r="DMB232" s="250"/>
      <c r="DMC232" s="248"/>
      <c r="DMD232" s="249"/>
      <c r="DME232" s="250"/>
      <c r="DMF232" s="248"/>
      <c r="DMG232" s="249"/>
      <c r="DMH232" s="250"/>
      <c r="DMI232" s="248"/>
      <c r="DMJ232" s="249"/>
      <c r="DMK232" s="250"/>
      <c r="DML232" s="248"/>
      <c r="DMM232" s="249"/>
      <c r="DMN232" s="250"/>
      <c r="DMO232" s="248"/>
      <c r="DMP232" s="249"/>
      <c r="DMQ232" s="250"/>
      <c r="DMR232" s="248"/>
      <c r="DMS232" s="249"/>
      <c r="DMT232" s="250"/>
      <c r="DMU232" s="248"/>
      <c r="DMV232" s="249"/>
      <c r="DMW232" s="250"/>
      <c r="DMX232" s="248"/>
      <c r="DMY232" s="249"/>
      <c r="DMZ232" s="250"/>
      <c r="DNA232" s="248"/>
      <c r="DNB232" s="249"/>
      <c r="DNC232" s="250"/>
      <c r="DND232" s="248"/>
      <c r="DNE232" s="249"/>
      <c r="DNF232" s="250"/>
      <c r="DNG232" s="248"/>
      <c r="DNH232" s="249"/>
      <c r="DNI232" s="250"/>
      <c r="DNJ232" s="248"/>
      <c r="DNK232" s="249"/>
      <c r="DNL232" s="250"/>
      <c r="DNM232" s="248"/>
      <c r="DNN232" s="249"/>
      <c r="DNO232" s="250"/>
      <c r="DNP232" s="248"/>
      <c r="DNQ232" s="249"/>
      <c r="DNR232" s="250"/>
      <c r="DNS232" s="248"/>
      <c r="DNT232" s="249"/>
      <c r="DNU232" s="250"/>
      <c r="DNV232" s="248"/>
      <c r="DNW232" s="249"/>
      <c r="DNX232" s="250"/>
      <c r="DNY232" s="248"/>
      <c r="DNZ232" s="249"/>
      <c r="DOA232" s="250"/>
      <c r="DOB232" s="248"/>
      <c r="DOC232" s="249"/>
      <c r="DOD232" s="250"/>
      <c r="DOE232" s="248"/>
      <c r="DOF232" s="249"/>
      <c r="DOG232" s="250"/>
      <c r="DOH232" s="248"/>
      <c r="DOI232" s="249"/>
      <c r="DOJ232" s="250"/>
      <c r="DOK232" s="248"/>
      <c r="DOL232" s="249"/>
      <c r="DOM232" s="250"/>
      <c r="DON232" s="248"/>
      <c r="DOO232" s="249"/>
      <c r="DOP232" s="250"/>
      <c r="DOQ232" s="248"/>
      <c r="DOR232" s="249"/>
      <c r="DOS232" s="250"/>
      <c r="DOT232" s="248"/>
      <c r="DOU232" s="249"/>
      <c r="DOV232" s="250"/>
      <c r="DOW232" s="248"/>
      <c r="DOX232" s="249"/>
      <c r="DOY232" s="250"/>
      <c r="DOZ232" s="248"/>
      <c r="DPA232" s="249"/>
      <c r="DPB232" s="250"/>
      <c r="DPC232" s="248"/>
      <c r="DPD232" s="249"/>
      <c r="DPE232" s="250"/>
      <c r="DPF232" s="248"/>
      <c r="DPG232" s="249"/>
      <c r="DPH232" s="250"/>
      <c r="DPI232" s="248"/>
      <c r="DPJ232" s="249"/>
      <c r="DPK232" s="250"/>
      <c r="DPL232" s="248"/>
      <c r="DPM232" s="249"/>
      <c r="DPN232" s="250"/>
      <c r="DPO232" s="248"/>
      <c r="DPP232" s="249"/>
      <c r="DPQ232" s="250"/>
      <c r="DPR232" s="248"/>
      <c r="DPS232" s="249"/>
      <c r="DPT232" s="250"/>
      <c r="DPU232" s="248"/>
      <c r="DPV232" s="249"/>
      <c r="DPW232" s="250"/>
      <c r="DPX232" s="248"/>
      <c r="DPY232" s="249"/>
      <c r="DPZ232" s="250"/>
      <c r="DQA232" s="248"/>
      <c r="DQB232" s="249"/>
      <c r="DQC232" s="250"/>
      <c r="DQD232" s="248"/>
      <c r="DQE232" s="249"/>
      <c r="DQF232" s="250"/>
      <c r="DQG232" s="248"/>
      <c r="DQH232" s="249"/>
      <c r="DQI232" s="250"/>
      <c r="DQJ232" s="248"/>
      <c r="DQK232" s="249"/>
      <c r="DQL232" s="250"/>
      <c r="DQM232" s="248"/>
      <c r="DQN232" s="249"/>
      <c r="DQO232" s="250"/>
      <c r="DQP232" s="248"/>
      <c r="DQQ232" s="249"/>
      <c r="DQR232" s="250"/>
      <c r="DQS232" s="248"/>
      <c r="DQT232" s="249"/>
      <c r="DQU232" s="250"/>
      <c r="DQV232" s="248"/>
      <c r="DQW232" s="249"/>
      <c r="DQX232" s="250"/>
      <c r="DQY232" s="248"/>
      <c r="DQZ232" s="249"/>
      <c r="DRA232" s="250"/>
      <c r="DRB232" s="248"/>
      <c r="DRC232" s="249"/>
      <c r="DRD232" s="250"/>
      <c r="DRE232" s="248"/>
      <c r="DRF232" s="249"/>
      <c r="DRG232" s="250"/>
      <c r="DRH232" s="248"/>
      <c r="DRI232" s="249"/>
      <c r="DRJ232" s="250"/>
      <c r="DRK232" s="248"/>
      <c r="DRL232" s="249"/>
      <c r="DRM232" s="250"/>
      <c r="DRN232" s="248"/>
      <c r="DRO232" s="249"/>
      <c r="DRP232" s="250"/>
      <c r="DRQ232" s="248"/>
      <c r="DRR232" s="249"/>
      <c r="DRS232" s="250"/>
      <c r="DRT232" s="248"/>
      <c r="DRU232" s="249"/>
      <c r="DRV232" s="250"/>
      <c r="DRW232" s="248"/>
      <c r="DRX232" s="249"/>
      <c r="DRY232" s="250"/>
      <c r="DRZ232" s="248"/>
      <c r="DSA232" s="249"/>
      <c r="DSB232" s="250"/>
      <c r="DSC232" s="248"/>
      <c r="DSD232" s="249"/>
      <c r="DSE232" s="250"/>
      <c r="DSF232" s="248"/>
      <c r="DSG232" s="249"/>
      <c r="DSH232" s="250"/>
      <c r="DSI232" s="248"/>
      <c r="DSJ232" s="249"/>
      <c r="DSK232" s="250"/>
      <c r="DSL232" s="248"/>
      <c r="DSM232" s="249"/>
      <c r="DSN232" s="250"/>
      <c r="DSO232" s="248"/>
      <c r="DSP232" s="249"/>
      <c r="DSQ232" s="250"/>
      <c r="DSR232" s="248"/>
      <c r="DSS232" s="249"/>
      <c r="DST232" s="250"/>
      <c r="DSU232" s="248"/>
      <c r="DSV232" s="249"/>
      <c r="DSW232" s="250"/>
      <c r="DSX232" s="248"/>
      <c r="DSY232" s="249"/>
      <c r="DSZ232" s="250"/>
      <c r="DTA232" s="248"/>
      <c r="DTB232" s="249"/>
      <c r="DTC232" s="250"/>
      <c r="DTD232" s="248"/>
      <c r="DTE232" s="249"/>
      <c r="DTF232" s="250"/>
      <c r="DTG232" s="248"/>
      <c r="DTH232" s="249"/>
      <c r="DTI232" s="250"/>
      <c r="DTJ232" s="248"/>
      <c r="DTK232" s="249"/>
      <c r="DTL232" s="250"/>
      <c r="DTM232" s="248"/>
      <c r="DTN232" s="249"/>
      <c r="DTO232" s="250"/>
      <c r="DTP232" s="248"/>
      <c r="DTQ232" s="249"/>
      <c r="DTR232" s="250"/>
      <c r="DTS232" s="248"/>
      <c r="DTT232" s="249"/>
      <c r="DTU232" s="250"/>
      <c r="DTV232" s="248"/>
      <c r="DTW232" s="249"/>
      <c r="DTX232" s="250"/>
      <c r="DTY232" s="248"/>
      <c r="DTZ232" s="249"/>
      <c r="DUA232" s="250"/>
      <c r="DUB232" s="248"/>
      <c r="DUC232" s="249"/>
      <c r="DUD232" s="250"/>
      <c r="DUE232" s="248"/>
      <c r="DUF232" s="249"/>
      <c r="DUG232" s="250"/>
      <c r="DUH232" s="248"/>
      <c r="DUI232" s="249"/>
      <c r="DUJ232" s="250"/>
      <c r="DUK232" s="248"/>
      <c r="DUL232" s="249"/>
      <c r="DUM232" s="250"/>
      <c r="DUN232" s="248"/>
      <c r="DUO232" s="249"/>
      <c r="DUP232" s="250"/>
      <c r="DUQ232" s="248"/>
      <c r="DUR232" s="249"/>
      <c r="DUS232" s="250"/>
      <c r="DUT232" s="248"/>
      <c r="DUU232" s="249"/>
      <c r="DUV232" s="250"/>
      <c r="DUW232" s="248"/>
      <c r="DUX232" s="249"/>
      <c r="DUY232" s="250"/>
      <c r="DUZ232" s="248"/>
      <c r="DVA232" s="249"/>
      <c r="DVB232" s="250"/>
      <c r="DVC232" s="248"/>
      <c r="DVD232" s="249"/>
      <c r="DVE232" s="250"/>
      <c r="DVF232" s="248"/>
      <c r="DVG232" s="249"/>
      <c r="DVH232" s="250"/>
      <c r="DVI232" s="248"/>
      <c r="DVJ232" s="249"/>
      <c r="DVK232" s="250"/>
      <c r="DVL232" s="248"/>
      <c r="DVM232" s="249"/>
      <c r="DVN232" s="250"/>
      <c r="DVO232" s="248"/>
      <c r="DVP232" s="249"/>
      <c r="DVQ232" s="250"/>
      <c r="DVR232" s="248"/>
      <c r="DVS232" s="249"/>
      <c r="DVT232" s="250"/>
      <c r="DVU232" s="248"/>
      <c r="DVV232" s="249"/>
      <c r="DVW232" s="250"/>
      <c r="DVX232" s="248"/>
      <c r="DVY232" s="249"/>
      <c r="DVZ232" s="250"/>
      <c r="DWA232" s="248"/>
      <c r="DWB232" s="249"/>
      <c r="DWC232" s="250"/>
      <c r="DWD232" s="248"/>
      <c r="DWE232" s="249"/>
      <c r="DWF232" s="250"/>
      <c r="DWG232" s="248"/>
      <c r="DWH232" s="249"/>
      <c r="DWI232" s="250"/>
      <c r="DWJ232" s="248"/>
      <c r="DWK232" s="249"/>
      <c r="DWL232" s="250"/>
      <c r="DWM232" s="248"/>
      <c r="DWN232" s="249"/>
      <c r="DWO232" s="250"/>
      <c r="DWP232" s="248"/>
      <c r="DWQ232" s="249"/>
      <c r="DWR232" s="250"/>
      <c r="DWS232" s="248"/>
      <c r="DWT232" s="249"/>
      <c r="DWU232" s="250"/>
      <c r="DWV232" s="248"/>
      <c r="DWW232" s="249"/>
      <c r="DWX232" s="250"/>
      <c r="DWY232" s="248"/>
      <c r="DWZ232" s="249"/>
      <c r="DXA232" s="250"/>
      <c r="DXB232" s="248"/>
      <c r="DXC232" s="249"/>
      <c r="DXD232" s="250"/>
      <c r="DXE232" s="248"/>
      <c r="DXF232" s="249"/>
      <c r="DXG232" s="250"/>
      <c r="DXH232" s="248"/>
      <c r="DXI232" s="249"/>
      <c r="DXJ232" s="250"/>
      <c r="DXK232" s="248"/>
      <c r="DXL232" s="249"/>
      <c r="DXM232" s="250"/>
      <c r="DXN232" s="248"/>
      <c r="DXO232" s="249"/>
      <c r="DXP232" s="250"/>
      <c r="DXQ232" s="248"/>
      <c r="DXR232" s="249"/>
      <c r="DXS232" s="250"/>
      <c r="DXT232" s="248"/>
      <c r="DXU232" s="249"/>
      <c r="DXV232" s="250"/>
      <c r="DXW232" s="248"/>
      <c r="DXX232" s="249"/>
      <c r="DXY232" s="250"/>
      <c r="DXZ232" s="248"/>
      <c r="DYA232" s="249"/>
      <c r="DYB232" s="250"/>
      <c r="DYC232" s="248"/>
      <c r="DYD232" s="249"/>
      <c r="DYE232" s="250"/>
      <c r="DYF232" s="248"/>
      <c r="DYG232" s="249"/>
      <c r="DYH232" s="250"/>
      <c r="DYI232" s="248"/>
      <c r="DYJ232" s="249"/>
      <c r="DYK232" s="250"/>
      <c r="DYL232" s="248"/>
      <c r="DYM232" s="249"/>
      <c r="DYN232" s="250"/>
      <c r="DYO232" s="248"/>
      <c r="DYP232" s="249"/>
      <c r="DYQ232" s="250"/>
      <c r="DYR232" s="248"/>
      <c r="DYS232" s="249"/>
      <c r="DYT232" s="250"/>
      <c r="DYU232" s="248"/>
      <c r="DYV232" s="249"/>
      <c r="DYW232" s="250"/>
      <c r="DYX232" s="248"/>
      <c r="DYY232" s="249"/>
      <c r="DYZ232" s="250"/>
      <c r="DZA232" s="248"/>
      <c r="DZB232" s="249"/>
      <c r="DZC232" s="250"/>
      <c r="DZD232" s="248"/>
      <c r="DZE232" s="249"/>
      <c r="DZF232" s="250"/>
      <c r="DZG232" s="248"/>
      <c r="DZH232" s="249"/>
      <c r="DZI232" s="250"/>
      <c r="DZJ232" s="248"/>
      <c r="DZK232" s="249"/>
      <c r="DZL232" s="250"/>
      <c r="DZM232" s="248"/>
      <c r="DZN232" s="249"/>
      <c r="DZO232" s="250"/>
      <c r="DZP232" s="248"/>
      <c r="DZQ232" s="249"/>
      <c r="DZR232" s="250"/>
      <c r="DZS232" s="248"/>
      <c r="DZT232" s="249"/>
      <c r="DZU232" s="250"/>
      <c r="DZV232" s="248"/>
      <c r="DZW232" s="249"/>
      <c r="DZX232" s="250"/>
      <c r="DZY232" s="248"/>
      <c r="DZZ232" s="249"/>
      <c r="EAA232" s="250"/>
      <c r="EAB232" s="248"/>
      <c r="EAC232" s="249"/>
      <c r="EAD232" s="250"/>
      <c r="EAE232" s="248"/>
      <c r="EAF232" s="249"/>
      <c r="EAG232" s="250"/>
      <c r="EAH232" s="248"/>
      <c r="EAI232" s="249"/>
      <c r="EAJ232" s="250"/>
      <c r="EAK232" s="248"/>
      <c r="EAL232" s="249"/>
      <c r="EAM232" s="250"/>
      <c r="EAN232" s="248"/>
      <c r="EAO232" s="249"/>
      <c r="EAP232" s="250"/>
      <c r="EAQ232" s="248"/>
      <c r="EAR232" s="249"/>
      <c r="EAS232" s="250"/>
      <c r="EAT232" s="248"/>
      <c r="EAU232" s="249"/>
      <c r="EAV232" s="250"/>
      <c r="EAW232" s="248"/>
      <c r="EAX232" s="249"/>
      <c r="EAY232" s="250"/>
      <c r="EAZ232" s="248"/>
      <c r="EBA232" s="249"/>
      <c r="EBB232" s="250"/>
      <c r="EBC232" s="248"/>
      <c r="EBD232" s="249"/>
      <c r="EBE232" s="250"/>
      <c r="EBF232" s="248"/>
      <c r="EBG232" s="249"/>
      <c r="EBH232" s="250"/>
      <c r="EBI232" s="248"/>
      <c r="EBJ232" s="249"/>
      <c r="EBK232" s="250"/>
      <c r="EBL232" s="248"/>
      <c r="EBM232" s="249"/>
      <c r="EBN232" s="250"/>
      <c r="EBO232" s="248"/>
      <c r="EBP232" s="249"/>
      <c r="EBQ232" s="250"/>
      <c r="EBR232" s="248"/>
      <c r="EBS232" s="249"/>
      <c r="EBT232" s="250"/>
      <c r="EBU232" s="248"/>
      <c r="EBV232" s="249"/>
      <c r="EBW232" s="250"/>
      <c r="EBX232" s="248"/>
      <c r="EBY232" s="249"/>
      <c r="EBZ232" s="250"/>
      <c r="ECA232" s="248"/>
      <c r="ECB232" s="249"/>
      <c r="ECC232" s="250"/>
      <c r="ECD232" s="248"/>
      <c r="ECE232" s="249"/>
      <c r="ECF232" s="250"/>
      <c r="ECG232" s="248"/>
      <c r="ECH232" s="249"/>
      <c r="ECI232" s="250"/>
      <c r="ECJ232" s="248"/>
      <c r="ECK232" s="249"/>
      <c r="ECL232" s="250"/>
      <c r="ECM232" s="248"/>
      <c r="ECN232" s="249"/>
      <c r="ECO232" s="250"/>
      <c r="ECP232" s="248"/>
      <c r="ECQ232" s="249"/>
      <c r="ECR232" s="250"/>
      <c r="ECS232" s="248"/>
      <c r="ECT232" s="249"/>
      <c r="ECU232" s="250"/>
      <c r="ECV232" s="248"/>
      <c r="ECW232" s="249"/>
      <c r="ECX232" s="250"/>
      <c r="ECY232" s="248"/>
      <c r="ECZ232" s="249"/>
      <c r="EDA232" s="250"/>
      <c r="EDB232" s="248"/>
      <c r="EDC232" s="249"/>
      <c r="EDD232" s="250"/>
      <c r="EDE232" s="248"/>
      <c r="EDF232" s="249"/>
      <c r="EDG232" s="250"/>
      <c r="EDH232" s="248"/>
      <c r="EDI232" s="249"/>
      <c r="EDJ232" s="250"/>
      <c r="EDK232" s="248"/>
      <c r="EDL232" s="249"/>
      <c r="EDM232" s="250"/>
      <c r="EDN232" s="248"/>
      <c r="EDO232" s="249"/>
      <c r="EDP232" s="250"/>
      <c r="EDQ232" s="248"/>
      <c r="EDR232" s="249"/>
      <c r="EDS232" s="250"/>
      <c r="EDT232" s="248"/>
      <c r="EDU232" s="249"/>
      <c r="EDV232" s="250"/>
      <c r="EDW232" s="248"/>
      <c r="EDX232" s="249"/>
      <c r="EDY232" s="250"/>
      <c r="EDZ232" s="248"/>
      <c r="EEA232" s="249"/>
      <c r="EEB232" s="250"/>
      <c r="EEC232" s="248"/>
      <c r="EED232" s="249"/>
      <c r="EEE232" s="250"/>
      <c r="EEF232" s="248"/>
      <c r="EEG232" s="249"/>
      <c r="EEH232" s="250"/>
      <c r="EEI232" s="248"/>
      <c r="EEJ232" s="249"/>
      <c r="EEK232" s="250"/>
      <c r="EEL232" s="248"/>
      <c r="EEM232" s="249"/>
      <c r="EEN232" s="250"/>
      <c r="EEO232" s="248"/>
      <c r="EEP232" s="249"/>
      <c r="EEQ232" s="250"/>
      <c r="EER232" s="248"/>
      <c r="EES232" s="249"/>
      <c r="EET232" s="250"/>
      <c r="EEU232" s="248"/>
      <c r="EEV232" s="249"/>
      <c r="EEW232" s="250"/>
      <c r="EEX232" s="248"/>
      <c r="EEY232" s="249"/>
      <c r="EEZ232" s="250"/>
      <c r="EFA232" s="248"/>
      <c r="EFB232" s="249"/>
      <c r="EFC232" s="250"/>
      <c r="EFD232" s="248"/>
      <c r="EFE232" s="249"/>
      <c r="EFF232" s="250"/>
      <c r="EFG232" s="248"/>
      <c r="EFH232" s="249"/>
      <c r="EFI232" s="250"/>
      <c r="EFJ232" s="248"/>
      <c r="EFK232" s="249"/>
      <c r="EFL232" s="250"/>
      <c r="EFM232" s="248"/>
      <c r="EFN232" s="249"/>
      <c r="EFO232" s="250"/>
      <c r="EFP232" s="248"/>
      <c r="EFQ232" s="249"/>
      <c r="EFR232" s="250"/>
      <c r="EFS232" s="248"/>
      <c r="EFT232" s="249"/>
      <c r="EFU232" s="250"/>
      <c r="EFV232" s="248"/>
      <c r="EFW232" s="249"/>
      <c r="EFX232" s="250"/>
      <c r="EFY232" s="248"/>
      <c r="EFZ232" s="249"/>
      <c r="EGA232" s="250"/>
      <c r="EGB232" s="248"/>
      <c r="EGC232" s="249"/>
      <c r="EGD232" s="250"/>
      <c r="EGE232" s="248"/>
      <c r="EGF232" s="249"/>
      <c r="EGG232" s="250"/>
      <c r="EGH232" s="248"/>
      <c r="EGI232" s="249"/>
      <c r="EGJ232" s="250"/>
      <c r="EGK232" s="248"/>
      <c r="EGL232" s="249"/>
      <c r="EGM232" s="250"/>
      <c r="EGN232" s="248"/>
      <c r="EGO232" s="249"/>
      <c r="EGP232" s="250"/>
      <c r="EGQ232" s="248"/>
      <c r="EGR232" s="249"/>
      <c r="EGS232" s="250"/>
      <c r="EGT232" s="248"/>
      <c r="EGU232" s="249"/>
      <c r="EGV232" s="250"/>
      <c r="EGW232" s="248"/>
      <c r="EGX232" s="249"/>
      <c r="EGY232" s="250"/>
      <c r="EGZ232" s="248"/>
      <c r="EHA232" s="249"/>
      <c r="EHB232" s="250"/>
      <c r="EHC232" s="248"/>
      <c r="EHD232" s="249"/>
      <c r="EHE232" s="250"/>
      <c r="EHF232" s="248"/>
      <c r="EHG232" s="249"/>
      <c r="EHH232" s="250"/>
      <c r="EHI232" s="248"/>
      <c r="EHJ232" s="249"/>
      <c r="EHK232" s="250"/>
      <c r="EHL232" s="248"/>
      <c r="EHM232" s="249"/>
      <c r="EHN232" s="250"/>
      <c r="EHO232" s="248"/>
      <c r="EHP232" s="249"/>
      <c r="EHQ232" s="250"/>
      <c r="EHR232" s="248"/>
      <c r="EHS232" s="249"/>
      <c r="EHT232" s="250"/>
      <c r="EHU232" s="248"/>
      <c r="EHV232" s="249"/>
      <c r="EHW232" s="250"/>
      <c r="EHX232" s="248"/>
      <c r="EHY232" s="249"/>
      <c r="EHZ232" s="250"/>
      <c r="EIA232" s="248"/>
      <c r="EIB232" s="249"/>
      <c r="EIC232" s="250"/>
      <c r="EID232" s="248"/>
      <c r="EIE232" s="249"/>
      <c r="EIF232" s="250"/>
      <c r="EIG232" s="248"/>
      <c r="EIH232" s="249"/>
      <c r="EII232" s="250"/>
      <c r="EIJ232" s="248"/>
      <c r="EIK232" s="249"/>
      <c r="EIL232" s="250"/>
      <c r="EIM232" s="248"/>
      <c r="EIN232" s="249"/>
      <c r="EIO232" s="250"/>
      <c r="EIP232" s="248"/>
      <c r="EIQ232" s="249"/>
      <c r="EIR232" s="250"/>
      <c r="EIS232" s="248"/>
      <c r="EIT232" s="249"/>
      <c r="EIU232" s="250"/>
      <c r="EIV232" s="248"/>
      <c r="EIW232" s="249"/>
      <c r="EIX232" s="250"/>
      <c r="EIY232" s="248"/>
      <c r="EIZ232" s="249"/>
      <c r="EJA232" s="250"/>
      <c r="EJB232" s="248"/>
      <c r="EJC232" s="249"/>
      <c r="EJD232" s="250"/>
      <c r="EJE232" s="248"/>
      <c r="EJF232" s="249"/>
      <c r="EJG232" s="250"/>
      <c r="EJH232" s="248"/>
      <c r="EJI232" s="249"/>
      <c r="EJJ232" s="250"/>
      <c r="EJK232" s="248"/>
      <c r="EJL232" s="249"/>
      <c r="EJM232" s="250"/>
      <c r="EJN232" s="248"/>
      <c r="EJO232" s="249"/>
      <c r="EJP232" s="250"/>
      <c r="EJQ232" s="248"/>
      <c r="EJR232" s="249"/>
      <c r="EJS232" s="250"/>
      <c r="EJT232" s="248"/>
      <c r="EJU232" s="249"/>
      <c r="EJV232" s="250"/>
      <c r="EJW232" s="248"/>
      <c r="EJX232" s="249"/>
      <c r="EJY232" s="250"/>
      <c r="EJZ232" s="248"/>
      <c r="EKA232" s="249"/>
      <c r="EKB232" s="250"/>
      <c r="EKC232" s="248"/>
      <c r="EKD232" s="249"/>
      <c r="EKE232" s="250"/>
      <c r="EKF232" s="248"/>
      <c r="EKG232" s="249"/>
      <c r="EKH232" s="250"/>
      <c r="EKI232" s="248"/>
      <c r="EKJ232" s="249"/>
      <c r="EKK232" s="250"/>
      <c r="EKL232" s="248"/>
      <c r="EKM232" s="249"/>
      <c r="EKN232" s="250"/>
      <c r="EKO232" s="248"/>
      <c r="EKP232" s="249"/>
      <c r="EKQ232" s="250"/>
      <c r="EKR232" s="248"/>
      <c r="EKS232" s="249"/>
      <c r="EKT232" s="250"/>
      <c r="EKU232" s="248"/>
      <c r="EKV232" s="249"/>
      <c r="EKW232" s="250"/>
      <c r="EKX232" s="248"/>
      <c r="EKY232" s="249"/>
      <c r="EKZ232" s="250"/>
      <c r="ELA232" s="248"/>
      <c r="ELB232" s="249"/>
      <c r="ELC232" s="250"/>
      <c r="ELD232" s="248"/>
      <c r="ELE232" s="249"/>
      <c r="ELF232" s="250"/>
      <c r="ELG232" s="248"/>
      <c r="ELH232" s="249"/>
      <c r="ELI232" s="250"/>
      <c r="ELJ232" s="248"/>
      <c r="ELK232" s="249"/>
      <c r="ELL232" s="250"/>
      <c r="ELM232" s="248"/>
      <c r="ELN232" s="249"/>
      <c r="ELO232" s="250"/>
      <c r="ELP232" s="248"/>
      <c r="ELQ232" s="249"/>
      <c r="ELR232" s="250"/>
      <c r="ELS232" s="248"/>
      <c r="ELT232" s="249"/>
      <c r="ELU232" s="250"/>
      <c r="ELV232" s="248"/>
      <c r="ELW232" s="249"/>
      <c r="ELX232" s="250"/>
      <c r="ELY232" s="248"/>
      <c r="ELZ232" s="249"/>
      <c r="EMA232" s="250"/>
      <c r="EMB232" s="248"/>
      <c r="EMC232" s="249"/>
      <c r="EMD232" s="250"/>
      <c r="EME232" s="248"/>
      <c r="EMF232" s="249"/>
      <c r="EMG232" s="250"/>
      <c r="EMH232" s="248"/>
      <c r="EMI232" s="249"/>
      <c r="EMJ232" s="250"/>
      <c r="EMK232" s="248"/>
      <c r="EML232" s="249"/>
      <c r="EMM232" s="250"/>
      <c r="EMN232" s="248"/>
      <c r="EMO232" s="249"/>
      <c r="EMP232" s="250"/>
      <c r="EMQ232" s="248"/>
      <c r="EMR232" s="249"/>
      <c r="EMS232" s="250"/>
      <c r="EMT232" s="248"/>
      <c r="EMU232" s="249"/>
      <c r="EMV232" s="250"/>
      <c r="EMW232" s="248"/>
      <c r="EMX232" s="249"/>
      <c r="EMY232" s="250"/>
      <c r="EMZ232" s="248"/>
      <c r="ENA232" s="249"/>
      <c r="ENB232" s="250"/>
      <c r="ENC232" s="248"/>
      <c r="END232" s="249"/>
      <c r="ENE232" s="250"/>
      <c r="ENF232" s="248"/>
      <c r="ENG232" s="249"/>
      <c r="ENH232" s="250"/>
      <c r="ENI232" s="248"/>
      <c r="ENJ232" s="249"/>
      <c r="ENK232" s="250"/>
      <c r="ENL232" s="248"/>
      <c r="ENM232" s="249"/>
      <c r="ENN232" s="250"/>
      <c r="ENO232" s="248"/>
      <c r="ENP232" s="249"/>
      <c r="ENQ232" s="250"/>
      <c r="ENR232" s="248"/>
      <c r="ENS232" s="249"/>
      <c r="ENT232" s="250"/>
      <c r="ENU232" s="248"/>
      <c r="ENV232" s="249"/>
      <c r="ENW232" s="250"/>
      <c r="ENX232" s="248"/>
      <c r="ENY232" s="249"/>
      <c r="ENZ232" s="250"/>
      <c r="EOA232" s="248"/>
      <c r="EOB232" s="249"/>
      <c r="EOC232" s="250"/>
      <c r="EOD232" s="248"/>
      <c r="EOE232" s="249"/>
      <c r="EOF232" s="250"/>
      <c r="EOG232" s="248"/>
      <c r="EOH232" s="249"/>
      <c r="EOI232" s="250"/>
      <c r="EOJ232" s="248"/>
      <c r="EOK232" s="249"/>
      <c r="EOL232" s="250"/>
      <c r="EOM232" s="248"/>
      <c r="EON232" s="249"/>
      <c r="EOO232" s="250"/>
      <c r="EOP232" s="248"/>
      <c r="EOQ232" s="249"/>
      <c r="EOR232" s="250"/>
      <c r="EOS232" s="248"/>
      <c r="EOT232" s="249"/>
      <c r="EOU232" s="250"/>
      <c r="EOV232" s="248"/>
      <c r="EOW232" s="249"/>
      <c r="EOX232" s="250"/>
      <c r="EOY232" s="248"/>
      <c r="EOZ232" s="249"/>
      <c r="EPA232" s="250"/>
      <c r="EPB232" s="248"/>
      <c r="EPC232" s="249"/>
      <c r="EPD232" s="250"/>
      <c r="EPE232" s="248"/>
      <c r="EPF232" s="249"/>
      <c r="EPG232" s="250"/>
      <c r="EPH232" s="248"/>
      <c r="EPI232" s="249"/>
      <c r="EPJ232" s="250"/>
      <c r="EPK232" s="248"/>
      <c r="EPL232" s="249"/>
      <c r="EPM232" s="250"/>
      <c r="EPN232" s="248"/>
      <c r="EPO232" s="249"/>
      <c r="EPP232" s="250"/>
      <c r="EPQ232" s="248"/>
      <c r="EPR232" s="249"/>
      <c r="EPS232" s="250"/>
      <c r="EPT232" s="248"/>
      <c r="EPU232" s="249"/>
      <c r="EPV232" s="250"/>
      <c r="EPW232" s="248"/>
      <c r="EPX232" s="249"/>
      <c r="EPY232" s="250"/>
      <c r="EPZ232" s="248"/>
      <c r="EQA232" s="249"/>
      <c r="EQB232" s="250"/>
      <c r="EQC232" s="248"/>
      <c r="EQD232" s="249"/>
      <c r="EQE232" s="250"/>
      <c r="EQF232" s="248"/>
      <c r="EQG232" s="249"/>
      <c r="EQH232" s="250"/>
      <c r="EQI232" s="248"/>
      <c r="EQJ232" s="249"/>
      <c r="EQK232" s="250"/>
      <c r="EQL232" s="248"/>
      <c r="EQM232" s="249"/>
      <c r="EQN232" s="250"/>
      <c r="EQO232" s="248"/>
      <c r="EQP232" s="249"/>
      <c r="EQQ232" s="250"/>
      <c r="EQR232" s="248"/>
      <c r="EQS232" s="249"/>
      <c r="EQT232" s="250"/>
      <c r="EQU232" s="248"/>
      <c r="EQV232" s="249"/>
      <c r="EQW232" s="250"/>
      <c r="EQX232" s="248"/>
      <c r="EQY232" s="249"/>
      <c r="EQZ232" s="250"/>
      <c r="ERA232" s="248"/>
      <c r="ERB232" s="249"/>
      <c r="ERC232" s="250"/>
      <c r="ERD232" s="248"/>
      <c r="ERE232" s="249"/>
      <c r="ERF232" s="250"/>
      <c r="ERG232" s="248"/>
      <c r="ERH232" s="249"/>
      <c r="ERI232" s="250"/>
      <c r="ERJ232" s="248"/>
      <c r="ERK232" s="249"/>
      <c r="ERL232" s="250"/>
      <c r="ERM232" s="248"/>
      <c r="ERN232" s="249"/>
      <c r="ERO232" s="250"/>
      <c r="ERP232" s="248"/>
      <c r="ERQ232" s="249"/>
      <c r="ERR232" s="250"/>
      <c r="ERS232" s="248"/>
      <c r="ERT232" s="249"/>
      <c r="ERU232" s="250"/>
      <c r="ERV232" s="248"/>
      <c r="ERW232" s="249"/>
      <c r="ERX232" s="250"/>
      <c r="ERY232" s="248"/>
      <c r="ERZ232" s="249"/>
      <c r="ESA232" s="250"/>
      <c r="ESB232" s="248"/>
      <c r="ESC232" s="249"/>
      <c r="ESD232" s="250"/>
      <c r="ESE232" s="248"/>
      <c r="ESF232" s="249"/>
      <c r="ESG232" s="250"/>
      <c r="ESH232" s="248"/>
      <c r="ESI232" s="249"/>
      <c r="ESJ232" s="250"/>
      <c r="ESK232" s="248"/>
      <c r="ESL232" s="249"/>
      <c r="ESM232" s="250"/>
      <c r="ESN232" s="248"/>
      <c r="ESO232" s="249"/>
      <c r="ESP232" s="250"/>
      <c r="ESQ232" s="248"/>
      <c r="ESR232" s="249"/>
      <c r="ESS232" s="250"/>
      <c r="EST232" s="248"/>
      <c r="ESU232" s="249"/>
      <c r="ESV232" s="250"/>
      <c r="ESW232" s="248"/>
      <c r="ESX232" s="249"/>
      <c r="ESY232" s="250"/>
      <c r="ESZ232" s="248"/>
      <c r="ETA232" s="249"/>
      <c r="ETB232" s="250"/>
      <c r="ETC232" s="248"/>
      <c r="ETD232" s="249"/>
      <c r="ETE232" s="250"/>
      <c r="ETF232" s="248"/>
      <c r="ETG232" s="249"/>
      <c r="ETH232" s="250"/>
      <c r="ETI232" s="248"/>
      <c r="ETJ232" s="249"/>
      <c r="ETK232" s="250"/>
      <c r="ETL232" s="248"/>
      <c r="ETM232" s="249"/>
      <c r="ETN232" s="250"/>
      <c r="ETO232" s="248"/>
      <c r="ETP232" s="249"/>
      <c r="ETQ232" s="250"/>
      <c r="ETR232" s="248"/>
      <c r="ETS232" s="249"/>
      <c r="ETT232" s="250"/>
      <c r="ETU232" s="248"/>
      <c r="ETV232" s="249"/>
      <c r="ETW232" s="250"/>
      <c r="ETX232" s="248"/>
      <c r="ETY232" s="249"/>
      <c r="ETZ232" s="250"/>
      <c r="EUA232" s="248"/>
      <c r="EUB232" s="249"/>
      <c r="EUC232" s="250"/>
      <c r="EUD232" s="248"/>
      <c r="EUE232" s="249"/>
      <c r="EUF232" s="250"/>
      <c r="EUG232" s="248"/>
      <c r="EUH232" s="249"/>
      <c r="EUI232" s="250"/>
      <c r="EUJ232" s="248"/>
      <c r="EUK232" s="249"/>
      <c r="EUL232" s="250"/>
      <c r="EUM232" s="248"/>
      <c r="EUN232" s="249"/>
      <c r="EUO232" s="250"/>
      <c r="EUP232" s="248"/>
      <c r="EUQ232" s="249"/>
      <c r="EUR232" s="250"/>
      <c r="EUS232" s="248"/>
      <c r="EUT232" s="249"/>
      <c r="EUU232" s="250"/>
      <c r="EUV232" s="248"/>
      <c r="EUW232" s="249"/>
      <c r="EUX232" s="250"/>
      <c r="EUY232" s="248"/>
      <c r="EUZ232" s="249"/>
      <c r="EVA232" s="250"/>
      <c r="EVB232" s="248"/>
      <c r="EVC232" s="249"/>
      <c r="EVD232" s="250"/>
      <c r="EVE232" s="248"/>
      <c r="EVF232" s="249"/>
      <c r="EVG232" s="250"/>
      <c r="EVH232" s="248"/>
      <c r="EVI232" s="249"/>
      <c r="EVJ232" s="250"/>
      <c r="EVK232" s="248"/>
      <c r="EVL232" s="249"/>
      <c r="EVM232" s="250"/>
      <c r="EVN232" s="248"/>
      <c r="EVO232" s="249"/>
      <c r="EVP232" s="250"/>
      <c r="EVQ232" s="248"/>
      <c r="EVR232" s="249"/>
      <c r="EVS232" s="250"/>
      <c r="EVT232" s="248"/>
      <c r="EVU232" s="249"/>
      <c r="EVV232" s="250"/>
      <c r="EVW232" s="248"/>
      <c r="EVX232" s="249"/>
      <c r="EVY232" s="250"/>
      <c r="EVZ232" s="248"/>
      <c r="EWA232" s="249"/>
      <c r="EWB232" s="250"/>
      <c r="EWC232" s="248"/>
      <c r="EWD232" s="249"/>
      <c r="EWE232" s="250"/>
      <c r="EWF232" s="248"/>
      <c r="EWG232" s="249"/>
      <c r="EWH232" s="250"/>
      <c r="EWI232" s="248"/>
      <c r="EWJ232" s="249"/>
      <c r="EWK232" s="250"/>
      <c r="EWL232" s="248"/>
      <c r="EWM232" s="249"/>
      <c r="EWN232" s="250"/>
      <c r="EWO232" s="248"/>
      <c r="EWP232" s="249"/>
      <c r="EWQ232" s="250"/>
      <c r="EWR232" s="248"/>
      <c r="EWS232" s="249"/>
      <c r="EWT232" s="250"/>
      <c r="EWU232" s="248"/>
      <c r="EWV232" s="249"/>
      <c r="EWW232" s="250"/>
      <c r="EWX232" s="248"/>
      <c r="EWY232" s="249"/>
      <c r="EWZ232" s="250"/>
      <c r="EXA232" s="248"/>
      <c r="EXB232" s="249"/>
      <c r="EXC232" s="250"/>
      <c r="EXD232" s="248"/>
      <c r="EXE232" s="249"/>
      <c r="EXF232" s="250"/>
      <c r="EXG232" s="248"/>
      <c r="EXH232" s="249"/>
      <c r="EXI232" s="250"/>
      <c r="EXJ232" s="248"/>
      <c r="EXK232" s="249"/>
      <c r="EXL232" s="250"/>
      <c r="EXM232" s="248"/>
      <c r="EXN232" s="249"/>
      <c r="EXO232" s="250"/>
      <c r="EXP232" s="248"/>
      <c r="EXQ232" s="249"/>
      <c r="EXR232" s="250"/>
      <c r="EXS232" s="248"/>
      <c r="EXT232" s="249"/>
      <c r="EXU232" s="250"/>
      <c r="EXV232" s="248"/>
      <c r="EXW232" s="249"/>
      <c r="EXX232" s="250"/>
      <c r="EXY232" s="248"/>
      <c r="EXZ232" s="249"/>
      <c r="EYA232" s="250"/>
      <c r="EYB232" s="248"/>
      <c r="EYC232" s="249"/>
      <c r="EYD232" s="250"/>
      <c r="EYE232" s="248"/>
      <c r="EYF232" s="249"/>
      <c r="EYG232" s="250"/>
      <c r="EYH232" s="248"/>
      <c r="EYI232" s="249"/>
      <c r="EYJ232" s="250"/>
      <c r="EYK232" s="248"/>
      <c r="EYL232" s="249"/>
      <c r="EYM232" s="250"/>
      <c r="EYN232" s="248"/>
      <c r="EYO232" s="249"/>
      <c r="EYP232" s="250"/>
      <c r="EYQ232" s="248"/>
      <c r="EYR232" s="249"/>
      <c r="EYS232" s="250"/>
      <c r="EYT232" s="248"/>
      <c r="EYU232" s="249"/>
      <c r="EYV232" s="250"/>
      <c r="EYW232" s="248"/>
      <c r="EYX232" s="249"/>
      <c r="EYY232" s="250"/>
      <c r="EYZ232" s="248"/>
      <c r="EZA232" s="249"/>
      <c r="EZB232" s="250"/>
      <c r="EZC232" s="248"/>
      <c r="EZD232" s="249"/>
      <c r="EZE232" s="250"/>
      <c r="EZF232" s="248"/>
      <c r="EZG232" s="249"/>
      <c r="EZH232" s="250"/>
      <c r="EZI232" s="248"/>
      <c r="EZJ232" s="249"/>
      <c r="EZK232" s="250"/>
      <c r="EZL232" s="248"/>
      <c r="EZM232" s="249"/>
      <c r="EZN232" s="250"/>
      <c r="EZO232" s="248"/>
      <c r="EZP232" s="249"/>
      <c r="EZQ232" s="250"/>
      <c r="EZR232" s="248"/>
      <c r="EZS232" s="249"/>
      <c r="EZT232" s="250"/>
      <c r="EZU232" s="248"/>
      <c r="EZV232" s="249"/>
      <c r="EZW232" s="250"/>
      <c r="EZX232" s="248"/>
      <c r="EZY232" s="249"/>
      <c r="EZZ232" s="250"/>
      <c r="FAA232" s="248"/>
      <c r="FAB232" s="249"/>
      <c r="FAC232" s="250"/>
      <c r="FAD232" s="248"/>
      <c r="FAE232" s="249"/>
      <c r="FAF232" s="250"/>
      <c r="FAG232" s="248"/>
      <c r="FAH232" s="249"/>
      <c r="FAI232" s="250"/>
      <c r="FAJ232" s="248"/>
      <c r="FAK232" s="249"/>
      <c r="FAL232" s="250"/>
      <c r="FAM232" s="248"/>
      <c r="FAN232" s="249"/>
      <c r="FAO232" s="250"/>
      <c r="FAP232" s="248"/>
      <c r="FAQ232" s="249"/>
      <c r="FAR232" s="250"/>
      <c r="FAS232" s="248"/>
      <c r="FAT232" s="249"/>
      <c r="FAU232" s="250"/>
      <c r="FAV232" s="248"/>
      <c r="FAW232" s="249"/>
      <c r="FAX232" s="250"/>
      <c r="FAY232" s="248"/>
      <c r="FAZ232" s="249"/>
      <c r="FBA232" s="250"/>
      <c r="FBB232" s="248"/>
      <c r="FBC232" s="249"/>
      <c r="FBD232" s="250"/>
      <c r="FBE232" s="248"/>
      <c r="FBF232" s="249"/>
      <c r="FBG232" s="250"/>
      <c r="FBH232" s="248"/>
      <c r="FBI232" s="249"/>
      <c r="FBJ232" s="250"/>
      <c r="FBK232" s="248"/>
      <c r="FBL232" s="249"/>
      <c r="FBM232" s="250"/>
      <c r="FBN232" s="248"/>
      <c r="FBO232" s="249"/>
      <c r="FBP232" s="250"/>
      <c r="FBQ232" s="248"/>
      <c r="FBR232" s="249"/>
      <c r="FBS232" s="250"/>
      <c r="FBT232" s="248"/>
      <c r="FBU232" s="249"/>
      <c r="FBV232" s="250"/>
      <c r="FBW232" s="248"/>
      <c r="FBX232" s="249"/>
      <c r="FBY232" s="250"/>
      <c r="FBZ232" s="248"/>
      <c r="FCA232" s="249"/>
      <c r="FCB232" s="250"/>
      <c r="FCC232" s="248"/>
      <c r="FCD232" s="249"/>
      <c r="FCE232" s="250"/>
      <c r="FCF232" s="248"/>
      <c r="FCG232" s="249"/>
      <c r="FCH232" s="250"/>
      <c r="FCI232" s="248"/>
      <c r="FCJ232" s="249"/>
      <c r="FCK232" s="250"/>
      <c r="FCL232" s="248"/>
      <c r="FCM232" s="249"/>
      <c r="FCN232" s="250"/>
      <c r="FCO232" s="248"/>
      <c r="FCP232" s="249"/>
      <c r="FCQ232" s="250"/>
      <c r="FCR232" s="248"/>
      <c r="FCS232" s="249"/>
      <c r="FCT232" s="250"/>
      <c r="FCU232" s="248"/>
      <c r="FCV232" s="249"/>
      <c r="FCW232" s="250"/>
      <c r="FCX232" s="248"/>
      <c r="FCY232" s="249"/>
      <c r="FCZ232" s="250"/>
      <c r="FDA232" s="248"/>
      <c r="FDB232" s="249"/>
      <c r="FDC232" s="250"/>
      <c r="FDD232" s="248"/>
      <c r="FDE232" s="249"/>
      <c r="FDF232" s="250"/>
      <c r="FDG232" s="248"/>
      <c r="FDH232" s="249"/>
      <c r="FDI232" s="250"/>
      <c r="FDJ232" s="248"/>
      <c r="FDK232" s="249"/>
      <c r="FDL232" s="250"/>
      <c r="FDM232" s="248"/>
      <c r="FDN232" s="249"/>
      <c r="FDO232" s="250"/>
      <c r="FDP232" s="248"/>
      <c r="FDQ232" s="249"/>
      <c r="FDR232" s="250"/>
      <c r="FDS232" s="248"/>
      <c r="FDT232" s="249"/>
      <c r="FDU232" s="250"/>
      <c r="FDV232" s="248"/>
      <c r="FDW232" s="249"/>
      <c r="FDX232" s="250"/>
      <c r="FDY232" s="248"/>
      <c r="FDZ232" s="249"/>
      <c r="FEA232" s="250"/>
      <c r="FEB232" s="248"/>
      <c r="FEC232" s="249"/>
      <c r="FED232" s="250"/>
      <c r="FEE232" s="248"/>
      <c r="FEF232" s="249"/>
      <c r="FEG232" s="250"/>
      <c r="FEH232" s="248"/>
      <c r="FEI232" s="249"/>
      <c r="FEJ232" s="250"/>
      <c r="FEK232" s="248"/>
      <c r="FEL232" s="249"/>
      <c r="FEM232" s="250"/>
      <c r="FEN232" s="248"/>
      <c r="FEO232" s="249"/>
      <c r="FEP232" s="250"/>
      <c r="FEQ232" s="248"/>
      <c r="FER232" s="249"/>
      <c r="FES232" s="250"/>
      <c r="FET232" s="248"/>
      <c r="FEU232" s="249"/>
      <c r="FEV232" s="250"/>
      <c r="FEW232" s="248"/>
      <c r="FEX232" s="249"/>
      <c r="FEY232" s="250"/>
      <c r="FEZ232" s="248"/>
      <c r="FFA232" s="249"/>
      <c r="FFB232" s="250"/>
      <c r="FFC232" s="248"/>
      <c r="FFD232" s="249"/>
      <c r="FFE232" s="250"/>
      <c r="FFF232" s="248"/>
      <c r="FFG232" s="249"/>
      <c r="FFH232" s="250"/>
      <c r="FFI232" s="248"/>
      <c r="FFJ232" s="249"/>
      <c r="FFK232" s="250"/>
      <c r="FFL232" s="248"/>
      <c r="FFM232" s="249"/>
      <c r="FFN232" s="250"/>
      <c r="FFO232" s="248"/>
      <c r="FFP232" s="249"/>
      <c r="FFQ232" s="250"/>
      <c r="FFR232" s="248"/>
      <c r="FFS232" s="249"/>
      <c r="FFT232" s="250"/>
      <c r="FFU232" s="248"/>
      <c r="FFV232" s="249"/>
      <c r="FFW232" s="250"/>
      <c r="FFX232" s="248"/>
      <c r="FFY232" s="249"/>
      <c r="FFZ232" s="250"/>
      <c r="FGA232" s="248"/>
      <c r="FGB232" s="249"/>
      <c r="FGC232" s="250"/>
      <c r="FGD232" s="248"/>
      <c r="FGE232" s="249"/>
      <c r="FGF232" s="250"/>
      <c r="FGG232" s="248"/>
      <c r="FGH232" s="249"/>
      <c r="FGI232" s="250"/>
      <c r="FGJ232" s="248"/>
      <c r="FGK232" s="249"/>
      <c r="FGL232" s="250"/>
      <c r="FGM232" s="248"/>
      <c r="FGN232" s="249"/>
      <c r="FGO232" s="250"/>
      <c r="FGP232" s="248"/>
      <c r="FGQ232" s="249"/>
      <c r="FGR232" s="250"/>
      <c r="FGS232" s="248"/>
      <c r="FGT232" s="249"/>
      <c r="FGU232" s="250"/>
      <c r="FGV232" s="248"/>
      <c r="FGW232" s="249"/>
      <c r="FGX232" s="250"/>
      <c r="FGY232" s="248"/>
      <c r="FGZ232" s="249"/>
      <c r="FHA232" s="250"/>
      <c r="FHB232" s="248"/>
      <c r="FHC232" s="249"/>
      <c r="FHD232" s="250"/>
      <c r="FHE232" s="248"/>
      <c r="FHF232" s="249"/>
      <c r="FHG232" s="250"/>
      <c r="FHH232" s="248"/>
      <c r="FHI232" s="249"/>
      <c r="FHJ232" s="250"/>
      <c r="FHK232" s="248"/>
      <c r="FHL232" s="249"/>
      <c r="FHM232" s="250"/>
      <c r="FHN232" s="248"/>
      <c r="FHO232" s="249"/>
      <c r="FHP232" s="250"/>
      <c r="FHQ232" s="248"/>
      <c r="FHR232" s="249"/>
      <c r="FHS232" s="250"/>
      <c r="FHT232" s="248"/>
      <c r="FHU232" s="249"/>
      <c r="FHV232" s="250"/>
      <c r="FHW232" s="248"/>
      <c r="FHX232" s="249"/>
      <c r="FHY232" s="250"/>
      <c r="FHZ232" s="248"/>
      <c r="FIA232" s="249"/>
      <c r="FIB232" s="250"/>
      <c r="FIC232" s="248"/>
      <c r="FID232" s="249"/>
      <c r="FIE232" s="250"/>
      <c r="FIF232" s="248"/>
      <c r="FIG232" s="249"/>
      <c r="FIH232" s="250"/>
      <c r="FII232" s="248"/>
      <c r="FIJ232" s="249"/>
      <c r="FIK232" s="250"/>
      <c r="FIL232" s="248"/>
      <c r="FIM232" s="249"/>
      <c r="FIN232" s="250"/>
      <c r="FIO232" s="248"/>
      <c r="FIP232" s="249"/>
      <c r="FIQ232" s="250"/>
      <c r="FIR232" s="248"/>
      <c r="FIS232" s="249"/>
      <c r="FIT232" s="250"/>
      <c r="FIU232" s="248"/>
      <c r="FIV232" s="249"/>
      <c r="FIW232" s="250"/>
      <c r="FIX232" s="248"/>
      <c r="FIY232" s="249"/>
      <c r="FIZ232" s="250"/>
      <c r="FJA232" s="248"/>
      <c r="FJB232" s="249"/>
      <c r="FJC232" s="250"/>
      <c r="FJD232" s="248"/>
      <c r="FJE232" s="249"/>
      <c r="FJF232" s="250"/>
      <c r="FJG232" s="248"/>
      <c r="FJH232" s="249"/>
      <c r="FJI232" s="250"/>
      <c r="FJJ232" s="248"/>
      <c r="FJK232" s="249"/>
      <c r="FJL232" s="250"/>
      <c r="FJM232" s="248"/>
      <c r="FJN232" s="249"/>
      <c r="FJO232" s="250"/>
      <c r="FJP232" s="248"/>
      <c r="FJQ232" s="249"/>
      <c r="FJR232" s="250"/>
      <c r="FJS232" s="248"/>
      <c r="FJT232" s="249"/>
      <c r="FJU232" s="250"/>
      <c r="FJV232" s="248"/>
      <c r="FJW232" s="249"/>
      <c r="FJX232" s="250"/>
      <c r="FJY232" s="248"/>
      <c r="FJZ232" s="249"/>
      <c r="FKA232" s="250"/>
      <c r="FKB232" s="248"/>
      <c r="FKC232" s="249"/>
      <c r="FKD232" s="250"/>
      <c r="FKE232" s="248"/>
      <c r="FKF232" s="249"/>
      <c r="FKG232" s="250"/>
      <c r="FKH232" s="248"/>
      <c r="FKI232" s="249"/>
      <c r="FKJ232" s="250"/>
      <c r="FKK232" s="248"/>
      <c r="FKL232" s="249"/>
      <c r="FKM232" s="250"/>
      <c r="FKN232" s="248"/>
      <c r="FKO232" s="249"/>
      <c r="FKP232" s="250"/>
      <c r="FKQ232" s="248"/>
      <c r="FKR232" s="249"/>
      <c r="FKS232" s="250"/>
      <c r="FKT232" s="248"/>
      <c r="FKU232" s="249"/>
      <c r="FKV232" s="250"/>
      <c r="FKW232" s="248"/>
      <c r="FKX232" s="249"/>
      <c r="FKY232" s="250"/>
      <c r="FKZ232" s="248"/>
      <c r="FLA232" s="249"/>
      <c r="FLB232" s="250"/>
      <c r="FLC232" s="248"/>
      <c r="FLD232" s="249"/>
      <c r="FLE232" s="250"/>
      <c r="FLF232" s="248"/>
      <c r="FLG232" s="249"/>
      <c r="FLH232" s="250"/>
      <c r="FLI232" s="248"/>
      <c r="FLJ232" s="249"/>
      <c r="FLK232" s="250"/>
      <c r="FLL232" s="248"/>
      <c r="FLM232" s="249"/>
      <c r="FLN232" s="250"/>
      <c r="FLO232" s="248"/>
      <c r="FLP232" s="249"/>
      <c r="FLQ232" s="250"/>
      <c r="FLR232" s="248"/>
      <c r="FLS232" s="249"/>
      <c r="FLT232" s="250"/>
      <c r="FLU232" s="248"/>
      <c r="FLV232" s="249"/>
      <c r="FLW232" s="250"/>
      <c r="FLX232" s="248"/>
      <c r="FLY232" s="249"/>
      <c r="FLZ232" s="250"/>
      <c r="FMA232" s="248"/>
      <c r="FMB232" s="249"/>
      <c r="FMC232" s="250"/>
      <c r="FMD232" s="248"/>
      <c r="FME232" s="249"/>
      <c r="FMF232" s="250"/>
      <c r="FMG232" s="248"/>
      <c r="FMH232" s="249"/>
      <c r="FMI232" s="250"/>
      <c r="FMJ232" s="248"/>
      <c r="FMK232" s="249"/>
      <c r="FML232" s="250"/>
      <c r="FMM232" s="248"/>
      <c r="FMN232" s="249"/>
      <c r="FMO232" s="250"/>
      <c r="FMP232" s="248"/>
      <c r="FMQ232" s="249"/>
      <c r="FMR232" s="250"/>
      <c r="FMS232" s="248"/>
      <c r="FMT232" s="249"/>
      <c r="FMU232" s="250"/>
      <c r="FMV232" s="248"/>
      <c r="FMW232" s="249"/>
      <c r="FMX232" s="250"/>
      <c r="FMY232" s="248"/>
      <c r="FMZ232" s="249"/>
      <c r="FNA232" s="250"/>
      <c r="FNB232" s="248"/>
      <c r="FNC232" s="249"/>
      <c r="FND232" s="250"/>
      <c r="FNE232" s="248"/>
      <c r="FNF232" s="249"/>
      <c r="FNG232" s="250"/>
      <c r="FNH232" s="248"/>
      <c r="FNI232" s="249"/>
      <c r="FNJ232" s="250"/>
      <c r="FNK232" s="248"/>
      <c r="FNL232" s="249"/>
      <c r="FNM232" s="250"/>
      <c r="FNN232" s="248"/>
      <c r="FNO232" s="249"/>
      <c r="FNP232" s="250"/>
      <c r="FNQ232" s="248"/>
      <c r="FNR232" s="249"/>
      <c r="FNS232" s="250"/>
      <c r="FNT232" s="248"/>
      <c r="FNU232" s="249"/>
      <c r="FNV232" s="250"/>
      <c r="FNW232" s="248"/>
      <c r="FNX232" s="249"/>
      <c r="FNY232" s="250"/>
      <c r="FNZ232" s="248"/>
      <c r="FOA232" s="249"/>
      <c r="FOB232" s="250"/>
      <c r="FOC232" s="248"/>
      <c r="FOD232" s="249"/>
      <c r="FOE232" s="250"/>
      <c r="FOF232" s="248"/>
      <c r="FOG232" s="249"/>
      <c r="FOH232" s="250"/>
      <c r="FOI232" s="248"/>
      <c r="FOJ232" s="249"/>
      <c r="FOK232" s="250"/>
      <c r="FOL232" s="248"/>
      <c r="FOM232" s="249"/>
      <c r="FON232" s="250"/>
      <c r="FOO232" s="248"/>
      <c r="FOP232" s="249"/>
      <c r="FOQ232" s="250"/>
      <c r="FOR232" s="248"/>
      <c r="FOS232" s="249"/>
      <c r="FOT232" s="250"/>
      <c r="FOU232" s="248"/>
      <c r="FOV232" s="249"/>
      <c r="FOW232" s="250"/>
      <c r="FOX232" s="248"/>
      <c r="FOY232" s="249"/>
      <c r="FOZ232" s="250"/>
      <c r="FPA232" s="248"/>
      <c r="FPB232" s="249"/>
      <c r="FPC232" s="250"/>
      <c r="FPD232" s="248"/>
      <c r="FPE232" s="249"/>
      <c r="FPF232" s="250"/>
      <c r="FPG232" s="248"/>
      <c r="FPH232" s="249"/>
      <c r="FPI232" s="250"/>
      <c r="FPJ232" s="248"/>
      <c r="FPK232" s="249"/>
      <c r="FPL232" s="250"/>
      <c r="FPM232" s="248"/>
      <c r="FPN232" s="249"/>
      <c r="FPO232" s="250"/>
      <c r="FPP232" s="248"/>
      <c r="FPQ232" s="249"/>
      <c r="FPR232" s="250"/>
      <c r="FPS232" s="248"/>
      <c r="FPT232" s="249"/>
      <c r="FPU232" s="250"/>
      <c r="FPV232" s="248"/>
      <c r="FPW232" s="249"/>
      <c r="FPX232" s="250"/>
      <c r="FPY232" s="248"/>
      <c r="FPZ232" s="249"/>
      <c r="FQA232" s="250"/>
      <c r="FQB232" s="248"/>
      <c r="FQC232" s="249"/>
      <c r="FQD232" s="250"/>
      <c r="FQE232" s="248"/>
      <c r="FQF232" s="249"/>
      <c r="FQG232" s="250"/>
      <c r="FQH232" s="248"/>
      <c r="FQI232" s="249"/>
      <c r="FQJ232" s="250"/>
      <c r="FQK232" s="248"/>
      <c r="FQL232" s="249"/>
      <c r="FQM232" s="250"/>
      <c r="FQN232" s="248"/>
      <c r="FQO232" s="249"/>
      <c r="FQP232" s="250"/>
      <c r="FQQ232" s="248"/>
      <c r="FQR232" s="249"/>
      <c r="FQS232" s="250"/>
      <c r="FQT232" s="248"/>
      <c r="FQU232" s="249"/>
      <c r="FQV232" s="250"/>
      <c r="FQW232" s="248"/>
      <c r="FQX232" s="249"/>
      <c r="FQY232" s="250"/>
      <c r="FQZ232" s="248"/>
      <c r="FRA232" s="249"/>
      <c r="FRB232" s="250"/>
      <c r="FRC232" s="248"/>
      <c r="FRD232" s="249"/>
      <c r="FRE232" s="250"/>
      <c r="FRF232" s="248"/>
      <c r="FRG232" s="249"/>
      <c r="FRH232" s="250"/>
      <c r="FRI232" s="248"/>
      <c r="FRJ232" s="249"/>
      <c r="FRK232" s="250"/>
      <c r="FRL232" s="248"/>
      <c r="FRM232" s="249"/>
      <c r="FRN232" s="250"/>
      <c r="FRO232" s="248"/>
      <c r="FRP232" s="249"/>
      <c r="FRQ232" s="250"/>
      <c r="FRR232" s="248"/>
      <c r="FRS232" s="249"/>
      <c r="FRT232" s="250"/>
      <c r="FRU232" s="248"/>
      <c r="FRV232" s="249"/>
      <c r="FRW232" s="250"/>
      <c r="FRX232" s="248"/>
      <c r="FRY232" s="249"/>
      <c r="FRZ232" s="250"/>
      <c r="FSA232" s="248"/>
      <c r="FSB232" s="249"/>
      <c r="FSC232" s="250"/>
      <c r="FSD232" s="248"/>
      <c r="FSE232" s="249"/>
      <c r="FSF232" s="250"/>
      <c r="FSG232" s="248"/>
      <c r="FSH232" s="249"/>
      <c r="FSI232" s="250"/>
      <c r="FSJ232" s="248"/>
      <c r="FSK232" s="249"/>
      <c r="FSL232" s="250"/>
      <c r="FSM232" s="248"/>
      <c r="FSN232" s="249"/>
      <c r="FSO232" s="250"/>
      <c r="FSP232" s="248"/>
      <c r="FSQ232" s="249"/>
      <c r="FSR232" s="250"/>
      <c r="FSS232" s="248"/>
      <c r="FST232" s="249"/>
      <c r="FSU232" s="250"/>
      <c r="FSV232" s="248"/>
      <c r="FSW232" s="249"/>
      <c r="FSX232" s="250"/>
      <c r="FSY232" s="248"/>
      <c r="FSZ232" s="249"/>
      <c r="FTA232" s="250"/>
      <c r="FTB232" s="248"/>
      <c r="FTC232" s="249"/>
      <c r="FTD232" s="250"/>
      <c r="FTE232" s="248"/>
      <c r="FTF232" s="249"/>
      <c r="FTG232" s="250"/>
      <c r="FTH232" s="248"/>
      <c r="FTI232" s="249"/>
      <c r="FTJ232" s="250"/>
      <c r="FTK232" s="248"/>
      <c r="FTL232" s="249"/>
      <c r="FTM232" s="250"/>
      <c r="FTN232" s="248"/>
      <c r="FTO232" s="249"/>
      <c r="FTP232" s="250"/>
      <c r="FTQ232" s="248"/>
      <c r="FTR232" s="249"/>
      <c r="FTS232" s="250"/>
      <c r="FTT232" s="248"/>
      <c r="FTU232" s="249"/>
      <c r="FTV232" s="250"/>
      <c r="FTW232" s="248"/>
      <c r="FTX232" s="249"/>
      <c r="FTY232" s="250"/>
      <c r="FTZ232" s="248"/>
      <c r="FUA232" s="249"/>
      <c r="FUB232" s="250"/>
      <c r="FUC232" s="248"/>
      <c r="FUD232" s="249"/>
      <c r="FUE232" s="250"/>
      <c r="FUF232" s="248"/>
      <c r="FUG232" s="249"/>
      <c r="FUH232" s="250"/>
      <c r="FUI232" s="248"/>
      <c r="FUJ232" s="249"/>
      <c r="FUK232" s="250"/>
      <c r="FUL232" s="248"/>
      <c r="FUM232" s="249"/>
      <c r="FUN232" s="250"/>
      <c r="FUO232" s="248"/>
      <c r="FUP232" s="249"/>
      <c r="FUQ232" s="250"/>
      <c r="FUR232" s="248"/>
      <c r="FUS232" s="249"/>
      <c r="FUT232" s="250"/>
      <c r="FUU232" s="248"/>
      <c r="FUV232" s="249"/>
      <c r="FUW232" s="250"/>
      <c r="FUX232" s="248"/>
      <c r="FUY232" s="249"/>
      <c r="FUZ232" s="250"/>
      <c r="FVA232" s="248"/>
      <c r="FVB232" s="249"/>
      <c r="FVC232" s="250"/>
      <c r="FVD232" s="248"/>
      <c r="FVE232" s="249"/>
      <c r="FVF232" s="250"/>
      <c r="FVG232" s="248"/>
      <c r="FVH232" s="249"/>
      <c r="FVI232" s="250"/>
      <c r="FVJ232" s="248"/>
      <c r="FVK232" s="249"/>
      <c r="FVL232" s="250"/>
      <c r="FVM232" s="248"/>
      <c r="FVN232" s="249"/>
      <c r="FVO232" s="250"/>
      <c r="FVP232" s="248"/>
      <c r="FVQ232" s="249"/>
      <c r="FVR232" s="250"/>
      <c r="FVS232" s="248"/>
      <c r="FVT232" s="249"/>
      <c r="FVU232" s="250"/>
      <c r="FVV232" s="248"/>
      <c r="FVW232" s="249"/>
      <c r="FVX232" s="250"/>
      <c r="FVY232" s="248"/>
      <c r="FVZ232" s="249"/>
      <c r="FWA232" s="250"/>
      <c r="FWB232" s="248"/>
      <c r="FWC232" s="249"/>
      <c r="FWD232" s="250"/>
      <c r="FWE232" s="248"/>
      <c r="FWF232" s="249"/>
      <c r="FWG232" s="250"/>
      <c r="FWH232" s="248"/>
      <c r="FWI232" s="249"/>
      <c r="FWJ232" s="250"/>
      <c r="FWK232" s="248"/>
      <c r="FWL232" s="249"/>
      <c r="FWM232" s="250"/>
      <c r="FWN232" s="248"/>
      <c r="FWO232" s="249"/>
      <c r="FWP232" s="250"/>
      <c r="FWQ232" s="248"/>
      <c r="FWR232" s="249"/>
      <c r="FWS232" s="250"/>
      <c r="FWT232" s="248"/>
      <c r="FWU232" s="249"/>
      <c r="FWV232" s="250"/>
      <c r="FWW232" s="248"/>
      <c r="FWX232" s="249"/>
      <c r="FWY232" s="250"/>
      <c r="FWZ232" s="248"/>
      <c r="FXA232" s="249"/>
      <c r="FXB232" s="250"/>
      <c r="FXC232" s="248"/>
      <c r="FXD232" s="249"/>
      <c r="FXE232" s="250"/>
      <c r="FXF232" s="248"/>
      <c r="FXG232" s="249"/>
      <c r="FXH232" s="250"/>
      <c r="FXI232" s="248"/>
      <c r="FXJ232" s="249"/>
      <c r="FXK232" s="250"/>
      <c r="FXL232" s="248"/>
      <c r="FXM232" s="249"/>
      <c r="FXN232" s="250"/>
      <c r="FXO232" s="248"/>
      <c r="FXP232" s="249"/>
      <c r="FXQ232" s="250"/>
      <c r="FXR232" s="248"/>
      <c r="FXS232" s="249"/>
      <c r="FXT232" s="250"/>
      <c r="FXU232" s="248"/>
      <c r="FXV232" s="249"/>
      <c r="FXW232" s="250"/>
      <c r="FXX232" s="248"/>
      <c r="FXY232" s="249"/>
      <c r="FXZ232" s="250"/>
      <c r="FYA232" s="248"/>
      <c r="FYB232" s="249"/>
      <c r="FYC232" s="250"/>
      <c r="FYD232" s="248"/>
      <c r="FYE232" s="249"/>
      <c r="FYF232" s="250"/>
      <c r="FYG232" s="248"/>
      <c r="FYH232" s="249"/>
      <c r="FYI232" s="250"/>
      <c r="FYJ232" s="248"/>
      <c r="FYK232" s="249"/>
      <c r="FYL232" s="250"/>
      <c r="FYM232" s="248"/>
      <c r="FYN232" s="249"/>
      <c r="FYO232" s="250"/>
      <c r="FYP232" s="248"/>
      <c r="FYQ232" s="249"/>
      <c r="FYR232" s="250"/>
      <c r="FYS232" s="248"/>
      <c r="FYT232" s="249"/>
      <c r="FYU232" s="250"/>
      <c r="FYV232" s="248"/>
      <c r="FYW232" s="249"/>
      <c r="FYX232" s="250"/>
      <c r="FYY232" s="248"/>
      <c r="FYZ232" s="249"/>
      <c r="FZA232" s="250"/>
      <c r="FZB232" s="248"/>
      <c r="FZC232" s="249"/>
      <c r="FZD232" s="250"/>
      <c r="FZE232" s="248"/>
      <c r="FZF232" s="249"/>
      <c r="FZG232" s="250"/>
      <c r="FZH232" s="248"/>
      <c r="FZI232" s="249"/>
      <c r="FZJ232" s="250"/>
      <c r="FZK232" s="248"/>
      <c r="FZL232" s="249"/>
      <c r="FZM232" s="250"/>
      <c r="FZN232" s="248"/>
      <c r="FZO232" s="249"/>
      <c r="FZP232" s="250"/>
      <c r="FZQ232" s="248"/>
      <c r="FZR232" s="249"/>
      <c r="FZS232" s="250"/>
      <c r="FZT232" s="248"/>
      <c r="FZU232" s="249"/>
      <c r="FZV232" s="250"/>
      <c r="FZW232" s="248"/>
      <c r="FZX232" s="249"/>
      <c r="FZY232" s="250"/>
      <c r="FZZ232" s="248"/>
      <c r="GAA232" s="249"/>
      <c r="GAB232" s="250"/>
      <c r="GAC232" s="248"/>
      <c r="GAD232" s="249"/>
      <c r="GAE232" s="250"/>
      <c r="GAF232" s="248"/>
      <c r="GAG232" s="249"/>
      <c r="GAH232" s="250"/>
      <c r="GAI232" s="248"/>
      <c r="GAJ232" s="249"/>
      <c r="GAK232" s="250"/>
      <c r="GAL232" s="248"/>
      <c r="GAM232" s="249"/>
      <c r="GAN232" s="250"/>
      <c r="GAO232" s="248"/>
      <c r="GAP232" s="249"/>
      <c r="GAQ232" s="250"/>
      <c r="GAR232" s="248"/>
      <c r="GAS232" s="249"/>
      <c r="GAT232" s="250"/>
      <c r="GAU232" s="248"/>
      <c r="GAV232" s="249"/>
      <c r="GAW232" s="250"/>
      <c r="GAX232" s="248"/>
      <c r="GAY232" s="249"/>
      <c r="GAZ232" s="250"/>
      <c r="GBA232" s="248"/>
      <c r="GBB232" s="249"/>
      <c r="GBC232" s="250"/>
      <c r="GBD232" s="248"/>
      <c r="GBE232" s="249"/>
      <c r="GBF232" s="250"/>
      <c r="GBG232" s="248"/>
      <c r="GBH232" s="249"/>
      <c r="GBI232" s="250"/>
      <c r="GBJ232" s="248"/>
      <c r="GBK232" s="249"/>
      <c r="GBL232" s="250"/>
      <c r="GBM232" s="248"/>
      <c r="GBN232" s="249"/>
      <c r="GBO232" s="250"/>
      <c r="GBP232" s="248"/>
      <c r="GBQ232" s="249"/>
      <c r="GBR232" s="250"/>
      <c r="GBS232" s="248"/>
      <c r="GBT232" s="249"/>
      <c r="GBU232" s="250"/>
      <c r="GBV232" s="248"/>
      <c r="GBW232" s="249"/>
      <c r="GBX232" s="250"/>
      <c r="GBY232" s="248"/>
      <c r="GBZ232" s="249"/>
      <c r="GCA232" s="250"/>
      <c r="GCB232" s="248"/>
      <c r="GCC232" s="249"/>
      <c r="GCD232" s="250"/>
      <c r="GCE232" s="248"/>
      <c r="GCF232" s="249"/>
      <c r="GCG232" s="250"/>
      <c r="GCH232" s="248"/>
      <c r="GCI232" s="249"/>
      <c r="GCJ232" s="250"/>
      <c r="GCK232" s="248"/>
      <c r="GCL232" s="249"/>
      <c r="GCM232" s="250"/>
      <c r="GCN232" s="248"/>
      <c r="GCO232" s="249"/>
      <c r="GCP232" s="250"/>
      <c r="GCQ232" s="248"/>
      <c r="GCR232" s="249"/>
      <c r="GCS232" s="250"/>
      <c r="GCT232" s="248"/>
      <c r="GCU232" s="249"/>
      <c r="GCV232" s="250"/>
      <c r="GCW232" s="248"/>
      <c r="GCX232" s="249"/>
      <c r="GCY232" s="250"/>
      <c r="GCZ232" s="248"/>
      <c r="GDA232" s="249"/>
      <c r="GDB232" s="250"/>
      <c r="GDC232" s="248"/>
      <c r="GDD232" s="249"/>
      <c r="GDE232" s="250"/>
      <c r="GDF232" s="248"/>
      <c r="GDG232" s="249"/>
      <c r="GDH232" s="250"/>
      <c r="GDI232" s="248"/>
      <c r="GDJ232" s="249"/>
      <c r="GDK232" s="250"/>
      <c r="GDL232" s="248"/>
      <c r="GDM232" s="249"/>
      <c r="GDN232" s="250"/>
      <c r="GDO232" s="248"/>
      <c r="GDP232" s="249"/>
      <c r="GDQ232" s="250"/>
      <c r="GDR232" s="248"/>
      <c r="GDS232" s="249"/>
      <c r="GDT232" s="250"/>
      <c r="GDU232" s="248"/>
      <c r="GDV232" s="249"/>
      <c r="GDW232" s="250"/>
      <c r="GDX232" s="248"/>
      <c r="GDY232" s="249"/>
      <c r="GDZ232" s="250"/>
      <c r="GEA232" s="248"/>
      <c r="GEB232" s="249"/>
      <c r="GEC232" s="250"/>
      <c r="GED232" s="248"/>
      <c r="GEE232" s="249"/>
      <c r="GEF232" s="250"/>
      <c r="GEG232" s="248"/>
      <c r="GEH232" s="249"/>
      <c r="GEI232" s="250"/>
      <c r="GEJ232" s="248"/>
      <c r="GEK232" s="249"/>
      <c r="GEL232" s="250"/>
      <c r="GEM232" s="248"/>
      <c r="GEN232" s="249"/>
      <c r="GEO232" s="250"/>
      <c r="GEP232" s="248"/>
      <c r="GEQ232" s="249"/>
      <c r="GER232" s="250"/>
      <c r="GES232" s="248"/>
      <c r="GET232" s="249"/>
      <c r="GEU232" s="250"/>
      <c r="GEV232" s="248"/>
      <c r="GEW232" s="249"/>
      <c r="GEX232" s="250"/>
      <c r="GEY232" s="248"/>
      <c r="GEZ232" s="249"/>
      <c r="GFA232" s="250"/>
      <c r="GFB232" s="248"/>
      <c r="GFC232" s="249"/>
      <c r="GFD232" s="250"/>
      <c r="GFE232" s="248"/>
      <c r="GFF232" s="249"/>
      <c r="GFG232" s="250"/>
      <c r="GFH232" s="248"/>
      <c r="GFI232" s="249"/>
      <c r="GFJ232" s="250"/>
      <c r="GFK232" s="248"/>
      <c r="GFL232" s="249"/>
      <c r="GFM232" s="250"/>
      <c r="GFN232" s="248"/>
      <c r="GFO232" s="249"/>
      <c r="GFP232" s="250"/>
      <c r="GFQ232" s="248"/>
      <c r="GFR232" s="249"/>
      <c r="GFS232" s="250"/>
      <c r="GFT232" s="248"/>
      <c r="GFU232" s="249"/>
      <c r="GFV232" s="250"/>
      <c r="GFW232" s="248"/>
      <c r="GFX232" s="249"/>
      <c r="GFY232" s="250"/>
      <c r="GFZ232" s="248"/>
      <c r="GGA232" s="249"/>
      <c r="GGB232" s="250"/>
      <c r="GGC232" s="248"/>
      <c r="GGD232" s="249"/>
      <c r="GGE232" s="250"/>
      <c r="GGF232" s="248"/>
      <c r="GGG232" s="249"/>
      <c r="GGH232" s="250"/>
      <c r="GGI232" s="248"/>
      <c r="GGJ232" s="249"/>
      <c r="GGK232" s="250"/>
      <c r="GGL232" s="248"/>
      <c r="GGM232" s="249"/>
      <c r="GGN232" s="250"/>
      <c r="GGO232" s="248"/>
      <c r="GGP232" s="249"/>
      <c r="GGQ232" s="250"/>
      <c r="GGR232" s="248"/>
      <c r="GGS232" s="249"/>
      <c r="GGT232" s="250"/>
      <c r="GGU232" s="248"/>
      <c r="GGV232" s="249"/>
      <c r="GGW232" s="250"/>
      <c r="GGX232" s="248"/>
      <c r="GGY232" s="249"/>
      <c r="GGZ232" s="250"/>
      <c r="GHA232" s="248"/>
      <c r="GHB232" s="249"/>
      <c r="GHC232" s="250"/>
      <c r="GHD232" s="248"/>
      <c r="GHE232" s="249"/>
      <c r="GHF232" s="250"/>
      <c r="GHG232" s="248"/>
      <c r="GHH232" s="249"/>
      <c r="GHI232" s="250"/>
      <c r="GHJ232" s="248"/>
      <c r="GHK232" s="249"/>
      <c r="GHL232" s="250"/>
      <c r="GHM232" s="248"/>
      <c r="GHN232" s="249"/>
      <c r="GHO232" s="250"/>
      <c r="GHP232" s="248"/>
      <c r="GHQ232" s="249"/>
      <c r="GHR232" s="250"/>
      <c r="GHS232" s="248"/>
      <c r="GHT232" s="249"/>
      <c r="GHU232" s="250"/>
      <c r="GHV232" s="248"/>
      <c r="GHW232" s="249"/>
      <c r="GHX232" s="250"/>
      <c r="GHY232" s="248"/>
      <c r="GHZ232" s="249"/>
      <c r="GIA232" s="250"/>
      <c r="GIB232" s="248"/>
      <c r="GIC232" s="249"/>
      <c r="GID232" s="250"/>
      <c r="GIE232" s="248"/>
      <c r="GIF232" s="249"/>
      <c r="GIG232" s="250"/>
      <c r="GIH232" s="248"/>
      <c r="GII232" s="249"/>
      <c r="GIJ232" s="250"/>
      <c r="GIK232" s="248"/>
      <c r="GIL232" s="249"/>
      <c r="GIM232" s="250"/>
      <c r="GIN232" s="248"/>
      <c r="GIO232" s="249"/>
      <c r="GIP232" s="250"/>
      <c r="GIQ232" s="248"/>
      <c r="GIR232" s="249"/>
      <c r="GIS232" s="250"/>
      <c r="GIT232" s="248"/>
      <c r="GIU232" s="249"/>
      <c r="GIV232" s="250"/>
      <c r="GIW232" s="248"/>
      <c r="GIX232" s="249"/>
      <c r="GIY232" s="250"/>
      <c r="GIZ232" s="248"/>
      <c r="GJA232" s="249"/>
      <c r="GJB232" s="250"/>
      <c r="GJC232" s="248"/>
      <c r="GJD232" s="249"/>
      <c r="GJE232" s="250"/>
      <c r="GJF232" s="248"/>
      <c r="GJG232" s="249"/>
      <c r="GJH232" s="250"/>
      <c r="GJI232" s="248"/>
      <c r="GJJ232" s="249"/>
      <c r="GJK232" s="250"/>
      <c r="GJL232" s="248"/>
      <c r="GJM232" s="249"/>
      <c r="GJN232" s="250"/>
      <c r="GJO232" s="248"/>
      <c r="GJP232" s="249"/>
      <c r="GJQ232" s="250"/>
      <c r="GJR232" s="248"/>
      <c r="GJS232" s="249"/>
      <c r="GJT232" s="250"/>
      <c r="GJU232" s="248"/>
      <c r="GJV232" s="249"/>
      <c r="GJW232" s="250"/>
      <c r="GJX232" s="248"/>
      <c r="GJY232" s="249"/>
      <c r="GJZ232" s="250"/>
      <c r="GKA232" s="248"/>
      <c r="GKB232" s="249"/>
      <c r="GKC232" s="250"/>
      <c r="GKD232" s="248"/>
      <c r="GKE232" s="249"/>
      <c r="GKF232" s="250"/>
      <c r="GKG232" s="248"/>
      <c r="GKH232" s="249"/>
      <c r="GKI232" s="250"/>
      <c r="GKJ232" s="248"/>
      <c r="GKK232" s="249"/>
      <c r="GKL232" s="250"/>
      <c r="GKM232" s="248"/>
      <c r="GKN232" s="249"/>
      <c r="GKO232" s="250"/>
      <c r="GKP232" s="248"/>
      <c r="GKQ232" s="249"/>
      <c r="GKR232" s="250"/>
      <c r="GKS232" s="248"/>
      <c r="GKT232" s="249"/>
      <c r="GKU232" s="250"/>
      <c r="GKV232" s="248"/>
      <c r="GKW232" s="249"/>
      <c r="GKX232" s="250"/>
      <c r="GKY232" s="248"/>
      <c r="GKZ232" s="249"/>
      <c r="GLA232" s="250"/>
      <c r="GLB232" s="248"/>
      <c r="GLC232" s="249"/>
      <c r="GLD232" s="250"/>
      <c r="GLE232" s="248"/>
      <c r="GLF232" s="249"/>
      <c r="GLG232" s="250"/>
      <c r="GLH232" s="248"/>
      <c r="GLI232" s="249"/>
      <c r="GLJ232" s="250"/>
      <c r="GLK232" s="248"/>
      <c r="GLL232" s="249"/>
      <c r="GLM232" s="250"/>
      <c r="GLN232" s="248"/>
      <c r="GLO232" s="249"/>
      <c r="GLP232" s="250"/>
      <c r="GLQ232" s="248"/>
      <c r="GLR232" s="249"/>
      <c r="GLS232" s="250"/>
      <c r="GLT232" s="248"/>
      <c r="GLU232" s="249"/>
      <c r="GLV232" s="250"/>
      <c r="GLW232" s="248"/>
      <c r="GLX232" s="249"/>
      <c r="GLY232" s="250"/>
      <c r="GLZ232" s="248"/>
      <c r="GMA232" s="249"/>
      <c r="GMB232" s="250"/>
      <c r="GMC232" s="248"/>
      <c r="GMD232" s="249"/>
      <c r="GME232" s="250"/>
      <c r="GMF232" s="248"/>
      <c r="GMG232" s="249"/>
      <c r="GMH232" s="250"/>
      <c r="GMI232" s="248"/>
      <c r="GMJ232" s="249"/>
      <c r="GMK232" s="250"/>
      <c r="GML232" s="248"/>
      <c r="GMM232" s="249"/>
      <c r="GMN232" s="250"/>
      <c r="GMO232" s="248"/>
      <c r="GMP232" s="249"/>
      <c r="GMQ232" s="250"/>
      <c r="GMR232" s="248"/>
      <c r="GMS232" s="249"/>
      <c r="GMT232" s="250"/>
      <c r="GMU232" s="248"/>
      <c r="GMV232" s="249"/>
      <c r="GMW232" s="250"/>
      <c r="GMX232" s="248"/>
      <c r="GMY232" s="249"/>
      <c r="GMZ232" s="250"/>
      <c r="GNA232" s="248"/>
      <c r="GNB232" s="249"/>
      <c r="GNC232" s="250"/>
      <c r="GND232" s="248"/>
      <c r="GNE232" s="249"/>
      <c r="GNF232" s="250"/>
      <c r="GNG232" s="248"/>
      <c r="GNH232" s="249"/>
      <c r="GNI232" s="250"/>
      <c r="GNJ232" s="248"/>
      <c r="GNK232" s="249"/>
      <c r="GNL232" s="250"/>
      <c r="GNM232" s="248"/>
      <c r="GNN232" s="249"/>
      <c r="GNO232" s="250"/>
      <c r="GNP232" s="248"/>
      <c r="GNQ232" s="249"/>
      <c r="GNR232" s="250"/>
      <c r="GNS232" s="248"/>
      <c r="GNT232" s="249"/>
      <c r="GNU232" s="250"/>
      <c r="GNV232" s="248"/>
      <c r="GNW232" s="249"/>
      <c r="GNX232" s="250"/>
      <c r="GNY232" s="248"/>
      <c r="GNZ232" s="249"/>
      <c r="GOA232" s="250"/>
      <c r="GOB232" s="248"/>
      <c r="GOC232" s="249"/>
      <c r="GOD232" s="250"/>
      <c r="GOE232" s="248"/>
      <c r="GOF232" s="249"/>
      <c r="GOG232" s="250"/>
      <c r="GOH232" s="248"/>
      <c r="GOI232" s="249"/>
      <c r="GOJ232" s="250"/>
      <c r="GOK232" s="248"/>
      <c r="GOL232" s="249"/>
      <c r="GOM232" s="250"/>
      <c r="GON232" s="248"/>
      <c r="GOO232" s="249"/>
      <c r="GOP232" s="250"/>
      <c r="GOQ232" s="248"/>
      <c r="GOR232" s="249"/>
      <c r="GOS232" s="250"/>
      <c r="GOT232" s="248"/>
      <c r="GOU232" s="249"/>
      <c r="GOV232" s="250"/>
      <c r="GOW232" s="248"/>
      <c r="GOX232" s="249"/>
      <c r="GOY232" s="250"/>
      <c r="GOZ232" s="248"/>
      <c r="GPA232" s="249"/>
      <c r="GPB232" s="250"/>
      <c r="GPC232" s="248"/>
      <c r="GPD232" s="249"/>
      <c r="GPE232" s="250"/>
      <c r="GPF232" s="248"/>
      <c r="GPG232" s="249"/>
      <c r="GPH232" s="250"/>
      <c r="GPI232" s="248"/>
      <c r="GPJ232" s="249"/>
      <c r="GPK232" s="250"/>
      <c r="GPL232" s="248"/>
      <c r="GPM232" s="249"/>
      <c r="GPN232" s="250"/>
      <c r="GPO232" s="248"/>
      <c r="GPP232" s="249"/>
      <c r="GPQ232" s="250"/>
      <c r="GPR232" s="248"/>
      <c r="GPS232" s="249"/>
      <c r="GPT232" s="250"/>
      <c r="GPU232" s="248"/>
      <c r="GPV232" s="249"/>
      <c r="GPW232" s="250"/>
      <c r="GPX232" s="248"/>
      <c r="GPY232" s="249"/>
      <c r="GPZ232" s="250"/>
      <c r="GQA232" s="248"/>
      <c r="GQB232" s="249"/>
      <c r="GQC232" s="250"/>
      <c r="GQD232" s="248"/>
      <c r="GQE232" s="249"/>
      <c r="GQF232" s="250"/>
      <c r="GQG232" s="248"/>
      <c r="GQH232" s="249"/>
      <c r="GQI232" s="250"/>
      <c r="GQJ232" s="248"/>
      <c r="GQK232" s="249"/>
      <c r="GQL232" s="250"/>
      <c r="GQM232" s="248"/>
      <c r="GQN232" s="249"/>
      <c r="GQO232" s="250"/>
      <c r="GQP232" s="248"/>
      <c r="GQQ232" s="249"/>
      <c r="GQR232" s="250"/>
      <c r="GQS232" s="248"/>
      <c r="GQT232" s="249"/>
      <c r="GQU232" s="250"/>
      <c r="GQV232" s="248"/>
      <c r="GQW232" s="249"/>
      <c r="GQX232" s="250"/>
      <c r="GQY232" s="248"/>
      <c r="GQZ232" s="249"/>
      <c r="GRA232" s="250"/>
      <c r="GRB232" s="248"/>
      <c r="GRC232" s="249"/>
      <c r="GRD232" s="250"/>
      <c r="GRE232" s="248"/>
      <c r="GRF232" s="249"/>
      <c r="GRG232" s="250"/>
      <c r="GRH232" s="248"/>
      <c r="GRI232" s="249"/>
      <c r="GRJ232" s="250"/>
      <c r="GRK232" s="248"/>
      <c r="GRL232" s="249"/>
      <c r="GRM232" s="250"/>
      <c r="GRN232" s="248"/>
      <c r="GRO232" s="249"/>
      <c r="GRP232" s="250"/>
      <c r="GRQ232" s="248"/>
      <c r="GRR232" s="249"/>
      <c r="GRS232" s="250"/>
      <c r="GRT232" s="248"/>
      <c r="GRU232" s="249"/>
      <c r="GRV232" s="250"/>
      <c r="GRW232" s="248"/>
      <c r="GRX232" s="249"/>
      <c r="GRY232" s="250"/>
      <c r="GRZ232" s="248"/>
      <c r="GSA232" s="249"/>
      <c r="GSB232" s="250"/>
      <c r="GSC232" s="248"/>
      <c r="GSD232" s="249"/>
      <c r="GSE232" s="250"/>
      <c r="GSF232" s="248"/>
      <c r="GSG232" s="249"/>
      <c r="GSH232" s="250"/>
      <c r="GSI232" s="248"/>
      <c r="GSJ232" s="249"/>
      <c r="GSK232" s="250"/>
      <c r="GSL232" s="248"/>
      <c r="GSM232" s="249"/>
      <c r="GSN232" s="250"/>
      <c r="GSO232" s="248"/>
      <c r="GSP232" s="249"/>
      <c r="GSQ232" s="250"/>
      <c r="GSR232" s="248"/>
      <c r="GSS232" s="249"/>
      <c r="GST232" s="250"/>
      <c r="GSU232" s="248"/>
      <c r="GSV232" s="249"/>
      <c r="GSW232" s="250"/>
      <c r="GSX232" s="248"/>
      <c r="GSY232" s="249"/>
      <c r="GSZ232" s="250"/>
      <c r="GTA232" s="248"/>
      <c r="GTB232" s="249"/>
      <c r="GTC232" s="250"/>
      <c r="GTD232" s="248"/>
      <c r="GTE232" s="249"/>
      <c r="GTF232" s="250"/>
      <c r="GTG232" s="248"/>
      <c r="GTH232" s="249"/>
      <c r="GTI232" s="250"/>
      <c r="GTJ232" s="248"/>
      <c r="GTK232" s="249"/>
      <c r="GTL232" s="250"/>
      <c r="GTM232" s="248"/>
      <c r="GTN232" s="249"/>
      <c r="GTO232" s="250"/>
      <c r="GTP232" s="248"/>
      <c r="GTQ232" s="249"/>
      <c r="GTR232" s="250"/>
      <c r="GTS232" s="248"/>
      <c r="GTT232" s="249"/>
      <c r="GTU232" s="250"/>
      <c r="GTV232" s="248"/>
      <c r="GTW232" s="249"/>
      <c r="GTX232" s="250"/>
      <c r="GTY232" s="248"/>
      <c r="GTZ232" s="249"/>
      <c r="GUA232" s="250"/>
      <c r="GUB232" s="248"/>
      <c r="GUC232" s="249"/>
      <c r="GUD232" s="250"/>
      <c r="GUE232" s="248"/>
      <c r="GUF232" s="249"/>
      <c r="GUG232" s="250"/>
      <c r="GUH232" s="248"/>
      <c r="GUI232" s="249"/>
      <c r="GUJ232" s="250"/>
      <c r="GUK232" s="248"/>
      <c r="GUL232" s="249"/>
      <c r="GUM232" s="250"/>
      <c r="GUN232" s="248"/>
      <c r="GUO232" s="249"/>
      <c r="GUP232" s="250"/>
      <c r="GUQ232" s="248"/>
      <c r="GUR232" s="249"/>
      <c r="GUS232" s="250"/>
      <c r="GUT232" s="248"/>
      <c r="GUU232" s="249"/>
      <c r="GUV232" s="250"/>
      <c r="GUW232" s="248"/>
      <c r="GUX232" s="249"/>
      <c r="GUY232" s="250"/>
      <c r="GUZ232" s="248"/>
      <c r="GVA232" s="249"/>
      <c r="GVB232" s="250"/>
      <c r="GVC232" s="248"/>
      <c r="GVD232" s="249"/>
      <c r="GVE232" s="250"/>
      <c r="GVF232" s="248"/>
      <c r="GVG232" s="249"/>
      <c r="GVH232" s="250"/>
      <c r="GVI232" s="248"/>
      <c r="GVJ232" s="249"/>
      <c r="GVK232" s="250"/>
      <c r="GVL232" s="248"/>
      <c r="GVM232" s="249"/>
      <c r="GVN232" s="250"/>
      <c r="GVO232" s="248"/>
      <c r="GVP232" s="249"/>
      <c r="GVQ232" s="250"/>
      <c r="GVR232" s="248"/>
      <c r="GVS232" s="249"/>
      <c r="GVT232" s="250"/>
      <c r="GVU232" s="248"/>
      <c r="GVV232" s="249"/>
      <c r="GVW232" s="250"/>
      <c r="GVX232" s="248"/>
      <c r="GVY232" s="249"/>
      <c r="GVZ232" s="250"/>
      <c r="GWA232" s="248"/>
      <c r="GWB232" s="249"/>
      <c r="GWC232" s="250"/>
      <c r="GWD232" s="248"/>
      <c r="GWE232" s="249"/>
      <c r="GWF232" s="250"/>
      <c r="GWG232" s="248"/>
      <c r="GWH232" s="249"/>
      <c r="GWI232" s="250"/>
      <c r="GWJ232" s="248"/>
      <c r="GWK232" s="249"/>
      <c r="GWL232" s="250"/>
      <c r="GWM232" s="248"/>
      <c r="GWN232" s="249"/>
      <c r="GWO232" s="250"/>
      <c r="GWP232" s="248"/>
      <c r="GWQ232" s="249"/>
      <c r="GWR232" s="250"/>
      <c r="GWS232" s="248"/>
      <c r="GWT232" s="249"/>
      <c r="GWU232" s="250"/>
      <c r="GWV232" s="248"/>
      <c r="GWW232" s="249"/>
      <c r="GWX232" s="250"/>
      <c r="GWY232" s="248"/>
      <c r="GWZ232" s="249"/>
      <c r="GXA232" s="250"/>
      <c r="GXB232" s="248"/>
      <c r="GXC232" s="249"/>
      <c r="GXD232" s="250"/>
      <c r="GXE232" s="248"/>
      <c r="GXF232" s="249"/>
      <c r="GXG232" s="250"/>
      <c r="GXH232" s="248"/>
      <c r="GXI232" s="249"/>
      <c r="GXJ232" s="250"/>
      <c r="GXK232" s="248"/>
      <c r="GXL232" s="249"/>
      <c r="GXM232" s="250"/>
      <c r="GXN232" s="248"/>
      <c r="GXO232" s="249"/>
      <c r="GXP232" s="250"/>
      <c r="GXQ232" s="248"/>
      <c r="GXR232" s="249"/>
      <c r="GXS232" s="250"/>
      <c r="GXT232" s="248"/>
      <c r="GXU232" s="249"/>
      <c r="GXV232" s="250"/>
      <c r="GXW232" s="248"/>
      <c r="GXX232" s="249"/>
      <c r="GXY232" s="250"/>
      <c r="GXZ232" s="248"/>
      <c r="GYA232" s="249"/>
      <c r="GYB232" s="250"/>
      <c r="GYC232" s="248"/>
      <c r="GYD232" s="249"/>
      <c r="GYE232" s="250"/>
      <c r="GYF232" s="248"/>
      <c r="GYG232" s="249"/>
      <c r="GYH232" s="250"/>
      <c r="GYI232" s="248"/>
      <c r="GYJ232" s="249"/>
      <c r="GYK232" s="250"/>
      <c r="GYL232" s="248"/>
      <c r="GYM232" s="249"/>
      <c r="GYN232" s="250"/>
      <c r="GYO232" s="248"/>
      <c r="GYP232" s="249"/>
      <c r="GYQ232" s="250"/>
      <c r="GYR232" s="248"/>
      <c r="GYS232" s="249"/>
      <c r="GYT232" s="250"/>
      <c r="GYU232" s="248"/>
      <c r="GYV232" s="249"/>
      <c r="GYW232" s="250"/>
      <c r="GYX232" s="248"/>
      <c r="GYY232" s="249"/>
      <c r="GYZ232" s="250"/>
      <c r="GZA232" s="248"/>
      <c r="GZB232" s="249"/>
      <c r="GZC232" s="250"/>
      <c r="GZD232" s="248"/>
      <c r="GZE232" s="249"/>
      <c r="GZF232" s="250"/>
      <c r="GZG232" s="248"/>
      <c r="GZH232" s="249"/>
      <c r="GZI232" s="250"/>
      <c r="GZJ232" s="248"/>
      <c r="GZK232" s="249"/>
      <c r="GZL232" s="250"/>
      <c r="GZM232" s="248"/>
      <c r="GZN232" s="249"/>
      <c r="GZO232" s="250"/>
      <c r="GZP232" s="248"/>
      <c r="GZQ232" s="249"/>
      <c r="GZR232" s="250"/>
      <c r="GZS232" s="248"/>
      <c r="GZT232" s="249"/>
      <c r="GZU232" s="250"/>
      <c r="GZV232" s="248"/>
      <c r="GZW232" s="249"/>
      <c r="GZX232" s="250"/>
      <c r="GZY232" s="248"/>
      <c r="GZZ232" s="249"/>
      <c r="HAA232" s="250"/>
      <c r="HAB232" s="248"/>
      <c r="HAC232" s="249"/>
      <c r="HAD232" s="250"/>
      <c r="HAE232" s="248"/>
      <c r="HAF232" s="249"/>
      <c r="HAG232" s="250"/>
      <c r="HAH232" s="248"/>
      <c r="HAI232" s="249"/>
      <c r="HAJ232" s="250"/>
      <c r="HAK232" s="248"/>
      <c r="HAL232" s="249"/>
      <c r="HAM232" s="250"/>
      <c r="HAN232" s="248"/>
      <c r="HAO232" s="249"/>
      <c r="HAP232" s="250"/>
      <c r="HAQ232" s="248"/>
      <c r="HAR232" s="249"/>
      <c r="HAS232" s="250"/>
      <c r="HAT232" s="248"/>
      <c r="HAU232" s="249"/>
      <c r="HAV232" s="250"/>
      <c r="HAW232" s="248"/>
      <c r="HAX232" s="249"/>
      <c r="HAY232" s="250"/>
      <c r="HAZ232" s="248"/>
      <c r="HBA232" s="249"/>
      <c r="HBB232" s="250"/>
      <c r="HBC232" s="248"/>
      <c r="HBD232" s="249"/>
      <c r="HBE232" s="250"/>
      <c r="HBF232" s="248"/>
      <c r="HBG232" s="249"/>
      <c r="HBH232" s="250"/>
      <c r="HBI232" s="248"/>
      <c r="HBJ232" s="249"/>
      <c r="HBK232" s="250"/>
      <c r="HBL232" s="248"/>
      <c r="HBM232" s="249"/>
      <c r="HBN232" s="250"/>
      <c r="HBO232" s="248"/>
      <c r="HBP232" s="249"/>
      <c r="HBQ232" s="250"/>
      <c r="HBR232" s="248"/>
      <c r="HBS232" s="249"/>
      <c r="HBT232" s="250"/>
      <c r="HBU232" s="248"/>
      <c r="HBV232" s="249"/>
      <c r="HBW232" s="250"/>
      <c r="HBX232" s="248"/>
      <c r="HBY232" s="249"/>
      <c r="HBZ232" s="250"/>
      <c r="HCA232" s="248"/>
      <c r="HCB232" s="249"/>
      <c r="HCC232" s="250"/>
      <c r="HCD232" s="248"/>
      <c r="HCE232" s="249"/>
      <c r="HCF232" s="250"/>
      <c r="HCG232" s="248"/>
      <c r="HCH232" s="249"/>
      <c r="HCI232" s="250"/>
      <c r="HCJ232" s="248"/>
      <c r="HCK232" s="249"/>
      <c r="HCL232" s="250"/>
      <c r="HCM232" s="248"/>
      <c r="HCN232" s="249"/>
      <c r="HCO232" s="250"/>
      <c r="HCP232" s="248"/>
      <c r="HCQ232" s="249"/>
      <c r="HCR232" s="250"/>
      <c r="HCS232" s="248"/>
      <c r="HCT232" s="249"/>
      <c r="HCU232" s="250"/>
      <c r="HCV232" s="248"/>
      <c r="HCW232" s="249"/>
      <c r="HCX232" s="250"/>
      <c r="HCY232" s="248"/>
      <c r="HCZ232" s="249"/>
      <c r="HDA232" s="250"/>
      <c r="HDB232" s="248"/>
      <c r="HDC232" s="249"/>
      <c r="HDD232" s="250"/>
      <c r="HDE232" s="248"/>
      <c r="HDF232" s="249"/>
      <c r="HDG232" s="250"/>
      <c r="HDH232" s="248"/>
      <c r="HDI232" s="249"/>
      <c r="HDJ232" s="250"/>
      <c r="HDK232" s="248"/>
      <c r="HDL232" s="249"/>
      <c r="HDM232" s="250"/>
      <c r="HDN232" s="248"/>
      <c r="HDO232" s="249"/>
      <c r="HDP232" s="250"/>
      <c r="HDQ232" s="248"/>
      <c r="HDR232" s="249"/>
      <c r="HDS232" s="250"/>
      <c r="HDT232" s="248"/>
      <c r="HDU232" s="249"/>
      <c r="HDV232" s="250"/>
      <c r="HDW232" s="248"/>
      <c r="HDX232" s="249"/>
      <c r="HDY232" s="250"/>
      <c r="HDZ232" s="248"/>
      <c r="HEA232" s="249"/>
      <c r="HEB232" s="250"/>
      <c r="HEC232" s="248"/>
      <c r="HED232" s="249"/>
      <c r="HEE232" s="250"/>
      <c r="HEF232" s="248"/>
      <c r="HEG232" s="249"/>
      <c r="HEH232" s="250"/>
      <c r="HEI232" s="248"/>
      <c r="HEJ232" s="249"/>
      <c r="HEK232" s="250"/>
      <c r="HEL232" s="248"/>
      <c r="HEM232" s="249"/>
      <c r="HEN232" s="250"/>
      <c r="HEO232" s="248"/>
      <c r="HEP232" s="249"/>
      <c r="HEQ232" s="250"/>
      <c r="HER232" s="248"/>
      <c r="HES232" s="249"/>
      <c r="HET232" s="250"/>
      <c r="HEU232" s="248"/>
      <c r="HEV232" s="249"/>
      <c r="HEW232" s="250"/>
      <c r="HEX232" s="248"/>
      <c r="HEY232" s="249"/>
      <c r="HEZ232" s="250"/>
      <c r="HFA232" s="248"/>
      <c r="HFB232" s="249"/>
      <c r="HFC232" s="250"/>
      <c r="HFD232" s="248"/>
      <c r="HFE232" s="249"/>
      <c r="HFF232" s="250"/>
      <c r="HFG232" s="248"/>
      <c r="HFH232" s="249"/>
      <c r="HFI232" s="250"/>
      <c r="HFJ232" s="248"/>
      <c r="HFK232" s="249"/>
      <c r="HFL232" s="250"/>
      <c r="HFM232" s="248"/>
      <c r="HFN232" s="249"/>
      <c r="HFO232" s="250"/>
      <c r="HFP232" s="248"/>
      <c r="HFQ232" s="249"/>
      <c r="HFR232" s="250"/>
      <c r="HFS232" s="248"/>
      <c r="HFT232" s="249"/>
      <c r="HFU232" s="250"/>
      <c r="HFV232" s="248"/>
      <c r="HFW232" s="249"/>
      <c r="HFX232" s="250"/>
      <c r="HFY232" s="248"/>
      <c r="HFZ232" s="249"/>
      <c r="HGA232" s="250"/>
      <c r="HGB232" s="248"/>
      <c r="HGC232" s="249"/>
      <c r="HGD232" s="250"/>
      <c r="HGE232" s="248"/>
      <c r="HGF232" s="249"/>
      <c r="HGG232" s="250"/>
      <c r="HGH232" s="248"/>
      <c r="HGI232" s="249"/>
      <c r="HGJ232" s="250"/>
      <c r="HGK232" s="248"/>
      <c r="HGL232" s="249"/>
      <c r="HGM232" s="250"/>
      <c r="HGN232" s="248"/>
      <c r="HGO232" s="249"/>
      <c r="HGP232" s="250"/>
      <c r="HGQ232" s="248"/>
      <c r="HGR232" s="249"/>
      <c r="HGS232" s="250"/>
      <c r="HGT232" s="248"/>
      <c r="HGU232" s="249"/>
      <c r="HGV232" s="250"/>
      <c r="HGW232" s="248"/>
      <c r="HGX232" s="249"/>
      <c r="HGY232" s="250"/>
      <c r="HGZ232" s="248"/>
      <c r="HHA232" s="249"/>
      <c r="HHB232" s="250"/>
      <c r="HHC232" s="248"/>
      <c r="HHD232" s="249"/>
      <c r="HHE232" s="250"/>
      <c r="HHF232" s="248"/>
      <c r="HHG232" s="249"/>
      <c r="HHH232" s="250"/>
      <c r="HHI232" s="248"/>
      <c r="HHJ232" s="249"/>
      <c r="HHK232" s="250"/>
      <c r="HHL232" s="248"/>
      <c r="HHM232" s="249"/>
      <c r="HHN232" s="250"/>
      <c r="HHO232" s="248"/>
      <c r="HHP232" s="249"/>
      <c r="HHQ232" s="250"/>
      <c r="HHR232" s="248"/>
      <c r="HHS232" s="249"/>
      <c r="HHT232" s="250"/>
      <c r="HHU232" s="248"/>
      <c r="HHV232" s="249"/>
      <c r="HHW232" s="250"/>
      <c r="HHX232" s="248"/>
      <c r="HHY232" s="249"/>
      <c r="HHZ232" s="250"/>
      <c r="HIA232" s="248"/>
      <c r="HIB232" s="249"/>
      <c r="HIC232" s="250"/>
      <c r="HID232" s="248"/>
      <c r="HIE232" s="249"/>
      <c r="HIF232" s="250"/>
      <c r="HIG232" s="248"/>
      <c r="HIH232" s="249"/>
      <c r="HII232" s="250"/>
      <c r="HIJ232" s="248"/>
      <c r="HIK232" s="249"/>
      <c r="HIL232" s="250"/>
      <c r="HIM232" s="248"/>
      <c r="HIN232" s="249"/>
      <c r="HIO232" s="250"/>
      <c r="HIP232" s="248"/>
      <c r="HIQ232" s="249"/>
      <c r="HIR232" s="250"/>
      <c r="HIS232" s="248"/>
      <c r="HIT232" s="249"/>
      <c r="HIU232" s="250"/>
      <c r="HIV232" s="248"/>
      <c r="HIW232" s="249"/>
      <c r="HIX232" s="250"/>
      <c r="HIY232" s="248"/>
      <c r="HIZ232" s="249"/>
      <c r="HJA232" s="250"/>
      <c r="HJB232" s="248"/>
      <c r="HJC232" s="249"/>
      <c r="HJD232" s="250"/>
      <c r="HJE232" s="248"/>
      <c r="HJF232" s="249"/>
      <c r="HJG232" s="250"/>
      <c r="HJH232" s="248"/>
      <c r="HJI232" s="249"/>
      <c r="HJJ232" s="250"/>
      <c r="HJK232" s="248"/>
      <c r="HJL232" s="249"/>
      <c r="HJM232" s="250"/>
      <c r="HJN232" s="248"/>
      <c r="HJO232" s="249"/>
      <c r="HJP232" s="250"/>
      <c r="HJQ232" s="248"/>
      <c r="HJR232" s="249"/>
      <c r="HJS232" s="250"/>
      <c r="HJT232" s="248"/>
      <c r="HJU232" s="249"/>
      <c r="HJV232" s="250"/>
      <c r="HJW232" s="248"/>
      <c r="HJX232" s="249"/>
      <c r="HJY232" s="250"/>
      <c r="HJZ232" s="248"/>
      <c r="HKA232" s="249"/>
      <c r="HKB232" s="250"/>
      <c r="HKC232" s="248"/>
      <c r="HKD232" s="249"/>
      <c r="HKE232" s="250"/>
      <c r="HKF232" s="248"/>
      <c r="HKG232" s="249"/>
      <c r="HKH232" s="250"/>
      <c r="HKI232" s="248"/>
      <c r="HKJ232" s="249"/>
      <c r="HKK232" s="250"/>
      <c r="HKL232" s="248"/>
      <c r="HKM232" s="249"/>
      <c r="HKN232" s="250"/>
      <c r="HKO232" s="248"/>
      <c r="HKP232" s="249"/>
      <c r="HKQ232" s="250"/>
      <c r="HKR232" s="248"/>
      <c r="HKS232" s="249"/>
      <c r="HKT232" s="250"/>
      <c r="HKU232" s="248"/>
      <c r="HKV232" s="249"/>
      <c r="HKW232" s="250"/>
      <c r="HKX232" s="248"/>
      <c r="HKY232" s="249"/>
      <c r="HKZ232" s="250"/>
      <c r="HLA232" s="248"/>
      <c r="HLB232" s="249"/>
      <c r="HLC232" s="250"/>
      <c r="HLD232" s="248"/>
      <c r="HLE232" s="249"/>
      <c r="HLF232" s="250"/>
      <c r="HLG232" s="248"/>
      <c r="HLH232" s="249"/>
      <c r="HLI232" s="250"/>
      <c r="HLJ232" s="248"/>
      <c r="HLK232" s="249"/>
      <c r="HLL232" s="250"/>
      <c r="HLM232" s="248"/>
      <c r="HLN232" s="249"/>
      <c r="HLO232" s="250"/>
      <c r="HLP232" s="248"/>
      <c r="HLQ232" s="249"/>
      <c r="HLR232" s="250"/>
      <c r="HLS232" s="248"/>
      <c r="HLT232" s="249"/>
      <c r="HLU232" s="250"/>
      <c r="HLV232" s="248"/>
      <c r="HLW232" s="249"/>
      <c r="HLX232" s="250"/>
      <c r="HLY232" s="248"/>
      <c r="HLZ232" s="249"/>
      <c r="HMA232" s="250"/>
      <c r="HMB232" s="248"/>
      <c r="HMC232" s="249"/>
      <c r="HMD232" s="250"/>
      <c r="HME232" s="248"/>
      <c r="HMF232" s="249"/>
      <c r="HMG232" s="250"/>
      <c r="HMH232" s="248"/>
      <c r="HMI232" s="249"/>
      <c r="HMJ232" s="250"/>
      <c r="HMK232" s="248"/>
      <c r="HML232" s="249"/>
      <c r="HMM232" s="250"/>
      <c r="HMN232" s="248"/>
      <c r="HMO232" s="249"/>
      <c r="HMP232" s="250"/>
      <c r="HMQ232" s="248"/>
      <c r="HMR232" s="249"/>
      <c r="HMS232" s="250"/>
      <c r="HMT232" s="248"/>
      <c r="HMU232" s="249"/>
      <c r="HMV232" s="250"/>
      <c r="HMW232" s="248"/>
      <c r="HMX232" s="249"/>
      <c r="HMY232" s="250"/>
      <c r="HMZ232" s="248"/>
      <c r="HNA232" s="249"/>
      <c r="HNB232" s="250"/>
      <c r="HNC232" s="248"/>
      <c r="HND232" s="249"/>
      <c r="HNE232" s="250"/>
      <c r="HNF232" s="248"/>
      <c r="HNG232" s="249"/>
      <c r="HNH232" s="250"/>
      <c r="HNI232" s="248"/>
      <c r="HNJ232" s="249"/>
      <c r="HNK232" s="250"/>
      <c r="HNL232" s="248"/>
      <c r="HNM232" s="249"/>
      <c r="HNN232" s="250"/>
      <c r="HNO232" s="248"/>
      <c r="HNP232" s="249"/>
      <c r="HNQ232" s="250"/>
      <c r="HNR232" s="248"/>
      <c r="HNS232" s="249"/>
      <c r="HNT232" s="250"/>
      <c r="HNU232" s="248"/>
      <c r="HNV232" s="249"/>
      <c r="HNW232" s="250"/>
      <c r="HNX232" s="248"/>
      <c r="HNY232" s="249"/>
      <c r="HNZ232" s="250"/>
      <c r="HOA232" s="248"/>
      <c r="HOB232" s="249"/>
      <c r="HOC232" s="250"/>
      <c r="HOD232" s="248"/>
      <c r="HOE232" s="249"/>
      <c r="HOF232" s="250"/>
      <c r="HOG232" s="248"/>
      <c r="HOH232" s="249"/>
      <c r="HOI232" s="250"/>
      <c r="HOJ232" s="248"/>
      <c r="HOK232" s="249"/>
      <c r="HOL232" s="250"/>
      <c r="HOM232" s="248"/>
      <c r="HON232" s="249"/>
      <c r="HOO232" s="250"/>
      <c r="HOP232" s="248"/>
      <c r="HOQ232" s="249"/>
      <c r="HOR232" s="250"/>
      <c r="HOS232" s="248"/>
      <c r="HOT232" s="249"/>
      <c r="HOU232" s="250"/>
      <c r="HOV232" s="248"/>
      <c r="HOW232" s="249"/>
      <c r="HOX232" s="250"/>
      <c r="HOY232" s="248"/>
      <c r="HOZ232" s="249"/>
      <c r="HPA232" s="250"/>
      <c r="HPB232" s="248"/>
      <c r="HPC232" s="249"/>
      <c r="HPD232" s="250"/>
      <c r="HPE232" s="248"/>
      <c r="HPF232" s="249"/>
      <c r="HPG232" s="250"/>
      <c r="HPH232" s="248"/>
      <c r="HPI232" s="249"/>
      <c r="HPJ232" s="250"/>
      <c r="HPK232" s="248"/>
      <c r="HPL232" s="249"/>
      <c r="HPM232" s="250"/>
      <c r="HPN232" s="248"/>
      <c r="HPO232" s="249"/>
      <c r="HPP232" s="250"/>
      <c r="HPQ232" s="248"/>
      <c r="HPR232" s="249"/>
      <c r="HPS232" s="250"/>
      <c r="HPT232" s="248"/>
      <c r="HPU232" s="249"/>
      <c r="HPV232" s="250"/>
      <c r="HPW232" s="248"/>
      <c r="HPX232" s="249"/>
      <c r="HPY232" s="250"/>
      <c r="HPZ232" s="248"/>
      <c r="HQA232" s="249"/>
      <c r="HQB232" s="250"/>
      <c r="HQC232" s="248"/>
      <c r="HQD232" s="249"/>
      <c r="HQE232" s="250"/>
      <c r="HQF232" s="248"/>
      <c r="HQG232" s="249"/>
      <c r="HQH232" s="250"/>
      <c r="HQI232" s="248"/>
      <c r="HQJ232" s="249"/>
      <c r="HQK232" s="250"/>
      <c r="HQL232" s="248"/>
      <c r="HQM232" s="249"/>
      <c r="HQN232" s="250"/>
      <c r="HQO232" s="248"/>
      <c r="HQP232" s="249"/>
      <c r="HQQ232" s="250"/>
      <c r="HQR232" s="248"/>
      <c r="HQS232" s="249"/>
      <c r="HQT232" s="250"/>
      <c r="HQU232" s="248"/>
      <c r="HQV232" s="249"/>
      <c r="HQW232" s="250"/>
      <c r="HQX232" s="248"/>
      <c r="HQY232" s="249"/>
      <c r="HQZ232" s="250"/>
      <c r="HRA232" s="248"/>
      <c r="HRB232" s="249"/>
      <c r="HRC232" s="250"/>
      <c r="HRD232" s="248"/>
      <c r="HRE232" s="249"/>
      <c r="HRF232" s="250"/>
      <c r="HRG232" s="248"/>
      <c r="HRH232" s="249"/>
      <c r="HRI232" s="250"/>
      <c r="HRJ232" s="248"/>
      <c r="HRK232" s="249"/>
      <c r="HRL232" s="250"/>
      <c r="HRM232" s="248"/>
      <c r="HRN232" s="249"/>
      <c r="HRO232" s="250"/>
      <c r="HRP232" s="248"/>
      <c r="HRQ232" s="249"/>
      <c r="HRR232" s="250"/>
      <c r="HRS232" s="248"/>
      <c r="HRT232" s="249"/>
      <c r="HRU232" s="250"/>
      <c r="HRV232" s="248"/>
      <c r="HRW232" s="249"/>
      <c r="HRX232" s="250"/>
      <c r="HRY232" s="248"/>
      <c r="HRZ232" s="249"/>
      <c r="HSA232" s="250"/>
      <c r="HSB232" s="248"/>
      <c r="HSC232" s="249"/>
      <c r="HSD232" s="250"/>
      <c r="HSE232" s="248"/>
      <c r="HSF232" s="249"/>
      <c r="HSG232" s="250"/>
      <c r="HSH232" s="248"/>
      <c r="HSI232" s="249"/>
      <c r="HSJ232" s="250"/>
      <c r="HSK232" s="248"/>
      <c r="HSL232" s="249"/>
      <c r="HSM232" s="250"/>
      <c r="HSN232" s="248"/>
      <c r="HSO232" s="249"/>
      <c r="HSP232" s="250"/>
      <c r="HSQ232" s="248"/>
      <c r="HSR232" s="249"/>
      <c r="HSS232" s="250"/>
      <c r="HST232" s="248"/>
      <c r="HSU232" s="249"/>
      <c r="HSV232" s="250"/>
      <c r="HSW232" s="248"/>
      <c r="HSX232" s="249"/>
      <c r="HSY232" s="250"/>
      <c r="HSZ232" s="248"/>
      <c r="HTA232" s="249"/>
      <c r="HTB232" s="250"/>
      <c r="HTC232" s="248"/>
      <c r="HTD232" s="249"/>
      <c r="HTE232" s="250"/>
      <c r="HTF232" s="248"/>
      <c r="HTG232" s="249"/>
      <c r="HTH232" s="250"/>
      <c r="HTI232" s="248"/>
      <c r="HTJ232" s="249"/>
      <c r="HTK232" s="250"/>
      <c r="HTL232" s="248"/>
      <c r="HTM232" s="249"/>
      <c r="HTN232" s="250"/>
      <c r="HTO232" s="248"/>
      <c r="HTP232" s="249"/>
      <c r="HTQ232" s="250"/>
      <c r="HTR232" s="248"/>
      <c r="HTS232" s="249"/>
      <c r="HTT232" s="250"/>
      <c r="HTU232" s="248"/>
      <c r="HTV232" s="249"/>
      <c r="HTW232" s="250"/>
      <c r="HTX232" s="248"/>
      <c r="HTY232" s="249"/>
      <c r="HTZ232" s="250"/>
      <c r="HUA232" s="248"/>
      <c r="HUB232" s="249"/>
      <c r="HUC232" s="250"/>
      <c r="HUD232" s="248"/>
      <c r="HUE232" s="249"/>
      <c r="HUF232" s="250"/>
      <c r="HUG232" s="248"/>
      <c r="HUH232" s="249"/>
      <c r="HUI232" s="250"/>
      <c r="HUJ232" s="248"/>
      <c r="HUK232" s="249"/>
      <c r="HUL232" s="250"/>
      <c r="HUM232" s="248"/>
      <c r="HUN232" s="249"/>
      <c r="HUO232" s="250"/>
      <c r="HUP232" s="248"/>
      <c r="HUQ232" s="249"/>
      <c r="HUR232" s="250"/>
      <c r="HUS232" s="248"/>
      <c r="HUT232" s="249"/>
      <c r="HUU232" s="250"/>
      <c r="HUV232" s="248"/>
      <c r="HUW232" s="249"/>
      <c r="HUX232" s="250"/>
      <c r="HUY232" s="248"/>
      <c r="HUZ232" s="249"/>
      <c r="HVA232" s="250"/>
      <c r="HVB232" s="248"/>
      <c r="HVC232" s="249"/>
      <c r="HVD232" s="250"/>
      <c r="HVE232" s="248"/>
      <c r="HVF232" s="249"/>
      <c r="HVG232" s="250"/>
      <c r="HVH232" s="248"/>
      <c r="HVI232" s="249"/>
      <c r="HVJ232" s="250"/>
      <c r="HVK232" s="248"/>
      <c r="HVL232" s="249"/>
      <c r="HVM232" s="250"/>
      <c r="HVN232" s="248"/>
      <c r="HVO232" s="249"/>
      <c r="HVP232" s="250"/>
      <c r="HVQ232" s="248"/>
      <c r="HVR232" s="249"/>
      <c r="HVS232" s="250"/>
      <c r="HVT232" s="248"/>
      <c r="HVU232" s="249"/>
      <c r="HVV232" s="250"/>
      <c r="HVW232" s="248"/>
      <c r="HVX232" s="249"/>
      <c r="HVY232" s="250"/>
      <c r="HVZ232" s="248"/>
      <c r="HWA232" s="249"/>
      <c r="HWB232" s="250"/>
      <c r="HWC232" s="248"/>
      <c r="HWD232" s="249"/>
      <c r="HWE232" s="250"/>
      <c r="HWF232" s="248"/>
      <c r="HWG232" s="249"/>
      <c r="HWH232" s="250"/>
      <c r="HWI232" s="248"/>
      <c r="HWJ232" s="249"/>
      <c r="HWK232" s="250"/>
      <c r="HWL232" s="248"/>
      <c r="HWM232" s="249"/>
      <c r="HWN232" s="250"/>
      <c r="HWO232" s="248"/>
      <c r="HWP232" s="249"/>
      <c r="HWQ232" s="250"/>
      <c r="HWR232" s="248"/>
      <c r="HWS232" s="249"/>
      <c r="HWT232" s="250"/>
      <c r="HWU232" s="248"/>
      <c r="HWV232" s="249"/>
      <c r="HWW232" s="250"/>
      <c r="HWX232" s="248"/>
      <c r="HWY232" s="249"/>
      <c r="HWZ232" s="250"/>
      <c r="HXA232" s="248"/>
      <c r="HXB232" s="249"/>
      <c r="HXC232" s="250"/>
      <c r="HXD232" s="248"/>
      <c r="HXE232" s="249"/>
      <c r="HXF232" s="250"/>
      <c r="HXG232" s="248"/>
      <c r="HXH232" s="249"/>
      <c r="HXI232" s="250"/>
      <c r="HXJ232" s="248"/>
      <c r="HXK232" s="249"/>
      <c r="HXL232" s="250"/>
      <c r="HXM232" s="248"/>
      <c r="HXN232" s="249"/>
      <c r="HXO232" s="250"/>
      <c r="HXP232" s="248"/>
      <c r="HXQ232" s="249"/>
      <c r="HXR232" s="250"/>
      <c r="HXS232" s="248"/>
      <c r="HXT232" s="249"/>
      <c r="HXU232" s="250"/>
      <c r="HXV232" s="248"/>
      <c r="HXW232" s="249"/>
      <c r="HXX232" s="250"/>
      <c r="HXY232" s="248"/>
      <c r="HXZ232" s="249"/>
      <c r="HYA232" s="250"/>
      <c r="HYB232" s="248"/>
      <c r="HYC232" s="249"/>
      <c r="HYD232" s="250"/>
      <c r="HYE232" s="248"/>
      <c r="HYF232" s="249"/>
      <c r="HYG232" s="250"/>
      <c r="HYH232" s="248"/>
      <c r="HYI232" s="249"/>
      <c r="HYJ232" s="250"/>
      <c r="HYK232" s="248"/>
      <c r="HYL232" s="249"/>
      <c r="HYM232" s="250"/>
      <c r="HYN232" s="248"/>
      <c r="HYO232" s="249"/>
      <c r="HYP232" s="250"/>
      <c r="HYQ232" s="248"/>
      <c r="HYR232" s="249"/>
      <c r="HYS232" s="250"/>
      <c r="HYT232" s="248"/>
      <c r="HYU232" s="249"/>
      <c r="HYV232" s="250"/>
      <c r="HYW232" s="248"/>
      <c r="HYX232" s="249"/>
      <c r="HYY232" s="250"/>
      <c r="HYZ232" s="248"/>
      <c r="HZA232" s="249"/>
      <c r="HZB232" s="250"/>
      <c r="HZC232" s="248"/>
      <c r="HZD232" s="249"/>
      <c r="HZE232" s="250"/>
      <c r="HZF232" s="248"/>
      <c r="HZG232" s="249"/>
      <c r="HZH232" s="250"/>
      <c r="HZI232" s="248"/>
      <c r="HZJ232" s="249"/>
      <c r="HZK232" s="250"/>
      <c r="HZL232" s="248"/>
      <c r="HZM232" s="249"/>
      <c r="HZN232" s="250"/>
      <c r="HZO232" s="248"/>
      <c r="HZP232" s="249"/>
      <c r="HZQ232" s="250"/>
      <c r="HZR232" s="248"/>
      <c r="HZS232" s="249"/>
      <c r="HZT232" s="250"/>
      <c r="HZU232" s="248"/>
      <c r="HZV232" s="249"/>
      <c r="HZW232" s="250"/>
      <c r="HZX232" s="248"/>
      <c r="HZY232" s="249"/>
      <c r="HZZ232" s="250"/>
      <c r="IAA232" s="248"/>
      <c r="IAB232" s="249"/>
      <c r="IAC232" s="250"/>
      <c r="IAD232" s="248"/>
      <c r="IAE232" s="249"/>
      <c r="IAF232" s="250"/>
      <c r="IAG232" s="248"/>
      <c r="IAH232" s="249"/>
      <c r="IAI232" s="250"/>
      <c r="IAJ232" s="248"/>
      <c r="IAK232" s="249"/>
      <c r="IAL232" s="250"/>
      <c r="IAM232" s="248"/>
      <c r="IAN232" s="249"/>
      <c r="IAO232" s="250"/>
      <c r="IAP232" s="248"/>
      <c r="IAQ232" s="249"/>
      <c r="IAR232" s="250"/>
      <c r="IAS232" s="248"/>
      <c r="IAT232" s="249"/>
      <c r="IAU232" s="250"/>
      <c r="IAV232" s="248"/>
      <c r="IAW232" s="249"/>
      <c r="IAX232" s="250"/>
      <c r="IAY232" s="248"/>
      <c r="IAZ232" s="249"/>
      <c r="IBA232" s="250"/>
      <c r="IBB232" s="248"/>
      <c r="IBC232" s="249"/>
      <c r="IBD232" s="250"/>
      <c r="IBE232" s="248"/>
      <c r="IBF232" s="249"/>
      <c r="IBG232" s="250"/>
      <c r="IBH232" s="248"/>
      <c r="IBI232" s="249"/>
      <c r="IBJ232" s="250"/>
      <c r="IBK232" s="248"/>
      <c r="IBL232" s="249"/>
      <c r="IBM232" s="250"/>
      <c r="IBN232" s="248"/>
      <c r="IBO232" s="249"/>
      <c r="IBP232" s="250"/>
      <c r="IBQ232" s="248"/>
      <c r="IBR232" s="249"/>
      <c r="IBS232" s="250"/>
      <c r="IBT232" s="248"/>
      <c r="IBU232" s="249"/>
      <c r="IBV232" s="250"/>
      <c r="IBW232" s="248"/>
      <c r="IBX232" s="249"/>
      <c r="IBY232" s="250"/>
      <c r="IBZ232" s="248"/>
      <c r="ICA232" s="249"/>
      <c r="ICB232" s="250"/>
      <c r="ICC232" s="248"/>
      <c r="ICD232" s="249"/>
      <c r="ICE232" s="250"/>
      <c r="ICF232" s="248"/>
      <c r="ICG232" s="249"/>
      <c r="ICH232" s="250"/>
      <c r="ICI232" s="248"/>
      <c r="ICJ232" s="249"/>
      <c r="ICK232" s="250"/>
      <c r="ICL232" s="248"/>
      <c r="ICM232" s="249"/>
      <c r="ICN232" s="250"/>
      <c r="ICO232" s="248"/>
      <c r="ICP232" s="249"/>
      <c r="ICQ232" s="250"/>
      <c r="ICR232" s="248"/>
      <c r="ICS232" s="249"/>
      <c r="ICT232" s="250"/>
      <c r="ICU232" s="248"/>
      <c r="ICV232" s="249"/>
      <c r="ICW232" s="250"/>
      <c r="ICX232" s="248"/>
      <c r="ICY232" s="249"/>
      <c r="ICZ232" s="250"/>
      <c r="IDA232" s="248"/>
      <c r="IDB232" s="249"/>
      <c r="IDC232" s="250"/>
      <c r="IDD232" s="248"/>
      <c r="IDE232" s="249"/>
      <c r="IDF232" s="250"/>
      <c r="IDG232" s="248"/>
      <c r="IDH232" s="249"/>
      <c r="IDI232" s="250"/>
      <c r="IDJ232" s="248"/>
      <c r="IDK232" s="249"/>
      <c r="IDL232" s="250"/>
      <c r="IDM232" s="248"/>
      <c r="IDN232" s="249"/>
      <c r="IDO232" s="250"/>
      <c r="IDP232" s="248"/>
      <c r="IDQ232" s="249"/>
      <c r="IDR232" s="250"/>
      <c r="IDS232" s="248"/>
      <c r="IDT232" s="249"/>
      <c r="IDU232" s="250"/>
      <c r="IDV232" s="248"/>
      <c r="IDW232" s="249"/>
      <c r="IDX232" s="250"/>
      <c r="IDY232" s="248"/>
      <c r="IDZ232" s="249"/>
      <c r="IEA232" s="250"/>
      <c r="IEB232" s="248"/>
      <c r="IEC232" s="249"/>
      <c r="IED232" s="250"/>
      <c r="IEE232" s="248"/>
      <c r="IEF232" s="249"/>
      <c r="IEG232" s="250"/>
      <c r="IEH232" s="248"/>
      <c r="IEI232" s="249"/>
      <c r="IEJ232" s="250"/>
      <c r="IEK232" s="248"/>
      <c r="IEL232" s="249"/>
      <c r="IEM232" s="250"/>
      <c r="IEN232" s="248"/>
      <c r="IEO232" s="249"/>
      <c r="IEP232" s="250"/>
      <c r="IEQ232" s="248"/>
      <c r="IER232" s="249"/>
      <c r="IES232" s="250"/>
      <c r="IET232" s="248"/>
      <c r="IEU232" s="249"/>
      <c r="IEV232" s="250"/>
      <c r="IEW232" s="248"/>
      <c r="IEX232" s="249"/>
      <c r="IEY232" s="250"/>
      <c r="IEZ232" s="248"/>
      <c r="IFA232" s="249"/>
      <c r="IFB232" s="250"/>
      <c r="IFC232" s="248"/>
      <c r="IFD232" s="249"/>
      <c r="IFE232" s="250"/>
      <c r="IFF232" s="248"/>
      <c r="IFG232" s="249"/>
      <c r="IFH232" s="250"/>
      <c r="IFI232" s="248"/>
      <c r="IFJ232" s="249"/>
      <c r="IFK232" s="250"/>
      <c r="IFL232" s="248"/>
      <c r="IFM232" s="249"/>
      <c r="IFN232" s="250"/>
      <c r="IFO232" s="248"/>
      <c r="IFP232" s="249"/>
      <c r="IFQ232" s="250"/>
      <c r="IFR232" s="248"/>
      <c r="IFS232" s="249"/>
      <c r="IFT232" s="250"/>
      <c r="IFU232" s="248"/>
      <c r="IFV232" s="249"/>
      <c r="IFW232" s="250"/>
      <c r="IFX232" s="248"/>
      <c r="IFY232" s="249"/>
      <c r="IFZ232" s="250"/>
      <c r="IGA232" s="248"/>
      <c r="IGB232" s="249"/>
      <c r="IGC232" s="250"/>
      <c r="IGD232" s="248"/>
      <c r="IGE232" s="249"/>
      <c r="IGF232" s="250"/>
      <c r="IGG232" s="248"/>
      <c r="IGH232" s="249"/>
      <c r="IGI232" s="250"/>
      <c r="IGJ232" s="248"/>
      <c r="IGK232" s="249"/>
      <c r="IGL232" s="250"/>
      <c r="IGM232" s="248"/>
      <c r="IGN232" s="249"/>
      <c r="IGO232" s="250"/>
      <c r="IGP232" s="248"/>
      <c r="IGQ232" s="249"/>
      <c r="IGR232" s="250"/>
      <c r="IGS232" s="248"/>
      <c r="IGT232" s="249"/>
      <c r="IGU232" s="250"/>
      <c r="IGV232" s="248"/>
      <c r="IGW232" s="249"/>
      <c r="IGX232" s="250"/>
      <c r="IGY232" s="248"/>
      <c r="IGZ232" s="249"/>
      <c r="IHA232" s="250"/>
      <c r="IHB232" s="248"/>
      <c r="IHC232" s="249"/>
      <c r="IHD232" s="250"/>
      <c r="IHE232" s="248"/>
      <c r="IHF232" s="249"/>
      <c r="IHG232" s="250"/>
      <c r="IHH232" s="248"/>
      <c r="IHI232" s="249"/>
      <c r="IHJ232" s="250"/>
      <c r="IHK232" s="248"/>
      <c r="IHL232" s="249"/>
      <c r="IHM232" s="250"/>
      <c r="IHN232" s="248"/>
      <c r="IHO232" s="249"/>
      <c r="IHP232" s="250"/>
      <c r="IHQ232" s="248"/>
      <c r="IHR232" s="249"/>
      <c r="IHS232" s="250"/>
      <c r="IHT232" s="248"/>
      <c r="IHU232" s="249"/>
      <c r="IHV232" s="250"/>
      <c r="IHW232" s="248"/>
      <c r="IHX232" s="249"/>
      <c r="IHY232" s="250"/>
      <c r="IHZ232" s="248"/>
      <c r="IIA232" s="249"/>
      <c r="IIB232" s="250"/>
      <c r="IIC232" s="248"/>
      <c r="IID232" s="249"/>
      <c r="IIE232" s="250"/>
      <c r="IIF232" s="248"/>
      <c r="IIG232" s="249"/>
      <c r="IIH232" s="250"/>
      <c r="III232" s="248"/>
      <c r="IIJ232" s="249"/>
      <c r="IIK232" s="250"/>
      <c r="IIL232" s="248"/>
      <c r="IIM232" s="249"/>
      <c r="IIN232" s="250"/>
      <c r="IIO232" s="248"/>
      <c r="IIP232" s="249"/>
      <c r="IIQ232" s="250"/>
      <c r="IIR232" s="248"/>
      <c r="IIS232" s="249"/>
      <c r="IIT232" s="250"/>
      <c r="IIU232" s="248"/>
      <c r="IIV232" s="249"/>
      <c r="IIW232" s="250"/>
      <c r="IIX232" s="248"/>
      <c r="IIY232" s="249"/>
      <c r="IIZ232" s="250"/>
      <c r="IJA232" s="248"/>
      <c r="IJB232" s="249"/>
      <c r="IJC232" s="250"/>
      <c r="IJD232" s="248"/>
      <c r="IJE232" s="249"/>
      <c r="IJF232" s="250"/>
      <c r="IJG232" s="248"/>
      <c r="IJH232" s="249"/>
      <c r="IJI232" s="250"/>
      <c r="IJJ232" s="248"/>
      <c r="IJK232" s="249"/>
      <c r="IJL232" s="250"/>
      <c r="IJM232" s="248"/>
      <c r="IJN232" s="249"/>
      <c r="IJO232" s="250"/>
      <c r="IJP232" s="248"/>
      <c r="IJQ232" s="249"/>
      <c r="IJR232" s="250"/>
      <c r="IJS232" s="248"/>
      <c r="IJT232" s="249"/>
      <c r="IJU232" s="250"/>
      <c r="IJV232" s="248"/>
      <c r="IJW232" s="249"/>
      <c r="IJX232" s="250"/>
      <c r="IJY232" s="248"/>
      <c r="IJZ232" s="249"/>
      <c r="IKA232" s="250"/>
      <c r="IKB232" s="248"/>
      <c r="IKC232" s="249"/>
      <c r="IKD232" s="250"/>
      <c r="IKE232" s="248"/>
      <c r="IKF232" s="249"/>
      <c r="IKG232" s="250"/>
      <c r="IKH232" s="248"/>
      <c r="IKI232" s="249"/>
      <c r="IKJ232" s="250"/>
      <c r="IKK232" s="248"/>
      <c r="IKL232" s="249"/>
      <c r="IKM232" s="250"/>
      <c r="IKN232" s="248"/>
      <c r="IKO232" s="249"/>
      <c r="IKP232" s="250"/>
      <c r="IKQ232" s="248"/>
      <c r="IKR232" s="249"/>
      <c r="IKS232" s="250"/>
      <c r="IKT232" s="248"/>
      <c r="IKU232" s="249"/>
      <c r="IKV232" s="250"/>
      <c r="IKW232" s="248"/>
      <c r="IKX232" s="249"/>
      <c r="IKY232" s="250"/>
      <c r="IKZ232" s="248"/>
      <c r="ILA232" s="249"/>
      <c r="ILB232" s="250"/>
      <c r="ILC232" s="248"/>
      <c r="ILD232" s="249"/>
      <c r="ILE232" s="250"/>
      <c r="ILF232" s="248"/>
      <c r="ILG232" s="249"/>
      <c r="ILH232" s="250"/>
      <c r="ILI232" s="248"/>
      <c r="ILJ232" s="249"/>
      <c r="ILK232" s="250"/>
      <c r="ILL232" s="248"/>
      <c r="ILM232" s="249"/>
      <c r="ILN232" s="250"/>
      <c r="ILO232" s="248"/>
      <c r="ILP232" s="249"/>
      <c r="ILQ232" s="250"/>
      <c r="ILR232" s="248"/>
      <c r="ILS232" s="249"/>
      <c r="ILT232" s="250"/>
      <c r="ILU232" s="248"/>
      <c r="ILV232" s="249"/>
      <c r="ILW232" s="250"/>
      <c r="ILX232" s="248"/>
      <c r="ILY232" s="249"/>
      <c r="ILZ232" s="250"/>
      <c r="IMA232" s="248"/>
      <c r="IMB232" s="249"/>
      <c r="IMC232" s="250"/>
      <c r="IMD232" s="248"/>
      <c r="IME232" s="249"/>
      <c r="IMF232" s="250"/>
      <c r="IMG232" s="248"/>
      <c r="IMH232" s="249"/>
      <c r="IMI232" s="250"/>
      <c r="IMJ232" s="248"/>
      <c r="IMK232" s="249"/>
      <c r="IML232" s="250"/>
      <c r="IMM232" s="248"/>
      <c r="IMN232" s="249"/>
      <c r="IMO232" s="250"/>
      <c r="IMP232" s="248"/>
      <c r="IMQ232" s="249"/>
      <c r="IMR232" s="250"/>
      <c r="IMS232" s="248"/>
      <c r="IMT232" s="249"/>
      <c r="IMU232" s="250"/>
      <c r="IMV232" s="248"/>
      <c r="IMW232" s="249"/>
      <c r="IMX232" s="250"/>
      <c r="IMY232" s="248"/>
      <c r="IMZ232" s="249"/>
      <c r="INA232" s="250"/>
      <c r="INB232" s="248"/>
      <c r="INC232" s="249"/>
      <c r="IND232" s="250"/>
      <c r="INE232" s="248"/>
      <c r="INF232" s="249"/>
      <c r="ING232" s="250"/>
      <c r="INH232" s="248"/>
      <c r="INI232" s="249"/>
      <c r="INJ232" s="250"/>
      <c r="INK232" s="248"/>
      <c r="INL232" s="249"/>
      <c r="INM232" s="250"/>
      <c r="INN232" s="248"/>
      <c r="INO232" s="249"/>
      <c r="INP232" s="250"/>
      <c r="INQ232" s="248"/>
      <c r="INR232" s="249"/>
      <c r="INS232" s="250"/>
      <c r="INT232" s="248"/>
      <c r="INU232" s="249"/>
      <c r="INV232" s="250"/>
      <c r="INW232" s="248"/>
      <c r="INX232" s="249"/>
      <c r="INY232" s="250"/>
      <c r="INZ232" s="248"/>
      <c r="IOA232" s="249"/>
      <c r="IOB232" s="250"/>
      <c r="IOC232" s="248"/>
      <c r="IOD232" s="249"/>
      <c r="IOE232" s="250"/>
      <c r="IOF232" s="248"/>
      <c r="IOG232" s="249"/>
      <c r="IOH232" s="250"/>
      <c r="IOI232" s="248"/>
      <c r="IOJ232" s="249"/>
      <c r="IOK232" s="250"/>
      <c r="IOL232" s="248"/>
      <c r="IOM232" s="249"/>
      <c r="ION232" s="250"/>
      <c r="IOO232" s="248"/>
      <c r="IOP232" s="249"/>
      <c r="IOQ232" s="250"/>
      <c r="IOR232" s="248"/>
      <c r="IOS232" s="249"/>
      <c r="IOT232" s="250"/>
      <c r="IOU232" s="248"/>
      <c r="IOV232" s="249"/>
      <c r="IOW232" s="250"/>
      <c r="IOX232" s="248"/>
      <c r="IOY232" s="249"/>
      <c r="IOZ232" s="250"/>
      <c r="IPA232" s="248"/>
      <c r="IPB232" s="249"/>
      <c r="IPC232" s="250"/>
      <c r="IPD232" s="248"/>
      <c r="IPE232" s="249"/>
      <c r="IPF232" s="250"/>
      <c r="IPG232" s="248"/>
      <c r="IPH232" s="249"/>
      <c r="IPI232" s="250"/>
      <c r="IPJ232" s="248"/>
      <c r="IPK232" s="249"/>
      <c r="IPL232" s="250"/>
      <c r="IPM232" s="248"/>
      <c r="IPN232" s="249"/>
      <c r="IPO232" s="250"/>
      <c r="IPP232" s="248"/>
      <c r="IPQ232" s="249"/>
      <c r="IPR232" s="250"/>
      <c r="IPS232" s="248"/>
      <c r="IPT232" s="249"/>
      <c r="IPU232" s="250"/>
      <c r="IPV232" s="248"/>
      <c r="IPW232" s="249"/>
      <c r="IPX232" s="250"/>
      <c r="IPY232" s="248"/>
      <c r="IPZ232" s="249"/>
      <c r="IQA232" s="250"/>
      <c r="IQB232" s="248"/>
      <c r="IQC232" s="249"/>
      <c r="IQD232" s="250"/>
      <c r="IQE232" s="248"/>
      <c r="IQF232" s="249"/>
      <c r="IQG232" s="250"/>
      <c r="IQH232" s="248"/>
      <c r="IQI232" s="249"/>
      <c r="IQJ232" s="250"/>
      <c r="IQK232" s="248"/>
      <c r="IQL232" s="249"/>
      <c r="IQM232" s="250"/>
      <c r="IQN232" s="248"/>
      <c r="IQO232" s="249"/>
      <c r="IQP232" s="250"/>
      <c r="IQQ232" s="248"/>
      <c r="IQR232" s="249"/>
      <c r="IQS232" s="250"/>
      <c r="IQT232" s="248"/>
      <c r="IQU232" s="249"/>
      <c r="IQV232" s="250"/>
      <c r="IQW232" s="248"/>
      <c r="IQX232" s="249"/>
      <c r="IQY232" s="250"/>
      <c r="IQZ232" s="248"/>
      <c r="IRA232" s="249"/>
      <c r="IRB232" s="250"/>
      <c r="IRC232" s="248"/>
      <c r="IRD232" s="249"/>
      <c r="IRE232" s="250"/>
      <c r="IRF232" s="248"/>
      <c r="IRG232" s="249"/>
      <c r="IRH232" s="250"/>
      <c r="IRI232" s="248"/>
      <c r="IRJ232" s="249"/>
      <c r="IRK232" s="250"/>
      <c r="IRL232" s="248"/>
      <c r="IRM232" s="249"/>
      <c r="IRN232" s="250"/>
      <c r="IRO232" s="248"/>
      <c r="IRP232" s="249"/>
      <c r="IRQ232" s="250"/>
      <c r="IRR232" s="248"/>
      <c r="IRS232" s="249"/>
      <c r="IRT232" s="250"/>
      <c r="IRU232" s="248"/>
      <c r="IRV232" s="249"/>
      <c r="IRW232" s="250"/>
      <c r="IRX232" s="248"/>
      <c r="IRY232" s="249"/>
      <c r="IRZ232" s="250"/>
      <c r="ISA232" s="248"/>
      <c r="ISB232" s="249"/>
      <c r="ISC232" s="250"/>
      <c r="ISD232" s="248"/>
      <c r="ISE232" s="249"/>
      <c r="ISF232" s="250"/>
      <c r="ISG232" s="248"/>
      <c r="ISH232" s="249"/>
      <c r="ISI232" s="250"/>
      <c r="ISJ232" s="248"/>
      <c r="ISK232" s="249"/>
      <c r="ISL232" s="250"/>
      <c r="ISM232" s="248"/>
      <c r="ISN232" s="249"/>
      <c r="ISO232" s="250"/>
      <c r="ISP232" s="248"/>
      <c r="ISQ232" s="249"/>
      <c r="ISR232" s="250"/>
      <c r="ISS232" s="248"/>
      <c r="IST232" s="249"/>
      <c r="ISU232" s="250"/>
      <c r="ISV232" s="248"/>
      <c r="ISW232" s="249"/>
      <c r="ISX232" s="250"/>
      <c r="ISY232" s="248"/>
      <c r="ISZ232" s="249"/>
      <c r="ITA232" s="250"/>
      <c r="ITB232" s="248"/>
      <c r="ITC232" s="249"/>
      <c r="ITD232" s="250"/>
      <c r="ITE232" s="248"/>
      <c r="ITF232" s="249"/>
      <c r="ITG232" s="250"/>
      <c r="ITH232" s="248"/>
      <c r="ITI232" s="249"/>
      <c r="ITJ232" s="250"/>
      <c r="ITK232" s="248"/>
      <c r="ITL232" s="249"/>
      <c r="ITM232" s="250"/>
      <c r="ITN232" s="248"/>
      <c r="ITO232" s="249"/>
      <c r="ITP232" s="250"/>
      <c r="ITQ232" s="248"/>
      <c r="ITR232" s="249"/>
      <c r="ITS232" s="250"/>
      <c r="ITT232" s="248"/>
      <c r="ITU232" s="249"/>
      <c r="ITV232" s="250"/>
      <c r="ITW232" s="248"/>
      <c r="ITX232" s="249"/>
      <c r="ITY232" s="250"/>
      <c r="ITZ232" s="248"/>
      <c r="IUA232" s="249"/>
      <c r="IUB232" s="250"/>
      <c r="IUC232" s="248"/>
      <c r="IUD232" s="249"/>
      <c r="IUE232" s="250"/>
      <c r="IUF232" s="248"/>
      <c r="IUG232" s="249"/>
      <c r="IUH232" s="250"/>
      <c r="IUI232" s="248"/>
      <c r="IUJ232" s="249"/>
      <c r="IUK232" s="250"/>
      <c r="IUL232" s="248"/>
      <c r="IUM232" s="249"/>
      <c r="IUN232" s="250"/>
      <c r="IUO232" s="248"/>
      <c r="IUP232" s="249"/>
      <c r="IUQ232" s="250"/>
      <c r="IUR232" s="248"/>
      <c r="IUS232" s="249"/>
      <c r="IUT232" s="250"/>
      <c r="IUU232" s="248"/>
      <c r="IUV232" s="249"/>
      <c r="IUW232" s="250"/>
      <c r="IUX232" s="248"/>
      <c r="IUY232" s="249"/>
      <c r="IUZ232" s="250"/>
      <c r="IVA232" s="248"/>
      <c r="IVB232" s="249"/>
      <c r="IVC232" s="250"/>
      <c r="IVD232" s="248"/>
      <c r="IVE232" s="249"/>
      <c r="IVF232" s="250"/>
      <c r="IVG232" s="248"/>
      <c r="IVH232" s="249"/>
      <c r="IVI232" s="250"/>
      <c r="IVJ232" s="248"/>
      <c r="IVK232" s="249"/>
      <c r="IVL232" s="250"/>
      <c r="IVM232" s="248"/>
      <c r="IVN232" s="249"/>
      <c r="IVO232" s="250"/>
      <c r="IVP232" s="248"/>
      <c r="IVQ232" s="249"/>
      <c r="IVR232" s="250"/>
      <c r="IVS232" s="248"/>
      <c r="IVT232" s="249"/>
      <c r="IVU232" s="250"/>
      <c r="IVV232" s="248"/>
      <c r="IVW232" s="249"/>
      <c r="IVX232" s="250"/>
      <c r="IVY232" s="248"/>
      <c r="IVZ232" s="249"/>
      <c r="IWA232" s="250"/>
      <c r="IWB232" s="248"/>
      <c r="IWC232" s="249"/>
      <c r="IWD232" s="250"/>
      <c r="IWE232" s="248"/>
      <c r="IWF232" s="249"/>
      <c r="IWG232" s="250"/>
      <c r="IWH232" s="248"/>
      <c r="IWI232" s="249"/>
      <c r="IWJ232" s="250"/>
      <c r="IWK232" s="248"/>
      <c r="IWL232" s="249"/>
      <c r="IWM232" s="250"/>
      <c r="IWN232" s="248"/>
      <c r="IWO232" s="249"/>
      <c r="IWP232" s="250"/>
      <c r="IWQ232" s="248"/>
      <c r="IWR232" s="249"/>
      <c r="IWS232" s="250"/>
      <c r="IWT232" s="248"/>
      <c r="IWU232" s="249"/>
      <c r="IWV232" s="250"/>
      <c r="IWW232" s="248"/>
      <c r="IWX232" s="249"/>
      <c r="IWY232" s="250"/>
      <c r="IWZ232" s="248"/>
      <c r="IXA232" s="249"/>
      <c r="IXB232" s="250"/>
      <c r="IXC232" s="248"/>
      <c r="IXD232" s="249"/>
      <c r="IXE232" s="250"/>
      <c r="IXF232" s="248"/>
      <c r="IXG232" s="249"/>
      <c r="IXH232" s="250"/>
      <c r="IXI232" s="248"/>
      <c r="IXJ232" s="249"/>
      <c r="IXK232" s="250"/>
      <c r="IXL232" s="248"/>
      <c r="IXM232" s="249"/>
      <c r="IXN232" s="250"/>
      <c r="IXO232" s="248"/>
      <c r="IXP232" s="249"/>
      <c r="IXQ232" s="250"/>
      <c r="IXR232" s="248"/>
      <c r="IXS232" s="249"/>
      <c r="IXT232" s="250"/>
      <c r="IXU232" s="248"/>
      <c r="IXV232" s="249"/>
      <c r="IXW232" s="250"/>
      <c r="IXX232" s="248"/>
      <c r="IXY232" s="249"/>
      <c r="IXZ232" s="250"/>
      <c r="IYA232" s="248"/>
      <c r="IYB232" s="249"/>
      <c r="IYC232" s="250"/>
      <c r="IYD232" s="248"/>
      <c r="IYE232" s="249"/>
      <c r="IYF232" s="250"/>
      <c r="IYG232" s="248"/>
      <c r="IYH232" s="249"/>
      <c r="IYI232" s="250"/>
      <c r="IYJ232" s="248"/>
      <c r="IYK232" s="249"/>
      <c r="IYL232" s="250"/>
      <c r="IYM232" s="248"/>
      <c r="IYN232" s="249"/>
      <c r="IYO232" s="250"/>
      <c r="IYP232" s="248"/>
      <c r="IYQ232" s="249"/>
      <c r="IYR232" s="250"/>
      <c r="IYS232" s="248"/>
      <c r="IYT232" s="249"/>
      <c r="IYU232" s="250"/>
      <c r="IYV232" s="248"/>
      <c r="IYW232" s="249"/>
      <c r="IYX232" s="250"/>
      <c r="IYY232" s="248"/>
      <c r="IYZ232" s="249"/>
      <c r="IZA232" s="250"/>
      <c r="IZB232" s="248"/>
      <c r="IZC232" s="249"/>
      <c r="IZD232" s="250"/>
      <c r="IZE232" s="248"/>
      <c r="IZF232" s="249"/>
      <c r="IZG232" s="250"/>
      <c r="IZH232" s="248"/>
      <c r="IZI232" s="249"/>
      <c r="IZJ232" s="250"/>
      <c r="IZK232" s="248"/>
      <c r="IZL232" s="249"/>
      <c r="IZM232" s="250"/>
      <c r="IZN232" s="248"/>
      <c r="IZO232" s="249"/>
      <c r="IZP232" s="250"/>
      <c r="IZQ232" s="248"/>
      <c r="IZR232" s="249"/>
      <c r="IZS232" s="250"/>
      <c r="IZT232" s="248"/>
      <c r="IZU232" s="249"/>
      <c r="IZV232" s="250"/>
      <c r="IZW232" s="248"/>
      <c r="IZX232" s="249"/>
      <c r="IZY232" s="250"/>
      <c r="IZZ232" s="248"/>
      <c r="JAA232" s="249"/>
      <c r="JAB232" s="250"/>
      <c r="JAC232" s="248"/>
      <c r="JAD232" s="249"/>
      <c r="JAE232" s="250"/>
      <c r="JAF232" s="248"/>
      <c r="JAG232" s="249"/>
      <c r="JAH232" s="250"/>
      <c r="JAI232" s="248"/>
      <c r="JAJ232" s="249"/>
      <c r="JAK232" s="250"/>
      <c r="JAL232" s="248"/>
      <c r="JAM232" s="249"/>
      <c r="JAN232" s="250"/>
      <c r="JAO232" s="248"/>
      <c r="JAP232" s="249"/>
      <c r="JAQ232" s="250"/>
      <c r="JAR232" s="248"/>
      <c r="JAS232" s="249"/>
      <c r="JAT232" s="250"/>
      <c r="JAU232" s="248"/>
      <c r="JAV232" s="249"/>
      <c r="JAW232" s="250"/>
      <c r="JAX232" s="248"/>
      <c r="JAY232" s="249"/>
      <c r="JAZ232" s="250"/>
      <c r="JBA232" s="248"/>
      <c r="JBB232" s="249"/>
      <c r="JBC232" s="250"/>
      <c r="JBD232" s="248"/>
      <c r="JBE232" s="249"/>
      <c r="JBF232" s="250"/>
      <c r="JBG232" s="248"/>
      <c r="JBH232" s="249"/>
      <c r="JBI232" s="250"/>
      <c r="JBJ232" s="248"/>
      <c r="JBK232" s="249"/>
      <c r="JBL232" s="250"/>
      <c r="JBM232" s="248"/>
      <c r="JBN232" s="249"/>
      <c r="JBO232" s="250"/>
      <c r="JBP232" s="248"/>
      <c r="JBQ232" s="249"/>
      <c r="JBR232" s="250"/>
      <c r="JBS232" s="248"/>
      <c r="JBT232" s="249"/>
      <c r="JBU232" s="250"/>
      <c r="JBV232" s="248"/>
      <c r="JBW232" s="249"/>
      <c r="JBX232" s="250"/>
      <c r="JBY232" s="248"/>
      <c r="JBZ232" s="249"/>
      <c r="JCA232" s="250"/>
      <c r="JCB232" s="248"/>
      <c r="JCC232" s="249"/>
      <c r="JCD232" s="250"/>
      <c r="JCE232" s="248"/>
      <c r="JCF232" s="249"/>
      <c r="JCG232" s="250"/>
      <c r="JCH232" s="248"/>
      <c r="JCI232" s="249"/>
      <c r="JCJ232" s="250"/>
      <c r="JCK232" s="248"/>
      <c r="JCL232" s="249"/>
      <c r="JCM232" s="250"/>
      <c r="JCN232" s="248"/>
      <c r="JCO232" s="249"/>
      <c r="JCP232" s="250"/>
      <c r="JCQ232" s="248"/>
      <c r="JCR232" s="249"/>
      <c r="JCS232" s="250"/>
      <c r="JCT232" s="248"/>
      <c r="JCU232" s="249"/>
      <c r="JCV232" s="250"/>
      <c r="JCW232" s="248"/>
      <c r="JCX232" s="249"/>
      <c r="JCY232" s="250"/>
      <c r="JCZ232" s="248"/>
      <c r="JDA232" s="249"/>
      <c r="JDB232" s="250"/>
      <c r="JDC232" s="248"/>
      <c r="JDD232" s="249"/>
      <c r="JDE232" s="250"/>
      <c r="JDF232" s="248"/>
      <c r="JDG232" s="249"/>
      <c r="JDH232" s="250"/>
      <c r="JDI232" s="248"/>
      <c r="JDJ232" s="249"/>
      <c r="JDK232" s="250"/>
      <c r="JDL232" s="248"/>
      <c r="JDM232" s="249"/>
      <c r="JDN232" s="250"/>
      <c r="JDO232" s="248"/>
      <c r="JDP232" s="249"/>
      <c r="JDQ232" s="250"/>
      <c r="JDR232" s="248"/>
      <c r="JDS232" s="249"/>
      <c r="JDT232" s="250"/>
      <c r="JDU232" s="248"/>
      <c r="JDV232" s="249"/>
      <c r="JDW232" s="250"/>
      <c r="JDX232" s="248"/>
      <c r="JDY232" s="249"/>
      <c r="JDZ232" s="250"/>
      <c r="JEA232" s="248"/>
      <c r="JEB232" s="249"/>
      <c r="JEC232" s="250"/>
      <c r="JED232" s="248"/>
      <c r="JEE232" s="249"/>
      <c r="JEF232" s="250"/>
      <c r="JEG232" s="248"/>
      <c r="JEH232" s="249"/>
      <c r="JEI232" s="250"/>
      <c r="JEJ232" s="248"/>
      <c r="JEK232" s="249"/>
      <c r="JEL232" s="250"/>
      <c r="JEM232" s="248"/>
      <c r="JEN232" s="249"/>
      <c r="JEO232" s="250"/>
      <c r="JEP232" s="248"/>
      <c r="JEQ232" s="249"/>
      <c r="JER232" s="250"/>
      <c r="JES232" s="248"/>
      <c r="JET232" s="249"/>
      <c r="JEU232" s="250"/>
      <c r="JEV232" s="248"/>
      <c r="JEW232" s="249"/>
      <c r="JEX232" s="250"/>
      <c r="JEY232" s="248"/>
      <c r="JEZ232" s="249"/>
      <c r="JFA232" s="250"/>
      <c r="JFB232" s="248"/>
      <c r="JFC232" s="249"/>
      <c r="JFD232" s="250"/>
      <c r="JFE232" s="248"/>
      <c r="JFF232" s="249"/>
      <c r="JFG232" s="250"/>
      <c r="JFH232" s="248"/>
      <c r="JFI232" s="249"/>
      <c r="JFJ232" s="250"/>
      <c r="JFK232" s="248"/>
      <c r="JFL232" s="249"/>
      <c r="JFM232" s="250"/>
      <c r="JFN232" s="248"/>
      <c r="JFO232" s="249"/>
      <c r="JFP232" s="250"/>
      <c r="JFQ232" s="248"/>
      <c r="JFR232" s="249"/>
      <c r="JFS232" s="250"/>
      <c r="JFT232" s="248"/>
      <c r="JFU232" s="249"/>
      <c r="JFV232" s="250"/>
      <c r="JFW232" s="248"/>
      <c r="JFX232" s="249"/>
      <c r="JFY232" s="250"/>
      <c r="JFZ232" s="248"/>
      <c r="JGA232" s="249"/>
      <c r="JGB232" s="250"/>
      <c r="JGC232" s="248"/>
      <c r="JGD232" s="249"/>
      <c r="JGE232" s="250"/>
      <c r="JGF232" s="248"/>
      <c r="JGG232" s="249"/>
      <c r="JGH232" s="250"/>
      <c r="JGI232" s="248"/>
      <c r="JGJ232" s="249"/>
      <c r="JGK232" s="250"/>
      <c r="JGL232" s="248"/>
      <c r="JGM232" s="249"/>
      <c r="JGN232" s="250"/>
      <c r="JGO232" s="248"/>
      <c r="JGP232" s="249"/>
      <c r="JGQ232" s="250"/>
      <c r="JGR232" s="248"/>
      <c r="JGS232" s="249"/>
      <c r="JGT232" s="250"/>
      <c r="JGU232" s="248"/>
      <c r="JGV232" s="249"/>
      <c r="JGW232" s="250"/>
      <c r="JGX232" s="248"/>
      <c r="JGY232" s="249"/>
      <c r="JGZ232" s="250"/>
      <c r="JHA232" s="248"/>
      <c r="JHB232" s="249"/>
      <c r="JHC232" s="250"/>
      <c r="JHD232" s="248"/>
      <c r="JHE232" s="249"/>
      <c r="JHF232" s="250"/>
      <c r="JHG232" s="248"/>
      <c r="JHH232" s="249"/>
      <c r="JHI232" s="250"/>
      <c r="JHJ232" s="248"/>
      <c r="JHK232" s="249"/>
      <c r="JHL232" s="250"/>
      <c r="JHM232" s="248"/>
      <c r="JHN232" s="249"/>
      <c r="JHO232" s="250"/>
      <c r="JHP232" s="248"/>
      <c r="JHQ232" s="249"/>
      <c r="JHR232" s="250"/>
      <c r="JHS232" s="248"/>
      <c r="JHT232" s="249"/>
      <c r="JHU232" s="250"/>
      <c r="JHV232" s="248"/>
      <c r="JHW232" s="249"/>
      <c r="JHX232" s="250"/>
      <c r="JHY232" s="248"/>
      <c r="JHZ232" s="249"/>
      <c r="JIA232" s="250"/>
      <c r="JIB232" s="248"/>
      <c r="JIC232" s="249"/>
      <c r="JID232" s="250"/>
      <c r="JIE232" s="248"/>
      <c r="JIF232" s="249"/>
      <c r="JIG232" s="250"/>
      <c r="JIH232" s="248"/>
      <c r="JII232" s="249"/>
      <c r="JIJ232" s="250"/>
      <c r="JIK232" s="248"/>
      <c r="JIL232" s="249"/>
      <c r="JIM232" s="250"/>
      <c r="JIN232" s="248"/>
      <c r="JIO232" s="249"/>
      <c r="JIP232" s="250"/>
      <c r="JIQ232" s="248"/>
      <c r="JIR232" s="249"/>
      <c r="JIS232" s="250"/>
      <c r="JIT232" s="248"/>
      <c r="JIU232" s="249"/>
      <c r="JIV232" s="250"/>
      <c r="JIW232" s="248"/>
      <c r="JIX232" s="249"/>
      <c r="JIY232" s="250"/>
      <c r="JIZ232" s="248"/>
      <c r="JJA232" s="249"/>
      <c r="JJB232" s="250"/>
      <c r="JJC232" s="248"/>
      <c r="JJD232" s="249"/>
      <c r="JJE232" s="250"/>
      <c r="JJF232" s="248"/>
      <c r="JJG232" s="249"/>
      <c r="JJH232" s="250"/>
      <c r="JJI232" s="248"/>
      <c r="JJJ232" s="249"/>
      <c r="JJK232" s="250"/>
      <c r="JJL232" s="248"/>
      <c r="JJM232" s="249"/>
      <c r="JJN232" s="250"/>
      <c r="JJO232" s="248"/>
      <c r="JJP232" s="249"/>
      <c r="JJQ232" s="250"/>
      <c r="JJR232" s="248"/>
      <c r="JJS232" s="249"/>
      <c r="JJT232" s="250"/>
      <c r="JJU232" s="248"/>
      <c r="JJV232" s="249"/>
      <c r="JJW232" s="250"/>
      <c r="JJX232" s="248"/>
      <c r="JJY232" s="249"/>
      <c r="JJZ232" s="250"/>
      <c r="JKA232" s="248"/>
      <c r="JKB232" s="249"/>
      <c r="JKC232" s="250"/>
      <c r="JKD232" s="248"/>
      <c r="JKE232" s="249"/>
      <c r="JKF232" s="250"/>
      <c r="JKG232" s="248"/>
      <c r="JKH232" s="249"/>
      <c r="JKI232" s="250"/>
      <c r="JKJ232" s="248"/>
      <c r="JKK232" s="249"/>
      <c r="JKL232" s="250"/>
      <c r="JKM232" s="248"/>
      <c r="JKN232" s="249"/>
      <c r="JKO232" s="250"/>
      <c r="JKP232" s="248"/>
      <c r="JKQ232" s="249"/>
      <c r="JKR232" s="250"/>
      <c r="JKS232" s="248"/>
      <c r="JKT232" s="249"/>
      <c r="JKU232" s="250"/>
      <c r="JKV232" s="248"/>
      <c r="JKW232" s="249"/>
      <c r="JKX232" s="250"/>
      <c r="JKY232" s="248"/>
      <c r="JKZ232" s="249"/>
      <c r="JLA232" s="250"/>
      <c r="JLB232" s="248"/>
      <c r="JLC232" s="249"/>
      <c r="JLD232" s="250"/>
      <c r="JLE232" s="248"/>
      <c r="JLF232" s="249"/>
      <c r="JLG232" s="250"/>
      <c r="JLH232" s="248"/>
      <c r="JLI232" s="249"/>
      <c r="JLJ232" s="250"/>
      <c r="JLK232" s="248"/>
      <c r="JLL232" s="249"/>
      <c r="JLM232" s="250"/>
      <c r="JLN232" s="248"/>
      <c r="JLO232" s="249"/>
      <c r="JLP232" s="250"/>
      <c r="JLQ232" s="248"/>
      <c r="JLR232" s="249"/>
      <c r="JLS232" s="250"/>
      <c r="JLT232" s="248"/>
      <c r="JLU232" s="249"/>
      <c r="JLV232" s="250"/>
      <c r="JLW232" s="248"/>
      <c r="JLX232" s="249"/>
      <c r="JLY232" s="250"/>
      <c r="JLZ232" s="248"/>
      <c r="JMA232" s="249"/>
      <c r="JMB232" s="250"/>
      <c r="JMC232" s="248"/>
      <c r="JMD232" s="249"/>
      <c r="JME232" s="250"/>
      <c r="JMF232" s="248"/>
      <c r="JMG232" s="249"/>
      <c r="JMH232" s="250"/>
      <c r="JMI232" s="248"/>
      <c r="JMJ232" s="249"/>
      <c r="JMK232" s="250"/>
      <c r="JML232" s="248"/>
      <c r="JMM232" s="249"/>
      <c r="JMN232" s="250"/>
      <c r="JMO232" s="248"/>
      <c r="JMP232" s="249"/>
      <c r="JMQ232" s="250"/>
      <c r="JMR232" s="248"/>
      <c r="JMS232" s="249"/>
      <c r="JMT232" s="250"/>
      <c r="JMU232" s="248"/>
      <c r="JMV232" s="249"/>
      <c r="JMW232" s="250"/>
      <c r="JMX232" s="248"/>
      <c r="JMY232" s="249"/>
      <c r="JMZ232" s="250"/>
      <c r="JNA232" s="248"/>
      <c r="JNB232" s="249"/>
      <c r="JNC232" s="250"/>
      <c r="JND232" s="248"/>
      <c r="JNE232" s="249"/>
      <c r="JNF232" s="250"/>
      <c r="JNG232" s="248"/>
      <c r="JNH232" s="249"/>
      <c r="JNI232" s="250"/>
      <c r="JNJ232" s="248"/>
      <c r="JNK232" s="249"/>
      <c r="JNL232" s="250"/>
      <c r="JNM232" s="248"/>
      <c r="JNN232" s="249"/>
      <c r="JNO232" s="250"/>
      <c r="JNP232" s="248"/>
      <c r="JNQ232" s="249"/>
      <c r="JNR232" s="250"/>
      <c r="JNS232" s="248"/>
      <c r="JNT232" s="249"/>
      <c r="JNU232" s="250"/>
      <c r="JNV232" s="248"/>
      <c r="JNW232" s="249"/>
      <c r="JNX232" s="250"/>
      <c r="JNY232" s="248"/>
      <c r="JNZ232" s="249"/>
      <c r="JOA232" s="250"/>
      <c r="JOB232" s="248"/>
      <c r="JOC232" s="249"/>
      <c r="JOD232" s="250"/>
      <c r="JOE232" s="248"/>
      <c r="JOF232" s="249"/>
      <c r="JOG232" s="250"/>
      <c r="JOH232" s="248"/>
      <c r="JOI232" s="249"/>
      <c r="JOJ232" s="250"/>
      <c r="JOK232" s="248"/>
      <c r="JOL232" s="249"/>
      <c r="JOM232" s="250"/>
      <c r="JON232" s="248"/>
      <c r="JOO232" s="249"/>
      <c r="JOP232" s="250"/>
      <c r="JOQ232" s="248"/>
      <c r="JOR232" s="249"/>
      <c r="JOS232" s="250"/>
      <c r="JOT232" s="248"/>
      <c r="JOU232" s="249"/>
      <c r="JOV232" s="250"/>
      <c r="JOW232" s="248"/>
      <c r="JOX232" s="249"/>
      <c r="JOY232" s="250"/>
      <c r="JOZ232" s="248"/>
      <c r="JPA232" s="249"/>
      <c r="JPB232" s="250"/>
      <c r="JPC232" s="248"/>
      <c r="JPD232" s="249"/>
      <c r="JPE232" s="250"/>
      <c r="JPF232" s="248"/>
      <c r="JPG232" s="249"/>
      <c r="JPH232" s="250"/>
      <c r="JPI232" s="248"/>
      <c r="JPJ232" s="249"/>
      <c r="JPK232" s="250"/>
      <c r="JPL232" s="248"/>
      <c r="JPM232" s="249"/>
      <c r="JPN232" s="250"/>
      <c r="JPO232" s="248"/>
      <c r="JPP232" s="249"/>
      <c r="JPQ232" s="250"/>
      <c r="JPR232" s="248"/>
      <c r="JPS232" s="249"/>
      <c r="JPT232" s="250"/>
      <c r="JPU232" s="248"/>
      <c r="JPV232" s="249"/>
      <c r="JPW232" s="250"/>
      <c r="JPX232" s="248"/>
      <c r="JPY232" s="249"/>
      <c r="JPZ232" s="250"/>
      <c r="JQA232" s="248"/>
      <c r="JQB232" s="249"/>
      <c r="JQC232" s="250"/>
      <c r="JQD232" s="248"/>
      <c r="JQE232" s="249"/>
      <c r="JQF232" s="250"/>
      <c r="JQG232" s="248"/>
      <c r="JQH232" s="249"/>
      <c r="JQI232" s="250"/>
      <c r="JQJ232" s="248"/>
      <c r="JQK232" s="249"/>
      <c r="JQL232" s="250"/>
      <c r="JQM232" s="248"/>
      <c r="JQN232" s="249"/>
      <c r="JQO232" s="250"/>
      <c r="JQP232" s="248"/>
      <c r="JQQ232" s="249"/>
      <c r="JQR232" s="250"/>
      <c r="JQS232" s="248"/>
      <c r="JQT232" s="249"/>
      <c r="JQU232" s="250"/>
      <c r="JQV232" s="248"/>
      <c r="JQW232" s="249"/>
      <c r="JQX232" s="250"/>
      <c r="JQY232" s="248"/>
      <c r="JQZ232" s="249"/>
      <c r="JRA232" s="250"/>
      <c r="JRB232" s="248"/>
      <c r="JRC232" s="249"/>
      <c r="JRD232" s="250"/>
      <c r="JRE232" s="248"/>
      <c r="JRF232" s="249"/>
      <c r="JRG232" s="250"/>
      <c r="JRH232" s="248"/>
      <c r="JRI232" s="249"/>
      <c r="JRJ232" s="250"/>
      <c r="JRK232" s="248"/>
      <c r="JRL232" s="249"/>
      <c r="JRM232" s="250"/>
      <c r="JRN232" s="248"/>
      <c r="JRO232" s="249"/>
      <c r="JRP232" s="250"/>
      <c r="JRQ232" s="248"/>
      <c r="JRR232" s="249"/>
      <c r="JRS232" s="250"/>
      <c r="JRT232" s="248"/>
      <c r="JRU232" s="249"/>
      <c r="JRV232" s="250"/>
      <c r="JRW232" s="248"/>
      <c r="JRX232" s="249"/>
      <c r="JRY232" s="250"/>
      <c r="JRZ232" s="248"/>
      <c r="JSA232" s="249"/>
      <c r="JSB232" s="250"/>
      <c r="JSC232" s="248"/>
      <c r="JSD232" s="249"/>
      <c r="JSE232" s="250"/>
      <c r="JSF232" s="248"/>
      <c r="JSG232" s="249"/>
      <c r="JSH232" s="250"/>
      <c r="JSI232" s="248"/>
      <c r="JSJ232" s="249"/>
      <c r="JSK232" s="250"/>
      <c r="JSL232" s="248"/>
      <c r="JSM232" s="249"/>
      <c r="JSN232" s="250"/>
      <c r="JSO232" s="248"/>
      <c r="JSP232" s="249"/>
      <c r="JSQ232" s="250"/>
      <c r="JSR232" s="248"/>
      <c r="JSS232" s="249"/>
      <c r="JST232" s="250"/>
      <c r="JSU232" s="248"/>
      <c r="JSV232" s="249"/>
      <c r="JSW232" s="250"/>
      <c r="JSX232" s="248"/>
      <c r="JSY232" s="249"/>
      <c r="JSZ232" s="250"/>
      <c r="JTA232" s="248"/>
      <c r="JTB232" s="249"/>
      <c r="JTC232" s="250"/>
      <c r="JTD232" s="248"/>
      <c r="JTE232" s="249"/>
      <c r="JTF232" s="250"/>
      <c r="JTG232" s="248"/>
      <c r="JTH232" s="249"/>
      <c r="JTI232" s="250"/>
      <c r="JTJ232" s="248"/>
      <c r="JTK232" s="249"/>
      <c r="JTL232" s="250"/>
      <c r="JTM232" s="248"/>
      <c r="JTN232" s="249"/>
      <c r="JTO232" s="250"/>
      <c r="JTP232" s="248"/>
      <c r="JTQ232" s="249"/>
      <c r="JTR232" s="250"/>
      <c r="JTS232" s="248"/>
      <c r="JTT232" s="249"/>
      <c r="JTU232" s="250"/>
      <c r="JTV232" s="248"/>
      <c r="JTW232" s="249"/>
      <c r="JTX232" s="250"/>
      <c r="JTY232" s="248"/>
      <c r="JTZ232" s="249"/>
      <c r="JUA232" s="250"/>
      <c r="JUB232" s="248"/>
      <c r="JUC232" s="249"/>
      <c r="JUD232" s="250"/>
      <c r="JUE232" s="248"/>
      <c r="JUF232" s="249"/>
      <c r="JUG232" s="250"/>
      <c r="JUH232" s="248"/>
      <c r="JUI232" s="249"/>
      <c r="JUJ232" s="250"/>
      <c r="JUK232" s="248"/>
      <c r="JUL232" s="249"/>
      <c r="JUM232" s="250"/>
      <c r="JUN232" s="248"/>
      <c r="JUO232" s="249"/>
      <c r="JUP232" s="250"/>
      <c r="JUQ232" s="248"/>
      <c r="JUR232" s="249"/>
      <c r="JUS232" s="250"/>
      <c r="JUT232" s="248"/>
      <c r="JUU232" s="249"/>
      <c r="JUV232" s="250"/>
      <c r="JUW232" s="248"/>
      <c r="JUX232" s="249"/>
      <c r="JUY232" s="250"/>
      <c r="JUZ232" s="248"/>
      <c r="JVA232" s="249"/>
      <c r="JVB232" s="250"/>
      <c r="JVC232" s="248"/>
      <c r="JVD232" s="249"/>
      <c r="JVE232" s="250"/>
      <c r="JVF232" s="248"/>
      <c r="JVG232" s="249"/>
      <c r="JVH232" s="250"/>
      <c r="JVI232" s="248"/>
      <c r="JVJ232" s="249"/>
      <c r="JVK232" s="250"/>
      <c r="JVL232" s="248"/>
      <c r="JVM232" s="249"/>
      <c r="JVN232" s="250"/>
      <c r="JVO232" s="248"/>
      <c r="JVP232" s="249"/>
      <c r="JVQ232" s="250"/>
      <c r="JVR232" s="248"/>
      <c r="JVS232" s="249"/>
      <c r="JVT232" s="250"/>
      <c r="JVU232" s="248"/>
      <c r="JVV232" s="249"/>
      <c r="JVW232" s="250"/>
      <c r="JVX232" s="248"/>
      <c r="JVY232" s="249"/>
      <c r="JVZ232" s="250"/>
      <c r="JWA232" s="248"/>
      <c r="JWB232" s="249"/>
      <c r="JWC232" s="250"/>
      <c r="JWD232" s="248"/>
      <c r="JWE232" s="249"/>
      <c r="JWF232" s="250"/>
      <c r="JWG232" s="248"/>
      <c r="JWH232" s="249"/>
      <c r="JWI232" s="250"/>
      <c r="JWJ232" s="248"/>
      <c r="JWK232" s="249"/>
      <c r="JWL232" s="250"/>
      <c r="JWM232" s="248"/>
      <c r="JWN232" s="249"/>
      <c r="JWO232" s="250"/>
      <c r="JWP232" s="248"/>
      <c r="JWQ232" s="249"/>
      <c r="JWR232" s="250"/>
      <c r="JWS232" s="248"/>
      <c r="JWT232" s="249"/>
      <c r="JWU232" s="250"/>
      <c r="JWV232" s="248"/>
      <c r="JWW232" s="249"/>
      <c r="JWX232" s="250"/>
      <c r="JWY232" s="248"/>
      <c r="JWZ232" s="249"/>
      <c r="JXA232" s="250"/>
      <c r="JXB232" s="248"/>
      <c r="JXC232" s="249"/>
      <c r="JXD232" s="250"/>
      <c r="JXE232" s="248"/>
      <c r="JXF232" s="249"/>
      <c r="JXG232" s="250"/>
      <c r="JXH232" s="248"/>
      <c r="JXI232" s="249"/>
      <c r="JXJ232" s="250"/>
      <c r="JXK232" s="248"/>
      <c r="JXL232" s="249"/>
      <c r="JXM232" s="250"/>
      <c r="JXN232" s="248"/>
      <c r="JXO232" s="249"/>
      <c r="JXP232" s="250"/>
      <c r="JXQ232" s="248"/>
      <c r="JXR232" s="249"/>
      <c r="JXS232" s="250"/>
      <c r="JXT232" s="248"/>
      <c r="JXU232" s="249"/>
      <c r="JXV232" s="250"/>
      <c r="JXW232" s="248"/>
      <c r="JXX232" s="249"/>
      <c r="JXY232" s="250"/>
      <c r="JXZ232" s="248"/>
      <c r="JYA232" s="249"/>
      <c r="JYB232" s="250"/>
      <c r="JYC232" s="248"/>
      <c r="JYD232" s="249"/>
      <c r="JYE232" s="250"/>
      <c r="JYF232" s="248"/>
      <c r="JYG232" s="249"/>
      <c r="JYH232" s="250"/>
      <c r="JYI232" s="248"/>
      <c r="JYJ232" s="249"/>
      <c r="JYK232" s="250"/>
      <c r="JYL232" s="248"/>
      <c r="JYM232" s="249"/>
      <c r="JYN232" s="250"/>
      <c r="JYO232" s="248"/>
      <c r="JYP232" s="249"/>
      <c r="JYQ232" s="250"/>
      <c r="JYR232" s="248"/>
      <c r="JYS232" s="249"/>
      <c r="JYT232" s="250"/>
      <c r="JYU232" s="248"/>
      <c r="JYV232" s="249"/>
      <c r="JYW232" s="250"/>
      <c r="JYX232" s="248"/>
      <c r="JYY232" s="249"/>
      <c r="JYZ232" s="250"/>
      <c r="JZA232" s="248"/>
      <c r="JZB232" s="249"/>
      <c r="JZC232" s="250"/>
      <c r="JZD232" s="248"/>
      <c r="JZE232" s="249"/>
      <c r="JZF232" s="250"/>
      <c r="JZG232" s="248"/>
      <c r="JZH232" s="249"/>
      <c r="JZI232" s="250"/>
      <c r="JZJ232" s="248"/>
      <c r="JZK232" s="249"/>
      <c r="JZL232" s="250"/>
      <c r="JZM232" s="248"/>
      <c r="JZN232" s="249"/>
      <c r="JZO232" s="250"/>
      <c r="JZP232" s="248"/>
      <c r="JZQ232" s="249"/>
      <c r="JZR232" s="250"/>
      <c r="JZS232" s="248"/>
      <c r="JZT232" s="249"/>
      <c r="JZU232" s="250"/>
      <c r="JZV232" s="248"/>
      <c r="JZW232" s="249"/>
      <c r="JZX232" s="250"/>
      <c r="JZY232" s="248"/>
      <c r="JZZ232" s="249"/>
      <c r="KAA232" s="250"/>
      <c r="KAB232" s="248"/>
      <c r="KAC232" s="249"/>
      <c r="KAD232" s="250"/>
      <c r="KAE232" s="248"/>
      <c r="KAF232" s="249"/>
      <c r="KAG232" s="250"/>
      <c r="KAH232" s="248"/>
      <c r="KAI232" s="249"/>
      <c r="KAJ232" s="250"/>
      <c r="KAK232" s="248"/>
      <c r="KAL232" s="249"/>
      <c r="KAM232" s="250"/>
      <c r="KAN232" s="248"/>
      <c r="KAO232" s="249"/>
      <c r="KAP232" s="250"/>
      <c r="KAQ232" s="248"/>
      <c r="KAR232" s="249"/>
      <c r="KAS232" s="250"/>
      <c r="KAT232" s="248"/>
      <c r="KAU232" s="249"/>
      <c r="KAV232" s="250"/>
      <c r="KAW232" s="248"/>
      <c r="KAX232" s="249"/>
      <c r="KAY232" s="250"/>
      <c r="KAZ232" s="248"/>
      <c r="KBA232" s="249"/>
      <c r="KBB232" s="250"/>
      <c r="KBC232" s="248"/>
      <c r="KBD232" s="249"/>
      <c r="KBE232" s="250"/>
      <c r="KBF232" s="248"/>
      <c r="KBG232" s="249"/>
      <c r="KBH232" s="250"/>
      <c r="KBI232" s="248"/>
      <c r="KBJ232" s="249"/>
      <c r="KBK232" s="250"/>
      <c r="KBL232" s="248"/>
      <c r="KBM232" s="249"/>
      <c r="KBN232" s="250"/>
      <c r="KBO232" s="248"/>
      <c r="KBP232" s="249"/>
      <c r="KBQ232" s="250"/>
      <c r="KBR232" s="248"/>
      <c r="KBS232" s="249"/>
      <c r="KBT232" s="250"/>
      <c r="KBU232" s="248"/>
      <c r="KBV232" s="249"/>
      <c r="KBW232" s="250"/>
      <c r="KBX232" s="248"/>
      <c r="KBY232" s="249"/>
      <c r="KBZ232" s="250"/>
      <c r="KCA232" s="248"/>
      <c r="KCB232" s="249"/>
      <c r="KCC232" s="250"/>
      <c r="KCD232" s="248"/>
      <c r="KCE232" s="249"/>
      <c r="KCF232" s="250"/>
      <c r="KCG232" s="248"/>
      <c r="KCH232" s="249"/>
      <c r="KCI232" s="250"/>
      <c r="KCJ232" s="248"/>
      <c r="KCK232" s="249"/>
      <c r="KCL232" s="250"/>
      <c r="KCM232" s="248"/>
      <c r="KCN232" s="249"/>
      <c r="KCO232" s="250"/>
      <c r="KCP232" s="248"/>
      <c r="KCQ232" s="249"/>
      <c r="KCR232" s="250"/>
      <c r="KCS232" s="248"/>
      <c r="KCT232" s="249"/>
      <c r="KCU232" s="250"/>
      <c r="KCV232" s="248"/>
      <c r="KCW232" s="249"/>
      <c r="KCX232" s="250"/>
      <c r="KCY232" s="248"/>
      <c r="KCZ232" s="249"/>
      <c r="KDA232" s="250"/>
      <c r="KDB232" s="248"/>
      <c r="KDC232" s="249"/>
      <c r="KDD232" s="250"/>
      <c r="KDE232" s="248"/>
      <c r="KDF232" s="249"/>
      <c r="KDG232" s="250"/>
      <c r="KDH232" s="248"/>
      <c r="KDI232" s="249"/>
      <c r="KDJ232" s="250"/>
      <c r="KDK232" s="248"/>
      <c r="KDL232" s="249"/>
      <c r="KDM232" s="250"/>
      <c r="KDN232" s="248"/>
      <c r="KDO232" s="249"/>
      <c r="KDP232" s="250"/>
      <c r="KDQ232" s="248"/>
      <c r="KDR232" s="249"/>
      <c r="KDS232" s="250"/>
      <c r="KDT232" s="248"/>
      <c r="KDU232" s="249"/>
      <c r="KDV232" s="250"/>
      <c r="KDW232" s="248"/>
      <c r="KDX232" s="249"/>
      <c r="KDY232" s="250"/>
      <c r="KDZ232" s="248"/>
      <c r="KEA232" s="249"/>
      <c r="KEB232" s="250"/>
      <c r="KEC232" s="248"/>
      <c r="KED232" s="249"/>
      <c r="KEE232" s="250"/>
      <c r="KEF232" s="248"/>
      <c r="KEG232" s="249"/>
      <c r="KEH232" s="250"/>
      <c r="KEI232" s="248"/>
      <c r="KEJ232" s="249"/>
      <c r="KEK232" s="250"/>
      <c r="KEL232" s="248"/>
      <c r="KEM232" s="249"/>
      <c r="KEN232" s="250"/>
      <c r="KEO232" s="248"/>
      <c r="KEP232" s="249"/>
      <c r="KEQ232" s="250"/>
      <c r="KER232" s="248"/>
      <c r="KES232" s="249"/>
      <c r="KET232" s="250"/>
      <c r="KEU232" s="248"/>
      <c r="KEV232" s="249"/>
      <c r="KEW232" s="250"/>
      <c r="KEX232" s="248"/>
      <c r="KEY232" s="249"/>
      <c r="KEZ232" s="250"/>
      <c r="KFA232" s="248"/>
      <c r="KFB232" s="249"/>
      <c r="KFC232" s="250"/>
      <c r="KFD232" s="248"/>
      <c r="KFE232" s="249"/>
      <c r="KFF232" s="250"/>
      <c r="KFG232" s="248"/>
      <c r="KFH232" s="249"/>
      <c r="KFI232" s="250"/>
      <c r="KFJ232" s="248"/>
      <c r="KFK232" s="249"/>
      <c r="KFL232" s="250"/>
      <c r="KFM232" s="248"/>
      <c r="KFN232" s="249"/>
      <c r="KFO232" s="250"/>
      <c r="KFP232" s="248"/>
      <c r="KFQ232" s="249"/>
      <c r="KFR232" s="250"/>
      <c r="KFS232" s="248"/>
      <c r="KFT232" s="249"/>
      <c r="KFU232" s="250"/>
      <c r="KFV232" s="248"/>
      <c r="KFW232" s="249"/>
      <c r="KFX232" s="250"/>
      <c r="KFY232" s="248"/>
      <c r="KFZ232" s="249"/>
      <c r="KGA232" s="250"/>
      <c r="KGB232" s="248"/>
      <c r="KGC232" s="249"/>
      <c r="KGD232" s="250"/>
      <c r="KGE232" s="248"/>
      <c r="KGF232" s="249"/>
      <c r="KGG232" s="250"/>
      <c r="KGH232" s="248"/>
      <c r="KGI232" s="249"/>
      <c r="KGJ232" s="250"/>
      <c r="KGK232" s="248"/>
      <c r="KGL232" s="249"/>
      <c r="KGM232" s="250"/>
      <c r="KGN232" s="248"/>
      <c r="KGO232" s="249"/>
      <c r="KGP232" s="250"/>
      <c r="KGQ232" s="248"/>
      <c r="KGR232" s="249"/>
      <c r="KGS232" s="250"/>
      <c r="KGT232" s="248"/>
      <c r="KGU232" s="249"/>
      <c r="KGV232" s="250"/>
      <c r="KGW232" s="248"/>
      <c r="KGX232" s="249"/>
      <c r="KGY232" s="250"/>
      <c r="KGZ232" s="248"/>
      <c r="KHA232" s="249"/>
      <c r="KHB232" s="250"/>
      <c r="KHC232" s="248"/>
      <c r="KHD232" s="249"/>
      <c r="KHE232" s="250"/>
      <c r="KHF232" s="248"/>
      <c r="KHG232" s="249"/>
      <c r="KHH232" s="250"/>
      <c r="KHI232" s="248"/>
      <c r="KHJ232" s="249"/>
      <c r="KHK232" s="250"/>
      <c r="KHL232" s="248"/>
      <c r="KHM232" s="249"/>
      <c r="KHN232" s="250"/>
      <c r="KHO232" s="248"/>
      <c r="KHP232" s="249"/>
      <c r="KHQ232" s="250"/>
      <c r="KHR232" s="248"/>
      <c r="KHS232" s="249"/>
      <c r="KHT232" s="250"/>
      <c r="KHU232" s="248"/>
      <c r="KHV232" s="249"/>
      <c r="KHW232" s="250"/>
      <c r="KHX232" s="248"/>
      <c r="KHY232" s="249"/>
      <c r="KHZ232" s="250"/>
      <c r="KIA232" s="248"/>
      <c r="KIB232" s="249"/>
      <c r="KIC232" s="250"/>
      <c r="KID232" s="248"/>
      <c r="KIE232" s="249"/>
      <c r="KIF232" s="250"/>
      <c r="KIG232" s="248"/>
      <c r="KIH232" s="249"/>
      <c r="KII232" s="250"/>
      <c r="KIJ232" s="248"/>
      <c r="KIK232" s="249"/>
      <c r="KIL232" s="250"/>
      <c r="KIM232" s="248"/>
      <c r="KIN232" s="249"/>
      <c r="KIO232" s="250"/>
      <c r="KIP232" s="248"/>
      <c r="KIQ232" s="249"/>
      <c r="KIR232" s="250"/>
      <c r="KIS232" s="248"/>
      <c r="KIT232" s="249"/>
      <c r="KIU232" s="250"/>
      <c r="KIV232" s="248"/>
      <c r="KIW232" s="249"/>
      <c r="KIX232" s="250"/>
      <c r="KIY232" s="248"/>
      <c r="KIZ232" s="249"/>
      <c r="KJA232" s="250"/>
      <c r="KJB232" s="248"/>
      <c r="KJC232" s="249"/>
      <c r="KJD232" s="250"/>
      <c r="KJE232" s="248"/>
      <c r="KJF232" s="249"/>
      <c r="KJG232" s="250"/>
      <c r="KJH232" s="248"/>
      <c r="KJI232" s="249"/>
      <c r="KJJ232" s="250"/>
      <c r="KJK232" s="248"/>
      <c r="KJL232" s="249"/>
      <c r="KJM232" s="250"/>
      <c r="KJN232" s="248"/>
      <c r="KJO232" s="249"/>
      <c r="KJP232" s="250"/>
      <c r="KJQ232" s="248"/>
      <c r="KJR232" s="249"/>
      <c r="KJS232" s="250"/>
      <c r="KJT232" s="248"/>
      <c r="KJU232" s="249"/>
      <c r="KJV232" s="250"/>
      <c r="KJW232" s="248"/>
      <c r="KJX232" s="249"/>
      <c r="KJY232" s="250"/>
      <c r="KJZ232" s="248"/>
      <c r="KKA232" s="249"/>
      <c r="KKB232" s="250"/>
      <c r="KKC232" s="248"/>
      <c r="KKD232" s="249"/>
      <c r="KKE232" s="250"/>
      <c r="KKF232" s="248"/>
      <c r="KKG232" s="249"/>
      <c r="KKH232" s="250"/>
      <c r="KKI232" s="248"/>
      <c r="KKJ232" s="249"/>
      <c r="KKK232" s="250"/>
      <c r="KKL232" s="248"/>
      <c r="KKM232" s="249"/>
      <c r="KKN232" s="250"/>
      <c r="KKO232" s="248"/>
      <c r="KKP232" s="249"/>
      <c r="KKQ232" s="250"/>
      <c r="KKR232" s="248"/>
      <c r="KKS232" s="249"/>
      <c r="KKT232" s="250"/>
      <c r="KKU232" s="248"/>
      <c r="KKV232" s="249"/>
      <c r="KKW232" s="250"/>
      <c r="KKX232" s="248"/>
      <c r="KKY232" s="249"/>
      <c r="KKZ232" s="250"/>
      <c r="KLA232" s="248"/>
      <c r="KLB232" s="249"/>
      <c r="KLC232" s="250"/>
      <c r="KLD232" s="248"/>
      <c r="KLE232" s="249"/>
      <c r="KLF232" s="250"/>
      <c r="KLG232" s="248"/>
      <c r="KLH232" s="249"/>
      <c r="KLI232" s="250"/>
      <c r="KLJ232" s="248"/>
      <c r="KLK232" s="249"/>
      <c r="KLL232" s="250"/>
      <c r="KLM232" s="248"/>
      <c r="KLN232" s="249"/>
      <c r="KLO232" s="250"/>
      <c r="KLP232" s="248"/>
      <c r="KLQ232" s="249"/>
      <c r="KLR232" s="250"/>
      <c r="KLS232" s="248"/>
      <c r="KLT232" s="249"/>
      <c r="KLU232" s="250"/>
      <c r="KLV232" s="248"/>
      <c r="KLW232" s="249"/>
      <c r="KLX232" s="250"/>
      <c r="KLY232" s="248"/>
      <c r="KLZ232" s="249"/>
      <c r="KMA232" s="250"/>
      <c r="KMB232" s="248"/>
      <c r="KMC232" s="249"/>
      <c r="KMD232" s="250"/>
      <c r="KME232" s="248"/>
      <c r="KMF232" s="249"/>
      <c r="KMG232" s="250"/>
      <c r="KMH232" s="248"/>
      <c r="KMI232" s="249"/>
      <c r="KMJ232" s="250"/>
      <c r="KMK232" s="248"/>
      <c r="KML232" s="249"/>
      <c r="KMM232" s="250"/>
      <c r="KMN232" s="248"/>
      <c r="KMO232" s="249"/>
      <c r="KMP232" s="250"/>
      <c r="KMQ232" s="248"/>
      <c r="KMR232" s="249"/>
      <c r="KMS232" s="250"/>
      <c r="KMT232" s="248"/>
      <c r="KMU232" s="249"/>
      <c r="KMV232" s="250"/>
      <c r="KMW232" s="248"/>
      <c r="KMX232" s="249"/>
      <c r="KMY232" s="250"/>
      <c r="KMZ232" s="248"/>
      <c r="KNA232" s="249"/>
      <c r="KNB232" s="250"/>
      <c r="KNC232" s="248"/>
      <c r="KND232" s="249"/>
      <c r="KNE232" s="250"/>
      <c r="KNF232" s="248"/>
      <c r="KNG232" s="249"/>
      <c r="KNH232" s="250"/>
      <c r="KNI232" s="248"/>
      <c r="KNJ232" s="249"/>
      <c r="KNK232" s="250"/>
      <c r="KNL232" s="248"/>
      <c r="KNM232" s="249"/>
      <c r="KNN232" s="250"/>
      <c r="KNO232" s="248"/>
      <c r="KNP232" s="249"/>
      <c r="KNQ232" s="250"/>
      <c r="KNR232" s="248"/>
      <c r="KNS232" s="249"/>
      <c r="KNT232" s="250"/>
      <c r="KNU232" s="248"/>
      <c r="KNV232" s="249"/>
      <c r="KNW232" s="250"/>
      <c r="KNX232" s="248"/>
      <c r="KNY232" s="249"/>
      <c r="KNZ232" s="250"/>
      <c r="KOA232" s="248"/>
      <c r="KOB232" s="249"/>
      <c r="KOC232" s="250"/>
      <c r="KOD232" s="248"/>
      <c r="KOE232" s="249"/>
      <c r="KOF232" s="250"/>
      <c r="KOG232" s="248"/>
      <c r="KOH232" s="249"/>
      <c r="KOI232" s="250"/>
      <c r="KOJ232" s="248"/>
      <c r="KOK232" s="249"/>
      <c r="KOL232" s="250"/>
      <c r="KOM232" s="248"/>
      <c r="KON232" s="249"/>
      <c r="KOO232" s="250"/>
      <c r="KOP232" s="248"/>
      <c r="KOQ232" s="249"/>
      <c r="KOR232" s="250"/>
      <c r="KOS232" s="248"/>
      <c r="KOT232" s="249"/>
      <c r="KOU232" s="250"/>
      <c r="KOV232" s="248"/>
      <c r="KOW232" s="249"/>
      <c r="KOX232" s="250"/>
      <c r="KOY232" s="248"/>
      <c r="KOZ232" s="249"/>
      <c r="KPA232" s="250"/>
      <c r="KPB232" s="248"/>
      <c r="KPC232" s="249"/>
      <c r="KPD232" s="250"/>
      <c r="KPE232" s="248"/>
      <c r="KPF232" s="249"/>
      <c r="KPG232" s="250"/>
      <c r="KPH232" s="248"/>
      <c r="KPI232" s="249"/>
      <c r="KPJ232" s="250"/>
      <c r="KPK232" s="248"/>
      <c r="KPL232" s="249"/>
      <c r="KPM232" s="250"/>
      <c r="KPN232" s="248"/>
      <c r="KPO232" s="249"/>
      <c r="KPP232" s="250"/>
      <c r="KPQ232" s="248"/>
      <c r="KPR232" s="249"/>
      <c r="KPS232" s="250"/>
      <c r="KPT232" s="248"/>
      <c r="KPU232" s="249"/>
      <c r="KPV232" s="250"/>
      <c r="KPW232" s="248"/>
      <c r="KPX232" s="249"/>
      <c r="KPY232" s="250"/>
      <c r="KPZ232" s="248"/>
      <c r="KQA232" s="249"/>
      <c r="KQB232" s="250"/>
      <c r="KQC232" s="248"/>
      <c r="KQD232" s="249"/>
      <c r="KQE232" s="250"/>
      <c r="KQF232" s="248"/>
      <c r="KQG232" s="249"/>
      <c r="KQH232" s="250"/>
      <c r="KQI232" s="248"/>
      <c r="KQJ232" s="249"/>
      <c r="KQK232" s="250"/>
      <c r="KQL232" s="248"/>
      <c r="KQM232" s="249"/>
      <c r="KQN232" s="250"/>
      <c r="KQO232" s="248"/>
      <c r="KQP232" s="249"/>
      <c r="KQQ232" s="250"/>
      <c r="KQR232" s="248"/>
      <c r="KQS232" s="249"/>
      <c r="KQT232" s="250"/>
      <c r="KQU232" s="248"/>
      <c r="KQV232" s="249"/>
      <c r="KQW232" s="250"/>
      <c r="KQX232" s="248"/>
      <c r="KQY232" s="249"/>
      <c r="KQZ232" s="250"/>
      <c r="KRA232" s="248"/>
      <c r="KRB232" s="249"/>
      <c r="KRC232" s="250"/>
      <c r="KRD232" s="248"/>
      <c r="KRE232" s="249"/>
      <c r="KRF232" s="250"/>
      <c r="KRG232" s="248"/>
      <c r="KRH232" s="249"/>
      <c r="KRI232" s="250"/>
      <c r="KRJ232" s="248"/>
      <c r="KRK232" s="249"/>
      <c r="KRL232" s="250"/>
      <c r="KRM232" s="248"/>
      <c r="KRN232" s="249"/>
      <c r="KRO232" s="250"/>
      <c r="KRP232" s="248"/>
      <c r="KRQ232" s="249"/>
      <c r="KRR232" s="250"/>
      <c r="KRS232" s="248"/>
      <c r="KRT232" s="249"/>
      <c r="KRU232" s="250"/>
      <c r="KRV232" s="248"/>
      <c r="KRW232" s="249"/>
      <c r="KRX232" s="250"/>
      <c r="KRY232" s="248"/>
      <c r="KRZ232" s="249"/>
      <c r="KSA232" s="250"/>
      <c r="KSB232" s="248"/>
      <c r="KSC232" s="249"/>
      <c r="KSD232" s="250"/>
      <c r="KSE232" s="248"/>
      <c r="KSF232" s="249"/>
      <c r="KSG232" s="250"/>
      <c r="KSH232" s="248"/>
      <c r="KSI232" s="249"/>
      <c r="KSJ232" s="250"/>
      <c r="KSK232" s="248"/>
      <c r="KSL232" s="249"/>
      <c r="KSM232" s="250"/>
      <c r="KSN232" s="248"/>
      <c r="KSO232" s="249"/>
      <c r="KSP232" s="250"/>
      <c r="KSQ232" s="248"/>
      <c r="KSR232" s="249"/>
      <c r="KSS232" s="250"/>
      <c r="KST232" s="248"/>
      <c r="KSU232" s="249"/>
      <c r="KSV232" s="250"/>
      <c r="KSW232" s="248"/>
      <c r="KSX232" s="249"/>
      <c r="KSY232" s="250"/>
      <c r="KSZ232" s="248"/>
      <c r="KTA232" s="249"/>
      <c r="KTB232" s="250"/>
      <c r="KTC232" s="248"/>
      <c r="KTD232" s="249"/>
      <c r="KTE232" s="250"/>
      <c r="KTF232" s="248"/>
      <c r="KTG232" s="249"/>
      <c r="KTH232" s="250"/>
      <c r="KTI232" s="248"/>
      <c r="KTJ232" s="249"/>
      <c r="KTK232" s="250"/>
      <c r="KTL232" s="248"/>
      <c r="KTM232" s="249"/>
      <c r="KTN232" s="250"/>
      <c r="KTO232" s="248"/>
      <c r="KTP232" s="249"/>
      <c r="KTQ232" s="250"/>
      <c r="KTR232" s="248"/>
      <c r="KTS232" s="249"/>
      <c r="KTT232" s="250"/>
      <c r="KTU232" s="248"/>
      <c r="KTV232" s="249"/>
      <c r="KTW232" s="250"/>
      <c r="KTX232" s="248"/>
      <c r="KTY232" s="249"/>
      <c r="KTZ232" s="250"/>
      <c r="KUA232" s="248"/>
      <c r="KUB232" s="249"/>
      <c r="KUC232" s="250"/>
      <c r="KUD232" s="248"/>
      <c r="KUE232" s="249"/>
      <c r="KUF232" s="250"/>
      <c r="KUG232" s="248"/>
      <c r="KUH232" s="249"/>
      <c r="KUI232" s="250"/>
      <c r="KUJ232" s="248"/>
      <c r="KUK232" s="249"/>
      <c r="KUL232" s="250"/>
      <c r="KUM232" s="248"/>
      <c r="KUN232" s="249"/>
      <c r="KUO232" s="250"/>
      <c r="KUP232" s="248"/>
      <c r="KUQ232" s="249"/>
      <c r="KUR232" s="250"/>
      <c r="KUS232" s="248"/>
      <c r="KUT232" s="249"/>
      <c r="KUU232" s="250"/>
      <c r="KUV232" s="248"/>
      <c r="KUW232" s="249"/>
      <c r="KUX232" s="250"/>
      <c r="KUY232" s="248"/>
      <c r="KUZ232" s="249"/>
      <c r="KVA232" s="250"/>
      <c r="KVB232" s="248"/>
      <c r="KVC232" s="249"/>
      <c r="KVD232" s="250"/>
      <c r="KVE232" s="248"/>
      <c r="KVF232" s="249"/>
      <c r="KVG232" s="250"/>
      <c r="KVH232" s="248"/>
      <c r="KVI232" s="249"/>
      <c r="KVJ232" s="250"/>
      <c r="KVK232" s="248"/>
      <c r="KVL232" s="249"/>
      <c r="KVM232" s="250"/>
      <c r="KVN232" s="248"/>
      <c r="KVO232" s="249"/>
      <c r="KVP232" s="250"/>
      <c r="KVQ232" s="248"/>
      <c r="KVR232" s="249"/>
      <c r="KVS232" s="250"/>
      <c r="KVT232" s="248"/>
      <c r="KVU232" s="249"/>
      <c r="KVV232" s="250"/>
      <c r="KVW232" s="248"/>
      <c r="KVX232" s="249"/>
      <c r="KVY232" s="250"/>
      <c r="KVZ232" s="248"/>
      <c r="KWA232" s="249"/>
      <c r="KWB232" s="250"/>
      <c r="KWC232" s="248"/>
      <c r="KWD232" s="249"/>
      <c r="KWE232" s="250"/>
      <c r="KWF232" s="248"/>
      <c r="KWG232" s="249"/>
      <c r="KWH232" s="250"/>
      <c r="KWI232" s="248"/>
      <c r="KWJ232" s="249"/>
      <c r="KWK232" s="250"/>
      <c r="KWL232" s="248"/>
      <c r="KWM232" s="249"/>
      <c r="KWN232" s="250"/>
      <c r="KWO232" s="248"/>
      <c r="KWP232" s="249"/>
      <c r="KWQ232" s="250"/>
      <c r="KWR232" s="248"/>
      <c r="KWS232" s="249"/>
      <c r="KWT232" s="250"/>
      <c r="KWU232" s="248"/>
      <c r="KWV232" s="249"/>
      <c r="KWW232" s="250"/>
      <c r="KWX232" s="248"/>
      <c r="KWY232" s="249"/>
      <c r="KWZ232" s="250"/>
      <c r="KXA232" s="248"/>
      <c r="KXB232" s="249"/>
      <c r="KXC232" s="250"/>
      <c r="KXD232" s="248"/>
      <c r="KXE232" s="249"/>
      <c r="KXF232" s="250"/>
      <c r="KXG232" s="248"/>
      <c r="KXH232" s="249"/>
      <c r="KXI232" s="250"/>
      <c r="KXJ232" s="248"/>
      <c r="KXK232" s="249"/>
      <c r="KXL232" s="250"/>
      <c r="KXM232" s="248"/>
      <c r="KXN232" s="249"/>
      <c r="KXO232" s="250"/>
      <c r="KXP232" s="248"/>
      <c r="KXQ232" s="249"/>
      <c r="KXR232" s="250"/>
      <c r="KXS232" s="248"/>
      <c r="KXT232" s="249"/>
      <c r="KXU232" s="250"/>
      <c r="KXV232" s="248"/>
      <c r="KXW232" s="249"/>
      <c r="KXX232" s="250"/>
      <c r="KXY232" s="248"/>
      <c r="KXZ232" s="249"/>
      <c r="KYA232" s="250"/>
      <c r="KYB232" s="248"/>
      <c r="KYC232" s="249"/>
      <c r="KYD232" s="250"/>
      <c r="KYE232" s="248"/>
      <c r="KYF232" s="249"/>
      <c r="KYG232" s="250"/>
      <c r="KYH232" s="248"/>
      <c r="KYI232" s="249"/>
      <c r="KYJ232" s="250"/>
      <c r="KYK232" s="248"/>
      <c r="KYL232" s="249"/>
      <c r="KYM232" s="250"/>
      <c r="KYN232" s="248"/>
      <c r="KYO232" s="249"/>
      <c r="KYP232" s="250"/>
      <c r="KYQ232" s="248"/>
      <c r="KYR232" s="249"/>
      <c r="KYS232" s="250"/>
      <c r="KYT232" s="248"/>
      <c r="KYU232" s="249"/>
      <c r="KYV232" s="250"/>
      <c r="KYW232" s="248"/>
      <c r="KYX232" s="249"/>
      <c r="KYY232" s="250"/>
      <c r="KYZ232" s="248"/>
      <c r="KZA232" s="249"/>
      <c r="KZB232" s="250"/>
      <c r="KZC232" s="248"/>
      <c r="KZD232" s="249"/>
      <c r="KZE232" s="250"/>
      <c r="KZF232" s="248"/>
      <c r="KZG232" s="249"/>
      <c r="KZH232" s="250"/>
      <c r="KZI232" s="248"/>
      <c r="KZJ232" s="249"/>
      <c r="KZK232" s="250"/>
      <c r="KZL232" s="248"/>
      <c r="KZM232" s="249"/>
      <c r="KZN232" s="250"/>
      <c r="KZO232" s="248"/>
      <c r="KZP232" s="249"/>
      <c r="KZQ232" s="250"/>
      <c r="KZR232" s="248"/>
      <c r="KZS232" s="249"/>
      <c r="KZT232" s="250"/>
      <c r="KZU232" s="248"/>
      <c r="KZV232" s="249"/>
      <c r="KZW232" s="250"/>
      <c r="KZX232" s="248"/>
      <c r="KZY232" s="249"/>
      <c r="KZZ232" s="250"/>
      <c r="LAA232" s="248"/>
      <c r="LAB232" s="249"/>
      <c r="LAC232" s="250"/>
      <c r="LAD232" s="248"/>
      <c r="LAE232" s="249"/>
      <c r="LAF232" s="250"/>
      <c r="LAG232" s="248"/>
      <c r="LAH232" s="249"/>
      <c r="LAI232" s="250"/>
      <c r="LAJ232" s="248"/>
      <c r="LAK232" s="249"/>
      <c r="LAL232" s="250"/>
      <c r="LAM232" s="248"/>
      <c r="LAN232" s="249"/>
      <c r="LAO232" s="250"/>
      <c r="LAP232" s="248"/>
      <c r="LAQ232" s="249"/>
      <c r="LAR232" s="250"/>
      <c r="LAS232" s="248"/>
      <c r="LAT232" s="249"/>
      <c r="LAU232" s="250"/>
      <c r="LAV232" s="248"/>
      <c r="LAW232" s="249"/>
      <c r="LAX232" s="250"/>
      <c r="LAY232" s="248"/>
      <c r="LAZ232" s="249"/>
      <c r="LBA232" s="250"/>
      <c r="LBB232" s="248"/>
      <c r="LBC232" s="249"/>
      <c r="LBD232" s="250"/>
      <c r="LBE232" s="248"/>
      <c r="LBF232" s="249"/>
      <c r="LBG232" s="250"/>
      <c r="LBH232" s="248"/>
      <c r="LBI232" s="249"/>
      <c r="LBJ232" s="250"/>
      <c r="LBK232" s="248"/>
      <c r="LBL232" s="249"/>
      <c r="LBM232" s="250"/>
      <c r="LBN232" s="248"/>
      <c r="LBO232" s="249"/>
      <c r="LBP232" s="250"/>
      <c r="LBQ232" s="248"/>
      <c r="LBR232" s="249"/>
      <c r="LBS232" s="250"/>
      <c r="LBT232" s="248"/>
      <c r="LBU232" s="249"/>
      <c r="LBV232" s="250"/>
      <c r="LBW232" s="248"/>
      <c r="LBX232" s="249"/>
      <c r="LBY232" s="250"/>
      <c r="LBZ232" s="248"/>
      <c r="LCA232" s="249"/>
      <c r="LCB232" s="250"/>
      <c r="LCC232" s="248"/>
      <c r="LCD232" s="249"/>
      <c r="LCE232" s="250"/>
      <c r="LCF232" s="248"/>
      <c r="LCG232" s="249"/>
      <c r="LCH232" s="250"/>
      <c r="LCI232" s="248"/>
      <c r="LCJ232" s="249"/>
      <c r="LCK232" s="250"/>
      <c r="LCL232" s="248"/>
      <c r="LCM232" s="249"/>
      <c r="LCN232" s="250"/>
      <c r="LCO232" s="248"/>
      <c r="LCP232" s="249"/>
      <c r="LCQ232" s="250"/>
      <c r="LCR232" s="248"/>
      <c r="LCS232" s="249"/>
      <c r="LCT232" s="250"/>
      <c r="LCU232" s="248"/>
      <c r="LCV232" s="249"/>
      <c r="LCW232" s="250"/>
      <c r="LCX232" s="248"/>
      <c r="LCY232" s="249"/>
      <c r="LCZ232" s="250"/>
      <c r="LDA232" s="248"/>
      <c r="LDB232" s="249"/>
      <c r="LDC232" s="250"/>
      <c r="LDD232" s="248"/>
      <c r="LDE232" s="249"/>
      <c r="LDF232" s="250"/>
      <c r="LDG232" s="248"/>
      <c r="LDH232" s="249"/>
      <c r="LDI232" s="250"/>
      <c r="LDJ232" s="248"/>
      <c r="LDK232" s="249"/>
      <c r="LDL232" s="250"/>
      <c r="LDM232" s="248"/>
      <c r="LDN232" s="249"/>
      <c r="LDO232" s="250"/>
      <c r="LDP232" s="248"/>
      <c r="LDQ232" s="249"/>
      <c r="LDR232" s="250"/>
      <c r="LDS232" s="248"/>
      <c r="LDT232" s="249"/>
      <c r="LDU232" s="250"/>
      <c r="LDV232" s="248"/>
      <c r="LDW232" s="249"/>
      <c r="LDX232" s="250"/>
      <c r="LDY232" s="248"/>
      <c r="LDZ232" s="249"/>
      <c r="LEA232" s="250"/>
      <c r="LEB232" s="248"/>
      <c r="LEC232" s="249"/>
      <c r="LED232" s="250"/>
      <c r="LEE232" s="248"/>
      <c r="LEF232" s="249"/>
      <c r="LEG232" s="250"/>
      <c r="LEH232" s="248"/>
      <c r="LEI232" s="249"/>
      <c r="LEJ232" s="250"/>
      <c r="LEK232" s="248"/>
      <c r="LEL232" s="249"/>
      <c r="LEM232" s="250"/>
      <c r="LEN232" s="248"/>
      <c r="LEO232" s="249"/>
      <c r="LEP232" s="250"/>
      <c r="LEQ232" s="248"/>
      <c r="LER232" s="249"/>
      <c r="LES232" s="250"/>
      <c r="LET232" s="248"/>
      <c r="LEU232" s="249"/>
      <c r="LEV232" s="250"/>
      <c r="LEW232" s="248"/>
      <c r="LEX232" s="249"/>
      <c r="LEY232" s="250"/>
      <c r="LEZ232" s="248"/>
      <c r="LFA232" s="249"/>
      <c r="LFB232" s="250"/>
      <c r="LFC232" s="248"/>
      <c r="LFD232" s="249"/>
      <c r="LFE232" s="250"/>
      <c r="LFF232" s="248"/>
      <c r="LFG232" s="249"/>
      <c r="LFH232" s="250"/>
      <c r="LFI232" s="248"/>
      <c r="LFJ232" s="249"/>
      <c r="LFK232" s="250"/>
      <c r="LFL232" s="248"/>
      <c r="LFM232" s="249"/>
      <c r="LFN232" s="250"/>
      <c r="LFO232" s="248"/>
      <c r="LFP232" s="249"/>
      <c r="LFQ232" s="250"/>
      <c r="LFR232" s="248"/>
      <c r="LFS232" s="249"/>
      <c r="LFT232" s="250"/>
      <c r="LFU232" s="248"/>
      <c r="LFV232" s="249"/>
      <c r="LFW232" s="250"/>
      <c r="LFX232" s="248"/>
      <c r="LFY232" s="249"/>
      <c r="LFZ232" s="250"/>
      <c r="LGA232" s="248"/>
      <c r="LGB232" s="249"/>
      <c r="LGC232" s="250"/>
      <c r="LGD232" s="248"/>
      <c r="LGE232" s="249"/>
      <c r="LGF232" s="250"/>
      <c r="LGG232" s="248"/>
      <c r="LGH232" s="249"/>
      <c r="LGI232" s="250"/>
      <c r="LGJ232" s="248"/>
      <c r="LGK232" s="249"/>
      <c r="LGL232" s="250"/>
      <c r="LGM232" s="248"/>
      <c r="LGN232" s="249"/>
      <c r="LGO232" s="250"/>
      <c r="LGP232" s="248"/>
      <c r="LGQ232" s="249"/>
      <c r="LGR232" s="250"/>
      <c r="LGS232" s="248"/>
      <c r="LGT232" s="249"/>
      <c r="LGU232" s="250"/>
      <c r="LGV232" s="248"/>
      <c r="LGW232" s="249"/>
      <c r="LGX232" s="250"/>
      <c r="LGY232" s="248"/>
      <c r="LGZ232" s="249"/>
      <c r="LHA232" s="250"/>
      <c r="LHB232" s="248"/>
      <c r="LHC232" s="249"/>
      <c r="LHD232" s="250"/>
      <c r="LHE232" s="248"/>
      <c r="LHF232" s="249"/>
      <c r="LHG232" s="250"/>
      <c r="LHH232" s="248"/>
      <c r="LHI232" s="249"/>
      <c r="LHJ232" s="250"/>
      <c r="LHK232" s="248"/>
      <c r="LHL232" s="249"/>
      <c r="LHM232" s="250"/>
      <c r="LHN232" s="248"/>
      <c r="LHO232" s="249"/>
      <c r="LHP232" s="250"/>
      <c r="LHQ232" s="248"/>
      <c r="LHR232" s="249"/>
      <c r="LHS232" s="250"/>
      <c r="LHT232" s="248"/>
      <c r="LHU232" s="249"/>
      <c r="LHV232" s="250"/>
      <c r="LHW232" s="248"/>
      <c r="LHX232" s="249"/>
      <c r="LHY232" s="250"/>
      <c r="LHZ232" s="248"/>
      <c r="LIA232" s="249"/>
      <c r="LIB232" s="250"/>
      <c r="LIC232" s="248"/>
      <c r="LID232" s="249"/>
      <c r="LIE232" s="250"/>
      <c r="LIF232" s="248"/>
      <c r="LIG232" s="249"/>
      <c r="LIH232" s="250"/>
      <c r="LII232" s="248"/>
      <c r="LIJ232" s="249"/>
      <c r="LIK232" s="250"/>
      <c r="LIL232" s="248"/>
      <c r="LIM232" s="249"/>
      <c r="LIN232" s="250"/>
      <c r="LIO232" s="248"/>
      <c r="LIP232" s="249"/>
      <c r="LIQ232" s="250"/>
      <c r="LIR232" s="248"/>
      <c r="LIS232" s="249"/>
      <c r="LIT232" s="250"/>
      <c r="LIU232" s="248"/>
      <c r="LIV232" s="249"/>
      <c r="LIW232" s="250"/>
      <c r="LIX232" s="248"/>
      <c r="LIY232" s="249"/>
      <c r="LIZ232" s="250"/>
      <c r="LJA232" s="248"/>
      <c r="LJB232" s="249"/>
      <c r="LJC232" s="250"/>
      <c r="LJD232" s="248"/>
      <c r="LJE232" s="249"/>
      <c r="LJF232" s="250"/>
      <c r="LJG232" s="248"/>
      <c r="LJH232" s="249"/>
      <c r="LJI232" s="250"/>
      <c r="LJJ232" s="248"/>
      <c r="LJK232" s="249"/>
      <c r="LJL232" s="250"/>
      <c r="LJM232" s="248"/>
      <c r="LJN232" s="249"/>
      <c r="LJO232" s="250"/>
      <c r="LJP232" s="248"/>
      <c r="LJQ232" s="249"/>
      <c r="LJR232" s="250"/>
      <c r="LJS232" s="248"/>
      <c r="LJT232" s="249"/>
      <c r="LJU232" s="250"/>
      <c r="LJV232" s="248"/>
      <c r="LJW232" s="249"/>
      <c r="LJX232" s="250"/>
      <c r="LJY232" s="248"/>
      <c r="LJZ232" s="249"/>
      <c r="LKA232" s="250"/>
      <c r="LKB232" s="248"/>
      <c r="LKC232" s="249"/>
      <c r="LKD232" s="250"/>
      <c r="LKE232" s="248"/>
      <c r="LKF232" s="249"/>
      <c r="LKG232" s="250"/>
      <c r="LKH232" s="248"/>
      <c r="LKI232" s="249"/>
      <c r="LKJ232" s="250"/>
      <c r="LKK232" s="248"/>
      <c r="LKL232" s="249"/>
      <c r="LKM232" s="250"/>
      <c r="LKN232" s="248"/>
      <c r="LKO232" s="249"/>
      <c r="LKP232" s="250"/>
      <c r="LKQ232" s="248"/>
      <c r="LKR232" s="249"/>
      <c r="LKS232" s="250"/>
      <c r="LKT232" s="248"/>
      <c r="LKU232" s="249"/>
      <c r="LKV232" s="250"/>
      <c r="LKW232" s="248"/>
      <c r="LKX232" s="249"/>
      <c r="LKY232" s="250"/>
      <c r="LKZ232" s="248"/>
      <c r="LLA232" s="249"/>
      <c r="LLB232" s="250"/>
      <c r="LLC232" s="248"/>
      <c r="LLD232" s="249"/>
      <c r="LLE232" s="250"/>
      <c r="LLF232" s="248"/>
      <c r="LLG232" s="249"/>
      <c r="LLH232" s="250"/>
      <c r="LLI232" s="248"/>
      <c r="LLJ232" s="249"/>
      <c r="LLK232" s="250"/>
      <c r="LLL232" s="248"/>
      <c r="LLM232" s="249"/>
      <c r="LLN232" s="250"/>
      <c r="LLO232" s="248"/>
      <c r="LLP232" s="249"/>
      <c r="LLQ232" s="250"/>
      <c r="LLR232" s="248"/>
      <c r="LLS232" s="249"/>
      <c r="LLT232" s="250"/>
      <c r="LLU232" s="248"/>
      <c r="LLV232" s="249"/>
      <c r="LLW232" s="250"/>
      <c r="LLX232" s="248"/>
      <c r="LLY232" s="249"/>
      <c r="LLZ232" s="250"/>
      <c r="LMA232" s="248"/>
      <c r="LMB232" s="249"/>
      <c r="LMC232" s="250"/>
      <c r="LMD232" s="248"/>
      <c r="LME232" s="249"/>
      <c r="LMF232" s="250"/>
      <c r="LMG232" s="248"/>
      <c r="LMH232" s="249"/>
      <c r="LMI232" s="250"/>
      <c r="LMJ232" s="248"/>
      <c r="LMK232" s="249"/>
      <c r="LML232" s="250"/>
      <c r="LMM232" s="248"/>
      <c r="LMN232" s="249"/>
      <c r="LMO232" s="250"/>
      <c r="LMP232" s="248"/>
      <c r="LMQ232" s="249"/>
      <c r="LMR232" s="250"/>
      <c r="LMS232" s="248"/>
      <c r="LMT232" s="249"/>
      <c r="LMU232" s="250"/>
      <c r="LMV232" s="248"/>
      <c r="LMW232" s="249"/>
      <c r="LMX232" s="250"/>
      <c r="LMY232" s="248"/>
      <c r="LMZ232" s="249"/>
      <c r="LNA232" s="250"/>
      <c r="LNB232" s="248"/>
      <c r="LNC232" s="249"/>
      <c r="LND232" s="250"/>
      <c r="LNE232" s="248"/>
      <c r="LNF232" s="249"/>
      <c r="LNG232" s="250"/>
      <c r="LNH232" s="248"/>
      <c r="LNI232" s="249"/>
      <c r="LNJ232" s="250"/>
      <c r="LNK232" s="248"/>
      <c r="LNL232" s="249"/>
      <c r="LNM232" s="250"/>
      <c r="LNN232" s="248"/>
      <c r="LNO232" s="249"/>
      <c r="LNP232" s="250"/>
      <c r="LNQ232" s="248"/>
      <c r="LNR232" s="249"/>
      <c r="LNS232" s="250"/>
      <c r="LNT232" s="248"/>
      <c r="LNU232" s="249"/>
      <c r="LNV232" s="250"/>
      <c r="LNW232" s="248"/>
      <c r="LNX232" s="249"/>
      <c r="LNY232" s="250"/>
      <c r="LNZ232" s="248"/>
      <c r="LOA232" s="249"/>
      <c r="LOB232" s="250"/>
      <c r="LOC232" s="248"/>
      <c r="LOD232" s="249"/>
      <c r="LOE232" s="250"/>
      <c r="LOF232" s="248"/>
      <c r="LOG232" s="249"/>
      <c r="LOH232" s="250"/>
      <c r="LOI232" s="248"/>
      <c r="LOJ232" s="249"/>
      <c r="LOK232" s="250"/>
      <c r="LOL232" s="248"/>
      <c r="LOM232" s="249"/>
      <c r="LON232" s="250"/>
      <c r="LOO232" s="248"/>
      <c r="LOP232" s="249"/>
      <c r="LOQ232" s="250"/>
      <c r="LOR232" s="248"/>
      <c r="LOS232" s="249"/>
      <c r="LOT232" s="250"/>
      <c r="LOU232" s="248"/>
      <c r="LOV232" s="249"/>
      <c r="LOW232" s="250"/>
      <c r="LOX232" s="248"/>
      <c r="LOY232" s="249"/>
      <c r="LOZ232" s="250"/>
      <c r="LPA232" s="248"/>
      <c r="LPB232" s="249"/>
      <c r="LPC232" s="250"/>
      <c r="LPD232" s="248"/>
      <c r="LPE232" s="249"/>
      <c r="LPF232" s="250"/>
      <c r="LPG232" s="248"/>
      <c r="LPH232" s="249"/>
      <c r="LPI232" s="250"/>
      <c r="LPJ232" s="248"/>
      <c r="LPK232" s="249"/>
      <c r="LPL232" s="250"/>
      <c r="LPM232" s="248"/>
      <c r="LPN232" s="249"/>
      <c r="LPO232" s="250"/>
      <c r="LPP232" s="248"/>
      <c r="LPQ232" s="249"/>
      <c r="LPR232" s="250"/>
      <c r="LPS232" s="248"/>
      <c r="LPT232" s="249"/>
      <c r="LPU232" s="250"/>
      <c r="LPV232" s="248"/>
      <c r="LPW232" s="249"/>
      <c r="LPX232" s="250"/>
      <c r="LPY232" s="248"/>
      <c r="LPZ232" s="249"/>
      <c r="LQA232" s="250"/>
      <c r="LQB232" s="248"/>
      <c r="LQC232" s="249"/>
      <c r="LQD232" s="250"/>
      <c r="LQE232" s="248"/>
      <c r="LQF232" s="249"/>
      <c r="LQG232" s="250"/>
      <c r="LQH232" s="248"/>
      <c r="LQI232" s="249"/>
      <c r="LQJ232" s="250"/>
      <c r="LQK232" s="248"/>
      <c r="LQL232" s="249"/>
      <c r="LQM232" s="250"/>
      <c r="LQN232" s="248"/>
      <c r="LQO232" s="249"/>
      <c r="LQP232" s="250"/>
      <c r="LQQ232" s="248"/>
      <c r="LQR232" s="249"/>
      <c r="LQS232" s="250"/>
      <c r="LQT232" s="248"/>
      <c r="LQU232" s="249"/>
      <c r="LQV232" s="250"/>
      <c r="LQW232" s="248"/>
      <c r="LQX232" s="249"/>
      <c r="LQY232" s="250"/>
      <c r="LQZ232" s="248"/>
      <c r="LRA232" s="249"/>
      <c r="LRB232" s="250"/>
      <c r="LRC232" s="248"/>
      <c r="LRD232" s="249"/>
      <c r="LRE232" s="250"/>
      <c r="LRF232" s="248"/>
      <c r="LRG232" s="249"/>
      <c r="LRH232" s="250"/>
      <c r="LRI232" s="248"/>
      <c r="LRJ232" s="249"/>
      <c r="LRK232" s="250"/>
      <c r="LRL232" s="248"/>
      <c r="LRM232" s="249"/>
      <c r="LRN232" s="250"/>
      <c r="LRO232" s="248"/>
      <c r="LRP232" s="249"/>
      <c r="LRQ232" s="250"/>
      <c r="LRR232" s="248"/>
      <c r="LRS232" s="249"/>
      <c r="LRT232" s="250"/>
      <c r="LRU232" s="248"/>
      <c r="LRV232" s="249"/>
      <c r="LRW232" s="250"/>
      <c r="LRX232" s="248"/>
      <c r="LRY232" s="249"/>
      <c r="LRZ232" s="250"/>
      <c r="LSA232" s="248"/>
      <c r="LSB232" s="249"/>
      <c r="LSC232" s="250"/>
      <c r="LSD232" s="248"/>
      <c r="LSE232" s="249"/>
      <c r="LSF232" s="250"/>
      <c r="LSG232" s="248"/>
      <c r="LSH232" s="249"/>
      <c r="LSI232" s="250"/>
      <c r="LSJ232" s="248"/>
      <c r="LSK232" s="249"/>
      <c r="LSL232" s="250"/>
      <c r="LSM232" s="248"/>
      <c r="LSN232" s="249"/>
      <c r="LSO232" s="250"/>
      <c r="LSP232" s="248"/>
      <c r="LSQ232" s="249"/>
      <c r="LSR232" s="250"/>
      <c r="LSS232" s="248"/>
      <c r="LST232" s="249"/>
      <c r="LSU232" s="250"/>
      <c r="LSV232" s="248"/>
      <c r="LSW232" s="249"/>
      <c r="LSX232" s="250"/>
      <c r="LSY232" s="248"/>
      <c r="LSZ232" s="249"/>
      <c r="LTA232" s="250"/>
      <c r="LTB232" s="248"/>
      <c r="LTC232" s="249"/>
      <c r="LTD232" s="250"/>
      <c r="LTE232" s="248"/>
      <c r="LTF232" s="249"/>
      <c r="LTG232" s="250"/>
      <c r="LTH232" s="248"/>
      <c r="LTI232" s="249"/>
      <c r="LTJ232" s="250"/>
      <c r="LTK232" s="248"/>
      <c r="LTL232" s="249"/>
      <c r="LTM232" s="250"/>
      <c r="LTN232" s="248"/>
      <c r="LTO232" s="249"/>
      <c r="LTP232" s="250"/>
      <c r="LTQ232" s="248"/>
      <c r="LTR232" s="249"/>
      <c r="LTS232" s="250"/>
      <c r="LTT232" s="248"/>
      <c r="LTU232" s="249"/>
      <c r="LTV232" s="250"/>
      <c r="LTW232" s="248"/>
      <c r="LTX232" s="249"/>
      <c r="LTY232" s="250"/>
      <c r="LTZ232" s="248"/>
      <c r="LUA232" s="249"/>
      <c r="LUB232" s="250"/>
      <c r="LUC232" s="248"/>
      <c r="LUD232" s="249"/>
      <c r="LUE232" s="250"/>
      <c r="LUF232" s="248"/>
      <c r="LUG232" s="249"/>
      <c r="LUH232" s="250"/>
      <c r="LUI232" s="248"/>
      <c r="LUJ232" s="249"/>
      <c r="LUK232" s="250"/>
      <c r="LUL232" s="248"/>
      <c r="LUM232" s="249"/>
      <c r="LUN232" s="250"/>
      <c r="LUO232" s="248"/>
      <c r="LUP232" s="249"/>
      <c r="LUQ232" s="250"/>
      <c r="LUR232" s="248"/>
      <c r="LUS232" s="249"/>
      <c r="LUT232" s="250"/>
      <c r="LUU232" s="248"/>
      <c r="LUV232" s="249"/>
      <c r="LUW232" s="250"/>
      <c r="LUX232" s="248"/>
      <c r="LUY232" s="249"/>
      <c r="LUZ232" s="250"/>
      <c r="LVA232" s="248"/>
      <c r="LVB232" s="249"/>
      <c r="LVC232" s="250"/>
      <c r="LVD232" s="248"/>
      <c r="LVE232" s="249"/>
      <c r="LVF232" s="250"/>
      <c r="LVG232" s="248"/>
      <c r="LVH232" s="249"/>
      <c r="LVI232" s="250"/>
      <c r="LVJ232" s="248"/>
      <c r="LVK232" s="249"/>
      <c r="LVL232" s="250"/>
      <c r="LVM232" s="248"/>
      <c r="LVN232" s="249"/>
      <c r="LVO232" s="250"/>
      <c r="LVP232" s="248"/>
      <c r="LVQ232" s="249"/>
      <c r="LVR232" s="250"/>
      <c r="LVS232" s="248"/>
      <c r="LVT232" s="249"/>
      <c r="LVU232" s="250"/>
      <c r="LVV232" s="248"/>
      <c r="LVW232" s="249"/>
      <c r="LVX232" s="250"/>
      <c r="LVY232" s="248"/>
      <c r="LVZ232" s="249"/>
      <c r="LWA232" s="250"/>
      <c r="LWB232" s="248"/>
      <c r="LWC232" s="249"/>
      <c r="LWD232" s="250"/>
      <c r="LWE232" s="248"/>
      <c r="LWF232" s="249"/>
      <c r="LWG232" s="250"/>
      <c r="LWH232" s="248"/>
      <c r="LWI232" s="249"/>
      <c r="LWJ232" s="250"/>
      <c r="LWK232" s="248"/>
      <c r="LWL232" s="249"/>
      <c r="LWM232" s="250"/>
      <c r="LWN232" s="248"/>
      <c r="LWO232" s="249"/>
      <c r="LWP232" s="250"/>
      <c r="LWQ232" s="248"/>
      <c r="LWR232" s="249"/>
      <c r="LWS232" s="250"/>
      <c r="LWT232" s="248"/>
      <c r="LWU232" s="249"/>
      <c r="LWV232" s="250"/>
      <c r="LWW232" s="248"/>
      <c r="LWX232" s="249"/>
      <c r="LWY232" s="250"/>
      <c r="LWZ232" s="248"/>
      <c r="LXA232" s="249"/>
      <c r="LXB232" s="250"/>
      <c r="LXC232" s="248"/>
      <c r="LXD232" s="249"/>
      <c r="LXE232" s="250"/>
      <c r="LXF232" s="248"/>
      <c r="LXG232" s="249"/>
      <c r="LXH232" s="250"/>
      <c r="LXI232" s="248"/>
      <c r="LXJ232" s="249"/>
      <c r="LXK232" s="250"/>
      <c r="LXL232" s="248"/>
      <c r="LXM232" s="249"/>
      <c r="LXN232" s="250"/>
      <c r="LXO232" s="248"/>
      <c r="LXP232" s="249"/>
      <c r="LXQ232" s="250"/>
      <c r="LXR232" s="248"/>
      <c r="LXS232" s="249"/>
      <c r="LXT232" s="250"/>
      <c r="LXU232" s="248"/>
      <c r="LXV232" s="249"/>
      <c r="LXW232" s="250"/>
      <c r="LXX232" s="248"/>
      <c r="LXY232" s="249"/>
      <c r="LXZ232" s="250"/>
      <c r="LYA232" s="248"/>
      <c r="LYB232" s="249"/>
      <c r="LYC232" s="250"/>
      <c r="LYD232" s="248"/>
      <c r="LYE232" s="249"/>
      <c r="LYF232" s="250"/>
      <c r="LYG232" s="248"/>
      <c r="LYH232" s="249"/>
      <c r="LYI232" s="250"/>
      <c r="LYJ232" s="248"/>
      <c r="LYK232" s="249"/>
      <c r="LYL232" s="250"/>
      <c r="LYM232" s="248"/>
      <c r="LYN232" s="249"/>
      <c r="LYO232" s="250"/>
      <c r="LYP232" s="248"/>
      <c r="LYQ232" s="249"/>
      <c r="LYR232" s="250"/>
      <c r="LYS232" s="248"/>
      <c r="LYT232" s="249"/>
      <c r="LYU232" s="250"/>
      <c r="LYV232" s="248"/>
      <c r="LYW232" s="249"/>
      <c r="LYX232" s="250"/>
      <c r="LYY232" s="248"/>
      <c r="LYZ232" s="249"/>
      <c r="LZA232" s="250"/>
      <c r="LZB232" s="248"/>
      <c r="LZC232" s="249"/>
      <c r="LZD232" s="250"/>
      <c r="LZE232" s="248"/>
      <c r="LZF232" s="249"/>
      <c r="LZG232" s="250"/>
      <c r="LZH232" s="248"/>
      <c r="LZI232" s="249"/>
      <c r="LZJ232" s="250"/>
      <c r="LZK232" s="248"/>
      <c r="LZL232" s="249"/>
      <c r="LZM232" s="250"/>
      <c r="LZN232" s="248"/>
      <c r="LZO232" s="249"/>
      <c r="LZP232" s="250"/>
      <c r="LZQ232" s="248"/>
      <c r="LZR232" s="249"/>
      <c r="LZS232" s="250"/>
      <c r="LZT232" s="248"/>
      <c r="LZU232" s="249"/>
      <c r="LZV232" s="250"/>
      <c r="LZW232" s="248"/>
      <c r="LZX232" s="249"/>
      <c r="LZY232" s="250"/>
      <c r="LZZ232" s="248"/>
      <c r="MAA232" s="249"/>
      <c r="MAB232" s="250"/>
      <c r="MAC232" s="248"/>
      <c r="MAD232" s="249"/>
      <c r="MAE232" s="250"/>
      <c r="MAF232" s="248"/>
      <c r="MAG232" s="249"/>
      <c r="MAH232" s="250"/>
      <c r="MAI232" s="248"/>
      <c r="MAJ232" s="249"/>
      <c r="MAK232" s="250"/>
      <c r="MAL232" s="248"/>
      <c r="MAM232" s="249"/>
      <c r="MAN232" s="250"/>
      <c r="MAO232" s="248"/>
      <c r="MAP232" s="249"/>
      <c r="MAQ232" s="250"/>
      <c r="MAR232" s="248"/>
      <c r="MAS232" s="249"/>
      <c r="MAT232" s="250"/>
      <c r="MAU232" s="248"/>
      <c r="MAV232" s="249"/>
      <c r="MAW232" s="250"/>
      <c r="MAX232" s="248"/>
      <c r="MAY232" s="249"/>
      <c r="MAZ232" s="250"/>
      <c r="MBA232" s="248"/>
      <c r="MBB232" s="249"/>
      <c r="MBC232" s="250"/>
      <c r="MBD232" s="248"/>
      <c r="MBE232" s="249"/>
      <c r="MBF232" s="250"/>
      <c r="MBG232" s="248"/>
      <c r="MBH232" s="249"/>
      <c r="MBI232" s="250"/>
      <c r="MBJ232" s="248"/>
      <c r="MBK232" s="249"/>
      <c r="MBL232" s="250"/>
      <c r="MBM232" s="248"/>
      <c r="MBN232" s="249"/>
      <c r="MBO232" s="250"/>
      <c r="MBP232" s="248"/>
      <c r="MBQ232" s="249"/>
      <c r="MBR232" s="250"/>
      <c r="MBS232" s="248"/>
      <c r="MBT232" s="249"/>
      <c r="MBU232" s="250"/>
      <c r="MBV232" s="248"/>
      <c r="MBW232" s="249"/>
      <c r="MBX232" s="250"/>
      <c r="MBY232" s="248"/>
      <c r="MBZ232" s="249"/>
      <c r="MCA232" s="250"/>
      <c r="MCB232" s="248"/>
      <c r="MCC232" s="249"/>
      <c r="MCD232" s="250"/>
      <c r="MCE232" s="248"/>
      <c r="MCF232" s="249"/>
      <c r="MCG232" s="250"/>
      <c r="MCH232" s="248"/>
      <c r="MCI232" s="249"/>
      <c r="MCJ232" s="250"/>
      <c r="MCK232" s="248"/>
      <c r="MCL232" s="249"/>
      <c r="MCM232" s="250"/>
      <c r="MCN232" s="248"/>
      <c r="MCO232" s="249"/>
      <c r="MCP232" s="250"/>
      <c r="MCQ232" s="248"/>
      <c r="MCR232" s="249"/>
      <c r="MCS232" s="250"/>
      <c r="MCT232" s="248"/>
      <c r="MCU232" s="249"/>
      <c r="MCV232" s="250"/>
      <c r="MCW232" s="248"/>
      <c r="MCX232" s="249"/>
      <c r="MCY232" s="250"/>
      <c r="MCZ232" s="248"/>
      <c r="MDA232" s="249"/>
      <c r="MDB232" s="250"/>
      <c r="MDC232" s="248"/>
      <c r="MDD232" s="249"/>
      <c r="MDE232" s="250"/>
      <c r="MDF232" s="248"/>
      <c r="MDG232" s="249"/>
      <c r="MDH232" s="250"/>
      <c r="MDI232" s="248"/>
      <c r="MDJ232" s="249"/>
      <c r="MDK232" s="250"/>
      <c r="MDL232" s="248"/>
      <c r="MDM232" s="249"/>
      <c r="MDN232" s="250"/>
      <c r="MDO232" s="248"/>
      <c r="MDP232" s="249"/>
      <c r="MDQ232" s="250"/>
      <c r="MDR232" s="248"/>
      <c r="MDS232" s="249"/>
      <c r="MDT232" s="250"/>
      <c r="MDU232" s="248"/>
      <c r="MDV232" s="249"/>
      <c r="MDW232" s="250"/>
      <c r="MDX232" s="248"/>
      <c r="MDY232" s="249"/>
      <c r="MDZ232" s="250"/>
      <c r="MEA232" s="248"/>
      <c r="MEB232" s="249"/>
      <c r="MEC232" s="250"/>
      <c r="MED232" s="248"/>
      <c r="MEE232" s="249"/>
      <c r="MEF232" s="250"/>
      <c r="MEG232" s="248"/>
      <c r="MEH232" s="249"/>
      <c r="MEI232" s="250"/>
      <c r="MEJ232" s="248"/>
      <c r="MEK232" s="249"/>
      <c r="MEL232" s="250"/>
      <c r="MEM232" s="248"/>
      <c r="MEN232" s="249"/>
      <c r="MEO232" s="250"/>
      <c r="MEP232" s="248"/>
      <c r="MEQ232" s="249"/>
      <c r="MER232" s="250"/>
      <c r="MES232" s="248"/>
      <c r="MET232" s="249"/>
      <c r="MEU232" s="250"/>
      <c r="MEV232" s="248"/>
      <c r="MEW232" s="249"/>
      <c r="MEX232" s="250"/>
      <c r="MEY232" s="248"/>
      <c r="MEZ232" s="249"/>
      <c r="MFA232" s="250"/>
      <c r="MFB232" s="248"/>
      <c r="MFC232" s="249"/>
      <c r="MFD232" s="250"/>
      <c r="MFE232" s="248"/>
      <c r="MFF232" s="249"/>
      <c r="MFG232" s="250"/>
      <c r="MFH232" s="248"/>
      <c r="MFI232" s="249"/>
      <c r="MFJ232" s="250"/>
      <c r="MFK232" s="248"/>
      <c r="MFL232" s="249"/>
      <c r="MFM232" s="250"/>
      <c r="MFN232" s="248"/>
      <c r="MFO232" s="249"/>
      <c r="MFP232" s="250"/>
      <c r="MFQ232" s="248"/>
      <c r="MFR232" s="249"/>
      <c r="MFS232" s="250"/>
      <c r="MFT232" s="248"/>
      <c r="MFU232" s="249"/>
      <c r="MFV232" s="250"/>
      <c r="MFW232" s="248"/>
      <c r="MFX232" s="249"/>
      <c r="MFY232" s="250"/>
      <c r="MFZ232" s="248"/>
      <c r="MGA232" s="249"/>
      <c r="MGB232" s="250"/>
      <c r="MGC232" s="248"/>
      <c r="MGD232" s="249"/>
      <c r="MGE232" s="250"/>
      <c r="MGF232" s="248"/>
      <c r="MGG232" s="249"/>
      <c r="MGH232" s="250"/>
      <c r="MGI232" s="248"/>
      <c r="MGJ232" s="249"/>
      <c r="MGK232" s="250"/>
      <c r="MGL232" s="248"/>
      <c r="MGM232" s="249"/>
      <c r="MGN232" s="250"/>
      <c r="MGO232" s="248"/>
      <c r="MGP232" s="249"/>
      <c r="MGQ232" s="250"/>
      <c r="MGR232" s="248"/>
      <c r="MGS232" s="249"/>
      <c r="MGT232" s="250"/>
      <c r="MGU232" s="248"/>
      <c r="MGV232" s="249"/>
      <c r="MGW232" s="250"/>
      <c r="MGX232" s="248"/>
      <c r="MGY232" s="249"/>
      <c r="MGZ232" s="250"/>
      <c r="MHA232" s="248"/>
      <c r="MHB232" s="249"/>
      <c r="MHC232" s="250"/>
      <c r="MHD232" s="248"/>
      <c r="MHE232" s="249"/>
      <c r="MHF232" s="250"/>
      <c r="MHG232" s="248"/>
      <c r="MHH232" s="249"/>
      <c r="MHI232" s="250"/>
      <c r="MHJ232" s="248"/>
      <c r="MHK232" s="249"/>
      <c r="MHL232" s="250"/>
      <c r="MHM232" s="248"/>
      <c r="MHN232" s="249"/>
      <c r="MHO232" s="250"/>
      <c r="MHP232" s="248"/>
      <c r="MHQ232" s="249"/>
      <c r="MHR232" s="250"/>
      <c r="MHS232" s="248"/>
      <c r="MHT232" s="249"/>
      <c r="MHU232" s="250"/>
      <c r="MHV232" s="248"/>
      <c r="MHW232" s="249"/>
      <c r="MHX232" s="250"/>
      <c r="MHY232" s="248"/>
      <c r="MHZ232" s="249"/>
      <c r="MIA232" s="250"/>
      <c r="MIB232" s="248"/>
      <c r="MIC232" s="249"/>
      <c r="MID232" s="250"/>
      <c r="MIE232" s="248"/>
      <c r="MIF232" s="249"/>
      <c r="MIG232" s="250"/>
      <c r="MIH232" s="248"/>
      <c r="MII232" s="249"/>
      <c r="MIJ232" s="250"/>
      <c r="MIK232" s="248"/>
      <c r="MIL232" s="249"/>
      <c r="MIM232" s="250"/>
      <c r="MIN232" s="248"/>
      <c r="MIO232" s="249"/>
      <c r="MIP232" s="250"/>
      <c r="MIQ232" s="248"/>
      <c r="MIR232" s="249"/>
      <c r="MIS232" s="250"/>
      <c r="MIT232" s="248"/>
      <c r="MIU232" s="249"/>
      <c r="MIV232" s="250"/>
      <c r="MIW232" s="248"/>
      <c r="MIX232" s="249"/>
      <c r="MIY232" s="250"/>
      <c r="MIZ232" s="248"/>
      <c r="MJA232" s="249"/>
      <c r="MJB232" s="250"/>
      <c r="MJC232" s="248"/>
      <c r="MJD232" s="249"/>
      <c r="MJE232" s="250"/>
      <c r="MJF232" s="248"/>
      <c r="MJG232" s="249"/>
      <c r="MJH232" s="250"/>
      <c r="MJI232" s="248"/>
      <c r="MJJ232" s="249"/>
      <c r="MJK232" s="250"/>
      <c r="MJL232" s="248"/>
      <c r="MJM232" s="249"/>
      <c r="MJN232" s="250"/>
      <c r="MJO232" s="248"/>
      <c r="MJP232" s="249"/>
      <c r="MJQ232" s="250"/>
      <c r="MJR232" s="248"/>
      <c r="MJS232" s="249"/>
      <c r="MJT232" s="250"/>
      <c r="MJU232" s="248"/>
      <c r="MJV232" s="249"/>
      <c r="MJW232" s="250"/>
      <c r="MJX232" s="248"/>
      <c r="MJY232" s="249"/>
      <c r="MJZ232" s="250"/>
      <c r="MKA232" s="248"/>
      <c r="MKB232" s="249"/>
      <c r="MKC232" s="250"/>
      <c r="MKD232" s="248"/>
      <c r="MKE232" s="249"/>
      <c r="MKF232" s="250"/>
      <c r="MKG232" s="248"/>
      <c r="MKH232" s="249"/>
      <c r="MKI232" s="250"/>
      <c r="MKJ232" s="248"/>
      <c r="MKK232" s="249"/>
      <c r="MKL232" s="250"/>
      <c r="MKM232" s="248"/>
      <c r="MKN232" s="249"/>
      <c r="MKO232" s="250"/>
      <c r="MKP232" s="248"/>
      <c r="MKQ232" s="249"/>
      <c r="MKR232" s="250"/>
      <c r="MKS232" s="248"/>
      <c r="MKT232" s="249"/>
      <c r="MKU232" s="250"/>
      <c r="MKV232" s="248"/>
      <c r="MKW232" s="249"/>
      <c r="MKX232" s="250"/>
      <c r="MKY232" s="248"/>
      <c r="MKZ232" s="249"/>
      <c r="MLA232" s="250"/>
      <c r="MLB232" s="248"/>
      <c r="MLC232" s="249"/>
      <c r="MLD232" s="250"/>
      <c r="MLE232" s="248"/>
      <c r="MLF232" s="249"/>
      <c r="MLG232" s="250"/>
      <c r="MLH232" s="248"/>
      <c r="MLI232" s="249"/>
      <c r="MLJ232" s="250"/>
      <c r="MLK232" s="248"/>
      <c r="MLL232" s="249"/>
      <c r="MLM232" s="250"/>
      <c r="MLN232" s="248"/>
      <c r="MLO232" s="249"/>
      <c r="MLP232" s="250"/>
      <c r="MLQ232" s="248"/>
      <c r="MLR232" s="249"/>
      <c r="MLS232" s="250"/>
      <c r="MLT232" s="248"/>
      <c r="MLU232" s="249"/>
      <c r="MLV232" s="250"/>
      <c r="MLW232" s="248"/>
      <c r="MLX232" s="249"/>
      <c r="MLY232" s="250"/>
      <c r="MLZ232" s="248"/>
      <c r="MMA232" s="249"/>
      <c r="MMB232" s="250"/>
      <c r="MMC232" s="248"/>
      <c r="MMD232" s="249"/>
      <c r="MME232" s="250"/>
      <c r="MMF232" s="248"/>
      <c r="MMG232" s="249"/>
      <c r="MMH232" s="250"/>
      <c r="MMI232" s="248"/>
      <c r="MMJ232" s="249"/>
      <c r="MMK232" s="250"/>
      <c r="MML232" s="248"/>
      <c r="MMM232" s="249"/>
      <c r="MMN232" s="250"/>
      <c r="MMO232" s="248"/>
      <c r="MMP232" s="249"/>
      <c r="MMQ232" s="250"/>
      <c r="MMR232" s="248"/>
      <c r="MMS232" s="249"/>
      <c r="MMT232" s="250"/>
      <c r="MMU232" s="248"/>
      <c r="MMV232" s="249"/>
      <c r="MMW232" s="250"/>
      <c r="MMX232" s="248"/>
      <c r="MMY232" s="249"/>
      <c r="MMZ232" s="250"/>
      <c r="MNA232" s="248"/>
      <c r="MNB232" s="249"/>
      <c r="MNC232" s="250"/>
      <c r="MND232" s="248"/>
      <c r="MNE232" s="249"/>
      <c r="MNF232" s="250"/>
      <c r="MNG232" s="248"/>
      <c r="MNH232" s="249"/>
      <c r="MNI232" s="250"/>
      <c r="MNJ232" s="248"/>
      <c r="MNK232" s="249"/>
      <c r="MNL232" s="250"/>
      <c r="MNM232" s="248"/>
      <c r="MNN232" s="249"/>
      <c r="MNO232" s="250"/>
      <c r="MNP232" s="248"/>
      <c r="MNQ232" s="249"/>
      <c r="MNR232" s="250"/>
      <c r="MNS232" s="248"/>
      <c r="MNT232" s="249"/>
      <c r="MNU232" s="250"/>
      <c r="MNV232" s="248"/>
      <c r="MNW232" s="249"/>
      <c r="MNX232" s="250"/>
      <c r="MNY232" s="248"/>
      <c r="MNZ232" s="249"/>
      <c r="MOA232" s="250"/>
      <c r="MOB232" s="248"/>
      <c r="MOC232" s="249"/>
      <c r="MOD232" s="250"/>
      <c r="MOE232" s="248"/>
      <c r="MOF232" s="249"/>
      <c r="MOG232" s="250"/>
      <c r="MOH232" s="248"/>
      <c r="MOI232" s="249"/>
      <c r="MOJ232" s="250"/>
      <c r="MOK232" s="248"/>
      <c r="MOL232" s="249"/>
      <c r="MOM232" s="250"/>
      <c r="MON232" s="248"/>
      <c r="MOO232" s="249"/>
      <c r="MOP232" s="250"/>
      <c r="MOQ232" s="248"/>
      <c r="MOR232" s="249"/>
      <c r="MOS232" s="250"/>
      <c r="MOT232" s="248"/>
      <c r="MOU232" s="249"/>
      <c r="MOV232" s="250"/>
      <c r="MOW232" s="248"/>
      <c r="MOX232" s="249"/>
      <c r="MOY232" s="250"/>
      <c r="MOZ232" s="248"/>
      <c r="MPA232" s="249"/>
      <c r="MPB232" s="250"/>
      <c r="MPC232" s="248"/>
      <c r="MPD232" s="249"/>
      <c r="MPE232" s="250"/>
      <c r="MPF232" s="248"/>
      <c r="MPG232" s="249"/>
      <c r="MPH232" s="250"/>
      <c r="MPI232" s="248"/>
      <c r="MPJ232" s="249"/>
      <c r="MPK232" s="250"/>
      <c r="MPL232" s="248"/>
      <c r="MPM232" s="249"/>
      <c r="MPN232" s="250"/>
      <c r="MPO232" s="248"/>
      <c r="MPP232" s="249"/>
      <c r="MPQ232" s="250"/>
      <c r="MPR232" s="248"/>
      <c r="MPS232" s="249"/>
      <c r="MPT232" s="250"/>
      <c r="MPU232" s="248"/>
      <c r="MPV232" s="249"/>
      <c r="MPW232" s="250"/>
      <c r="MPX232" s="248"/>
      <c r="MPY232" s="249"/>
      <c r="MPZ232" s="250"/>
      <c r="MQA232" s="248"/>
      <c r="MQB232" s="249"/>
      <c r="MQC232" s="250"/>
      <c r="MQD232" s="248"/>
      <c r="MQE232" s="249"/>
      <c r="MQF232" s="250"/>
      <c r="MQG232" s="248"/>
      <c r="MQH232" s="249"/>
      <c r="MQI232" s="250"/>
      <c r="MQJ232" s="248"/>
      <c r="MQK232" s="249"/>
      <c r="MQL232" s="250"/>
      <c r="MQM232" s="248"/>
      <c r="MQN232" s="249"/>
      <c r="MQO232" s="250"/>
      <c r="MQP232" s="248"/>
      <c r="MQQ232" s="249"/>
      <c r="MQR232" s="250"/>
      <c r="MQS232" s="248"/>
      <c r="MQT232" s="249"/>
      <c r="MQU232" s="250"/>
      <c r="MQV232" s="248"/>
      <c r="MQW232" s="249"/>
      <c r="MQX232" s="250"/>
      <c r="MQY232" s="248"/>
      <c r="MQZ232" s="249"/>
      <c r="MRA232" s="250"/>
      <c r="MRB232" s="248"/>
      <c r="MRC232" s="249"/>
      <c r="MRD232" s="250"/>
      <c r="MRE232" s="248"/>
      <c r="MRF232" s="249"/>
      <c r="MRG232" s="250"/>
      <c r="MRH232" s="248"/>
      <c r="MRI232" s="249"/>
      <c r="MRJ232" s="250"/>
      <c r="MRK232" s="248"/>
      <c r="MRL232" s="249"/>
      <c r="MRM232" s="250"/>
      <c r="MRN232" s="248"/>
      <c r="MRO232" s="249"/>
      <c r="MRP232" s="250"/>
      <c r="MRQ232" s="248"/>
      <c r="MRR232" s="249"/>
      <c r="MRS232" s="250"/>
      <c r="MRT232" s="248"/>
      <c r="MRU232" s="249"/>
      <c r="MRV232" s="250"/>
      <c r="MRW232" s="248"/>
      <c r="MRX232" s="249"/>
      <c r="MRY232" s="250"/>
      <c r="MRZ232" s="248"/>
      <c r="MSA232" s="249"/>
      <c r="MSB232" s="250"/>
      <c r="MSC232" s="248"/>
      <c r="MSD232" s="249"/>
      <c r="MSE232" s="250"/>
      <c r="MSF232" s="248"/>
      <c r="MSG232" s="249"/>
      <c r="MSH232" s="250"/>
      <c r="MSI232" s="248"/>
      <c r="MSJ232" s="249"/>
      <c r="MSK232" s="250"/>
      <c r="MSL232" s="248"/>
      <c r="MSM232" s="249"/>
      <c r="MSN232" s="250"/>
      <c r="MSO232" s="248"/>
      <c r="MSP232" s="249"/>
      <c r="MSQ232" s="250"/>
      <c r="MSR232" s="248"/>
      <c r="MSS232" s="249"/>
      <c r="MST232" s="250"/>
      <c r="MSU232" s="248"/>
      <c r="MSV232" s="249"/>
      <c r="MSW232" s="250"/>
      <c r="MSX232" s="248"/>
      <c r="MSY232" s="249"/>
      <c r="MSZ232" s="250"/>
      <c r="MTA232" s="248"/>
      <c r="MTB232" s="249"/>
      <c r="MTC232" s="250"/>
      <c r="MTD232" s="248"/>
      <c r="MTE232" s="249"/>
      <c r="MTF232" s="250"/>
      <c r="MTG232" s="248"/>
      <c r="MTH232" s="249"/>
      <c r="MTI232" s="250"/>
      <c r="MTJ232" s="248"/>
      <c r="MTK232" s="249"/>
      <c r="MTL232" s="250"/>
      <c r="MTM232" s="248"/>
      <c r="MTN232" s="249"/>
      <c r="MTO232" s="250"/>
      <c r="MTP232" s="248"/>
      <c r="MTQ232" s="249"/>
      <c r="MTR232" s="250"/>
      <c r="MTS232" s="248"/>
      <c r="MTT232" s="249"/>
      <c r="MTU232" s="250"/>
      <c r="MTV232" s="248"/>
      <c r="MTW232" s="249"/>
      <c r="MTX232" s="250"/>
      <c r="MTY232" s="248"/>
      <c r="MTZ232" s="249"/>
      <c r="MUA232" s="250"/>
      <c r="MUB232" s="248"/>
      <c r="MUC232" s="249"/>
      <c r="MUD232" s="250"/>
      <c r="MUE232" s="248"/>
      <c r="MUF232" s="249"/>
      <c r="MUG232" s="250"/>
      <c r="MUH232" s="248"/>
      <c r="MUI232" s="249"/>
      <c r="MUJ232" s="250"/>
      <c r="MUK232" s="248"/>
      <c r="MUL232" s="249"/>
      <c r="MUM232" s="250"/>
      <c r="MUN232" s="248"/>
      <c r="MUO232" s="249"/>
      <c r="MUP232" s="250"/>
      <c r="MUQ232" s="248"/>
      <c r="MUR232" s="249"/>
      <c r="MUS232" s="250"/>
      <c r="MUT232" s="248"/>
      <c r="MUU232" s="249"/>
      <c r="MUV232" s="250"/>
      <c r="MUW232" s="248"/>
      <c r="MUX232" s="249"/>
      <c r="MUY232" s="250"/>
      <c r="MUZ232" s="248"/>
      <c r="MVA232" s="249"/>
      <c r="MVB232" s="250"/>
      <c r="MVC232" s="248"/>
      <c r="MVD232" s="249"/>
      <c r="MVE232" s="250"/>
      <c r="MVF232" s="248"/>
      <c r="MVG232" s="249"/>
      <c r="MVH232" s="250"/>
      <c r="MVI232" s="248"/>
      <c r="MVJ232" s="249"/>
      <c r="MVK232" s="250"/>
      <c r="MVL232" s="248"/>
      <c r="MVM232" s="249"/>
      <c r="MVN232" s="250"/>
      <c r="MVO232" s="248"/>
      <c r="MVP232" s="249"/>
      <c r="MVQ232" s="250"/>
      <c r="MVR232" s="248"/>
      <c r="MVS232" s="249"/>
      <c r="MVT232" s="250"/>
      <c r="MVU232" s="248"/>
      <c r="MVV232" s="249"/>
      <c r="MVW232" s="250"/>
      <c r="MVX232" s="248"/>
      <c r="MVY232" s="249"/>
      <c r="MVZ232" s="250"/>
      <c r="MWA232" s="248"/>
      <c r="MWB232" s="249"/>
      <c r="MWC232" s="250"/>
      <c r="MWD232" s="248"/>
      <c r="MWE232" s="249"/>
      <c r="MWF232" s="250"/>
      <c r="MWG232" s="248"/>
      <c r="MWH232" s="249"/>
      <c r="MWI232" s="250"/>
      <c r="MWJ232" s="248"/>
      <c r="MWK232" s="249"/>
      <c r="MWL232" s="250"/>
      <c r="MWM232" s="248"/>
      <c r="MWN232" s="249"/>
      <c r="MWO232" s="250"/>
      <c r="MWP232" s="248"/>
      <c r="MWQ232" s="249"/>
      <c r="MWR232" s="250"/>
      <c r="MWS232" s="248"/>
      <c r="MWT232" s="249"/>
      <c r="MWU232" s="250"/>
      <c r="MWV232" s="248"/>
      <c r="MWW232" s="249"/>
      <c r="MWX232" s="250"/>
      <c r="MWY232" s="248"/>
      <c r="MWZ232" s="249"/>
      <c r="MXA232" s="250"/>
      <c r="MXB232" s="248"/>
      <c r="MXC232" s="249"/>
      <c r="MXD232" s="250"/>
      <c r="MXE232" s="248"/>
      <c r="MXF232" s="249"/>
      <c r="MXG232" s="250"/>
      <c r="MXH232" s="248"/>
      <c r="MXI232" s="249"/>
      <c r="MXJ232" s="250"/>
      <c r="MXK232" s="248"/>
      <c r="MXL232" s="249"/>
      <c r="MXM232" s="250"/>
      <c r="MXN232" s="248"/>
      <c r="MXO232" s="249"/>
      <c r="MXP232" s="250"/>
      <c r="MXQ232" s="248"/>
      <c r="MXR232" s="249"/>
      <c r="MXS232" s="250"/>
      <c r="MXT232" s="248"/>
      <c r="MXU232" s="249"/>
      <c r="MXV232" s="250"/>
      <c r="MXW232" s="248"/>
      <c r="MXX232" s="249"/>
      <c r="MXY232" s="250"/>
      <c r="MXZ232" s="248"/>
      <c r="MYA232" s="249"/>
      <c r="MYB232" s="250"/>
      <c r="MYC232" s="248"/>
      <c r="MYD232" s="249"/>
      <c r="MYE232" s="250"/>
      <c r="MYF232" s="248"/>
      <c r="MYG232" s="249"/>
      <c r="MYH232" s="250"/>
      <c r="MYI232" s="248"/>
      <c r="MYJ232" s="249"/>
      <c r="MYK232" s="250"/>
      <c r="MYL232" s="248"/>
      <c r="MYM232" s="249"/>
      <c r="MYN232" s="250"/>
      <c r="MYO232" s="248"/>
      <c r="MYP232" s="249"/>
      <c r="MYQ232" s="250"/>
      <c r="MYR232" s="248"/>
      <c r="MYS232" s="249"/>
      <c r="MYT232" s="250"/>
      <c r="MYU232" s="248"/>
      <c r="MYV232" s="249"/>
      <c r="MYW232" s="250"/>
      <c r="MYX232" s="248"/>
      <c r="MYY232" s="249"/>
      <c r="MYZ232" s="250"/>
      <c r="MZA232" s="248"/>
      <c r="MZB232" s="249"/>
      <c r="MZC232" s="250"/>
      <c r="MZD232" s="248"/>
      <c r="MZE232" s="249"/>
      <c r="MZF232" s="250"/>
      <c r="MZG232" s="248"/>
      <c r="MZH232" s="249"/>
      <c r="MZI232" s="250"/>
      <c r="MZJ232" s="248"/>
      <c r="MZK232" s="249"/>
      <c r="MZL232" s="250"/>
      <c r="MZM232" s="248"/>
      <c r="MZN232" s="249"/>
      <c r="MZO232" s="250"/>
      <c r="MZP232" s="248"/>
      <c r="MZQ232" s="249"/>
      <c r="MZR232" s="250"/>
      <c r="MZS232" s="248"/>
      <c r="MZT232" s="249"/>
      <c r="MZU232" s="250"/>
      <c r="MZV232" s="248"/>
      <c r="MZW232" s="249"/>
      <c r="MZX232" s="250"/>
      <c r="MZY232" s="248"/>
      <c r="MZZ232" s="249"/>
      <c r="NAA232" s="250"/>
      <c r="NAB232" s="248"/>
      <c r="NAC232" s="249"/>
      <c r="NAD232" s="250"/>
      <c r="NAE232" s="248"/>
      <c r="NAF232" s="249"/>
      <c r="NAG232" s="250"/>
      <c r="NAH232" s="248"/>
      <c r="NAI232" s="249"/>
      <c r="NAJ232" s="250"/>
      <c r="NAK232" s="248"/>
      <c r="NAL232" s="249"/>
      <c r="NAM232" s="250"/>
      <c r="NAN232" s="248"/>
      <c r="NAO232" s="249"/>
      <c r="NAP232" s="250"/>
      <c r="NAQ232" s="248"/>
      <c r="NAR232" s="249"/>
      <c r="NAS232" s="250"/>
      <c r="NAT232" s="248"/>
      <c r="NAU232" s="249"/>
      <c r="NAV232" s="250"/>
      <c r="NAW232" s="248"/>
      <c r="NAX232" s="249"/>
      <c r="NAY232" s="250"/>
      <c r="NAZ232" s="248"/>
      <c r="NBA232" s="249"/>
      <c r="NBB232" s="250"/>
      <c r="NBC232" s="248"/>
      <c r="NBD232" s="249"/>
      <c r="NBE232" s="250"/>
      <c r="NBF232" s="248"/>
      <c r="NBG232" s="249"/>
      <c r="NBH232" s="250"/>
      <c r="NBI232" s="248"/>
      <c r="NBJ232" s="249"/>
      <c r="NBK232" s="250"/>
      <c r="NBL232" s="248"/>
      <c r="NBM232" s="249"/>
      <c r="NBN232" s="250"/>
      <c r="NBO232" s="248"/>
      <c r="NBP232" s="249"/>
      <c r="NBQ232" s="250"/>
      <c r="NBR232" s="248"/>
      <c r="NBS232" s="249"/>
      <c r="NBT232" s="250"/>
      <c r="NBU232" s="248"/>
      <c r="NBV232" s="249"/>
      <c r="NBW232" s="250"/>
      <c r="NBX232" s="248"/>
      <c r="NBY232" s="249"/>
      <c r="NBZ232" s="250"/>
      <c r="NCA232" s="248"/>
      <c r="NCB232" s="249"/>
      <c r="NCC232" s="250"/>
      <c r="NCD232" s="248"/>
      <c r="NCE232" s="249"/>
      <c r="NCF232" s="250"/>
      <c r="NCG232" s="248"/>
      <c r="NCH232" s="249"/>
      <c r="NCI232" s="250"/>
      <c r="NCJ232" s="248"/>
      <c r="NCK232" s="249"/>
      <c r="NCL232" s="250"/>
      <c r="NCM232" s="248"/>
      <c r="NCN232" s="249"/>
      <c r="NCO232" s="250"/>
      <c r="NCP232" s="248"/>
      <c r="NCQ232" s="249"/>
      <c r="NCR232" s="250"/>
      <c r="NCS232" s="248"/>
      <c r="NCT232" s="249"/>
      <c r="NCU232" s="250"/>
      <c r="NCV232" s="248"/>
      <c r="NCW232" s="249"/>
      <c r="NCX232" s="250"/>
      <c r="NCY232" s="248"/>
      <c r="NCZ232" s="249"/>
      <c r="NDA232" s="250"/>
      <c r="NDB232" s="248"/>
      <c r="NDC232" s="249"/>
      <c r="NDD232" s="250"/>
      <c r="NDE232" s="248"/>
      <c r="NDF232" s="249"/>
      <c r="NDG232" s="250"/>
      <c r="NDH232" s="248"/>
      <c r="NDI232" s="249"/>
      <c r="NDJ232" s="250"/>
      <c r="NDK232" s="248"/>
      <c r="NDL232" s="249"/>
      <c r="NDM232" s="250"/>
      <c r="NDN232" s="248"/>
      <c r="NDO232" s="249"/>
      <c r="NDP232" s="250"/>
      <c r="NDQ232" s="248"/>
      <c r="NDR232" s="249"/>
      <c r="NDS232" s="250"/>
      <c r="NDT232" s="248"/>
      <c r="NDU232" s="249"/>
      <c r="NDV232" s="250"/>
      <c r="NDW232" s="248"/>
      <c r="NDX232" s="249"/>
      <c r="NDY232" s="250"/>
      <c r="NDZ232" s="248"/>
      <c r="NEA232" s="249"/>
      <c r="NEB232" s="250"/>
      <c r="NEC232" s="248"/>
      <c r="NED232" s="249"/>
      <c r="NEE232" s="250"/>
      <c r="NEF232" s="248"/>
      <c r="NEG232" s="249"/>
      <c r="NEH232" s="250"/>
      <c r="NEI232" s="248"/>
      <c r="NEJ232" s="249"/>
      <c r="NEK232" s="250"/>
      <c r="NEL232" s="248"/>
      <c r="NEM232" s="249"/>
      <c r="NEN232" s="250"/>
      <c r="NEO232" s="248"/>
      <c r="NEP232" s="249"/>
      <c r="NEQ232" s="250"/>
      <c r="NER232" s="248"/>
      <c r="NES232" s="249"/>
      <c r="NET232" s="250"/>
      <c r="NEU232" s="248"/>
      <c r="NEV232" s="249"/>
      <c r="NEW232" s="250"/>
      <c r="NEX232" s="248"/>
      <c r="NEY232" s="249"/>
      <c r="NEZ232" s="250"/>
      <c r="NFA232" s="248"/>
      <c r="NFB232" s="249"/>
      <c r="NFC232" s="250"/>
      <c r="NFD232" s="248"/>
      <c r="NFE232" s="249"/>
      <c r="NFF232" s="250"/>
      <c r="NFG232" s="248"/>
      <c r="NFH232" s="249"/>
      <c r="NFI232" s="250"/>
      <c r="NFJ232" s="248"/>
      <c r="NFK232" s="249"/>
      <c r="NFL232" s="250"/>
      <c r="NFM232" s="248"/>
      <c r="NFN232" s="249"/>
      <c r="NFO232" s="250"/>
      <c r="NFP232" s="248"/>
      <c r="NFQ232" s="249"/>
      <c r="NFR232" s="250"/>
      <c r="NFS232" s="248"/>
      <c r="NFT232" s="249"/>
      <c r="NFU232" s="250"/>
      <c r="NFV232" s="248"/>
      <c r="NFW232" s="249"/>
      <c r="NFX232" s="250"/>
      <c r="NFY232" s="248"/>
      <c r="NFZ232" s="249"/>
      <c r="NGA232" s="250"/>
      <c r="NGB232" s="248"/>
      <c r="NGC232" s="249"/>
      <c r="NGD232" s="250"/>
      <c r="NGE232" s="248"/>
      <c r="NGF232" s="249"/>
      <c r="NGG232" s="250"/>
      <c r="NGH232" s="248"/>
      <c r="NGI232" s="249"/>
      <c r="NGJ232" s="250"/>
      <c r="NGK232" s="248"/>
      <c r="NGL232" s="249"/>
      <c r="NGM232" s="250"/>
      <c r="NGN232" s="248"/>
      <c r="NGO232" s="249"/>
      <c r="NGP232" s="250"/>
      <c r="NGQ232" s="248"/>
      <c r="NGR232" s="249"/>
      <c r="NGS232" s="250"/>
      <c r="NGT232" s="248"/>
      <c r="NGU232" s="249"/>
      <c r="NGV232" s="250"/>
      <c r="NGW232" s="248"/>
      <c r="NGX232" s="249"/>
      <c r="NGY232" s="250"/>
      <c r="NGZ232" s="248"/>
      <c r="NHA232" s="249"/>
      <c r="NHB232" s="250"/>
      <c r="NHC232" s="248"/>
      <c r="NHD232" s="249"/>
      <c r="NHE232" s="250"/>
      <c r="NHF232" s="248"/>
      <c r="NHG232" s="249"/>
      <c r="NHH232" s="250"/>
      <c r="NHI232" s="248"/>
      <c r="NHJ232" s="249"/>
      <c r="NHK232" s="250"/>
      <c r="NHL232" s="248"/>
      <c r="NHM232" s="249"/>
      <c r="NHN232" s="250"/>
      <c r="NHO232" s="248"/>
      <c r="NHP232" s="249"/>
      <c r="NHQ232" s="250"/>
      <c r="NHR232" s="248"/>
      <c r="NHS232" s="249"/>
      <c r="NHT232" s="250"/>
      <c r="NHU232" s="248"/>
      <c r="NHV232" s="249"/>
      <c r="NHW232" s="250"/>
      <c r="NHX232" s="248"/>
      <c r="NHY232" s="249"/>
      <c r="NHZ232" s="250"/>
      <c r="NIA232" s="248"/>
      <c r="NIB232" s="249"/>
      <c r="NIC232" s="250"/>
      <c r="NID232" s="248"/>
      <c r="NIE232" s="249"/>
      <c r="NIF232" s="250"/>
      <c r="NIG232" s="248"/>
      <c r="NIH232" s="249"/>
      <c r="NII232" s="250"/>
      <c r="NIJ232" s="248"/>
      <c r="NIK232" s="249"/>
      <c r="NIL232" s="250"/>
      <c r="NIM232" s="248"/>
      <c r="NIN232" s="249"/>
      <c r="NIO232" s="250"/>
      <c r="NIP232" s="248"/>
      <c r="NIQ232" s="249"/>
      <c r="NIR232" s="250"/>
      <c r="NIS232" s="248"/>
      <c r="NIT232" s="249"/>
      <c r="NIU232" s="250"/>
      <c r="NIV232" s="248"/>
      <c r="NIW232" s="249"/>
      <c r="NIX232" s="250"/>
      <c r="NIY232" s="248"/>
      <c r="NIZ232" s="249"/>
      <c r="NJA232" s="250"/>
      <c r="NJB232" s="248"/>
      <c r="NJC232" s="249"/>
      <c r="NJD232" s="250"/>
      <c r="NJE232" s="248"/>
      <c r="NJF232" s="249"/>
      <c r="NJG232" s="250"/>
      <c r="NJH232" s="248"/>
      <c r="NJI232" s="249"/>
      <c r="NJJ232" s="250"/>
      <c r="NJK232" s="248"/>
      <c r="NJL232" s="249"/>
      <c r="NJM232" s="250"/>
      <c r="NJN232" s="248"/>
      <c r="NJO232" s="249"/>
      <c r="NJP232" s="250"/>
      <c r="NJQ232" s="248"/>
      <c r="NJR232" s="249"/>
      <c r="NJS232" s="250"/>
      <c r="NJT232" s="248"/>
      <c r="NJU232" s="249"/>
      <c r="NJV232" s="250"/>
      <c r="NJW232" s="248"/>
      <c r="NJX232" s="249"/>
      <c r="NJY232" s="250"/>
      <c r="NJZ232" s="248"/>
      <c r="NKA232" s="249"/>
      <c r="NKB232" s="250"/>
      <c r="NKC232" s="248"/>
      <c r="NKD232" s="249"/>
      <c r="NKE232" s="250"/>
      <c r="NKF232" s="248"/>
      <c r="NKG232" s="249"/>
      <c r="NKH232" s="250"/>
      <c r="NKI232" s="248"/>
      <c r="NKJ232" s="249"/>
      <c r="NKK232" s="250"/>
      <c r="NKL232" s="248"/>
      <c r="NKM232" s="249"/>
      <c r="NKN232" s="250"/>
      <c r="NKO232" s="248"/>
      <c r="NKP232" s="249"/>
      <c r="NKQ232" s="250"/>
      <c r="NKR232" s="248"/>
      <c r="NKS232" s="249"/>
      <c r="NKT232" s="250"/>
      <c r="NKU232" s="248"/>
      <c r="NKV232" s="249"/>
      <c r="NKW232" s="250"/>
      <c r="NKX232" s="248"/>
      <c r="NKY232" s="249"/>
      <c r="NKZ232" s="250"/>
      <c r="NLA232" s="248"/>
      <c r="NLB232" s="249"/>
      <c r="NLC232" s="250"/>
      <c r="NLD232" s="248"/>
      <c r="NLE232" s="249"/>
      <c r="NLF232" s="250"/>
      <c r="NLG232" s="248"/>
      <c r="NLH232" s="249"/>
      <c r="NLI232" s="250"/>
      <c r="NLJ232" s="248"/>
      <c r="NLK232" s="249"/>
      <c r="NLL232" s="250"/>
      <c r="NLM232" s="248"/>
      <c r="NLN232" s="249"/>
      <c r="NLO232" s="250"/>
      <c r="NLP232" s="248"/>
      <c r="NLQ232" s="249"/>
      <c r="NLR232" s="250"/>
      <c r="NLS232" s="248"/>
      <c r="NLT232" s="249"/>
      <c r="NLU232" s="250"/>
      <c r="NLV232" s="248"/>
      <c r="NLW232" s="249"/>
      <c r="NLX232" s="250"/>
      <c r="NLY232" s="248"/>
      <c r="NLZ232" s="249"/>
      <c r="NMA232" s="250"/>
      <c r="NMB232" s="248"/>
      <c r="NMC232" s="249"/>
      <c r="NMD232" s="250"/>
      <c r="NME232" s="248"/>
      <c r="NMF232" s="249"/>
      <c r="NMG232" s="250"/>
      <c r="NMH232" s="248"/>
      <c r="NMI232" s="249"/>
      <c r="NMJ232" s="250"/>
      <c r="NMK232" s="248"/>
      <c r="NML232" s="249"/>
      <c r="NMM232" s="250"/>
      <c r="NMN232" s="248"/>
      <c r="NMO232" s="249"/>
      <c r="NMP232" s="250"/>
      <c r="NMQ232" s="248"/>
      <c r="NMR232" s="249"/>
      <c r="NMS232" s="250"/>
      <c r="NMT232" s="248"/>
      <c r="NMU232" s="249"/>
      <c r="NMV232" s="250"/>
      <c r="NMW232" s="248"/>
      <c r="NMX232" s="249"/>
      <c r="NMY232" s="250"/>
      <c r="NMZ232" s="248"/>
      <c r="NNA232" s="249"/>
      <c r="NNB232" s="250"/>
      <c r="NNC232" s="248"/>
      <c r="NND232" s="249"/>
      <c r="NNE232" s="250"/>
      <c r="NNF232" s="248"/>
      <c r="NNG232" s="249"/>
      <c r="NNH232" s="250"/>
      <c r="NNI232" s="248"/>
      <c r="NNJ232" s="249"/>
      <c r="NNK232" s="250"/>
      <c r="NNL232" s="248"/>
      <c r="NNM232" s="249"/>
      <c r="NNN232" s="250"/>
      <c r="NNO232" s="248"/>
      <c r="NNP232" s="249"/>
      <c r="NNQ232" s="250"/>
      <c r="NNR232" s="248"/>
      <c r="NNS232" s="249"/>
      <c r="NNT232" s="250"/>
      <c r="NNU232" s="248"/>
      <c r="NNV232" s="249"/>
      <c r="NNW232" s="250"/>
      <c r="NNX232" s="248"/>
      <c r="NNY232" s="249"/>
      <c r="NNZ232" s="250"/>
      <c r="NOA232" s="248"/>
      <c r="NOB232" s="249"/>
      <c r="NOC232" s="250"/>
      <c r="NOD232" s="248"/>
      <c r="NOE232" s="249"/>
      <c r="NOF232" s="250"/>
      <c r="NOG232" s="248"/>
      <c r="NOH232" s="249"/>
      <c r="NOI232" s="250"/>
      <c r="NOJ232" s="248"/>
      <c r="NOK232" s="249"/>
      <c r="NOL232" s="250"/>
      <c r="NOM232" s="248"/>
      <c r="NON232" s="249"/>
      <c r="NOO232" s="250"/>
      <c r="NOP232" s="248"/>
      <c r="NOQ232" s="249"/>
      <c r="NOR232" s="250"/>
      <c r="NOS232" s="248"/>
      <c r="NOT232" s="249"/>
      <c r="NOU232" s="250"/>
      <c r="NOV232" s="248"/>
      <c r="NOW232" s="249"/>
      <c r="NOX232" s="250"/>
      <c r="NOY232" s="248"/>
      <c r="NOZ232" s="249"/>
      <c r="NPA232" s="250"/>
      <c r="NPB232" s="248"/>
      <c r="NPC232" s="249"/>
      <c r="NPD232" s="250"/>
      <c r="NPE232" s="248"/>
      <c r="NPF232" s="249"/>
      <c r="NPG232" s="250"/>
      <c r="NPH232" s="248"/>
      <c r="NPI232" s="249"/>
      <c r="NPJ232" s="250"/>
      <c r="NPK232" s="248"/>
      <c r="NPL232" s="249"/>
      <c r="NPM232" s="250"/>
      <c r="NPN232" s="248"/>
      <c r="NPO232" s="249"/>
      <c r="NPP232" s="250"/>
      <c r="NPQ232" s="248"/>
      <c r="NPR232" s="249"/>
      <c r="NPS232" s="250"/>
      <c r="NPT232" s="248"/>
      <c r="NPU232" s="249"/>
      <c r="NPV232" s="250"/>
      <c r="NPW232" s="248"/>
      <c r="NPX232" s="249"/>
      <c r="NPY232" s="250"/>
      <c r="NPZ232" s="248"/>
      <c r="NQA232" s="249"/>
      <c r="NQB232" s="250"/>
      <c r="NQC232" s="248"/>
      <c r="NQD232" s="249"/>
      <c r="NQE232" s="250"/>
      <c r="NQF232" s="248"/>
      <c r="NQG232" s="249"/>
      <c r="NQH232" s="250"/>
      <c r="NQI232" s="248"/>
      <c r="NQJ232" s="249"/>
      <c r="NQK232" s="250"/>
      <c r="NQL232" s="248"/>
      <c r="NQM232" s="249"/>
      <c r="NQN232" s="250"/>
      <c r="NQO232" s="248"/>
      <c r="NQP232" s="249"/>
      <c r="NQQ232" s="250"/>
      <c r="NQR232" s="248"/>
      <c r="NQS232" s="249"/>
      <c r="NQT232" s="250"/>
      <c r="NQU232" s="248"/>
      <c r="NQV232" s="249"/>
      <c r="NQW232" s="250"/>
      <c r="NQX232" s="248"/>
      <c r="NQY232" s="249"/>
      <c r="NQZ232" s="250"/>
      <c r="NRA232" s="248"/>
      <c r="NRB232" s="249"/>
      <c r="NRC232" s="250"/>
      <c r="NRD232" s="248"/>
      <c r="NRE232" s="249"/>
      <c r="NRF232" s="250"/>
      <c r="NRG232" s="248"/>
      <c r="NRH232" s="249"/>
      <c r="NRI232" s="250"/>
      <c r="NRJ232" s="248"/>
      <c r="NRK232" s="249"/>
      <c r="NRL232" s="250"/>
      <c r="NRM232" s="248"/>
      <c r="NRN232" s="249"/>
      <c r="NRO232" s="250"/>
      <c r="NRP232" s="248"/>
      <c r="NRQ232" s="249"/>
      <c r="NRR232" s="250"/>
      <c r="NRS232" s="248"/>
      <c r="NRT232" s="249"/>
      <c r="NRU232" s="250"/>
      <c r="NRV232" s="248"/>
      <c r="NRW232" s="249"/>
      <c r="NRX232" s="250"/>
      <c r="NRY232" s="248"/>
      <c r="NRZ232" s="249"/>
      <c r="NSA232" s="250"/>
      <c r="NSB232" s="248"/>
      <c r="NSC232" s="249"/>
      <c r="NSD232" s="250"/>
      <c r="NSE232" s="248"/>
      <c r="NSF232" s="249"/>
      <c r="NSG232" s="250"/>
      <c r="NSH232" s="248"/>
      <c r="NSI232" s="249"/>
      <c r="NSJ232" s="250"/>
      <c r="NSK232" s="248"/>
      <c r="NSL232" s="249"/>
      <c r="NSM232" s="250"/>
      <c r="NSN232" s="248"/>
      <c r="NSO232" s="249"/>
      <c r="NSP232" s="250"/>
      <c r="NSQ232" s="248"/>
      <c r="NSR232" s="249"/>
      <c r="NSS232" s="250"/>
      <c r="NST232" s="248"/>
      <c r="NSU232" s="249"/>
      <c r="NSV232" s="250"/>
      <c r="NSW232" s="248"/>
      <c r="NSX232" s="249"/>
      <c r="NSY232" s="250"/>
      <c r="NSZ232" s="248"/>
      <c r="NTA232" s="249"/>
      <c r="NTB232" s="250"/>
      <c r="NTC232" s="248"/>
      <c r="NTD232" s="249"/>
      <c r="NTE232" s="250"/>
      <c r="NTF232" s="248"/>
      <c r="NTG232" s="249"/>
      <c r="NTH232" s="250"/>
      <c r="NTI232" s="248"/>
      <c r="NTJ232" s="249"/>
      <c r="NTK232" s="250"/>
      <c r="NTL232" s="248"/>
      <c r="NTM232" s="249"/>
      <c r="NTN232" s="250"/>
      <c r="NTO232" s="248"/>
      <c r="NTP232" s="249"/>
      <c r="NTQ232" s="250"/>
      <c r="NTR232" s="248"/>
      <c r="NTS232" s="249"/>
      <c r="NTT232" s="250"/>
      <c r="NTU232" s="248"/>
      <c r="NTV232" s="249"/>
      <c r="NTW232" s="250"/>
      <c r="NTX232" s="248"/>
      <c r="NTY232" s="249"/>
      <c r="NTZ232" s="250"/>
      <c r="NUA232" s="248"/>
      <c r="NUB232" s="249"/>
      <c r="NUC232" s="250"/>
      <c r="NUD232" s="248"/>
      <c r="NUE232" s="249"/>
      <c r="NUF232" s="250"/>
      <c r="NUG232" s="248"/>
      <c r="NUH232" s="249"/>
      <c r="NUI232" s="250"/>
      <c r="NUJ232" s="248"/>
      <c r="NUK232" s="249"/>
      <c r="NUL232" s="250"/>
      <c r="NUM232" s="248"/>
      <c r="NUN232" s="249"/>
      <c r="NUO232" s="250"/>
      <c r="NUP232" s="248"/>
      <c r="NUQ232" s="249"/>
      <c r="NUR232" s="250"/>
      <c r="NUS232" s="248"/>
      <c r="NUT232" s="249"/>
      <c r="NUU232" s="250"/>
      <c r="NUV232" s="248"/>
      <c r="NUW232" s="249"/>
      <c r="NUX232" s="250"/>
      <c r="NUY232" s="248"/>
      <c r="NUZ232" s="249"/>
      <c r="NVA232" s="250"/>
      <c r="NVB232" s="248"/>
      <c r="NVC232" s="249"/>
      <c r="NVD232" s="250"/>
      <c r="NVE232" s="248"/>
      <c r="NVF232" s="249"/>
      <c r="NVG232" s="250"/>
      <c r="NVH232" s="248"/>
      <c r="NVI232" s="249"/>
      <c r="NVJ232" s="250"/>
      <c r="NVK232" s="248"/>
      <c r="NVL232" s="249"/>
      <c r="NVM232" s="250"/>
      <c r="NVN232" s="248"/>
      <c r="NVO232" s="249"/>
      <c r="NVP232" s="250"/>
      <c r="NVQ232" s="248"/>
      <c r="NVR232" s="249"/>
      <c r="NVS232" s="250"/>
      <c r="NVT232" s="248"/>
      <c r="NVU232" s="249"/>
      <c r="NVV232" s="250"/>
      <c r="NVW232" s="248"/>
      <c r="NVX232" s="249"/>
      <c r="NVY232" s="250"/>
      <c r="NVZ232" s="248"/>
      <c r="NWA232" s="249"/>
      <c r="NWB232" s="250"/>
      <c r="NWC232" s="248"/>
      <c r="NWD232" s="249"/>
      <c r="NWE232" s="250"/>
      <c r="NWF232" s="248"/>
      <c r="NWG232" s="249"/>
      <c r="NWH232" s="250"/>
      <c r="NWI232" s="248"/>
      <c r="NWJ232" s="249"/>
      <c r="NWK232" s="250"/>
      <c r="NWL232" s="248"/>
      <c r="NWM232" s="249"/>
      <c r="NWN232" s="250"/>
      <c r="NWO232" s="248"/>
      <c r="NWP232" s="249"/>
      <c r="NWQ232" s="250"/>
      <c r="NWR232" s="248"/>
      <c r="NWS232" s="249"/>
      <c r="NWT232" s="250"/>
      <c r="NWU232" s="248"/>
      <c r="NWV232" s="249"/>
      <c r="NWW232" s="250"/>
      <c r="NWX232" s="248"/>
      <c r="NWY232" s="249"/>
      <c r="NWZ232" s="250"/>
      <c r="NXA232" s="248"/>
      <c r="NXB232" s="249"/>
      <c r="NXC232" s="250"/>
      <c r="NXD232" s="248"/>
      <c r="NXE232" s="249"/>
      <c r="NXF232" s="250"/>
      <c r="NXG232" s="248"/>
      <c r="NXH232" s="249"/>
      <c r="NXI232" s="250"/>
      <c r="NXJ232" s="248"/>
      <c r="NXK232" s="249"/>
      <c r="NXL232" s="250"/>
      <c r="NXM232" s="248"/>
      <c r="NXN232" s="249"/>
      <c r="NXO232" s="250"/>
      <c r="NXP232" s="248"/>
      <c r="NXQ232" s="249"/>
      <c r="NXR232" s="250"/>
      <c r="NXS232" s="248"/>
      <c r="NXT232" s="249"/>
      <c r="NXU232" s="250"/>
      <c r="NXV232" s="248"/>
      <c r="NXW232" s="249"/>
      <c r="NXX232" s="250"/>
      <c r="NXY232" s="248"/>
      <c r="NXZ232" s="249"/>
      <c r="NYA232" s="250"/>
      <c r="NYB232" s="248"/>
      <c r="NYC232" s="249"/>
      <c r="NYD232" s="250"/>
      <c r="NYE232" s="248"/>
      <c r="NYF232" s="249"/>
      <c r="NYG232" s="250"/>
      <c r="NYH232" s="248"/>
      <c r="NYI232" s="249"/>
      <c r="NYJ232" s="250"/>
      <c r="NYK232" s="248"/>
      <c r="NYL232" s="249"/>
      <c r="NYM232" s="250"/>
      <c r="NYN232" s="248"/>
      <c r="NYO232" s="249"/>
      <c r="NYP232" s="250"/>
      <c r="NYQ232" s="248"/>
      <c r="NYR232" s="249"/>
      <c r="NYS232" s="250"/>
      <c r="NYT232" s="248"/>
      <c r="NYU232" s="249"/>
      <c r="NYV232" s="250"/>
      <c r="NYW232" s="248"/>
      <c r="NYX232" s="249"/>
      <c r="NYY232" s="250"/>
      <c r="NYZ232" s="248"/>
      <c r="NZA232" s="249"/>
      <c r="NZB232" s="250"/>
      <c r="NZC232" s="248"/>
      <c r="NZD232" s="249"/>
      <c r="NZE232" s="250"/>
      <c r="NZF232" s="248"/>
      <c r="NZG232" s="249"/>
      <c r="NZH232" s="250"/>
      <c r="NZI232" s="248"/>
      <c r="NZJ232" s="249"/>
      <c r="NZK232" s="250"/>
      <c r="NZL232" s="248"/>
      <c r="NZM232" s="249"/>
      <c r="NZN232" s="250"/>
      <c r="NZO232" s="248"/>
      <c r="NZP232" s="249"/>
      <c r="NZQ232" s="250"/>
      <c r="NZR232" s="248"/>
      <c r="NZS232" s="249"/>
      <c r="NZT232" s="250"/>
      <c r="NZU232" s="248"/>
      <c r="NZV232" s="249"/>
      <c r="NZW232" s="250"/>
      <c r="NZX232" s="248"/>
      <c r="NZY232" s="249"/>
      <c r="NZZ232" s="250"/>
      <c r="OAA232" s="248"/>
      <c r="OAB232" s="249"/>
      <c r="OAC232" s="250"/>
      <c r="OAD232" s="248"/>
      <c r="OAE232" s="249"/>
      <c r="OAF232" s="250"/>
      <c r="OAG232" s="248"/>
      <c r="OAH232" s="249"/>
      <c r="OAI232" s="250"/>
      <c r="OAJ232" s="248"/>
      <c r="OAK232" s="249"/>
      <c r="OAL232" s="250"/>
      <c r="OAM232" s="248"/>
      <c r="OAN232" s="249"/>
      <c r="OAO232" s="250"/>
      <c r="OAP232" s="248"/>
      <c r="OAQ232" s="249"/>
      <c r="OAR232" s="250"/>
      <c r="OAS232" s="248"/>
      <c r="OAT232" s="249"/>
      <c r="OAU232" s="250"/>
      <c r="OAV232" s="248"/>
      <c r="OAW232" s="249"/>
      <c r="OAX232" s="250"/>
      <c r="OAY232" s="248"/>
      <c r="OAZ232" s="249"/>
      <c r="OBA232" s="250"/>
      <c r="OBB232" s="248"/>
      <c r="OBC232" s="249"/>
      <c r="OBD232" s="250"/>
      <c r="OBE232" s="248"/>
      <c r="OBF232" s="249"/>
      <c r="OBG232" s="250"/>
      <c r="OBH232" s="248"/>
      <c r="OBI232" s="249"/>
      <c r="OBJ232" s="250"/>
      <c r="OBK232" s="248"/>
      <c r="OBL232" s="249"/>
      <c r="OBM232" s="250"/>
      <c r="OBN232" s="248"/>
      <c r="OBO232" s="249"/>
      <c r="OBP232" s="250"/>
      <c r="OBQ232" s="248"/>
      <c r="OBR232" s="249"/>
      <c r="OBS232" s="250"/>
      <c r="OBT232" s="248"/>
      <c r="OBU232" s="249"/>
      <c r="OBV232" s="250"/>
      <c r="OBW232" s="248"/>
      <c r="OBX232" s="249"/>
      <c r="OBY232" s="250"/>
      <c r="OBZ232" s="248"/>
      <c r="OCA232" s="249"/>
      <c r="OCB232" s="250"/>
      <c r="OCC232" s="248"/>
      <c r="OCD232" s="249"/>
      <c r="OCE232" s="250"/>
      <c r="OCF232" s="248"/>
      <c r="OCG232" s="249"/>
      <c r="OCH232" s="250"/>
      <c r="OCI232" s="248"/>
      <c r="OCJ232" s="249"/>
      <c r="OCK232" s="250"/>
      <c r="OCL232" s="248"/>
      <c r="OCM232" s="249"/>
      <c r="OCN232" s="250"/>
      <c r="OCO232" s="248"/>
      <c r="OCP232" s="249"/>
      <c r="OCQ232" s="250"/>
      <c r="OCR232" s="248"/>
      <c r="OCS232" s="249"/>
      <c r="OCT232" s="250"/>
      <c r="OCU232" s="248"/>
      <c r="OCV232" s="249"/>
      <c r="OCW232" s="250"/>
      <c r="OCX232" s="248"/>
      <c r="OCY232" s="249"/>
      <c r="OCZ232" s="250"/>
      <c r="ODA232" s="248"/>
      <c r="ODB232" s="249"/>
      <c r="ODC232" s="250"/>
      <c r="ODD232" s="248"/>
    </row>
    <row r="233" spans="1:10248 16384:16384" s="129" customFormat="1" hidden="1">
      <c r="A233" s="244"/>
      <c r="B233" s="228"/>
      <c r="C233" s="263"/>
      <c r="D233" s="263"/>
      <c r="E233" s="302"/>
      <c r="F233" s="220"/>
      <c r="L233" s="248"/>
      <c r="M233" s="249"/>
      <c r="N233" s="250"/>
      <c r="O233" s="248"/>
      <c r="P233" s="249"/>
      <c r="Q233" s="250"/>
      <c r="R233" s="248"/>
      <c r="S233" s="249"/>
      <c r="T233" s="250"/>
      <c r="U233" s="248"/>
      <c r="V233" s="249"/>
      <c r="W233" s="250"/>
      <c r="X233" s="248"/>
      <c r="Y233" s="249"/>
      <c r="Z233" s="250"/>
      <c r="AA233" s="248"/>
      <c r="AB233" s="249"/>
      <c r="AC233" s="250"/>
      <c r="AD233" s="248"/>
      <c r="AE233" s="249"/>
      <c r="AF233" s="250"/>
      <c r="AG233" s="248"/>
      <c r="AH233" s="249"/>
      <c r="AI233" s="250"/>
      <c r="AJ233" s="248"/>
      <c r="AK233" s="249"/>
      <c r="AL233" s="250"/>
      <c r="AM233" s="248"/>
      <c r="AN233" s="249"/>
      <c r="AO233" s="250"/>
      <c r="AP233" s="248"/>
      <c r="AQ233" s="249"/>
      <c r="AR233" s="250"/>
      <c r="AS233" s="248"/>
      <c r="AT233" s="249"/>
      <c r="AU233" s="250"/>
      <c r="AV233" s="248"/>
      <c r="AW233" s="249"/>
      <c r="AX233" s="250"/>
      <c r="AY233" s="248"/>
      <c r="AZ233" s="249"/>
      <c r="BA233" s="250"/>
      <c r="BB233" s="248"/>
      <c r="BC233" s="249"/>
      <c r="BD233" s="250"/>
      <c r="BE233" s="248"/>
      <c r="BF233" s="249"/>
      <c r="BG233" s="250"/>
      <c r="BH233" s="248"/>
      <c r="BI233" s="249"/>
      <c r="BJ233" s="250"/>
      <c r="BK233" s="248"/>
      <c r="BL233" s="249"/>
      <c r="BM233" s="250"/>
      <c r="BN233" s="248"/>
      <c r="BO233" s="249"/>
      <c r="BP233" s="250"/>
      <c r="BQ233" s="248"/>
      <c r="BR233" s="249"/>
      <c r="BS233" s="250"/>
      <c r="BT233" s="248"/>
      <c r="BU233" s="249"/>
      <c r="BV233" s="250"/>
      <c r="BW233" s="248"/>
      <c r="BX233" s="249"/>
      <c r="BY233" s="250"/>
      <c r="BZ233" s="248"/>
      <c r="CA233" s="249"/>
      <c r="CB233" s="250"/>
      <c r="CC233" s="248"/>
      <c r="CD233" s="249"/>
      <c r="CE233" s="250"/>
      <c r="CF233" s="248"/>
      <c r="CG233" s="249"/>
      <c r="CH233" s="250"/>
      <c r="CI233" s="248"/>
      <c r="CJ233" s="249"/>
      <c r="CK233" s="250"/>
      <c r="CL233" s="248"/>
      <c r="CM233" s="249"/>
      <c r="CN233" s="250"/>
      <c r="CO233" s="248"/>
      <c r="CP233" s="249"/>
      <c r="CQ233" s="250"/>
      <c r="CR233" s="248"/>
      <c r="CS233" s="249"/>
      <c r="CT233" s="250"/>
      <c r="CU233" s="248"/>
      <c r="CV233" s="249"/>
      <c r="CW233" s="250"/>
      <c r="CX233" s="248"/>
      <c r="CY233" s="249"/>
      <c r="CZ233" s="250"/>
      <c r="DA233" s="248"/>
      <c r="DB233" s="249"/>
      <c r="DC233" s="250"/>
      <c r="DD233" s="248"/>
      <c r="DE233" s="249"/>
      <c r="DF233" s="250"/>
      <c r="DG233" s="248"/>
      <c r="DH233" s="249"/>
      <c r="DI233" s="250"/>
      <c r="DJ233" s="248"/>
      <c r="DK233" s="249"/>
      <c r="DL233" s="250"/>
      <c r="DM233" s="248"/>
      <c r="DN233" s="249"/>
      <c r="DO233" s="250"/>
      <c r="DP233" s="248"/>
      <c r="DQ233" s="249"/>
      <c r="DR233" s="250"/>
      <c r="DS233" s="248"/>
      <c r="DT233" s="249"/>
      <c r="DU233" s="250"/>
      <c r="DV233" s="248"/>
      <c r="DW233" s="249"/>
      <c r="DX233" s="250"/>
      <c r="DY233" s="248"/>
      <c r="DZ233" s="249"/>
      <c r="EA233" s="250"/>
      <c r="EB233" s="248"/>
      <c r="EC233" s="249"/>
      <c r="ED233" s="250"/>
      <c r="EE233" s="248"/>
      <c r="EF233" s="249"/>
      <c r="EG233" s="250"/>
      <c r="EH233" s="248"/>
      <c r="EI233" s="249"/>
      <c r="EJ233" s="250"/>
      <c r="EK233" s="248"/>
      <c r="EL233" s="249"/>
      <c r="EM233" s="250"/>
      <c r="EN233" s="248"/>
      <c r="EO233" s="249"/>
      <c r="EP233" s="250"/>
      <c r="EQ233" s="248"/>
      <c r="ER233" s="249"/>
      <c r="ES233" s="250"/>
      <c r="ET233" s="248"/>
      <c r="EU233" s="249"/>
      <c r="EV233" s="250"/>
      <c r="EW233" s="248"/>
      <c r="EX233" s="249"/>
      <c r="EY233" s="250"/>
      <c r="EZ233" s="248"/>
      <c r="FA233" s="249"/>
      <c r="FB233" s="250"/>
      <c r="FC233" s="248"/>
      <c r="FD233" s="249"/>
      <c r="FE233" s="250"/>
      <c r="FF233" s="248"/>
      <c r="FG233" s="249"/>
      <c r="FH233" s="250"/>
      <c r="FI233" s="248"/>
      <c r="FJ233" s="249"/>
      <c r="FK233" s="250"/>
      <c r="FL233" s="248"/>
      <c r="FM233" s="249"/>
      <c r="FN233" s="250"/>
      <c r="FO233" s="248"/>
      <c r="FP233" s="249"/>
      <c r="FQ233" s="250"/>
      <c r="FR233" s="248"/>
      <c r="FS233" s="249"/>
      <c r="FT233" s="250"/>
      <c r="FU233" s="248"/>
      <c r="FV233" s="249"/>
      <c r="FW233" s="250"/>
      <c r="FX233" s="248"/>
      <c r="FY233" s="249"/>
      <c r="FZ233" s="250"/>
      <c r="GA233" s="248"/>
      <c r="GB233" s="249"/>
      <c r="GC233" s="250"/>
      <c r="GD233" s="248"/>
      <c r="GE233" s="249"/>
      <c r="GF233" s="250"/>
      <c r="GG233" s="248"/>
      <c r="GH233" s="249"/>
      <c r="GI233" s="250"/>
      <c r="GJ233" s="248"/>
      <c r="GK233" s="249"/>
      <c r="GL233" s="250"/>
      <c r="GM233" s="248"/>
      <c r="GN233" s="249"/>
      <c r="GO233" s="250"/>
      <c r="GP233" s="248"/>
      <c r="GQ233" s="249"/>
      <c r="GR233" s="250"/>
      <c r="GS233" s="248"/>
      <c r="GT233" s="249"/>
      <c r="GU233" s="250"/>
      <c r="GV233" s="248"/>
      <c r="GW233" s="249"/>
      <c r="GX233" s="250"/>
      <c r="GY233" s="248"/>
      <c r="GZ233" s="249"/>
      <c r="HA233" s="250"/>
      <c r="HB233" s="248"/>
      <c r="HC233" s="249"/>
      <c r="HD233" s="250"/>
      <c r="HE233" s="248"/>
      <c r="HF233" s="249"/>
      <c r="HG233" s="250"/>
      <c r="HH233" s="248"/>
      <c r="HI233" s="249"/>
      <c r="HJ233" s="250"/>
      <c r="HK233" s="248"/>
      <c r="HL233" s="249"/>
      <c r="HM233" s="250"/>
      <c r="HN233" s="248"/>
      <c r="HO233" s="249"/>
      <c r="HP233" s="250"/>
      <c r="HQ233" s="248"/>
      <c r="HR233" s="249"/>
      <c r="HS233" s="250"/>
      <c r="HT233" s="248"/>
      <c r="HU233" s="249"/>
      <c r="HV233" s="250"/>
      <c r="HW233" s="248"/>
      <c r="HX233" s="249"/>
      <c r="HY233" s="250"/>
      <c r="HZ233" s="248"/>
      <c r="IA233" s="249"/>
      <c r="IB233" s="250"/>
      <c r="IC233" s="248"/>
      <c r="ID233" s="249"/>
      <c r="IE233" s="250"/>
      <c r="IF233" s="248"/>
      <c r="IG233" s="249"/>
      <c r="IH233" s="250"/>
      <c r="II233" s="248"/>
      <c r="IJ233" s="249"/>
      <c r="IK233" s="250"/>
      <c r="IL233" s="248"/>
      <c r="IM233" s="249"/>
      <c r="IN233" s="250"/>
      <c r="IO233" s="248"/>
      <c r="IP233" s="249"/>
      <c r="IQ233" s="250"/>
      <c r="IR233" s="248"/>
      <c r="IS233" s="249"/>
      <c r="IT233" s="250"/>
      <c r="IU233" s="248"/>
      <c r="IV233" s="249"/>
      <c r="IW233" s="250"/>
      <c r="IX233" s="248"/>
      <c r="IY233" s="249"/>
      <c r="IZ233" s="250"/>
      <c r="JA233" s="248"/>
      <c r="JB233" s="249"/>
      <c r="JC233" s="250"/>
      <c r="JD233" s="248"/>
      <c r="JE233" s="249"/>
      <c r="JF233" s="250"/>
      <c r="JG233" s="248"/>
      <c r="JH233" s="249"/>
      <c r="JI233" s="250"/>
      <c r="JJ233" s="248"/>
      <c r="JK233" s="249"/>
      <c r="JL233" s="250"/>
      <c r="JM233" s="248"/>
      <c r="JN233" s="249"/>
      <c r="JO233" s="250"/>
      <c r="JP233" s="248"/>
      <c r="JQ233" s="249"/>
      <c r="JR233" s="250"/>
      <c r="JS233" s="248"/>
      <c r="JT233" s="249"/>
      <c r="JU233" s="250"/>
      <c r="JV233" s="248"/>
      <c r="JW233" s="249"/>
      <c r="JX233" s="250"/>
      <c r="JY233" s="248"/>
      <c r="JZ233" s="249"/>
      <c r="KA233" s="250"/>
      <c r="KB233" s="248"/>
      <c r="KC233" s="249"/>
      <c r="KD233" s="250"/>
      <c r="KE233" s="248"/>
      <c r="KF233" s="249"/>
      <c r="KG233" s="250"/>
      <c r="KH233" s="248"/>
      <c r="KI233" s="249"/>
      <c r="KJ233" s="250"/>
      <c r="KK233" s="248"/>
      <c r="KL233" s="249"/>
      <c r="KM233" s="250"/>
      <c r="KN233" s="248"/>
      <c r="KO233" s="249"/>
      <c r="KP233" s="250"/>
      <c r="KQ233" s="248"/>
      <c r="KR233" s="249"/>
      <c r="KS233" s="250"/>
      <c r="KT233" s="248"/>
      <c r="KU233" s="249"/>
      <c r="KV233" s="250"/>
      <c r="KW233" s="248"/>
      <c r="KX233" s="249"/>
      <c r="KY233" s="250"/>
      <c r="KZ233" s="248"/>
      <c r="LA233" s="249"/>
      <c r="LB233" s="250"/>
      <c r="LC233" s="248"/>
      <c r="LD233" s="249"/>
      <c r="LE233" s="250"/>
      <c r="LF233" s="248"/>
      <c r="LG233" s="249"/>
      <c r="LH233" s="250"/>
      <c r="LI233" s="248"/>
      <c r="LJ233" s="249"/>
      <c r="LK233" s="250"/>
      <c r="LL233" s="248"/>
      <c r="LM233" s="249"/>
      <c r="LN233" s="250"/>
      <c r="LO233" s="248"/>
      <c r="LP233" s="249"/>
      <c r="LQ233" s="250"/>
      <c r="LR233" s="248"/>
      <c r="LS233" s="249"/>
      <c r="LT233" s="250"/>
      <c r="LU233" s="248"/>
      <c r="LV233" s="249"/>
      <c r="LW233" s="250"/>
      <c r="LX233" s="248"/>
      <c r="LY233" s="249"/>
      <c r="LZ233" s="250"/>
      <c r="MA233" s="248"/>
      <c r="MB233" s="249"/>
      <c r="MC233" s="250"/>
      <c r="MD233" s="248"/>
      <c r="ME233" s="249"/>
      <c r="MF233" s="250"/>
      <c r="MG233" s="248"/>
      <c r="MH233" s="249"/>
      <c r="MI233" s="250"/>
      <c r="MJ233" s="248"/>
      <c r="MK233" s="249"/>
      <c r="ML233" s="250"/>
      <c r="MM233" s="248"/>
      <c r="MN233" s="249"/>
      <c r="MO233" s="250"/>
      <c r="MP233" s="248"/>
      <c r="MQ233" s="249"/>
      <c r="MR233" s="250"/>
      <c r="MS233" s="248"/>
      <c r="MT233" s="249"/>
      <c r="MU233" s="250"/>
      <c r="MV233" s="248"/>
      <c r="MW233" s="249"/>
      <c r="MX233" s="250"/>
      <c r="MY233" s="248"/>
      <c r="MZ233" s="249"/>
      <c r="NA233" s="250"/>
      <c r="NB233" s="248"/>
      <c r="NC233" s="249"/>
      <c r="ND233" s="250"/>
      <c r="NE233" s="248"/>
      <c r="NF233" s="249"/>
      <c r="NG233" s="250"/>
      <c r="NH233" s="248"/>
      <c r="NI233" s="249"/>
      <c r="NJ233" s="250"/>
      <c r="NK233" s="248"/>
      <c r="NL233" s="249"/>
      <c r="NM233" s="250"/>
      <c r="NN233" s="248"/>
      <c r="NO233" s="249"/>
      <c r="NP233" s="250"/>
      <c r="NQ233" s="248"/>
      <c r="NR233" s="249"/>
      <c r="NS233" s="250"/>
      <c r="NT233" s="248"/>
      <c r="NU233" s="249"/>
      <c r="NV233" s="250"/>
      <c r="NW233" s="248"/>
      <c r="NX233" s="249"/>
      <c r="NY233" s="250"/>
      <c r="NZ233" s="248"/>
      <c r="OA233" s="249"/>
      <c r="OB233" s="250"/>
      <c r="OC233" s="248"/>
      <c r="OD233" s="249"/>
      <c r="OE233" s="250"/>
      <c r="OF233" s="248"/>
      <c r="OG233" s="249"/>
      <c r="OH233" s="250"/>
      <c r="OI233" s="248"/>
      <c r="OJ233" s="249"/>
      <c r="OK233" s="250"/>
      <c r="OL233" s="248"/>
      <c r="OM233" s="249"/>
      <c r="ON233" s="250"/>
      <c r="OO233" s="248"/>
      <c r="OP233" s="249"/>
      <c r="OQ233" s="250"/>
      <c r="OR233" s="248"/>
      <c r="OS233" s="249"/>
      <c r="OT233" s="250"/>
      <c r="OU233" s="248"/>
      <c r="OV233" s="249"/>
      <c r="OW233" s="250"/>
      <c r="OX233" s="248"/>
      <c r="OY233" s="249"/>
      <c r="OZ233" s="250"/>
      <c r="PA233" s="248"/>
      <c r="PB233" s="249"/>
      <c r="PC233" s="250"/>
      <c r="PD233" s="248"/>
      <c r="PE233" s="249"/>
      <c r="PF233" s="250"/>
      <c r="PG233" s="248"/>
      <c r="PH233" s="249"/>
      <c r="PI233" s="250"/>
      <c r="PJ233" s="248"/>
      <c r="PK233" s="249"/>
      <c r="PL233" s="250"/>
      <c r="PM233" s="248"/>
      <c r="PN233" s="249"/>
      <c r="PO233" s="250"/>
      <c r="PP233" s="248"/>
      <c r="PQ233" s="249"/>
      <c r="PR233" s="250"/>
      <c r="PS233" s="248"/>
      <c r="PT233" s="249"/>
      <c r="PU233" s="250"/>
      <c r="PV233" s="248"/>
      <c r="PW233" s="249"/>
      <c r="PX233" s="250"/>
      <c r="PY233" s="248"/>
      <c r="PZ233" s="249"/>
      <c r="QA233" s="250"/>
      <c r="QB233" s="248"/>
      <c r="QC233" s="249"/>
      <c r="QD233" s="250"/>
      <c r="QE233" s="248"/>
      <c r="QF233" s="249"/>
      <c r="QG233" s="250"/>
      <c r="QH233" s="248"/>
      <c r="QI233" s="249"/>
      <c r="QJ233" s="250"/>
      <c r="QK233" s="248"/>
      <c r="QL233" s="249"/>
      <c r="QM233" s="250"/>
      <c r="QN233" s="248"/>
      <c r="QO233" s="249"/>
      <c r="QP233" s="250"/>
      <c r="QQ233" s="248"/>
      <c r="QR233" s="249"/>
      <c r="QS233" s="250"/>
      <c r="QT233" s="248"/>
      <c r="QU233" s="249"/>
      <c r="QV233" s="250"/>
      <c r="QW233" s="248"/>
      <c r="QX233" s="249"/>
      <c r="QY233" s="250"/>
      <c r="QZ233" s="248"/>
      <c r="RA233" s="249"/>
      <c r="RB233" s="250"/>
      <c r="RC233" s="248"/>
      <c r="RD233" s="249"/>
      <c r="RE233" s="250"/>
      <c r="RF233" s="248"/>
      <c r="RG233" s="249"/>
      <c r="RH233" s="250"/>
      <c r="RI233" s="248"/>
      <c r="RJ233" s="249"/>
      <c r="RK233" s="250"/>
      <c r="RL233" s="248"/>
      <c r="RM233" s="249"/>
      <c r="RN233" s="250"/>
      <c r="RO233" s="248"/>
      <c r="RP233" s="249"/>
      <c r="RQ233" s="250"/>
      <c r="RR233" s="248"/>
      <c r="RS233" s="249"/>
      <c r="RT233" s="250"/>
      <c r="RU233" s="248"/>
      <c r="RV233" s="249"/>
      <c r="RW233" s="250"/>
      <c r="RX233" s="248"/>
      <c r="RY233" s="249"/>
      <c r="RZ233" s="250"/>
      <c r="SA233" s="248"/>
      <c r="SB233" s="249"/>
      <c r="SC233" s="250"/>
      <c r="SD233" s="248"/>
      <c r="SE233" s="249"/>
      <c r="SF233" s="250"/>
      <c r="SG233" s="248"/>
      <c r="SH233" s="249"/>
      <c r="SI233" s="250"/>
      <c r="SJ233" s="248"/>
      <c r="SK233" s="249"/>
      <c r="SL233" s="250"/>
      <c r="SM233" s="248"/>
      <c r="SN233" s="249"/>
      <c r="SO233" s="250"/>
      <c r="SP233" s="248"/>
      <c r="SQ233" s="249"/>
      <c r="SR233" s="250"/>
      <c r="SS233" s="248"/>
      <c r="ST233" s="249"/>
      <c r="SU233" s="250"/>
      <c r="SV233" s="248"/>
      <c r="SW233" s="249"/>
      <c r="SX233" s="250"/>
      <c r="SY233" s="248"/>
      <c r="SZ233" s="249"/>
      <c r="TA233" s="250"/>
      <c r="TB233" s="248"/>
      <c r="TC233" s="249"/>
      <c r="TD233" s="250"/>
      <c r="TE233" s="248"/>
      <c r="TF233" s="249"/>
      <c r="TG233" s="250"/>
      <c r="TH233" s="248"/>
      <c r="TI233" s="249"/>
      <c r="TJ233" s="250"/>
      <c r="TK233" s="248"/>
      <c r="TL233" s="249"/>
      <c r="TM233" s="250"/>
      <c r="TN233" s="248"/>
      <c r="TO233" s="249"/>
      <c r="TP233" s="250"/>
      <c r="TQ233" s="248"/>
      <c r="TR233" s="249"/>
      <c r="TS233" s="250"/>
      <c r="TT233" s="248"/>
      <c r="TU233" s="249"/>
      <c r="TV233" s="250"/>
      <c r="TW233" s="248"/>
      <c r="TX233" s="249"/>
      <c r="TY233" s="250"/>
      <c r="TZ233" s="248"/>
      <c r="UA233" s="249"/>
      <c r="UB233" s="250"/>
      <c r="UC233" s="248"/>
      <c r="UD233" s="249"/>
      <c r="UE233" s="250"/>
      <c r="UF233" s="248"/>
      <c r="UG233" s="249"/>
      <c r="UH233" s="250"/>
      <c r="UI233" s="248"/>
      <c r="UJ233" s="249"/>
      <c r="UK233" s="250"/>
      <c r="UL233" s="248"/>
      <c r="UM233" s="249"/>
      <c r="UN233" s="250"/>
      <c r="UO233" s="248"/>
      <c r="UP233" s="249"/>
      <c r="UQ233" s="250"/>
      <c r="UR233" s="248"/>
      <c r="US233" s="249"/>
      <c r="UT233" s="250"/>
      <c r="UU233" s="248"/>
      <c r="UV233" s="249"/>
      <c r="UW233" s="250"/>
      <c r="UX233" s="248"/>
      <c r="UY233" s="249"/>
      <c r="UZ233" s="250"/>
      <c r="VA233" s="248"/>
      <c r="VB233" s="249"/>
      <c r="VC233" s="250"/>
      <c r="VD233" s="248"/>
      <c r="VE233" s="249"/>
      <c r="VF233" s="250"/>
      <c r="VG233" s="248"/>
      <c r="VH233" s="249"/>
      <c r="VI233" s="250"/>
      <c r="VJ233" s="248"/>
      <c r="VK233" s="249"/>
      <c r="VL233" s="250"/>
      <c r="VM233" s="248"/>
      <c r="VN233" s="249"/>
      <c r="VO233" s="250"/>
      <c r="VP233" s="248"/>
      <c r="VQ233" s="249"/>
      <c r="VR233" s="250"/>
      <c r="VS233" s="248"/>
      <c r="VT233" s="249"/>
      <c r="VU233" s="250"/>
      <c r="VV233" s="248"/>
      <c r="VW233" s="249"/>
      <c r="VX233" s="250"/>
      <c r="VY233" s="248"/>
      <c r="VZ233" s="249"/>
      <c r="WA233" s="250"/>
      <c r="WB233" s="248"/>
      <c r="WC233" s="249"/>
      <c r="WD233" s="250"/>
      <c r="WE233" s="248"/>
      <c r="WF233" s="249"/>
      <c r="WG233" s="250"/>
      <c r="WH233" s="248"/>
      <c r="WI233" s="249"/>
      <c r="WJ233" s="250"/>
      <c r="WK233" s="248"/>
      <c r="WL233" s="249"/>
      <c r="WM233" s="250"/>
      <c r="WN233" s="248"/>
      <c r="WO233" s="249"/>
      <c r="WP233" s="250"/>
      <c r="WQ233" s="248"/>
      <c r="WR233" s="249"/>
      <c r="WS233" s="250"/>
      <c r="WT233" s="248"/>
      <c r="WU233" s="249"/>
      <c r="WV233" s="250"/>
      <c r="WW233" s="248"/>
      <c r="WX233" s="249"/>
      <c r="WY233" s="250"/>
      <c r="WZ233" s="248"/>
      <c r="XA233" s="249"/>
      <c r="XB233" s="250"/>
      <c r="XC233" s="248"/>
      <c r="XD233" s="249"/>
      <c r="XE233" s="250"/>
      <c r="XF233" s="248"/>
      <c r="XG233" s="249"/>
      <c r="XH233" s="250"/>
      <c r="XI233" s="248"/>
      <c r="XJ233" s="249"/>
      <c r="XK233" s="250"/>
      <c r="XL233" s="248"/>
      <c r="XM233" s="249"/>
      <c r="XN233" s="250"/>
      <c r="XO233" s="248"/>
      <c r="XP233" s="249"/>
      <c r="XQ233" s="250"/>
      <c r="XR233" s="248"/>
      <c r="XS233" s="249"/>
      <c r="XT233" s="250"/>
      <c r="XU233" s="248"/>
      <c r="XV233" s="249"/>
      <c r="XW233" s="250"/>
      <c r="XX233" s="248"/>
      <c r="XY233" s="249"/>
      <c r="XZ233" s="250"/>
      <c r="YA233" s="248"/>
      <c r="YB233" s="249"/>
      <c r="YC233" s="250"/>
      <c r="YD233" s="248"/>
      <c r="YE233" s="249"/>
      <c r="YF233" s="250"/>
      <c r="YG233" s="248"/>
      <c r="YH233" s="249"/>
      <c r="YI233" s="250"/>
      <c r="YJ233" s="248"/>
      <c r="YK233" s="249"/>
      <c r="YL233" s="250"/>
      <c r="YM233" s="248"/>
      <c r="YN233" s="249"/>
      <c r="YO233" s="250"/>
      <c r="YP233" s="248"/>
      <c r="YQ233" s="249"/>
      <c r="YR233" s="250"/>
      <c r="YS233" s="248"/>
      <c r="YT233" s="249"/>
      <c r="YU233" s="250"/>
      <c r="YV233" s="248"/>
      <c r="YW233" s="249"/>
      <c r="YX233" s="250"/>
      <c r="YY233" s="248"/>
      <c r="YZ233" s="249"/>
      <c r="ZA233" s="250"/>
      <c r="ZB233" s="248"/>
      <c r="ZC233" s="249"/>
      <c r="ZD233" s="250"/>
      <c r="ZE233" s="248"/>
      <c r="ZF233" s="249"/>
      <c r="ZG233" s="250"/>
      <c r="ZH233" s="248"/>
      <c r="ZI233" s="249"/>
      <c r="ZJ233" s="250"/>
      <c r="ZK233" s="248"/>
      <c r="ZL233" s="249"/>
      <c r="ZM233" s="250"/>
      <c r="ZN233" s="248"/>
      <c r="ZO233" s="249"/>
      <c r="ZP233" s="250"/>
      <c r="ZQ233" s="248"/>
      <c r="ZR233" s="249"/>
      <c r="ZS233" s="250"/>
      <c r="ZT233" s="248"/>
      <c r="ZU233" s="249"/>
      <c r="ZV233" s="250"/>
      <c r="ZW233" s="248"/>
      <c r="ZX233" s="249"/>
      <c r="ZY233" s="250"/>
      <c r="ZZ233" s="248"/>
      <c r="AAA233" s="249"/>
      <c r="AAB233" s="250"/>
      <c r="AAC233" s="248"/>
      <c r="AAD233" s="249"/>
      <c r="AAE233" s="250"/>
      <c r="AAF233" s="248"/>
      <c r="AAG233" s="249"/>
      <c r="AAH233" s="250"/>
      <c r="AAI233" s="248"/>
      <c r="AAJ233" s="249"/>
      <c r="AAK233" s="250"/>
      <c r="AAL233" s="248"/>
      <c r="AAM233" s="249"/>
      <c r="AAN233" s="250"/>
      <c r="AAO233" s="248"/>
      <c r="AAP233" s="249"/>
      <c r="AAQ233" s="250"/>
      <c r="AAR233" s="248"/>
      <c r="AAS233" s="249"/>
      <c r="AAT233" s="250"/>
      <c r="AAU233" s="248"/>
      <c r="AAV233" s="249"/>
      <c r="AAW233" s="250"/>
      <c r="AAX233" s="248"/>
      <c r="AAY233" s="249"/>
      <c r="AAZ233" s="250"/>
      <c r="ABA233" s="248"/>
      <c r="ABB233" s="249"/>
      <c r="ABC233" s="250"/>
      <c r="ABD233" s="248"/>
      <c r="ABE233" s="249"/>
      <c r="ABF233" s="250"/>
      <c r="ABG233" s="248"/>
      <c r="ABH233" s="249"/>
      <c r="ABI233" s="250"/>
      <c r="ABJ233" s="248"/>
      <c r="ABK233" s="249"/>
      <c r="ABL233" s="250"/>
      <c r="ABM233" s="248"/>
      <c r="ABN233" s="249"/>
      <c r="ABO233" s="250"/>
      <c r="ABP233" s="248"/>
      <c r="ABQ233" s="249"/>
      <c r="ABR233" s="250"/>
      <c r="ABS233" s="248"/>
      <c r="ABT233" s="249"/>
      <c r="ABU233" s="250"/>
      <c r="ABV233" s="248"/>
      <c r="ABW233" s="249"/>
      <c r="ABX233" s="250"/>
      <c r="ABY233" s="248"/>
      <c r="ABZ233" s="249"/>
      <c r="ACA233" s="250"/>
      <c r="ACB233" s="248"/>
      <c r="ACC233" s="249"/>
      <c r="ACD233" s="250"/>
      <c r="ACE233" s="248"/>
      <c r="ACF233" s="249"/>
      <c r="ACG233" s="250"/>
      <c r="ACH233" s="248"/>
      <c r="ACI233" s="249"/>
      <c r="ACJ233" s="250"/>
      <c r="ACK233" s="248"/>
      <c r="ACL233" s="249"/>
      <c r="ACM233" s="250"/>
      <c r="ACN233" s="248"/>
      <c r="ACO233" s="249"/>
      <c r="ACP233" s="250"/>
      <c r="ACQ233" s="248"/>
      <c r="ACR233" s="249"/>
      <c r="ACS233" s="250"/>
      <c r="ACT233" s="248"/>
      <c r="ACU233" s="249"/>
      <c r="ACV233" s="250"/>
      <c r="ACW233" s="248"/>
      <c r="ACX233" s="249"/>
      <c r="ACY233" s="250"/>
      <c r="ACZ233" s="248"/>
      <c r="ADA233" s="249"/>
      <c r="ADB233" s="250"/>
      <c r="ADC233" s="248"/>
      <c r="ADD233" s="249"/>
      <c r="ADE233" s="250"/>
      <c r="ADF233" s="248"/>
      <c r="ADG233" s="249"/>
      <c r="ADH233" s="250"/>
      <c r="ADI233" s="248"/>
      <c r="ADJ233" s="249"/>
      <c r="ADK233" s="250"/>
      <c r="ADL233" s="248"/>
      <c r="ADM233" s="249"/>
      <c r="ADN233" s="250"/>
      <c r="ADO233" s="248"/>
      <c r="ADP233" s="249"/>
      <c r="ADQ233" s="250"/>
      <c r="ADR233" s="248"/>
      <c r="ADS233" s="249"/>
      <c r="ADT233" s="250"/>
      <c r="ADU233" s="248"/>
      <c r="ADV233" s="249"/>
      <c r="ADW233" s="250"/>
      <c r="ADX233" s="248"/>
      <c r="ADY233" s="249"/>
      <c r="ADZ233" s="250"/>
      <c r="AEA233" s="248"/>
      <c r="AEB233" s="249"/>
      <c r="AEC233" s="250"/>
      <c r="AED233" s="248"/>
      <c r="AEE233" s="249"/>
      <c r="AEF233" s="250"/>
      <c r="AEG233" s="248"/>
      <c r="AEH233" s="249"/>
      <c r="AEI233" s="250"/>
      <c r="AEJ233" s="248"/>
      <c r="AEK233" s="249"/>
      <c r="AEL233" s="250"/>
      <c r="AEM233" s="248"/>
      <c r="AEN233" s="249"/>
      <c r="AEO233" s="250"/>
      <c r="AEP233" s="248"/>
      <c r="AEQ233" s="249"/>
      <c r="AER233" s="250"/>
      <c r="AES233" s="248"/>
      <c r="AET233" s="249"/>
      <c r="AEU233" s="250"/>
      <c r="AEV233" s="248"/>
      <c r="AEW233" s="249"/>
      <c r="AEX233" s="250"/>
      <c r="AEY233" s="248"/>
      <c r="AEZ233" s="249"/>
      <c r="AFA233" s="250"/>
      <c r="AFB233" s="248"/>
      <c r="AFC233" s="249"/>
      <c r="AFD233" s="250"/>
      <c r="AFE233" s="248"/>
      <c r="AFF233" s="249"/>
      <c r="AFG233" s="250"/>
      <c r="AFH233" s="248"/>
      <c r="AFI233" s="249"/>
      <c r="AFJ233" s="250"/>
      <c r="AFK233" s="248"/>
      <c r="AFL233" s="249"/>
      <c r="AFM233" s="250"/>
      <c r="AFN233" s="248"/>
      <c r="AFO233" s="249"/>
      <c r="AFP233" s="250"/>
      <c r="AFQ233" s="248"/>
      <c r="AFR233" s="249"/>
      <c r="AFS233" s="250"/>
      <c r="AFT233" s="248"/>
      <c r="AFU233" s="249"/>
      <c r="AFV233" s="250"/>
      <c r="AFW233" s="248"/>
      <c r="AFX233" s="249"/>
      <c r="AFY233" s="250"/>
      <c r="AFZ233" s="248"/>
      <c r="AGA233" s="249"/>
      <c r="AGB233" s="250"/>
      <c r="AGC233" s="248"/>
      <c r="AGD233" s="249"/>
      <c r="AGE233" s="250"/>
      <c r="AGF233" s="248"/>
      <c r="AGG233" s="249"/>
      <c r="AGH233" s="250"/>
      <c r="AGI233" s="248"/>
      <c r="AGJ233" s="249"/>
      <c r="AGK233" s="250"/>
      <c r="AGL233" s="248"/>
      <c r="AGM233" s="249"/>
      <c r="AGN233" s="250"/>
      <c r="AGO233" s="248"/>
      <c r="AGP233" s="249"/>
      <c r="AGQ233" s="250"/>
      <c r="AGR233" s="248"/>
      <c r="AGS233" s="249"/>
      <c r="AGT233" s="250"/>
      <c r="AGU233" s="248"/>
      <c r="AGV233" s="249"/>
      <c r="AGW233" s="250"/>
      <c r="AGX233" s="248"/>
      <c r="AGY233" s="249"/>
      <c r="AGZ233" s="250"/>
      <c r="AHA233" s="248"/>
      <c r="AHB233" s="249"/>
      <c r="AHC233" s="250"/>
      <c r="AHD233" s="248"/>
      <c r="AHE233" s="249"/>
      <c r="AHF233" s="250"/>
      <c r="AHG233" s="248"/>
      <c r="AHH233" s="249"/>
      <c r="AHI233" s="250"/>
      <c r="AHJ233" s="248"/>
      <c r="AHK233" s="249"/>
      <c r="AHL233" s="250"/>
      <c r="AHM233" s="248"/>
      <c r="AHN233" s="249"/>
      <c r="AHO233" s="250"/>
      <c r="AHP233" s="248"/>
      <c r="AHQ233" s="249"/>
      <c r="AHR233" s="250"/>
      <c r="AHS233" s="248"/>
      <c r="AHT233" s="249"/>
      <c r="AHU233" s="250"/>
      <c r="AHV233" s="248"/>
      <c r="AHW233" s="249"/>
      <c r="AHX233" s="250"/>
      <c r="AHY233" s="248"/>
      <c r="AHZ233" s="249"/>
      <c r="AIA233" s="250"/>
      <c r="AIB233" s="248"/>
      <c r="AIC233" s="249"/>
      <c r="AID233" s="250"/>
      <c r="AIE233" s="248"/>
      <c r="AIF233" s="249"/>
      <c r="AIG233" s="250"/>
      <c r="AIH233" s="248"/>
      <c r="AII233" s="249"/>
      <c r="AIJ233" s="250"/>
      <c r="AIK233" s="248"/>
      <c r="AIL233" s="249"/>
      <c r="AIM233" s="250"/>
      <c r="AIN233" s="248"/>
      <c r="AIO233" s="249"/>
      <c r="AIP233" s="250"/>
      <c r="AIQ233" s="248"/>
      <c r="AIR233" s="249"/>
      <c r="AIS233" s="250"/>
      <c r="AIT233" s="248"/>
      <c r="AIU233" s="249"/>
      <c r="AIV233" s="250"/>
      <c r="AIW233" s="248"/>
      <c r="AIX233" s="249"/>
      <c r="AIY233" s="250"/>
      <c r="AIZ233" s="248"/>
      <c r="AJA233" s="249"/>
      <c r="AJB233" s="250"/>
      <c r="AJC233" s="248"/>
      <c r="AJD233" s="249"/>
      <c r="AJE233" s="250"/>
      <c r="AJF233" s="248"/>
      <c r="AJG233" s="249"/>
      <c r="AJH233" s="250"/>
      <c r="AJI233" s="248"/>
      <c r="AJJ233" s="249"/>
      <c r="AJK233" s="250"/>
      <c r="AJL233" s="248"/>
      <c r="AJM233" s="249"/>
      <c r="AJN233" s="250"/>
      <c r="AJO233" s="248"/>
      <c r="AJP233" s="249"/>
      <c r="AJQ233" s="250"/>
      <c r="AJR233" s="248"/>
      <c r="AJS233" s="249"/>
      <c r="AJT233" s="250"/>
      <c r="AJU233" s="248"/>
      <c r="AJV233" s="249"/>
      <c r="AJW233" s="250"/>
      <c r="AJX233" s="248"/>
      <c r="AJY233" s="249"/>
      <c r="AJZ233" s="250"/>
      <c r="AKA233" s="248"/>
      <c r="AKB233" s="249"/>
      <c r="AKC233" s="250"/>
      <c r="AKD233" s="248"/>
      <c r="AKE233" s="249"/>
      <c r="AKF233" s="250"/>
      <c r="AKG233" s="248"/>
      <c r="AKH233" s="249"/>
      <c r="AKI233" s="250"/>
      <c r="AKJ233" s="248"/>
      <c r="AKK233" s="249"/>
      <c r="AKL233" s="250"/>
      <c r="AKM233" s="248"/>
      <c r="AKN233" s="249"/>
      <c r="AKO233" s="250"/>
      <c r="AKP233" s="248"/>
      <c r="AKQ233" s="249"/>
      <c r="AKR233" s="250"/>
      <c r="AKS233" s="248"/>
      <c r="AKT233" s="249"/>
      <c r="AKU233" s="250"/>
      <c r="AKV233" s="248"/>
      <c r="AKW233" s="249"/>
      <c r="AKX233" s="250"/>
      <c r="AKY233" s="248"/>
      <c r="AKZ233" s="249"/>
      <c r="ALA233" s="250"/>
      <c r="ALB233" s="248"/>
      <c r="ALC233" s="249"/>
      <c r="ALD233" s="250"/>
      <c r="ALE233" s="248"/>
      <c r="ALF233" s="249"/>
      <c r="ALG233" s="250"/>
      <c r="ALH233" s="248"/>
      <c r="ALI233" s="249"/>
      <c r="ALJ233" s="250"/>
      <c r="ALK233" s="248"/>
      <c r="ALL233" s="249"/>
      <c r="ALM233" s="250"/>
      <c r="ALN233" s="248"/>
      <c r="ALO233" s="249"/>
      <c r="ALP233" s="250"/>
      <c r="ALQ233" s="248"/>
      <c r="ALR233" s="249"/>
      <c r="ALS233" s="250"/>
      <c r="ALT233" s="248"/>
      <c r="ALU233" s="249"/>
      <c r="ALV233" s="250"/>
      <c r="ALW233" s="248"/>
      <c r="ALX233" s="249"/>
      <c r="ALY233" s="250"/>
      <c r="ALZ233" s="248"/>
      <c r="AMA233" s="249"/>
      <c r="AMB233" s="250"/>
      <c r="AMC233" s="248"/>
      <c r="AMD233" s="249"/>
      <c r="AME233" s="250"/>
      <c r="AMF233" s="248"/>
      <c r="AMG233" s="249"/>
      <c r="AMH233" s="250"/>
      <c r="AMI233" s="248"/>
      <c r="AMJ233" s="249"/>
      <c r="AMK233" s="250"/>
      <c r="AML233" s="248"/>
      <c r="AMM233" s="249"/>
      <c r="AMN233" s="250"/>
      <c r="AMO233" s="248"/>
      <c r="AMP233" s="249"/>
      <c r="AMQ233" s="250"/>
      <c r="AMR233" s="248"/>
      <c r="AMS233" s="249"/>
      <c r="AMT233" s="250"/>
      <c r="AMU233" s="248"/>
      <c r="AMV233" s="249"/>
      <c r="AMW233" s="250"/>
      <c r="AMX233" s="248"/>
      <c r="AMY233" s="249"/>
      <c r="AMZ233" s="250"/>
      <c r="ANA233" s="248"/>
      <c r="ANB233" s="249"/>
      <c r="ANC233" s="250"/>
      <c r="AND233" s="248"/>
      <c r="ANE233" s="249"/>
      <c r="ANF233" s="250"/>
      <c r="ANG233" s="248"/>
      <c r="ANH233" s="249"/>
      <c r="ANI233" s="250"/>
      <c r="ANJ233" s="248"/>
      <c r="ANK233" s="249"/>
      <c r="ANL233" s="250"/>
      <c r="ANM233" s="248"/>
      <c r="ANN233" s="249"/>
      <c r="ANO233" s="250"/>
      <c r="ANP233" s="248"/>
      <c r="ANQ233" s="249"/>
      <c r="ANR233" s="250"/>
      <c r="ANS233" s="248"/>
      <c r="ANT233" s="249"/>
      <c r="ANU233" s="250"/>
      <c r="ANV233" s="248"/>
      <c r="ANW233" s="249"/>
      <c r="ANX233" s="250"/>
      <c r="ANY233" s="248"/>
      <c r="ANZ233" s="249"/>
      <c r="AOA233" s="250"/>
      <c r="AOB233" s="248"/>
      <c r="AOC233" s="249"/>
      <c r="AOD233" s="250"/>
      <c r="AOE233" s="248"/>
      <c r="AOF233" s="249"/>
      <c r="AOG233" s="250"/>
      <c r="AOH233" s="248"/>
      <c r="AOI233" s="249"/>
      <c r="AOJ233" s="250"/>
      <c r="AOK233" s="248"/>
      <c r="AOL233" s="249"/>
      <c r="AOM233" s="250"/>
      <c r="AON233" s="248"/>
      <c r="AOO233" s="249"/>
      <c r="AOP233" s="250"/>
      <c r="AOQ233" s="248"/>
      <c r="AOR233" s="249"/>
      <c r="AOS233" s="250"/>
      <c r="AOT233" s="248"/>
      <c r="AOU233" s="249"/>
      <c r="AOV233" s="250"/>
      <c r="AOW233" s="248"/>
      <c r="AOX233" s="249"/>
      <c r="AOY233" s="250"/>
      <c r="AOZ233" s="248"/>
      <c r="APA233" s="249"/>
      <c r="APB233" s="250"/>
      <c r="APC233" s="248"/>
      <c r="APD233" s="249"/>
      <c r="APE233" s="250"/>
      <c r="APF233" s="248"/>
      <c r="APG233" s="249"/>
      <c r="APH233" s="250"/>
      <c r="API233" s="248"/>
      <c r="APJ233" s="249"/>
      <c r="APK233" s="250"/>
      <c r="APL233" s="248"/>
      <c r="APM233" s="249"/>
      <c r="APN233" s="250"/>
      <c r="APO233" s="248"/>
      <c r="APP233" s="249"/>
      <c r="APQ233" s="250"/>
      <c r="APR233" s="248"/>
      <c r="APS233" s="249"/>
      <c r="APT233" s="250"/>
      <c r="APU233" s="248"/>
      <c r="APV233" s="249"/>
      <c r="APW233" s="250"/>
      <c r="APX233" s="248"/>
      <c r="APY233" s="249"/>
      <c r="APZ233" s="250"/>
      <c r="AQA233" s="248"/>
      <c r="AQB233" s="249"/>
      <c r="AQC233" s="250"/>
      <c r="AQD233" s="248"/>
      <c r="AQE233" s="249"/>
      <c r="AQF233" s="250"/>
      <c r="AQG233" s="248"/>
      <c r="AQH233" s="249"/>
      <c r="AQI233" s="250"/>
      <c r="AQJ233" s="248"/>
      <c r="AQK233" s="249"/>
      <c r="AQL233" s="250"/>
      <c r="AQM233" s="248"/>
      <c r="AQN233" s="249"/>
      <c r="AQO233" s="250"/>
      <c r="AQP233" s="248"/>
      <c r="AQQ233" s="249"/>
      <c r="AQR233" s="250"/>
      <c r="AQS233" s="248"/>
      <c r="AQT233" s="249"/>
      <c r="AQU233" s="250"/>
      <c r="AQV233" s="248"/>
      <c r="AQW233" s="249"/>
      <c r="AQX233" s="250"/>
      <c r="AQY233" s="248"/>
      <c r="AQZ233" s="249"/>
      <c r="ARA233" s="250"/>
      <c r="ARB233" s="248"/>
      <c r="ARC233" s="249"/>
      <c r="ARD233" s="250"/>
      <c r="ARE233" s="248"/>
      <c r="ARF233" s="249"/>
      <c r="ARG233" s="250"/>
      <c r="ARH233" s="248"/>
      <c r="ARI233" s="249"/>
      <c r="ARJ233" s="250"/>
      <c r="ARK233" s="248"/>
      <c r="ARL233" s="249"/>
      <c r="ARM233" s="250"/>
      <c r="ARN233" s="248"/>
      <c r="ARO233" s="249"/>
      <c r="ARP233" s="250"/>
      <c r="ARQ233" s="248"/>
      <c r="ARR233" s="249"/>
      <c r="ARS233" s="250"/>
      <c r="ART233" s="248"/>
      <c r="ARU233" s="249"/>
      <c r="ARV233" s="250"/>
      <c r="ARW233" s="248"/>
      <c r="ARX233" s="249"/>
      <c r="ARY233" s="250"/>
      <c r="ARZ233" s="248"/>
      <c r="ASA233" s="249"/>
      <c r="ASB233" s="250"/>
      <c r="ASC233" s="248"/>
      <c r="ASD233" s="249"/>
      <c r="ASE233" s="250"/>
      <c r="ASF233" s="248"/>
      <c r="ASG233" s="249"/>
      <c r="ASH233" s="250"/>
      <c r="ASI233" s="248"/>
      <c r="ASJ233" s="249"/>
      <c r="ASK233" s="250"/>
      <c r="ASL233" s="248"/>
      <c r="ASM233" s="249"/>
      <c r="ASN233" s="250"/>
      <c r="ASO233" s="248"/>
      <c r="ASP233" s="249"/>
      <c r="ASQ233" s="250"/>
      <c r="ASR233" s="248"/>
      <c r="ASS233" s="249"/>
      <c r="AST233" s="250"/>
      <c r="ASU233" s="248"/>
      <c r="ASV233" s="249"/>
      <c r="ASW233" s="250"/>
      <c r="ASX233" s="248"/>
      <c r="ASY233" s="249"/>
      <c r="ASZ233" s="250"/>
      <c r="ATA233" s="248"/>
      <c r="ATB233" s="249"/>
      <c r="ATC233" s="250"/>
      <c r="ATD233" s="248"/>
      <c r="ATE233" s="249"/>
      <c r="ATF233" s="250"/>
      <c r="ATG233" s="248"/>
      <c r="ATH233" s="249"/>
      <c r="ATI233" s="250"/>
      <c r="ATJ233" s="248"/>
      <c r="ATK233" s="249"/>
      <c r="ATL233" s="250"/>
      <c r="ATM233" s="248"/>
      <c r="ATN233" s="249"/>
      <c r="ATO233" s="250"/>
      <c r="ATP233" s="248"/>
      <c r="ATQ233" s="249"/>
      <c r="ATR233" s="250"/>
      <c r="ATS233" s="248"/>
      <c r="ATT233" s="249"/>
      <c r="ATU233" s="250"/>
      <c r="ATV233" s="248"/>
      <c r="ATW233" s="249"/>
      <c r="ATX233" s="250"/>
      <c r="ATY233" s="248"/>
      <c r="ATZ233" s="249"/>
      <c r="AUA233" s="250"/>
      <c r="AUB233" s="248"/>
      <c r="AUC233" s="249"/>
      <c r="AUD233" s="250"/>
      <c r="AUE233" s="248"/>
      <c r="AUF233" s="249"/>
      <c r="AUG233" s="250"/>
      <c r="AUH233" s="248"/>
      <c r="AUI233" s="249"/>
      <c r="AUJ233" s="250"/>
      <c r="AUK233" s="248"/>
      <c r="AUL233" s="249"/>
      <c r="AUM233" s="250"/>
      <c r="AUN233" s="248"/>
      <c r="AUO233" s="249"/>
      <c r="AUP233" s="250"/>
      <c r="AUQ233" s="248"/>
      <c r="AUR233" s="249"/>
      <c r="AUS233" s="250"/>
      <c r="AUT233" s="248"/>
      <c r="AUU233" s="249"/>
      <c r="AUV233" s="250"/>
      <c r="AUW233" s="248"/>
      <c r="AUX233" s="249"/>
      <c r="AUY233" s="250"/>
      <c r="AUZ233" s="248"/>
      <c r="AVA233" s="249"/>
      <c r="AVB233" s="250"/>
      <c r="AVC233" s="248"/>
      <c r="AVD233" s="249"/>
      <c r="AVE233" s="250"/>
      <c r="AVF233" s="248"/>
      <c r="AVG233" s="249"/>
      <c r="AVH233" s="250"/>
      <c r="AVI233" s="248"/>
      <c r="AVJ233" s="249"/>
      <c r="AVK233" s="250"/>
      <c r="AVL233" s="248"/>
      <c r="AVM233" s="249"/>
      <c r="AVN233" s="250"/>
      <c r="AVO233" s="248"/>
      <c r="AVP233" s="249"/>
      <c r="AVQ233" s="250"/>
      <c r="AVR233" s="248"/>
      <c r="AVS233" s="249"/>
      <c r="AVT233" s="250"/>
      <c r="AVU233" s="248"/>
      <c r="AVV233" s="249"/>
      <c r="AVW233" s="250"/>
      <c r="AVX233" s="248"/>
      <c r="AVY233" s="249"/>
      <c r="AVZ233" s="250"/>
      <c r="AWA233" s="248"/>
      <c r="AWB233" s="249"/>
      <c r="AWC233" s="250"/>
      <c r="AWD233" s="248"/>
      <c r="AWE233" s="249"/>
      <c r="AWF233" s="250"/>
      <c r="AWG233" s="248"/>
      <c r="AWH233" s="249"/>
      <c r="AWI233" s="250"/>
      <c r="AWJ233" s="248"/>
      <c r="AWK233" s="249"/>
      <c r="AWL233" s="250"/>
      <c r="AWM233" s="248"/>
      <c r="AWN233" s="249"/>
      <c r="AWO233" s="250"/>
      <c r="AWP233" s="248"/>
      <c r="AWQ233" s="249"/>
      <c r="AWR233" s="250"/>
      <c r="AWS233" s="248"/>
      <c r="AWT233" s="249"/>
      <c r="AWU233" s="250"/>
      <c r="AWV233" s="248"/>
      <c r="AWW233" s="249"/>
      <c r="AWX233" s="250"/>
      <c r="AWY233" s="248"/>
      <c r="AWZ233" s="249"/>
      <c r="AXA233" s="250"/>
      <c r="AXB233" s="248"/>
      <c r="AXC233" s="249"/>
      <c r="AXD233" s="250"/>
      <c r="AXE233" s="248"/>
      <c r="AXF233" s="249"/>
      <c r="AXG233" s="250"/>
      <c r="AXH233" s="248"/>
      <c r="AXI233" s="249"/>
      <c r="AXJ233" s="250"/>
      <c r="AXK233" s="248"/>
      <c r="AXL233" s="249"/>
      <c r="AXM233" s="250"/>
      <c r="AXN233" s="248"/>
      <c r="AXO233" s="249"/>
      <c r="AXP233" s="250"/>
      <c r="AXQ233" s="248"/>
      <c r="AXR233" s="249"/>
      <c r="AXS233" s="250"/>
      <c r="AXT233" s="248"/>
      <c r="AXU233" s="249"/>
      <c r="AXV233" s="250"/>
      <c r="AXW233" s="248"/>
      <c r="AXX233" s="249"/>
      <c r="AXY233" s="250"/>
      <c r="AXZ233" s="248"/>
      <c r="AYA233" s="249"/>
      <c r="AYB233" s="250"/>
      <c r="AYC233" s="248"/>
      <c r="AYD233" s="249"/>
      <c r="AYE233" s="250"/>
      <c r="AYF233" s="248"/>
      <c r="AYG233" s="249"/>
      <c r="AYH233" s="250"/>
      <c r="AYI233" s="248"/>
      <c r="AYJ233" s="249"/>
      <c r="AYK233" s="250"/>
      <c r="AYL233" s="248"/>
      <c r="AYM233" s="249"/>
      <c r="AYN233" s="250"/>
      <c r="AYO233" s="248"/>
      <c r="AYP233" s="249"/>
      <c r="AYQ233" s="250"/>
      <c r="AYR233" s="248"/>
      <c r="AYS233" s="249"/>
      <c r="AYT233" s="250"/>
      <c r="AYU233" s="248"/>
      <c r="AYV233" s="249"/>
      <c r="AYW233" s="250"/>
      <c r="AYX233" s="248"/>
      <c r="AYY233" s="249"/>
      <c r="AYZ233" s="250"/>
      <c r="AZA233" s="248"/>
      <c r="AZB233" s="249"/>
      <c r="AZC233" s="250"/>
      <c r="AZD233" s="248"/>
      <c r="AZE233" s="249"/>
      <c r="AZF233" s="250"/>
      <c r="AZG233" s="248"/>
      <c r="AZH233" s="249"/>
      <c r="AZI233" s="250"/>
      <c r="AZJ233" s="248"/>
      <c r="AZK233" s="249"/>
      <c r="AZL233" s="250"/>
      <c r="AZM233" s="248"/>
      <c r="AZN233" s="249"/>
      <c r="AZO233" s="250"/>
      <c r="AZP233" s="248"/>
      <c r="AZQ233" s="249"/>
      <c r="AZR233" s="250"/>
      <c r="AZS233" s="248"/>
      <c r="AZT233" s="249"/>
      <c r="AZU233" s="250"/>
      <c r="AZV233" s="248"/>
      <c r="AZW233" s="249"/>
      <c r="AZX233" s="250"/>
      <c r="AZY233" s="248"/>
      <c r="AZZ233" s="249"/>
      <c r="BAA233" s="250"/>
      <c r="BAB233" s="248"/>
      <c r="BAC233" s="249"/>
      <c r="BAD233" s="250"/>
      <c r="BAE233" s="248"/>
      <c r="BAF233" s="249"/>
      <c r="BAG233" s="250"/>
      <c r="BAH233" s="248"/>
      <c r="BAI233" s="249"/>
      <c r="BAJ233" s="250"/>
      <c r="BAK233" s="248"/>
      <c r="BAL233" s="249"/>
      <c r="BAM233" s="250"/>
      <c r="BAN233" s="248"/>
      <c r="BAO233" s="249"/>
      <c r="BAP233" s="250"/>
      <c r="BAQ233" s="248"/>
      <c r="BAR233" s="249"/>
      <c r="BAS233" s="250"/>
      <c r="BAT233" s="248"/>
      <c r="BAU233" s="249"/>
      <c r="BAV233" s="250"/>
      <c r="BAW233" s="248"/>
      <c r="BAX233" s="249"/>
      <c r="BAY233" s="250"/>
      <c r="BAZ233" s="248"/>
      <c r="BBA233" s="249"/>
      <c r="BBB233" s="250"/>
      <c r="BBC233" s="248"/>
      <c r="BBD233" s="249"/>
      <c r="BBE233" s="250"/>
      <c r="BBF233" s="248"/>
      <c r="BBG233" s="249"/>
      <c r="BBH233" s="250"/>
      <c r="BBI233" s="248"/>
      <c r="BBJ233" s="249"/>
      <c r="BBK233" s="250"/>
      <c r="BBL233" s="248"/>
      <c r="BBM233" s="249"/>
      <c r="BBN233" s="250"/>
      <c r="BBO233" s="248"/>
      <c r="BBP233" s="249"/>
      <c r="BBQ233" s="250"/>
      <c r="BBR233" s="248"/>
      <c r="BBS233" s="249"/>
      <c r="BBT233" s="250"/>
      <c r="BBU233" s="248"/>
      <c r="BBV233" s="249"/>
      <c r="BBW233" s="250"/>
      <c r="BBX233" s="248"/>
      <c r="BBY233" s="249"/>
      <c r="BBZ233" s="250"/>
      <c r="BCA233" s="248"/>
      <c r="BCB233" s="249"/>
      <c r="BCC233" s="250"/>
      <c r="BCD233" s="248"/>
      <c r="BCE233" s="249"/>
      <c r="BCF233" s="250"/>
      <c r="BCG233" s="248"/>
      <c r="BCH233" s="249"/>
      <c r="BCI233" s="250"/>
      <c r="BCJ233" s="248"/>
      <c r="BCK233" s="249"/>
      <c r="BCL233" s="250"/>
      <c r="BCM233" s="248"/>
      <c r="BCN233" s="249"/>
      <c r="BCO233" s="250"/>
      <c r="BCP233" s="248"/>
      <c r="BCQ233" s="249"/>
      <c r="BCR233" s="250"/>
      <c r="BCS233" s="248"/>
      <c r="BCT233" s="249"/>
      <c r="BCU233" s="250"/>
      <c r="BCV233" s="248"/>
      <c r="BCW233" s="249"/>
      <c r="BCX233" s="250"/>
      <c r="BCY233" s="248"/>
      <c r="BCZ233" s="249"/>
      <c r="BDA233" s="250"/>
      <c r="BDB233" s="248"/>
      <c r="BDC233" s="249"/>
      <c r="BDD233" s="250"/>
      <c r="BDE233" s="248"/>
      <c r="BDF233" s="249"/>
      <c r="BDG233" s="250"/>
      <c r="BDH233" s="248"/>
      <c r="BDI233" s="249"/>
      <c r="BDJ233" s="250"/>
      <c r="BDK233" s="248"/>
      <c r="BDL233" s="249"/>
      <c r="BDM233" s="250"/>
      <c r="BDN233" s="248"/>
      <c r="BDO233" s="249"/>
      <c r="BDP233" s="250"/>
      <c r="BDQ233" s="248"/>
      <c r="BDR233" s="249"/>
      <c r="BDS233" s="250"/>
      <c r="BDT233" s="248"/>
      <c r="BDU233" s="249"/>
      <c r="BDV233" s="250"/>
      <c r="BDW233" s="248"/>
      <c r="BDX233" s="249"/>
      <c r="BDY233" s="250"/>
      <c r="BDZ233" s="248"/>
      <c r="BEA233" s="249"/>
      <c r="BEB233" s="250"/>
      <c r="BEC233" s="248"/>
      <c r="BED233" s="249"/>
      <c r="BEE233" s="250"/>
      <c r="BEF233" s="248"/>
      <c r="BEG233" s="249"/>
      <c r="BEH233" s="250"/>
      <c r="BEI233" s="248"/>
      <c r="BEJ233" s="249"/>
      <c r="BEK233" s="250"/>
      <c r="BEL233" s="248"/>
      <c r="BEM233" s="249"/>
      <c r="BEN233" s="250"/>
      <c r="BEO233" s="248"/>
      <c r="BEP233" s="249"/>
      <c r="BEQ233" s="250"/>
      <c r="BER233" s="248"/>
      <c r="BES233" s="249"/>
      <c r="BET233" s="250"/>
      <c r="BEU233" s="248"/>
      <c r="BEV233" s="249"/>
      <c r="BEW233" s="250"/>
      <c r="BEX233" s="248"/>
      <c r="BEY233" s="249"/>
      <c r="BEZ233" s="250"/>
      <c r="BFA233" s="248"/>
      <c r="BFB233" s="249"/>
      <c r="BFC233" s="250"/>
      <c r="BFD233" s="248"/>
      <c r="BFE233" s="249"/>
      <c r="BFF233" s="250"/>
      <c r="BFG233" s="248"/>
      <c r="BFH233" s="249"/>
      <c r="BFI233" s="250"/>
      <c r="BFJ233" s="248"/>
      <c r="BFK233" s="249"/>
      <c r="BFL233" s="250"/>
      <c r="BFM233" s="248"/>
      <c r="BFN233" s="249"/>
      <c r="BFO233" s="250"/>
      <c r="BFP233" s="248"/>
      <c r="BFQ233" s="249"/>
      <c r="BFR233" s="250"/>
      <c r="BFS233" s="248"/>
      <c r="BFT233" s="249"/>
      <c r="BFU233" s="250"/>
      <c r="BFV233" s="248"/>
      <c r="BFW233" s="249"/>
      <c r="BFX233" s="250"/>
      <c r="BFY233" s="248"/>
      <c r="BFZ233" s="249"/>
      <c r="BGA233" s="250"/>
      <c r="BGB233" s="248"/>
      <c r="BGC233" s="249"/>
      <c r="BGD233" s="250"/>
      <c r="BGE233" s="248"/>
      <c r="BGF233" s="249"/>
      <c r="BGG233" s="250"/>
      <c r="BGH233" s="248"/>
      <c r="BGI233" s="249"/>
      <c r="BGJ233" s="250"/>
      <c r="BGK233" s="248"/>
      <c r="BGL233" s="249"/>
      <c r="BGM233" s="250"/>
      <c r="BGN233" s="248"/>
      <c r="BGO233" s="249"/>
      <c r="BGP233" s="250"/>
      <c r="BGQ233" s="248"/>
      <c r="BGR233" s="249"/>
      <c r="BGS233" s="250"/>
      <c r="BGT233" s="248"/>
      <c r="BGU233" s="249"/>
      <c r="BGV233" s="250"/>
      <c r="BGW233" s="248"/>
      <c r="BGX233" s="249"/>
      <c r="BGY233" s="250"/>
      <c r="BGZ233" s="248"/>
      <c r="BHA233" s="249"/>
      <c r="BHB233" s="250"/>
      <c r="BHC233" s="248"/>
      <c r="BHD233" s="249"/>
      <c r="BHE233" s="250"/>
      <c r="BHF233" s="248"/>
      <c r="BHG233" s="249"/>
      <c r="BHH233" s="250"/>
      <c r="BHI233" s="248"/>
      <c r="BHJ233" s="249"/>
      <c r="BHK233" s="250"/>
      <c r="BHL233" s="248"/>
      <c r="BHM233" s="249"/>
      <c r="BHN233" s="250"/>
      <c r="BHO233" s="248"/>
      <c r="BHP233" s="249"/>
      <c r="BHQ233" s="250"/>
      <c r="BHR233" s="248"/>
      <c r="BHS233" s="249"/>
      <c r="BHT233" s="250"/>
      <c r="BHU233" s="248"/>
      <c r="BHV233" s="249"/>
      <c r="BHW233" s="250"/>
      <c r="BHX233" s="248"/>
      <c r="BHY233" s="249"/>
      <c r="BHZ233" s="250"/>
      <c r="BIA233" s="248"/>
      <c r="BIB233" s="249"/>
      <c r="BIC233" s="250"/>
      <c r="BID233" s="248"/>
      <c r="BIE233" s="249"/>
      <c r="BIF233" s="250"/>
      <c r="BIG233" s="248"/>
      <c r="BIH233" s="249"/>
      <c r="BII233" s="250"/>
      <c r="BIJ233" s="248"/>
      <c r="BIK233" s="249"/>
      <c r="BIL233" s="250"/>
      <c r="BIM233" s="248"/>
      <c r="BIN233" s="249"/>
      <c r="BIO233" s="250"/>
      <c r="BIP233" s="248"/>
      <c r="BIQ233" s="249"/>
      <c r="BIR233" s="250"/>
      <c r="BIS233" s="248"/>
      <c r="BIT233" s="249"/>
      <c r="BIU233" s="250"/>
      <c r="BIV233" s="248"/>
      <c r="BIW233" s="249"/>
      <c r="BIX233" s="250"/>
      <c r="BIY233" s="248"/>
      <c r="BIZ233" s="249"/>
      <c r="BJA233" s="250"/>
      <c r="BJB233" s="248"/>
      <c r="BJC233" s="249"/>
      <c r="BJD233" s="250"/>
      <c r="BJE233" s="248"/>
      <c r="BJF233" s="249"/>
      <c r="BJG233" s="250"/>
      <c r="BJH233" s="248"/>
      <c r="BJI233" s="249"/>
      <c r="BJJ233" s="250"/>
      <c r="BJK233" s="248"/>
      <c r="BJL233" s="249"/>
      <c r="BJM233" s="250"/>
      <c r="BJN233" s="248"/>
      <c r="BJO233" s="249"/>
      <c r="BJP233" s="250"/>
      <c r="BJQ233" s="248"/>
      <c r="BJR233" s="249"/>
      <c r="BJS233" s="250"/>
      <c r="BJT233" s="248"/>
      <c r="BJU233" s="249"/>
      <c r="BJV233" s="250"/>
      <c r="BJW233" s="248"/>
      <c r="BJX233" s="249"/>
      <c r="BJY233" s="250"/>
      <c r="BJZ233" s="248"/>
      <c r="BKA233" s="249"/>
      <c r="BKB233" s="250"/>
      <c r="BKC233" s="248"/>
      <c r="BKD233" s="249"/>
      <c r="BKE233" s="250"/>
      <c r="BKF233" s="248"/>
      <c r="BKG233" s="249"/>
      <c r="BKH233" s="250"/>
      <c r="BKI233" s="248"/>
      <c r="BKJ233" s="249"/>
      <c r="BKK233" s="250"/>
      <c r="BKL233" s="248"/>
      <c r="BKM233" s="249"/>
      <c r="BKN233" s="250"/>
      <c r="BKO233" s="248"/>
      <c r="BKP233" s="249"/>
      <c r="BKQ233" s="250"/>
      <c r="BKR233" s="248"/>
      <c r="BKS233" s="249"/>
      <c r="BKT233" s="250"/>
      <c r="BKU233" s="248"/>
      <c r="BKV233" s="249"/>
      <c r="BKW233" s="250"/>
      <c r="BKX233" s="248"/>
      <c r="BKY233" s="249"/>
      <c r="BKZ233" s="250"/>
      <c r="BLA233" s="248"/>
      <c r="BLB233" s="249"/>
      <c r="BLC233" s="250"/>
      <c r="BLD233" s="248"/>
      <c r="BLE233" s="249"/>
      <c r="BLF233" s="250"/>
      <c r="BLG233" s="248"/>
      <c r="BLH233" s="249"/>
      <c r="BLI233" s="250"/>
      <c r="BLJ233" s="248"/>
      <c r="BLK233" s="249"/>
      <c r="BLL233" s="250"/>
      <c r="BLM233" s="248"/>
      <c r="BLN233" s="249"/>
      <c r="BLO233" s="250"/>
      <c r="BLP233" s="248"/>
      <c r="BLQ233" s="249"/>
      <c r="BLR233" s="250"/>
      <c r="BLS233" s="248"/>
      <c r="BLT233" s="249"/>
      <c r="BLU233" s="250"/>
      <c r="BLV233" s="248"/>
      <c r="BLW233" s="249"/>
      <c r="BLX233" s="250"/>
      <c r="BLY233" s="248"/>
      <c r="BLZ233" s="249"/>
      <c r="BMA233" s="250"/>
      <c r="BMB233" s="248"/>
      <c r="BMC233" s="249"/>
      <c r="BMD233" s="250"/>
      <c r="BME233" s="248"/>
      <c r="BMF233" s="249"/>
      <c r="BMG233" s="250"/>
      <c r="BMH233" s="248"/>
      <c r="BMI233" s="249"/>
      <c r="BMJ233" s="250"/>
      <c r="BMK233" s="248"/>
      <c r="BML233" s="249"/>
      <c r="BMM233" s="250"/>
      <c r="BMN233" s="248"/>
      <c r="BMO233" s="249"/>
      <c r="BMP233" s="250"/>
      <c r="BMQ233" s="248"/>
      <c r="BMR233" s="249"/>
      <c r="BMS233" s="250"/>
      <c r="BMT233" s="248"/>
      <c r="BMU233" s="249"/>
      <c r="BMV233" s="250"/>
      <c r="BMW233" s="248"/>
      <c r="BMX233" s="249"/>
      <c r="BMY233" s="250"/>
      <c r="BMZ233" s="248"/>
      <c r="BNA233" s="249"/>
      <c r="BNB233" s="250"/>
      <c r="BNC233" s="248"/>
      <c r="BND233" s="249"/>
      <c r="BNE233" s="250"/>
      <c r="BNF233" s="248"/>
      <c r="BNG233" s="249"/>
      <c r="BNH233" s="250"/>
      <c r="BNI233" s="248"/>
      <c r="BNJ233" s="249"/>
      <c r="BNK233" s="250"/>
      <c r="BNL233" s="248"/>
      <c r="BNM233" s="249"/>
      <c r="BNN233" s="250"/>
      <c r="BNO233" s="248"/>
      <c r="BNP233" s="249"/>
      <c r="BNQ233" s="250"/>
      <c r="BNR233" s="248"/>
      <c r="BNS233" s="249"/>
      <c r="BNT233" s="250"/>
      <c r="BNU233" s="248"/>
      <c r="BNV233" s="249"/>
      <c r="BNW233" s="250"/>
      <c r="BNX233" s="248"/>
      <c r="BNY233" s="249"/>
      <c r="BNZ233" s="250"/>
      <c r="BOA233" s="248"/>
      <c r="BOB233" s="249"/>
      <c r="BOC233" s="250"/>
      <c r="BOD233" s="248"/>
      <c r="BOE233" s="249"/>
      <c r="BOF233" s="250"/>
      <c r="BOG233" s="248"/>
      <c r="BOH233" s="249"/>
      <c r="BOI233" s="250"/>
      <c r="BOJ233" s="248"/>
      <c r="BOK233" s="249"/>
      <c r="BOL233" s="250"/>
      <c r="BOM233" s="248"/>
      <c r="BON233" s="249"/>
      <c r="BOO233" s="250"/>
      <c r="BOP233" s="248"/>
      <c r="BOQ233" s="249"/>
      <c r="BOR233" s="250"/>
      <c r="BOS233" s="248"/>
      <c r="BOT233" s="249"/>
      <c r="BOU233" s="250"/>
      <c r="BOV233" s="248"/>
      <c r="BOW233" s="249"/>
      <c r="BOX233" s="250"/>
      <c r="BOY233" s="248"/>
      <c r="BOZ233" s="249"/>
      <c r="BPA233" s="250"/>
      <c r="BPB233" s="248"/>
      <c r="BPC233" s="249"/>
      <c r="BPD233" s="250"/>
      <c r="BPE233" s="248"/>
      <c r="BPF233" s="249"/>
      <c r="BPG233" s="250"/>
      <c r="BPH233" s="248"/>
      <c r="BPI233" s="249"/>
      <c r="BPJ233" s="250"/>
      <c r="BPK233" s="248"/>
      <c r="BPL233" s="249"/>
      <c r="BPM233" s="250"/>
      <c r="BPN233" s="248"/>
      <c r="BPO233" s="249"/>
      <c r="BPP233" s="250"/>
      <c r="BPQ233" s="248"/>
      <c r="BPR233" s="249"/>
      <c r="BPS233" s="250"/>
      <c r="BPT233" s="248"/>
      <c r="BPU233" s="249"/>
      <c r="BPV233" s="250"/>
      <c r="BPW233" s="248"/>
      <c r="BPX233" s="249"/>
      <c r="BPY233" s="250"/>
      <c r="BPZ233" s="248"/>
      <c r="BQA233" s="249"/>
      <c r="BQB233" s="250"/>
      <c r="BQC233" s="248"/>
      <c r="BQD233" s="249"/>
      <c r="BQE233" s="250"/>
      <c r="BQF233" s="248"/>
      <c r="BQG233" s="249"/>
      <c r="BQH233" s="250"/>
      <c r="BQI233" s="248"/>
      <c r="BQJ233" s="249"/>
      <c r="BQK233" s="250"/>
      <c r="BQL233" s="248"/>
      <c r="BQM233" s="249"/>
      <c r="BQN233" s="250"/>
      <c r="BQO233" s="248"/>
      <c r="BQP233" s="249"/>
      <c r="BQQ233" s="250"/>
      <c r="BQR233" s="248"/>
      <c r="BQS233" s="249"/>
      <c r="BQT233" s="250"/>
      <c r="BQU233" s="248"/>
      <c r="BQV233" s="249"/>
      <c r="BQW233" s="250"/>
      <c r="BQX233" s="248"/>
      <c r="BQY233" s="249"/>
      <c r="BQZ233" s="250"/>
      <c r="BRA233" s="248"/>
      <c r="BRB233" s="249"/>
      <c r="BRC233" s="250"/>
      <c r="BRD233" s="248"/>
      <c r="BRE233" s="249"/>
      <c r="BRF233" s="250"/>
      <c r="BRG233" s="248"/>
      <c r="BRH233" s="249"/>
      <c r="BRI233" s="250"/>
      <c r="BRJ233" s="248"/>
      <c r="BRK233" s="249"/>
      <c r="BRL233" s="250"/>
      <c r="BRM233" s="248"/>
      <c r="BRN233" s="249"/>
      <c r="BRO233" s="250"/>
      <c r="BRP233" s="248"/>
      <c r="BRQ233" s="249"/>
      <c r="BRR233" s="250"/>
      <c r="BRS233" s="248"/>
      <c r="BRT233" s="249"/>
      <c r="BRU233" s="250"/>
      <c r="BRV233" s="248"/>
      <c r="BRW233" s="249"/>
      <c r="BRX233" s="250"/>
      <c r="BRY233" s="248"/>
      <c r="BRZ233" s="249"/>
      <c r="BSA233" s="250"/>
      <c r="BSB233" s="248"/>
      <c r="BSC233" s="249"/>
      <c r="BSD233" s="250"/>
      <c r="BSE233" s="248"/>
      <c r="BSF233" s="249"/>
      <c r="BSG233" s="250"/>
      <c r="BSH233" s="248"/>
      <c r="BSI233" s="249"/>
      <c r="BSJ233" s="250"/>
      <c r="BSK233" s="248"/>
      <c r="BSL233" s="249"/>
      <c r="BSM233" s="250"/>
      <c r="BSN233" s="248"/>
      <c r="BSO233" s="249"/>
      <c r="BSP233" s="250"/>
      <c r="BSQ233" s="248"/>
      <c r="BSR233" s="249"/>
      <c r="BSS233" s="250"/>
      <c r="BST233" s="248"/>
      <c r="BSU233" s="249"/>
      <c r="BSV233" s="250"/>
      <c r="BSW233" s="248"/>
      <c r="BSX233" s="249"/>
      <c r="BSY233" s="250"/>
      <c r="BSZ233" s="248"/>
      <c r="BTA233" s="249"/>
      <c r="BTB233" s="250"/>
      <c r="BTC233" s="248"/>
      <c r="BTD233" s="249"/>
      <c r="BTE233" s="250"/>
      <c r="BTF233" s="248"/>
      <c r="BTG233" s="249"/>
      <c r="BTH233" s="250"/>
      <c r="BTI233" s="248"/>
      <c r="BTJ233" s="249"/>
      <c r="BTK233" s="250"/>
      <c r="BTL233" s="248"/>
      <c r="BTM233" s="249"/>
      <c r="BTN233" s="250"/>
      <c r="BTO233" s="248"/>
      <c r="BTP233" s="249"/>
      <c r="BTQ233" s="250"/>
      <c r="BTR233" s="248"/>
      <c r="BTS233" s="249"/>
      <c r="BTT233" s="250"/>
      <c r="BTU233" s="248"/>
      <c r="BTV233" s="249"/>
      <c r="BTW233" s="250"/>
      <c r="BTX233" s="248"/>
      <c r="BTY233" s="249"/>
      <c r="BTZ233" s="250"/>
      <c r="BUA233" s="248"/>
      <c r="BUB233" s="249"/>
      <c r="BUC233" s="250"/>
      <c r="BUD233" s="248"/>
      <c r="BUE233" s="249"/>
      <c r="BUF233" s="250"/>
      <c r="BUG233" s="248"/>
      <c r="BUH233" s="249"/>
      <c r="BUI233" s="250"/>
      <c r="BUJ233" s="248"/>
      <c r="BUK233" s="249"/>
      <c r="BUL233" s="250"/>
      <c r="BUM233" s="248"/>
      <c r="BUN233" s="249"/>
      <c r="BUO233" s="250"/>
      <c r="BUP233" s="248"/>
      <c r="BUQ233" s="249"/>
      <c r="BUR233" s="250"/>
      <c r="BUS233" s="248"/>
      <c r="BUT233" s="249"/>
      <c r="BUU233" s="250"/>
      <c r="BUV233" s="248"/>
      <c r="BUW233" s="249"/>
      <c r="BUX233" s="250"/>
      <c r="BUY233" s="248"/>
      <c r="BUZ233" s="249"/>
      <c r="BVA233" s="250"/>
      <c r="BVB233" s="248"/>
      <c r="BVC233" s="249"/>
      <c r="BVD233" s="250"/>
      <c r="BVE233" s="248"/>
      <c r="BVF233" s="249"/>
      <c r="BVG233" s="250"/>
      <c r="BVH233" s="248"/>
      <c r="BVI233" s="249"/>
      <c r="BVJ233" s="250"/>
      <c r="BVK233" s="248"/>
      <c r="BVL233" s="249"/>
      <c r="BVM233" s="250"/>
      <c r="BVN233" s="248"/>
      <c r="BVO233" s="249"/>
      <c r="BVP233" s="250"/>
      <c r="BVQ233" s="248"/>
      <c r="BVR233" s="249"/>
      <c r="BVS233" s="250"/>
      <c r="BVT233" s="248"/>
      <c r="BVU233" s="249"/>
      <c r="BVV233" s="250"/>
      <c r="BVW233" s="248"/>
      <c r="BVX233" s="249"/>
      <c r="BVY233" s="250"/>
      <c r="BVZ233" s="248"/>
      <c r="BWA233" s="249"/>
      <c r="BWB233" s="250"/>
      <c r="BWC233" s="248"/>
      <c r="BWD233" s="249"/>
      <c r="BWE233" s="250"/>
      <c r="BWF233" s="248"/>
      <c r="BWG233" s="249"/>
      <c r="BWH233" s="250"/>
      <c r="BWI233" s="248"/>
      <c r="BWJ233" s="249"/>
      <c r="BWK233" s="250"/>
      <c r="BWL233" s="248"/>
      <c r="BWM233" s="249"/>
      <c r="BWN233" s="250"/>
      <c r="BWO233" s="248"/>
      <c r="BWP233" s="249"/>
      <c r="BWQ233" s="250"/>
      <c r="BWR233" s="248"/>
      <c r="BWS233" s="249"/>
      <c r="BWT233" s="250"/>
      <c r="BWU233" s="248"/>
      <c r="BWV233" s="249"/>
      <c r="BWW233" s="250"/>
      <c r="BWX233" s="248"/>
      <c r="BWY233" s="249"/>
      <c r="BWZ233" s="250"/>
      <c r="BXA233" s="248"/>
      <c r="BXB233" s="249"/>
      <c r="BXC233" s="250"/>
      <c r="BXD233" s="248"/>
      <c r="BXE233" s="249"/>
      <c r="BXF233" s="250"/>
      <c r="BXG233" s="248"/>
      <c r="BXH233" s="249"/>
      <c r="BXI233" s="250"/>
      <c r="BXJ233" s="248"/>
      <c r="BXK233" s="249"/>
      <c r="BXL233" s="250"/>
      <c r="BXM233" s="248"/>
      <c r="BXN233" s="249"/>
      <c r="BXO233" s="250"/>
      <c r="BXP233" s="248"/>
      <c r="BXQ233" s="249"/>
      <c r="BXR233" s="250"/>
      <c r="BXS233" s="248"/>
      <c r="BXT233" s="249"/>
      <c r="BXU233" s="250"/>
      <c r="BXV233" s="248"/>
      <c r="BXW233" s="249"/>
      <c r="BXX233" s="250"/>
      <c r="BXY233" s="248"/>
      <c r="BXZ233" s="249"/>
      <c r="BYA233" s="250"/>
      <c r="BYB233" s="248"/>
      <c r="BYC233" s="249"/>
      <c r="BYD233" s="250"/>
      <c r="BYE233" s="248"/>
      <c r="BYF233" s="249"/>
      <c r="BYG233" s="250"/>
      <c r="BYH233" s="248"/>
      <c r="BYI233" s="249"/>
      <c r="BYJ233" s="250"/>
      <c r="BYK233" s="248"/>
      <c r="BYL233" s="249"/>
      <c r="BYM233" s="250"/>
      <c r="BYN233" s="248"/>
      <c r="BYO233" s="249"/>
      <c r="BYP233" s="250"/>
      <c r="BYQ233" s="248"/>
      <c r="BYR233" s="249"/>
      <c r="BYS233" s="250"/>
      <c r="BYT233" s="248"/>
      <c r="BYU233" s="249"/>
      <c r="BYV233" s="250"/>
      <c r="BYW233" s="248"/>
      <c r="BYX233" s="249"/>
      <c r="BYY233" s="250"/>
      <c r="BYZ233" s="248"/>
      <c r="BZA233" s="249"/>
      <c r="BZB233" s="250"/>
      <c r="BZC233" s="248"/>
      <c r="BZD233" s="249"/>
      <c r="BZE233" s="250"/>
      <c r="BZF233" s="248"/>
      <c r="BZG233" s="249"/>
      <c r="BZH233" s="250"/>
      <c r="BZI233" s="248"/>
      <c r="BZJ233" s="249"/>
      <c r="BZK233" s="250"/>
      <c r="BZL233" s="248"/>
      <c r="BZM233" s="249"/>
      <c r="BZN233" s="250"/>
      <c r="BZO233" s="248"/>
      <c r="BZP233" s="249"/>
      <c r="BZQ233" s="250"/>
      <c r="BZR233" s="248"/>
      <c r="BZS233" s="249"/>
      <c r="BZT233" s="250"/>
      <c r="BZU233" s="248"/>
      <c r="BZV233" s="249"/>
      <c r="BZW233" s="250"/>
      <c r="BZX233" s="248"/>
      <c r="BZY233" s="249"/>
      <c r="BZZ233" s="250"/>
      <c r="CAA233" s="248"/>
      <c r="CAB233" s="249"/>
      <c r="CAC233" s="250"/>
      <c r="CAD233" s="248"/>
      <c r="CAE233" s="249"/>
      <c r="CAF233" s="250"/>
      <c r="CAG233" s="248"/>
      <c r="CAH233" s="249"/>
      <c r="CAI233" s="250"/>
      <c r="CAJ233" s="248"/>
      <c r="CAK233" s="249"/>
      <c r="CAL233" s="250"/>
      <c r="CAM233" s="248"/>
      <c r="CAN233" s="249"/>
      <c r="CAO233" s="250"/>
      <c r="CAP233" s="248"/>
      <c r="CAQ233" s="249"/>
      <c r="CAR233" s="250"/>
      <c r="CAS233" s="248"/>
      <c r="CAT233" s="249"/>
      <c r="CAU233" s="250"/>
      <c r="CAV233" s="248"/>
      <c r="CAW233" s="249"/>
      <c r="CAX233" s="250"/>
      <c r="CAY233" s="248"/>
      <c r="CAZ233" s="249"/>
      <c r="CBA233" s="250"/>
      <c r="CBB233" s="248"/>
      <c r="CBC233" s="249"/>
      <c r="CBD233" s="250"/>
      <c r="CBE233" s="248"/>
      <c r="CBF233" s="249"/>
      <c r="CBG233" s="250"/>
      <c r="CBH233" s="248"/>
      <c r="CBI233" s="249"/>
      <c r="CBJ233" s="250"/>
      <c r="CBK233" s="248"/>
      <c r="CBL233" s="249"/>
      <c r="CBM233" s="250"/>
      <c r="CBN233" s="248"/>
      <c r="CBO233" s="249"/>
      <c r="CBP233" s="250"/>
      <c r="CBQ233" s="248"/>
      <c r="CBR233" s="249"/>
      <c r="CBS233" s="250"/>
      <c r="CBT233" s="248"/>
      <c r="CBU233" s="249"/>
      <c r="CBV233" s="250"/>
      <c r="CBW233" s="248"/>
      <c r="CBX233" s="249"/>
      <c r="CBY233" s="250"/>
      <c r="CBZ233" s="248"/>
      <c r="CCA233" s="249"/>
      <c r="CCB233" s="250"/>
      <c r="CCC233" s="248"/>
      <c r="CCD233" s="249"/>
      <c r="CCE233" s="250"/>
      <c r="CCF233" s="248"/>
      <c r="CCG233" s="249"/>
      <c r="CCH233" s="250"/>
      <c r="CCI233" s="248"/>
      <c r="CCJ233" s="249"/>
      <c r="CCK233" s="250"/>
      <c r="CCL233" s="248"/>
      <c r="CCM233" s="249"/>
      <c r="CCN233" s="250"/>
      <c r="CCO233" s="248"/>
      <c r="CCP233" s="249"/>
      <c r="CCQ233" s="250"/>
      <c r="CCR233" s="248"/>
      <c r="CCS233" s="249"/>
      <c r="CCT233" s="250"/>
      <c r="CCU233" s="248"/>
      <c r="CCV233" s="249"/>
      <c r="CCW233" s="250"/>
      <c r="CCX233" s="248"/>
      <c r="CCY233" s="249"/>
      <c r="CCZ233" s="250"/>
      <c r="CDA233" s="248"/>
      <c r="CDB233" s="249"/>
      <c r="CDC233" s="250"/>
      <c r="CDD233" s="248"/>
      <c r="CDE233" s="249"/>
      <c r="CDF233" s="250"/>
      <c r="CDG233" s="248"/>
      <c r="CDH233" s="249"/>
      <c r="CDI233" s="250"/>
      <c r="CDJ233" s="248"/>
      <c r="CDK233" s="249"/>
      <c r="CDL233" s="250"/>
      <c r="CDM233" s="248"/>
      <c r="CDN233" s="249"/>
      <c r="CDO233" s="250"/>
      <c r="CDP233" s="248"/>
      <c r="CDQ233" s="249"/>
      <c r="CDR233" s="250"/>
      <c r="CDS233" s="248"/>
      <c r="CDT233" s="249"/>
      <c r="CDU233" s="250"/>
      <c r="CDV233" s="248"/>
      <c r="CDW233" s="249"/>
      <c r="CDX233" s="250"/>
      <c r="CDY233" s="248"/>
      <c r="CDZ233" s="249"/>
      <c r="CEA233" s="250"/>
      <c r="CEB233" s="248"/>
      <c r="CEC233" s="249"/>
      <c r="CED233" s="250"/>
      <c r="CEE233" s="248"/>
      <c r="CEF233" s="249"/>
      <c r="CEG233" s="250"/>
      <c r="CEH233" s="248"/>
      <c r="CEI233" s="249"/>
      <c r="CEJ233" s="250"/>
      <c r="CEK233" s="248"/>
      <c r="CEL233" s="249"/>
      <c r="CEM233" s="250"/>
      <c r="CEN233" s="248"/>
      <c r="CEO233" s="249"/>
      <c r="CEP233" s="250"/>
      <c r="CEQ233" s="248"/>
      <c r="CER233" s="249"/>
      <c r="CES233" s="250"/>
      <c r="CET233" s="248"/>
      <c r="CEU233" s="249"/>
      <c r="CEV233" s="250"/>
      <c r="CEW233" s="248"/>
      <c r="CEX233" s="249"/>
      <c r="CEY233" s="250"/>
      <c r="CEZ233" s="248"/>
      <c r="CFA233" s="249"/>
      <c r="CFB233" s="250"/>
      <c r="CFC233" s="248"/>
      <c r="CFD233" s="249"/>
      <c r="CFE233" s="250"/>
      <c r="CFF233" s="248"/>
      <c r="CFG233" s="249"/>
      <c r="CFH233" s="250"/>
      <c r="CFI233" s="248"/>
      <c r="CFJ233" s="249"/>
      <c r="CFK233" s="250"/>
      <c r="CFL233" s="248"/>
      <c r="CFM233" s="249"/>
      <c r="CFN233" s="250"/>
      <c r="CFO233" s="248"/>
      <c r="CFP233" s="249"/>
      <c r="CFQ233" s="250"/>
      <c r="CFR233" s="248"/>
      <c r="CFS233" s="249"/>
      <c r="CFT233" s="250"/>
      <c r="CFU233" s="248"/>
      <c r="CFV233" s="249"/>
      <c r="CFW233" s="250"/>
      <c r="CFX233" s="248"/>
      <c r="CFY233" s="249"/>
      <c r="CFZ233" s="250"/>
      <c r="CGA233" s="248"/>
      <c r="CGB233" s="249"/>
      <c r="CGC233" s="250"/>
      <c r="CGD233" s="248"/>
      <c r="CGE233" s="249"/>
      <c r="CGF233" s="250"/>
      <c r="CGG233" s="248"/>
      <c r="CGH233" s="249"/>
      <c r="CGI233" s="250"/>
      <c r="CGJ233" s="248"/>
      <c r="CGK233" s="249"/>
      <c r="CGL233" s="250"/>
      <c r="CGM233" s="248"/>
      <c r="CGN233" s="249"/>
      <c r="CGO233" s="250"/>
      <c r="CGP233" s="248"/>
      <c r="CGQ233" s="249"/>
      <c r="CGR233" s="250"/>
      <c r="CGS233" s="248"/>
      <c r="CGT233" s="249"/>
      <c r="CGU233" s="250"/>
      <c r="CGV233" s="248"/>
      <c r="CGW233" s="249"/>
      <c r="CGX233" s="250"/>
      <c r="CGY233" s="248"/>
      <c r="CGZ233" s="249"/>
      <c r="CHA233" s="250"/>
      <c r="CHB233" s="248"/>
      <c r="CHC233" s="249"/>
      <c r="CHD233" s="250"/>
      <c r="CHE233" s="248"/>
      <c r="CHF233" s="249"/>
      <c r="CHG233" s="250"/>
      <c r="CHH233" s="248"/>
      <c r="CHI233" s="249"/>
      <c r="CHJ233" s="250"/>
      <c r="CHK233" s="248"/>
      <c r="CHL233" s="249"/>
      <c r="CHM233" s="250"/>
      <c r="CHN233" s="248"/>
      <c r="CHO233" s="249"/>
      <c r="CHP233" s="250"/>
      <c r="CHQ233" s="248"/>
      <c r="CHR233" s="249"/>
      <c r="CHS233" s="250"/>
      <c r="CHT233" s="248"/>
      <c r="CHU233" s="249"/>
      <c r="CHV233" s="250"/>
      <c r="CHW233" s="248"/>
      <c r="CHX233" s="249"/>
      <c r="CHY233" s="250"/>
      <c r="CHZ233" s="248"/>
      <c r="CIA233" s="249"/>
      <c r="CIB233" s="250"/>
      <c r="CIC233" s="248"/>
      <c r="CID233" s="249"/>
      <c r="CIE233" s="250"/>
      <c r="CIF233" s="248"/>
      <c r="CIG233" s="249"/>
      <c r="CIH233" s="250"/>
      <c r="CII233" s="248"/>
      <c r="CIJ233" s="249"/>
      <c r="CIK233" s="250"/>
      <c r="CIL233" s="248"/>
      <c r="CIM233" s="249"/>
      <c r="CIN233" s="250"/>
      <c r="CIO233" s="248"/>
      <c r="CIP233" s="249"/>
      <c r="CIQ233" s="250"/>
      <c r="CIR233" s="248"/>
      <c r="CIS233" s="249"/>
      <c r="CIT233" s="250"/>
      <c r="CIU233" s="248"/>
      <c r="CIV233" s="249"/>
      <c r="CIW233" s="250"/>
      <c r="CIX233" s="248"/>
      <c r="CIY233" s="249"/>
      <c r="CIZ233" s="250"/>
      <c r="CJA233" s="248"/>
      <c r="CJB233" s="249"/>
      <c r="CJC233" s="250"/>
      <c r="CJD233" s="248"/>
      <c r="CJE233" s="249"/>
      <c r="CJF233" s="250"/>
      <c r="CJG233" s="248"/>
      <c r="CJH233" s="249"/>
      <c r="CJI233" s="250"/>
      <c r="CJJ233" s="248"/>
      <c r="CJK233" s="249"/>
      <c r="CJL233" s="250"/>
      <c r="CJM233" s="248"/>
      <c r="CJN233" s="249"/>
      <c r="CJO233" s="250"/>
      <c r="CJP233" s="248"/>
      <c r="CJQ233" s="249"/>
      <c r="CJR233" s="250"/>
      <c r="CJS233" s="248"/>
      <c r="CJT233" s="249"/>
      <c r="CJU233" s="250"/>
      <c r="CJV233" s="248"/>
      <c r="CJW233" s="249"/>
      <c r="CJX233" s="250"/>
      <c r="CJY233" s="248"/>
      <c r="CJZ233" s="249"/>
      <c r="CKA233" s="250"/>
      <c r="CKB233" s="248"/>
      <c r="CKC233" s="249"/>
      <c r="CKD233" s="250"/>
      <c r="CKE233" s="248"/>
      <c r="CKF233" s="249"/>
      <c r="CKG233" s="250"/>
      <c r="CKH233" s="248"/>
      <c r="CKI233" s="249"/>
      <c r="CKJ233" s="250"/>
      <c r="CKK233" s="248"/>
      <c r="CKL233" s="249"/>
      <c r="CKM233" s="250"/>
      <c r="CKN233" s="248"/>
      <c r="CKO233" s="249"/>
      <c r="CKP233" s="250"/>
      <c r="CKQ233" s="248"/>
      <c r="CKR233" s="249"/>
      <c r="CKS233" s="250"/>
      <c r="CKT233" s="248"/>
      <c r="CKU233" s="249"/>
      <c r="CKV233" s="250"/>
      <c r="CKW233" s="248"/>
      <c r="CKX233" s="249"/>
      <c r="CKY233" s="250"/>
      <c r="CKZ233" s="248"/>
      <c r="CLA233" s="249"/>
      <c r="CLB233" s="250"/>
      <c r="CLC233" s="248"/>
      <c r="CLD233" s="249"/>
      <c r="CLE233" s="250"/>
      <c r="CLF233" s="248"/>
      <c r="CLG233" s="249"/>
      <c r="CLH233" s="250"/>
      <c r="CLI233" s="248"/>
      <c r="CLJ233" s="249"/>
      <c r="CLK233" s="250"/>
      <c r="CLL233" s="248"/>
      <c r="CLM233" s="249"/>
      <c r="CLN233" s="250"/>
      <c r="CLO233" s="248"/>
      <c r="CLP233" s="249"/>
      <c r="CLQ233" s="250"/>
      <c r="CLR233" s="248"/>
      <c r="CLS233" s="249"/>
      <c r="CLT233" s="250"/>
      <c r="CLU233" s="248"/>
      <c r="CLV233" s="249"/>
      <c r="CLW233" s="250"/>
      <c r="CLX233" s="248"/>
      <c r="CLY233" s="249"/>
      <c r="CLZ233" s="250"/>
      <c r="CMA233" s="248"/>
      <c r="CMB233" s="249"/>
      <c r="CMC233" s="250"/>
      <c r="CMD233" s="248"/>
      <c r="CME233" s="249"/>
      <c r="CMF233" s="250"/>
      <c r="CMG233" s="248"/>
      <c r="CMH233" s="249"/>
      <c r="CMI233" s="250"/>
      <c r="CMJ233" s="248"/>
      <c r="CMK233" s="249"/>
      <c r="CML233" s="250"/>
      <c r="CMM233" s="248"/>
      <c r="CMN233" s="249"/>
      <c r="CMO233" s="250"/>
      <c r="CMP233" s="248"/>
      <c r="CMQ233" s="249"/>
      <c r="CMR233" s="250"/>
      <c r="CMS233" s="248"/>
      <c r="CMT233" s="249"/>
      <c r="CMU233" s="250"/>
      <c r="CMV233" s="248"/>
      <c r="CMW233" s="249"/>
      <c r="CMX233" s="250"/>
      <c r="CMY233" s="248"/>
      <c r="CMZ233" s="249"/>
      <c r="CNA233" s="250"/>
      <c r="CNB233" s="248"/>
      <c r="CNC233" s="249"/>
      <c r="CND233" s="250"/>
      <c r="CNE233" s="248"/>
      <c r="CNF233" s="249"/>
      <c r="CNG233" s="250"/>
      <c r="CNH233" s="248"/>
      <c r="CNI233" s="249"/>
      <c r="CNJ233" s="250"/>
      <c r="CNK233" s="248"/>
      <c r="CNL233" s="249"/>
      <c r="CNM233" s="250"/>
      <c r="CNN233" s="248"/>
      <c r="CNO233" s="249"/>
      <c r="CNP233" s="250"/>
      <c r="CNQ233" s="248"/>
      <c r="CNR233" s="249"/>
      <c r="CNS233" s="250"/>
      <c r="CNT233" s="248"/>
      <c r="CNU233" s="249"/>
      <c r="CNV233" s="250"/>
      <c r="CNW233" s="248"/>
      <c r="CNX233" s="249"/>
      <c r="CNY233" s="250"/>
      <c r="CNZ233" s="248"/>
      <c r="COA233" s="249"/>
      <c r="COB233" s="250"/>
      <c r="COC233" s="248"/>
      <c r="COD233" s="249"/>
      <c r="COE233" s="250"/>
      <c r="COF233" s="248"/>
      <c r="COG233" s="249"/>
      <c r="COH233" s="250"/>
      <c r="COI233" s="248"/>
      <c r="COJ233" s="249"/>
      <c r="COK233" s="250"/>
      <c r="COL233" s="248"/>
      <c r="COM233" s="249"/>
      <c r="CON233" s="250"/>
      <c r="COO233" s="248"/>
      <c r="COP233" s="249"/>
      <c r="COQ233" s="250"/>
      <c r="COR233" s="248"/>
      <c r="COS233" s="249"/>
      <c r="COT233" s="250"/>
      <c r="COU233" s="248"/>
      <c r="COV233" s="249"/>
      <c r="COW233" s="250"/>
      <c r="COX233" s="248"/>
      <c r="COY233" s="249"/>
      <c r="COZ233" s="250"/>
      <c r="CPA233" s="248"/>
      <c r="CPB233" s="249"/>
      <c r="CPC233" s="250"/>
      <c r="CPD233" s="248"/>
      <c r="CPE233" s="249"/>
      <c r="CPF233" s="250"/>
      <c r="CPG233" s="248"/>
      <c r="CPH233" s="249"/>
      <c r="CPI233" s="250"/>
      <c r="CPJ233" s="248"/>
      <c r="CPK233" s="249"/>
      <c r="CPL233" s="250"/>
      <c r="CPM233" s="248"/>
      <c r="CPN233" s="249"/>
      <c r="CPO233" s="250"/>
      <c r="CPP233" s="248"/>
      <c r="CPQ233" s="249"/>
      <c r="CPR233" s="250"/>
      <c r="CPS233" s="248"/>
      <c r="CPT233" s="249"/>
      <c r="CPU233" s="250"/>
      <c r="CPV233" s="248"/>
      <c r="CPW233" s="249"/>
      <c r="CPX233" s="250"/>
      <c r="CPY233" s="248"/>
      <c r="CPZ233" s="249"/>
      <c r="CQA233" s="250"/>
      <c r="CQB233" s="248"/>
      <c r="CQC233" s="249"/>
      <c r="CQD233" s="250"/>
      <c r="CQE233" s="248"/>
      <c r="CQF233" s="249"/>
      <c r="CQG233" s="250"/>
      <c r="CQH233" s="248"/>
      <c r="CQI233" s="249"/>
      <c r="CQJ233" s="250"/>
      <c r="CQK233" s="248"/>
      <c r="CQL233" s="249"/>
      <c r="CQM233" s="250"/>
      <c r="CQN233" s="248"/>
      <c r="CQO233" s="249"/>
      <c r="CQP233" s="250"/>
      <c r="CQQ233" s="248"/>
      <c r="CQR233" s="249"/>
      <c r="CQS233" s="250"/>
      <c r="CQT233" s="248"/>
      <c r="CQU233" s="249"/>
      <c r="CQV233" s="250"/>
      <c r="CQW233" s="248"/>
      <c r="CQX233" s="249"/>
      <c r="CQY233" s="250"/>
      <c r="CQZ233" s="248"/>
      <c r="CRA233" s="249"/>
      <c r="CRB233" s="250"/>
      <c r="CRC233" s="248"/>
      <c r="CRD233" s="249"/>
      <c r="CRE233" s="250"/>
      <c r="CRF233" s="248"/>
      <c r="CRG233" s="249"/>
      <c r="CRH233" s="250"/>
      <c r="CRI233" s="248"/>
      <c r="CRJ233" s="249"/>
      <c r="CRK233" s="250"/>
      <c r="CRL233" s="248"/>
      <c r="CRM233" s="249"/>
      <c r="CRN233" s="250"/>
      <c r="CRO233" s="248"/>
      <c r="CRP233" s="249"/>
      <c r="CRQ233" s="250"/>
      <c r="CRR233" s="248"/>
      <c r="CRS233" s="249"/>
      <c r="CRT233" s="250"/>
      <c r="CRU233" s="248"/>
      <c r="CRV233" s="249"/>
      <c r="CRW233" s="250"/>
      <c r="CRX233" s="248"/>
      <c r="CRY233" s="249"/>
      <c r="CRZ233" s="250"/>
      <c r="CSA233" s="248"/>
      <c r="CSB233" s="249"/>
      <c r="CSC233" s="250"/>
      <c r="CSD233" s="248"/>
      <c r="CSE233" s="249"/>
      <c r="CSF233" s="250"/>
      <c r="CSG233" s="248"/>
      <c r="CSH233" s="249"/>
      <c r="CSI233" s="250"/>
      <c r="CSJ233" s="248"/>
      <c r="CSK233" s="249"/>
      <c r="CSL233" s="250"/>
      <c r="CSM233" s="248"/>
      <c r="CSN233" s="249"/>
      <c r="CSO233" s="250"/>
      <c r="CSP233" s="248"/>
      <c r="CSQ233" s="249"/>
      <c r="CSR233" s="250"/>
      <c r="CSS233" s="248"/>
      <c r="CST233" s="249"/>
      <c r="CSU233" s="250"/>
      <c r="CSV233" s="248"/>
      <c r="CSW233" s="249"/>
      <c r="CSX233" s="250"/>
      <c r="CSY233" s="248"/>
      <c r="CSZ233" s="249"/>
      <c r="CTA233" s="250"/>
      <c r="CTB233" s="248"/>
      <c r="CTC233" s="249"/>
      <c r="CTD233" s="250"/>
      <c r="CTE233" s="248"/>
      <c r="CTF233" s="249"/>
      <c r="CTG233" s="250"/>
      <c r="CTH233" s="248"/>
      <c r="CTI233" s="249"/>
      <c r="CTJ233" s="250"/>
      <c r="CTK233" s="248"/>
      <c r="CTL233" s="249"/>
      <c r="CTM233" s="250"/>
      <c r="CTN233" s="248"/>
      <c r="CTO233" s="249"/>
      <c r="CTP233" s="250"/>
      <c r="CTQ233" s="248"/>
      <c r="CTR233" s="249"/>
      <c r="CTS233" s="250"/>
      <c r="CTT233" s="248"/>
      <c r="CTU233" s="249"/>
      <c r="CTV233" s="250"/>
      <c r="CTW233" s="248"/>
      <c r="CTX233" s="249"/>
      <c r="CTY233" s="250"/>
      <c r="CTZ233" s="248"/>
      <c r="CUA233" s="249"/>
      <c r="CUB233" s="250"/>
      <c r="CUC233" s="248"/>
      <c r="CUD233" s="249"/>
      <c r="CUE233" s="250"/>
      <c r="CUF233" s="248"/>
      <c r="CUG233" s="249"/>
      <c r="CUH233" s="250"/>
      <c r="CUI233" s="248"/>
      <c r="CUJ233" s="249"/>
      <c r="CUK233" s="250"/>
      <c r="CUL233" s="248"/>
      <c r="CUM233" s="249"/>
      <c r="CUN233" s="250"/>
      <c r="CUO233" s="248"/>
      <c r="CUP233" s="249"/>
      <c r="CUQ233" s="250"/>
      <c r="CUR233" s="248"/>
      <c r="CUS233" s="249"/>
      <c r="CUT233" s="250"/>
      <c r="CUU233" s="248"/>
      <c r="CUV233" s="249"/>
      <c r="CUW233" s="250"/>
      <c r="CUX233" s="248"/>
      <c r="CUY233" s="249"/>
      <c r="CUZ233" s="250"/>
      <c r="CVA233" s="248"/>
      <c r="CVB233" s="249"/>
      <c r="CVC233" s="250"/>
      <c r="CVD233" s="248"/>
      <c r="CVE233" s="249"/>
      <c r="CVF233" s="250"/>
      <c r="CVG233" s="248"/>
      <c r="CVH233" s="249"/>
      <c r="CVI233" s="250"/>
      <c r="CVJ233" s="248"/>
      <c r="CVK233" s="249"/>
      <c r="CVL233" s="250"/>
      <c r="CVM233" s="248"/>
      <c r="CVN233" s="249"/>
      <c r="CVO233" s="250"/>
      <c r="CVP233" s="248"/>
      <c r="CVQ233" s="249"/>
      <c r="CVR233" s="250"/>
      <c r="CVS233" s="248"/>
      <c r="CVT233" s="249"/>
      <c r="CVU233" s="250"/>
      <c r="CVV233" s="248"/>
      <c r="CVW233" s="249"/>
      <c r="CVX233" s="250"/>
      <c r="CVY233" s="248"/>
      <c r="CVZ233" s="249"/>
      <c r="CWA233" s="250"/>
      <c r="CWB233" s="248"/>
      <c r="CWC233" s="249"/>
      <c r="CWD233" s="250"/>
      <c r="CWE233" s="248"/>
      <c r="CWF233" s="249"/>
      <c r="CWG233" s="250"/>
      <c r="CWH233" s="248"/>
      <c r="CWI233" s="249"/>
      <c r="CWJ233" s="250"/>
      <c r="CWK233" s="248"/>
      <c r="CWL233" s="249"/>
      <c r="CWM233" s="250"/>
      <c r="CWN233" s="248"/>
      <c r="CWO233" s="249"/>
      <c r="CWP233" s="250"/>
      <c r="CWQ233" s="248"/>
      <c r="CWR233" s="249"/>
      <c r="CWS233" s="250"/>
      <c r="CWT233" s="248"/>
      <c r="CWU233" s="249"/>
      <c r="CWV233" s="250"/>
      <c r="CWW233" s="248"/>
      <c r="CWX233" s="249"/>
      <c r="CWY233" s="250"/>
      <c r="CWZ233" s="248"/>
      <c r="CXA233" s="249"/>
      <c r="CXB233" s="250"/>
      <c r="CXC233" s="248"/>
      <c r="CXD233" s="249"/>
      <c r="CXE233" s="250"/>
      <c r="CXF233" s="248"/>
      <c r="CXG233" s="249"/>
      <c r="CXH233" s="250"/>
      <c r="CXI233" s="248"/>
      <c r="CXJ233" s="249"/>
      <c r="CXK233" s="250"/>
      <c r="CXL233" s="248"/>
      <c r="CXM233" s="249"/>
      <c r="CXN233" s="250"/>
      <c r="CXO233" s="248"/>
      <c r="CXP233" s="249"/>
      <c r="CXQ233" s="250"/>
      <c r="CXR233" s="248"/>
      <c r="CXS233" s="249"/>
      <c r="CXT233" s="250"/>
      <c r="CXU233" s="248"/>
      <c r="CXV233" s="249"/>
      <c r="CXW233" s="250"/>
      <c r="CXX233" s="248"/>
      <c r="CXY233" s="249"/>
      <c r="CXZ233" s="250"/>
      <c r="CYA233" s="248"/>
      <c r="CYB233" s="249"/>
      <c r="CYC233" s="250"/>
      <c r="CYD233" s="248"/>
      <c r="CYE233" s="249"/>
      <c r="CYF233" s="250"/>
      <c r="CYG233" s="248"/>
      <c r="CYH233" s="249"/>
      <c r="CYI233" s="250"/>
      <c r="CYJ233" s="248"/>
      <c r="CYK233" s="249"/>
      <c r="CYL233" s="250"/>
      <c r="CYM233" s="248"/>
      <c r="CYN233" s="249"/>
      <c r="CYO233" s="250"/>
      <c r="CYP233" s="248"/>
      <c r="CYQ233" s="249"/>
      <c r="CYR233" s="250"/>
      <c r="CYS233" s="248"/>
      <c r="CYT233" s="249"/>
      <c r="CYU233" s="250"/>
      <c r="CYV233" s="248"/>
      <c r="CYW233" s="249"/>
      <c r="CYX233" s="250"/>
      <c r="CYY233" s="248"/>
      <c r="CYZ233" s="249"/>
      <c r="CZA233" s="250"/>
      <c r="CZB233" s="248"/>
      <c r="CZC233" s="249"/>
      <c r="CZD233" s="250"/>
      <c r="CZE233" s="248"/>
      <c r="CZF233" s="249"/>
      <c r="CZG233" s="250"/>
      <c r="CZH233" s="248"/>
      <c r="CZI233" s="249"/>
      <c r="CZJ233" s="250"/>
      <c r="CZK233" s="248"/>
      <c r="CZL233" s="249"/>
      <c r="CZM233" s="250"/>
      <c r="CZN233" s="248"/>
      <c r="CZO233" s="249"/>
      <c r="CZP233" s="250"/>
      <c r="CZQ233" s="248"/>
      <c r="CZR233" s="249"/>
      <c r="CZS233" s="250"/>
      <c r="CZT233" s="248"/>
      <c r="CZU233" s="249"/>
      <c r="CZV233" s="250"/>
      <c r="CZW233" s="248"/>
      <c r="CZX233" s="249"/>
      <c r="CZY233" s="250"/>
      <c r="CZZ233" s="248"/>
      <c r="DAA233" s="249"/>
      <c r="DAB233" s="250"/>
      <c r="DAC233" s="248"/>
      <c r="DAD233" s="249"/>
      <c r="DAE233" s="250"/>
      <c r="DAF233" s="248"/>
      <c r="DAG233" s="249"/>
      <c r="DAH233" s="250"/>
      <c r="DAI233" s="248"/>
      <c r="DAJ233" s="249"/>
      <c r="DAK233" s="250"/>
      <c r="DAL233" s="248"/>
      <c r="DAM233" s="249"/>
      <c r="DAN233" s="250"/>
      <c r="DAO233" s="248"/>
      <c r="DAP233" s="249"/>
      <c r="DAQ233" s="250"/>
      <c r="DAR233" s="248"/>
      <c r="DAS233" s="249"/>
      <c r="DAT233" s="250"/>
      <c r="DAU233" s="248"/>
      <c r="DAV233" s="249"/>
      <c r="DAW233" s="250"/>
      <c r="DAX233" s="248"/>
      <c r="DAY233" s="249"/>
      <c r="DAZ233" s="250"/>
      <c r="DBA233" s="248"/>
      <c r="DBB233" s="249"/>
      <c r="DBC233" s="250"/>
      <c r="DBD233" s="248"/>
      <c r="DBE233" s="249"/>
      <c r="DBF233" s="250"/>
      <c r="DBG233" s="248"/>
      <c r="DBH233" s="249"/>
      <c r="DBI233" s="250"/>
      <c r="DBJ233" s="248"/>
      <c r="DBK233" s="249"/>
      <c r="DBL233" s="250"/>
      <c r="DBM233" s="248"/>
      <c r="DBN233" s="249"/>
      <c r="DBO233" s="250"/>
      <c r="DBP233" s="248"/>
      <c r="DBQ233" s="249"/>
      <c r="DBR233" s="250"/>
      <c r="DBS233" s="248"/>
      <c r="DBT233" s="249"/>
      <c r="DBU233" s="250"/>
      <c r="DBV233" s="248"/>
      <c r="DBW233" s="249"/>
      <c r="DBX233" s="250"/>
      <c r="DBY233" s="248"/>
      <c r="DBZ233" s="249"/>
      <c r="DCA233" s="250"/>
      <c r="DCB233" s="248"/>
      <c r="DCC233" s="249"/>
      <c r="DCD233" s="250"/>
      <c r="DCE233" s="248"/>
      <c r="DCF233" s="249"/>
      <c r="DCG233" s="250"/>
      <c r="DCH233" s="248"/>
      <c r="DCI233" s="249"/>
      <c r="DCJ233" s="250"/>
      <c r="DCK233" s="248"/>
      <c r="DCL233" s="249"/>
      <c r="DCM233" s="250"/>
      <c r="DCN233" s="248"/>
      <c r="DCO233" s="249"/>
      <c r="DCP233" s="250"/>
      <c r="DCQ233" s="248"/>
      <c r="DCR233" s="249"/>
      <c r="DCS233" s="250"/>
      <c r="DCT233" s="248"/>
      <c r="DCU233" s="249"/>
      <c r="DCV233" s="250"/>
      <c r="DCW233" s="248"/>
      <c r="DCX233" s="249"/>
      <c r="DCY233" s="250"/>
      <c r="DCZ233" s="248"/>
      <c r="DDA233" s="249"/>
      <c r="DDB233" s="250"/>
      <c r="DDC233" s="248"/>
      <c r="DDD233" s="249"/>
      <c r="DDE233" s="250"/>
      <c r="DDF233" s="248"/>
      <c r="DDG233" s="249"/>
      <c r="DDH233" s="250"/>
      <c r="DDI233" s="248"/>
      <c r="DDJ233" s="249"/>
      <c r="DDK233" s="250"/>
      <c r="DDL233" s="248"/>
      <c r="DDM233" s="249"/>
      <c r="DDN233" s="250"/>
      <c r="DDO233" s="248"/>
      <c r="DDP233" s="249"/>
      <c r="DDQ233" s="250"/>
      <c r="DDR233" s="248"/>
      <c r="DDS233" s="249"/>
      <c r="DDT233" s="250"/>
      <c r="DDU233" s="248"/>
      <c r="DDV233" s="249"/>
      <c r="DDW233" s="250"/>
      <c r="DDX233" s="248"/>
      <c r="DDY233" s="249"/>
      <c r="DDZ233" s="250"/>
      <c r="DEA233" s="248"/>
      <c r="DEB233" s="249"/>
      <c r="DEC233" s="250"/>
      <c r="DED233" s="248"/>
      <c r="DEE233" s="249"/>
      <c r="DEF233" s="250"/>
      <c r="DEG233" s="248"/>
      <c r="DEH233" s="249"/>
      <c r="DEI233" s="250"/>
      <c r="DEJ233" s="248"/>
      <c r="DEK233" s="249"/>
      <c r="DEL233" s="250"/>
      <c r="DEM233" s="248"/>
      <c r="DEN233" s="249"/>
      <c r="DEO233" s="250"/>
      <c r="DEP233" s="248"/>
      <c r="DEQ233" s="249"/>
      <c r="DER233" s="250"/>
      <c r="DES233" s="248"/>
      <c r="DET233" s="249"/>
      <c r="DEU233" s="250"/>
      <c r="DEV233" s="248"/>
      <c r="DEW233" s="249"/>
      <c r="DEX233" s="250"/>
      <c r="DEY233" s="248"/>
      <c r="DEZ233" s="249"/>
      <c r="DFA233" s="250"/>
      <c r="DFB233" s="248"/>
      <c r="DFC233" s="249"/>
      <c r="DFD233" s="250"/>
      <c r="DFE233" s="248"/>
      <c r="DFF233" s="249"/>
      <c r="DFG233" s="250"/>
      <c r="DFH233" s="248"/>
      <c r="DFI233" s="249"/>
      <c r="DFJ233" s="250"/>
      <c r="DFK233" s="248"/>
      <c r="DFL233" s="249"/>
      <c r="DFM233" s="250"/>
      <c r="DFN233" s="248"/>
      <c r="DFO233" s="249"/>
      <c r="DFP233" s="250"/>
      <c r="DFQ233" s="248"/>
      <c r="DFR233" s="249"/>
      <c r="DFS233" s="250"/>
      <c r="DFT233" s="248"/>
      <c r="DFU233" s="249"/>
      <c r="DFV233" s="250"/>
      <c r="DFW233" s="248"/>
      <c r="DFX233" s="249"/>
      <c r="DFY233" s="250"/>
      <c r="DFZ233" s="248"/>
      <c r="DGA233" s="249"/>
      <c r="DGB233" s="250"/>
      <c r="DGC233" s="248"/>
      <c r="DGD233" s="249"/>
      <c r="DGE233" s="250"/>
      <c r="DGF233" s="248"/>
      <c r="DGG233" s="249"/>
      <c r="DGH233" s="250"/>
      <c r="DGI233" s="248"/>
      <c r="DGJ233" s="249"/>
      <c r="DGK233" s="250"/>
      <c r="DGL233" s="248"/>
      <c r="DGM233" s="249"/>
      <c r="DGN233" s="250"/>
      <c r="DGO233" s="248"/>
      <c r="DGP233" s="249"/>
      <c r="DGQ233" s="250"/>
      <c r="DGR233" s="248"/>
      <c r="DGS233" s="249"/>
      <c r="DGT233" s="250"/>
      <c r="DGU233" s="248"/>
      <c r="DGV233" s="249"/>
      <c r="DGW233" s="250"/>
      <c r="DGX233" s="248"/>
      <c r="DGY233" s="249"/>
      <c r="DGZ233" s="250"/>
      <c r="DHA233" s="248"/>
      <c r="DHB233" s="249"/>
      <c r="DHC233" s="250"/>
      <c r="DHD233" s="248"/>
      <c r="DHE233" s="249"/>
      <c r="DHF233" s="250"/>
      <c r="DHG233" s="248"/>
      <c r="DHH233" s="249"/>
      <c r="DHI233" s="250"/>
      <c r="DHJ233" s="248"/>
      <c r="DHK233" s="249"/>
      <c r="DHL233" s="250"/>
      <c r="DHM233" s="248"/>
      <c r="DHN233" s="249"/>
      <c r="DHO233" s="250"/>
      <c r="DHP233" s="248"/>
      <c r="DHQ233" s="249"/>
      <c r="DHR233" s="250"/>
      <c r="DHS233" s="248"/>
      <c r="DHT233" s="249"/>
      <c r="DHU233" s="250"/>
      <c r="DHV233" s="248"/>
      <c r="DHW233" s="249"/>
      <c r="DHX233" s="250"/>
      <c r="DHY233" s="248"/>
      <c r="DHZ233" s="249"/>
      <c r="DIA233" s="250"/>
      <c r="DIB233" s="248"/>
      <c r="DIC233" s="249"/>
      <c r="DID233" s="250"/>
      <c r="DIE233" s="248"/>
      <c r="DIF233" s="249"/>
      <c r="DIG233" s="250"/>
      <c r="DIH233" s="248"/>
      <c r="DII233" s="249"/>
      <c r="DIJ233" s="250"/>
      <c r="DIK233" s="248"/>
      <c r="DIL233" s="249"/>
      <c r="DIM233" s="250"/>
      <c r="DIN233" s="248"/>
      <c r="DIO233" s="249"/>
      <c r="DIP233" s="250"/>
      <c r="DIQ233" s="248"/>
      <c r="DIR233" s="249"/>
      <c r="DIS233" s="250"/>
      <c r="DIT233" s="248"/>
      <c r="DIU233" s="249"/>
      <c r="DIV233" s="250"/>
      <c r="DIW233" s="248"/>
      <c r="DIX233" s="249"/>
      <c r="DIY233" s="250"/>
      <c r="DIZ233" s="248"/>
      <c r="DJA233" s="249"/>
      <c r="DJB233" s="250"/>
      <c r="DJC233" s="248"/>
      <c r="DJD233" s="249"/>
      <c r="DJE233" s="250"/>
      <c r="DJF233" s="248"/>
      <c r="DJG233" s="249"/>
      <c r="DJH233" s="250"/>
      <c r="DJI233" s="248"/>
      <c r="DJJ233" s="249"/>
      <c r="DJK233" s="250"/>
      <c r="DJL233" s="248"/>
      <c r="DJM233" s="249"/>
      <c r="DJN233" s="250"/>
      <c r="DJO233" s="248"/>
      <c r="DJP233" s="249"/>
      <c r="DJQ233" s="250"/>
      <c r="DJR233" s="248"/>
      <c r="DJS233" s="249"/>
      <c r="DJT233" s="250"/>
      <c r="DJU233" s="248"/>
      <c r="DJV233" s="249"/>
      <c r="DJW233" s="250"/>
      <c r="DJX233" s="248"/>
      <c r="DJY233" s="249"/>
      <c r="DJZ233" s="250"/>
      <c r="DKA233" s="248"/>
      <c r="DKB233" s="249"/>
      <c r="DKC233" s="250"/>
      <c r="DKD233" s="248"/>
      <c r="DKE233" s="249"/>
      <c r="DKF233" s="250"/>
      <c r="DKG233" s="248"/>
      <c r="DKH233" s="249"/>
      <c r="DKI233" s="250"/>
      <c r="DKJ233" s="248"/>
      <c r="DKK233" s="249"/>
      <c r="DKL233" s="250"/>
      <c r="DKM233" s="248"/>
      <c r="DKN233" s="249"/>
      <c r="DKO233" s="250"/>
      <c r="DKP233" s="248"/>
      <c r="DKQ233" s="249"/>
      <c r="DKR233" s="250"/>
      <c r="DKS233" s="248"/>
      <c r="DKT233" s="249"/>
      <c r="DKU233" s="250"/>
      <c r="DKV233" s="248"/>
      <c r="DKW233" s="249"/>
      <c r="DKX233" s="250"/>
      <c r="DKY233" s="248"/>
      <c r="DKZ233" s="249"/>
      <c r="DLA233" s="250"/>
      <c r="DLB233" s="248"/>
      <c r="DLC233" s="249"/>
      <c r="DLD233" s="250"/>
      <c r="DLE233" s="248"/>
      <c r="DLF233" s="249"/>
      <c r="DLG233" s="250"/>
      <c r="DLH233" s="248"/>
      <c r="DLI233" s="249"/>
      <c r="DLJ233" s="250"/>
      <c r="DLK233" s="248"/>
      <c r="DLL233" s="249"/>
      <c r="DLM233" s="250"/>
      <c r="DLN233" s="248"/>
      <c r="DLO233" s="249"/>
      <c r="DLP233" s="250"/>
      <c r="DLQ233" s="248"/>
      <c r="DLR233" s="249"/>
      <c r="DLS233" s="250"/>
      <c r="DLT233" s="248"/>
      <c r="DLU233" s="249"/>
      <c r="DLV233" s="250"/>
      <c r="DLW233" s="248"/>
      <c r="DLX233" s="249"/>
      <c r="DLY233" s="250"/>
      <c r="DLZ233" s="248"/>
      <c r="DMA233" s="249"/>
      <c r="DMB233" s="250"/>
      <c r="DMC233" s="248"/>
      <c r="DMD233" s="249"/>
      <c r="DME233" s="250"/>
      <c r="DMF233" s="248"/>
      <c r="DMG233" s="249"/>
      <c r="DMH233" s="250"/>
      <c r="DMI233" s="248"/>
      <c r="DMJ233" s="249"/>
      <c r="DMK233" s="250"/>
      <c r="DML233" s="248"/>
      <c r="DMM233" s="249"/>
      <c r="DMN233" s="250"/>
      <c r="DMO233" s="248"/>
      <c r="DMP233" s="249"/>
      <c r="DMQ233" s="250"/>
      <c r="DMR233" s="248"/>
      <c r="DMS233" s="249"/>
      <c r="DMT233" s="250"/>
      <c r="DMU233" s="248"/>
      <c r="DMV233" s="249"/>
      <c r="DMW233" s="250"/>
      <c r="DMX233" s="248"/>
      <c r="DMY233" s="249"/>
      <c r="DMZ233" s="250"/>
      <c r="DNA233" s="248"/>
      <c r="DNB233" s="249"/>
      <c r="DNC233" s="250"/>
      <c r="DND233" s="248"/>
      <c r="DNE233" s="249"/>
      <c r="DNF233" s="250"/>
      <c r="DNG233" s="248"/>
      <c r="DNH233" s="249"/>
      <c r="DNI233" s="250"/>
      <c r="DNJ233" s="248"/>
      <c r="DNK233" s="249"/>
      <c r="DNL233" s="250"/>
      <c r="DNM233" s="248"/>
      <c r="DNN233" s="249"/>
      <c r="DNO233" s="250"/>
      <c r="DNP233" s="248"/>
      <c r="DNQ233" s="249"/>
      <c r="DNR233" s="250"/>
      <c r="DNS233" s="248"/>
      <c r="DNT233" s="249"/>
      <c r="DNU233" s="250"/>
      <c r="DNV233" s="248"/>
      <c r="DNW233" s="249"/>
      <c r="DNX233" s="250"/>
      <c r="DNY233" s="248"/>
      <c r="DNZ233" s="249"/>
      <c r="DOA233" s="250"/>
      <c r="DOB233" s="248"/>
      <c r="DOC233" s="249"/>
      <c r="DOD233" s="250"/>
      <c r="DOE233" s="248"/>
      <c r="DOF233" s="249"/>
      <c r="DOG233" s="250"/>
      <c r="DOH233" s="248"/>
      <c r="DOI233" s="249"/>
      <c r="DOJ233" s="250"/>
      <c r="DOK233" s="248"/>
      <c r="DOL233" s="249"/>
      <c r="DOM233" s="250"/>
      <c r="DON233" s="248"/>
      <c r="DOO233" s="249"/>
      <c r="DOP233" s="250"/>
      <c r="DOQ233" s="248"/>
      <c r="DOR233" s="249"/>
      <c r="DOS233" s="250"/>
      <c r="DOT233" s="248"/>
      <c r="DOU233" s="249"/>
      <c r="DOV233" s="250"/>
      <c r="DOW233" s="248"/>
      <c r="DOX233" s="249"/>
      <c r="DOY233" s="250"/>
      <c r="DOZ233" s="248"/>
      <c r="DPA233" s="249"/>
      <c r="DPB233" s="250"/>
      <c r="DPC233" s="248"/>
      <c r="DPD233" s="249"/>
      <c r="DPE233" s="250"/>
      <c r="DPF233" s="248"/>
      <c r="DPG233" s="249"/>
      <c r="DPH233" s="250"/>
      <c r="DPI233" s="248"/>
      <c r="DPJ233" s="249"/>
      <c r="DPK233" s="250"/>
      <c r="DPL233" s="248"/>
      <c r="DPM233" s="249"/>
      <c r="DPN233" s="250"/>
      <c r="DPO233" s="248"/>
      <c r="DPP233" s="249"/>
      <c r="DPQ233" s="250"/>
      <c r="DPR233" s="248"/>
      <c r="DPS233" s="249"/>
      <c r="DPT233" s="250"/>
      <c r="DPU233" s="248"/>
      <c r="DPV233" s="249"/>
      <c r="DPW233" s="250"/>
      <c r="DPX233" s="248"/>
      <c r="DPY233" s="249"/>
      <c r="DPZ233" s="250"/>
      <c r="DQA233" s="248"/>
      <c r="DQB233" s="249"/>
      <c r="DQC233" s="250"/>
      <c r="DQD233" s="248"/>
      <c r="DQE233" s="249"/>
      <c r="DQF233" s="250"/>
      <c r="DQG233" s="248"/>
      <c r="DQH233" s="249"/>
      <c r="DQI233" s="250"/>
      <c r="DQJ233" s="248"/>
      <c r="DQK233" s="249"/>
      <c r="DQL233" s="250"/>
      <c r="DQM233" s="248"/>
      <c r="DQN233" s="249"/>
      <c r="DQO233" s="250"/>
      <c r="DQP233" s="248"/>
      <c r="DQQ233" s="249"/>
      <c r="DQR233" s="250"/>
      <c r="DQS233" s="248"/>
      <c r="DQT233" s="249"/>
      <c r="DQU233" s="250"/>
      <c r="DQV233" s="248"/>
      <c r="DQW233" s="249"/>
      <c r="DQX233" s="250"/>
      <c r="DQY233" s="248"/>
      <c r="DQZ233" s="249"/>
      <c r="DRA233" s="250"/>
      <c r="DRB233" s="248"/>
      <c r="DRC233" s="249"/>
      <c r="DRD233" s="250"/>
      <c r="DRE233" s="248"/>
      <c r="DRF233" s="249"/>
      <c r="DRG233" s="250"/>
      <c r="DRH233" s="248"/>
      <c r="DRI233" s="249"/>
      <c r="DRJ233" s="250"/>
      <c r="DRK233" s="248"/>
      <c r="DRL233" s="249"/>
      <c r="DRM233" s="250"/>
      <c r="DRN233" s="248"/>
      <c r="DRO233" s="249"/>
      <c r="DRP233" s="250"/>
      <c r="DRQ233" s="248"/>
      <c r="DRR233" s="249"/>
      <c r="DRS233" s="250"/>
      <c r="DRT233" s="248"/>
      <c r="DRU233" s="249"/>
      <c r="DRV233" s="250"/>
      <c r="DRW233" s="248"/>
      <c r="DRX233" s="249"/>
      <c r="DRY233" s="250"/>
      <c r="DRZ233" s="248"/>
      <c r="DSA233" s="249"/>
      <c r="DSB233" s="250"/>
      <c r="DSC233" s="248"/>
      <c r="DSD233" s="249"/>
      <c r="DSE233" s="250"/>
      <c r="DSF233" s="248"/>
      <c r="DSG233" s="249"/>
      <c r="DSH233" s="250"/>
      <c r="DSI233" s="248"/>
      <c r="DSJ233" s="249"/>
      <c r="DSK233" s="250"/>
      <c r="DSL233" s="248"/>
      <c r="DSM233" s="249"/>
      <c r="DSN233" s="250"/>
      <c r="DSO233" s="248"/>
      <c r="DSP233" s="249"/>
      <c r="DSQ233" s="250"/>
      <c r="DSR233" s="248"/>
      <c r="DSS233" s="249"/>
      <c r="DST233" s="250"/>
      <c r="DSU233" s="248"/>
      <c r="DSV233" s="249"/>
      <c r="DSW233" s="250"/>
      <c r="DSX233" s="248"/>
      <c r="DSY233" s="249"/>
      <c r="DSZ233" s="250"/>
      <c r="DTA233" s="248"/>
      <c r="DTB233" s="249"/>
      <c r="DTC233" s="250"/>
      <c r="DTD233" s="248"/>
      <c r="DTE233" s="249"/>
      <c r="DTF233" s="250"/>
      <c r="DTG233" s="248"/>
      <c r="DTH233" s="249"/>
      <c r="DTI233" s="250"/>
      <c r="DTJ233" s="248"/>
      <c r="DTK233" s="249"/>
      <c r="DTL233" s="250"/>
      <c r="DTM233" s="248"/>
      <c r="DTN233" s="249"/>
      <c r="DTO233" s="250"/>
      <c r="DTP233" s="248"/>
      <c r="DTQ233" s="249"/>
      <c r="DTR233" s="250"/>
      <c r="DTS233" s="248"/>
      <c r="DTT233" s="249"/>
      <c r="DTU233" s="250"/>
      <c r="DTV233" s="248"/>
      <c r="DTW233" s="249"/>
      <c r="DTX233" s="250"/>
      <c r="DTY233" s="248"/>
      <c r="DTZ233" s="249"/>
      <c r="DUA233" s="250"/>
      <c r="DUB233" s="248"/>
      <c r="DUC233" s="249"/>
      <c r="DUD233" s="250"/>
      <c r="DUE233" s="248"/>
      <c r="DUF233" s="249"/>
      <c r="DUG233" s="250"/>
      <c r="DUH233" s="248"/>
      <c r="DUI233" s="249"/>
      <c r="DUJ233" s="250"/>
      <c r="DUK233" s="248"/>
      <c r="DUL233" s="249"/>
      <c r="DUM233" s="250"/>
      <c r="DUN233" s="248"/>
      <c r="DUO233" s="249"/>
      <c r="DUP233" s="250"/>
      <c r="DUQ233" s="248"/>
      <c r="DUR233" s="249"/>
      <c r="DUS233" s="250"/>
      <c r="DUT233" s="248"/>
      <c r="DUU233" s="249"/>
      <c r="DUV233" s="250"/>
      <c r="DUW233" s="248"/>
      <c r="DUX233" s="249"/>
      <c r="DUY233" s="250"/>
      <c r="DUZ233" s="248"/>
      <c r="DVA233" s="249"/>
      <c r="DVB233" s="250"/>
      <c r="DVC233" s="248"/>
      <c r="DVD233" s="249"/>
      <c r="DVE233" s="250"/>
      <c r="DVF233" s="248"/>
      <c r="DVG233" s="249"/>
      <c r="DVH233" s="250"/>
      <c r="DVI233" s="248"/>
      <c r="DVJ233" s="249"/>
      <c r="DVK233" s="250"/>
      <c r="DVL233" s="248"/>
      <c r="DVM233" s="249"/>
      <c r="DVN233" s="250"/>
      <c r="DVO233" s="248"/>
      <c r="DVP233" s="249"/>
      <c r="DVQ233" s="250"/>
      <c r="DVR233" s="248"/>
      <c r="DVS233" s="249"/>
      <c r="DVT233" s="250"/>
      <c r="DVU233" s="248"/>
      <c r="DVV233" s="249"/>
      <c r="DVW233" s="250"/>
      <c r="DVX233" s="248"/>
      <c r="DVY233" s="249"/>
      <c r="DVZ233" s="250"/>
      <c r="DWA233" s="248"/>
      <c r="DWB233" s="249"/>
      <c r="DWC233" s="250"/>
      <c r="DWD233" s="248"/>
      <c r="DWE233" s="249"/>
      <c r="DWF233" s="250"/>
      <c r="DWG233" s="248"/>
      <c r="DWH233" s="249"/>
      <c r="DWI233" s="250"/>
      <c r="DWJ233" s="248"/>
      <c r="DWK233" s="249"/>
      <c r="DWL233" s="250"/>
      <c r="DWM233" s="248"/>
      <c r="DWN233" s="249"/>
      <c r="DWO233" s="250"/>
      <c r="DWP233" s="248"/>
      <c r="DWQ233" s="249"/>
      <c r="DWR233" s="250"/>
      <c r="DWS233" s="248"/>
      <c r="DWT233" s="249"/>
      <c r="DWU233" s="250"/>
      <c r="DWV233" s="248"/>
      <c r="DWW233" s="249"/>
      <c r="DWX233" s="250"/>
      <c r="DWY233" s="248"/>
      <c r="DWZ233" s="249"/>
      <c r="DXA233" s="250"/>
      <c r="DXB233" s="248"/>
      <c r="DXC233" s="249"/>
      <c r="DXD233" s="250"/>
      <c r="DXE233" s="248"/>
      <c r="DXF233" s="249"/>
      <c r="DXG233" s="250"/>
      <c r="DXH233" s="248"/>
      <c r="DXI233" s="249"/>
      <c r="DXJ233" s="250"/>
      <c r="DXK233" s="248"/>
      <c r="DXL233" s="249"/>
      <c r="DXM233" s="250"/>
      <c r="DXN233" s="248"/>
      <c r="DXO233" s="249"/>
      <c r="DXP233" s="250"/>
      <c r="DXQ233" s="248"/>
      <c r="DXR233" s="249"/>
      <c r="DXS233" s="250"/>
      <c r="DXT233" s="248"/>
      <c r="DXU233" s="249"/>
      <c r="DXV233" s="250"/>
      <c r="DXW233" s="248"/>
      <c r="DXX233" s="249"/>
      <c r="DXY233" s="250"/>
      <c r="DXZ233" s="248"/>
      <c r="DYA233" s="249"/>
      <c r="DYB233" s="250"/>
      <c r="DYC233" s="248"/>
      <c r="DYD233" s="249"/>
      <c r="DYE233" s="250"/>
      <c r="DYF233" s="248"/>
      <c r="DYG233" s="249"/>
      <c r="DYH233" s="250"/>
      <c r="DYI233" s="248"/>
      <c r="DYJ233" s="249"/>
      <c r="DYK233" s="250"/>
      <c r="DYL233" s="248"/>
      <c r="DYM233" s="249"/>
      <c r="DYN233" s="250"/>
      <c r="DYO233" s="248"/>
      <c r="DYP233" s="249"/>
      <c r="DYQ233" s="250"/>
      <c r="DYR233" s="248"/>
      <c r="DYS233" s="249"/>
      <c r="DYT233" s="250"/>
      <c r="DYU233" s="248"/>
      <c r="DYV233" s="249"/>
      <c r="DYW233" s="250"/>
      <c r="DYX233" s="248"/>
      <c r="DYY233" s="249"/>
      <c r="DYZ233" s="250"/>
      <c r="DZA233" s="248"/>
      <c r="DZB233" s="249"/>
      <c r="DZC233" s="250"/>
      <c r="DZD233" s="248"/>
      <c r="DZE233" s="249"/>
      <c r="DZF233" s="250"/>
      <c r="DZG233" s="248"/>
      <c r="DZH233" s="249"/>
      <c r="DZI233" s="250"/>
      <c r="DZJ233" s="248"/>
      <c r="DZK233" s="249"/>
      <c r="DZL233" s="250"/>
      <c r="DZM233" s="248"/>
      <c r="DZN233" s="249"/>
      <c r="DZO233" s="250"/>
      <c r="DZP233" s="248"/>
      <c r="DZQ233" s="249"/>
      <c r="DZR233" s="250"/>
      <c r="DZS233" s="248"/>
      <c r="DZT233" s="249"/>
      <c r="DZU233" s="250"/>
      <c r="DZV233" s="248"/>
      <c r="DZW233" s="249"/>
      <c r="DZX233" s="250"/>
      <c r="DZY233" s="248"/>
      <c r="DZZ233" s="249"/>
      <c r="EAA233" s="250"/>
      <c r="EAB233" s="248"/>
      <c r="EAC233" s="249"/>
      <c r="EAD233" s="250"/>
      <c r="EAE233" s="248"/>
      <c r="EAF233" s="249"/>
      <c r="EAG233" s="250"/>
      <c r="EAH233" s="248"/>
      <c r="EAI233" s="249"/>
      <c r="EAJ233" s="250"/>
      <c r="EAK233" s="248"/>
      <c r="EAL233" s="249"/>
      <c r="EAM233" s="250"/>
      <c r="EAN233" s="248"/>
      <c r="EAO233" s="249"/>
      <c r="EAP233" s="250"/>
      <c r="EAQ233" s="248"/>
      <c r="EAR233" s="249"/>
      <c r="EAS233" s="250"/>
      <c r="EAT233" s="248"/>
      <c r="EAU233" s="249"/>
      <c r="EAV233" s="250"/>
      <c r="EAW233" s="248"/>
      <c r="EAX233" s="249"/>
      <c r="EAY233" s="250"/>
      <c r="EAZ233" s="248"/>
      <c r="EBA233" s="249"/>
      <c r="EBB233" s="250"/>
      <c r="EBC233" s="248"/>
      <c r="EBD233" s="249"/>
      <c r="EBE233" s="250"/>
      <c r="EBF233" s="248"/>
      <c r="EBG233" s="249"/>
      <c r="EBH233" s="250"/>
      <c r="EBI233" s="248"/>
      <c r="EBJ233" s="249"/>
      <c r="EBK233" s="250"/>
      <c r="EBL233" s="248"/>
      <c r="EBM233" s="249"/>
      <c r="EBN233" s="250"/>
      <c r="EBO233" s="248"/>
      <c r="EBP233" s="249"/>
      <c r="EBQ233" s="250"/>
      <c r="EBR233" s="248"/>
      <c r="EBS233" s="249"/>
      <c r="EBT233" s="250"/>
      <c r="EBU233" s="248"/>
      <c r="EBV233" s="249"/>
      <c r="EBW233" s="250"/>
      <c r="EBX233" s="248"/>
      <c r="EBY233" s="249"/>
      <c r="EBZ233" s="250"/>
      <c r="ECA233" s="248"/>
      <c r="ECB233" s="249"/>
      <c r="ECC233" s="250"/>
      <c r="ECD233" s="248"/>
      <c r="ECE233" s="249"/>
      <c r="ECF233" s="250"/>
      <c r="ECG233" s="248"/>
      <c r="ECH233" s="249"/>
      <c r="ECI233" s="250"/>
      <c r="ECJ233" s="248"/>
      <c r="ECK233" s="249"/>
      <c r="ECL233" s="250"/>
      <c r="ECM233" s="248"/>
      <c r="ECN233" s="249"/>
      <c r="ECO233" s="250"/>
      <c r="ECP233" s="248"/>
      <c r="ECQ233" s="249"/>
      <c r="ECR233" s="250"/>
      <c r="ECS233" s="248"/>
      <c r="ECT233" s="249"/>
      <c r="ECU233" s="250"/>
      <c r="ECV233" s="248"/>
      <c r="ECW233" s="249"/>
      <c r="ECX233" s="250"/>
      <c r="ECY233" s="248"/>
      <c r="ECZ233" s="249"/>
      <c r="EDA233" s="250"/>
      <c r="EDB233" s="248"/>
      <c r="EDC233" s="249"/>
      <c r="EDD233" s="250"/>
      <c r="EDE233" s="248"/>
      <c r="EDF233" s="249"/>
      <c r="EDG233" s="250"/>
      <c r="EDH233" s="248"/>
      <c r="EDI233" s="249"/>
      <c r="EDJ233" s="250"/>
      <c r="EDK233" s="248"/>
      <c r="EDL233" s="249"/>
      <c r="EDM233" s="250"/>
      <c r="EDN233" s="248"/>
      <c r="EDO233" s="249"/>
      <c r="EDP233" s="250"/>
      <c r="EDQ233" s="248"/>
      <c r="EDR233" s="249"/>
      <c r="EDS233" s="250"/>
      <c r="EDT233" s="248"/>
      <c r="EDU233" s="249"/>
      <c r="EDV233" s="250"/>
      <c r="EDW233" s="248"/>
      <c r="EDX233" s="249"/>
      <c r="EDY233" s="250"/>
      <c r="EDZ233" s="248"/>
      <c r="EEA233" s="249"/>
      <c r="EEB233" s="250"/>
      <c r="EEC233" s="248"/>
      <c r="EED233" s="249"/>
      <c r="EEE233" s="250"/>
      <c r="EEF233" s="248"/>
      <c r="EEG233" s="249"/>
      <c r="EEH233" s="250"/>
      <c r="EEI233" s="248"/>
      <c r="EEJ233" s="249"/>
      <c r="EEK233" s="250"/>
      <c r="EEL233" s="248"/>
      <c r="EEM233" s="249"/>
      <c r="EEN233" s="250"/>
      <c r="EEO233" s="248"/>
      <c r="EEP233" s="249"/>
      <c r="EEQ233" s="250"/>
      <c r="EER233" s="248"/>
      <c r="EES233" s="249"/>
      <c r="EET233" s="250"/>
      <c r="EEU233" s="248"/>
      <c r="EEV233" s="249"/>
      <c r="EEW233" s="250"/>
      <c r="EEX233" s="248"/>
      <c r="EEY233" s="249"/>
      <c r="EEZ233" s="250"/>
      <c r="EFA233" s="248"/>
      <c r="EFB233" s="249"/>
      <c r="EFC233" s="250"/>
      <c r="EFD233" s="248"/>
      <c r="EFE233" s="249"/>
      <c r="EFF233" s="250"/>
      <c r="EFG233" s="248"/>
      <c r="EFH233" s="249"/>
      <c r="EFI233" s="250"/>
      <c r="EFJ233" s="248"/>
      <c r="EFK233" s="249"/>
      <c r="EFL233" s="250"/>
      <c r="EFM233" s="248"/>
      <c r="EFN233" s="249"/>
      <c r="EFO233" s="250"/>
      <c r="EFP233" s="248"/>
      <c r="EFQ233" s="249"/>
      <c r="EFR233" s="250"/>
      <c r="EFS233" s="248"/>
      <c r="EFT233" s="249"/>
      <c r="EFU233" s="250"/>
      <c r="EFV233" s="248"/>
      <c r="EFW233" s="249"/>
      <c r="EFX233" s="250"/>
      <c r="EFY233" s="248"/>
      <c r="EFZ233" s="249"/>
      <c r="EGA233" s="250"/>
      <c r="EGB233" s="248"/>
      <c r="EGC233" s="249"/>
      <c r="EGD233" s="250"/>
      <c r="EGE233" s="248"/>
      <c r="EGF233" s="249"/>
      <c r="EGG233" s="250"/>
      <c r="EGH233" s="248"/>
      <c r="EGI233" s="249"/>
      <c r="EGJ233" s="250"/>
      <c r="EGK233" s="248"/>
      <c r="EGL233" s="249"/>
      <c r="EGM233" s="250"/>
      <c r="EGN233" s="248"/>
      <c r="EGO233" s="249"/>
      <c r="EGP233" s="250"/>
      <c r="EGQ233" s="248"/>
      <c r="EGR233" s="249"/>
      <c r="EGS233" s="250"/>
      <c r="EGT233" s="248"/>
      <c r="EGU233" s="249"/>
      <c r="EGV233" s="250"/>
      <c r="EGW233" s="248"/>
      <c r="EGX233" s="249"/>
      <c r="EGY233" s="250"/>
      <c r="EGZ233" s="248"/>
      <c r="EHA233" s="249"/>
      <c r="EHB233" s="250"/>
      <c r="EHC233" s="248"/>
      <c r="EHD233" s="249"/>
      <c r="EHE233" s="250"/>
      <c r="EHF233" s="248"/>
      <c r="EHG233" s="249"/>
      <c r="EHH233" s="250"/>
      <c r="EHI233" s="248"/>
      <c r="EHJ233" s="249"/>
      <c r="EHK233" s="250"/>
      <c r="EHL233" s="248"/>
      <c r="EHM233" s="249"/>
      <c r="EHN233" s="250"/>
      <c r="EHO233" s="248"/>
      <c r="EHP233" s="249"/>
      <c r="EHQ233" s="250"/>
      <c r="EHR233" s="248"/>
      <c r="EHS233" s="249"/>
      <c r="EHT233" s="250"/>
      <c r="EHU233" s="248"/>
      <c r="EHV233" s="249"/>
      <c r="EHW233" s="250"/>
      <c r="EHX233" s="248"/>
      <c r="EHY233" s="249"/>
      <c r="EHZ233" s="250"/>
      <c r="EIA233" s="248"/>
      <c r="EIB233" s="249"/>
      <c r="EIC233" s="250"/>
      <c r="EID233" s="248"/>
      <c r="EIE233" s="249"/>
      <c r="EIF233" s="250"/>
      <c r="EIG233" s="248"/>
      <c r="EIH233" s="249"/>
      <c r="EII233" s="250"/>
      <c r="EIJ233" s="248"/>
      <c r="EIK233" s="249"/>
      <c r="EIL233" s="250"/>
      <c r="EIM233" s="248"/>
      <c r="EIN233" s="249"/>
      <c r="EIO233" s="250"/>
      <c r="EIP233" s="248"/>
      <c r="EIQ233" s="249"/>
      <c r="EIR233" s="250"/>
      <c r="EIS233" s="248"/>
      <c r="EIT233" s="249"/>
      <c r="EIU233" s="250"/>
      <c r="EIV233" s="248"/>
      <c r="EIW233" s="249"/>
      <c r="EIX233" s="250"/>
      <c r="EIY233" s="248"/>
      <c r="EIZ233" s="249"/>
      <c r="EJA233" s="250"/>
      <c r="EJB233" s="248"/>
      <c r="EJC233" s="249"/>
      <c r="EJD233" s="250"/>
      <c r="EJE233" s="248"/>
      <c r="EJF233" s="249"/>
      <c r="EJG233" s="250"/>
      <c r="EJH233" s="248"/>
      <c r="EJI233" s="249"/>
      <c r="EJJ233" s="250"/>
      <c r="EJK233" s="248"/>
      <c r="EJL233" s="249"/>
      <c r="EJM233" s="250"/>
      <c r="EJN233" s="248"/>
      <c r="EJO233" s="249"/>
      <c r="EJP233" s="250"/>
      <c r="EJQ233" s="248"/>
      <c r="EJR233" s="249"/>
      <c r="EJS233" s="250"/>
      <c r="EJT233" s="248"/>
      <c r="EJU233" s="249"/>
      <c r="EJV233" s="250"/>
      <c r="EJW233" s="248"/>
      <c r="EJX233" s="249"/>
      <c r="EJY233" s="250"/>
      <c r="EJZ233" s="248"/>
      <c r="EKA233" s="249"/>
      <c r="EKB233" s="250"/>
      <c r="EKC233" s="248"/>
      <c r="EKD233" s="249"/>
      <c r="EKE233" s="250"/>
      <c r="EKF233" s="248"/>
      <c r="EKG233" s="249"/>
      <c r="EKH233" s="250"/>
      <c r="EKI233" s="248"/>
      <c r="EKJ233" s="249"/>
      <c r="EKK233" s="250"/>
      <c r="EKL233" s="248"/>
      <c r="EKM233" s="249"/>
      <c r="EKN233" s="250"/>
      <c r="EKO233" s="248"/>
      <c r="EKP233" s="249"/>
      <c r="EKQ233" s="250"/>
      <c r="EKR233" s="248"/>
      <c r="EKS233" s="249"/>
      <c r="EKT233" s="250"/>
      <c r="EKU233" s="248"/>
      <c r="EKV233" s="249"/>
      <c r="EKW233" s="250"/>
      <c r="EKX233" s="248"/>
      <c r="EKY233" s="249"/>
      <c r="EKZ233" s="250"/>
      <c r="ELA233" s="248"/>
      <c r="ELB233" s="249"/>
      <c r="ELC233" s="250"/>
      <c r="ELD233" s="248"/>
      <c r="ELE233" s="249"/>
      <c r="ELF233" s="250"/>
      <c r="ELG233" s="248"/>
      <c r="ELH233" s="249"/>
      <c r="ELI233" s="250"/>
      <c r="ELJ233" s="248"/>
      <c r="ELK233" s="249"/>
      <c r="ELL233" s="250"/>
      <c r="ELM233" s="248"/>
      <c r="ELN233" s="249"/>
      <c r="ELO233" s="250"/>
      <c r="ELP233" s="248"/>
      <c r="ELQ233" s="249"/>
      <c r="ELR233" s="250"/>
      <c r="ELS233" s="248"/>
      <c r="ELT233" s="249"/>
      <c r="ELU233" s="250"/>
      <c r="ELV233" s="248"/>
      <c r="ELW233" s="249"/>
      <c r="ELX233" s="250"/>
      <c r="ELY233" s="248"/>
      <c r="ELZ233" s="249"/>
      <c r="EMA233" s="250"/>
      <c r="EMB233" s="248"/>
      <c r="EMC233" s="249"/>
      <c r="EMD233" s="250"/>
      <c r="EME233" s="248"/>
      <c r="EMF233" s="249"/>
      <c r="EMG233" s="250"/>
      <c r="EMH233" s="248"/>
      <c r="EMI233" s="249"/>
      <c r="EMJ233" s="250"/>
      <c r="EMK233" s="248"/>
      <c r="EML233" s="249"/>
      <c r="EMM233" s="250"/>
      <c r="EMN233" s="248"/>
      <c r="EMO233" s="249"/>
      <c r="EMP233" s="250"/>
      <c r="EMQ233" s="248"/>
      <c r="EMR233" s="249"/>
      <c r="EMS233" s="250"/>
      <c r="EMT233" s="248"/>
      <c r="EMU233" s="249"/>
      <c r="EMV233" s="250"/>
      <c r="EMW233" s="248"/>
      <c r="EMX233" s="249"/>
      <c r="EMY233" s="250"/>
      <c r="EMZ233" s="248"/>
      <c r="ENA233" s="249"/>
      <c r="ENB233" s="250"/>
      <c r="ENC233" s="248"/>
      <c r="END233" s="249"/>
      <c r="ENE233" s="250"/>
      <c r="ENF233" s="248"/>
      <c r="ENG233" s="249"/>
      <c r="ENH233" s="250"/>
      <c r="ENI233" s="248"/>
      <c r="ENJ233" s="249"/>
      <c r="ENK233" s="250"/>
      <c r="ENL233" s="248"/>
      <c r="ENM233" s="249"/>
      <c r="ENN233" s="250"/>
      <c r="ENO233" s="248"/>
      <c r="ENP233" s="249"/>
      <c r="ENQ233" s="250"/>
      <c r="ENR233" s="248"/>
      <c r="ENS233" s="249"/>
      <c r="ENT233" s="250"/>
      <c r="ENU233" s="248"/>
      <c r="ENV233" s="249"/>
      <c r="ENW233" s="250"/>
      <c r="ENX233" s="248"/>
      <c r="ENY233" s="249"/>
      <c r="ENZ233" s="250"/>
      <c r="EOA233" s="248"/>
      <c r="EOB233" s="249"/>
      <c r="EOC233" s="250"/>
      <c r="EOD233" s="248"/>
      <c r="EOE233" s="249"/>
      <c r="EOF233" s="250"/>
      <c r="EOG233" s="248"/>
      <c r="EOH233" s="249"/>
      <c r="EOI233" s="250"/>
      <c r="EOJ233" s="248"/>
      <c r="EOK233" s="249"/>
      <c r="EOL233" s="250"/>
      <c r="EOM233" s="248"/>
      <c r="EON233" s="249"/>
      <c r="EOO233" s="250"/>
      <c r="EOP233" s="248"/>
      <c r="EOQ233" s="249"/>
      <c r="EOR233" s="250"/>
      <c r="EOS233" s="248"/>
      <c r="EOT233" s="249"/>
      <c r="EOU233" s="250"/>
      <c r="EOV233" s="248"/>
      <c r="EOW233" s="249"/>
      <c r="EOX233" s="250"/>
      <c r="EOY233" s="248"/>
      <c r="EOZ233" s="249"/>
      <c r="EPA233" s="250"/>
      <c r="EPB233" s="248"/>
      <c r="EPC233" s="249"/>
      <c r="EPD233" s="250"/>
      <c r="EPE233" s="248"/>
      <c r="EPF233" s="249"/>
      <c r="EPG233" s="250"/>
      <c r="EPH233" s="248"/>
      <c r="EPI233" s="249"/>
      <c r="EPJ233" s="250"/>
      <c r="EPK233" s="248"/>
      <c r="EPL233" s="249"/>
      <c r="EPM233" s="250"/>
      <c r="EPN233" s="248"/>
      <c r="EPO233" s="249"/>
      <c r="EPP233" s="250"/>
      <c r="EPQ233" s="248"/>
      <c r="EPR233" s="249"/>
      <c r="EPS233" s="250"/>
      <c r="EPT233" s="248"/>
      <c r="EPU233" s="249"/>
      <c r="EPV233" s="250"/>
      <c r="EPW233" s="248"/>
      <c r="EPX233" s="249"/>
      <c r="EPY233" s="250"/>
      <c r="EPZ233" s="248"/>
      <c r="EQA233" s="249"/>
      <c r="EQB233" s="250"/>
      <c r="EQC233" s="248"/>
      <c r="EQD233" s="249"/>
      <c r="EQE233" s="250"/>
      <c r="EQF233" s="248"/>
      <c r="EQG233" s="249"/>
      <c r="EQH233" s="250"/>
      <c r="EQI233" s="248"/>
      <c r="EQJ233" s="249"/>
      <c r="EQK233" s="250"/>
      <c r="EQL233" s="248"/>
      <c r="EQM233" s="249"/>
      <c r="EQN233" s="250"/>
      <c r="EQO233" s="248"/>
      <c r="EQP233" s="249"/>
      <c r="EQQ233" s="250"/>
      <c r="EQR233" s="248"/>
      <c r="EQS233" s="249"/>
      <c r="EQT233" s="250"/>
      <c r="EQU233" s="248"/>
      <c r="EQV233" s="249"/>
      <c r="EQW233" s="250"/>
      <c r="EQX233" s="248"/>
      <c r="EQY233" s="249"/>
      <c r="EQZ233" s="250"/>
      <c r="ERA233" s="248"/>
      <c r="ERB233" s="249"/>
      <c r="ERC233" s="250"/>
      <c r="ERD233" s="248"/>
      <c r="ERE233" s="249"/>
      <c r="ERF233" s="250"/>
      <c r="ERG233" s="248"/>
      <c r="ERH233" s="249"/>
      <c r="ERI233" s="250"/>
      <c r="ERJ233" s="248"/>
      <c r="ERK233" s="249"/>
      <c r="ERL233" s="250"/>
      <c r="ERM233" s="248"/>
      <c r="ERN233" s="249"/>
      <c r="ERO233" s="250"/>
      <c r="ERP233" s="248"/>
      <c r="ERQ233" s="249"/>
      <c r="ERR233" s="250"/>
      <c r="ERS233" s="248"/>
      <c r="ERT233" s="249"/>
      <c r="ERU233" s="250"/>
      <c r="ERV233" s="248"/>
      <c r="ERW233" s="249"/>
      <c r="ERX233" s="250"/>
      <c r="ERY233" s="248"/>
      <c r="ERZ233" s="249"/>
      <c r="ESA233" s="250"/>
      <c r="ESB233" s="248"/>
      <c r="ESC233" s="249"/>
      <c r="ESD233" s="250"/>
      <c r="ESE233" s="248"/>
      <c r="ESF233" s="249"/>
      <c r="ESG233" s="250"/>
      <c r="ESH233" s="248"/>
      <c r="ESI233" s="249"/>
      <c r="ESJ233" s="250"/>
      <c r="ESK233" s="248"/>
      <c r="ESL233" s="249"/>
      <c r="ESM233" s="250"/>
      <c r="ESN233" s="248"/>
      <c r="ESO233" s="249"/>
      <c r="ESP233" s="250"/>
      <c r="ESQ233" s="248"/>
      <c r="ESR233" s="249"/>
      <c r="ESS233" s="250"/>
      <c r="EST233" s="248"/>
      <c r="ESU233" s="249"/>
      <c r="ESV233" s="250"/>
      <c r="ESW233" s="248"/>
      <c r="ESX233" s="249"/>
      <c r="ESY233" s="250"/>
      <c r="ESZ233" s="248"/>
      <c r="ETA233" s="249"/>
      <c r="ETB233" s="250"/>
      <c r="ETC233" s="248"/>
      <c r="ETD233" s="249"/>
      <c r="ETE233" s="250"/>
      <c r="ETF233" s="248"/>
      <c r="ETG233" s="249"/>
      <c r="ETH233" s="250"/>
      <c r="ETI233" s="248"/>
      <c r="ETJ233" s="249"/>
      <c r="ETK233" s="250"/>
      <c r="ETL233" s="248"/>
      <c r="ETM233" s="249"/>
      <c r="ETN233" s="250"/>
      <c r="ETO233" s="248"/>
      <c r="ETP233" s="249"/>
      <c r="ETQ233" s="250"/>
      <c r="ETR233" s="248"/>
      <c r="ETS233" s="249"/>
      <c r="ETT233" s="250"/>
      <c r="ETU233" s="248"/>
      <c r="ETV233" s="249"/>
      <c r="ETW233" s="250"/>
      <c r="ETX233" s="248"/>
      <c r="ETY233" s="249"/>
      <c r="ETZ233" s="250"/>
      <c r="EUA233" s="248"/>
      <c r="EUB233" s="249"/>
      <c r="EUC233" s="250"/>
      <c r="EUD233" s="248"/>
      <c r="EUE233" s="249"/>
      <c r="EUF233" s="250"/>
      <c r="EUG233" s="248"/>
      <c r="EUH233" s="249"/>
      <c r="EUI233" s="250"/>
      <c r="EUJ233" s="248"/>
      <c r="EUK233" s="249"/>
      <c r="EUL233" s="250"/>
      <c r="EUM233" s="248"/>
      <c r="EUN233" s="249"/>
      <c r="EUO233" s="250"/>
      <c r="EUP233" s="248"/>
      <c r="EUQ233" s="249"/>
      <c r="EUR233" s="250"/>
      <c r="EUS233" s="248"/>
      <c r="EUT233" s="249"/>
      <c r="EUU233" s="250"/>
      <c r="EUV233" s="248"/>
      <c r="EUW233" s="249"/>
      <c r="EUX233" s="250"/>
      <c r="EUY233" s="248"/>
      <c r="EUZ233" s="249"/>
      <c r="EVA233" s="250"/>
      <c r="EVB233" s="248"/>
      <c r="EVC233" s="249"/>
      <c r="EVD233" s="250"/>
      <c r="EVE233" s="248"/>
      <c r="EVF233" s="249"/>
      <c r="EVG233" s="250"/>
      <c r="EVH233" s="248"/>
      <c r="EVI233" s="249"/>
      <c r="EVJ233" s="250"/>
      <c r="EVK233" s="248"/>
      <c r="EVL233" s="249"/>
      <c r="EVM233" s="250"/>
      <c r="EVN233" s="248"/>
      <c r="EVO233" s="249"/>
      <c r="EVP233" s="250"/>
      <c r="EVQ233" s="248"/>
      <c r="EVR233" s="249"/>
      <c r="EVS233" s="250"/>
      <c r="EVT233" s="248"/>
      <c r="EVU233" s="249"/>
      <c r="EVV233" s="250"/>
      <c r="EVW233" s="248"/>
      <c r="EVX233" s="249"/>
      <c r="EVY233" s="250"/>
      <c r="EVZ233" s="248"/>
      <c r="EWA233" s="249"/>
      <c r="EWB233" s="250"/>
      <c r="EWC233" s="248"/>
      <c r="EWD233" s="249"/>
      <c r="EWE233" s="250"/>
      <c r="EWF233" s="248"/>
      <c r="EWG233" s="249"/>
      <c r="EWH233" s="250"/>
      <c r="EWI233" s="248"/>
      <c r="EWJ233" s="249"/>
      <c r="EWK233" s="250"/>
      <c r="EWL233" s="248"/>
      <c r="EWM233" s="249"/>
      <c r="EWN233" s="250"/>
      <c r="EWO233" s="248"/>
      <c r="EWP233" s="249"/>
      <c r="EWQ233" s="250"/>
      <c r="EWR233" s="248"/>
      <c r="EWS233" s="249"/>
      <c r="EWT233" s="250"/>
      <c r="EWU233" s="248"/>
      <c r="EWV233" s="249"/>
      <c r="EWW233" s="250"/>
      <c r="EWX233" s="248"/>
      <c r="EWY233" s="249"/>
      <c r="EWZ233" s="250"/>
      <c r="EXA233" s="248"/>
      <c r="EXB233" s="249"/>
      <c r="EXC233" s="250"/>
      <c r="EXD233" s="248"/>
      <c r="EXE233" s="249"/>
      <c r="EXF233" s="250"/>
      <c r="EXG233" s="248"/>
      <c r="EXH233" s="249"/>
      <c r="EXI233" s="250"/>
      <c r="EXJ233" s="248"/>
      <c r="EXK233" s="249"/>
      <c r="EXL233" s="250"/>
      <c r="EXM233" s="248"/>
      <c r="EXN233" s="249"/>
      <c r="EXO233" s="250"/>
      <c r="EXP233" s="248"/>
      <c r="EXQ233" s="249"/>
      <c r="EXR233" s="250"/>
      <c r="EXS233" s="248"/>
      <c r="EXT233" s="249"/>
      <c r="EXU233" s="250"/>
      <c r="EXV233" s="248"/>
      <c r="EXW233" s="249"/>
      <c r="EXX233" s="250"/>
      <c r="EXY233" s="248"/>
      <c r="EXZ233" s="249"/>
      <c r="EYA233" s="250"/>
      <c r="EYB233" s="248"/>
      <c r="EYC233" s="249"/>
      <c r="EYD233" s="250"/>
      <c r="EYE233" s="248"/>
      <c r="EYF233" s="249"/>
      <c r="EYG233" s="250"/>
      <c r="EYH233" s="248"/>
      <c r="EYI233" s="249"/>
      <c r="EYJ233" s="250"/>
      <c r="EYK233" s="248"/>
      <c r="EYL233" s="249"/>
      <c r="EYM233" s="250"/>
      <c r="EYN233" s="248"/>
      <c r="EYO233" s="249"/>
      <c r="EYP233" s="250"/>
      <c r="EYQ233" s="248"/>
      <c r="EYR233" s="249"/>
      <c r="EYS233" s="250"/>
      <c r="EYT233" s="248"/>
      <c r="EYU233" s="249"/>
      <c r="EYV233" s="250"/>
      <c r="EYW233" s="248"/>
      <c r="EYX233" s="249"/>
      <c r="EYY233" s="250"/>
      <c r="EYZ233" s="248"/>
      <c r="EZA233" s="249"/>
      <c r="EZB233" s="250"/>
      <c r="EZC233" s="248"/>
      <c r="EZD233" s="249"/>
      <c r="EZE233" s="250"/>
      <c r="EZF233" s="248"/>
      <c r="EZG233" s="249"/>
      <c r="EZH233" s="250"/>
      <c r="EZI233" s="248"/>
      <c r="EZJ233" s="249"/>
      <c r="EZK233" s="250"/>
      <c r="EZL233" s="248"/>
      <c r="EZM233" s="249"/>
      <c r="EZN233" s="250"/>
      <c r="EZO233" s="248"/>
      <c r="EZP233" s="249"/>
      <c r="EZQ233" s="250"/>
      <c r="EZR233" s="248"/>
      <c r="EZS233" s="249"/>
      <c r="EZT233" s="250"/>
      <c r="EZU233" s="248"/>
      <c r="EZV233" s="249"/>
      <c r="EZW233" s="250"/>
      <c r="EZX233" s="248"/>
      <c r="EZY233" s="249"/>
      <c r="EZZ233" s="250"/>
      <c r="FAA233" s="248"/>
      <c r="FAB233" s="249"/>
      <c r="FAC233" s="250"/>
      <c r="FAD233" s="248"/>
      <c r="FAE233" s="249"/>
      <c r="FAF233" s="250"/>
      <c r="FAG233" s="248"/>
      <c r="FAH233" s="249"/>
      <c r="FAI233" s="250"/>
      <c r="FAJ233" s="248"/>
      <c r="FAK233" s="249"/>
      <c r="FAL233" s="250"/>
      <c r="FAM233" s="248"/>
      <c r="FAN233" s="249"/>
      <c r="FAO233" s="250"/>
      <c r="FAP233" s="248"/>
      <c r="FAQ233" s="249"/>
      <c r="FAR233" s="250"/>
      <c r="FAS233" s="248"/>
      <c r="FAT233" s="249"/>
      <c r="FAU233" s="250"/>
      <c r="FAV233" s="248"/>
      <c r="FAW233" s="249"/>
      <c r="FAX233" s="250"/>
      <c r="FAY233" s="248"/>
      <c r="FAZ233" s="249"/>
      <c r="FBA233" s="250"/>
      <c r="FBB233" s="248"/>
      <c r="FBC233" s="249"/>
      <c r="FBD233" s="250"/>
      <c r="FBE233" s="248"/>
      <c r="FBF233" s="249"/>
      <c r="FBG233" s="250"/>
      <c r="FBH233" s="248"/>
      <c r="FBI233" s="249"/>
      <c r="FBJ233" s="250"/>
      <c r="FBK233" s="248"/>
      <c r="FBL233" s="249"/>
      <c r="FBM233" s="250"/>
      <c r="FBN233" s="248"/>
      <c r="FBO233" s="249"/>
      <c r="FBP233" s="250"/>
      <c r="FBQ233" s="248"/>
      <c r="FBR233" s="249"/>
      <c r="FBS233" s="250"/>
      <c r="FBT233" s="248"/>
      <c r="FBU233" s="249"/>
      <c r="FBV233" s="250"/>
      <c r="FBW233" s="248"/>
      <c r="FBX233" s="249"/>
      <c r="FBY233" s="250"/>
      <c r="FBZ233" s="248"/>
      <c r="FCA233" s="249"/>
      <c r="FCB233" s="250"/>
      <c r="FCC233" s="248"/>
      <c r="FCD233" s="249"/>
      <c r="FCE233" s="250"/>
      <c r="FCF233" s="248"/>
      <c r="FCG233" s="249"/>
      <c r="FCH233" s="250"/>
      <c r="FCI233" s="248"/>
      <c r="FCJ233" s="249"/>
      <c r="FCK233" s="250"/>
      <c r="FCL233" s="248"/>
      <c r="FCM233" s="249"/>
      <c r="FCN233" s="250"/>
      <c r="FCO233" s="248"/>
      <c r="FCP233" s="249"/>
      <c r="FCQ233" s="250"/>
      <c r="FCR233" s="248"/>
      <c r="FCS233" s="249"/>
      <c r="FCT233" s="250"/>
      <c r="FCU233" s="248"/>
      <c r="FCV233" s="249"/>
      <c r="FCW233" s="250"/>
      <c r="FCX233" s="248"/>
      <c r="FCY233" s="249"/>
      <c r="FCZ233" s="250"/>
      <c r="FDA233" s="248"/>
      <c r="FDB233" s="249"/>
      <c r="FDC233" s="250"/>
      <c r="FDD233" s="248"/>
      <c r="FDE233" s="249"/>
      <c r="FDF233" s="250"/>
      <c r="FDG233" s="248"/>
      <c r="FDH233" s="249"/>
      <c r="FDI233" s="250"/>
      <c r="FDJ233" s="248"/>
      <c r="FDK233" s="249"/>
      <c r="FDL233" s="250"/>
      <c r="FDM233" s="248"/>
      <c r="FDN233" s="249"/>
      <c r="FDO233" s="250"/>
      <c r="FDP233" s="248"/>
      <c r="FDQ233" s="249"/>
      <c r="FDR233" s="250"/>
      <c r="FDS233" s="248"/>
      <c r="FDT233" s="249"/>
      <c r="FDU233" s="250"/>
      <c r="FDV233" s="248"/>
      <c r="FDW233" s="249"/>
      <c r="FDX233" s="250"/>
      <c r="FDY233" s="248"/>
      <c r="FDZ233" s="249"/>
      <c r="FEA233" s="250"/>
      <c r="FEB233" s="248"/>
      <c r="FEC233" s="249"/>
      <c r="FED233" s="250"/>
      <c r="FEE233" s="248"/>
      <c r="FEF233" s="249"/>
      <c r="FEG233" s="250"/>
      <c r="FEH233" s="248"/>
      <c r="FEI233" s="249"/>
      <c r="FEJ233" s="250"/>
      <c r="FEK233" s="248"/>
      <c r="FEL233" s="249"/>
      <c r="FEM233" s="250"/>
      <c r="FEN233" s="248"/>
      <c r="FEO233" s="249"/>
      <c r="FEP233" s="250"/>
      <c r="FEQ233" s="248"/>
      <c r="FER233" s="249"/>
      <c r="FES233" s="250"/>
      <c r="FET233" s="248"/>
      <c r="FEU233" s="249"/>
      <c r="FEV233" s="250"/>
      <c r="FEW233" s="248"/>
      <c r="FEX233" s="249"/>
      <c r="FEY233" s="250"/>
      <c r="FEZ233" s="248"/>
      <c r="FFA233" s="249"/>
      <c r="FFB233" s="250"/>
      <c r="FFC233" s="248"/>
      <c r="FFD233" s="249"/>
      <c r="FFE233" s="250"/>
      <c r="FFF233" s="248"/>
      <c r="FFG233" s="249"/>
      <c r="FFH233" s="250"/>
      <c r="FFI233" s="248"/>
      <c r="FFJ233" s="249"/>
      <c r="FFK233" s="250"/>
      <c r="FFL233" s="248"/>
      <c r="FFM233" s="249"/>
      <c r="FFN233" s="250"/>
      <c r="FFO233" s="248"/>
      <c r="FFP233" s="249"/>
      <c r="FFQ233" s="250"/>
      <c r="FFR233" s="248"/>
      <c r="FFS233" s="249"/>
      <c r="FFT233" s="250"/>
      <c r="FFU233" s="248"/>
      <c r="FFV233" s="249"/>
      <c r="FFW233" s="250"/>
      <c r="FFX233" s="248"/>
      <c r="FFY233" s="249"/>
      <c r="FFZ233" s="250"/>
      <c r="FGA233" s="248"/>
      <c r="FGB233" s="249"/>
      <c r="FGC233" s="250"/>
      <c r="FGD233" s="248"/>
      <c r="FGE233" s="249"/>
      <c r="FGF233" s="250"/>
      <c r="FGG233" s="248"/>
      <c r="FGH233" s="249"/>
      <c r="FGI233" s="250"/>
      <c r="FGJ233" s="248"/>
      <c r="FGK233" s="249"/>
      <c r="FGL233" s="250"/>
      <c r="FGM233" s="248"/>
      <c r="FGN233" s="249"/>
      <c r="FGO233" s="250"/>
      <c r="FGP233" s="248"/>
      <c r="FGQ233" s="249"/>
      <c r="FGR233" s="250"/>
      <c r="FGS233" s="248"/>
      <c r="FGT233" s="249"/>
      <c r="FGU233" s="250"/>
      <c r="FGV233" s="248"/>
      <c r="FGW233" s="249"/>
      <c r="FGX233" s="250"/>
      <c r="FGY233" s="248"/>
      <c r="FGZ233" s="249"/>
      <c r="FHA233" s="250"/>
      <c r="FHB233" s="248"/>
      <c r="FHC233" s="249"/>
      <c r="FHD233" s="250"/>
      <c r="FHE233" s="248"/>
      <c r="FHF233" s="249"/>
      <c r="FHG233" s="250"/>
      <c r="FHH233" s="248"/>
      <c r="FHI233" s="249"/>
      <c r="FHJ233" s="250"/>
      <c r="FHK233" s="248"/>
      <c r="FHL233" s="249"/>
      <c r="FHM233" s="250"/>
      <c r="FHN233" s="248"/>
      <c r="FHO233" s="249"/>
      <c r="FHP233" s="250"/>
      <c r="FHQ233" s="248"/>
      <c r="FHR233" s="249"/>
      <c r="FHS233" s="250"/>
      <c r="FHT233" s="248"/>
      <c r="FHU233" s="249"/>
      <c r="FHV233" s="250"/>
      <c r="FHW233" s="248"/>
      <c r="FHX233" s="249"/>
      <c r="FHY233" s="250"/>
      <c r="FHZ233" s="248"/>
      <c r="FIA233" s="249"/>
      <c r="FIB233" s="250"/>
      <c r="FIC233" s="248"/>
      <c r="FID233" s="249"/>
      <c r="FIE233" s="250"/>
      <c r="FIF233" s="248"/>
      <c r="FIG233" s="249"/>
      <c r="FIH233" s="250"/>
      <c r="FII233" s="248"/>
      <c r="FIJ233" s="249"/>
      <c r="FIK233" s="250"/>
      <c r="FIL233" s="248"/>
      <c r="FIM233" s="249"/>
      <c r="FIN233" s="250"/>
      <c r="FIO233" s="248"/>
      <c r="FIP233" s="249"/>
      <c r="FIQ233" s="250"/>
      <c r="FIR233" s="248"/>
      <c r="FIS233" s="249"/>
      <c r="FIT233" s="250"/>
      <c r="FIU233" s="248"/>
      <c r="FIV233" s="249"/>
      <c r="FIW233" s="250"/>
      <c r="FIX233" s="248"/>
      <c r="FIY233" s="249"/>
      <c r="FIZ233" s="250"/>
      <c r="FJA233" s="248"/>
      <c r="FJB233" s="249"/>
      <c r="FJC233" s="250"/>
      <c r="FJD233" s="248"/>
      <c r="FJE233" s="249"/>
      <c r="FJF233" s="250"/>
      <c r="FJG233" s="248"/>
      <c r="FJH233" s="249"/>
      <c r="FJI233" s="250"/>
      <c r="FJJ233" s="248"/>
      <c r="FJK233" s="249"/>
      <c r="FJL233" s="250"/>
      <c r="FJM233" s="248"/>
      <c r="FJN233" s="249"/>
      <c r="FJO233" s="250"/>
      <c r="FJP233" s="248"/>
      <c r="FJQ233" s="249"/>
      <c r="FJR233" s="250"/>
      <c r="FJS233" s="248"/>
      <c r="FJT233" s="249"/>
      <c r="FJU233" s="250"/>
      <c r="FJV233" s="248"/>
      <c r="FJW233" s="249"/>
      <c r="FJX233" s="250"/>
      <c r="FJY233" s="248"/>
      <c r="FJZ233" s="249"/>
      <c r="FKA233" s="250"/>
      <c r="FKB233" s="248"/>
      <c r="FKC233" s="249"/>
      <c r="FKD233" s="250"/>
      <c r="FKE233" s="248"/>
      <c r="FKF233" s="249"/>
      <c r="FKG233" s="250"/>
      <c r="FKH233" s="248"/>
      <c r="FKI233" s="249"/>
      <c r="FKJ233" s="250"/>
      <c r="FKK233" s="248"/>
      <c r="FKL233" s="249"/>
      <c r="FKM233" s="250"/>
      <c r="FKN233" s="248"/>
      <c r="FKO233" s="249"/>
      <c r="FKP233" s="250"/>
      <c r="FKQ233" s="248"/>
      <c r="FKR233" s="249"/>
      <c r="FKS233" s="250"/>
      <c r="FKT233" s="248"/>
      <c r="FKU233" s="249"/>
      <c r="FKV233" s="250"/>
      <c r="FKW233" s="248"/>
      <c r="FKX233" s="249"/>
      <c r="FKY233" s="250"/>
      <c r="FKZ233" s="248"/>
      <c r="FLA233" s="249"/>
      <c r="FLB233" s="250"/>
      <c r="FLC233" s="248"/>
      <c r="FLD233" s="249"/>
      <c r="FLE233" s="250"/>
      <c r="FLF233" s="248"/>
      <c r="FLG233" s="249"/>
      <c r="FLH233" s="250"/>
      <c r="FLI233" s="248"/>
      <c r="FLJ233" s="249"/>
      <c r="FLK233" s="250"/>
      <c r="FLL233" s="248"/>
      <c r="FLM233" s="249"/>
      <c r="FLN233" s="250"/>
      <c r="FLO233" s="248"/>
      <c r="FLP233" s="249"/>
      <c r="FLQ233" s="250"/>
      <c r="FLR233" s="248"/>
      <c r="FLS233" s="249"/>
      <c r="FLT233" s="250"/>
      <c r="FLU233" s="248"/>
      <c r="FLV233" s="249"/>
      <c r="FLW233" s="250"/>
      <c r="FLX233" s="248"/>
      <c r="FLY233" s="249"/>
      <c r="FLZ233" s="250"/>
      <c r="FMA233" s="248"/>
      <c r="FMB233" s="249"/>
      <c r="FMC233" s="250"/>
      <c r="FMD233" s="248"/>
      <c r="FME233" s="249"/>
      <c r="FMF233" s="250"/>
      <c r="FMG233" s="248"/>
      <c r="FMH233" s="249"/>
      <c r="FMI233" s="250"/>
      <c r="FMJ233" s="248"/>
      <c r="FMK233" s="249"/>
      <c r="FML233" s="250"/>
      <c r="FMM233" s="248"/>
      <c r="FMN233" s="249"/>
      <c r="FMO233" s="250"/>
      <c r="FMP233" s="248"/>
      <c r="FMQ233" s="249"/>
      <c r="FMR233" s="250"/>
      <c r="FMS233" s="248"/>
      <c r="FMT233" s="249"/>
      <c r="FMU233" s="250"/>
      <c r="FMV233" s="248"/>
      <c r="FMW233" s="249"/>
      <c r="FMX233" s="250"/>
      <c r="FMY233" s="248"/>
      <c r="FMZ233" s="249"/>
      <c r="FNA233" s="250"/>
      <c r="FNB233" s="248"/>
      <c r="FNC233" s="249"/>
      <c r="FND233" s="250"/>
      <c r="FNE233" s="248"/>
      <c r="FNF233" s="249"/>
      <c r="FNG233" s="250"/>
      <c r="FNH233" s="248"/>
      <c r="FNI233" s="249"/>
      <c r="FNJ233" s="250"/>
      <c r="FNK233" s="248"/>
      <c r="FNL233" s="249"/>
      <c r="FNM233" s="250"/>
      <c r="FNN233" s="248"/>
      <c r="FNO233" s="249"/>
      <c r="FNP233" s="250"/>
      <c r="FNQ233" s="248"/>
      <c r="FNR233" s="249"/>
      <c r="FNS233" s="250"/>
      <c r="FNT233" s="248"/>
      <c r="FNU233" s="249"/>
      <c r="FNV233" s="250"/>
      <c r="FNW233" s="248"/>
      <c r="FNX233" s="249"/>
      <c r="FNY233" s="250"/>
      <c r="FNZ233" s="248"/>
      <c r="FOA233" s="249"/>
      <c r="FOB233" s="250"/>
      <c r="FOC233" s="248"/>
      <c r="FOD233" s="249"/>
      <c r="FOE233" s="250"/>
      <c r="FOF233" s="248"/>
      <c r="FOG233" s="249"/>
      <c r="FOH233" s="250"/>
      <c r="FOI233" s="248"/>
      <c r="FOJ233" s="249"/>
      <c r="FOK233" s="250"/>
      <c r="FOL233" s="248"/>
      <c r="FOM233" s="249"/>
      <c r="FON233" s="250"/>
      <c r="FOO233" s="248"/>
      <c r="FOP233" s="249"/>
      <c r="FOQ233" s="250"/>
      <c r="FOR233" s="248"/>
      <c r="FOS233" s="249"/>
      <c r="FOT233" s="250"/>
      <c r="FOU233" s="248"/>
      <c r="FOV233" s="249"/>
      <c r="FOW233" s="250"/>
      <c r="FOX233" s="248"/>
      <c r="FOY233" s="249"/>
      <c r="FOZ233" s="250"/>
      <c r="FPA233" s="248"/>
      <c r="FPB233" s="249"/>
      <c r="FPC233" s="250"/>
      <c r="FPD233" s="248"/>
      <c r="FPE233" s="249"/>
      <c r="FPF233" s="250"/>
      <c r="FPG233" s="248"/>
      <c r="FPH233" s="249"/>
      <c r="FPI233" s="250"/>
      <c r="FPJ233" s="248"/>
      <c r="FPK233" s="249"/>
      <c r="FPL233" s="250"/>
      <c r="FPM233" s="248"/>
      <c r="FPN233" s="249"/>
      <c r="FPO233" s="250"/>
      <c r="FPP233" s="248"/>
      <c r="FPQ233" s="249"/>
      <c r="FPR233" s="250"/>
      <c r="FPS233" s="248"/>
      <c r="FPT233" s="249"/>
      <c r="FPU233" s="250"/>
      <c r="FPV233" s="248"/>
      <c r="FPW233" s="249"/>
      <c r="FPX233" s="250"/>
      <c r="FPY233" s="248"/>
      <c r="FPZ233" s="249"/>
      <c r="FQA233" s="250"/>
      <c r="FQB233" s="248"/>
      <c r="FQC233" s="249"/>
      <c r="FQD233" s="250"/>
      <c r="FQE233" s="248"/>
      <c r="FQF233" s="249"/>
      <c r="FQG233" s="250"/>
      <c r="FQH233" s="248"/>
      <c r="FQI233" s="249"/>
      <c r="FQJ233" s="250"/>
      <c r="FQK233" s="248"/>
      <c r="FQL233" s="249"/>
      <c r="FQM233" s="250"/>
      <c r="FQN233" s="248"/>
      <c r="FQO233" s="249"/>
      <c r="FQP233" s="250"/>
      <c r="FQQ233" s="248"/>
      <c r="FQR233" s="249"/>
      <c r="FQS233" s="250"/>
      <c r="FQT233" s="248"/>
      <c r="FQU233" s="249"/>
      <c r="FQV233" s="250"/>
      <c r="FQW233" s="248"/>
      <c r="FQX233" s="249"/>
      <c r="FQY233" s="250"/>
      <c r="FQZ233" s="248"/>
      <c r="FRA233" s="249"/>
      <c r="FRB233" s="250"/>
      <c r="FRC233" s="248"/>
      <c r="FRD233" s="249"/>
      <c r="FRE233" s="250"/>
      <c r="FRF233" s="248"/>
      <c r="FRG233" s="249"/>
      <c r="FRH233" s="250"/>
      <c r="FRI233" s="248"/>
      <c r="FRJ233" s="249"/>
      <c r="FRK233" s="250"/>
      <c r="FRL233" s="248"/>
      <c r="FRM233" s="249"/>
      <c r="FRN233" s="250"/>
      <c r="FRO233" s="248"/>
      <c r="FRP233" s="249"/>
      <c r="FRQ233" s="250"/>
      <c r="FRR233" s="248"/>
      <c r="FRS233" s="249"/>
      <c r="FRT233" s="250"/>
      <c r="FRU233" s="248"/>
      <c r="FRV233" s="249"/>
      <c r="FRW233" s="250"/>
      <c r="FRX233" s="248"/>
      <c r="FRY233" s="249"/>
      <c r="FRZ233" s="250"/>
      <c r="FSA233" s="248"/>
      <c r="FSB233" s="249"/>
      <c r="FSC233" s="250"/>
      <c r="FSD233" s="248"/>
      <c r="FSE233" s="249"/>
      <c r="FSF233" s="250"/>
      <c r="FSG233" s="248"/>
      <c r="FSH233" s="249"/>
      <c r="FSI233" s="250"/>
      <c r="FSJ233" s="248"/>
      <c r="FSK233" s="249"/>
      <c r="FSL233" s="250"/>
      <c r="FSM233" s="248"/>
      <c r="FSN233" s="249"/>
      <c r="FSO233" s="250"/>
      <c r="FSP233" s="248"/>
      <c r="FSQ233" s="249"/>
      <c r="FSR233" s="250"/>
      <c r="FSS233" s="248"/>
      <c r="FST233" s="249"/>
      <c r="FSU233" s="250"/>
      <c r="FSV233" s="248"/>
      <c r="FSW233" s="249"/>
      <c r="FSX233" s="250"/>
      <c r="FSY233" s="248"/>
      <c r="FSZ233" s="249"/>
      <c r="FTA233" s="250"/>
      <c r="FTB233" s="248"/>
      <c r="FTC233" s="249"/>
      <c r="FTD233" s="250"/>
      <c r="FTE233" s="248"/>
      <c r="FTF233" s="249"/>
      <c r="FTG233" s="250"/>
      <c r="FTH233" s="248"/>
      <c r="FTI233" s="249"/>
      <c r="FTJ233" s="250"/>
      <c r="FTK233" s="248"/>
      <c r="FTL233" s="249"/>
      <c r="FTM233" s="250"/>
      <c r="FTN233" s="248"/>
      <c r="FTO233" s="249"/>
      <c r="FTP233" s="250"/>
      <c r="FTQ233" s="248"/>
      <c r="FTR233" s="249"/>
      <c r="FTS233" s="250"/>
      <c r="FTT233" s="248"/>
      <c r="FTU233" s="249"/>
      <c r="FTV233" s="250"/>
      <c r="FTW233" s="248"/>
      <c r="FTX233" s="249"/>
      <c r="FTY233" s="250"/>
      <c r="FTZ233" s="248"/>
      <c r="FUA233" s="249"/>
      <c r="FUB233" s="250"/>
      <c r="FUC233" s="248"/>
      <c r="FUD233" s="249"/>
      <c r="FUE233" s="250"/>
      <c r="FUF233" s="248"/>
      <c r="FUG233" s="249"/>
      <c r="FUH233" s="250"/>
      <c r="FUI233" s="248"/>
      <c r="FUJ233" s="249"/>
      <c r="FUK233" s="250"/>
      <c r="FUL233" s="248"/>
      <c r="FUM233" s="249"/>
      <c r="FUN233" s="250"/>
      <c r="FUO233" s="248"/>
      <c r="FUP233" s="249"/>
      <c r="FUQ233" s="250"/>
      <c r="FUR233" s="248"/>
      <c r="FUS233" s="249"/>
      <c r="FUT233" s="250"/>
      <c r="FUU233" s="248"/>
      <c r="FUV233" s="249"/>
      <c r="FUW233" s="250"/>
      <c r="FUX233" s="248"/>
      <c r="FUY233" s="249"/>
      <c r="FUZ233" s="250"/>
      <c r="FVA233" s="248"/>
      <c r="FVB233" s="249"/>
      <c r="FVC233" s="250"/>
      <c r="FVD233" s="248"/>
      <c r="FVE233" s="249"/>
      <c r="FVF233" s="250"/>
      <c r="FVG233" s="248"/>
      <c r="FVH233" s="249"/>
      <c r="FVI233" s="250"/>
      <c r="FVJ233" s="248"/>
      <c r="FVK233" s="249"/>
      <c r="FVL233" s="250"/>
      <c r="FVM233" s="248"/>
      <c r="FVN233" s="249"/>
      <c r="FVO233" s="250"/>
      <c r="FVP233" s="248"/>
      <c r="FVQ233" s="249"/>
      <c r="FVR233" s="250"/>
      <c r="FVS233" s="248"/>
      <c r="FVT233" s="249"/>
      <c r="FVU233" s="250"/>
      <c r="FVV233" s="248"/>
      <c r="FVW233" s="249"/>
      <c r="FVX233" s="250"/>
      <c r="FVY233" s="248"/>
      <c r="FVZ233" s="249"/>
      <c r="FWA233" s="250"/>
      <c r="FWB233" s="248"/>
      <c r="FWC233" s="249"/>
      <c r="FWD233" s="250"/>
      <c r="FWE233" s="248"/>
      <c r="FWF233" s="249"/>
      <c r="FWG233" s="250"/>
      <c r="FWH233" s="248"/>
      <c r="FWI233" s="249"/>
      <c r="FWJ233" s="250"/>
      <c r="FWK233" s="248"/>
      <c r="FWL233" s="249"/>
      <c r="FWM233" s="250"/>
      <c r="FWN233" s="248"/>
      <c r="FWO233" s="249"/>
      <c r="FWP233" s="250"/>
      <c r="FWQ233" s="248"/>
      <c r="FWR233" s="249"/>
      <c r="FWS233" s="250"/>
      <c r="FWT233" s="248"/>
      <c r="FWU233" s="249"/>
      <c r="FWV233" s="250"/>
      <c r="FWW233" s="248"/>
      <c r="FWX233" s="249"/>
      <c r="FWY233" s="250"/>
      <c r="FWZ233" s="248"/>
      <c r="FXA233" s="249"/>
      <c r="FXB233" s="250"/>
      <c r="FXC233" s="248"/>
      <c r="FXD233" s="249"/>
      <c r="FXE233" s="250"/>
      <c r="FXF233" s="248"/>
      <c r="FXG233" s="249"/>
      <c r="FXH233" s="250"/>
      <c r="FXI233" s="248"/>
      <c r="FXJ233" s="249"/>
      <c r="FXK233" s="250"/>
      <c r="FXL233" s="248"/>
      <c r="FXM233" s="249"/>
      <c r="FXN233" s="250"/>
      <c r="FXO233" s="248"/>
      <c r="FXP233" s="249"/>
      <c r="FXQ233" s="250"/>
      <c r="FXR233" s="248"/>
      <c r="FXS233" s="249"/>
      <c r="FXT233" s="250"/>
      <c r="FXU233" s="248"/>
      <c r="FXV233" s="249"/>
      <c r="FXW233" s="250"/>
      <c r="FXX233" s="248"/>
      <c r="FXY233" s="249"/>
      <c r="FXZ233" s="250"/>
      <c r="FYA233" s="248"/>
      <c r="FYB233" s="249"/>
      <c r="FYC233" s="250"/>
      <c r="FYD233" s="248"/>
      <c r="FYE233" s="249"/>
      <c r="FYF233" s="250"/>
      <c r="FYG233" s="248"/>
      <c r="FYH233" s="249"/>
      <c r="FYI233" s="250"/>
      <c r="FYJ233" s="248"/>
      <c r="FYK233" s="249"/>
      <c r="FYL233" s="250"/>
      <c r="FYM233" s="248"/>
      <c r="FYN233" s="249"/>
      <c r="FYO233" s="250"/>
      <c r="FYP233" s="248"/>
      <c r="FYQ233" s="249"/>
      <c r="FYR233" s="250"/>
      <c r="FYS233" s="248"/>
      <c r="FYT233" s="249"/>
      <c r="FYU233" s="250"/>
      <c r="FYV233" s="248"/>
      <c r="FYW233" s="249"/>
      <c r="FYX233" s="250"/>
      <c r="FYY233" s="248"/>
      <c r="FYZ233" s="249"/>
      <c r="FZA233" s="250"/>
      <c r="FZB233" s="248"/>
      <c r="FZC233" s="249"/>
      <c r="FZD233" s="250"/>
      <c r="FZE233" s="248"/>
      <c r="FZF233" s="249"/>
      <c r="FZG233" s="250"/>
      <c r="FZH233" s="248"/>
      <c r="FZI233" s="249"/>
      <c r="FZJ233" s="250"/>
      <c r="FZK233" s="248"/>
      <c r="FZL233" s="249"/>
      <c r="FZM233" s="250"/>
      <c r="FZN233" s="248"/>
      <c r="FZO233" s="249"/>
      <c r="FZP233" s="250"/>
      <c r="FZQ233" s="248"/>
      <c r="FZR233" s="249"/>
      <c r="FZS233" s="250"/>
      <c r="FZT233" s="248"/>
      <c r="FZU233" s="249"/>
      <c r="FZV233" s="250"/>
      <c r="FZW233" s="248"/>
      <c r="FZX233" s="249"/>
      <c r="FZY233" s="250"/>
      <c r="FZZ233" s="248"/>
      <c r="GAA233" s="249"/>
      <c r="GAB233" s="250"/>
      <c r="GAC233" s="248"/>
      <c r="GAD233" s="249"/>
      <c r="GAE233" s="250"/>
      <c r="GAF233" s="248"/>
      <c r="GAG233" s="249"/>
      <c r="GAH233" s="250"/>
      <c r="GAI233" s="248"/>
      <c r="GAJ233" s="249"/>
      <c r="GAK233" s="250"/>
      <c r="GAL233" s="248"/>
      <c r="GAM233" s="249"/>
      <c r="GAN233" s="250"/>
      <c r="GAO233" s="248"/>
      <c r="GAP233" s="249"/>
      <c r="GAQ233" s="250"/>
      <c r="GAR233" s="248"/>
      <c r="GAS233" s="249"/>
      <c r="GAT233" s="250"/>
      <c r="GAU233" s="248"/>
      <c r="GAV233" s="249"/>
      <c r="GAW233" s="250"/>
      <c r="GAX233" s="248"/>
      <c r="GAY233" s="249"/>
      <c r="GAZ233" s="250"/>
      <c r="GBA233" s="248"/>
      <c r="GBB233" s="249"/>
      <c r="GBC233" s="250"/>
      <c r="GBD233" s="248"/>
      <c r="GBE233" s="249"/>
      <c r="GBF233" s="250"/>
      <c r="GBG233" s="248"/>
      <c r="GBH233" s="249"/>
      <c r="GBI233" s="250"/>
      <c r="GBJ233" s="248"/>
      <c r="GBK233" s="249"/>
      <c r="GBL233" s="250"/>
      <c r="GBM233" s="248"/>
      <c r="GBN233" s="249"/>
      <c r="GBO233" s="250"/>
      <c r="GBP233" s="248"/>
      <c r="GBQ233" s="249"/>
      <c r="GBR233" s="250"/>
      <c r="GBS233" s="248"/>
      <c r="GBT233" s="249"/>
      <c r="GBU233" s="250"/>
      <c r="GBV233" s="248"/>
      <c r="GBW233" s="249"/>
      <c r="GBX233" s="250"/>
      <c r="GBY233" s="248"/>
      <c r="GBZ233" s="249"/>
      <c r="GCA233" s="250"/>
      <c r="GCB233" s="248"/>
      <c r="GCC233" s="249"/>
      <c r="GCD233" s="250"/>
      <c r="GCE233" s="248"/>
      <c r="GCF233" s="249"/>
      <c r="GCG233" s="250"/>
      <c r="GCH233" s="248"/>
      <c r="GCI233" s="249"/>
      <c r="GCJ233" s="250"/>
      <c r="GCK233" s="248"/>
      <c r="GCL233" s="249"/>
      <c r="GCM233" s="250"/>
      <c r="GCN233" s="248"/>
      <c r="GCO233" s="249"/>
      <c r="GCP233" s="250"/>
      <c r="GCQ233" s="248"/>
      <c r="GCR233" s="249"/>
      <c r="GCS233" s="250"/>
      <c r="GCT233" s="248"/>
      <c r="GCU233" s="249"/>
      <c r="GCV233" s="250"/>
      <c r="GCW233" s="248"/>
      <c r="GCX233" s="249"/>
      <c r="GCY233" s="250"/>
      <c r="GCZ233" s="248"/>
      <c r="GDA233" s="249"/>
      <c r="GDB233" s="250"/>
      <c r="GDC233" s="248"/>
      <c r="GDD233" s="249"/>
      <c r="GDE233" s="250"/>
      <c r="GDF233" s="248"/>
      <c r="GDG233" s="249"/>
      <c r="GDH233" s="250"/>
      <c r="GDI233" s="248"/>
      <c r="GDJ233" s="249"/>
      <c r="GDK233" s="250"/>
      <c r="GDL233" s="248"/>
      <c r="GDM233" s="249"/>
      <c r="GDN233" s="250"/>
      <c r="GDO233" s="248"/>
      <c r="GDP233" s="249"/>
      <c r="GDQ233" s="250"/>
      <c r="GDR233" s="248"/>
      <c r="GDS233" s="249"/>
      <c r="GDT233" s="250"/>
      <c r="GDU233" s="248"/>
      <c r="GDV233" s="249"/>
      <c r="GDW233" s="250"/>
      <c r="GDX233" s="248"/>
      <c r="GDY233" s="249"/>
      <c r="GDZ233" s="250"/>
      <c r="GEA233" s="248"/>
      <c r="GEB233" s="249"/>
      <c r="GEC233" s="250"/>
      <c r="GED233" s="248"/>
      <c r="GEE233" s="249"/>
      <c r="GEF233" s="250"/>
      <c r="GEG233" s="248"/>
      <c r="GEH233" s="249"/>
      <c r="GEI233" s="250"/>
      <c r="GEJ233" s="248"/>
      <c r="GEK233" s="249"/>
      <c r="GEL233" s="250"/>
      <c r="GEM233" s="248"/>
      <c r="GEN233" s="249"/>
      <c r="GEO233" s="250"/>
      <c r="GEP233" s="248"/>
      <c r="GEQ233" s="249"/>
      <c r="GER233" s="250"/>
      <c r="GES233" s="248"/>
      <c r="GET233" s="249"/>
      <c r="GEU233" s="250"/>
      <c r="GEV233" s="248"/>
      <c r="GEW233" s="249"/>
      <c r="GEX233" s="250"/>
      <c r="GEY233" s="248"/>
      <c r="GEZ233" s="249"/>
      <c r="GFA233" s="250"/>
      <c r="GFB233" s="248"/>
      <c r="GFC233" s="249"/>
      <c r="GFD233" s="250"/>
      <c r="GFE233" s="248"/>
      <c r="GFF233" s="249"/>
      <c r="GFG233" s="250"/>
      <c r="GFH233" s="248"/>
      <c r="GFI233" s="249"/>
      <c r="GFJ233" s="250"/>
      <c r="GFK233" s="248"/>
      <c r="GFL233" s="249"/>
      <c r="GFM233" s="250"/>
      <c r="GFN233" s="248"/>
      <c r="GFO233" s="249"/>
      <c r="GFP233" s="250"/>
      <c r="GFQ233" s="248"/>
      <c r="GFR233" s="249"/>
      <c r="GFS233" s="250"/>
      <c r="GFT233" s="248"/>
      <c r="GFU233" s="249"/>
      <c r="GFV233" s="250"/>
      <c r="GFW233" s="248"/>
      <c r="GFX233" s="249"/>
      <c r="GFY233" s="250"/>
      <c r="GFZ233" s="248"/>
      <c r="GGA233" s="249"/>
      <c r="GGB233" s="250"/>
      <c r="GGC233" s="248"/>
      <c r="GGD233" s="249"/>
      <c r="GGE233" s="250"/>
      <c r="GGF233" s="248"/>
      <c r="GGG233" s="249"/>
      <c r="GGH233" s="250"/>
      <c r="GGI233" s="248"/>
      <c r="GGJ233" s="249"/>
      <c r="GGK233" s="250"/>
      <c r="GGL233" s="248"/>
      <c r="GGM233" s="249"/>
      <c r="GGN233" s="250"/>
      <c r="GGO233" s="248"/>
      <c r="GGP233" s="249"/>
      <c r="GGQ233" s="250"/>
      <c r="GGR233" s="248"/>
      <c r="GGS233" s="249"/>
      <c r="GGT233" s="250"/>
      <c r="GGU233" s="248"/>
      <c r="GGV233" s="249"/>
      <c r="GGW233" s="250"/>
      <c r="GGX233" s="248"/>
      <c r="GGY233" s="249"/>
      <c r="GGZ233" s="250"/>
      <c r="GHA233" s="248"/>
      <c r="GHB233" s="249"/>
      <c r="GHC233" s="250"/>
      <c r="GHD233" s="248"/>
      <c r="GHE233" s="249"/>
      <c r="GHF233" s="250"/>
      <c r="GHG233" s="248"/>
      <c r="GHH233" s="249"/>
      <c r="GHI233" s="250"/>
      <c r="GHJ233" s="248"/>
      <c r="GHK233" s="249"/>
      <c r="GHL233" s="250"/>
      <c r="GHM233" s="248"/>
      <c r="GHN233" s="249"/>
      <c r="GHO233" s="250"/>
      <c r="GHP233" s="248"/>
      <c r="GHQ233" s="249"/>
      <c r="GHR233" s="250"/>
      <c r="GHS233" s="248"/>
      <c r="GHT233" s="249"/>
      <c r="GHU233" s="250"/>
      <c r="GHV233" s="248"/>
      <c r="GHW233" s="249"/>
      <c r="GHX233" s="250"/>
      <c r="GHY233" s="248"/>
      <c r="GHZ233" s="249"/>
      <c r="GIA233" s="250"/>
      <c r="GIB233" s="248"/>
      <c r="GIC233" s="249"/>
      <c r="GID233" s="250"/>
      <c r="GIE233" s="248"/>
      <c r="GIF233" s="249"/>
      <c r="GIG233" s="250"/>
      <c r="GIH233" s="248"/>
      <c r="GII233" s="249"/>
      <c r="GIJ233" s="250"/>
      <c r="GIK233" s="248"/>
      <c r="GIL233" s="249"/>
      <c r="GIM233" s="250"/>
      <c r="GIN233" s="248"/>
      <c r="GIO233" s="249"/>
      <c r="GIP233" s="250"/>
      <c r="GIQ233" s="248"/>
      <c r="GIR233" s="249"/>
      <c r="GIS233" s="250"/>
      <c r="GIT233" s="248"/>
      <c r="GIU233" s="249"/>
      <c r="GIV233" s="250"/>
      <c r="GIW233" s="248"/>
      <c r="GIX233" s="249"/>
      <c r="GIY233" s="250"/>
      <c r="GIZ233" s="248"/>
      <c r="GJA233" s="249"/>
      <c r="GJB233" s="250"/>
      <c r="GJC233" s="248"/>
      <c r="GJD233" s="249"/>
      <c r="GJE233" s="250"/>
      <c r="GJF233" s="248"/>
      <c r="GJG233" s="249"/>
      <c r="GJH233" s="250"/>
      <c r="GJI233" s="248"/>
      <c r="GJJ233" s="249"/>
      <c r="GJK233" s="250"/>
      <c r="GJL233" s="248"/>
      <c r="GJM233" s="249"/>
      <c r="GJN233" s="250"/>
      <c r="GJO233" s="248"/>
      <c r="GJP233" s="249"/>
      <c r="GJQ233" s="250"/>
      <c r="GJR233" s="248"/>
      <c r="GJS233" s="249"/>
      <c r="GJT233" s="250"/>
      <c r="GJU233" s="248"/>
      <c r="GJV233" s="249"/>
      <c r="GJW233" s="250"/>
      <c r="GJX233" s="248"/>
      <c r="GJY233" s="249"/>
      <c r="GJZ233" s="250"/>
      <c r="GKA233" s="248"/>
      <c r="GKB233" s="249"/>
      <c r="GKC233" s="250"/>
      <c r="GKD233" s="248"/>
      <c r="GKE233" s="249"/>
      <c r="GKF233" s="250"/>
      <c r="GKG233" s="248"/>
      <c r="GKH233" s="249"/>
      <c r="GKI233" s="250"/>
      <c r="GKJ233" s="248"/>
      <c r="GKK233" s="249"/>
      <c r="GKL233" s="250"/>
      <c r="GKM233" s="248"/>
      <c r="GKN233" s="249"/>
      <c r="GKO233" s="250"/>
      <c r="GKP233" s="248"/>
      <c r="GKQ233" s="249"/>
      <c r="GKR233" s="250"/>
      <c r="GKS233" s="248"/>
      <c r="GKT233" s="249"/>
      <c r="GKU233" s="250"/>
      <c r="GKV233" s="248"/>
      <c r="GKW233" s="249"/>
      <c r="GKX233" s="250"/>
      <c r="GKY233" s="248"/>
      <c r="GKZ233" s="249"/>
      <c r="GLA233" s="250"/>
      <c r="GLB233" s="248"/>
      <c r="GLC233" s="249"/>
      <c r="GLD233" s="250"/>
      <c r="GLE233" s="248"/>
      <c r="GLF233" s="249"/>
      <c r="GLG233" s="250"/>
      <c r="GLH233" s="248"/>
      <c r="GLI233" s="249"/>
      <c r="GLJ233" s="250"/>
      <c r="GLK233" s="248"/>
      <c r="GLL233" s="249"/>
      <c r="GLM233" s="250"/>
      <c r="GLN233" s="248"/>
      <c r="GLO233" s="249"/>
      <c r="GLP233" s="250"/>
      <c r="GLQ233" s="248"/>
      <c r="GLR233" s="249"/>
      <c r="GLS233" s="250"/>
      <c r="GLT233" s="248"/>
      <c r="GLU233" s="249"/>
      <c r="GLV233" s="250"/>
      <c r="GLW233" s="248"/>
      <c r="GLX233" s="249"/>
      <c r="GLY233" s="250"/>
      <c r="GLZ233" s="248"/>
      <c r="GMA233" s="249"/>
      <c r="GMB233" s="250"/>
      <c r="GMC233" s="248"/>
      <c r="GMD233" s="249"/>
      <c r="GME233" s="250"/>
      <c r="GMF233" s="248"/>
      <c r="GMG233" s="249"/>
      <c r="GMH233" s="250"/>
      <c r="GMI233" s="248"/>
      <c r="GMJ233" s="249"/>
      <c r="GMK233" s="250"/>
      <c r="GML233" s="248"/>
      <c r="GMM233" s="249"/>
      <c r="GMN233" s="250"/>
      <c r="GMO233" s="248"/>
      <c r="GMP233" s="249"/>
      <c r="GMQ233" s="250"/>
      <c r="GMR233" s="248"/>
      <c r="GMS233" s="249"/>
      <c r="GMT233" s="250"/>
      <c r="GMU233" s="248"/>
      <c r="GMV233" s="249"/>
      <c r="GMW233" s="250"/>
      <c r="GMX233" s="248"/>
      <c r="GMY233" s="249"/>
      <c r="GMZ233" s="250"/>
      <c r="GNA233" s="248"/>
      <c r="GNB233" s="249"/>
      <c r="GNC233" s="250"/>
      <c r="GND233" s="248"/>
      <c r="GNE233" s="249"/>
      <c r="GNF233" s="250"/>
      <c r="GNG233" s="248"/>
      <c r="GNH233" s="249"/>
      <c r="GNI233" s="250"/>
      <c r="GNJ233" s="248"/>
      <c r="GNK233" s="249"/>
      <c r="GNL233" s="250"/>
      <c r="GNM233" s="248"/>
      <c r="GNN233" s="249"/>
      <c r="GNO233" s="250"/>
      <c r="GNP233" s="248"/>
      <c r="GNQ233" s="249"/>
      <c r="GNR233" s="250"/>
      <c r="GNS233" s="248"/>
      <c r="GNT233" s="249"/>
      <c r="GNU233" s="250"/>
      <c r="GNV233" s="248"/>
      <c r="GNW233" s="249"/>
      <c r="GNX233" s="250"/>
      <c r="GNY233" s="248"/>
      <c r="GNZ233" s="249"/>
      <c r="GOA233" s="250"/>
      <c r="GOB233" s="248"/>
      <c r="GOC233" s="249"/>
      <c r="GOD233" s="250"/>
      <c r="GOE233" s="248"/>
      <c r="GOF233" s="249"/>
      <c r="GOG233" s="250"/>
      <c r="GOH233" s="248"/>
      <c r="GOI233" s="249"/>
      <c r="GOJ233" s="250"/>
      <c r="GOK233" s="248"/>
      <c r="GOL233" s="249"/>
      <c r="GOM233" s="250"/>
      <c r="GON233" s="248"/>
      <c r="GOO233" s="249"/>
      <c r="GOP233" s="250"/>
      <c r="GOQ233" s="248"/>
      <c r="GOR233" s="249"/>
      <c r="GOS233" s="250"/>
      <c r="GOT233" s="248"/>
      <c r="GOU233" s="249"/>
      <c r="GOV233" s="250"/>
      <c r="GOW233" s="248"/>
      <c r="GOX233" s="249"/>
      <c r="GOY233" s="250"/>
      <c r="GOZ233" s="248"/>
      <c r="GPA233" s="249"/>
      <c r="GPB233" s="250"/>
      <c r="GPC233" s="248"/>
      <c r="GPD233" s="249"/>
      <c r="GPE233" s="250"/>
      <c r="GPF233" s="248"/>
      <c r="GPG233" s="249"/>
      <c r="GPH233" s="250"/>
      <c r="GPI233" s="248"/>
      <c r="GPJ233" s="249"/>
      <c r="GPK233" s="250"/>
      <c r="GPL233" s="248"/>
      <c r="GPM233" s="249"/>
      <c r="GPN233" s="250"/>
      <c r="GPO233" s="248"/>
      <c r="GPP233" s="249"/>
      <c r="GPQ233" s="250"/>
      <c r="GPR233" s="248"/>
      <c r="GPS233" s="249"/>
      <c r="GPT233" s="250"/>
      <c r="GPU233" s="248"/>
      <c r="GPV233" s="249"/>
      <c r="GPW233" s="250"/>
      <c r="GPX233" s="248"/>
      <c r="GPY233" s="249"/>
      <c r="GPZ233" s="250"/>
      <c r="GQA233" s="248"/>
      <c r="GQB233" s="249"/>
      <c r="GQC233" s="250"/>
      <c r="GQD233" s="248"/>
      <c r="GQE233" s="249"/>
      <c r="GQF233" s="250"/>
      <c r="GQG233" s="248"/>
      <c r="GQH233" s="249"/>
      <c r="GQI233" s="250"/>
      <c r="GQJ233" s="248"/>
      <c r="GQK233" s="249"/>
      <c r="GQL233" s="250"/>
      <c r="GQM233" s="248"/>
      <c r="GQN233" s="249"/>
      <c r="GQO233" s="250"/>
      <c r="GQP233" s="248"/>
      <c r="GQQ233" s="249"/>
      <c r="GQR233" s="250"/>
      <c r="GQS233" s="248"/>
      <c r="GQT233" s="249"/>
      <c r="GQU233" s="250"/>
      <c r="GQV233" s="248"/>
      <c r="GQW233" s="249"/>
      <c r="GQX233" s="250"/>
      <c r="GQY233" s="248"/>
      <c r="GQZ233" s="249"/>
      <c r="GRA233" s="250"/>
      <c r="GRB233" s="248"/>
      <c r="GRC233" s="249"/>
      <c r="GRD233" s="250"/>
      <c r="GRE233" s="248"/>
      <c r="GRF233" s="249"/>
      <c r="GRG233" s="250"/>
      <c r="GRH233" s="248"/>
      <c r="GRI233" s="249"/>
      <c r="GRJ233" s="250"/>
      <c r="GRK233" s="248"/>
      <c r="GRL233" s="249"/>
      <c r="GRM233" s="250"/>
      <c r="GRN233" s="248"/>
      <c r="GRO233" s="249"/>
      <c r="GRP233" s="250"/>
      <c r="GRQ233" s="248"/>
      <c r="GRR233" s="249"/>
      <c r="GRS233" s="250"/>
      <c r="GRT233" s="248"/>
      <c r="GRU233" s="249"/>
      <c r="GRV233" s="250"/>
      <c r="GRW233" s="248"/>
      <c r="GRX233" s="249"/>
      <c r="GRY233" s="250"/>
      <c r="GRZ233" s="248"/>
      <c r="GSA233" s="249"/>
      <c r="GSB233" s="250"/>
      <c r="GSC233" s="248"/>
      <c r="GSD233" s="249"/>
      <c r="GSE233" s="250"/>
      <c r="GSF233" s="248"/>
      <c r="GSG233" s="249"/>
      <c r="GSH233" s="250"/>
      <c r="GSI233" s="248"/>
      <c r="GSJ233" s="249"/>
      <c r="GSK233" s="250"/>
      <c r="GSL233" s="248"/>
      <c r="GSM233" s="249"/>
      <c r="GSN233" s="250"/>
      <c r="GSO233" s="248"/>
      <c r="GSP233" s="249"/>
      <c r="GSQ233" s="250"/>
      <c r="GSR233" s="248"/>
      <c r="GSS233" s="249"/>
      <c r="GST233" s="250"/>
      <c r="GSU233" s="248"/>
      <c r="GSV233" s="249"/>
      <c r="GSW233" s="250"/>
      <c r="GSX233" s="248"/>
      <c r="GSY233" s="249"/>
      <c r="GSZ233" s="250"/>
      <c r="GTA233" s="248"/>
      <c r="GTB233" s="249"/>
      <c r="GTC233" s="250"/>
      <c r="GTD233" s="248"/>
      <c r="GTE233" s="249"/>
      <c r="GTF233" s="250"/>
      <c r="GTG233" s="248"/>
      <c r="GTH233" s="249"/>
      <c r="GTI233" s="250"/>
      <c r="GTJ233" s="248"/>
      <c r="GTK233" s="249"/>
      <c r="GTL233" s="250"/>
      <c r="GTM233" s="248"/>
      <c r="GTN233" s="249"/>
      <c r="GTO233" s="250"/>
      <c r="GTP233" s="248"/>
      <c r="GTQ233" s="249"/>
      <c r="GTR233" s="250"/>
      <c r="GTS233" s="248"/>
      <c r="GTT233" s="249"/>
      <c r="GTU233" s="250"/>
      <c r="GTV233" s="248"/>
      <c r="GTW233" s="249"/>
      <c r="GTX233" s="250"/>
      <c r="GTY233" s="248"/>
      <c r="GTZ233" s="249"/>
      <c r="GUA233" s="250"/>
      <c r="GUB233" s="248"/>
      <c r="GUC233" s="249"/>
      <c r="GUD233" s="250"/>
      <c r="GUE233" s="248"/>
      <c r="GUF233" s="249"/>
      <c r="GUG233" s="250"/>
      <c r="GUH233" s="248"/>
      <c r="GUI233" s="249"/>
      <c r="GUJ233" s="250"/>
      <c r="GUK233" s="248"/>
      <c r="GUL233" s="249"/>
      <c r="GUM233" s="250"/>
      <c r="GUN233" s="248"/>
      <c r="GUO233" s="249"/>
      <c r="GUP233" s="250"/>
      <c r="GUQ233" s="248"/>
      <c r="GUR233" s="249"/>
      <c r="GUS233" s="250"/>
      <c r="GUT233" s="248"/>
      <c r="GUU233" s="249"/>
      <c r="GUV233" s="250"/>
      <c r="GUW233" s="248"/>
      <c r="GUX233" s="249"/>
      <c r="GUY233" s="250"/>
      <c r="GUZ233" s="248"/>
      <c r="GVA233" s="249"/>
      <c r="GVB233" s="250"/>
      <c r="GVC233" s="248"/>
      <c r="GVD233" s="249"/>
      <c r="GVE233" s="250"/>
      <c r="GVF233" s="248"/>
      <c r="GVG233" s="249"/>
      <c r="GVH233" s="250"/>
      <c r="GVI233" s="248"/>
      <c r="GVJ233" s="249"/>
      <c r="GVK233" s="250"/>
      <c r="GVL233" s="248"/>
      <c r="GVM233" s="249"/>
      <c r="GVN233" s="250"/>
      <c r="GVO233" s="248"/>
      <c r="GVP233" s="249"/>
      <c r="GVQ233" s="250"/>
      <c r="GVR233" s="248"/>
      <c r="GVS233" s="249"/>
      <c r="GVT233" s="250"/>
      <c r="GVU233" s="248"/>
      <c r="GVV233" s="249"/>
      <c r="GVW233" s="250"/>
      <c r="GVX233" s="248"/>
      <c r="GVY233" s="249"/>
      <c r="GVZ233" s="250"/>
      <c r="GWA233" s="248"/>
      <c r="GWB233" s="249"/>
      <c r="GWC233" s="250"/>
      <c r="GWD233" s="248"/>
      <c r="GWE233" s="249"/>
      <c r="GWF233" s="250"/>
      <c r="GWG233" s="248"/>
      <c r="GWH233" s="249"/>
      <c r="GWI233" s="250"/>
      <c r="GWJ233" s="248"/>
      <c r="GWK233" s="249"/>
      <c r="GWL233" s="250"/>
      <c r="GWM233" s="248"/>
      <c r="GWN233" s="249"/>
      <c r="GWO233" s="250"/>
      <c r="GWP233" s="248"/>
      <c r="GWQ233" s="249"/>
      <c r="GWR233" s="250"/>
      <c r="GWS233" s="248"/>
      <c r="GWT233" s="249"/>
      <c r="GWU233" s="250"/>
      <c r="GWV233" s="248"/>
      <c r="GWW233" s="249"/>
      <c r="GWX233" s="250"/>
      <c r="GWY233" s="248"/>
      <c r="GWZ233" s="249"/>
      <c r="GXA233" s="250"/>
      <c r="GXB233" s="248"/>
      <c r="GXC233" s="249"/>
      <c r="GXD233" s="250"/>
      <c r="GXE233" s="248"/>
      <c r="GXF233" s="249"/>
      <c r="GXG233" s="250"/>
      <c r="GXH233" s="248"/>
      <c r="GXI233" s="249"/>
      <c r="GXJ233" s="250"/>
      <c r="GXK233" s="248"/>
      <c r="GXL233" s="249"/>
      <c r="GXM233" s="250"/>
      <c r="GXN233" s="248"/>
      <c r="GXO233" s="249"/>
      <c r="GXP233" s="250"/>
      <c r="GXQ233" s="248"/>
      <c r="GXR233" s="249"/>
      <c r="GXS233" s="250"/>
      <c r="GXT233" s="248"/>
      <c r="GXU233" s="249"/>
      <c r="GXV233" s="250"/>
      <c r="GXW233" s="248"/>
      <c r="GXX233" s="249"/>
      <c r="GXY233" s="250"/>
      <c r="GXZ233" s="248"/>
      <c r="GYA233" s="249"/>
      <c r="GYB233" s="250"/>
      <c r="GYC233" s="248"/>
      <c r="GYD233" s="249"/>
      <c r="GYE233" s="250"/>
      <c r="GYF233" s="248"/>
      <c r="GYG233" s="249"/>
      <c r="GYH233" s="250"/>
      <c r="GYI233" s="248"/>
      <c r="GYJ233" s="249"/>
      <c r="GYK233" s="250"/>
      <c r="GYL233" s="248"/>
      <c r="GYM233" s="249"/>
      <c r="GYN233" s="250"/>
      <c r="GYO233" s="248"/>
      <c r="GYP233" s="249"/>
      <c r="GYQ233" s="250"/>
      <c r="GYR233" s="248"/>
      <c r="GYS233" s="249"/>
      <c r="GYT233" s="250"/>
      <c r="GYU233" s="248"/>
      <c r="GYV233" s="249"/>
      <c r="GYW233" s="250"/>
      <c r="GYX233" s="248"/>
      <c r="GYY233" s="249"/>
      <c r="GYZ233" s="250"/>
      <c r="GZA233" s="248"/>
      <c r="GZB233" s="249"/>
      <c r="GZC233" s="250"/>
      <c r="GZD233" s="248"/>
      <c r="GZE233" s="249"/>
      <c r="GZF233" s="250"/>
      <c r="GZG233" s="248"/>
      <c r="GZH233" s="249"/>
      <c r="GZI233" s="250"/>
      <c r="GZJ233" s="248"/>
      <c r="GZK233" s="249"/>
      <c r="GZL233" s="250"/>
      <c r="GZM233" s="248"/>
      <c r="GZN233" s="249"/>
      <c r="GZO233" s="250"/>
      <c r="GZP233" s="248"/>
      <c r="GZQ233" s="249"/>
      <c r="GZR233" s="250"/>
      <c r="GZS233" s="248"/>
      <c r="GZT233" s="249"/>
      <c r="GZU233" s="250"/>
      <c r="GZV233" s="248"/>
      <c r="GZW233" s="249"/>
      <c r="GZX233" s="250"/>
      <c r="GZY233" s="248"/>
      <c r="GZZ233" s="249"/>
      <c r="HAA233" s="250"/>
      <c r="HAB233" s="248"/>
      <c r="HAC233" s="249"/>
      <c r="HAD233" s="250"/>
      <c r="HAE233" s="248"/>
      <c r="HAF233" s="249"/>
      <c r="HAG233" s="250"/>
      <c r="HAH233" s="248"/>
      <c r="HAI233" s="249"/>
      <c r="HAJ233" s="250"/>
      <c r="HAK233" s="248"/>
      <c r="HAL233" s="249"/>
      <c r="HAM233" s="250"/>
      <c r="HAN233" s="248"/>
      <c r="HAO233" s="249"/>
      <c r="HAP233" s="250"/>
      <c r="HAQ233" s="248"/>
      <c r="HAR233" s="249"/>
      <c r="HAS233" s="250"/>
      <c r="HAT233" s="248"/>
      <c r="HAU233" s="249"/>
      <c r="HAV233" s="250"/>
      <c r="HAW233" s="248"/>
      <c r="HAX233" s="249"/>
      <c r="HAY233" s="250"/>
      <c r="HAZ233" s="248"/>
      <c r="HBA233" s="249"/>
      <c r="HBB233" s="250"/>
      <c r="HBC233" s="248"/>
      <c r="HBD233" s="249"/>
      <c r="HBE233" s="250"/>
      <c r="HBF233" s="248"/>
      <c r="HBG233" s="249"/>
      <c r="HBH233" s="250"/>
      <c r="HBI233" s="248"/>
      <c r="HBJ233" s="249"/>
      <c r="HBK233" s="250"/>
      <c r="HBL233" s="248"/>
      <c r="HBM233" s="249"/>
      <c r="HBN233" s="250"/>
      <c r="HBO233" s="248"/>
      <c r="HBP233" s="249"/>
      <c r="HBQ233" s="250"/>
      <c r="HBR233" s="248"/>
      <c r="HBS233" s="249"/>
      <c r="HBT233" s="250"/>
      <c r="HBU233" s="248"/>
      <c r="HBV233" s="249"/>
      <c r="HBW233" s="250"/>
      <c r="HBX233" s="248"/>
      <c r="HBY233" s="249"/>
      <c r="HBZ233" s="250"/>
      <c r="HCA233" s="248"/>
      <c r="HCB233" s="249"/>
      <c r="HCC233" s="250"/>
      <c r="HCD233" s="248"/>
      <c r="HCE233" s="249"/>
      <c r="HCF233" s="250"/>
      <c r="HCG233" s="248"/>
      <c r="HCH233" s="249"/>
      <c r="HCI233" s="250"/>
      <c r="HCJ233" s="248"/>
      <c r="HCK233" s="249"/>
      <c r="HCL233" s="250"/>
      <c r="HCM233" s="248"/>
      <c r="HCN233" s="249"/>
      <c r="HCO233" s="250"/>
      <c r="HCP233" s="248"/>
      <c r="HCQ233" s="249"/>
      <c r="HCR233" s="250"/>
      <c r="HCS233" s="248"/>
      <c r="HCT233" s="249"/>
      <c r="HCU233" s="250"/>
      <c r="HCV233" s="248"/>
      <c r="HCW233" s="249"/>
      <c r="HCX233" s="250"/>
      <c r="HCY233" s="248"/>
      <c r="HCZ233" s="249"/>
      <c r="HDA233" s="250"/>
      <c r="HDB233" s="248"/>
      <c r="HDC233" s="249"/>
      <c r="HDD233" s="250"/>
      <c r="HDE233" s="248"/>
      <c r="HDF233" s="249"/>
      <c r="HDG233" s="250"/>
      <c r="HDH233" s="248"/>
      <c r="HDI233" s="249"/>
      <c r="HDJ233" s="250"/>
      <c r="HDK233" s="248"/>
      <c r="HDL233" s="249"/>
      <c r="HDM233" s="250"/>
      <c r="HDN233" s="248"/>
      <c r="HDO233" s="249"/>
      <c r="HDP233" s="250"/>
      <c r="HDQ233" s="248"/>
      <c r="HDR233" s="249"/>
      <c r="HDS233" s="250"/>
      <c r="HDT233" s="248"/>
      <c r="HDU233" s="249"/>
      <c r="HDV233" s="250"/>
      <c r="HDW233" s="248"/>
      <c r="HDX233" s="249"/>
      <c r="HDY233" s="250"/>
      <c r="HDZ233" s="248"/>
      <c r="HEA233" s="249"/>
      <c r="HEB233" s="250"/>
      <c r="HEC233" s="248"/>
      <c r="HED233" s="249"/>
      <c r="HEE233" s="250"/>
      <c r="HEF233" s="248"/>
      <c r="HEG233" s="249"/>
      <c r="HEH233" s="250"/>
      <c r="HEI233" s="248"/>
      <c r="HEJ233" s="249"/>
      <c r="HEK233" s="250"/>
      <c r="HEL233" s="248"/>
      <c r="HEM233" s="249"/>
      <c r="HEN233" s="250"/>
      <c r="HEO233" s="248"/>
      <c r="HEP233" s="249"/>
      <c r="HEQ233" s="250"/>
      <c r="HER233" s="248"/>
      <c r="HES233" s="249"/>
      <c r="HET233" s="250"/>
      <c r="HEU233" s="248"/>
      <c r="HEV233" s="249"/>
      <c r="HEW233" s="250"/>
      <c r="HEX233" s="248"/>
      <c r="HEY233" s="249"/>
      <c r="HEZ233" s="250"/>
      <c r="HFA233" s="248"/>
      <c r="HFB233" s="249"/>
      <c r="HFC233" s="250"/>
      <c r="HFD233" s="248"/>
      <c r="HFE233" s="249"/>
      <c r="HFF233" s="250"/>
      <c r="HFG233" s="248"/>
      <c r="HFH233" s="249"/>
      <c r="HFI233" s="250"/>
      <c r="HFJ233" s="248"/>
      <c r="HFK233" s="249"/>
      <c r="HFL233" s="250"/>
      <c r="HFM233" s="248"/>
      <c r="HFN233" s="249"/>
      <c r="HFO233" s="250"/>
      <c r="HFP233" s="248"/>
      <c r="HFQ233" s="249"/>
      <c r="HFR233" s="250"/>
      <c r="HFS233" s="248"/>
      <c r="HFT233" s="249"/>
      <c r="HFU233" s="250"/>
      <c r="HFV233" s="248"/>
      <c r="HFW233" s="249"/>
      <c r="HFX233" s="250"/>
      <c r="HFY233" s="248"/>
      <c r="HFZ233" s="249"/>
      <c r="HGA233" s="250"/>
      <c r="HGB233" s="248"/>
      <c r="HGC233" s="249"/>
      <c r="HGD233" s="250"/>
      <c r="HGE233" s="248"/>
      <c r="HGF233" s="249"/>
      <c r="HGG233" s="250"/>
      <c r="HGH233" s="248"/>
      <c r="HGI233" s="249"/>
      <c r="HGJ233" s="250"/>
      <c r="HGK233" s="248"/>
      <c r="HGL233" s="249"/>
      <c r="HGM233" s="250"/>
      <c r="HGN233" s="248"/>
      <c r="HGO233" s="249"/>
      <c r="HGP233" s="250"/>
      <c r="HGQ233" s="248"/>
      <c r="HGR233" s="249"/>
      <c r="HGS233" s="250"/>
      <c r="HGT233" s="248"/>
      <c r="HGU233" s="249"/>
      <c r="HGV233" s="250"/>
      <c r="HGW233" s="248"/>
      <c r="HGX233" s="249"/>
      <c r="HGY233" s="250"/>
      <c r="HGZ233" s="248"/>
      <c r="HHA233" s="249"/>
      <c r="HHB233" s="250"/>
      <c r="HHC233" s="248"/>
      <c r="HHD233" s="249"/>
      <c r="HHE233" s="250"/>
      <c r="HHF233" s="248"/>
      <c r="HHG233" s="249"/>
      <c r="HHH233" s="250"/>
      <c r="HHI233" s="248"/>
      <c r="HHJ233" s="249"/>
      <c r="HHK233" s="250"/>
      <c r="HHL233" s="248"/>
      <c r="HHM233" s="249"/>
      <c r="HHN233" s="250"/>
      <c r="HHO233" s="248"/>
      <c r="HHP233" s="249"/>
      <c r="HHQ233" s="250"/>
      <c r="HHR233" s="248"/>
      <c r="HHS233" s="249"/>
      <c r="HHT233" s="250"/>
      <c r="HHU233" s="248"/>
      <c r="HHV233" s="249"/>
      <c r="HHW233" s="250"/>
      <c r="HHX233" s="248"/>
      <c r="HHY233" s="249"/>
      <c r="HHZ233" s="250"/>
      <c r="HIA233" s="248"/>
      <c r="HIB233" s="249"/>
      <c r="HIC233" s="250"/>
      <c r="HID233" s="248"/>
      <c r="HIE233" s="249"/>
      <c r="HIF233" s="250"/>
      <c r="HIG233" s="248"/>
      <c r="HIH233" s="249"/>
      <c r="HII233" s="250"/>
      <c r="HIJ233" s="248"/>
      <c r="HIK233" s="249"/>
      <c r="HIL233" s="250"/>
      <c r="HIM233" s="248"/>
      <c r="HIN233" s="249"/>
      <c r="HIO233" s="250"/>
      <c r="HIP233" s="248"/>
      <c r="HIQ233" s="249"/>
      <c r="HIR233" s="250"/>
      <c r="HIS233" s="248"/>
      <c r="HIT233" s="249"/>
      <c r="HIU233" s="250"/>
      <c r="HIV233" s="248"/>
      <c r="HIW233" s="249"/>
      <c r="HIX233" s="250"/>
      <c r="HIY233" s="248"/>
      <c r="HIZ233" s="249"/>
      <c r="HJA233" s="250"/>
      <c r="HJB233" s="248"/>
      <c r="HJC233" s="249"/>
      <c r="HJD233" s="250"/>
      <c r="HJE233" s="248"/>
      <c r="HJF233" s="249"/>
      <c r="HJG233" s="250"/>
      <c r="HJH233" s="248"/>
      <c r="HJI233" s="249"/>
      <c r="HJJ233" s="250"/>
      <c r="HJK233" s="248"/>
      <c r="HJL233" s="249"/>
      <c r="HJM233" s="250"/>
      <c r="HJN233" s="248"/>
      <c r="HJO233" s="249"/>
      <c r="HJP233" s="250"/>
      <c r="HJQ233" s="248"/>
      <c r="HJR233" s="249"/>
      <c r="HJS233" s="250"/>
      <c r="HJT233" s="248"/>
      <c r="HJU233" s="249"/>
      <c r="HJV233" s="250"/>
      <c r="HJW233" s="248"/>
      <c r="HJX233" s="249"/>
      <c r="HJY233" s="250"/>
      <c r="HJZ233" s="248"/>
      <c r="HKA233" s="249"/>
      <c r="HKB233" s="250"/>
      <c r="HKC233" s="248"/>
      <c r="HKD233" s="249"/>
      <c r="HKE233" s="250"/>
      <c r="HKF233" s="248"/>
      <c r="HKG233" s="249"/>
      <c r="HKH233" s="250"/>
      <c r="HKI233" s="248"/>
      <c r="HKJ233" s="249"/>
      <c r="HKK233" s="250"/>
      <c r="HKL233" s="248"/>
      <c r="HKM233" s="249"/>
      <c r="HKN233" s="250"/>
      <c r="HKO233" s="248"/>
      <c r="HKP233" s="249"/>
      <c r="HKQ233" s="250"/>
      <c r="HKR233" s="248"/>
      <c r="HKS233" s="249"/>
      <c r="HKT233" s="250"/>
      <c r="HKU233" s="248"/>
      <c r="HKV233" s="249"/>
      <c r="HKW233" s="250"/>
      <c r="HKX233" s="248"/>
      <c r="HKY233" s="249"/>
      <c r="HKZ233" s="250"/>
      <c r="HLA233" s="248"/>
      <c r="HLB233" s="249"/>
      <c r="HLC233" s="250"/>
      <c r="HLD233" s="248"/>
      <c r="HLE233" s="249"/>
      <c r="HLF233" s="250"/>
      <c r="HLG233" s="248"/>
      <c r="HLH233" s="249"/>
      <c r="HLI233" s="250"/>
      <c r="HLJ233" s="248"/>
      <c r="HLK233" s="249"/>
      <c r="HLL233" s="250"/>
      <c r="HLM233" s="248"/>
      <c r="HLN233" s="249"/>
      <c r="HLO233" s="250"/>
      <c r="HLP233" s="248"/>
      <c r="HLQ233" s="249"/>
      <c r="HLR233" s="250"/>
      <c r="HLS233" s="248"/>
      <c r="HLT233" s="249"/>
      <c r="HLU233" s="250"/>
      <c r="HLV233" s="248"/>
      <c r="HLW233" s="249"/>
      <c r="HLX233" s="250"/>
      <c r="HLY233" s="248"/>
      <c r="HLZ233" s="249"/>
      <c r="HMA233" s="250"/>
      <c r="HMB233" s="248"/>
      <c r="HMC233" s="249"/>
      <c r="HMD233" s="250"/>
      <c r="HME233" s="248"/>
      <c r="HMF233" s="249"/>
      <c r="HMG233" s="250"/>
      <c r="HMH233" s="248"/>
      <c r="HMI233" s="249"/>
      <c r="HMJ233" s="250"/>
      <c r="HMK233" s="248"/>
      <c r="HML233" s="249"/>
      <c r="HMM233" s="250"/>
      <c r="HMN233" s="248"/>
      <c r="HMO233" s="249"/>
      <c r="HMP233" s="250"/>
      <c r="HMQ233" s="248"/>
      <c r="HMR233" s="249"/>
      <c r="HMS233" s="250"/>
      <c r="HMT233" s="248"/>
      <c r="HMU233" s="249"/>
      <c r="HMV233" s="250"/>
      <c r="HMW233" s="248"/>
      <c r="HMX233" s="249"/>
      <c r="HMY233" s="250"/>
      <c r="HMZ233" s="248"/>
      <c r="HNA233" s="249"/>
      <c r="HNB233" s="250"/>
      <c r="HNC233" s="248"/>
      <c r="HND233" s="249"/>
      <c r="HNE233" s="250"/>
      <c r="HNF233" s="248"/>
      <c r="HNG233" s="249"/>
      <c r="HNH233" s="250"/>
      <c r="HNI233" s="248"/>
      <c r="HNJ233" s="249"/>
      <c r="HNK233" s="250"/>
      <c r="HNL233" s="248"/>
      <c r="HNM233" s="249"/>
      <c r="HNN233" s="250"/>
      <c r="HNO233" s="248"/>
      <c r="HNP233" s="249"/>
      <c r="HNQ233" s="250"/>
      <c r="HNR233" s="248"/>
      <c r="HNS233" s="249"/>
      <c r="HNT233" s="250"/>
      <c r="HNU233" s="248"/>
      <c r="HNV233" s="249"/>
      <c r="HNW233" s="250"/>
      <c r="HNX233" s="248"/>
      <c r="HNY233" s="249"/>
      <c r="HNZ233" s="250"/>
      <c r="HOA233" s="248"/>
      <c r="HOB233" s="249"/>
      <c r="HOC233" s="250"/>
      <c r="HOD233" s="248"/>
      <c r="HOE233" s="249"/>
      <c r="HOF233" s="250"/>
      <c r="HOG233" s="248"/>
      <c r="HOH233" s="249"/>
      <c r="HOI233" s="250"/>
      <c r="HOJ233" s="248"/>
      <c r="HOK233" s="249"/>
      <c r="HOL233" s="250"/>
      <c r="HOM233" s="248"/>
      <c r="HON233" s="249"/>
      <c r="HOO233" s="250"/>
      <c r="HOP233" s="248"/>
      <c r="HOQ233" s="249"/>
      <c r="HOR233" s="250"/>
      <c r="HOS233" s="248"/>
      <c r="HOT233" s="249"/>
      <c r="HOU233" s="250"/>
      <c r="HOV233" s="248"/>
      <c r="HOW233" s="249"/>
      <c r="HOX233" s="250"/>
      <c r="HOY233" s="248"/>
      <c r="HOZ233" s="249"/>
      <c r="HPA233" s="250"/>
      <c r="HPB233" s="248"/>
      <c r="HPC233" s="249"/>
      <c r="HPD233" s="250"/>
      <c r="HPE233" s="248"/>
      <c r="HPF233" s="249"/>
      <c r="HPG233" s="250"/>
      <c r="HPH233" s="248"/>
      <c r="HPI233" s="249"/>
      <c r="HPJ233" s="250"/>
      <c r="HPK233" s="248"/>
      <c r="HPL233" s="249"/>
      <c r="HPM233" s="250"/>
      <c r="HPN233" s="248"/>
      <c r="HPO233" s="249"/>
      <c r="HPP233" s="250"/>
      <c r="HPQ233" s="248"/>
      <c r="HPR233" s="249"/>
      <c r="HPS233" s="250"/>
      <c r="HPT233" s="248"/>
      <c r="HPU233" s="249"/>
      <c r="HPV233" s="250"/>
      <c r="HPW233" s="248"/>
      <c r="HPX233" s="249"/>
      <c r="HPY233" s="250"/>
      <c r="HPZ233" s="248"/>
      <c r="HQA233" s="249"/>
      <c r="HQB233" s="250"/>
      <c r="HQC233" s="248"/>
      <c r="HQD233" s="249"/>
      <c r="HQE233" s="250"/>
      <c r="HQF233" s="248"/>
      <c r="HQG233" s="249"/>
      <c r="HQH233" s="250"/>
      <c r="HQI233" s="248"/>
      <c r="HQJ233" s="249"/>
      <c r="HQK233" s="250"/>
      <c r="HQL233" s="248"/>
      <c r="HQM233" s="249"/>
      <c r="HQN233" s="250"/>
      <c r="HQO233" s="248"/>
      <c r="HQP233" s="249"/>
      <c r="HQQ233" s="250"/>
      <c r="HQR233" s="248"/>
      <c r="HQS233" s="249"/>
      <c r="HQT233" s="250"/>
      <c r="HQU233" s="248"/>
      <c r="HQV233" s="249"/>
      <c r="HQW233" s="250"/>
      <c r="HQX233" s="248"/>
      <c r="HQY233" s="249"/>
      <c r="HQZ233" s="250"/>
      <c r="HRA233" s="248"/>
      <c r="HRB233" s="249"/>
      <c r="HRC233" s="250"/>
      <c r="HRD233" s="248"/>
      <c r="HRE233" s="249"/>
      <c r="HRF233" s="250"/>
      <c r="HRG233" s="248"/>
      <c r="HRH233" s="249"/>
      <c r="HRI233" s="250"/>
      <c r="HRJ233" s="248"/>
      <c r="HRK233" s="249"/>
      <c r="HRL233" s="250"/>
      <c r="HRM233" s="248"/>
      <c r="HRN233" s="249"/>
      <c r="HRO233" s="250"/>
      <c r="HRP233" s="248"/>
      <c r="HRQ233" s="249"/>
      <c r="HRR233" s="250"/>
      <c r="HRS233" s="248"/>
      <c r="HRT233" s="249"/>
      <c r="HRU233" s="250"/>
      <c r="HRV233" s="248"/>
      <c r="HRW233" s="249"/>
      <c r="HRX233" s="250"/>
      <c r="HRY233" s="248"/>
      <c r="HRZ233" s="249"/>
      <c r="HSA233" s="250"/>
      <c r="HSB233" s="248"/>
      <c r="HSC233" s="249"/>
      <c r="HSD233" s="250"/>
      <c r="HSE233" s="248"/>
      <c r="HSF233" s="249"/>
      <c r="HSG233" s="250"/>
      <c r="HSH233" s="248"/>
      <c r="HSI233" s="249"/>
      <c r="HSJ233" s="250"/>
      <c r="HSK233" s="248"/>
      <c r="HSL233" s="249"/>
      <c r="HSM233" s="250"/>
      <c r="HSN233" s="248"/>
      <c r="HSO233" s="249"/>
      <c r="HSP233" s="250"/>
      <c r="HSQ233" s="248"/>
      <c r="HSR233" s="249"/>
      <c r="HSS233" s="250"/>
      <c r="HST233" s="248"/>
      <c r="HSU233" s="249"/>
      <c r="HSV233" s="250"/>
      <c r="HSW233" s="248"/>
      <c r="HSX233" s="249"/>
      <c r="HSY233" s="250"/>
      <c r="HSZ233" s="248"/>
      <c r="HTA233" s="249"/>
      <c r="HTB233" s="250"/>
      <c r="HTC233" s="248"/>
      <c r="HTD233" s="249"/>
      <c r="HTE233" s="250"/>
      <c r="HTF233" s="248"/>
      <c r="HTG233" s="249"/>
      <c r="HTH233" s="250"/>
      <c r="HTI233" s="248"/>
      <c r="HTJ233" s="249"/>
      <c r="HTK233" s="250"/>
      <c r="HTL233" s="248"/>
      <c r="HTM233" s="249"/>
      <c r="HTN233" s="250"/>
      <c r="HTO233" s="248"/>
      <c r="HTP233" s="249"/>
      <c r="HTQ233" s="250"/>
      <c r="HTR233" s="248"/>
      <c r="HTS233" s="249"/>
      <c r="HTT233" s="250"/>
      <c r="HTU233" s="248"/>
      <c r="HTV233" s="249"/>
      <c r="HTW233" s="250"/>
      <c r="HTX233" s="248"/>
      <c r="HTY233" s="249"/>
      <c r="HTZ233" s="250"/>
      <c r="HUA233" s="248"/>
      <c r="HUB233" s="249"/>
      <c r="HUC233" s="250"/>
      <c r="HUD233" s="248"/>
      <c r="HUE233" s="249"/>
      <c r="HUF233" s="250"/>
      <c r="HUG233" s="248"/>
      <c r="HUH233" s="249"/>
      <c r="HUI233" s="250"/>
      <c r="HUJ233" s="248"/>
      <c r="HUK233" s="249"/>
      <c r="HUL233" s="250"/>
      <c r="HUM233" s="248"/>
      <c r="HUN233" s="249"/>
      <c r="HUO233" s="250"/>
      <c r="HUP233" s="248"/>
      <c r="HUQ233" s="249"/>
      <c r="HUR233" s="250"/>
      <c r="HUS233" s="248"/>
      <c r="HUT233" s="249"/>
      <c r="HUU233" s="250"/>
      <c r="HUV233" s="248"/>
      <c r="HUW233" s="249"/>
      <c r="HUX233" s="250"/>
      <c r="HUY233" s="248"/>
      <c r="HUZ233" s="249"/>
      <c r="HVA233" s="250"/>
      <c r="HVB233" s="248"/>
      <c r="HVC233" s="249"/>
      <c r="HVD233" s="250"/>
      <c r="HVE233" s="248"/>
      <c r="HVF233" s="249"/>
      <c r="HVG233" s="250"/>
      <c r="HVH233" s="248"/>
      <c r="HVI233" s="249"/>
      <c r="HVJ233" s="250"/>
      <c r="HVK233" s="248"/>
      <c r="HVL233" s="249"/>
      <c r="HVM233" s="250"/>
      <c r="HVN233" s="248"/>
      <c r="HVO233" s="249"/>
      <c r="HVP233" s="250"/>
      <c r="HVQ233" s="248"/>
      <c r="HVR233" s="249"/>
      <c r="HVS233" s="250"/>
      <c r="HVT233" s="248"/>
      <c r="HVU233" s="249"/>
      <c r="HVV233" s="250"/>
      <c r="HVW233" s="248"/>
      <c r="HVX233" s="249"/>
      <c r="HVY233" s="250"/>
      <c r="HVZ233" s="248"/>
      <c r="HWA233" s="249"/>
      <c r="HWB233" s="250"/>
      <c r="HWC233" s="248"/>
      <c r="HWD233" s="249"/>
      <c r="HWE233" s="250"/>
      <c r="HWF233" s="248"/>
      <c r="HWG233" s="249"/>
      <c r="HWH233" s="250"/>
      <c r="HWI233" s="248"/>
      <c r="HWJ233" s="249"/>
      <c r="HWK233" s="250"/>
      <c r="HWL233" s="248"/>
      <c r="HWM233" s="249"/>
      <c r="HWN233" s="250"/>
      <c r="HWO233" s="248"/>
      <c r="HWP233" s="249"/>
      <c r="HWQ233" s="250"/>
      <c r="HWR233" s="248"/>
      <c r="HWS233" s="249"/>
      <c r="HWT233" s="250"/>
      <c r="HWU233" s="248"/>
      <c r="HWV233" s="249"/>
      <c r="HWW233" s="250"/>
      <c r="HWX233" s="248"/>
      <c r="HWY233" s="249"/>
      <c r="HWZ233" s="250"/>
      <c r="HXA233" s="248"/>
      <c r="HXB233" s="249"/>
      <c r="HXC233" s="250"/>
      <c r="HXD233" s="248"/>
      <c r="HXE233" s="249"/>
      <c r="HXF233" s="250"/>
      <c r="HXG233" s="248"/>
      <c r="HXH233" s="249"/>
      <c r="HXI233" s="250"/>
      <c r="HXJ233" s="248"/>
      <c r="HXK233" s="249"/>
      <c r="HXL233" s="250"/>
      <c r="HXM233" s="248"/>
      <c r="HXN233" s="249"/>
      <c r="HXO233" s="250"/>
      <c r="HXP233" s="248"/>
      <c r="HXQ233" s="249"/>
      <c r="HXR233" s="250"/>
      <c r="HXS233" s="248"/>
      <c r="HXT233" s="249"/>
      <c r="HXU233" s="250"/>
      <c r="HXV233" s="248"/>
      <c r="HXW233" s="249"/>
      <c r="HXX233" s="250"/>
      <c r="HXY233" s="248"/>
      <c r="HXZ233" s="249"/>
      <c r="HYA233" s="250"/>
      <c r="HYB233" s="248"/>
      <c r="HYC233" s="249"/>
      <c r="HYD233" s="250"/>
      <c r="HYE233" s="248"/>
      <c r="HYF233" s="249"/>
      <c r="HYG233" s="250"/>
      <c r="HYH233" s="248"/>
      <c r="HYI233" s="249"/>
      <c r="HYJ233" s="250"/>
      <c r="HYK233" s="248"/>
      <c r="HYL233" s="249"/>
      <c r="HYM233" s="250"/>
      <c r="HYN233" s="248"/>
      <c r="HYO233" s="249"/>
      <c r="HYP233" s="250"/>
      <c r="HYQ233" s="248"/>
      <c r="HYR233" s="249"/>
      <c r="HYS233" s="250"/>
      <c r="HYT233" s="248"/>
      <c r="HYU233" s="249"/>
      <c r="HYV233" s="250"/>
      <c r="HYW233" s="248"/>
      <c r="HYX233" s="249"/>
      <c r="HYY233" s="250"/>
      <c r="HYZ233" s="248"/>
      <c r="HZA233" s="249"/>
      <c r="HZB233" s="250"/>
      <c r="HZC233" s="248"/>
      <c r="HZD233" s="249"/>
      <c r="HZE233" s="250"/>
      <c r="HZF233" s="248"/>
      <c r="HZG233" s="249"/>
      <c r="HZH233" s="250"/>
      <c r="HZI233" s="248"/>
      <c r="HZJ233" s="249"/>
      <c r="HZK233" s="250"/>
      <c r="HZL233" s="248"/>
      <c r="HZM233" s="249"/>
      <c r="HZN233" s="250"/>
      <c r="HZO233" s="248"/>
      <c r="HZP233" s="249"/>
      <c r="HZQ233" s="250"/>
      <c r="HZR233" s="248"/>
      <c r="HZS233" s="249"/>
      <c r="HZT233" s="250"/>
      <c r="HZU233" s="248"/>
      <c r="HZV233" s="249"/>
      <c r="HZW233" s="250"/>
      <c r="HZX233" s="248"/>
      <c r="HZY233" s="249"/>
      <c r="HZZ233" s="250"/>
      <c r="IAA233" s="248"/>
      <c r="IAB233" s="249"/>
      <c r="IAC233" s="250"/>
      <c r="IAD233" s="248"/>
      <c r="IAE233" s="249"/>
      <c r="IAF233" s="250"/>
      <c r="IAG233" s="248"/>
      <c r="IAH233" s="249"/>
      <c r="IAI233" s="250"/>
      <c r="IAJ233" s="248"/>
      <c r="IAK233" s="249"/>
      <c r="IAL233" s="250"/>
      <c r="IAM233" s="248"/>
      <c r="IAN233" s="249"/>
      <c r="IAO233" s="250"/>
      <c r="IAP233" s="248"/>
      <c r="IAQ233" s="249"/>
      <c r="IAR233" s="250"/>
      <c r="IAS233" s="248"/>
      <c r="IAT233" s="249"/>
      <c r="IAU233" s="250"/>
      <c r="IAV233" s="248"/>
      <c r="IAW233" s="249"/>
      <c r="IAX233" s="250"/>
      <c r="IAY233" s="248"/>
      <c r="IAZ233" s="249"/>
      <c r="IBA233" s="250"/>
      <c r="IBB233" s="248"/>
      <c r="IBC233" s="249"/>
      <c r="IBD233" s="250"/>
      <c r="IBE233" s="248"/>
      <c r="IBF233" s="249"/>
      <c r="IBG233" s="250"/>
      <c r="IBH233" s="248"/>
      <c r="IBI233" s="249"/>
      <c r="IBJ233" s="250"/>
      <c r="IBK233" s="248"/>
      <c r="IBL233" s="249"/>
      <c r="IBM233" s="250"/>
      <c r="IBN233" s="248"/>
      <c r="IBO233" s="249"/>
      <c r="IBP233" s="250"/>
      <c r="IBQ233" s="248"/>
      <c r="IBR233" s="249"/>
      <c r="IBS233" s="250"/>
      <c r="IBT233" s="248"/>
      <c r="IBU233" s="249"/>
      <c r="IBV233" s="250"/>
      <c r="IBW233" s="248"/>
      <c r="IBX233" s="249"/>
      <c r="IBY233" s="250"/>
      <c r="IBZ233" s="248"/>
      <c r="ICA233" s="249"/>
      <c r="ICB233" s="250"/>
      <c r="ICC233" s="248"/>
      <c r="ICD233" s="249"/>
      <c r="ICE233" s="250"/>
      <c r="ICF233" s="248"/>
      <c r="ICG233" s="249"/>
      <c r="ICH233" s="250"/>
      <c r="ICI233" s="248"/>
      <c r="ICJ233" s="249"/>
      <c r="ICK233" s="250"/>
      <c r="ICL233" s="248"/>
      <c r="ICM233" s="249"/>
      <c r="ICN233" s="250"/>
      <c r="ICO233" s="248"/>
      <c r="ICP233" s="249"/>
      <c r="ICQ233" s="250"/>
      <c r="ICR233" s="248"/>
      <c r="ICS233" s="249"/>
      <c r="ICT233" s="250"/>
      <c r="ICU233" s="248"/>
      <c r="ICV233" s="249"/>
      <c r="ICW233" s="250"/>
      <c r="ICX233" s="248"/>
      <c r="ICY233" s="249"/>
      <c r="ICZ233" s="250"/>
      <c r="IDA233" s="248"/>
      <c r="IDB233" s="249"/>
      <c r="IDC233" s="250"/>
      <c r="IDD233" s="248"/>
      <c r="IDE233" s="249"/>
      <c r="IDF233" s="250"/>
      <c r="IDG233" s="248"/>
      <c r="IDH233" s="249"/>
      <c r="IDI233" s="250"/>
      <c r="IDJ233" s="248"/>
      <c r="IDK233" s="249"/>
      <c r="IDL233" s="250"/>
      <c r="IDM233" s="248"/>
      <c r="IDN233" s="249"/>
      <c r="IDO233" s="250"/>
      <c r="IDP233" s="248"/>
      <c r="IDQ233" s="249"/>
      <c r="IDR233" s="250"/>
      <c r="IDS233" s="248"/>
      <c r="IDT233" s="249"/>
      <c r="IDU233" s="250"/>
      <c r="IDV233" s="248"/>
      <c r="IDW233" s="249"/>
      <c r="IDX233" s="250"/>
      <c r="IDY233" s="248"/>
      <c r="IDZ233" s="249"/>
      <c r="IEA233" s="250"/>
      <c r="IEB233" s="248"/>
      <c r="IEC233" s="249"/>
      <c r="IED233" s="250"/>
      <c r="IEE233" s="248"/>
      <c r="IEF233" s="249"/>
      <c r="IEG233" s="250"/>
      <c r="IEH233" s="248"/>
      <c r="IEI233" s="249"/>
      <c r="IEJ233" s="250"/>
      <c r="IEK233" s="248"/>
      <c r="IEL233" s="249"/>
      <c r="IEM233" s="250"/>
      <c r="IEN233" s="248"/>
      <c r="IEO233" s="249"/>
      <c r="IEP233" s="250"/>
      <c r="IEQ233" s="248"/>
      <c r="IER233" s="249"/>
      <c r="IES233" s="250"/>
      <c r="IET233" s="248"/>
      <c r="IEU233" s="249"/>
      <c r="IEV233" s="250"/>
      <c r="IEW233" s="248"/>
      <c r="IEX233" s="249"/>
      <c r="IEY233" s="250"/>
      <c r="IEZ233" s="248"/>
      <c r="IFA233" s="249"/>
      <c r="IFB233" s="250"/>
      <c r="IFC233" s="248"/>
      <c r="IFD233" s="249"/>
      <c r="IFE233" s="250"/>
      <c r="IFF233" s="248"/>
      <c r="IFG233" s="249"/>
      <c r="IFH233" s="250"/>
      <c r="IFI233" s="248"/>
      <c r="IFJ233" s="249"/>
      <c r="IFK233" s="250"/>
      <c r="IFL233" s="248"/>
      <c r="IFM233" s="249"/>
      <c r="IFN233" s="250"/>
      <c r="IFO233" s="248"/>
      <c r="IFP233" s="249"/>
      <c r="IFQ233" s="250"/>
      <c r="IFR233" s="248"/>
      <c r="IFS233" s="249"/>
      <c r="IFT233" s="250"/>
      <c r="IFU233" s="248"/>
      <c r="IFV233" s="249"/>
      <c r="IFW233" s="250"/>
      <c r="IFX233" s="248"/>
      <c r="IFY233" s="249"/>
      <c r="IFZ233" s="250"/>
      <c r="IGA233" s="248"/>
      <c r="IGB233" s="249"/>
      <c r="IGC233" s="250"/>
      <c r="IGD233" s="248"/>
      <c r="IGE233" s="249"/>
      <c r="IGF233" s="250"/>
      <c r="IGG233" s="248"/>
      <c r="IGH233" s="249"/>
      <c r="IGI233" s="250"/>
      <c r="IGJ233" s="248"/>
      <c r="IGK233" s="249"/>
      <c r="IGL233" s="250"/>
      <c r="IGM233" s="248"/>
      <c r="IGN233" s="249"/>
      <c r="IGO233" s="250"/>
      <c r="IGP233" s="248"/>
      <c r="IGQ233" s="249"/>
      <c r="IGR233" s="250"/>
      <c r="IGS233" s="248"/>
      <c r="IGT233" s="249"/>
      <c r="IGU233" s="250"/>
      <c r="IGV233" s="248"/>
      <c r="IGW233" s="249"/>
      <c r="IGX233" s="250"/>
      <c r="IGY233" s="248"/>
      <c r="IGZ233" s="249"/>
      <c r="IHA233" s="250"/>
      <c r="IHB233" s="248"/>
      <c r="IHC233" s="249"/>
      <c r="IHD233" s="250"/>
      <c r="IHE233" s="248"/>
      <c r="IHF233" s="249"/>
      <c r="IHG233" s="250"/>
      <c r="IHH233" s="248"/>
      <c r="IHI233" s="249"/>
      <c r="IHJ233" s="250"/>
      <c r="IHK233" s="248"/>
      <c r="IHL233" s="249"/>
      <c r="IHM233" s="250"/>
      <c r="IHN233" s="248"/>
      <c r="IHO233" s="249"/>
      <c r="IHP233" s="250"/>
      <c r="IHQ233" s="248"/>
      <c r="IHR233" s="249"/>
      <c r="IHS233" s="250"/>
      <c r="IHT233" s="248"/>
      <c r="IHU233" s="249"/>
      <c r="IHV233" s="250"/>
      <c r="IHW233" s="248"/>
      <c r="IHX233" s="249"/>
      <c r="IHY233" s="250"/>
      <c r="IHZ233" s="248"/>
      <c r="IIA233" s="249"/>
      <c r="IIB233" s="250"/>
      <c r="IIC233" s="248"/>
      <c r="IID233" s="249"/>
      <c r="IIE233" s="250"/>
      <c r="IIF233" s="248"/>
      <c r="IIG233" s="249"/>
      <c r="IIH233" s="250"/>
      <c r="III233" s="248"/>
      <c r="IIJ233" s="249"/>
      <c r="IIK233" s="250"/>
      <c r="IIL233" s="248"/>
      <c r="IIM233" s="249"/>
      <c r="IIN233" s="250"/>
      <c r="IIO233" s="248"/>
      <c r="IIP233" s="249"/>
      <c r="IIQ233" s="250"/>
      <c r="IIR233" s="248"/>
      <c r="IIS233" s="249"/>
      <c r="IIT233" s="250"/>
      <c r="IIU233" s="248"/>
      <c r="IIV233" s="249"/>
      <c r="IIW233" s="250"/>
      <c r="IIX233" s="248"/>
      <c r="IIY233" s="249"/>
      <c r="IIZ233" s="250"/>
      <c r="IJA233" s="248"/>
      <c r="IJB233" s="249"/>
      <c r="IJC233" s="250"/>
      <c r="IJD233" s="248"/>
      <c r="IJE233" s="249"/>
      <c r="IJF233" s="250"/>
      <c r="IJG233" s="248"/>
      <c r="IJH233" s="249"/>
      <c r="IJI233" s="250"/>
      <c r="IJJ233" s="248"/>
      <c r="IJK233" s="249"/>
      <c r="IJL233" s="250"/>
      <c r="IJM233" s="248"/>
      <c r="IJN233" s="249"/>
      <c r="IJO233" s="250"/>
      <c r="IJP233" s="248"/>
      <c r="IJQ233" s="249"/>
      <c r="IJR233" s="250"/>
      <c r="IJS233" s="248"/>
      <c r="IJT233" s="249"/>
      <c r="IJU233" s="250"/>
      <c r="IJV233" s="248"/>
      <c r="IJW233" s="249"/>
      <c r="IJX233" s="250"/>
      <c r="IJY233" s="248"/>
      <c r="IJZ233" s="249"/>
      <c r="IKA233" s="250"/>
      <c r="IKB233" s="248"/>
      <c r="IKC233" s="249"/>
      <c r="IKD233" s="250"/>
      <c r="IKE233" s="248"/>
      <c r="IKF233" s="249"/>
      <c r="IKG233" s="250"/>
      <c r="IKH233" s="248"/>
      <c r="IKI233" s="249"/>
      <c r="IKJ233" s="250"/>
      <c r="IKK233" s="248"/>
      <c r="IKL233" s="249"/>
      <c r="IKM233" s="250"/>
      <c r="IKN233" s="248"/>
      <c r="IKO233" s="249"/>
      <c r="IKP233" s="250"/>
      <c r="IKQ233" s="248"/>
      <c r="IKR233" s="249"/>
      <c r="IKS233" s="250"/>
      <c r="IKT233" s="248"/>
      <c r="IKU233" s="249"/>
      <c r="IKV233" s="250"/>
      <c r="IKW233" s="248"/>
      <c r="IKX233" s="249"/>
      <c r="IKY233" s="250"/>
      <c r="IKZ233" s="248"/>
      <c r="ILA233" s="249"/>
      <c r="ILB233" s="250"/>
      <c r="ILC233" s="248"/>
      <c r="ILD233" s="249"/>
      <c r="ILE233" s="250"/>
      <c r="ILF233" s="248"/>
      <c r="ILG233" s="249"/>
      <c r="ILH233" s="250"/>
      <c r="ILI233" s="248"/>
      <c r="ILJ233" s="249"/>
      <c r="ILK233" s="250"/>
      <c r="ILL233" s="248"/>
      <c r="ILM233" s="249"/>
      <c r="ILN233" s="250"/>
      <c r="ILO233" s="248"/>
      <c r="ILP233" s="249"/>
      <c r="ILQ233" s="250"/>
      <c r="ILR233" s="248"/>
      <c r="ILS233" s="249"/>
      <c r="ILT233" s="250"/>
      <c r="ILU233" s="248"/>
      <c r="ILV233" s="249"/>
      <c r="ILW233" s="250"/>
      <c r="ILX233" s="248"/>
      <c r="ILY233" s="249"/>
      <c r="ILZ233" s="250"/>
      <c r="IMA233" s="248"/>
      <c r="IMB233" s="249"/>
      <c r="IMC233" s="250"/>
      <c r="IMD233" s="248"/>
      <c r="IME233" s="249"/>
      <c r="IMF233" s="250"/>
      <c r="IMG233" s="248"/>
      <c r="IMH233" s="249"/>
      <c r="IMI233" s="250"/>
      <c r="IMJ233" s="248"/>
      <c r="IMK233" s="249"/>
      <c r="IML233" s="250"/>
      <c r="IMM233" s="248"/>
      <c r="IMN233" s="249"/>
      <c r="IMO233" s="250"/>
      <c r="IMP233" s="248"/>
      <c r="IMQ233" s="249"/>
      <c r="IMR233" s="250"/>
      <c r="IMS233" s="248"/>
      <c r="IMT233" s="249"/>
      <c r="IMU233" s="250"/>
      <c r="IMV233" s="248"/>
      <c r="IMW233" s="249"/>
      <c r="IMX233" s="250"/>
      <c r="IMY233" s="248"/>
      <c r="IMZ233" s="249"/>
      <c r="INA233" s="250"/>
      <c r="INB233" s="248"/>
      <c r="INC233" s="249"/>
      <c r="IND233" s="250"/>
      <c r="INE233" s="248"/>
      <c r="INF233" s="249"/>
      <c r="ING233" s="250"/>
      <c r="INH233" s="248"/>
      <c r="INI233" s="249"/>
      <c r="INJ233" s="250"/>
      <c r="INK233" s="248"/>
      <c r="INL233" s="249"/>
      <c r="INM233" s="250"/>
      <c r="INN233" s="248"/>
      <c r="INO233" s="249"/>
      <c r="INP233" s="250"/>
      <c r="INQ233" s="248"/>
      <c r="INR233" s="249"/>
      <c r="INS233" s="250"/>
      <c r="INT233" s="248"/>
      <c r="INU233" s="249"/>
      <c r="INV233" s="250"/>
      <c r="INW233" s="248"/>
      <c r="INX233" s="249"/>
      <c r="INY233" s="250"/>
      <c r="INZ233" s="248"/>
      <c r="IOA233" s="249"/>
      <c r="IOB233" s="250"/>
      <c r="IOC233" s="248"/>
      <c r="IOD233" s="249"/>
      <c r="IOE233" s="250"/>
      <c r="IOF233" s="248"/>
      <c r="IOG233" s="249"/>
      <c r="IOH233" s="250"/>
      <c r="IOI233" s="248"/>
      <c r="IOJ233" s="249"/>
      <c r="IOK233" s="250"/>
      <c r="IOL233" s="248"/>
      <c r="IOM233" s="249"/>
      <c r="ION233" s="250"/>
      <c r="IOO233" s="248"/>
      <c r="IOP233" s="249"/>
      <c r="IOQ233" s="250"/>
      <c r="IOR233" s="248"/>
      <c r="IOS233" s="249"/>
      <c r="IOT233" s="250"/>
      <c r="IOU233" s="248"/>
      <c r="IOV233" s="249"/>
      <c r="IOW233" s="250"/>
      <c r="IOX233" s="248"/>
      <c r="IOY233" s="249"/>
      <c r="IOZ233" s="250"/>
      <c r="IPA233" s="248"/>
      <c r="IPB233" s="249"/>
      <c r="IPC233" s="250"/>
      <c r="IPD233" s="248"/>
      <c r="IPE233" s="249"/>
      <c r="IPF233" s="250"/>
      <c r="IPG233" s="248"/>
      <c r="IPH233" s="249"/>
      <c r="IPI233" s="250"/>
      <c r="IPJ233" s="248"/>
      <c r="IPK233" s="249"/>
      <c r="IPL233" s="250"/>
      <c r="IPM233" s="248"/>
      <c r="IPN233" s="249"/>
      <c r="IPO233" s="250"/>
      <c r="IPP233" s="248"/>
      <c r="IPQ233" s="249"/>
      <c r="IPR233" s="250"/>
      <c r="IPS233" s="248"/>
      <c r="IPT233" s="249"/>
      <c r="IPU233" s="250"/>
      <c r="IPV233" s="248"/>
      <c r="IPW233" s="249"/>
      <c r="IPX233" s="250"/>
      <c r="IPY233" s="248"/>
      <c r="IPZ233" s="249"/>
      <c r="IQA233" s="250"/>
      <c r="IQB233" s="248"/>
      <c r="IQC233" s="249"/>
      <c r="IQD233" s="250"/>
      <c r="IQE233" s="248"/>
      <c r="IQF233" s="249"/>
      <c r="IQG233" s="250"/>
      <c r="IQH233" s="248"/>
      <c r="IQI233" s="249"/>
      <c r="IQJ233" s="250"/>
      <c r="IQK233" s="248"/>
      <c r="IQL233" s="249"/>
      <c r="IQM233" s="250"/>
      <c r="IQN233" s="248"/>
      <c r="IQO233" s="249"/>
      <c r="IQP233" s="250"/>
      <c r="IQQ233" s="248"/>
      <c r="IQR233" s="249"/>
      <c r="IQS233" s="250"/>
      <c r="IQT233" s="248"/>
      <c r="IQU233" s="249"/>
      <c r="IQV233" s="250"/>
      <c r="IQW233" s="248"/>
      <c r="IQX233" s="249"/>
      <c r="IQY233" s="250"/>
      <c r="IQZ233" s="248"/>
      <c r="IRA233" s="249"/>
      <c r="IRB233" s="250"/>
      <c r="IRC233" s="248"/>
      <c r="IRD233" s="249"/>
      <c r="IRE233" s="250"/>
      <c r="IRF233" s="248"/>
      <c r="IRG233" s="249"/>
      <c r="IRH233" s="250"/>
      <c r="IRI233" s="248"/>
      <c r="IRJ233" s="249"/>
      <c r="IRK233" s="250"/>
      <c r="IRL233" s="248"/>
      <c r="IRM233" s="249"/>
      <c r="IRN233" s="250"/>
      <c r="IRO233" s="248"/>
      <c r="IRP233" s="249"/>
      <c r="IRQ233" s="250"/>
      <c r="IRR233" s="248"/>
      <c r="IRS233" s="249"/>
      <c r="IRT233" s="250"/>
      <c r="IRU233" s="248"/>
      <c r="IRV233" s="249"/>
      <c r="IRW233" s="250"/>
      <c r="IRX233" s="248"/>
      <c r="IRY233" s="249"/>
      <c r="IRZ233" s="250"/>
      <c r="ISA233" s="248"/>
      <c r="ISB233" s="249"/>
      <c r="ISC233" s="250"/>
      <c r="ISD233" s="248"/>
      <c r="ISE233" s="249"/>
      <c r="ISF233" s="250"/>
      <c r="ISG233" s="248"/>
      <c r="ISH233" s="249"/>
      <c r="ISI233" s="250"/>
      <c r="ISJ233" s="248"/>
      <c r="ISK233" s="249"/>
      <c r="ISL233" s="250"/>
      <c r="ISM233" s="248"/>
      <c r="ISN233" s="249"/>
      <c r="ISO233" s="250"/>
      <c r="ISP233" s="248"/>
      <c r="ISQ233" s="249"/>
      <c r="ISR233" s="250"/>
      <c r="ISS233" s="248"/>
      <c r="IST233" s="249"/>
      <c r="ISU233" s="250"/>
      <c r="ISV233" s="248"/>
      <c r="ISW233" s="249"/>
      <c r="ISX233" s="250"/>
      <c r="ISY233" s="248"/>
      <c r="ISZ233" s="249"/>
      <c r="ITA233" s="250"/>
      <c r="ITB233" s="248"/>
      <c r="ITC233" s="249"/>
      <c r="ITD233" s="250"/>
      <c r="ITE233" s="248"/>
      <c r="ITF233" s="249"/>
      <c r="ITG233" s="250"/>
      <c r="ITH233" s="248"/>
      <c r="ITI233" s="249"/>
      <c r="ITJ233" s="250"/>
      <c r="ITK233" s="248"/>
      <c r="ITL233" s="249"/>
      <c r="ITM233" s="250"/>
      <c r="ITN233" s="248"/>
      <c r="ITO233" s="249"/>
      <c r="ITP233" s="250"/>
      <c r="ITQ233" s="248"/>
      <c r="ITR233" s="249"/>
      <c r="ITS233" s="250"/>
      <c r="ITT233" s="248"/>
      <c r="ITU233" s="249"/>
      <c r="ITV233" s="250"/>
      <c r="ITW233" s="248"/>
      <c r="ITX233" s="249"/>
      <c r="ITY233" s="250"/>
      <c r="ITZ233" s="248"/>
      <c r="IUA233" s="249"/>
      <c r="IUB233" s="250"/>
      <c r="IUC233" s="248"/>
      <c r="IUD233" s="249"/>
      <c r="IUE233" s="250"/>
      <c r="IUF233" s="248"/>
      <c r="IUG233" s="249"/>
      <c r="IUH233" s="250"/>
      <c r="IUI233" s="248"/>
      <c r="IUJ233" s="249"/>
      <c r="IUK233" s="250"/>
      <c r="IUL233" s="248"/>
      <c r="IUM233" s="249"/>
      <c r="IUN233" s="250"/>
      <c r="IUO233" s="248"/>
      <c r="IUP233" s="249"/>
      <c r="IUQ233" s="250"/>
      <c r="IUR233" s="248"/>
      <c r="IUS233" s="249"/>
      <c r="IUT233" s="250"/>
      <c r="IUU233" s="248"/>
      <c r="IUV233" s="249"/>
      <c r="IUW233" s="250"/>
      <c r="IUX233" s="248"/>
      <c r="IUY233" s="249"/>
      <c r="IUZ233" s="250"/>
      <c r="IVA233" s="248"/>
      <c r="IVB233" s="249"/>
      <c r="IVC233" s="250"/>
      <c r="IVD233" s="248"/>
      <c r="IVE233" s="249"/>
      <c r="IVF233" s="250"/>
      <c r="IVG233" s="248"/>
      <c r="IVH233" s="249"/>
      <c r="IVI233" s="250"/>
      <c r="IVJ233" s="248"/>
      <c r="IVK233" s="249"/>
      <c r="IVL233" s="250"/>
      <c r="IVM233" s="248"/>
      <c r="IVN233" s="249"/>
      <c r="IVO233" s="250"/>
      <c r="IVP233" s="248"/>
      <c r="IVQ233" s="249"/>
      <c r="IVR233" s="250"/>
      <c r="IVS233" s="248"/>
      <c r="IVT233" s="249"/>
      <c r="IVU233" s="250"/>
      <c r="IVV233" s="248"/>
      <c r="IVW233" s="249"/>
      <c r="IVX233" s="250"/>
      <c r="IVY233" s="248"/>
      <c r="IVZ233" s="249"/>
      <c r="IWA233" s="250"/>
      <c r="IWB233" s="248"/>
      <c r="IWC233" s="249"/>
      <c r="IWD233" s="250"/>
      <c r="IWE233" s="248"/>
      <c r="IWF233" s="249"/>
      <c r="IWG233" s="250"/>
      <c r="IWH233" s="248"/>
      <c r="IWI233" s="249"/>
      <c r="IWJ233" s="250"/>
      <c r="IWK233" s="248"/>
      <c r="IWL233" s="249"/>
      <c r="IWM233" s="250"/>
      <c r="IWN233" s="248"/>
      <c r="IWO233" s="249"/>
      <c r="IWP233" s="250"/>
      <c r="IWQ233" s="248"/>
      <c r="IWR233" s="249"/>
      <c r="IWS233" s="250"/>
      <c r="IWT233" s="248"/>
      <c r="IWU233" s="249"/>
      <c r="IWV233" s="250"/>
      <c r="IWW233" s="248"/>
      <c r="IWX233" s="249"/>
      <c r="IWY233" s="250"/>
      <c r="IWZ233" s="248"/>
      <c r="IXA233" s="249"/>
      <c r="IXB233" s="250"/>
      <c r="IXC233" s="248"/>
      <c r="IXD233" s="249"/>
      <c r="IXE233" s="250"/>
      <c r="IXF233" s="248"/>
      <c r="IXG233" s="249"/>
      <c r="IXH233" s="250"/>
      <c r="IXI233" s="248"/>
      <c r="IXJ233" s="249"/>
      <c r="IXK233" s="250"/>
      <c r="IXL233" s="248"/>
      <c r="IXM233" s="249"/>
      <c r="IXN233" s="250"/>
      <c r="IXO233" s="248"/>
      <c r="IXP233" s="249"/>
      <c r="IXQ233" s="250"/>
      <c r="IXR233" s="248"/>
      <c r="IXS233" s="249"/>
      <c r="IXT233" s="250"/>
      <c r="IXU233" s="248"/>
      <c r="IXV233" s="249"/>
      <c r="IXW233" s="250"/>
      <c r="IXX233" s="248"/>
      <c r="IXY233" s="249"/>
      <c r="IXZ233" s="250"/>
      <c r="IYA233" s="248"/>
      <c r="IYB233" s="249"/>
      <c r="IYC233" s="250"/>
      <c r="IYD233" s="248"/>
      <c r="IYE233" s="249"/>
      <c r="IYF233" s="250"/>
      <c r="IYG233" s="248"/>
      <c r="IYH233" s="249"/>
      <c r="IYI233" s="250"/>
      <c r="IYJ233" s="248"/>
      <c r="IYK233" s="249"/>
      <c r="IYL233" s="250"/>
      <c r="IYM233" s="248"/>
      <c r="IYN233" s="249"/>
      <c r="IYO233" s="250"/>
      <c r="IYP233" s="248"/>
      <c r="IYQ233" s="249"/>
      <c r="IYR233" s="250"/>
      <c r="IYS233" s="248"/>
      <c r="IYT233" s="249"/>
      <c r="IYU233" s="250"/>
      <c r="IYV233" s="248"/>
      <c r="IYW233" s="249"/>
      <c r="IYX233" s="250"/>
      <c r="IYY233" s="248"/>
      <c r="IYZ233" s="249"/>
      <c r="IZA233" s="250"/>
      <c r="IZB233" s="248"/>
      <c r="IZC233" s="249"/>
      <c r="IZD233" s="250"/>
      <c r="IZE233" s="248"/>
      <c r="IZF233" s="249"/>
      <c r="IZG233" s="250"/>
      <c r="IZH233" s="248"/>
      <c r="IZI233" s="249"/>
      <c r="IZJ233" s="250"/>
      <c r="IZK233" s="248"/>
      <c r="IZL233" s="249"/>
      <c r="IZM233" s="250"/>
      <c r="IZN233" s="248"/>
      <c r="IZO233" s="249"/>
      <c r="IZP233" s="250"/>
      <c r="IZQ233" s="248"/>
      <c r="IZR233" s="249"/>
      <c r="IZS233" s="250"/>
      <c r="IZT233" s="248"/>
      <c r="IZU233" s="249"/>
      <c r="IZV233" s="250"/>
      <c r="IZW233" s="248"/>
      <c r="IZX233" s="249"/>
      <c r="IZY233" s="250"/>
      <c r="IZZ233" s="248"/>
      <c r="JAA233" s="249"/>
      <c r="JAB233" s="250"/>
      <c r="JAC233" s="248"/>
      <c r="JAD233" s="249"/>
      <c r="JAE233" s="250"/>
      <c r="JAF233" s="248"/>
      <c r="JAG233" s="249"/>
      <c r="JAH233" s="250"/>
      <c r="JAI233" s="248"/>
      <c r="JAJ233" s="249"/>
      <c r="JAK233" s="250"/>
      <c r="JAL233" s="248"/>
      <c r="JAM233" s="249"/>
      <c r="JAN233" s="250"/>
      <c r="JAO233" s="248"/>
      <c r="JAP233" s="249"/>
      <c r="JAQ233" s="250"/>
      <c r="JAR233" s="248"/>
      <c r="JAS233" s="249"/>
      <c r="JAT233" s="250"/>
      <c r="JAU233" s="248"/>
      <c r="JAV233" s="249"/>
      <c r="JAW233" s="250"/>
      <c r="JAX233" s="248"/>
      <c r="JAY233" s="249"/>
      <c r="JAZ233" s="250"/>
      <c r="JBA233" s="248"/>
      <c r="JBB233" s="249"/>
      <c r="JBC233" s="250"/>
      <c r="JBD233" s="248"/>
      <c r="JBE233" s="249"/>
      <c r="JBF233" s="250"/>
      <c r="JBG233" s="248"/>
      <c r="JBH233" s="249"/>
      <c r="JBI233" s="250"/>
      <c r="JBJ233" s="248"/>
      <c r="JBK233" s="249"/>
      <c r="JBL233" s="250"/>
      <c r="JBM233" s="248"/>
      <c r="JBN233" s="249"/>
      <c r="JBO233" s="250"/>
      <c r="JBP233" s="248"/>
      <c r="JBQ233" s="249"/>
      <c r="JBR233" s="250"/>
      <c r="JBS233" s="248"/>
      <c r="JBT233" s="249"/>
      <c r="JBU233" s="250"/>
      <c r="JBV233" s="248"/>
      <c r="JBW233" s="249"/>
      <c r="JBX233" s="250"/>
      <c r="JBY233" s="248"/>
      <c r="JBZ233" s="249"/>
      <c r="JCA233" s="250"/>
      <c r="JCB233" s="248"/>
      <c r="JCC233" s="249"/>
      <c r="JCD233" s="250"/>
      <c r="JCE233" s="248"/>
      <c r="JCF233" s="249"/>
      <c r="JCG233" s="250"/>
      <c r="JCH233" s="248"/>
      <c r="JCI233" s="249"/>
      <c r="JCJ233" s="250"/>
      <c r="JCK233" s="248"/>
      <c r="JCL233" s="249"/>
      <c r="JCM233" s="250"/>
      <c r="JCN233" s="248"/>
      <c r="JCO233" s="249"/>
      <c r="JCP233" s="250"/>
      <c r="JCQ233" s="248"/>
      <c r="JCR233" s="249"/>
      <c r="JCS233" s="250"/>
      <c r="JCT233" s="248"/>
      <c r="JCU233" s="249"/>
      <c r="JCV233" s="250"/>
      <c r="JCW233" s="248"/>
      <c r="JCX233" s="249"/>
      <c r="JCY233" s="250"/>
      <c r="JCZ233" s="248"/>
      <c r="JDA233" s="249"/>
      <c r="JDB233" s="250"/>
      <c r="JDC233" s="248"/>
      <c r="JDD233" s="249"/>
      <c r="JDE233" s="250"/>
      <c r="JDF233" s="248"/>
      <c r="JDG233" s="249"/>
      <c r="JDH233" s="250"/>
      <c r="JDI233" s="248"/>
      <c r="JDJ233" s="249"/>
      <c r="JDK233" s="250"/>
      <c r="JDL233" s="248"/>
      <c r="JDM233" s="249"/>
      <c r="JDN233" s="250"/>
      <c r="JDO233" s="248"/>
      <c r="JDP233" s="249"/>
      <c r="JDQ233" s="250"/>
      <c r="JDR233" s="248"/>
      <c r="JDS233" s="249"/>
      <c r="JDT233" s="250"/>
      <c r="JDU233" s="248"/>
      <c r="JDV233" s="249"/>
      <c r="JDW233" s="250"/>
      <c r="JDX233" s="248"/>
      <c r="JDY233" s="249"/>
      <c r="JDZ233" s="250"/>
      <c r="JEA233" s="248"/>
      <c r="JEB233" s="249"/>
      <c r="JEC233" s="250"/>
      <c r="JED233" s="248"/>
      <c r="JEE233" s="249"/>
      <c r="JEF233" s="250"/>
      <c r="JEG233" s="248"/>
      <c r="JEH233" s="249"/>
      <c r="JEI233" s="250"/>
      <c r="JEJ233" s="248"/>
      <c r="JEK233" s="249"/>
      <c r="JEL233" s="250"/>
      <c r="JEM233" s="248"/>
      <c r="JEN233" s="249"/>
      <c r="JEO233" s="250"/>
      <c r="JEP233" s="248"/>
      <c r="JEQ233" s="249"/>
      <c r="JER233" s="250"/>
      <c r="JES233" s="248"/>
      <c r="JET233" s="249"/>
      <c r="JEU233" s="250"/>
      <c r="JEV233" s="248"/>
      <c r="JEW233" s="249"/>
      <c r="JEX233" s="250"/>
      <c r="JEY233" s="248"/>
      <c r="JEZ233" s="249"/>
      <c r="JFA233" s="250"/>
      <c r="JFB233" s="248"/>
      <c r="JFC233" s="249"/>
      <c r="JFD233" s="250"/>
      <c r="JFE233" s="248"/>
      <c r="JFF233" s="249"/>
      <c r="JFG233" s="250"/>
      <c r="JFH233" s="248"/>
      <c r="JFI233" s="249"/>
      <c r="JFJ233" s="250"/>
      <c r="JFK233" s="248"/>
      <c r="JFL233" s="249"/>
      <c r="JFM233" s="250"/>
      <c r="JFN233" s="248"/>
      <c r="JFO233" s="249"/>
      <c r="JFP233" s="250"/>
      <c r="JFQ233" s="248"/>
      <c r="JFR233" s="249"/>
      <c r="JFS233" s="250"/>
      <c r="JFT233" s="248"/>
      <c r="JFU233" s="249"/>
      <c r="JFV233" s="250"/>
      <c r="JFW233" s="248"/>
      <c r="JFX233" s="249"/>
      <c r="JFY233" s="250"/>
      <c r="JFZ233" s="248"/>
      <c r="JGA233" s="249"/>
      <c r="JGB233" s="250"/>
      <c r="JGC233" s="248"/>
      <c r="JGD233" s="249"/>
      <c r="JGE233" s="250"/>
      <c r="JGF233" s="248"/>
      <c r="JGG233" s="249"/>
      <c r="JGH233" s="250"/>
      <c r="JGI233" s="248"/>
      <c r="JGJ233" s="249"/>
      <c r="JGK233" s="250"/>
      <c r="JGL233" s="248"/>
      <c r="JGM233" s="249"/>
      <c r="JGN233" s="250"/>
      <c r="JGO233" s="248"/>
      <c r="JGP233" s="249"/>
      <c r="JGQ233" s="250"/>
      <c r="JGR233" s="248"/>
      <c r="JGS233" s="249"/>
      <c r="JGT233" s="250"/>
      <c r="JGU233" s="248"/>
      <c r="JGV233" s="249"/>
      <c r="JGW233" s="250"/>
      <c r="JGX233" s="248"/>
      <c r="JGY233" s="249"/>
      <c r="JGZ233" s="250"/>
      <c r="JHA233" s="248"/>
      <c r="JHB233" s="249"/>
      <c r="JHC233" s="250"/>
      <c r="JHD233" s="248"/>
      <c r="JHE233" s="249"/>
      <c r="JHF233" s="250"/>
      <c r="JHG233" s="248"/>
      <c r="JHH233" s="249"/>
      <c r="JHI233" s="250"/>
      <c r="JHJ233" s="248"/>
      <c r="JHK233" s="249"/>
      <c r="JHL233" s="250"/>
      <c r="JHM233" s="248"/>
      <c r="JHN233" s="249"/>
      <c r="JHO233" s="250"/>
      <c r="JHP233" s="248"/>
      <c r="JHQ233" s="249"/>
      <c r="JHR233" s="250"/>
      <c r="JHS233" s="248"/>
      <c r="JHT233" s="249"/>
      <c r="JHU233" s="250"/>
      <c r="JHV233" s="248"/>
      <c r="JHW233" s="249"/>
      <c r="JHX233" s="250"/>
      <c r="JHY233" s="248"/>
      <c r="JHZ233" s="249"/>
      <c r="JIA233" s="250"/>
      <c r="JIB233" s="248"/>
      <c r="JIC233" s="249"/>
      <c r="JID233" s="250"/>
      <c r="JIE233" s="248"/>
      <c r="JIF233" s="249"/>
      <c r="JIG233" s="250"/>
      <c r="JIH233" s="248"/>
      <c r="JII233" s="249"/>
      <c r="JIJ233" s="250"/>
      <c r="JIK233" s="248"/>
      <c r="JIL233" s="249"/>
      <c r="JIM233" s="250"/>
      <c r="JIN233" s="248"/>
      <c r="JIO233" s="249"/>
      <c r="JIP233" s="250"/>
      <c r="JIQ233" s="248"/>
      <c r="JIR233" s="249"/>
      <c r="JIS233" s="250"/>
      <c r="JIT233" s="248"/>
      <c r="JIU233" s="249"/>
      <c r="JIV233" s="250"/>
      <c r="JIW233" s="248"/>
      <c r="JIX233" s="249"/>
      <c r="JIY233" s="250"/>
      <c r="JIZ233" s="248"/>
      <c r="JJA233" s="249"/>
      <c r="JJB233" s="250"/>
      <c r="JJC233" s="248"/>
      <c r="JJD233" s="249"/>
      <c r="JJE233" s="250"/>
      <c r="JJF233" s="248"/>
      <c r="JJG233" s="249"/>
      <c r="JJH233" s="250"/>
      <c r="JJI233" s="248"/>
      <c r="JJJ233" s="249"/>
      <c r="JJK233" s="250"/>
      <c r="JJL233" s="248"/>
      <c r="JJM233" s="249"/>
      <c r="JJN233" s="250"/>
      <c r="JJO233" s="248"/>
      <c r="JJP233" s="249"/>
      <c r="JJQ233" s="250"/>
      <c r="JJR233" s="248"/>
      <c r="JJS233" s="249"/>
      <c r="JJT233" s="250"/>
      <c r="JJU233" s="248"/>
      <c r="JJV233" s="249"/>
      <c r="JJW233" s="250"/>
      <c r="JJX233" s="248"/>
      <c r="JJY233" s="249"/>
      <c r="JJZ233" s="250"/>
      <c r="JKA233" s="248"/>
      <c r="JKB233" s="249"/>
      <c r="JKC233" s="250"/>
      <c r="JKD233" s="248"/>
      <c r="JKE233" s="249"/>
      <c r="JKF233" s="250"/>
      <c r="JKG233" s="248"/>
      <c r="JKH233" s="249"/>
      <c r="JKI233" s="250"/>
      <c r="JKJ233" s="248"/>
      <c r="JKK233" s="249"/>
      <c r="JKL233" s="250"/>
      <c r="JKM233" s="248"/>
      <c r="JKN233" s="249"/>
      <c r="JKO233" s="250"/>
      <c r="JKP233" s="248"/>
      <c r="JKQ233" s="249"/>
      <c r="JKR233" s="250"/>
      <c r="JKS233" s="248"/>
      <c r="JKT233" s="249"/>
      <c r="JKU233" s="250"/>
      <c r="JKV233" s="248"/>
      <c r="JKW233" s="249"/>
      <c r="JKX233" s="250"/>
      <c r="JKY233" s="248"/>
      <c r="JKZ233" s="249"/>
      <c r="JLA233" s="250"/>
      <c r="JLB233" s="248"/>
      <c r="JLC233" s="249"/>
      <c r="JLD233" s="250"/>
      <c r="JLE233" s="248"/>
      <c r="JLF233" s="249"/>
      <c r="JLG233" s="250"/>
      <c r="JLH233" s="248"/>
      <c r="JLI233" s="249"/>
      <c r="JLJ233" s="250"/>
      <c r="JLK233" s="248"/>
      <c r="JLL233" s="249"/>
      <c r="JLM233" s="250"/>
      <c r="JLN233" s="248"/>
      <c r="JLO233" s="249"/>
      <c r="JLP233" s="250"/>
      <c r="JLQ233" s="248"/>
      <c r="JLR233" s="249"/>
      <c r="JLS233" s="250"/>
      <c r="JLT233" s="248"/>
      <c r="JLU233" s="249"/>
      <c r="JLV233" s="250"/>
      <c r="JLW233" s="248"/>
      <c r="JLX233" s="249"/>
      <c r="JLY233" s="250"/>
      <c r="JLZ233" s="248"/>
      <c r="JMA233" s="249"/>
      <c r="JMB233" s="250"/>
      <c r="JMC233" s="248"/>
      <c r="JMD233" s="249"/>
      <c r="JME233" s="250"/>
      <c r="JMF233" s="248"/>
      <c r="JMG233" s="249"/>
      <c r="JMH233" s="250"/>
      <c r="JMI233" s="248"/>
      <c r="JMJ233" s="249"/>
      <c r="JMK233" s="250"/>
      <c r="JML233" s="248"/>
      <c r="JMM233" s="249"/>
      <c r="JMN233" s="250"/>
      <c r="JMO233" s="248"/>
      <c r="JMP233" s="249"/>
      <c r="JMQ233" s="250"/>
      <c r="JMR233" s="248"/>
      <c r="JMS233" s="249"/>
      <c r="JMT233" s="250"/>
      <c r="JMU233" s="248"/>
      <c r="JMV233" s="249"/>
      <c r="JMW233" s="250"/>
      <c r="JMX233" s="248"/>
      <c r="JMY233" s="249"/>
      <c r="JMZ233" s="250"/>
      <c r="JNA233" s="248"/>
      <c r="JNB233" s="249"/>
      <c r="JNC233" s="250"/>
      <c r="JND233" s="248"/>
      <c r="JNE233" s="249"/>
      <c r="JNF233" s="250"/>
      <c r="JNG233" s="248"/>
      <c r="JNH233" s="249"/>
      <c r="JNI233" s="250"/>
      <c r="JNJ233" s="248"/>
      <c r="JNK233" s="249"/>
      <c r="JNL233" s="250"/>
      <c r="JNM233" s="248"/>
      <c r="JNN233" s="249"/>
      <c r="JNO233" s="250"/>
      <c r="JNP233" s="248"/>
      <c r="JNQ233" s="249"/>
      <c r="JNR233" s="250"/>
      <c r="JNS233" s="248"/>
      <c r="JNT233" s="249"/>
      <c r="JNU233" s="250"/>
      <c r="JNV233" s="248"/>
      <c r="JNW233" s="249"/>
      <c r="JNX233" s="250"/>
      <c r="JNY233" s="248"/>
      <c r="JNZ233" s="249"/>
      <c r="JOA233" s="250"/>
      <c r="JOB233" s="248"/>
      <c r="JOC233" s="249"/>
      <c r="JOD233" s="250"/>
      <c r="JOE233" s="248"/>
      <c r="JOF233" s="249"/>
      <c r="JOG233" s="250"/>
      <c r="JOH233" s="248"/>
      <c r="JOI233" s="249"/>
      <c r="JOJ233" s="250"/>
      <c r="JOK233" s="248"/>
      <c r="JOL233" s="249"/>
      <c r="JOM233" s="250"/>
      <c r="JON233" s="248"/>
      <c r="JOO233" s="249"/>
      <c r="JOP233" s="250"/>
      <c r="JOQ233" s="248"/>
      <c r="JOR233" s="249"/>
      <c r="JOS233" s="250"/>
      <c r="JOT233" s="248"/>
      <c r="JOU233" s="249"/>
      <c r="JOV233" s="250"/>
      <c r="JOW233" s="248"/>
      <c r="JOX233" s="249"/>
      <c r="JOY233" s="250"/>
      <c r="JOZ233" s="248"/>
      <c r="JPA233" s="249"/>
      <c r="JPB233" s="250"/>
      <c r="JPC233" s="248"/>
      <c r="JPD233" s="249"/>
      <c r="JPE233" s="250"/>
      <c r="JPF233" s="248"/>
      <c r="JPG233" s="249"/>
      <c r="JPH233" s="250"/>
      <c r="JPI233" s="248"/>
      <c r="JPJ233" s="249"/>
      <c r="JPK233" s="250"/>
      <c r="JPL233" s="248"/>
      <c r="JPM233" s="249"/>
      <c r="JPN233" s="250"/>
      <c r="JPO233" s="248"/>
      <c r="JPP233" s="249"/>
      <c r="JPQ233" s="250"/>
      <c r="JPR233" s="248"/>
      <c r="JPS233" s="249"/>
      <c r="JPT233" s="250"/>
      <c r="JPU233" s="248"/>
      <c r="JPV233" s="249"/>
      <c r="JPW233" s="250"/>
      <c r="JPX233" s="248"/>
      <c r="JPY233" s="249"/>
      <c r="JPZ233" s="250"/>
      <c r="JQA233" s="248"/>
      <c r="JQB233" s="249"/>
      <c r="JQC233" s="250"/>
      <c r="JQD233" s="248"/>
      <c r="JQE233" s="249"/>
      <c r="JQF233" s="250"/>
      <c r="JQG233" s="248"/>
      <c r="JQH233" s="249"/>
      <c r="JQI233" s="250"/>
      <c r="JQJ233" s="248"/>
      <c r="JQK233" s="249"/>
      <c r="JQL233" s="250"/>
      <c r="JQM233" s="248"/>
      <c r="JQN233" s="249"/>
      <c r="JQO233" s="250"/>
      <c r="JQP233" s="248"/>
      <c r="JQQ233" s="249"/>
      <c r="JQR233" s="250"/>
      <c r="JQS233" s="248"/>
      <c r="JQT233" s="249"/>
      <c r="JQU233" s="250"/>
      <c r="JQV233" s="248"/>
      <c r="JQW233" s="249"/>
      <c r="JQX233" s="250"/>
      <c r="JQY233" s="248"/>
      <c r="JQZ233" s="249"/>
      <c r="JRA233" s="250"/>
      <c r="JRB233" s="248"/>
      <c r="JRC233" s="249"/>
      <c r="JRD233" s="250"/>
      <c r="JRE233" s="248"/>
      <c r="JRF233" s="249"/>
      <c r="JRG233" s="250"/>
      <c r="JRH233" s="248"/>
      <c r="JRI233" s="249"/>
      <c r="JRJ233" s="250"/>
      <c r="JRK233" s="248"/>
      <c r="JRL233" s="249"/>
      <c r="JRM233" s="250"/>
      <c r="JRN233" s="248"/>
      <c r="JRO233" s="249"/>
      <c r="JRP233" s="250"/>
      <c r="JRQ233" s="248"/>
      <c r="JRR233" s="249"/>
      <c r="JRS233" s="250"/>
      <c r="JRT233" s="248"/>
      <c r="JRU233" s="249"/>
      <c r="JRV233" s="250"/>
      <c r="JRW233" s="248"/>
      <c r="JRX233" s="249"/>
      <c r="JRY233" s="250"/>
      <c r="JRZ233" s="248"/>
      <c r="JSA233" s="249"/>
      <c r="JSB233" s="250"/>
      <c r="JSC233" s="248"/>
      <c r="JSD233" s="249"/>
      <c r="JSE233" s="250"/>
      <c r="JSF233" s="248"/>
      <c r="JSG233" s="249"/>
      <c r="JSH233" s="250"/>
      <c r="JSI233" s="248"/>
      <c r="JSJ233" s="249"/>
      <c r="JSK233" s="250"/>
      <c r="JSL233" s="248"/>
      <c r="JSM233" s="249"/>
      <c r="JSN233" s="250"/>
      <c r="JSO233" s="248"/>
      <c r="JSP233" s="249"/>
      <c r="JSQ233" s="250"/>
      <c r="JSR233" s="248"/>
      <c r="JSS233" s="249"/>
      <c r="JST233" s="250"/>
      <c r="JSU233" s="248"/>
      <c r="JSV233" s="249"/>
      <c r="JSW233" s="250"/>
      <c r="JSX233" s="248"/>
      <c r="JSY233" s="249"/>
      <c r="JSZ233" s="250"/>
      <c r="JTA233" s="248"/>
      <c r="JTB233" s="249"/>
      <c r="JTC233" s="250"/>
      <c r="JTD233" s="248"/>
      <c r="JTE233" s="249"/>
      <c r="JTF233" s="250"/>
      <c r="JTG233" s="248"/>
      <c r="JTH233" s="249"/>
      <c r="JTI233" s="250"/>
      <c r="JTJ233" s="248"/>
      <c r="JTK233" s="249"/>
      <c r="JTL233" s="250"/>
      <c r="JTM233" s="248"/>
      <c r="JTN233" s="249"/>
      <c r="JTO233" s="250"/>
      <c r="JTP233" s="248"/>
      <c r="JTQ233" s="249"/>
      <c r="JTR233" s="250"/>
      <c r="JTS233" s="248"/>
      <c r="JTT233" s="249"/>
      <c r="JTU233" s="250"/>
      <c r="JTV233" s="248"/>
      <c r="JTW233" s="249"/>
      <c r="JTX233" s="250"/>
      <c r="JTY233" s="248"/>
      <c r="JTZ233" s="249"/>
      <c r="JUA233" s="250"/>
      <c r="JUB233" s="248"/>
      <c r="JUC233" s="249"/>
      <c r="JUD233" s="250"/>
      <c r="JUE233" s="248"/>
      <c r="JUF233" s="249"/>
      <c r="JUG233" s="250"/>
      <c r="JUH233" s="248"/>
      <c r="JUI233" s="249"/>
      <c r="JUJ233" s="250"/>
      <c r="JUK233" s="248"/>
      <c r="JUL233" s="249"/>
      <c r="JUM233" s="250"/>
      <c r="JUN233" s="248"/>
      <c r="JUO233" s="249"/>
      <c r="JUP233" s="250"/>
      <c r="JUQ233" s="248"/>
      <c r="JUR233" s="249"/>
      <c r="JUS233" s="250"/>
      <c r="JUT233" s="248"/>
      <c r="JUU233" s="249"/>
      <c r="JUV233" s="250"/>
      <c r="JUW233" s="248"/>
      <c r="JUX233" s="249"/>
      <c r="JUY233" s="250"/>
      <c r="JUZ233" s="248"/>
      <c r="JVA233" s="249"/>
      <c r="JVB233" s="250"/>
      <c r="JVC233" s="248"/>
      <c r="JVD233" s="249"/>
      <c r="JVE233" s="250"/>
      <c r="JVF233" s="248"/>
      <c r="JVG233" s="249"/>
      <c r="JVH233" s="250"/>
      <c r="JVI233" s="248"/>
      <c r="JVJ233" s="249"/>
      <c r="JVK233" s="250"/>
      <c r="JVL233" s="248"/>
      <c r="JVM233" s="249"/>
      <c r="JVN233" s="250"/>
      <c r="JVO233" s="248"/>
      <c r="JVP233" s="249"/>
      <c r="JVQ233" s="250"/>
      <c r="JVR233" s="248"/>
      <c r="JVS233" s="249"/>
      <c r="JVT233" s="250"/>
      <c r="JVU233" s="248"/>
      <c r="JVV233" s="249"/>
      <c r="JVW233" s="250"/>
      <c r="JVX233" s="248"/>
      <c r="JVY233" s="249"/>
      <c r="JVZ233" s="250"/>
      <c r="JWA233" s="248"/>
      <c r="JWB233" s="249"/>
      <c r="JWC233" s="250"/>
      <c r="JWD233" s="248"/>
      <c r="JWE233" s="249"/>
      <c r="JWF233" s="250"/>
      <c r="JWG233" s="248"/>
      <c r="JWH233" s="249"/>
      <c r="JWI233" s="250"/>
      <c r="JWJ233" s="248"/>
      <c r="JWK233" s="249"/>
      <c r="JWL233" s="250"/>
      <c r="JWM233" s="248"/>
      <c r="JWN233" s="249"/>
      <c r="JWO233" s="250"/>
      <c r="JWP233" s="248"/>
      <c r="JWQ233" s="249"/>
      <c r="JWR233" s="250"/>
      <c r="JWS233" s="248"/>
      <c r="JWT233" s="249"/>
      <c r="JWU233" s="250"/>
      <c r="JWV233" s="248"/>
      <c r="JWW233" s="249"/>
      <c r="JWX233" s="250"/>
      <c r="JWY233" s="248"/>
      <c r="JWZ233" s="249"/>
      <c r="JXA233" s="250"/>
      <c r="JXB233" s="248"/>
      <c r="JXC233" s="249"/>
      <c r="JXD233" s="250"/>
      <c r="JXE233" s="248"/>
      <c r="JXF233" s="249"/>
      <c r="JXG233" s="250"/>
      <c r="JXH233" s="248"/>
      <c r="JXI233" s="249"/>
      <c r="JXJ233" s="250"/>
      <c r="JXK233" s="248"/>
      <c r="JXL233" s="249"/>
      <c r="JXM233" s="250"/>
      <c r="JXN233" s="248"/>
      <c r="JXO233" s="249"/>
      <c r="JXP233" s="250"/>
      <c r="JXQ233" s="248"/>
      <c r="JXR233" s="249"/>
      <c r="JXS233" s="250"/>
      <c r="JXT233" s="248"/>
      <c r="JXU233" s="249"/>
      <c r="JXV233" s="250"/>
      <c r="JXW233" s="248"/>
      <c r="JXX233" s="249"/>
      <c r="JXY233" s="250"/>
      <c r="JXZ233" s="248"/>
      <c r="JYA233" s="249"/>
      <c r="JYB233" s="250"/>
      <c r="JYC233" s="248"/>
      <c r="JYD233" s="249"/>
      <c r="JYE233" s="250"/>
      <c r="JYF233" s="248"/>
      <c r="JYG233" s="249"/>
      <c r="JYH233" s="250"/>
      <c r="JYI233" s="248"/>
      <c r="JYJ233" s="249"/>
      <c r="JYK233" s="250"/>
      <c r="JYL233" s="248"/>
      <c r="JYM233" s="249"/>
      <c r="JYN233" s="250"/>
      <c r="JYO233" s="248"/>
      <c r="JYP233" s="249"/>
      <c r="JYQ233" s="250"/>
      <c r="JYR233" s="248"/>
      <c r="JYS233" s="249"/>
      <c r="JYT233" s="250"/>
      <c r="JYU233" s="248"/>
      <c r="JYV233" s="249"/>
      <c r="JYW233" s="250"/>
      <c r="JYX233" s="248"/>
      <c r="JYY233" s="249"/>
      <c r="JYZ233" s="250"/>
      <c r="JZA233" s="248"/>
      <c r="JZB233" s="249"/>
      <c r="JZC233" s="250"/>
      <c r="JZD233" s="248"/>
      <c r="JZE233" s="249"/>
      <c r="JZF233" s="250"/>
      <c r="JZG233" s="248"/>
      <c r="JZH233" s="249"/>
      <c r="JZI233" s="250"/>
      <c r="JZJ233" s="248"/>
      <c r="JZK233" s="249"/>
      <c r="JZL233" s="250"/>
      <c r="JZM233" s="248"/>
      <c r="JZN233" s="249"/>
      <c r="JZO233" s="250"/>
      <c r="JZP233" s="248"/>
      <c r="JZQ233" s="249"/>
      <c r="JZR233" s="250"/>
      <c r="JZS233" s="248"/>
      <c r="JZT233" s="249"/>
      <c r="JZU233" s="250"/>
      <c r="JZV233" s="248"/>
      <c r="JZW233" s="249"/>
      <c r="JZX233" s="250"/>
      <c r="JZY233" s="248"/>
      <c r="JZZ233" s="249"/>
      <c r="KAA233" s="250"/>
      <c r="KAB233" s="248"/>
      <c r="KAC233" s="249"/>
      <c r="KAD233" s="250"/>
      <c r="KAE233" s="248"/>
      <c r="KAF233" s="249"/>
      <c r="KAG233" s="250"/>
      <c r="KAH233" s="248"/>
      <c r="KAI233" s="249"/>
      <c r="KAJ233" s="250"/>
      <c r="KAK233" s="248"/>
      <c r="KAL233" s="249"/>
      <c r="KAM233" s="250"/>
      <c r="KAN233" s="248"/>
      <c r="KAO233" s="249"/>
      <c r="KAP233" s="250"/>
      <c r="KAQ233" s="248"/>
      <c r="KAR233" s="249"/>
      <c r="KAS233" s="250"/>
      <c r="KAT233" s="248"/>
      <c r="KAU233" s="249"/>
      <c r="KAV233" s="250"/>
      <c r="KAW233" s="248"/>
      <c r="KAX233" s="249"/>
      <c r="KAY233" s="250"/>
      <c r="KAZ233" s="248"/>
      <c r="KBA233" s="249"/>
      <c r="KBB233" s="250"/>
      <c r="KBC233" s="248"/>
      <c r="KBD233" s="249"/>
      <c r="KBE233" s="250"/>
      <c r="KBF233" s="248"/>
      <c r="KBG233" s="249"/>
      <c r="KBH233" s="250"/>
      <c r="KBI233" s="248"/>
      <c r="KBJ233" s="249"/>
      <c r="KBK233" s="250"/>
      <c r="KBL233" s="248"/>
      <c r="KBM233" s="249"/>
      <c r="KBN233" s="250"/>
      <c r="KBO233" s="248"/>
      <c r="KBP233" s="249"/>
      <c r="KBQ233" s="250"/>
      <c r="KBR233" s="248"/>
      <c r="KBS233" s="249"/>
      <c r="KBT233" s="250"/>
      <c r="KBU233" s="248"/>
      <c r="KBV233" s="249"/>
      <c r="KBW233" s="250"/>
      <c r="KBX233" s="248"/>
      <c r="KBY233" s="249"/>
      <c r="KBZ233" s="250"/>
      <c r="KCA233" s="248"/>
      <c r="KCB233" s="249"/>
      <c r="KCC233" s="250"/>
      <c r="KCD233" s="248"/>
      <c r="KCE233" s="249"/>
      <c r="KCF233" s="250"/>
      <c r="KCG233" s="248"/>
      <c r="KCH233" s="249"/>
      <c r="KCI233" s="250"/>
      <c r="KCJ233" s="248"/>
      <c r="KCK233" s="249"/>
      <c r="KCL233" s="250"/>
      <c r="KCM233" s="248"/>
      <c r="KCN233" s="249"/>
      <c r="KCO233" s="250"/>
      <c r="KCP233" s="248"/>
      <c r="KCQ233" s="249"/>
      <c r="KCR233" s="250"/>
      <c r="KCS233" s="248"/>
      <c r="KCT233" s="249"/>
      <c r="KCU233" s="250"/>
      <c r="KCV233" s="248"/>
      <c r="KCW233" s="249"/>
      <c r="KCX233" s="250"/>
      <c r="KCY233" s="248"/>
      <c r="KCZ233" s="249"/>
      <c r="KDA233" s="250"/>
      <c r="KDB233" s="248"/>
      <c r="KDC233" s="249"/>
      <c r="KDD233" s="250"/>
      <c r="KDE233" s="248"/>
      <c r="KDF233" s="249"/>
      <c r="KDG233" s="250"/>
      <c r="KDH233" s="248"/>
      <c r="KDI233" s="249"/>
      <c r="KDJ233" s="250"/>
      <c r="KDK233" s="248"/>
      <c r="KDL233" s="249"/>
      <c r="KDM233" s="250"/>
      <c r="KDN233" s="248"/>
      <c r="KDO233" s="249"/>
      <c r="KDP233" s="250"/>
      <c r="KDQ233" s="248"/>
      <c r="KDR233" s="249"/>
      <c r="KDS233" s="250"/>
      <c r="KDT233" s="248"/>
      <c r="KDU233" s="249"/>
      <c r="KDV233" s="250"/>
      <c r="KDW233" s="248"/>
      <c r="KDX233" s="249"/>
      <c r="KDY233" s="250"/>
      <c r="KDZ233" s="248"/>
      <c r="KEA233" s="249"/>
      <c r="KEB233" s="250"/>
      <c r="KEC233" s="248"/>
      <c r="KED233" s="249"/>
      <c r="KEE233" s="250"/>
      <c r="KEF233" s="248"/>
      <c r="KEG233" s="249"/>
      <c r="KEH233" s="250"/>
      <c r="KEI233" s="248"/>
      <c r="KEJ233" s="249"/>
      <c r="KEK233" s="250"/>
      <c r="KEL233" s="248"/>
      <c r="KEM233" s="249"/>
      <c r="KEN233" s="250"/>
      <c r="KEO233" s="248"/>
      <c r="KEP233" s="249"/>
      <c r="KEQ233" s="250"/>
      <c r="KER233" s="248"/>
      <c r="KES233" s="249"/>
      <c r="KET233" s="250"/>
      <c r="KEU233" s="248"/>
      <c r="KEV233" s="249"/>
      <c r="KEW233" s="250"/>
      <c r="KEX233" s="248"/>
      <c r="KEY233" s="249"/>
      <c r="KEZ233" s="250"/>
      <c r="KFA233" s="248"/>
      <c r="KFB233" s="249"/>
      <c r="KFC233" s="250"/>
      <c r="KFD233" s="248"/>
      <c r="KFE233" s="249"/>
      <c r="KFF233" s="250"/>
      <c r="KFG233" s="248"/>
      <c r="KFH233" s="249"/>
      <c r="KFI233" s="250"/>
      <c r="KFJ233" s="248"/>
      <c r="KFK233" s="249"/>
      <c r="KFL233" s="250"/>
      <c r="KFM233" s="248"/>
      <c r="KFN233" s="249"/>
      <c r="KFO233" s="250"/>
      <c r="KFP233" s="248"/>
      <c r="KFQ233" s="249"/>
      <c r="KFR233" s="250"/>
      <c r="KFS233" s="248"/>
      <c r="KFT233" s="249"/>
      <c r="KFU233" s="250"/>
      <c r="KFV233" s="248"/>
      <c r="KFW233" s="249"/>
      <c r="KFX233" s="250"/>
      <c r="KFY233" s="248"/>
      <c r="KFZ233" s="249"/>
      <c r="KGA233" s="250"/>
      <c r="KGB233" s="248"/>
      <c r="KGC233" s="249"/>
      <c r="KGD233" s="250"/>
      <c r="KGE233" s="248"/>
      <c r="KGF233" s="249"/>
      <c r="KGG233" s="250"/>
      <c r="KGH233" s="248"/>
      <c r="KGI233" s="249"/>
      <c r="KGJ233" s="250"/>
      <c r="KGK233" s="248"/>
      <c r="KGL233" s="249"/>
      <c r="KGM233" s="250"/>
      <c r="KGN233" s="248"/>
      <c r="KGO233" s="249"/>
      <c r="KGP233" s="250"/>
      <c r="KGQ233" s="248"/>
      <c r="KGR233" s="249"/>
      <c r="KGS233" s="250"/>
      <c r="KGT233" s="248"/>
      <c r="KGU233" s="249"/>
      <c r="KGV233" s="250"/>
      <c r="KGW233" s="248"/>
      <c r="KGX233" s="249"/>
      <c r="KGY233" s="250"/>
      <c r="KGZ233" s="248"/>
      <c r="KHA233" s="249"/>
      <c r="KHB233" s="250"/>
      <c r="KHC233" s="248"/>
      <c r="KHD233" s="249"/>
      <c r="KHE233" s="250"/>
      <c r="KHF233" s="248"/>
      <c r="KHG233" s="249"/>
      <c r="KHH233" s="250"/>
      <c r="KHI233" s="248"/>
      <c r="KHJ233" s="249"/>
      <c r="KHK233" s="250"/>
      <c r="KHL233" s="248"/>
      <c r="KHM233" s="249"/>
      <c r="KHN233" s="250"/>
      <c r="KHO233" s="248"/>
      <c r="KHP233" s="249"/>
      <c r="KHQ233" s="250"/>
      <c r="KHR233" s="248"/>
      <c r="KHS233" s="249"/>
      <c r="KHT233" s="250"/>
      <c r="KHU233" s="248"/>
      <c r="KHV233" s="249"/>
      <c r="KHW233" s="250"/>
      <c r="KHX233" s="248"/>
      <c r="KHY233" s="249"/>
      <c r="KHZ233" s="250"/>
      <c r="KIA233" s="248"/>
      <c r="KIB233" s="249"/>
      <c r="KIC233" s="250"/>
      <c r="KID233" s="248"/>
      <c r="KIE233" s="249"/>
      <c r="KIF233" s="250"/>
      <c r="KIG233" s="248"/>
      <c r="KIH233" s="249"/>
      <c r="KII233" s="250"/>
      <c r="KIJ233" s="248"/>
      <c r="KIK233" s="249"/>
      <c r="KIL233" s="250"/>
      <c r="KIM233" s="248"/>
      <c r="KIN233" s="249"/>
      <c r="KIO233" s="250"/>
      <c r="KIP233" s="248"/>
      <c r="KIQ233" s="249"/>
      <c r="KIR233" s="250"/>
      <c r="KIS233" s="248"/>
      <c r="KIT233" s="249"/>
      <c r="KIU233" s="250"/>
      <c r="KIV233" s="248"/>
      <c r="KIW233" s="249"/>
      <c r="KIX233" s="250"/>
      <c r="KIY233" s="248"/>
      <c r="KIZ233" s="249"/>
      <c r="KJA233" s="250"/>
      <c r="KJB233" s="248"/>
      <c r="KJC233" s="249"/>
      <c r="KJD233" s="250"/>
      <c r="KJE233" s="248"/>
      <c r="KJF233" s="249"/>
      <c r="KJG233" s="250"/>
      <c r="KJH233" s="248"/>
      <c r="KJI233" s="249"/>
      <c r="KJJ233" s="250"/>
      <c r="KJK233" s="248"/>
      <c r="KJL233" s="249"/>
      <c r="KJM233" s="250"/>
      <c r="KJN233" s="248"/>
      <c r="KJO233" s="249"/>
      <c r="KJP233" s="250"/>
      <c r="KJQ233" s="248"/>
      <c r="KJR233" s="249"/>
      <c r="KJS233" s="250"/>
      <c r="KJT233" s="248"/>
      <c r="KJU233" s="249"/>
      <c r="KJV233" s="250"/>
      <c r="KJW233" s="248"/>
      <c r="KJX233" s="249"/>
      <c r="KJY233" s="250"/>
      <c r="KJZ233" s="248"/>
      <c r="KKA233" s="249"/>
      <c r="KKB233" s="250"/>
      <c r="KKC233" s="248"/>
      <c r="KKD233" s="249"/>
      <c r="KKE233" s="250"/>
      <c r="KKF233" s="248"/>
      <c r="KKG233" s="249"/>
      <c r="KKH233" s="250"/>
      <c r="KKI233" s="248"/>
      <c r="KKJ233" s="249"/>
      <c r="KKK233" s="250"/>
      <c r="KKL233" s="248"/>
      <c r="KKM233" s="249"/>
      <c r="KKN233" s="250"/>
      <c r="KKO233" s="248"/>
      <c r="KKP233" s="249"/>
      <c r="KKQ233" s="250"/>
      <c r="KKR233" s="248"/>
      <c r="KKS233" s="249"/>
      <c r="KKT233" s="250"/>
      <c r="KKU233" s="248"/>
      <c r="KKV233" s="249"/>
      <c r="KKW233" s="250"/>
      <c r="KKX233" s="248"/>
      <c r="KKY233" s="249"/>
      <c r="KKZ233" s="250"/>
      <c r="KLA233" s="248"/>
      <c r="KLB233" s="249"/>
      <c r="KLC233" s="250"/>
      <c r="KLD233" s="248"/>
      <c r="KLE233" s="249"/>
      <c r="KLF233" s="250"/>
      <c r="KLG233" s="248"/>
      <c r="KLH233" s="249"/>
      <c r="KLI233" s="250"/>
      <c r="KLJ233" s="248"/>
      <c r="KLK233" s="249"/>
      <c r="KLL233" s="250"/>
      <c r="KLM233" s="248"/>
      <c r="KLN233" s="249"/>
      <c r="KLO233" s="250"/>
      <c r="KLP233" s="248"/>
      <c r="KLQ233" s="249"/>
      <c r="KLR233" s="250"/>
      <c r="KLS233" s="248"/>
      <c r="KLT233" s="249"/>
      <c r="KLU233" s="250"/>
      <c r="KLV233" s="248"/>
      <c r="KLW233" s="249"/>
      <c r="KLX233" s="250"/>
      <c r="KLY233" s="248"/>
      <c r="KLZ233" s="249"/>
      <c r="KMA233" s="250"/>
      <c r="KMB233" s="248"/>
      <c r="KMC233" s="249"/>
      <c r="KMD233" s="250"/>
      <c r="KME233" s="248"/>
      <c r="KMF233" s="249"/>
      <c r="KMG233" s="250"/>
      <c r="KMH233" s="248"/>
      <c r="KMI233" s="249"/>
      <c r="KMJ233" s="250"/>
      <c r="KMK233" s="248"/>
      <c r="KML233" s="249"/>
      <c r="KMM233" s="250"/>
      <c r="KMN233" s="248"/>
      <c r="KMO233" s="249"/>
      <c r="KMP233" s="250"/>
      <c r="KMQ233" s="248"/>
      <c r="KMR233" s="249"/>
      <c r="KMS233" s="250"/>
      <c r="KMT233" s="248"/>
      <c r="KMU233" s="249"/>
      <c r="KMV233" s="250"/>
      <c r="KMW233" s="248"/>
      <c r="KMX233" s="249"/>
      <c r="KMY233" s="250"/>
      <c r="KMZ233" s="248"/>
      <c r="KNA233" s="249"/>
      <c r="KNB233" s="250"/>
      <c r="KNC233" s="248"/>
      <c r="KND233" s="249"/>
      <c r="KNE233" s="250"/>
      <c r="KNF233" s="248"/>
      <c r="KNG233" s="249"/>
      <c r="KNH233" s="250"/>
      <c r="KNI233" s="248"/>
      <c r="KNJ233" s="249"/>
      <c r="KNK233" s="250"/>
      <c r="KNL233" s="248"/>
      <c r="KNM233" s="249"/>
      <c r="KNN233" s="250"/>
      <c r="KNO233" s="248"/>
      <c r="KNP233" s="249"/>
      <c r="KNQ233" s="250"/>
      <c r="KNR233" s="248"/>
      <c r="KNS233" s="249"/>
      <c r="KNT233" s="250"/>
      <c r="KNU233" s="248"/>
      <c r="KNV233" s="249"/>
      <c r="KNW233" s="250"/>
      <c r="KNX233" s="248"/>
      <c r="KNY233" s="249"/>
      <c r="KNZ233" s="250"/>
      <c r="KOA233" s="248"/>
      <c r="KOB233" s="249"/>
      <c r="KOC233" s="250"/>
      <c r="KOD233" s="248"/>
      <c r="KOE233" s="249"/>
      <c r="KOF233" s="250"/>
      <c r="KOG233" s="248"/>
      <c r="KOH233" s="249"/>
      <c r="KOI233" s="250"/>
      <c r="KOJ233" s="248"/>
      <c r="KOK233" s="249"/>
      <c r="KOL233" s="250"/>
      <c r="KOM233" s="248"/>
      <c r="KON233" s="249"/>
      <c r="KOO233" s="250"/>
      <c r="KOP233" s="248"/>
      <c r="KOQ233" s="249"/>
      <c r="KOR233" s="250"/>
      <c r="KOS233" s="248"/>
      <c r="KOT233" s="249"/>
      <c r="KOU233" s="250"/>
      <c r="KOV233" s="248"/>
      <c r="KOW233" s="249"/>
      <c r="KOX233" s="250"/>
      <c r="KOY233" s="248"/>
      <c r="KOZ233" s="249"/>
      <c r="KPA233" s="250"/>
      <c r="KPB233" s="248"/>
      <c r="KPC233" s="249"/>
      <c r="KPD233" s="250"/>
      <c r="KPE233" s="248"/>
      <c r="KPF233" s="249"/>
      <c r="KPG233" s="250"/>
      <c r="KPH233" s="248"/>
      <c r="KPI233" s="249"/>
      <c r="KPJ233" s="250"/>
      <c r="KPK233" s="248"/>
      <c r="KPL233" s="249"/>
      <c r="KPM233" s="250"/>
      <c r="KPN233" s="248"/>
      <c r="KPO233" s="249"/>
      <c r="KPP233" s="250"/>
      <c r="KPQ233" s="248"/>
      <c r="KPR233" s="249"/>
      <c r="KPS233" s="250"/>
      <c r="KPT233" s="248"/>
      <c r="KPU233" s="249"/>
      <c r="KPV233" s="250"/>
      <c r="KPW233" s="248"/>
      <c r="KPX233" s="249"/>
      <c r="KPY233" s="250"/>
      <c r="KPZ233" s="248"/>
      <c r="KQA233" s="249"/>
      <c r="KQB233" s="250"/>
      <c r="KQC233" s="248"/>
      <c r="KQD233" s="249"/>
      <c r="KQE233" s="250"/>
      <c r="KQF233" s="248"/>
      <c r="KQG233" s="249"/>
      <c r="KQH233" s="250"/>
      <c r="KQI233" s="248"/>
      <c r="KQJ233" s="249"/>
      <c r="KQK233" s="250"/>
      <c r="KQL233" s="248"/>
      <c r="KQM233" s="249"/>
      <c r="KQN233" s="250"/>
      <c r="KQO233" s="248"/>
      <c r="KQP233" s="249"/>
      <c r="KQQ233" s="250"/>
      <c r="KQR233" s="248"/>
      <c r="KQS233" s="249"/>
      <c r="KQT233" s="250"/>
      <c r="KQU233" s="248"/>
      <c r="KQV233" s="249"/>
      <c r="KQW233" s="250"/>
      <c r="KQX233" s="248"/>
      <c r="KQY233" s="249"/>
      <c r="KQZ233" s="250"/>
      <c r="KRA233" s="248"/>
      <c r="KRB233" s="249"/>
      <c r="KRC233" s="250"/>
      <c r="KRD233" s="248"/>
      <c r="KRE233" s="249"/>
      <c r="KRF233" s="250"/>
      <c r="KRG233" s="248"/>
      <c r="KRH233" s="249"/>
      <c r="KRI233" s="250"/>
      <c r="KRJ233" s="248"/>
      <c r="KRK233" s="249"/>
      <c r="KRL233" s="250"/>
      <c r="KRM233" s="248"/>
      <c r="KRN233" s="249"/>
      <c r="KRO233" s="250"/>
      <c r="KRP233" s="248"/>
      <c r="KRQ233" s="249"/>
      <c r="KRR233" s="250"/>
      <c r="KRS233" s="248"/>
      <c r="KRT233" s="249"/>
      <c r="KRU233" s="250"/>
      <c r="KRV233" s="248"/>
      <c r="KRW233" s="249"/>
      <c r="KRX233" s="250"/>
      <c r="KRY233" s="248"/>
      <c r="KRZ233" s="249"/>
      <c r="KSA233" s="250"/>
      <c r="KSB233" s="248"/>
      <c r="KSC233" s="249"/>
      <c r="KSD233" s="250"/>
      <c r="KSE233" s="248"/>
      <c r="KSF233" s="249"/>
      <c r="KSG233" s="250"/>
      <c r="KSH233" s="248"/>
      <c r="KSI233" s="249"/>
      <c r="KSJ233" s="250"/>
      <c r="KSK233" s="248"/>
      <c r="KSL233" s="249"/>
      <c r="KSM233" s="250"/>
      <c r="KSN233" s="248"/>
      <c r="KSO233" s="249"/>
      <c r="KSP233" s="250"/>
      <c r="KSQ233" s="248"/>
      <c r="KSR233" s="249"/>
      <c r="KSS233" s="250"/>
      <c r="KST233" s="248"/>
      <c r="KSU233" s="249"/>
      <c r="KSV233" s="250"/>
      <c r="KSW233" s="248"/>
      <c r="KSX233" s="249"/>
      <c r="KSY233" s="250"/>
      <c r="KSZ233" s="248"/>
      <c r="KTA233" s="249"/>
      <c r="KTB233" s="250"/>
      <c r="KTC233" s="248"/>
      <c r="KTD233" s="249"/>
      <c r="KTE233" s="250"/>
      <c r="KTF233" s="248"/>
      <c r="KTG233" s="249"/>
      <c r="KTH233" s="250"/>
      <c r="KTI233" s="248"/>
      <c r="KTJ233" s="249"/>
      <c r="KTK233" s="250"/>
      <c r="KTL233" s="248"/>
      <c r="KTM233" s="249"/>
      <c r="KTN233" s="250"/>
      <c r="KTO233" s="248"/>
      <c r="KTP233" s="249"/>
      <c r="KTQ233" s="250"/>
      <c r="KTR233" s="248"/>
      <c r="KTS233" s="249"/>
      <c r="KTT233" s="250"/>
      <c r="KTU233" s="248"/>
      <c r="KTV233" s="249"/>
      <c r="KTW233" s="250"/>
      <c r="KTX233" s="248"/>
      <c r="KTY233" s="249"/>
      <c r="KTZ233" s="250"/>
      <c r="KUA233" s="248"/>
      <c r="KUB233" s="249"/>
      <c r="KUC233" s="250"/>
      <c r="KUD233" s="248"/>
      <c r="KUE233" s="249"/>
      <c r="KUF233" s="250"/>
      <c r="KUG233" s="248"/>
      <c r="KUH233" s="249"/>
      <c r="KUI233" s="250"/>
      <c r="KUJ233" s="248"/>
      <c r="KUK233" s="249"/>
      <c r="KUL233" s="250"/>
      <c r="KUM233" s="248"/>
      <c r="KUN233" s="249"/>
      <c r="KUO233" s="250"/>
      <c r="KUP233" s="248"/>
      <c r="KUQ233" s="249"/>
      <c r="KUR233" s="250"/>
      <c r="KUS233" s="248"/>
      <c r="KUT233" s="249"/>
      <c r="KUU233" s="250"/>
      <c r="KUV233" s="248"/>
      <c r="KUW233" s="249"/>
      <c r="KUX233" s="250"/>
      <c r="KUY233" s="248"/>
      <c r="KUZ233" s="249"/>
      <c r="KVA233" s="250"/>
      <c r="KVB233" s="248"/>
      <c r="KVC233" s="249"/>
      <c r="KVD233" s="250"/>
      <c r="KVE233" s="248"/>
      <c r="KVF233" s="249"/>
      <c r="KVG233" s="250"/>
      <c r="KVH233" s="248"/>
      <c r="KVI233" s="249"/>
      <c r="KVJ233" s="250"/>
      <c r="KVK233" s="248"/>
      <c r="KVL233" s="249"/>
      <c r="KVM233" s="250"/>
      <c r="KVN233" s="248"/>
      <c r="KVO233" s="249"/>
      <c r="KVP233" s="250"/>
      <c r="KVQ233" s="248"/>
      <c r="KVR233" s="249"/>
      <c r="KVS233" s="250"/>
      <c r="KVT233" s="248"/>
      <c r="KVU233" s="249"/>
      <c r="KVV233" s="250"/>
      <c r="KVW233" s="248"/>
      <c r="KVX233" s="249"/>
      <c r="KVY233" s="250"/>
      <c r="KVZ233" s="248"/>
      <c r="KWA233" s="249"/>
      <c r="KWB233" s="250"/>
      <c r="KWC233" s="248"/>
      <c r="KWD233" s="249"/>
      <c r="KWE233" s="250"/>
      <c r="KWF233" s="248"/>
      <c r="KWG233" s="249"/>
      <c r="KWH233" s="250"/>
      <c r="KWI233" s="248"/>
      <c r="KWJ233" s="249"/>
      <c r="KWK233" s="250"/>
      <c r="KWL233" s="248"/>
      <c r="KWM233" s="249"/>
      <c r="KWN233" s="250"/>
      <c r="KWO233" s="248"/>
      <c r="KWP233" s="249"/>
      <c r="KWQ233" s="250"/>
      <c r="KWR233" s="248"/>
      <c r="KWS233" s="249"/>
      <c r="KWT233" s="250"/>
      <c r="KWU233" s="248"/>
      <c r="KWV233" s="249"/>
      <c r="KWW233" s="250"/>
      <c r="KWX233" s="248"/>
      <c r="KWY233" s="249"/>
      <c r="KWZ233" s="250"/>
      <c r="KXA233" s="248"/>
      <c r="KXB233" s="249"/>
      <c r="KXC233" s="250"/>
      <c r="KXD233" s="248"/>
      <c r="KXE233" s="249"/>
      <c r="KXF233" s="250"/>
      <c r="KXG233" s="248"/>
      <c r="KXH233" s="249"/>
      <c r="KXI233" s="250"/>
      <c r="KXJ233" s="248"/>
      <c r="KXK233" s="249"/>
      <c r="KXL233" s="250"/>
      <c r="KXM233" s="248"/>
      <c r="KXN233" s="249"/>
      <c r="KXO233" s="250"/>
      <c r="KXP233" s="248"/>
      <c r="KXQ233" s="249"/>
      <c r="KXR233" s="250"/>
      <c r="KXS233" s="248"/>
      <c r="KXT233" s="249"/>
      <c r="KXU233" s="250"/>
      <c r="KXV233" s="248"/>
      <c r="KXW233" s="249"/>
      <c r="KXX233" s="250"/>
      <c r="KXY233" s="248"/>
      <c r="KXZ233" s="249"/>
      <c r="KYA233" s="250"/>
      <c r="KYB233" s="248"/>
      <c r="KYC233" s="249"/>
      <c r="KYD233" s="250"/>
      <c r="KYE233" s="248"/>
      <c r="KYF233" s="249"/>
      <c r="KYG233" s="250"/>
      <c r="KYH233" s="248"/>
      <c r="KYI233" s="249"/>
      <c r="KYJ233" s="250"/>
      <c r="KYK233" s="248"/>
      <c r="KYL233" s="249"/>
      <c r="KYM233" s="250"/>
      <c r="KYN233" s="248"/>
      <c r="KYO233" s="249"/>
      <c r="KYP233" s="250"/>
      <c r="KYQ233" s="248"/>
      <c r="KYR233" s="249"/>
      <c r="KYS233" s="250"/>
      <c r="KYT233" s="248"/>
      <c r="KYU233" s="249"/>
      <c r="KYV233" s="250"/>
      <c r="KYW233" s="248"/>
      <c r="KYX233" s="249"/>
      <c r="KYY233" s="250"/>
      <c r="KYZ233" s="248"/>
      <c r="KZA233" s="249"/>
      <c r="KZB233" s="250"/>
      <c r="KZC233" s="248"/>
      <c r="KZD233" s="249"/>
      <c r="KZE233" s="250"/>
      <c r="KZF233" s="248"/>
      <c r="KZG233" s="249"/>
      <c r="KZH233" s="250"/>
      <c r="KZI233" s="248"/>
      <c r="KZJ233" s="249"/>
      <c r="KZK233" s="250"/>
      <c r="KZL233" s="248"/>
      <c r="KZM233" s="249"/>
      <c r="KZN233" s="250"/>
      <c r="KZO233" s="248"/>
      <c r="KZP233" s="249"/>
      <c r="KZQ233" s="250"/>
      <c r="KZR233" s="248"/>
      <c r="KZS233" s="249"/>
      <c r="KZT233" s="250"/>
      <c r="KZU233" s="248"/>
      <c r="KZV233" s="249"/>
      <c r="KZW233" s="250"/>
      <c r="KZX233" s="248"/>
      <c r="KZY233" s="249"/>
      <c r="KZZ233" s="250"/>
      <c r="LAA233" s="248"/>
      <c r="LAB233" s="249"/>
      <c r="LAC233" s="250"/>
      <c r="LAD233" s="248"/>
      <c r="LAE233" s="249"/>
      <c r="LAF233" s="250"/>
      <c r="LAG233" s="248"/>
      <c r="LAH233" s="249"/>
      <c r="LAI233" s="250"/>
      <c r="LAJ233" s="248"/>
      <c r="LAK233" s="249"/>
      <c r="LAL233" s="250"/>
      <c r="LAM233" s="248"/>
      <c r="LAN233" s="249"/>
      <c r="LAO233" s="250"/>
      <c r="LAP233" s="248"/>
      <c r="LAQ233" s="249"/>
      <c r="LAR233" s="250"/>
      <c r="LAS233" s="248"/>
      <c r="LAT233" s="249"/>
      <c r="LAU233" s="250"/>
      <c r="LAV233" s="248"/>
      <c r="LAW233" s="249"/>
      <c r="LAX233" s="250"/>
      <c r="LAY233" s="248"/>
      <c r="LAZ233" s="249"/>
      <c r="LBA233" s="250"/>
      <c r="LBB233" s="248"/>
      <c r="LBC233" s="249"/>
      <c r="LBD233" s="250"/>
      <c r="LBE233" s="248"/>
      <c r="LBF233" s="249"/>
      <c r="LBG233" s="250"/>
      <c r="LBH233" s="248"/>
      <c r="LBI233" s="249"/>
      <c r="LBJ233" s="250"/>
      <c r="LBK233" s="248"/>
      <c r="LBL233" s="249"/>
      <c r="LBM233" s="250"/>
      <c r="LBN233" s="248"/>
      <c r="LBO233" s="249"/>
      <c r="LBP233" s="250"/>
      <c r="LBQ233" s="248"/>
      <c r="LBR233" s="249"/>
      <c r="LBS233" s="250"/>
      <c r="LBT233" s="248"/>
      <c r="LBU233" s="249"/>
      <c r="LBV233" s="250"/>
      <c r="LBW233" s="248"/>
      <c r="LBX233" s="249"/>
      <c r="LBY233" s="250"/>
      <c r="LBZ233" s="248"/>
      <c r="LCA233" s="249"/>
      <c r="LCB233" s="250"/>
      <c r="LCC233" s="248"/>
      <c r="LCD233" s="249"/>
      <c r="LCE233" s="250"/>
      <c r="LCF233" s="248"/>
      <c r="LCG233" s="249"/>
      <c r="LCH233" s="250"/>
      <c r="LCI233" s="248"/>
      <c r="LCJ233" s="249"/>
      <c r="LCK233" s="250"/>
      <c r="LCL233" s="248"/>
      <c r="LCM233" s="249"/>
      <c r="LCN233" s="250"/>
      <c r="LCO233" s="248"/>
      <c r="LCP233" s="249"/>
      <c r="LCQ233" s="250"/>
      <c r="LCR233" s="248"/>
      <c r="LCS233" s="249"/>
      <c r="LCT233" s="250"/>
      <c r="LCU233" s="248"/>
      <c r="LCV233" s="249"/>
      <c r="LCW233" s="250"/>
      <c r="LCX233" s="248"/>
      <c r="LCY233" s="249"/>
      <c r="LCZ233" s="250"/>
      <c r="LDA233" s="248"/>
      <c r="LDB233" s="249"/>
      <c r="LDC233" s="250"/>
      <c r="LDD233" s="248"/>
      <c r="LDE233" s="249"/>
      <c r="LDF233" s="250"/>
      <c r="LDG233" s="248"/>
      <c r="LDH233" s="249"/>
      <c r="LDI233" s="250"/>
      <c r="LDJ233" s="248"/>
      <c r="LDK233" s="249"/>
      <c r="LDL233" s="250"/>
      <c r="LDM233" s="248"/>
      <c r="LDN233" s="249"/>
      <c r="LDO233" s="250"/>
      <c r="LDP233" s="248"/>
      <c r="LDQ233" s="249"/>
      <c r="LDR233" s="250"/>
      <c r="LDS233" s="248"/>
      <c r="LDT233" s="249"/>
      <c r="LDU233" s="250"/>
      <c r="LDV233" s="248"/>
      <c r="LDW233" s="249"/>
      <c r="LDX233" s="250"/>
      <c r="LDY233" s="248"/>
      <c r="LDZ233" s="249"/>
      <c r="LEA233" s="250"/>
      <c r="LEB233" s="248"/>
      <c r="LEC233" s="249"/>
      <c r="LED233" s="250"/>
      <c r="LEE233" s="248"/>
      <c r="LEF233" s="249"/>
      <c r="LEG233" s="250"/>
      <c r="LEH233" s="248"/>
      <c r="LEI233" s="249"/>
      <c r="LEJ233" s="250"/>
      <c r="LEK233" s="248"/>
      <c r="LEL233" s="249"/>
      <c r="LEM233" s="250"/>
      <c r="LEN233" s="248"/>
      <c r="LEO233" s="249"/>
      <c r="LEP233" s="250"/>
      <c r="LEQ233" s="248"/>
      <c r="LER233" s="249"/>
      <c r="LES233" s="250"/>
      <c r="LET233" s="248"/>
      <c r="LEU233" s="249"/>
      <c r="LEV233" s="250"/>
      <c r="LEW233" s="248"/>
      <c r="LEX233" s="249"/>
      <c r="LEY233" s="250"/>
      <c r="LEZ233" s="248"/>
      <c r="LFA233" s="249"/>
      <c r="LFB233" s="250"/>
      <c r="LFC233" s="248"/>
      <c r="LFD233" s="249"/>
      <c r="LFE233" s="250"/>
      <c r="LFF233" s="248"/>
      <c r="LFG233" s="249"/>
      <c r="LFH233" s="250"/>
      <c r="LFI233" s="248"/>
      <c r="LFJ233" s="249"/>
      <c r="LFK233" s="250"/>
      <c r="LFL233" s="248"/>
      <c r="LFM233" s="249"/>
      <c r="LFN233" s="250"/>
      <c r="LFO233" s="248"/>
      <c r="LFP233" s="249"/>
      <c r="LFQ233" s="250"/>
      <c r="LFR233" s="248"/>
      <c r="LFS233" s="249"/>
      <c r="LFT233" s="250"/>
      <c r="LFU233" s="248"/>
      <c r="LFV233" s="249"/>
      <c r="LFW233" s="250"/>
      <c r="LFX233" s="248"/>
      <c r="LFY233" s="249"/>
      <c r="LFZ233" s="250"/>
      <c r="LGA233" s="248"/>
      <c r="LGB233" s="249"/>
      <c r="LGC233" s="250"/>
      <c r="LGD233" s="248"/>
      <c r="LGE233" s="249"/>
      <c r="LGF233" s="250"/>
      <c r="LGG233" s="248"/>
      <c r="LGH233" s="249"/>
      <c r="LGI233" s="250"/>
      <c r="LGJ233" s="248"/>
      <c r="LGK233" s="249"/>
      <c r="LGL233" s="250"/>
      <c r="LGM233" s="248"/>
      <c r="LGN233" s="249"/>
      <c r="LGO233" s="250"/>
      <c r="LGP233" s="248"/>
      <c r="LGQ233" s="249"/>
      <c r="LGR233" s="250"/>
      <c r="LGS233" s="248"/>
      <c r="LGT233" s="249"/>
      <c r="LGU233" s="250"/>
      <c r="LGV233" s="248"/>
      <c r="LGW233" s="249"/>
      <c r="LGX233" s="250"/>
      <c r="LGY233" s="248"/>
      <c r="LGZ233" s="249"/>
      <c r="LHA233" s="250"/>
      <c r="LHB233" s="248"/>
      <c r="LHC233" s="249"/>
      <c r="LHD233" s="250"/>
      <c r="LHE233" s="248"/>
      <c r="LHF233" s="249"/>
      <c r="LHG233" s="250"/>
      <c r="LHH233" s="248"/>
      <c r="LHI233" s="249"/>
      <c r="LHJ233" s="250"/>
      <c r="LHK233" s="248"/>
      <c r="LHL233" s="249"/>
      <c r="LHM233" s="250"/>
      <c r="LHN233" s="248"/>
      <c r="LHO233" s="249"/>
      <c r="LHP233" s="250"/>
      <c r="LHQ233" s="248"/>
      <c r="LHR233" s="249"/>
      <c r="LHS233" s="250"/>
      <c r="LHT233" s="248"/>
      <c r="LHU233" s="249"/>
      <c r="LHV233" s="250"/>
      <c r="LHW233" s="248"/>
      <c r="LHX233" s="249"/>
      <c r="LHY233" s="250"/>
      <c r="LHZ233" s="248"/>
      <c r="LIA233" s="249"/>
      <c r="LIB233" s="250"/>
      <c r="LIC233" s="248"/>
      <c r="LID233" s="249"/>
      <c r="LIE233" s="250"/>
      <c r="LIF233" s="248"/>
      <c r="LIG233" s="249"/>
      <c r="LIH233" s="250"/>
      <c r="LII233" s="248"/>
      <c r="LIJ233" s="249"/>
      <c r="LIK233" s="250"/>
      <c r="LIL233" s="248"/>
      <c r="LIM233" s="249"/>
      <c r="LIN233" s="250"/>
      <c r="LIO233" s="248"/>
      <c r="LIP233" s="249"/>
      <c r="LIQ233" s="250"/>
      <c r="LIR233" s="248"/>
      <c r="LIS233" s="249"/>
      <c r="LIT233" s="250"/>
      <c r="LIU233" s="248"/>
      <c r="LIV233" s="249"/>
      <c r="LIW233" s="250"/>
      <c r="LIX233" s="248"/>
      <c r="LIY233" s="249"/>
      <c r="LIZ233" s="250"/>
      <c r="LJA233" s="248"/>
      <c r="LJB233" s="249"/>
      <c r="LJC233" s="250"/>
      <c r="LJD233" s="248"/>
      <c r="LJE233" s="249"/>
      <c r="LJF233" s="250"/>
      <c r="LJG233" s="248"/>
      <c r="LJH233" s="249"/>
      <c r="LJI233" s="250"/>
      <c r="LJJ233" s="248"/>
      <c r="LJK233" s="249"/>
      <c r="LJL233" s="250"/>
      <c r="LJM233" s="248"/>
      <c r="LJN233" s="249"/>
      <c r="LJO233" s="250"/>
      <c r="LJP233" s="248"/>
      <c r="LJQ233" s="249"/>
      <c r="LJR233" s="250"/>
      <c r="LJS233" s="248"/>
      <c r="LJT233" s="249"/>
      <c r="LJU233" s="250"/>
      <c r="LJV233" s="248"/>
      <c r="LJW233" s="249"/>
      <c r="LJX233" s="250"/>
      <c r="LJY233" s="248"/>
      <c r="LJZ233" s="249"/>
      <c r="LKA233" s="250"/>
      <c r="LKB233" s="248"/>
      <c r="LKC233" s="249"/>
      <c r="LKD233" s="250"/>
      <c r="LKE233" s="248"/>
      <c r="LKF233" s="249"/>
      <c r="LKG233" s="250"/>
      <c r="LKH233" s="248"/>
      <c r="LKI233" s="249"/>
      <c r="LKJ233" s="250"/>
      <c r="LKK233" s="248"/>
      <c r="LKL233" s="249"/>
      <c r="LKM233" s="250"/>
      <c r="LKN233" s="248"/>
      <c r="LKO233" s="249"/>
      <c r="LKP233" s="250"/>
      <c r="LKQ233" s="248"/>
      <c r="LKR233" s="249"/>
      <c r="LKS233" s="250"/>
      <c r="LKT233" s="248"/>
      <c r="LKU233" s="249"/>
      <c r="LKV233" s="250"/>
      <c r="LKW233" s="248"/>
      <c r="LKX233" s="249"/>
      <c r="LKY233" s="250"/>
      <c r="LKZ233" s="248"/>
      <c r="LLA233" s="249"/>
      <c r="LLB233" s="250"/>
      <c r="LLC233" s="248"/>
      <c r="LLD233" s="249"/>
      <c r="LLE233" s="250"/>
      <c r="LLF233" s="248"/>
      <c r="LLG233" s="249"/>
      <c r="LLH233" s="250"/>
      <c r="LLI233" s="248"/>
      <c r="LLJ233" s="249"/>
      <c r="LLK233" s="250"/>
      <c r="LLL233" s="248"/>
      <c r="LLM233" s="249"/>
      <c r="LLN233" s="250"/>
      <c r="LLO233" s="248"/>
      <c r="LLP233" s="249"/>
      <c r="LLQ233" s="250"/>
      <c r="LLR233" s="248"/>
      <c r="LLS233" s="249"/>
      <c r="LLT233" s="250"/>
      <c r="LLU233" s="248"/>
      <c r="LLV233" s="249"/>
      <c r="LLW233" s="250"/>
      <c r="LLX233" s="248"/>
      <c r="LLY233" s="249"/>
      <c r="LLZ233" s="250"/>
      <c r="LMA233" s="248"/>
      <c r="LMB233" s="249"/>
      <c r="LMC233" s="250"/>
      <c r="LMD233" s="248"/>
      <c r="LME233" s="249"/>
      <c r="LMF233" s="250"/>
      <c r="LMG233" s="248"/>
      <c r="LMH233" s="249"/>
      <c r="LMI233" s="250"/>
      <c r="LMJ233" s="248"/>
      <c r="LMK233" s="249"/>
      <c r="LML233" s="250"/>
      <c r="LMM233" s="248"/>
      <c r="LMN233" s="249"/>
      <c r="LMO233" s="250"/>
      <c r="LMP233" s="248"/>
      <c r="LMQ233" s="249"/>
      <c r="LMR233" s="250"/>
      <c r="LMS233" s="248"/>
      <c r="LMT233" s="249"/>
      <c r="LMU233" s="250"/>
      <c r="LMV233" s="248"/>
      <c r="LMW233" s="249"/>
      <c r="LMX233" s="250"/>
      <c r="LMY233" s="248"/>
      <c r="LMZ233" s="249"/>
      <c r="LNA233" s="250"/>
      <c r="LNB233" s="248"/>
      <c r="LNC233" s="249"/>
      <c r="LND233" s="250"/>
      <c r="LNE233" s="248"/>
      <c r="LNF233" s="249"/>
      <c r="LNG233" s="250"/>
      <c r="LNH233" s="248"/>
      <c r="LNI233" s="249"/>
      <c r="LNJ233" s="250"/>
      <c r="LNK233" s="248"/>
      <c r="LNL233" s="249"/>
      <c r="LNM233" s="250"/>
      <c r="LNN233" s="248"/>
      <c r="LNO233" s="249"/>
      <c r="LNP233" s="250"/>
      <c r="LNQ233" s="248"/>
      <c r="LNR233" s="249"/>
      <c r="LNS233" s="250"/>
      <c r="LNT233" s="248"/>
      <c r="LNU233" s="249"/>
      <c r="LNV233" s="250"/>
      <c r="LNW233" s="248"/>
      <c r="LNX233" s="249"/>
      <c r="LNY233" s="250"/>
      <c r="LNZ233" s="248"/>
      <c r="LOA233" s="249"/>
      <c r="LOB233" s="250"/>
      <c r="LOC233" s="248"/>
      <c r="LOD233" s="249"/>
      <c r="LOE233" s="250"/>
      <c r="LOF233" s="248"/>
      <c r="LOG233" s="249"/>
      <c r="LOH233" s="250"/>
      <c r="LOI233" s="248"/>
      <c r="LOJ233" s="249"/>
      <c r="LOK233" s="250"/>
      <c r="LOL233" s="248"/>
      <c r="LOM233" s="249"/>
      <c r="LON233" s="250"/>
      <c r="LOO233" s="248"/>
      <c r="LOP233" s="249"/>
      <c r="LOQ233" s="250"/>
      <c r="LOR233" s="248"/>
      <c r="LOS233" s="249"/>
      <c r="LOT233" s="250"/>
      <c r="LOU233" s="248"/>
      <c r="LOV233" s="249"/>
      <c r="LOW233" s="250"/>
      <c r="LOX233" s="248"/>
      <c r="LOY233" s="249"/>
      <c r="LOZ233" s="250"/>
      <c r="LPA233" s="248"/>
      <c r="LPB233" s="249"/>
      <c r="LPC233" s="250"/>
      <c r="LPD233" s="248"/>
      <c r="LPE233" s="249"/>
      <c r="LPF233" s="250"/>
      <c r="LPG233" s="248"/>
      <c r="LPH233" s="249"/>
      <c r="LPI233" s="250"/>
      <c r="LPJ233" s="248"/>
      <c r="LPK233" s="249"/>
      <c r="LPL233" s="250"/>
      <c r="LPM233" s="248"/>
      <c r="LPN233" s="249"/>
      <c r="LPO233" s="250"/>
      <c r="LPP233" s="248"/>
      <c r="LPQ233" s="249"/>
      <c r="LPR233" s="250"/>
      <c r="LPS233" s="248"/>
      <c r="LPT233" s="249"/>
      <c r="LPU233" s="250"/>
      <c r="LPV233" s="248"/>
      <c r="LPW233" s="249"/>
      <c r="LPX233" s="250"/>
      <c r="LPY233" s="248"/>
      <c r="LPZ233" s="249"/>
      <c r="LQA233" s="250"/>
      <c r="LQB233" s="248"/>
      <c r="LQC233" s="249"/>
      <c r="LQD233" s="250"/>
      <c r="LQE233" s="248"/>
      <c r="LQF233" s="249"/>
      <c r="LQG233" s="250"/>
      <c r="LQH233" s="248"/>
      <c r="LQI233" s="249"/>
      <c r="LQJ233" s="250"/>
      <c r="LQK233" s="248"/>
      <c r="LQL233" s="249"/>
      <c r="LQM233" s="250"/>
      <c r="LQN233" s="248"/>
      <c r="LQO233" s="249"/>
      <c r="LQP233" s="250"/>
      <c r="LQQ233" s="248"/>
      <c r="LQR233" s="249"/>
      <c r="LQS233" s="250"/>
      <c r="LQT233" s="248"/>
      <c r="LQU233" s="249"/>
      <c r="LQV233" s="250"/>
      <c r="LQW233" s="248"/>
      <c r="LQX233" s="249"/>
      <c r="LQY233" s="250"/>
      <c r="LQZ233" s="248"/>
      <c r="LRA233" s="249"/>
      <c r="LRB233" s="250"/>
      <c r="LRC233" s="248"/>
      <c r="LRD233" s="249"/>
      <c r="LRE233" s="250"/>
      <c r="LRF233" s="248"/>
      <c r="LRG233" s="249"/>
      <c r="LRH233" s="250"/>
      <c r="LRI233" s="248"/>
      <c r="LRJ233" s="249"/>
      <c r="LRK233" s="250"/>
      <c r="LRL233" s="248"/>
      <c r="LRM233" s="249"/>
      <c r="LRN233" s="250"/>
      <c r="LRO233" s="248"/>
      <c r="LRP233" s="249"/>
      <c r="LRQ233" s="250"/>
      <c r="LRR233" s="248"/>
      <c r="LRS233" s="249"/>
      <c r="LRT233" s="250"/>
      <c r="LRU233" s="248"/>
      <c r="LRV233" s="249"/>
      <c r="LRW233" s="250"/>
      <c r="LRX233" s="248"/>
      <c r="LRY233" s="249"/>
      <c r="LRZ233" s="250"/>
      <c r="LSA233" s="248"/>
      <c r="LSB233" s="249"/>
      <c r="LSC233" s="250"/>
      <c r="LSD233" s="248"/>
      <c r="LSE233" s="249"/>
      <c r="LSF233" s="250"/>
      <c r="LSG233" s="248"/>
      <c r="LSH233" s="249"/>
      <c r="LSI233" s="250"/>
      <c r="LSJ233" s="248"/>
      <c r="LSK233" s="249"/>
      <c r="LSL233" s="250"/>
      <c r="LSM233" s="248"/>
      <c r="LSN233" s="249"/>
      <c r="LSO233" s="250"/>
      <c r="LSP233" s="248"/>
      <c r="LSQ233" s="249"/>
      <c r="LSR233" s="250"/>
      <c r="LSS233" s="248"/>
      <c r="LST233" s="249"/>
      <c r="LSU233" s="250"/>
      <c r="LSV233" s="248"/>
      <c r="LSW233" s="249"/>
      <c r="LSX233" s="250"/>
      <c r="LSY233" s="248"/>
      <c r="LSZ233" s="249"/>
      <c r="LTA233" s="250"/>
      <c r="LTB233" s="248"/>
      <c r="LTC233" s="249"/>
      <c r="LTD233" s="250"/>
      <c r="LTE233" s="248"/>
      <c r="LTF233" s="249"/>
      <c r="LTG233" s="250"/>
      <c r="LTH233" s="248"/>
      <c r="LTI233" s="249"/>
      <c r="LTJ233" s="250"/>
      <c r="LTK233" s="248"/>
      <c r="LTL233" s="249"/>
      <c r="LTM233" s="250"/>
      <c r="LTN233" s="248"/>
      <c r="LTO233" s="249"/>
      <c r="LTP233" s="250"/>
      <c r="LTQ233" s="248"/>
      <c r="LTR233" s="249"/>
      <c r="LTS233" s="250"/>
      <c r="LTT233" s="248"/>
      <c r="LTU233" s="249"/>
      <c r="LTV233" s="250"/>
      <c r="LTW233" s="248"/>
      <c r="LTX233" s="249"/>
      <c r="LTY233" s="250"/>
      <c r="LTZ233" s="248"/>
      <c r="LUA233" s="249"/>
      <c r="LUB233" s="250"/>
      <c r="LUC233" s="248"/>
      <c r="LUD233" s="249"/>
      <c r="LUE233" s="250"/>
      <c r="LUF233" s="248"/>
      <c r="LUG233" s="249"/>
      <c r="LUH233" s="250"/>
      <c r="LUI233" s="248"/>
      <c r="LUJ233" s="249"/>
      <c r="LUK233" s="250"/>
      <c r="LUL233" s="248"/>
      <c r="LUM233" s="249"/>
      <c r="LUN233" s="250"/>
      <c r="LUO233" s="248"/>
      <c r="LUP233" s="249"/>
      <c r="LUQ233" s="250"/>
      <c r="LUR233" s="248"/>
      <c r="LUS233" s="249"/>
      <c r="LUT233" s="250"/>
      <c r="LUU233" s="248"/>
      <c r="LUV233" s="249"/>
      <c r="LUW233" s="250"/>
      <c r="LUX233" s="248"/>
      <c r="LUY233" s="249"/>
      <c r="LUZ233" s="250"/>
      <c r="LVA233" s="248"/>
      <c r="LVB233" s="249"/>
      <c r="LVC233" s="250"/>
      <c r="LVD233" s="248"/>
      <c r="LVE233" s="249"/>
      <c r="LVF233" s="250"/>
      <c r="LVG233" s="248"/>
      <c r="LVH233" s="249"/>
      <c r="LVI233" s="250"/>
      <c r="LVJ233" s="248"/>
      <c r="LVK233" s="249"/>
      <c r="LVL233" s="250"/>
      <c r="LVM233" s="248"/>
      <c r="LVN233" s="249"/>
      <c r="LVO233" s="250"/>
      <c r="LVP233" s="248"/>
      <c r="LVQ233" s="249"/>
      <c r="LVR233" s="250"/>
      <c r="LVS233" s="248"/>
      <c r="LVT233" s="249"/>
      <c r="LVU233" s="250"/>
      <c r="LVV233" s="248"/>
      <c r="LVW233" s="249"/>
      <c r="LVX233" s="250"/>
      <c r="LVY233" s="248"/>
      <c r="LVZ233" s="249"/>
      <c r="LWA233" s="250"/>
      <c r="LWB233" s="248"/>
      <c r="LWC233" s="249"/>
      <c r="LWD233" s="250"/>
      <c r="LWE233" s="248"/>
      <c r="LWF233" s="249"/>
      <c r="LWG233" s="250"/>
      <c r="LWH233" s="248"/>
      <c r="LWI233" s="249"/>
      <c r="LWJ233" s="250"/>
      <c r="LWK233" s="248"/>
      <c r="LWL233" s="249"/>
      <c r="LWM233" s="250"/>
      <c r="LWN233" s="248"/>
      <c r="LWO233" s="249"/>
      <c r="LWP233" s="250"/>
      <c r="LWQ233" s="248"/>
      <c r="LWR233" s="249"/>
      <c r="LWS233" s="250"/>
      <c r="LWT233" s="248"/>
      <c r="LWU233" s="249"/>
      <c r="LWV233" s="250"/>
      <c r="LWW233" s="248"/>
      <c r="LWX233" s="249"/>
      <c r="LWY233" s="250"/>
      <c r="LWZ233" s="248"/>
      <c r="LXA233" s="249"/>
      <c r="LXB233" s="250"/>
      <c r="LXC233" s="248"/>
      <c r="LXD233" s="249"/>
      <c r="LXE233" s="250"/>
      <c r="LXF233" s="248"/>
      <c r="LXG233" s="249"/>
      <c r="LXH233" s="250"/>
      <c r="LXI233" s="248"/>
      <c r="LXJ233" s="249"/>
      <c r="LXK233" s="250"/>
      <c r="LXL233" s="248"/>
      <c r="LXM233" s="249"/>
      <c r="LXN233" s="250"/>
      <c r="LXO233" s="248"/>
      <c r="LXP233" s="249"/>
      <c r="LXQ233" s="250"/>
      <c r="LXR233" s="248"/>
      <c r="LXS233" s="249"/>
      <c r="LXT233" s="250"/>
      <c r="LXU233" s="248"/>
      <c r="LXV233" s="249"/>
      <c r="LXW233" s="250"/>
      <c r="LXX233" s="248"/>
      <c r="LXY233" s="249"/>
      <c r="LXZ233" s="250"/>
      <c r="LYA233" s="248"/>
      <c r="LYB233" s="249"/>
      <c r="LYC233" s="250"/>
      <c r="LYD233" s="248"/>
      <c r="LYE233" s="249"/>
      <c r="LYF233" s="250"/>
      <c r="LYG233" s="248"/>
      <c r="LYH233" s="249"/>
      <c r="LYI233" s="250"/>
      <c r="LYJ233" s="248"/>
      <c r="LYK233" s="249"/>
      <c r="LYL233" s="250"/>
      <c r="LYM233" s="248"/>
      <c r="LYN233" s="249"/>
      <c r="LYO233" s="250"/>
      <c r="LYP233" s="248"/>
      <c r="LYQ233" s="249"/>
      <c r="LYR233" s="250"/>
      <c r="LYS233" s="248"/>
      <c r="LYT233" s="249"/>
      <c r="LYU233" s="250"/>
      <c r="LYV233" s="248"/>
      <c r="LYW233" s="249"/>
      <c r="LYX233" s="250"/>
      <c r="LYY233" s="248"/>
      <c r="LYZ233" s="249"/>
      <c r="LZA233" s="250"/>
      <c r="LZB233" s="248"/>
      <c r="LZC233" s="249"/>
      <c r="LZD233" s="250"/>
      <c r="LZE233" s="248"/>
      <c r="LZF233" s="249"/>
      <c r="LZG233" s="250"/>
      <c r="LZH233" s="248"/>
      <c r="LZI233" s="249"/>
      <c r="LZJ233" s="250"/>
      <c r="LZK233" s="248"/>
      <c r="LZL233" s="249"/>
      <c r="LZM233" s="250"/>
      <c r="LZN233" s="248"/>
      <c r="LZO233" s="249"/>
      <c r="LZP233" s="250"/>
      <c r="LZQ233" s="248"/>
      <c r="LZR233" s="249"/>
      <c r="LZS233" s="250"/>
      <c r="LZT233" s="248"/>
      <c r="LZU233" s="249"/>
      <c r="LZV233" s="250"/>
      <c r="LZW233" s="248"/>
      <c r="LZX233" s="249"/>
      <c r="LZY233" s="250"/>
      <c r="LZZ233" s="248"/>
      <c r="MAA233" s="249"/>
      <c r="MAB233" s="250"/>
      <c r="MAC233" s="248"/>
      <c r="MAD233" s="249"/>
      <c r="MAE233" s="250"/>
      <c r="MAF233" s="248"/>
      <c r="MAG233" s="249"/>
      <c r="MAH233" s="250"/>
      <c r="MAI233" s="248"/>
      <c r="MAJ233" s="249"/>
      <c r="MAK233" s="250"/>
      <c r="MAL233" s="248"/>
      <c r="MAM233" s="249"/>
      <c r="MAN233" s="250"/>
      <c r="MAO233" s="248"/>
      <c r="MAP233" s="249"/>
      <c r="MAQ233" s="250"/>
      <c r="MAR233" s="248"/>
      <c r="MAS233" s="249"/>
      <c r="MAT233" s="250"/>
      <c r="MAU233" s="248"/>
      <c r="MAV233" s="249"/>
      <c r="MAW233" s="250"/>
      <c r="MAX233" s="248"/>
      <c r="MAY233" s="249"/>
      <c r="MAZ233" s="250"/>
      <c r="MBA233" s="248"/>
      <c r="MBB233" s="249"/>
      <c r="MBC233" s="250"/>
      <c r="MBD233" s="248"/>
      <c r="MBE233" s="249"/>
      <c r="MBF233" s="250"/>
      <c r="MBG233" s="248"/>
      <c r="MBH233" s="249"/>
      <c r="MBI233" s="250"/>
      <c r="MBJ233" s="248"/>
      <c r="MBK233" s="249"/>
      <c r="MBL233" s="250"/>
      <c r="MBM233" s="248"/>
      <c r="MBN233" s="249"/>
      <c r="MBO233" s="250"/>
      <c r="MBP233" s="248"/>
      <c r="MBQ233" s="249"/>
      <c r="MBR233" s="250"/>
      <c r="MBS233" s="248"/>
      <c r="MBT233" s="249"/>
      <c r="MBU233" s="250"/>
      <c r="MBV233" s="248"/>
      <c r="MBW233" s="249"/>
      <c r="MBX233" s="250"/>
      <c r="MBY233" s="248"/>
      <c r="MBZ233" s="249"/>
      <c r="MCA233" s="250"/>
      <c r="MCB233" s="248"/>
      <c r="MCC233" s="249"/>
      <c r="MCD233" s="250"/>
      <c r="MCE233" s="248"/>
      <c r="MCF233" s="249"/>
      <c r="MCG233" s="250"/>
      <c r="MCH233" s="248"/>
      <c r="MCI233" s="249"/>
      <c r="MCJ233" s="250"/>
      <c r="MCK233" s="248"/>
      <c r="MCL233" s="249"/>
      <c r="MCM233" s="250"/>
      <c r="MCN233" s="248"/>
      <c r="MCO233" s="249"/>
      <c r="MCP233" s="250"/>
      <c r="MCQ233" s="248"/>
      <c r="MCR233" s="249"/>
      <c r="MCS233" s="250"/>
      <c r="MCT233" s="248"/>
      <c r="MCU233" s="249"/>
      <c r="MCV233" s="250"/>
      <c r="MCW233" s="248"/>
      <c r="MCX233" s="249"/>
      <c r="MCY233" s="250"/>
      <c r="MCZ233" s="248"/>
      <c r="MDA233" s="249"/>
      <c r="MDB233" s="250"/>
      <c r="MDC233" s="248"/>
      <c r="MDD233" s="249"/>
      <c r="MDE233" s="250"/>
      <c r="MDF233" s="248"/>
      <c r="MDG233" s="249"/>
      <c r="MDH233" s="250"/>
      <c r="MDI233" s="248"/>
      <c r="MDJ233" s="249"/>
      <c r="MDK233" s="250"/>
      <c r="MDL233" s="248"/>
      <c r="MDM233" s="249"/>
      <c r="MDN233" s="250"/>
      <c r="MDO233" s="248"/>
      <c r="MDP233" s="249"/>
      <c r="MDQ233" s="250"/>
      <c r="MDR233" s="248"/>
      <c r="MDS233" s="249"/>
      <c r="MDT233" s="250"/>
      <c r="MDU233" s="248"/>
      <c r="MDV233" s="249"/>
      <c r="MDW233" s="250"/>
      <c r="MDX233" s="248"/>
      <c r="MDY233" s="249"/>
      <c r="MDZ233" s="250"/>
      <c r="MEA233" s="248"/>
      <c r="MEB233" s="249"/>
      <c r="MEC233" s="250"/>
      <c r="MED233" s="248"/>
      <c r="MEE233" s="249"/>
      <c r="MEF233" s="250"/>
      <c r="MEG233" s="248"/>
      <c r="MEH233" s="249"/>
      <c r="MEI233" s="250"/>
      <c r="MEJ233" s="248"/>
      <c r="MEK233" s="249"/>
      <c r="MEL233" s="250"/>
      <c r="MEM233" s="248"/>
      <c r="MEN233" s="249"/>
      <c r="MEO233" s="250"/>
      <c r="MEP233" s="248"/>
      <c r="MEQ233" s="249"/>
      <c r="MER233" s="250"/>
      <c r="MES233" s="248"/>
      <c r="MET233" s="249"/>
      <c r="MEU233" s="250"/>
      <c r="MEV233" s="248"/>
      <c r="MEW233" s="249"/>
      <c r="MEX233" s="250"/>
      <c r="MEY233" s="248"/>
      <c r="MEZ233" s="249"/>
      <c r="MFA233" s="250"/>
      <c r="MFB233" s="248"/>
      <c r="MFC233" s="249"/>
      <c r="MFD233" s="250"/>
      <c r="MFE233" s="248"/>
      <c r="MFF233" s="249"/>
      <c r="MFG233" s="250"/>
      <c r="MFH233" s="248"/>
      <c r="MFI233" s="249"/>
      <c r="MFJ233" s="250"/>
      <c r="MFK233" s="248"/>
      <c r="MFL233" s="249"/>
      <c r="MFM233" s="250"/>
      <c r="MFN233" s="248"/>
      <c r="MFO233" s="249"/>
      <c r="MFP233" s="250"/>
      <c r="MFQ233" s="248"/>
      <c r="MFR233" s="249"/>
      <c r="MFS233" s="250"/>
      <c r="MFT233" s="248"/>
      <c r="MFU233" s="249"/>
      <c r="MFV233" s="250"/>
      <c r="MFW233" s="248"/>
      <c r="MFX233" s="249"/>
      <c r="MFY233" s="250"/>
      <c r="MFZ233" s="248"/>
      <c r="MGA233" s="249"/>
      <c r="MGB233" s="250"/>
      <c r="MGC233" s="248"/>
      <c r="MGD233" s="249"/>
      <c r="MGE233" s="250"/>
      <c r="MGF233" s="248"/>
      <c r="MGG233" s="249"/>
      <c r="MGH233" s="250"/>
      <c r="MGI233" s="248"/>
      <c r="MGJ233" s="249"/>
      <c r="MGK233" s="250"/>
      <c r="MGL233" s="248"/>
      <c r="MGM233" s="249"/>
      <c r="MGN233" s="250"/>
      <c r="MGO233" s="248"/>
      <c r="MGP233" s="249"/>
      <c r="MGQ233" s="250"/>
      <c r="MGR233" s="248"/>
      <c r="MGS233" s="249"/>
      <c r="MGT233" s="250"/>
      <c r="MGU233" s="248"/>
      <c r="MGV233" s="249"/>
      <c r="MGW233" s="250"/>
      <c r="MGX233" s="248"/>
      <c r="MGY233" s="249"/>
      <c r="MGZ233" s="250"/>
      <c r="MHA233" s="248"/>
      <c r="MHB233" s="249"/>
      <c r="MHC233" s="250"/>
      <c r="MHD233" s="248"/>
      <c r="MHE233" s="249"/>
      <c r="MHF233" s="250"/>
      <c r="MHG233" s="248"/>
      <c r="MHH233" s="249"/>
      <c r="MHI233" s="250"/>
      <c r="MHJ233" s="248"/>
      <c r="MHK233" s="249"/>
      <c r="MHL233" s="250"/>
      <c r="MHM233" s="248"/>
      <c r="MHN233" s="249"/>
      <c r="MHO233" s="250"/>
      <c r="MHP233" s="248"/>
      <c r="MHQ233" s="249"/>
      <c r="MHR233" s="250"/>
      <c r="MHS233" s="248"/>
      <c r="MHT233" s="249"/>
      <c r="MHU233" s="250"/>
      <c r="MHV233" s="248"/>
      <c r="MHW233" s="249"/>
      <c r="MHX233" s="250"/>
      <c r="MHY233" s="248"/>
      <c r="MHZ233" s="249"/>
      <c r="MIA233" s="250"/>
      <c r="MIB233" s="248"/>
      <c r="MIC233" s="249"/>
      <c r="MID233" s="250"/>
      <c r="MIE233" s="248"/>
      <c r="MIF233" s="249"/>
      <c r="MIG233" s="250"/>
      <c r="MIH233" s="248"/>
      <c r="MII233" s="249"/>
      <c r="MIJ233" s="250"/>
      <c r="MIK233" s="248"/>
      <c r="MIL233" s="249"/>
      <c r="MIM233" s="250"/>
      <c r="MIN233" s="248"/>
      <c r="MIO233" s="249"/>
      <c r="MIP233" s="250"/>
      <c r="MIQ233" s="248"/>
      <c r="MIR233" s="249"/>
      <c r="MIS233" s="250"/>
      <c r="MIT233" s="248"/>
      <c r="MIU233" s="249"/>
      <c r="MIV233" s="250"/>
      <c r="MIW233" s="248"/>
      <c r="MIX233" s="249"/>
      <c r="MIY233" s="250"/>
      <c r="MIZ233" s="248"/>
      <c r="MJA233" s="249"/>
      <c r="MJB233" s="250"/>
      <c r="MJC233" s="248"/>
      <c r="MJD233" s="249"/>
      <c r="MJE233" s="250"/>
      <c r="MJF233" s="248"/>
      <c r="MJG233" s="249"/>
      <c r="MJH233" s="250"/>
      <c r="MJI233" s="248"/>
      <c r="MJJ233" s="249"/>
      <c r="MJK233" s="250"/>
      <c r="MJL233" s="248"/>
      <c r="MJM233" s="249"/>
      <c r="MJN233" s="250"/>
      <c r="MJO233" s="248"/>
      <c r="MJP233" s="249"/>
      <c r="MJQ233" s="250"/>
      <c r="MJR233" s="248"/>
      <c r="MJS233" s="249"/>
      <c r="MJT233" s="250"/>
      <c r="MJU233" s="248"/>
      <c r="MJV233" s="249"/>
      <c r="MJW233" s="250"/>
      <c r="MJX233" s="248"/>
      <c r="MJY233" s="249"/>
      <c r="MJZ233" s="250"/>
      <c r="MKA233" s="248"/>
      <c r="MKB233" s="249"/>
      <c r="MKC233" s="250"/>
      <c r="MKD233" s="248"/>
      <c r="MKE233" s="249"/>
      <c r="MKF233" s="250"/>
      <c r="MKG233" s="248"/>
      <c r="MKH233" s="249"/>
      <c r="MKI233" s="250"/>
      <c r="MKJ233" s="248"/>
      <c r="MKK233" s="249"/>
      <c r="MKL233" s="250"/>
      <c r="MKM233" s="248"/>
      <c r="MKN233" s="249"/>
      <c r="MKO233" s="250"/>
      <c r="MKP233" s="248"/>
      <c r="MKQ233" s="249"/>
      <c r="MKR233" s="250"/>
      <c r="MKS233" s="248"/>
      <c r="MKT233" s="249"/>
      <c r="MKU233" s="250"/>
      <c r="MKV233" s="248"/>
      <c r="MKW233" s="249"/>
      <c r="MKX233" s="250"/>
      <c r="MKY233" s="248"/>
      <c r="MKZ233" s="249"/>
      <c r="MLA233" s="250"/>
      <c r="MLB233" s="248"/>
      <c r="MLC233" s="249"/>
      <c r="MLD233" s="250"/>
      <c r="MLE233" s="248"/>
      <c r="MLF233" s="249"/>
      <c r="MLG233" s="250"/>
      <c r="MLH233" s="248"/>
      <c r="MLI233" s="249"/>
      <c r="MLJ233" s="250"/>
      <c r="MLK233" s="248"/>
      <c r="MLL233" s="249"/>
      <c r="MLM233" s="250"/>
      <c r="MLN233" s="248"/>
      <c r="MLO233" s="249"/>
      <c r="MLP233" s="250"/>
      <c r="MLQ233" s="248"/>
      <c r="MLR233" s="249"/>
      <c r="MLS233" s="250"/>
      <c r="MLT233" s="248"/>
      <c r="MLU233" s="249"/>
      <c r="MLV233" s="250"/>
      <c r="MLW233" s="248"/>
      <c r="MLX233" s="249"/>
      <c r="MLY233" s="250"/>
      <c r="MLZ233" s="248"/>
      <c r="MMA233" s="249"/>
      <c r="MMB233" s="250"/>
      <c r="MMC233" s="248"/>
      <c r="MMD233" s="249"/>
      <c r="MME233" s="250"/>
      <c r="MMF233" s="248"/>
      <c r="MMG233" s="249"/>
      <c r="MMH233" s="250"/>
      <c r="MMI233" s="248"/>
      <c r="MMJ233" s="249"/>
      <c r="MMK233" s="250"/>
      <c r="MML233" s="248"/>
      <c r="MMM233" s="249"/>
      <c r="MMN233" s="250"/>
      <c r="MMO233" s="248"/>
      <c r="MMP233" s="249"/>
      <c r="MMQ233" s="250"/>
      <c r="MMR233" s="248"/>
      <c r="MMS233" s="249"/>
      <c r="MMT233" s="250"/>
      <c r="MMU233" s="248"/>
      <c r="MMV233" s="249"/>
      <c r="MMW233" s="250"/>
      <c r="MMX233" s="248"/>
      <c r="MMY233" s="249"/>
      <c r="MMZ233" s="250"/>
      <c r="MNA233" s="248"/>
      <c r="MNB233" s="249"/>
      <c r="MNC233" s="250"/>
      <c r="MND233" s="248"/>
      <c r="MNE233" s="249"/>
      <c r="MNF233" s="250"/>
      <c r="MNG233" s="248"/>
      <c r="MNH233" s="249"/>
      <c r="MNI233" s="250"/>
      <c r="MNJ233" s="248"/>
      <c r="MNK233" s="249"/>
      <c r="MNL233" s="250"/>
      <c r="MNM233" s="248"/>
      <c r="MNN233" s="249"/>
      <c r="MNO233" s="250"/>
      <c r="MNP233" s="248"/>
      <c r="MNQ233" s="249"/>
      <c r="MNR233" s="250"/>
      <c r="MNS233" s="248"/>
      <c r="MNT233" s="249"/>
      <c r="MNU233" s="250"/>
      <c r="MNV233" s="248"/>
      <c r="MNW233" s="249"/>
      <c r="MNX233" s="250"/>
      <c r="MNY233" s="248"/>
      <c r="MNZ233" s="249"/>
      <c r="MOA233" s="250"/>
      <c r="MOB233" s="248"/>
      <c r="MOC233" s="249"/>
      <c r="MOD233" s="250"/>
      <c r="MOE233" s="248"/>
      <c r="MOF233" s="249"/>
      <c r="MOG233" s="250"/>
      <c r="MOH233" s="248"/>
      <c r="MOI233" s="249"/>
      <c r="MOJ233" s="250"/>
      <c r="MOK233" s="248"/>
      <c r="MOL233" s="249"/>
      <c r="MOM233" s="250"/>
      <c r="MON233" s="248"/>
      <c r="MOO233" s="249"/>
      <c r="MOP233" s="250"/>
      <c r="MOQ233" s="248"/>
      <c r="MOR233" s="249"/>
      <c r="MOS233" s="250"/>
      <c r="MOT233" s="248"/>
      <c r="MOU233" s="249"/>
      <c r="MOV233" s="250"/>
      <c r="MOW233" s="248"/>
      <c r="MOX233" s="249"/>
      <c r="MOY233" s="250"/>
      <c r="MOZ233" s="248"/>
      <c r="MPA233" s="249"/>
      <c r="MPB233" s="250"/>
      <c r="MPC233" s="248"/>
      <c r="MPD233" s="249"/>
      <c r="MPE233" s="250"/>
      <c r="MPF233" s="248"/>
      <c r="MPG233" s="249"/>
      <c r="MPH233" s="250"/>
      <c r="MPI233" s="248"/>
      <c r="MPJ233" s="249"/>
      <c r="MPK233" s="250"/>
      <c r="MPL233" s="248"/>
      <c r="MPM233" s="249"/>
      <c r="MPN233" s="250"/>
      <c r="MPO233" s="248"/>
      <c r="MPP233" s="249"/>
      <c r="MPQ233" s="250"/>
      <c r="MPR233" s="248"/>
      <c r="MPS233" s="249"/>
      <c r="MPT233" s="250"/>
      <c r="MPU233" s="248"/>
      <c r="MPV233" s="249"/>
      <c r="MPW233" s="250"/>
      <c r="MPX233" s="248"/>
      <c r="MPY233" s="249"/>
      <c r="MPZ233" s="250"/>
      <c r="MQA233" s="248"/>
      <c r="MQB233" s="249"/>
      <c r="MQC233" s="250"/>
      <c r="MQD233" s="248"/>
      <c r="MQE233" s="249"/>
      <c r="MQF233" s="250"/>
      <c r="MQG233" s="248"/>
      <c r="MQH233" s="249"/>
      <c r="MQI233" s="250"/>
      <c r="MQJ233" s="248"/>
      <c r="MQK233" s="249"/>
      <c r="MQL233" s="250"/>
      <c r="MQM233" s="248"/>
      <c r="MQN233" s="249"/>
      <c r="MQO233" s="250"/>
      <c r="MQP233" s="248"/>
      <c r="MQQ233" s="249"/>
      <c r="MQR233" s="250"/>
      <c r="MQS233" s="248"/>
      <c r="MQT233" s="249"/>
      <c r="MQU233" s="250"/>
      <c r="MQV233" s="248"/>
      <c r="MQW233" s="249"/>
      <c r="MQX233" s="250"/>
      <c r="MQY233" s="248"/>
      <c r="MQZ233" s="249"/>
      <c r="MRA233" s="250"/>
      <c r="MRB233" s="248"/>
      <c r="MRC233" s="249"/>
      <c r="MRD233" s="250"/>
      <c r="MRE233" s="248"/>
      <c r="MRF233" s="249"/>
      <c r="MRG233" s="250"/>
      <c r="MRH233" s="248"/>
      <c r="MRI233" s="249"/>
      <c r="MRJ233" s="250"/>
      <c r="MRK233" s="248"/>
      <c r="MRL233" s="249"/>
      <c r="MRM233" s="250"/>
      <c r="MRN233" s="248"/>
      <c r="MRO233" s="249"/>
      <c r="MRP233" s="250"/>
      <c r="MRQ233" s="248"/>
      <c r="MRR233" s="249"/>
      <c r="MRS233" s="250"/>
      <c r="MRT233" s="248"/>
      <c r="MRU233" s="249"/>
      <c r="MRV233" s="250"/>
      <c r="MRW233" s="248"/>
      <c r="MRX233" s="249"/>
      <c r="MRY233" s="250"/>
      <c r="MRZ233" s="248"/>
      <c r="MSA233" s="249"/>
      <c r="MSB233" s="250"/>
      <c r="MSC233" s="248"/>
      <c r="MSD233" s="249"/>
      <c r="MSE233" s="250"/>
      <c r="MSF233" s="248"/>
      <c r="MSG233" s="249"/>
      <c r="MSH233" s="250"/>
      <c r="MSI233" s="248"/>
      <c r="MSJ233" s="249"/>
      <c r="MSK233" s="250"/>
      <c r="MSL233" s="248"/>
      <c r="MSM233" s="249"/>
      <c r="MSN233" s="250"/>
      <c r="MSO233" s="248"/>
      <c r="MSP233" s="249"/>
      <c r="MSQ233" s="250"/>
      <c r="MSR233" s="248"/>
      <c r="MSS233" s="249"/>
      <c r="MST233" s="250"/>
      <c r="MSU233" s="248"/>
      <c r="MSV233" s="249"/>
      <c r="MSW233" s="250"/>
      <c r="MSX233" s="248"/>
      <c r="MSY233" s="249"/>
      <c r="MSZ233" s="250"/>
      <c r="MTA233" s="248"/>
      <c r="MTB233" s="249"/>
      <c r="MTC233" s="250"/>
      <c r="MTD233" s="248"/>
      <c r="MTE233" s="249"/>
      <c r="MTF233" s="250"/>
      <c r="MTG233" s="248"/>
      <c r="MTH233" s="249"/>
      <c r="MTI233" s="250"/>
      <c r="MTJ233" s="248"/>
      <c r="MTK233" s="249"/>
      <c r="MTL233" s="250"/>
      <c r="MTM233" s="248"/>
      <c r="MTN233" s="249"/>
      <c r="MTO233" s="250"/>
      <c r="MTP233" s="248"/>
      <c r="MTQ233" s="249"/>
      <c r="MTR233" s="250"/>
      <c r="MTS233" s="248"/>
      <c r="MTT233" s="249"/>
      <c r="MTU233" s="250"/>
      <c r="MTV233" s="248"/>
      <c r="MTW233" s="249"/>
      <c r="MTX233" s="250"/>
      <c r="MTY233" s="248"/>
      <c r="MTZ233" s="249"/>
      <c r="MUA233" s="250"/>
      <c r="MUB233" s="248"/>
      <c r="MUC233" s="249"/>
      <c r="MUD233" s="250"/>
      <c r="MUE233" s="248"/>
      <c r="MUF233" s="249"/>
      <c r="MUG233" s="250"/>
      <c r="MUH233" s="248"/>
      <c r="MUI233" s="249"/>
      <c r="MUJ233" s="250"/>
      <c r="MUK233" s="248"/>
      <c r="MUL233" s="249"/>
      <c r="MUM233" s="250"/>
      <c r="MUN233" s="248"/>
      <c r="MUO233" s="249"/>
      <c r="MUP233" s="250"/>
      <c r="MUQ233" s="248"/>
      <c r="MUR233" s="249"/>
      <c r="MUS233" s="250"/>
      <c r="MUT233" s="248"/>
      <c r="MUU233" s="249"/>
      <c r="MUV233" s="250"/>
      <c r="MUW233" s="248"/>
      <c r="MUX233" s="249"/>
      <c r="MUY233" s="250"/>
      <c r="MUZ233" s="248"/>
      <c r="MVA233" s="249"/>
      <c r="MVB233" s="250"/>
      <c r="MVC233" s="248"/>
      <c r="MVD233" s="249"/>
      <c r="MVE233" s="250"/>
      <c r="MVF233" s="248"/>
      <c r="MVG233" s="249"/>
      <c r="MVH233" s="250"/>
      <c r="MVI233" s="248"/>
      <c r="MVJ233" s="249"/>
      <c r="MVK233" s="250"/>
      <c r="MVL233" s="248"/>
      <c r="MVM233" s="249"/>
      <c r="MVN233" s="250"/>
      <c r="MVO233" s="248"/>
      <c r="MVP233" s="249"/>
      <c r="MVQ233" s="250"/>
      <c r="MVR233" s="248"/>
      <c r="MVS233" s="249"/>
      <c r="MVT233" s="250"/>
      <c r="MVU233" s="248"/>
      <c r="MVV233" s="249"/>
      <c r="MVW233" s="250"/>
      <c r="MVX233" s="248"/>
      <c r="MVY233" s="249"/>
      <c r="MVZ233" s="250"/>
      <c r="MWA233" s="248"/>
      <c r="MWB233" s="249"/>
      <c r="MWC233" s="250"/>
      <c r="MWD233" s="248"/>
      <c r="MWE233" s="249"/>
      <c r="MWF233" s="250"/>
      <c r="MWG233" s="248"/>
      <c r="MWH233" s="249"/>
      <c r="MWI233" s="250"/>
      <c r="MWJ233" s="248"/>
      <c r="MWK233" s="249"/>
      <c r="MWL233" s="250"/>
      <c r="MWM233" s="248"/>
      <c r="MWN233" s="249"/>
      <c r="MWO233" s="250"/>
      <c r="MWP233" s="248"/>
      <c r="MWQ233" s="249"/>
      <c r="MWR233" s="250"/>
      <c r="MWS233" s="248"/>
      <c r="MWT233" s="249"/>
      <c r="MWU233" s="250"/>
      <c r="MWV233" s="248"/>
      <c r="MWW233" s="249"/>
      <c r="MWX233" s="250"/>
      <c r="MWY233" s="248"/>
      <c r="MWZ233" s="249"/>
      <c r="MXA233" s="250"/>
      <c r="MXB233" s="248"/>
      <c r="MXC233" s="249"/>
      <c r="MXD233" s="250"/>
      <c r="MXE233" s="248"/>
      <c r="MXF233" s="249"/>
      <c r="MXG233" s="250"/>
      <c r="MXH233" s="248"/>
      <c r="MXI233" s="249"/>
      <c r="MXJ233" s="250"/>
      <c r="MXK233" s="248"/>
      <c r="MXL233" s="249"/>
      <c r="MXM233" s="250"/>
      <c r="MXN233" s="248"/>
      <c r="MXO233" s="249"/>
      <c r="MXP233" s="250"/>
      <c r="MXQ233" s="248"/>
      <c r="MXR233" s="249"/>
      <c r="MXS233" s="250"/>
      <c r="MXT233" s="248"/>
      <c r="MXU233" s="249"/>
      <c r="MXV233" s="250"/>
      <c r="MXW233" s="248"/>
      <c r="MXX233" s="249"/>
      <c r="MXY233" s="250"/>
      <c r="MXZ233" s="248"/>
      <c r="MYA233" s="249"/>
      <c r="MYB233" s="250"/>
      <c r="MYC233" s="248"/>
      <c r="MYD233" s="249"/>
      <c r="MYE233" s="250"/>
      <c r="MYF233" s="248"/>
      <c r="MYG233" s="249"/>
      <c r="MYH233" s="250"/>
      <c r="MYI233" s="248"/>
      <c r="MYJ233" s="249"/>
      <c r="MYK233" s="250"/>
      <c r="MYL233" s="248"/>
      <c r="MYM233" s="249"/>
      <c r="MYN233" s="250"/>
      <c r="MYO233" s="248"/>
      <c r="MYP233" s="249"/>
      <c r="MYQ233" s="250"/>
      <c r="MYR233" s="248"/>
      <c r="MYS233" s="249"/>
      <c r="MYT233" s="250"/>
      <c r="MYU233" s="248"/>
      <c r="MYV233" s="249"/>
      <c r="MYW233" s="250"/>
      <c r="MYX233" s="248"/>
      <c r="MYY233" s="249"/>
      <c r="MYZ233" s="250"/>
      <c r="MZA233" s="248"/>
      <c r="MZB233" s="249"/>
      <c r="MZC233" s="250"/>
      <c r="MZD233" s="248"/>
      <c r="MZE233" s="249"/>
      <c r="MZF233" s="250"/>
      <c r="MZG233" s="248"/>
      <c r="MZH233" s="249"/>
      <c r="MZI233" s="250"/>
      <c r="MZJ233" s="248"/>
      <c r="MZK233" s="249"/>
      <c r="MZL233" s="250"/>
      <c r="MZM233" s="248"/>
      <c r="MZN233" s="249"/>
      <c r="MZO233" s="250"/>
      <c r="MZP233" s="248"/>
      <c r="MZQ233" s="249"/>
      <c r="MZR233" s="250"/>
      <c r="MZS233" s="248"/>
      <c r="MZT233" s="249"/>
      <c r="MZU233" s="250"/>
      <c r="MZV233" s="248"/>
      <c r="MZW233" s="249"/>
      <c r="MZX233" s="250"/>
      <c r="MZY233" s="248"/>
      <c r="MZZ233" s="249"/>
      <c r="NAA233" s="250"/>
      <c r="NAB233" s="248"/>
      <c r="NAC233" s="249"/>
      <c r="NAD233" s="250"/>
      <c r="NAE233" s="248"/>
      <c r="NAF233" s="249"/>
      <c r="NAG233" s="250"/>
      <c r="NAH233" s="248"/>
      <c r="NAI233" s="249"/>
      <c r="NAJ233" s="250"/>
      <c r="NAK233" s="248"/>
      <c r="NAL233" s="249"/>
      <c r="NAM233" s="250"/>
      <c r="NAN233" s="248"/>
      <c r="NAO233" s="249"/>
      <c r="NAP233" s="250"/>
      <c r="NAQ233" s="248"/>
      <c r="NAR233" s="249"/>
      <c r="NAS233" s="250"/>
      <c r="NAT233" s="248"/>
      <c r="NAU233" s="249"/>
      <c r="NAV233" s="250"/>
      <c r="NAW233" s="248"/>
      <c r="NAX233" s="249"/>
      <c r="NAY233" s="250"/>
      <c r="NAZ233" s="248"/>
      <c r="NBA233" s="249"/>
      <c r="NBB233" s="250"/>
      <c r="NBC233" s="248"/>
      <c r="NBD233" s="249"/>
      <c r="NBE233" s="250"/>
      <c r="NBF233" s="248"/>
      <c r="NBG233" s="249"/>
      <c r="NBH233" s="250"/>
      <c r="NBI233" s="248"/>
      <c r="NBJ233" s="249"/>
      <c r="NBK233" s="250"/>
      <c r="NBL233" s="248"/>
      <c r="NBM233" s="249"/>
      <c r="NBN233" s="250"/>
      <c r="NBO233" s="248"/>
      <c r="NBP233" s="249"/>
      <c r="NBQ233" s="250"/>
      <c r="NBR233" s="248"/>
      <c r="NBS233" s="249"/>
      <c r="NBT233" s="250"/>
      <c r="NBU233" s="248"/>
      <c r="NBV233" s="249"/>
      <c r="NBW233" s="250"/>
      <c r="NBX233" s="248"/>
      <c r="NBY233" s="249"/>
      <c r="NBZ233" s="250"/>
      <c r="NCA233" s="248"/>
      <c r="NCB233" s="249"/>
      <c r="NCC233" s="250"/>
      <c r="NCD233" s="248"/>
      <c r="NCE233" s="249"/>
      <c r="NCF233" s="250"/>
      <c r="NCG233" s="248"/>
      <c r="NCH233" s="249"/>
      <c r="NCI233" s="250"/>
      <c r="NCJ233" s="248"/>
      <c r="NCK233" s="249"/>
      <c r="NCL233" s="250"/>
      <c r="NCM233" s="248"/>
      <c r="NCN233" s="249"/>
      <c r="NCO233" s="250"/>
      <c r="NCP233" s="248"/>
      <c r="NCQ233" s="249"/>
      <c r="NCR233" s="250"/>
      <c r="NCS233" s="248"/>
      <c r="NCT233" s="249"/>
      <c r="NCU233" s="250"/>
      <c r="NCV233" s="248"/>
      <c r="NCW233" s="249"/>
      <c r="NCX233" s="250"/>
      <c r="NCY233" s="248"/>
      <c r="NCZ233" s="249"/>
      <c r="NDA233" s="250"/>
      <c r="NDB233" s="248"/>
      <c r="NDC233" s="249"/>
      <c r="NDD233" s="250"/>
      <c r="NDE233" s="248"/>
      <c r="NDF233" s="249"/>
      <c r="NDG233" s="250"/>
      <c r="NDH233" s="248"/>
      <c r="NDI233" s="249"/>
      <c r="NDJ233" s="250"/>
      <c r="NDK233" s="248"/>
      <c r="NDL233" s="249"/>
      <c r="NDM233" s="250"/>
      <c r="NDN233" s="248"/>
      <c r="NDO233" s="249"/>
      <c r="NDP233" s="250"/>
      <c r="NDQ233" s="248"/>
      <c r="NDR233" s="249"/>
      <c r="NDS233" s="250"/>
      <c r="NDT233" s="248"/>
      <c r="NDU233" s="249"/>
      <c r="NDV233" s="250"/>
      <c r="NDW233" s="248"/>
      <c r="NDX233" s="249"/>
      <c r="NDY233" s="250"/>
      <c r="NDZ233" s="248"/>
      <c r="NEA233" s="249"/>
      <c r="NEB233" s="250"/>
      <c r="NEC233" s="248"/>
      <c r="NED233" s="249"/>
      <c r="NEE233" s="250"/>
      <c r="NEF233" s="248"/>
      <c r="NEG233" s="249"/>
      <c r="NEH233" s="250"/>
      <c r="NEI233" s="248"/>
      <c r="NEJ233" s="249"/>
      <c r="NEK233" s="250"/>
      <c r="NEL233" s="248"/>
      <c r="NEM233" s="249"/>
      <c r="NEN233" s="250"/>
      <c r="NEO233" s="248"/>
      <c r="NEP233" s="249"/>
      <c r="NEQ233" s="250"/>
      <c r="NER233" s="248"/>
      <c r="NES233" s="249"/>
      <c r="NET233" s="250"/>
      <c r="NEU233" s="248"/>
      <c r="NEV233" s="249"/>
      <c r="NEW233" s="250"/>
      <c r="NEX233" s="248"/>
      <c r="NEY233" s="249"/>
      <c r="NEZ233" s="250"/>
      <c r="NFA233" s="248"/>
      <c r="NFB233" s="249"/>
      <c r="NFC233" s="250"/>
      <c r="NFD233" s="248"/>
      <c r="NFE233" s="249"/>
      <c r="NFF233" s="250"/>
      <c r="NFG233" s="248"/>
      <c r="NFH233" s="249"/>
      <c r="NFI233" s="250"/>
      <c r="NFJ233" s="248"/>
      <c r="NFK233" s="249"/>
      <c r="NFL233" s="250"/>
      <c r="NFM233" s="248"/>
      <c r="NFN233" s="249"/>
      <c r="NFO233" s="250"/>
      <c r="NFP233" s="248"/>
      <c r="NFQ233" s="249"/>
      <c r="NFR233" s="250"/>
      <c r="NFS233" s="248"/>
      <c r="NFT233" s="249"/>
      <c r="NFU233" s="250"/>
      <c r="NFV233" s="248"/>
      <c r="NFW233" s="249"/>
      <c r="NFX233" s="250"/>
      <c r="NFY233" s="248"/>
      <c r="NFZ233" s="249"/>
      <c r="NGA233" s="250"/>
      <c r="NGB233" s="248"/>
      <c r="NGC233" s="249"/>
      <c r="NGD233" s="250"/>
      <c r="NGE233" s="248"/>
      <c r="NGF233" s="249"/>
      <c r="NGG233" s="250"/>
      <c r="NGH233" s="248"/>
      <c r="NGI233" s="249"/>
      <c r="NGJ233" s="250"/>
      <c r="NGK233" s="248"/>
      <c r="NGL233" s="249"/>
      <c r="NGM233" s="250"/>
      <c r="NGN233" s="248"/>
      <c r="NGO233" s="249"/>
      <c r="NGP233" s="250"/>
      <c r="NGQ233" s="248"/>
      <c r="NGR233" s="249"/>
      <c r="NGS233" s="250"/>
      <c r="NGT233" s="248"/>
      <c r="NGU233" s="249"/>
      <c r="NGV233" s="250"/>
      <c r="NGW233" s="248"/>
      <c r="NGX233" s="249"/>
      <c r="NGY233" s="250"/>
      <c r="NGZ233" s="248"/>
      <c r="NHA233" s="249"/>
      <c r="NHB233" s="250"/>
      <c r="NHC233" s="248"/>
      <c r="NHD233" s="249"/>
      <c r="NHE233" s="250"/>
      <c r="NHF233" s="248"/>
      <c r="NHG233" s="249"/>
      <c r="NHH233" s="250"/>
      <c r="NHI233" s="248"/>
      <c r="NHJ233" s="249"/>
      <c r="NHK233" s="250"/>
      <c r="NHL233" s="248"/>
      <c r="NHM233" s="249"/>
      <c r="NHN233" s="250"/>
      <c r="NHO233" s="248"/>
      <c r="NHP233" s="249"/>
      <c r="NHQ233" s="250"/>
      <c r="NHR233" s="248"/>
      <c r="NHS233" s="249"/>
      <c r="NHT233" s="250"/>
      <c r="NHU233" s="248"/>
      <c r="NHV233" s="249"/>
      <c r="NHW233" s="250"/>
      <c r="NHX233" s="248"/>
      <c r="NHY233" s="249"/>
      <c r="NHZ233" s="250"/>
      <c r="NIA233" s="248"/>
      <c r="NIB233" s="249"/>
      <c r="NIC233" s="250"/>
      <c r="NID233" s="248"/>
      <c r="NIE233" s="249"/>
      <c r="NIF233" s="250"/>
      <c r="NIG233" s="248"/>
      <c r="NIH233" s="249"/>
      <c r="NII233" s="250"/>
      <c r="NIJ233" s="248"/>
      <c r="NIK233" s="249"/>
      <c r="NIL233" s="250"/>
      <c r="NIM233" s="248"/>
      <c r="NIN233" s="249"/>
      <c r="NIO233" s="250"/>
      <c r="NIP233" s="248"/>
      <c r="NIQ233" s="249"/>
      <c r="NIR233" s="250"/>
      <c r="NIS233" s="248"/>
      <c r="NIT233" s="249"/>
      <c r="NIU233" s="250"/>
      <c r="NIV233" s="248"/>
      <c r="NIW233" s="249"/>
      <c r="NIX233" s="250"/>
      <c r="NIY233" s="248"/>
      <c r="NIZ233" s="249"/>
      <c r="NJA233" s="250"/>
      <c r="NJB233" s="248"/>
      <c r="NJC233" s="249"/>
      <c r="NJD233" s="250"/>
      <c r="NJE233" s="248"/>
      <c r="NJF233" s="249"/>
      <c r="NJG233" s="250"/>
      <c r="NJH233" s="248"/>
      <c r="NJI233" s="249"/>
      <c r="NJJ233" s="250"/>
      <c r="NJK233" s="248"/>
      <c r="NJL233" s="249"/>
      <c r="NJM233" s="250"/>
      <c r="NJN233" s="248"/>
      <c r="NJO233" s="249"/>
      <c r="NJP233" s="250"/>
      <c r="NJQ233" s="248"/>
      <c r="NJR233" s="249"/>
      <c r="NJS233" s="250"/>
      <c r="NJT233" s="248"/>
      <c r="NJU233" s="249"/>
      <c r="NJV233" s="250"/>
      <c r="NJW233" s="248"/>
      <c r="NJX233" s="249"/>
      <c r="NJY233" s="250"/>
      <c r="NJZ233" s="248"/>
      <c r="NKA233" s="249"/>
      <c r="NKB233" s="250"/>
      <c r="NKC233" s="248"/>
      <c r="NKD233" s="249"/>
      <c r="NKE233" s="250"/>
      <c r="NKF233" s="248"/>
      <c r="NKG233" s="249"/>
      <c r="NKH233" s="250"/>
      <c r="NKI233" s="248"/>
      <c r="NKJ233" s="249"/>
      <c r="NKK233" s="250"/>
      <c r="NKL233" s="248"/>
      <c r="NKM233" s="249"/>
      <c r="NKN233" s="250"/>
      <c r="NKO233" s="248"/>
      <c r="NKP233" s="249"/>
      <c r="NKQ233" s="250"/>
      <c r="NKR233" s="248"/>
      <c r="NKS233" s="249"/>
      <c r="NKT233" s="250"/>
      <c r="NKU233" s="248"/>
      <c r="NKV233" s="249"/>
      <c r="NKW233" s="250"/>
      <c r="NKX233" s="248"/>
      <c r="NKY233" s="249"/>
      <c r="NKZ233" s="250"/>
      <c r="NLA233" s="248"/>
      <c r="NLB233" s="249"/>
      <c r="NLC233" s="250"/>
      <c r="NLD233" s="248"/>
      <c r="NLE233" s="249"/>
      <c r="NLF233" s="250"/>
      <c r="NLG233" s="248"/>
      <c r="NLH233" s="249"/>
      <c r="NLI233" s="250"/>
      <c r="NLJ233" s="248"/>
      <c r="NLK233" s="249"/>
      <c r="NLL233" s="250"/>
      <c r="NLM233" s="248"/>
      <c r="NLN233" s="249"/>
      <c r="NLO233" s="250"/>
      <c r="NLP233" s="248"/>
      <c r="NLQ233" s="249"/>
      <c r="NLR233" s="250"/>
      <c r="NLS233" s="248"/>
      <c r="NLT233" s="249"/>
      <c r="NLU233" s="250"/>
      <c r="NLV233" s="248"/>
      <c r="NLW233" s="249"/>
      <c r="NLX233" s="250"/>
      <c r="NLY233" s="248"/>
      <c r="NLZ233" s="249"/>
      <c r="NMA233" s="250"/>
      <c r="NMB233" s="248"/>
      <c r="NMC233" s="249"/>
      <c r="NMD233" s="250"/>
      <c r="NME233" s="248"/>
      <c r="NMF233" s="249"/>
      <c r="NMG233" s="250"/>
      <c r="NMH233" s="248"/>
      <c r="NMI233" s="249"/>
      <c r="NMJ233" s="250"/>
      <c r="NMK233" s="248"/>
      <c r="NML233" s="249"/>
      <c r="NMM233" s="250"/>
      <c r="NMN233" s="248"/>
      <c r="NMO233" s="249"/>
      <c r="NMP233" s="250"/>
      <c r="NMQ233" s="248"/>
      <c r="NMR233" s="249"/>
      <c r="NMS233" s="250"/>
      <c r="NMT233" s="248"/>
      <c r="NMU233" s="249"/>
      <c r="NMV233" s="250"/>
      <c r="NMW233" s="248"/>
      <c r="NMX233" s="249"/>
      <c r="NMY233" s="250"/>
      <c r="NMZ233" s="248"/>
      <c r="NNA233" s="249"/>
      <c r="NNB233" s="250"/>
      <c r="NNC233" s="248"/>
      <c r="NND233" s="249"/>
      <c r="NNE233" s="250"/>
      <c r="NNF233" s="248"/>
      <c r="NNG233" s="249"/>
      <c r="NNH233" s="250"/>
      <c r="NNI233" s="248"/>
      <c r="NNJ233" s="249"/>
      <c r="NNK233" s="250"/>
      <c r="NNL233" s="248"/>
      <c r="NNM233" s="249"/>
      <c r="NNN233" s="250"/>
      <c r="NNO233" s="248"/>
      <c r="NNP233" s="249"/>
      <c r="NNQ233" s="250"/>
      <c r="NNR233" s="248"/>
      <c r="NNS233" s="249"/>
      <c r="NNT233" s="250"/>
      <c r="NNU233" s="248"/>
      <c r="NNV233" s="249"/>
      <c r="NNW233" s="250"/>
      <c r="NNX233" s="248"/>
      <c r="NNY233" s="249"/>
      <c r="NNZ233" s="250"/>
      <c r="NOA233" s="248"/>
      <c r="NOB233" s="249"/>
      <c r="NOC233" s="250"/>
      <c r="NOD233" s="248"/>
      <c r="NOE233" s="249"/>
      <c r="NOF233" s="250"/>
      <c r="NOG233" s="248"/>
      <c r="NOH233" s="249"/>
      <c r="NOI233" s="250"/>
      <c r="NOJ233" s="248"/>
      <c r="NOK233" s="249"/>
      <c r="NOL233" s="250"/>
      <c r="NOM233" s="248"/>
      <c r="NON233" s="249"/>
      <c r="NOO233" s="250"/>
      <c r="NOP233" s="248"/>
      <c r="NOQ233" s="249"/>
      <c r="NOR233" s="250"/>
      <c r="NOS233" s="248"/>
      <c r="NOT233" s="249"/>
      <c r="NOU233" s="250"/>
      <c r="NOV233" s="248"/>
      <c r="NOW233" s="249"/>
      <c r="NOX233" s="250"/>
      <c r="NOY233" s="248"/>
      <c r="NOZ233" s="249"/>
      <c r="NPA233" s="250"/>
      <c r="NPB233" s="248"/>
      <c r="NPC233" s="249"/>
      <c r="NPD233" s="250"/>
      <c r="NPE233" s="248"/>
      <c r="NPF233" s="249"/>
      <c r="NPG233" s="250"/>
      <c r="NPH233" s="248"/>
      <c r="NPI233" s="249"/>
      <c r="NPJ233" s="250"/>
      <c r="NPK233" s="248"/>
      <c r="NPL233" s="249"/>
      <c r="NPM233" s="250"/>
      <c r="NPN233" s="248"/>
      <c r="NPO233" s="249"/>
      <c r="NPP233" s="250"/>
      <c r="NPQ233" s="248"/>
      <c r="NPR233" s="249"/>
      <c r="NPS233" s="250"/>
      <c r="NPT233" s="248"/>
      <c r="NPU233" s="249"/>
      <c r="NPV233" s="250"/>
      <c r="NPW233" s="248"/>
      <c r="NPX233" s="249"/>
      <c r="NPY233" s="250"/>
      <c r="NPZ233" s="248"/>
      <c r="NQA233" s="249"/>
      <c r="NQB233" s="250"/>
      <c r="NQC233" s="248"/>
      <c r="NQD233" s="249"/>
      <c r="NQE233" s="250"/>
      <c r="NQF233" s="248"/>
      <c r="NQG233" s="249"/>
      <c r="NQH233" s="250"/>
      <c r="NQI233" s="248"/>
      <c r="NQJ233" s="249"/>
      <c r="NQK233" s="250"/>
      <c r="NQL233" s="248"/>
      <c r="NQM233" s="249"/>
      <c r="NQN233" s="250"/>
      <c r="NQO233" s="248"/>
      <c r="NQP233" s="249"/>
      <c r="NQQ233" s="250"/>
      <c r="NQR233" s="248"/>
      <c r="NQS233" s="249"/>
      <c r="NQT233" s="250"/>
      <c r="NQU233" s="248"/>
      <c r="NQV233" s="249"/>
      <c r="NQW233" s="250"/>
      <c r="NQX233" s="248"/>
      <c r="NQY233" s="249"/>
      <c r="NQZ233" s="250"/>
      <c r="NRA233" s="248"/>
      <c r="NRB233" s="249"/>
      <c r="NRC233" s="250"/>
      <c r="NRD233" s="248"/>
      <c r="NRE233" s="249"/>
      <c r="NRF233" s="250"/>
      <c r="NRG233" s="248"/>
      <c r="NRH233" s="249"/>
      <c r="NRI233" s="250"/>
      <c r="NRJ233" s="248"/>
      <c r="NRK233" s="249"/>
      <c r="NRL233" s="250"/>
      <c r="NRM233" s="248"/>
      <c r="NRN233" s="249"/>
      <c r="NRO233" s="250"/>
      <c r="NRP233" s="248"/>
      <c r="NRQ233" s="249"/>
      <c r="NRR233" s="250"/>
      <c r="NRS233" s="248"/>
      <c r="NRT233" s="249"/>
      <c r="NRU233" s="250"/>
      <c r="NRV233" s="248"/>
      <c r="NRW233" s="249"/>
      <c r="NRX233" s="250"/>
      <c r="NRY233" s="248"/>
      <c r="NRZ233" s="249"/>
      <c r="NSA233" s="250"/>
      <c r="NSB233" s="248"/>
      <c r="NSC233" s="249"/>
      <c r="NSD233" s="250"/>
      <c r="NSE233" s="248"/>
      <c r="NSF233" s="249"/>
      <c r="NSG233" s="250"/>
      <c r="NSH233" s="248"/>
      <c r="NSI233" s="249"/>
      <c r="NSJ233" s="250"/>
      <c r="NSK233" s="248"/>
      <c r="NSL233" s="249"/>
      <c r="NSM233" s="250"/>
      <c r="NSN233" s="248"/>
      <c r="NSO233" s="249"/>
      <c r="NSP233" s="250"/>
      <c r="NSQ233" s="248"/>
      <c r="NSR233" s="249"/>
      <c r="NSS233" s="250"/>
      <c r="NST233" s="248"/>
      <c r="NSU233" s="249"/>
      <c r="NSV233" s="250"/>
      <c r="NSW233" s="248"/>
      <c r="NSX233" s="249"/>
      <c r="NSY233" s="250"/>
      <c r="NSZ233" s="248"/>
      <c r="NTA233" s="249"/>
      <c r="NTB233" s="250"/>
      <c r="NTC233" s="248"/>
      <c r="NTD233" s="249"/>
      <c r="NTE233" s="250"/>
      <c r="NTF233" s="248"/>
      <c r="NTG233" s="249"/>
      <c r="NTH233" s="250"/>
      <c r="NTI233" s="248"/>
      <c r="NTJ233" s="249"/>
      <c r="NTK233" s="250"/>
      <c r="NTL233" s="248"/>
      <c r="NTM233" s="249"/>
      <c r="NTN233" s="250"/>
      <c r="NTO233" s="248"/>
      <c r="NTP233" s="249"/>
      <c r="NTQ233" s="250"/>
      <c r="NTR233" s="248"/>
      <c r="NTS233" s="249"/>
      <c r="NTT233" s="250"/>
      <c r="NTU233" s="248"/>
      <c r="NTV233" s="249"/>
      <c r="NTW233" s="250"/>
      <c r="NTX233" s="248"/>
      <c r="NTY233" s="249"/>
      <c r="NTZ233" s="250"/>
      <c r="NUA233" s="248"/>
      <c r="NUB233" s="249"/>
      <c r="NUC233" s="250"/>
      <c r="NUD233" s="248"/>
      <c r="NUE233" s="249"/>
      <c r="NUF233" s="250"/>
      <c r="NUG233" s="248"/>
      <c r="NUH233" s="249"/>
      <c r="NUI233" s="250"/>
      <c r="NUJ233" s="248"/>
      <c r="NUK233" s="249"/>
      <c r="NUL233" s="250"/>
      <c r="NUM233" s="248"/>
      <c r="NUN233" s="249"/>
      <c r="NUO233" s="250"/>
      <c r="NUP233" s="248"/>
      <c r="NUQ233" s="249"/>
      <c r="NUR233" s="250"/>
      <c r="NUS233" s="248"/>
      <c r="NUT233" s="249"/>
      <c r="NUU233" s="250"/>
      <c r="NUV233" s="248"/>
      <c r="NUW233" s="249"/>
      <c r="NUX233" s="250"/>
      <c r="NUY233" s="248"/>
      <c r="NUZ233" s="249"/>
      <c r="NVA233" s="250"/>
      <c r="NVB233" s="248"/>
      <c r="NVC233" s="249"/>
      <c r="NVD233" s="250"/>
      <c r="NVE233" s="248"/>
      <c r="NVF233" s="249"/>
      <c r="NVG233" s="250"/>
      <c r="NVH233" s="248"/>
      <c r="NVI233" s="249"/>
      <c r="NVJ233" s="250"/>
      <c r="NVK233" s="248"/>
      <c r="NVL233" s="249"/>
      <c r="NVM233" s="250"/>
      <c r="NVN233" s="248"/>
      <c r="NVO233" s="249"/>
      <c r="NVP233" s="250"/>
      <c r="NVQ233" s="248"/>
      <c r="NVR233" s="249"/>
      <c r="NVS233" s="250"/>
      <c r="NVT233" s="248"/>
      <c r="NVU233" s="249"/>
      <c r="NVV233" s="250"/>
      <c r="NVW233" s="248"/>
      <c r="NVX233" s="249"/>
      <c r="NVY233" s="250"/>
      <c r="NVZ233" s="248"/>
      <c r="NWA233" s="249"/>
      <c r="NWB233" s="250"/>
      <c r="NWC233" s="248"/>
      <c r="NWD233" s="249"/>
      <c r="NWE233" s="250"/>
      <c r="NWF233" s="248"/>
      <c r="NWG233" s="249"/>
      <c r="NWH233" s="250"/>
      <c r="NWI233" s="248"/>
      <c r="NWJ233" s="249"/>
      <c r="NWK233" s="250"/>
      <c r="NWL233" s="248"/>
      <c r="NWM233" s="249"/>
      <c r="NWN233" s="250"/>
      <c r="NWO233" s="248"/>
      <c r="NWP233" s="249"/>
      <c r="NWQ233" s="250"/>
      <c r="NWR233" s="248"/>
      <c r="NWS233" s="249"/>
      <c r="NWT233" s="250"/>
      <c r="NWU233" s="248"/>
      <c r="NWV233" s="249"/>
      <c r="NWW233" s="250"/>
      <c r="NWX233" s="248"/>
      <c r="NWY233" s="249"/>
      <c r="NWZ233" s="250"/>
      <c r="NXA233" s="248"/>
      <c r="NXB233" s="249"/>
      <c r="NXC233" s="250"/>
      <c r="NXD233" s="248"/>
      <c r="NXE233" s="249"/>
      <c r="NXF233" s="250"/>
      <c r="NXG233" s="248"/>
      <c r="NXH233" s="249"/>
      <c r="NXI233" s="250"/>
      <c r="NXJ233" s="248"/>
      <c r="NXK233" s="249"/>
      <c r="NXL233" s="250"/>
      <c r="NXM233" s="248"/>
      <c r="NXN233" s="249"/>
      <c r="NXO233" s="250"/>
      <c r="NXP233" s="248"/>
      <c r="NXQ233" s="249"/>
      <c r="NXR233" s="250"/>
      <c r="NXS233" s="248"/>
      <c r="NXT233" s="249"/>
      <c r="NXU233" s="250"/>
      <c r="NXV233" s="248"/>
      <c r="NXW233" s="249"/>
      <c r="NXX233" s="250"/>
      <c r="NXY233" s="248"/>
      <c r="NXZ233" s="249"/>
      <c r="NYA233" s="250"/>
      <c r="NYB233" s="248"/>
      <c r="NYC233" s="249"/>
      <c r="NYD233" s="250"/>
      <c r="NYE233" s="248"/>
      <c r="NYF233" s="249"/>
      <c r="NYG233" s="250"/>
      <c r="NYH233" s="248"/>
      <c r="NYI233" s="249"/>
      <c r="NYJ233" s="250"/>
      <c r="NYK233" s="248"/>
      <c r="NYL233" s="249"/>
      <c r="NYM233" s="250"/>
      <c r="NYN233" s="248"/>
      <c r="NYO233" s="249"/>
      <c r="NYP233" s="250"/>
      <c r="NYQ233" s="248"/>
      <c r="NYR233" s="249"/>
      <c r="NYS233" s="250"/>
      <c r="NYT233" s="248"/>
      <c r="NYU233" s="249"/>
      <c r="NYV233" s="250"/>
      <c r="NYW233" s="248"/>
      <c r="NYX233" s="249"/>
      <c r="NYY233" s="250"/>
      <c r="NYZ233" s="248"/>
      <c r="NZA233" s="249"/>
      <c r="NZB233" s="250"/>
      <c r="NZC233" s="248"/>
      <c r="NZD233" s="249"/>
      <c r="NZE233" s="250"/>
      <c r="NZF233" s="248"/>
      <c r="NZG233" s="249"/>
      <c r="NZH233" s="250"/>
      <c r="NZI233" s="248"/>
      <c r="NZJ233" s="249"/>
      <c r="NZK233" s="250"/>
      <c r="NZL233" s="248"/>
      <c r="NZM233" s="249"/>
      <c r="NZN233" s="250"/>
      <c r="NZO233" s="248"/>
      <c r="NZP233" s="249"/>
      <c r="NZQ233" s="250"/>
      <c r="NZR233" s="248"/>
      <c r="NZS233" s="249"/>
      <c r="NZT233" s="250"/>
      <c r="NZU233" s="248"/>
      <c r="NZV233" s="249"/>
      <c r="NZW233" s="250"/>
      <c r="NZX233" s="248"/>
      <c r="NZY233" s="249"/>
      <c r="NZZ233" s="250"/>
      <c r="OAA233" s="248"/>
      <c r="OAB233" s="249"/>
      <c r="OAC233" s="250"/>
      <c r="OAD233" s="248"/>
      <c r="OAE233" s="249"/>
      <c r="OAF233" s="250"/>
      <c r="OAG233" s="248"/>
      <c r="OAH233" s="249"/>
      <c r="OAI233" s="250"/>
      <c r="OAJ233" s="248"/>
      <c r="OAK233" s="249"/>
      <c r="OAL233" s="250"/>
      <c r="OAM233" s="248"/>
      <c r="OAN233" s="249"/>
      <c r="OAO233" s="250"/>
      <c r="OAP233" s="248"/>
      <c r="OAQ233" s="249"/>
      <c r="OAR233" s="250"/>
      <c r="OAS233" s="248"/>
      <c r="OAT233" s="249"/>
      <c r="OAU233" s="250"/>
      <c r="OAV233" s="248"/>
      <c r="OAW233" s="249"/>
      <c r="OAX233" s="250"/>
      <c r="OAY233" s="248"/>
      <c r="OAZ233" s="249"/>
      <c r="OBA233" s="250"/>
      <c r="OBB233" s="248"/>
      <c r="OBC233" s="249"/>
      <c r="OBD233" s="250"/>
      <c r="OBE233" s="248"/>
      <c r="OBF233" s="249"/>
      <c r="OBG233" s="250"/>
      <c r="OBH233" s="248"/>
      <c r="OBI233" s="249"/>
      <c r="OBJ233" s="250"/>
      <c r="OBK233" s="248"/>
      <c r="OBL233" s="249"/>
      <c r="OBM233" s="250"/>
      <c r="OBN233" s="248"/>
      <c r="OBO233" s="249"/>
      <c r="OBP233" s="250"/>
      <c r="OBQ233" s="248"/>
      <c r="OBR233" s="249"/>
      <c r="OBS233" s="250"/>
      <c r="OBT233" s="248"/>
      <c r="OBU233" s="249"/>
      <c r="OBV233" s="250"/>
      <c r="OBW233" s="248"/>
      <c r="OBX233" s="249"/>
      <c r="OBY233" s="250"/>
      <c r="OBZ233" s="248"/>
      <c r="OCA233" s="249"/>
      <c r="OCB233" s="250"/>
      <c r="OCC233" s="248"/>
      <c r="OCD233" s="249"/>
      <c r="OCE233" s="250"/>
      <c r="OCF233" s="248"/>
      <c r="OCG233" s="249"/>
      <c r="OCH233" s="250"/>
      <c r="OCI233" s="248"/>
      <c r="OCJ233" s="249"/>
      <c r="OCK233" s="250"/>
      <c r="OCL233" s="248"/>
      <c r="OCM233" s="249"/>
      <c r="OCN233" s="250"/>
      <c r="OCO233" s="248"/>
      <c r="OCP233" s="249"/>
      <c r="OCQ233" s="250"/>
      <c r="OCR233" s="248"/>
      <c r="OCS233" s="249"/>
      <c r="OCT233" s="250"/>
      <c r="OCU233" s="248"/>
      <c r="OCV233" s="249"/>
      <c r="OCW233" s="250"/>
      <c r="OCX233" s="248"/>
      <c r="OCY233" s="249"/>
      <c r="OCZ233" s="250"/>
      <c r="ODA233" s="248"/>
      <c r="ODB233" s="249"/>
      <c r="ODC233" s="250"/>
      <c r="ODD233" s="248"/>
    </row>
    <row r="234" spans="1:10248 16384:16384" s="129" customFormat="1" hidden="1">
      <c r="A234" s="244"/>
      <c r="B234" s="228"/>
      <c r="C234" s="263"/>
      <c r="D234" s="263"/>
      <c r="E234" s="302"/>
      <c r="F234" s="220"/>
      <c r="L234" s="248"/>
      <c r="M234" s="249"/>
      <c r="N234" s="250"/>
      <c r="O234" s="248"/>
      <c r="P234" s="249"/>
      <c r="Q234" s="250"/>
      <c r="R234" s="248"/>
      <c r="S234" s="249"/>
      <c r="T234" s="250"/>
      <c r="U234" s="248"/>
      <c r="V234" s="249"/>
      <c r="W234" s="250"/>
      <c r="X234" s="248"/>
      <c r="Y234" s="249"/>
      <c r="Z234" s="250"/>
      <c r="AA234" s="248"/>
      <c r="AB234" s="249"/>
      <c r="AC234" s="250"/>
      <c r="AD234" s="248"/>
      <c r="AE234" s="249"/>
      <c r="AF234" s="250"/>
      <c r="AG234" s="248"/>
      <c r="AH234" s="249"/>
      <c r="AI234" s="250"/>
      <c r="AJ234" s="248"/>
      <c r="AK234" s="249"/>
      <c r="AL234" s="250"/>
      <c r="AM234" s="248"/>
      <c r="AN234" s="249"/>
      <c r="AO234" s="250"/>
      <c r="AP234" s="248"/>
      <c r="AQ234" s="249"/>
      <c r="AR234" s="250"/>
      <c r="AS234" s="248"/>
      <c r="AT234" s="249"/>
      <c r="AU234" s="250"/>
      <c r="AV234" s="248"/>
      <c r="AW234" s="249"/>
      <c r="AX234" s="250"/>
      <c r="AY234" s="248"/>
      <c r="AZ234" s="249"/>
      <c r="BA234" s="250"/>
      <c r="BB234" s="248"/>
      <c r="BC234" s="249"/>
      <c r="BD234" s="250"/>
      <c r="BE234" s="248"/>
      <c r="BF234" s="249"/>
      <c r="BG234" s="250"/>
      <c r="BH234" s="248"/>
      <c r="BI234" s="249"/>
      <c r="BJ234" s="250"/>
      <c r="BK234" s="248"/>
      <c r="BL234" s="249"/>
      <c r="BM234" s="250"/>
      <c r="BN234" s="248"/>
      <c r="BO234" s="249"/>
      <c r="BP234" s="250"/>
      <c r="BQ234" s="248"/>
      <c r="BR234" s="249"/>
      <c r="BS234" s="250"/>
      <c r="BT234" s="248"/>
      <c r="BU234" s="249"/>
      <c r="BV234" s="250"/>
      <c r="BW234" s="248"/>
      <c r="BX234" s="249"/>
      <c r="BY234" s="250"/>
      <c r="BZ234" s="248"/>
      <c r="CA234" s="249"/>
      <c r="CB234" s="250"/>
      <c r="CC234" s="248"/>
      <c r="CD234" s="249"/>
      <c r="CE234" s="250"/>
      <c r="CF234" s="248"/>
      <c r="CG234" s="249"/>
      <c r="CH234" s="250"/>
      <c r="CI234" s="248"/>
      <c r="CJ234" s="249"/>
      <c r="CK234" s="250"/>
      <c r="CL234" s="248"/>
      <c r="CM234" s="249"/>
      <c r="CN234" s="250"/>
      <c r="CO234" s="248"/>
      <c r="CP234" s="249"/>
      <c r="CQ234" s="250"/>
      <c r="CR234" s="248"/>
      <c r="CS234" s="249"/>
      <c r="CT234" s="250"/>
      <c r="CU234" s="248"/>
      <c r="CV234" s="249"/>
      <c r="CW234" s="250"/>
      <c r="CX234" s="248"/>
      <c r="CY234" s="249"/>
      <c r="CZ234" s="250"/>
      <c r="DA234" s="248"/>
      <c r="DB234" s="249"/>
      <c r="DC234" s="250"/>
      <c r="DD234" s="248"/>
      <c r="DE234" s="249"/>
      <c r="DF234" s="250"/>
      <c r="DG234" s="248"/>
      <c r="DH234" s="249"/>
      <c r="DI234" s="250"/>
      <c r="DJ234" s="248"/>
      <c r="DK234" s="249"/>
      <c r="DL234" s="250"/>
      <c r="DM234" s="248"/>
      <c r="DN234" s="249"/>
      <c r="DO234" s="250"/>
      <c r="DP234" s="248"/>
      <c r="DQ234" s="249"/>
      <c r="DR234" s="250"/>
      <c r="DS234" s="248"/>
      <c r="DT234" s="249"/>
      <c r="DU234" s="250"/>
      <c r="DV234" s="248"/>
      <c r="DW234" s="249"/>
      <c r="DX234" s="250"/>
      <c r="DY234" s="248"/>
      <c r="DZ234" s="249"/>
      <c r="EA234" s="250"/>
      <c r="EB234" s="248"/>
      <c r="EC234" s="249"/>
      <c r="ED234" s="250"/>
      <c r="EE234" s="248"/>
      <c r="EF234" s="249"/>
      <c r="EG234" s="250"/>
      <c r="EH234" s="248"/>
      <c r="EI234" s="249"/>
      <c r="EJ234" s="250"/>
      <c r="EK234" s="248"/>
      <c r="EL234" s="249"/>
      <c r="EM234" s="250"/>
      <c r="EN234" s="248"/>
      <c r="EO234" s="249"/>
      <c r="EP234" s="250"/>
      <c r="EQ234" s="248"/>
      <c r="ER234" s="249"/>
      <c r="ES234" s="250"/>
      <c r="ET234" s="248"/>
      <c r="EU234" s="249"/>
      <c r="EV234" s="250"/>
      <c r="EW234" s="248"/>
      <c r="EX234" s="249"/>
      <c r="EY234" s="250"/>
      <c r="EZ234" s="248"/>
      <c r="FA234" s="249"/>
      <c r="FB234" s="250"/>
      <c r="FC234" s="248"/>
      <c r="FD234" s="249"/>
      <c r="FE234" s="250"/>
      <c r="FF234" s="248"/>
      <c r="FG234" s="249"/>
      <c r="FH234" s="250"/>
      <c r="FI234" s="248"/>
      <c r="FJ234" s="249"/>
      <c r="FK234" s="250"/>
      <c r="FL234" s="248"/>
      <c r="FM234" s="249"/>
      <c r="FN234" s="250"/>
      <c r="FO234" s="248"/>
      <c r="FP234" s="249"/>
      <c r="FQ234" s="250"/>
      <c r="FR234" s="248"/>
      <c r="FS234" s="249"/>
      <c r="FT234" s="250"/>
      <c r="FU234" s="248"/>
      <c r="FV234" s="249"/>
      <c r="FW234" s="250"/>
      <c r="FX234" s="248"/>
      <c r="FY234" s="249"/>
      <c r="FZ234" s="250"/>
      <c r="GA234" s="248"/>
      <c r="GB234" s="249"/>
      <c r="GC234" s="250"/>
      <c r="GD234" s="248"/>
      <c r="GE234" s="249"/>
      <c r="GF234" s="250"/>
      <c r="GG234" s="248"/>
      <c r="GH234" s="249"/>
      <c r="GI234" s="250"/>
      <c r="GJ234" s="248"/>
      <c r="GK234" s="249"/>
      <c r="GL234" s="250"/>
      <c r="GM234" s="248"/>
      <c r="GN234" s="249"/>
      <c r="GO234" s="250"/>
      <c r="GP234" s="248"/>
      <c r="GQ234" s="249"/>
      <c r="GR234" s="250"/>
      <c r="GS234" s="248"/>
      <c r="GT234" s="249"/>
      <c r="GU234" s="250"/>
      <c r="GV234" s="248"/>
      <c r="GW234" s="249"/>
      <c r="GX234" s="250"/>
      <c r="GY234" s="248"/>
      <c r="GZ234" s="249"/>
      <c r="HA234" s="250"/>
      <c r="HB234" s="248"/>
      <c r="HC234" s="249"/>
      <c r="HD234" s="250"/>
      <c r="HE234" s="248"/>
      <c r="HF234" s="249"/>
      <c r="HG234" s="250"/>
      <c r="HH234" s="248"/>
      <c r="HI234" s="249"/>
      <c r="HJ234" s="250"/>
      <c r="HK234" s="248"/>
      <c r="HL234" s="249"/>
      <c r="HM234" s="250"/>
      <c r="HN234" s="248"/>
      <c r="HO234" s="249"/>
      <c r="HP234" s="250"/>
      <c r="HQ234" s="248"/>
      <c r="HR234" s="249"/>
      <c r="HS234" s="250"/>
      <c r="HT234" s="248"/>
      <c r="HU234" s="249"/>
      <c r="HV234" s="250"/>
      <c r="HW234" s="248"/>
      <c r="HX234" s="249"/>
      <c r="HY234" s="250"/>
      <c r="HZ234" s="248"/>
      <c r="IA234" s="249"/>
      <c r="IB234" s="250"/>
      <c r="IC234" s="248"/>
      <c r="ID234" s="249"/>
      <c r="IE234" s="250"/>
      <c r="IF234" s="248"/>
      <c r="IG234" s="249"/>
      <c r="IH234" s="250"/>
      <c r="II234" s="248"/>
      <c r="IJ234" s="249"/>
      <c r="IK234" s="250"/>
      <c r="IL234" s="248"/>
      <c r="IM234" s="249"/>
      <c r="IN234" s="250"/>
      <c r="IO234" s="248"/>
      <c r="IP234" s="249"/>
      <c r="IQ234" s="250"/>
      <c r="IR234" s="248"/>
      <c r="IS234" s="249"/>
      <c r="IT234" s="250"/>
      <c r="IU234" s="248"/>
      <c r="IV234" s="249"/>
      <c r="IW234" s="250"/>
      <c r="IX234" s="248"/>
      <c r="IY234" s="249"/>
      <c r="IZ234" s="250"/>
      <c r="JA234" s="248"/>
      <c r="JB234" s="249"/>
      <c r="JC234" s="250"/>
      <c r="JD234" s="248"/>
      <c r="JE234" s="249"/>
      <c r="JF234" s="250"/>
      <c r="JG234" s="248"/>
      <c r="JH234" s="249"/>
      <c r="JI234" s="250"/>
      <c r="JJ234" s="248"/>
      <c r="JK234" s="249"/>
      <c r="JL234" s="250"/>
      <c r="JM234" s="248"/>
      <c r="JN234" s="249"/>
      <c r="JO234" s="250"/>
      <c r="JP234" s="248"/>
      <c r="JQ234" s="249"/>
      <c r="JR234" s="250"/>
      <c r="JS234" s="248"/>
      <c r="JT234" s="249"/>
      <c r="JU234" s="250"/>
      <c r="JV234" s="248"/>
      <c r="JW234" s="249"/>
      <c r="JX234" s="250"/>
      <c r="JY234" s="248"/>
      <c r="JZ234" s="249"/>
      <c r="KA234" s="250"/>
      <c r="KB234" s="248"/>
      <c r="KC234" s="249"/>
      <c r="KD234" s="250"/>
      <c r="KE234" s="248"/>
      <c r="KF234" s="249"/>
      <c r="KG234" s="250"/>
      <c r="KH234" s="248"/>
      <c r="KI234" s="249"/>
      <c r="KJ234" s="250"/>
      <c r="KK234" s="248"/>
      <c r="KL234" s="249"/>
      <c r="KM234" s="250"/>
      <c r="KN234" s="248"/>
      <c r="KO234" s="249"/>
      <c r="KP234" s="250"/>
      <c r="KQ234" s="248"/>
      <c r="KR234" s="249"/>
      <c r="KS234" s="250"/>
      <c r="KT234" s="248"/>
      <c r="KU234" s="249"/>
      <c r="KV234" s="250"/>
      <c r="KW234" s="248"/>
      <c r="KX234" s="249"/>
      <c r="KY234" s="250"/>
      <c r="KZ234" s="248"/>
      <c r="LA234" s="249"/>
      <c r="LB234" s="250"/>
      <c r="LC234" s="248"/>
      <c r="LD234" s="249"/>
      <c r="LE234" s="250"/>
      <c r="LF234" s="248"/>
      <c r="LG234" s="249"/>
      <c r="LH234" s="250"/>
      <c r="LI234" s="248"/>
      <c r="LJ234" s="249"/>
      <c r="LK234" s="250"/>
      <c r="LL234" s="248"/>
      <c r="LM234" s="249"/>
      <c r="LN234" s="250"/>
      <c r="LO234" s="248"/>
      <c r="LP234" s="249"/>
      <c r="LQ234" s="250"/>
      <c r="LR234" s="248"/>
      <c r="LS234" s="249"/>
      <c r="LT234" s="250"/>
      <c r="LU234" s="248"/>
      <c r="LV234" s="249"/>
      <c r="LW234" s="250"/>
      <c r="LX234" s="248"/>
      <c r="LY234" s="249"/>
      <c r="LZ234" s="250"/>
      <c r="MA234" s="248"/>
      <c r="MB234" s="249"/>
      <c r="MC234" s="250"/>
      <c r="MD234" s="248"/>
      <c r="ME234" s="249"/>
      <c r="MF234" s="250"/>
      <c r="MG234" s="248"/>
      <c r="MH234" s="249"/>
      <c r="MI234" s="250"/>
      <c r="MJ234" s="248"/>
      <c r="MK234" s="249"/>
      <c r="ML234" s="250"/>
      <c r="MM234" s="248"/>
      <c r="MN234" s="249"/>
      <c r="MO234" s="250"/>
      <c r="MP234" s="248"/>
      <c r="MQ234" s="249"/>
      <c r="MR234" s="250"/>
      <c r="MS234" s="248"/>
      <c r="MT234" s="249"/>
      <c r="MU234" s="250"/>
      <c r="MV234" s="248"/>
      <c r="MW234" s="249"/>
      <c r="MX234" s="250"/>
      <c r="MY234" s="248"/>
      <c r="MZ234" s="249"/>
      <c r="NA234" s="250"/>
      <c r="NB234" s="248"/>
      <c r="NC234" s="249"/>
      <c r="ND234" s="250"/>
      <c r="NE234" s="248"/>
      <c r="NF234" s="249"/>
      <c r="NG234" s="250"/>
      <c r="NH234" s="248"/>
      <c r="NI234" s="249"/>
      <c r="NJ234" s="250"/>
      <c r="NK234" s="248"/>
      <c r="NL234" s="249"/>
      <c r="NM234" s="250"/>
      <c r="NN234" s="248"/>
      <c r="NO234" s="249"/>
      <c r="NP234" s="250"/>
      <c r="NQ234" s="248"/>
      <c r="NR234" s="249"/>
      <c r="NS234" s="250"/>
      <c r="NT234" s="248"/>
      <c r="NU234" s="249"/>
      <c r="NV234" s="250"/>
      <c r="NW234" s="248"/>
      <c r="NX234" s="249"/>
      <c r="NY234" s="250"/>
      <c r="NZ234" s="248"/>
      <c r="OA234" s="249"/>
      <c r="OB234" s="250"/>
      <c r="OC234" s="248"/>
      <c r="OD234" s="249"/>
      <c r="OE234" s="250"/>
      <c r="OF234" s="248"/>
      <c r="OG234" s="249"/>
      <c r="OH234" s="250"/>
      <c r="OI234" s="248"/>
      <c r="OJ234" s="249"/>
      <c r="OK234" s="250"/>
      <c r="OL234" s="248"/>
      <c r="OM234" s="249"/>
      <c r="ON234" s="250"/>
      <c r="OO234" s="248"/>
      <c r="OP234" s="249"/>
      <c r="OQ234" s="250"/>
      <c r="OR234" s="248"/>
      <c r="OS234" s="249"/>
      <c r="OT234" s="250"/>
      <c r="OU234" s="248"/>
      <c r="OV234" s="249"/>
      <c r="OW234" s="250"/>
      <c r="OX234" s="248"/>
      <c r="OY234" s="249"/>
      <c r="OZ234" s="250"/>
      <c r="PA234" s="248"/>
      <c r="PB234" s="249"/>
      <c r="PC234" s="250"/>
      <c r="PD234" s="248"/>
      <c r="PE234" s="249"/>
      <c r="PF234" s="250"/>
      <c r="PG234" s="248"/>
      <c r="PH234" s="249"/>
      <c r="PI234" s="250"/>
      <c r="PJ234" s="248"/>
      <c r="PK234" s="249"/>
      <c r="PL234" s="250"/>
      <c r="PM234" s="248"/>
      <c r="PN234" s="249"/>
      <c r="PO234" s="250"/>
      <c r="PP234" s="248"/>
      <c r="PQ234" s="249"/>
      <c r="PR234" s="250"/>
      <c r="PS234" s="248"/>
      <c r="PT234" s="249"/>
      <c r="PU234" s="250"/>
      <c r="PV234" s="248"/>
      <c r="PW234" s="249"/>
      <c r="PX234" s="250"/>
      <c r="PY234" s="248"/>
      <c r="PZ234" s="249"/>
      <c r="QA234" s="250"/>
      <c r="QB234" s="248"/>
      <c r="QC234" s="249"/>
      <c r="QD234" s="250"/>
      <c r="QE234" s="248"/>
      <c r="QF234" s="249"/>
      <c r="QG234" s="250"/>
      <c r="QH234" s="248"/>
      <c r="QI234" s="249"/>
      <c r="QJ234" s="250"/>
      <c r="QK234" s="248"/>
      <c r="QL234" s="249"/>
      <c r="QM234" s="250"/>
      <c r="QN234" s="248"/>
      <c r="QO234" s="249"/>
      <c r="QP234" s="250"/>
      <c r="QQ234" s="248"/>
      <c r="QR234" s="249"/>
      <c r="QS234" s="250"/>
      <c r="QT234" s="248"/>
      <c r="QU234" s="249"/>
      <c r="QV234" s="250"/>
      <c r="QW234" s="248"/>
      <c r="QX234" s="249"/>
      <c r="QY234" s="250"/>
      <c r="QZ234" s="248"/>
      <c r="RA234" s="249"/>
      <c r="RB234" s="250"/>
      <c r="RC234" s="248"/>
      <c r="RD234" s="249"/>
      <c r="RE234" s="250"/>
      <c r="RF234" s="248"/>
      <c r="RG234" s="249"/>
      <c r="RH234" s="250"/>
      <c r="RI234" s="248"/>
      <c r="RJ234" s="249"/>
      <c r="RK234" s="250"/>
      <c r="RL234" s="248"/>
      <c r="RM234" s="249"/>
      <c r="RN234" s="250"/>
      <c r="RO234" s="248"/>
      <c r="RP234" s="249"/>
      <c r="RQ234" s="250"/>
      <c r="RR234" s="248"/>
      <c r="RS234" s="249"/>
      <c r="RT234" s="250"/>
      <c r="RU234" s="248"/>
      <c r="RV234" s="249"/>
      <c r="RW234" s="250"/>
      <c r="RX234" s="248"/>
      <c r="RY234" s="249"/>
      <c r="RZ234" s="250"/>
      <c r="SA234" s="248"/>
      <c r="SB234" s="249"/>
      <c r="SC234" s="250"/>
      <c r="SD234" s="248"/>
      <c r="SE234" s="249"/>
      <c r="SF234" s="250"/>
      <c r="SG234" s="248"/>
      <c r="SH234" s="249"/>
      <c r="SI234" s="250"/>
      <c r="SJ234" s="248"/>
      <c r="SK234" s="249"/>
      <c r="SL234" s="250"/>
      <c r="SM234" s="248"/>
      <c r="SN234" s="249"/>
      <c r="SO234" s="250"/>
      <c r="SP234" s="248"/>
      <c r="SQ234" s="249"/>
      <c r="SR234" s="250"/>
      <c r="SS234" s="248"/>
      <c r="ST234" s="249"/>
      <c r="SU234" s="250"/>
      <c r="SV234" s="248"/>
      <c r="SW234" s="249"/>
      <c r="SX234" s="250"/>
      <c r="SY234" s="248"/>
      <c r="SZ234" s="249"/>
      <c r="TA234" s="250"/>
      <c r="TB234" s="248"/>
      <c r="TC234" s="249"/>
      <c r="TD234" s="250"/>
      <c r="TE234" s="248"/>
      <c r="TF234" s="249"/>
      <c r="TG234" s="250"/>
      <c r="TH234" s="248"/>
      <c r="TI234" s="249"/>
      <c r="TJ234" s="250"/>
      <c r="TK234" s="248"/>
      <c r="TL234" s="249"/>
      <c r="TM234" s="250"/>
      <c r="TN234" s="248"/>
      <c r="TO234" s="249"/>
      <c r="TP234" s="250"/>
      <c r="TQ234" s="248"/>
      <c r="TR234" s="249"/>
      <c r="TS234" s="250"/>
      <c r="TT234" s="248"/>
      <c r="TU234" s="249"/>
      <c r="TV234" s="250"/>
      <c r="TW234" s="248"/>
      <c r="TX234" s="249"/>
      <c r="TY234" s="250"/>
      <c r="TZ234" s="248"/>
      <c r="UA234" s="249"/>
      <c r="UB234" s="250"/>
      <c r="UC234" s="248"/>
      <c r="UD234" s="249"/>
      <c r="UE234" s="250"/>
      <c r="UF234" s="248"/>
      <c r="UG234" s="249"/>
      <c r="UH234" s="250"/>
      <c r="UI234" s="248"/>
      <c r="UJ234" s="249"/>
      <c r="UK234" s="250"/>
      <c r="UL234" s="248"/>
      <c r="UM234" s="249"/>
      <c r="UN234" s="250"/>
      <c r="UO234" s="248"/>
      <c r="UP234" s="249"/>
      <c r="UQ234" s="250"/>
      <c r="UR234" s="248"/>
      <c r="US234" s="249"/>
      <c r="UT234" s="250"/>
      <c r="UU234" s="248"/>
      <c r="UV234" s="249"/>
      <c r="UW234" s="250"/>
      <c r="UX234" s="248"/>
      <c r="UY234" s="249"/>
      <c r="UZ234" s="250"/>
      <c r="VA234" s="248"/>
      <c r="VB234" s="249"/>
      <c r="VC234" s="250"/>
      <c r="VD234" s="248"/>
      <c r="VE234" s="249"/>
      <c r="VF234" s="250"/>
      <c r="VG234" s="248"/>
      <c r="VH234" s="249"/>
      <c r="VI234" s="250"/>
      <c r="VJ234" s="248"/>
      <c r="VK234" s="249"/>
      <c r="VL234" s="250"/>
      <c r="VM234" s="248"/>
      <c r="VN234" s="249"/>
      <c r="VO234" s="250"/>
      <c r="VP234" s="248"/>
      <c r="VQ234" s="249"/>
      <c r="VR234" s="250"/>
      <c r="VS234" s="248"/>
      <c r="VT234" s="249"/>
      <c r="VU234" s="250"/>
      <c r="VV234" s="248"/>
      <c r="VW234" s="249"/>
      <c r="VX234" s="250"/>
      <c r="VY234" s="248"/>
      <c r="VZ234" s="249"/>
      <c r="WA234" s="250"/>
      <c r="WB234" s="248"/>
      <c r="WC234" s="249"/>
      <c r="WD234" s="250"/>
      <c r="WE234" s="248"/>
      <c r="WF234" s="249"/>
      <c r="WG234" s="250"/>
      <c r="WH234" s="248"/>
      <c r="WI234" s="249"/>
      <c r="WJ234" s="250"/>
      <c r="WK234" s="248"/>
      <c r="WL234" s="249"/>
      <c r="WM234" s="250"/>
      <c r="WN234" s="248"/>
      <c r="WO234" s="249"/>
      <c r="WP234" s="250"/>
      <c r="WQ234" s="248"/>
      <c r="WR234" s="249"/>
      <c r="WS234" s="250"/>
      <c r="WT234" s="248"/>
      <c r="WU234" s="249"/>
      <c r="WV234" s="250"/>
      <c r="WW234" s="248"/>
      <c r="WX234" s="249"/>
      <c r="WY234" s="250"/>
      <c r="WZ234" s="248"/>
      <c r="XA234" s="249"/>
      <c r="XB234" s="250"/>
      <c r="XC234" s="248"/>
      <c r="XD234" s="249"/>
      <c r="XE234" s="250"/>
      <c r="XF234" s="248"/>
      <c r="XG234" s="249"/>
      <c r="XH234" s="250"/>
      <c r="XI234" s="248"/>
      <c r="XJ234" s="249"/>
      <c r="XK234" s="250"/>
      <c r="XL234" s="248"/>
      <c r="XM234" s="249"/>
      <c r="XN234" s="250"/>
      <c r="XO234" s="248"/>
      <c r="XP234" s="249"/>
      <c r="XQ234" s="250"/>
      <c r="XR234" s="248"/>
      <c r="XS234" s="249"/>
      <c r="XT234" s="250"/>
      <c r="XU234" s="248"/>
      <c r="XV234" s="249"/>
      <c r="XW234" s="250"/>
      <c r="XX234" s="248"/>
      <c r="XY234" s="249"/>
      <c r="XZ234" s="250"/>
      <c r="YA234" s="248"/>
      <c r="YB234" s="249"/>
      <c r="YC234" s="250"/>
      <c r="YD234" s="248"/>
      <c r="YE234" s="249"/>
      <c r="YF234" s="250"/>
      <c r="YG234" s="248"/>
      <c r="YH234" s="249"/>
      <c r="YI234" s="250"/>
      <c r="YJ234" s="248"/>
      <c r="YK234" s="249"/>
      <c r="YL234" s="250"/>
      <c r="YM234" s="248"/>
      <c r="YN234" s="249"/>
      <c r="YO234" s="250"/>
      <c r="YP234" s="248"/>
      <c r="YQ234" s="249"/>
      <c r="YR234" s="250"/>
      <c r="YS234" s="248"/>
      <c r="YT234" s="249"/>
      <c r="YU234" s="250"/>
      <c r="YV234" s="248"/>
      <c r="YW234" s="249"/>
      <c r="YX234" s="250"/>
      <c r="YY234" s="248"/>
      <c r="YZ234" s="249"/>
      <c r="ZA234" s="250"/>
      <c r="ZB234" s="248"/>
      <c r="ZC234" s="249"/>
      <c r="ZD234" s="250"/>
      <c r="ZE234" s="248"/>
      <c r="ZF234" s="249"/>
      <c r="ZG234" s="250"/>
      <c r="ZH234" s="248"/>
      <c r="ZI234" s="249"/>
      <c r="ZJ234" s="250"/>
      <c r="ZK234" s="248"/>
      <c r="ZL234" s="249"/>
      <c r="ZM234" s="250"/>
      <c r="ZN234" s="248"/>
      <c r="ZO234" s="249"/>
      <c r="ZP234" s="250"/>
      <c r="ZQ234" s="248"/>
      <c r="ZR234" s="249"/>
      <c r="ZS234" s="250"/>
      <c r="ZT234" s="248"/>
      <c r="ZU234" s="249"/>
      <c r="ZV234" s="250"/>
      <c r="ZW234" s="248"/>
      <c r="ZX234" s="249"/>
      <c r="ZY234" s="250"/>
      <c r="ZZ234" s="248"/>
      <c r="AAA234" s="249"/>
      <c r="AAB234" s="250"/>
      <c r="AAC234" s="248"/>
      <c r="AAD234" s="249"/>
      <c r="AAE234" s="250"/>
      <c r="AAF234" s="248"/>
      <c r="AAG234" s="249"/>
      <c r="AAH234" s="250"/>
      <c r="AAI234" s="248"/>
      <c r="AAJ234" s="249"/>
      <c r="AAK234" s="250"/>
      <c r="AAL234" s="248"/>
      <c r="AAM234" s="249"/>
      <c r="AAN234" s="250"/>
      <c r="AAO234" s="248"/>
      <c r="AAP234" s="249"/>
      <c r="AAQ234" s="250"/>
      <c r="AAR234" s="248"/>
      <c r="AAS234" s="249"/>
      <c r="AAT234" s="250"/>
      <c r="AAU234" s="248"/>
      <c r="AAV234" s="249"/>
      <c r="AAW234" s="250"/>
      <c r="AAX234" s="248"/>
      <c r="AAY234" s="249"/>
      <c r="AAZ234" s="250"/>
      <c r="ABA234" s="248"/>
      <c r="ABB234" s="249"/>
      <c r="ABC234" s="250"/>
      <c r="ABD234" s="248"/>
      <c r="ABE234" s="249"/>
      <c r="ABF234" s="250"/>
      <c r="ABG234" s="248"/>
      <c r="ABH234" s="249"/>
      <c r="ABI234" s="250"/>
      <c r="ABJ234" s="248"/>
      <c r="ABK234" s="249"/>
      <c r="ABL234" s="250"/>
      <c r="ABM234" s="248"/>
      <c r="ABN234" s="249"/>
      <c r="ABO234" s="250"/>
      <c r="ABP234" s="248"/>
      <c r="ABQ234" s="249"/>
      <c r="ABR234" s="250"/>
      <c r="ABS234" s="248"/>
      <c r="ABT234" s="249"/>
      <c r="ABU234" s="250"/>
      <c r="ABV234" s="248"/>
      <c r="ABW234" s="249"/>
      <c r="ABX234" s="250"/>
      <c r="ABY234" s="248"/>
      <c r="ABZ234" s="249"/>
      <c r="ACA234" s="250"/>
      <c r="ACB234" s="248"/>
      <c r="ACC234" s="249"/>
      <c r="ACD234" s="250"/>
      <c r="ACE234" s="248"/>
      <c r="ACF234" s="249"/>
      <c r="ACG234" s="250"/>
      <c r="ACH234" s="248"/>
      <c r="ACI234" s="249"/>
      <c r="ACJ234" s="250"/>
      <c r="ACK234" s="248"/>
      <c r="ACL234" s="249"/>
      <c r="ACM234" s="250"/>
      <c r="ACN234" s="248"/>
      <c r="ACO234" s="249"/>
      <c r="ACP234" s="250"/>
      <c r="ACQ234" s="248"/>
      <c r="ACR234" s="249"/>
      <c r="ACS234" s="250"/>
      <c r="ACT234" s="248"/>
      <c r="ACU234" s="249"/>
      <c r="ACV234" s="250"/>
      <c r="ACW234" s="248"/>
      <c r="ACX234" s="249"/>
      <c r="ACY234" s="250"/>
      <c r="ACZ234" s="248"/>
      <c r="ADA234" s="249"/>
      <c r="ADB234" s="250"/>
      <c r="ADC234" s="248"/>
      <c r="ADD234" s="249"/>
      <c r="ADE234" s="250"/>
      <c r="ADF234" s="248"/>
      <c r="ADG234" s="249"/>
      <c r="ADH234" s="250"/>
      <c r="ADI234" s="248"/>
      <c r="ADJ234" s="249"/>
      <c r="ADK234" s="250"/>
      <c r="ADL234" s="248"/>
      <c r="ADM234" s="249"/>
      <c r="ADN234" s="250"/>
      <c r="ADO234" s="248"/>
      <c r="ADP234" s="249"/>
      <c r="ADQ234" s="250"/>
      <c r="ADR234" s="248"/>
      <c r="ADS234" s="249"/>
      <c r="ADT234" s="250"/>
      <c r="ADU234" s="248"/>
      <c r="ADV234" s="249"/>
      <c r="ADW234" s="250"/>
      <c r="ADX234" s="248"/>
      <c r="ADY234" s="249"/>
      <c r="ADZ234" s="250"/>
      <c r="AEA234" s="248"/>
      <c r="AEB234" s="249"/>
      <c r="AEC234" s="250"/>
      <c r="AED234" s="248"/>
      <c r="AEE234" s="249"/>
      <c r="AEF234" s="250"/>
      <c r="AEG234" s="248"/>
      <c r="AEH234" s="249"/>
      <c r="AEI234" s="250"/>
      <c r="AEJ234" s="248"/>
      <c r="AEK234" s="249"/>
      <c r="AEL234" s="250"/>
      <c r="AEM234" s="248"/>
      <c r="AEN234" s="249"/>
      <c r="AEO234" s="250"/>
      <c r="AEP234" s="248"/>
      <c r="AEQ234" s="249"/>
      <c r="AER234" s="250"/>
      <c r="AES234" s="248"/>
      <c r="AET234" s="249"/>
      <c r="AEU234" s="250"/>
      <c r="AEV234" s="248"/>
      <c r="AEW234" s="249"/>
      <c r="AEX234" s="250"/>
      <c r="AEY234" s="248"/>
      <c r="AEZ234" s="249"/>
      <c r="AFA234" s="250"/>
      <c r="AFB234" s="248"/>
      <c r="AFC234" s="249"/>
      <c r="AFD234" s="250"/>
      <c r="AFE234" s="248"/>
      <c r="AFF234" s="249"/>
      <c r="AFG234" s="250"/>
      <c r="AFH234" s="248"/>
      <c r="AFI234" s="249"/>
      <c r="AFJ234" s="250"/>
      <c r="AFK234" s="248"/>
      <c r="AFL234" s="249"/>
      <c r="AFM234" s="250"/>
      <c r="AFN234" s="248"/>
      <c r="AFO234" s="249"/>
      <c r="AFP234" s="250"/>
      <c r="AFQ234" s="248"/>
      <c r="AFR234" s="249"/>
      <c r="AFS234" s="250"/>
      <c r="AFT234" s="248"/>
      <c r="AFU234" s="249"/>
      <c r="AFV234" s="250"/>
      <c r="AFW234" s="248"/>
      <c r="AFX234" s="249"/>
      <c r="AFY234" s="250"/>
      <c r="AFZ234" s="248"/>
      <c r="AGA234" s="249"/>
      <c r="AGB234" s="250"/>
      <c r="AGC234" s="248"/>
      <c r="AGD234" s="249"/>
      <c r="AGE234" s="250"/>
      <c r="AGF234" s="248"/>
      <c r="AGG234" s="249"/>
      <c r="AGH234" s="250"/>
      <c r="AGI234" s="248"/>
      <c r="AGJ234" s="249"/>
      <c r="AGK234" s="250"/>
      <c r="AGL234" s="248"/>
      <c r="AGM234" s="249"/>
      <c r="AGN234" s="250"/>
      <c r="AGO234" s="248"/>
      <c r="AGP234" s="249"/>
      <c r="AGQ234" s="250"/>
      <c r="AGR234" s="248"/>
      <c r="AGS234" s="249"/>
      <c r="AGT234" s="250"/>
      <c r="AGU234" s="248"/>
      <c r="AGV234" s="249"/>
      <c r="AGW234" s="250"/>
      <c r="AGX234" s="248"/>
      <c r="AGY234" s="249"/>
      <c r="AGZ234" s="250"/>
      <c r="AHA234" s="248"/>
      <c r="AHB234" s="249"/>
      <c r="AHC234" s="250"/>
      <c r="AHD234" s="248"/>
      <c r="AHE234" s="249"/>
      <c r="AHF234" s="250"/>
      <c r="AHG234" s="248"/>
      <c r="AHH234" s="249"/>
      <c r="AHI234" s="250"/>
      <c r="AHJ234" s="248"/>
      <c r="AHK234" s="249"/>
      <c r="AHL234" s="250"/>
      <c r="AHM234" s="248"/>
      <c r="AHN234" s="249"/>
      <c r="AHO234" s="250"/>
      <c r="AHP234" s="248"/>
      <c r="AHQ234" s="249"/>
      <c r="AHR234" s="250"/>
      <c r="AHS234" s="248"/>
      <c r="AHT234" s="249"/>
      <c r="AHU234" s="250"/>
      <c r="AHV234" s="248"/>
      <c r="AHW234" s="249"/>
      <c r="AHX234" s="250"/>
      <c r="AHY234" s="248"/>
      <c r="AHZ234" s="249"/>
      <c r="AIA234" s="250"/>
      <c r="AIB234" s="248"/>
      <c r="AIC234" s="249"/>
      <c r="AID234" s="250"/>
      <c r="AIE234" s="248"/>
      <c r="AIF234" s="249"/>
      <c r="AIG234" s="250"/>
      <c r="AIH234" s="248"/>
      <c r="AII234" s="249"/>
      <c r="AIJ234" s="250"/>
      <c r="AIK234" s="248"/>
      <c r="AIL234" s="249"/>
      <c r="AIM234" s="250"/>
      <c r="AIN234" s="248"/>
      <c r="AIO234" s="249"/>
      <c r="AIP234" s="250"/>
      <c r="AIQ234" s="248"/>
      <c r="AIR234" s="249"/>
      <c r="AIS234" s="250"/>
      <c r="AIT234" s="248"/>
      <c r="AIU234" s="249"/>
      <c r="AIV234" s="250"/>
      <c r="AIW234" s="248"/>
      <c r="AIX234" s="249"/>
      <c r="AIY234" s="250"/>
      <c r="AIZ234" s="248"/>
      <c r="AJA234" s="249"/>
      <c r="AJB234" s="250"/>
      <c r="AJC234" s="248"/>
      <c r="AJD234" s="249"/>
      <c r="AJE234" s="250"/>
      <c r="AJF234" s="248"/>
      <c r="AJG234" s="249"/>
      <c r="AJH234" s="250"/>
      <c r="AJI234" s="248"/>
      <c r="AJJ234" s="249"/>
      <c r="AJK234" s="250"/>
      <c r="AJL234" s="248"/>
      <c r="AJM234" s="249"/>
      <c r="AJN234" s="250"/>
      <c r="AJO234" s="248"/>
      <c r="AJP234" s="249"/>
      <c r="AJQ234" s="250"/>
      <c r="AJR234" s="248"/>
      <c r="AJS234" s="249"/>
      <c r="AJT234" s="250"/>
      <c r="AJU234" s="248"/>
      <c r="AJV234" s="249"/>
      <c r="AJW234" s="250"/>
      <c r="AJX234" s="248"/>
      <c r="AJY234" s="249"/>
      <c r="AJZ234" s="250"/>
      <c r="AKA234" s="248"/>
      <c r="AKB234" s="249"/>
      <c r="AKC234" s="250"/>
      <c r="AKD234" s="248"/>
      <c r="AKE234" s="249"/>
      <c r="AKF234" s="250"/>
      <c r="AKG234" s="248"/>
      <c r="AKH234" s="249"/>
      <c r="AKI234" s="250"/>
      <c r="AKJ234" s="248"/>
      <c r="AKK234" s="249"/>
      <c r="AKL234" s="250"/>
      <c r="AKM234" s="248"/>
      <c r="AKN234" s="249"/>
      <c r="AKO234" s="250"/>
      <c r="AKP234" s="248"/>
      <c r="AKQ234" s="249"/>
      <c r="AKR234" s="250"/>
      <c r="AKS234" s="248"/>
      <c r="AKT234" s="249"/>
      <c r="AKU234" s="250"/>
      <c r="AKV234" s="248"/>
      <c r="AKW234" s="249"/>
      <c r="AKX234" s="250"/>
      <c r="AKY234" s="248"/>
      <c r="AKZ234" s="249"/>
      <c r="ALA234" s="250"/>
      <c r="ALB234" s="248"/>
      <c r="ALC234" s="249"/>
      <c r="ALD234" s="250"/>
      <c r="ALE234" s="248"/>
      <c r="ALF234" s="249"/>
      <c r="ALG234" s="250"/>
      <c r="ALH234" s="248"/>
      <c r="ALI234" s="249"/>
      <c r="ALJ234" s="250"/>
      <c r="ALK234" s="248"/>
      <c r="ALL234" s="249"/>
      <c r="ALM234" s="250"/>
      <c r="ALN234" s="248"/>
      <c r="ALO234" s="249"/>
      <c r="ALP234" s="250"/>
      <c r="ALQ234" s="248"/>
      <c r="ALR234" s="249"/>
      <c r="ALS234" s="250"/>
      <c r="ALT234" s="248"/>
      <c r="ALU234" s="249"/>
      <c r="ALV234" s="250"/>
      <c r="ALW234" s="248"/>
      <c r="ALX234" s="249"/>
      <c r="ALY234" s="250"/>
      <c r="ALZ234" s="248"/>
      <c r="AMA234" s="249"/>
      <c r="AMB234" s="250"/>
      <c r="AMC234" s="248"/>
      <c r="AMD234" s="249"/>
      <c r="AME234" s="250"/>
      <c r="AMF234" s="248"/>
      <c r="AMG234" s="249"/>
      <c r="AMH234" s="250"/>
      <c r="AMI234" s="248"/>
      <c r="AMJ234" s="249"/>
      <c r="AMK234" s="250"/>
      <c r="AML234" s="248"/>
      <c r="AMM234" s="249"/>
      <c r="AMN234" s="250"/>
      <c r="AMO234" s="248"/>
      <c r="AMP234" s="249"/>
      <c r="AMQ234" s="250"/>
      <c r="AMR234" s="248"/>
      <c r="AMS234" s="249"/>
      <c r="AMT234" s="250"/>
      <c r="AMU234" s="248"/>
      <c r="AMV234" s="249"/>
      <c r="AMW234" s="250"/>
      <c r="AMX234" s="248"/>
      <c r="AMY234" s="249"/>
      <c r="AMZ234" s="250"/>
      <c r="ANA234" s="248"/>
      <c r="ANB234" s="249"/>
      <c r="ANC234" s="250"/>
      <c r="AND234" s="248"/>
      <c r="ANE234" s="249"/>
      <c r="ANF234" s="250"/>
      <c r="ANG234" s="248"/>
      <c r="ANH234" s="249"/>
      <c r="ANI234" s="250"/>
      <c r="ANJ234" s="248"/>
      <c r="ANK234" s="249"/>
      <c r="ANL234" s="250"/>
      <c r="ANM234" s="248"/>
      <c r="ANN234" s="249"/>
      <c r="ANO234" s="250"/>
      <c r="ANP234" s="248"/>
      <c r="ANQ234" s="249"/>
      <c r="ANR234" s="250"/>
      <c r="ANS234" s="248"/>
      <c r="ANT234" s="249"/>
      <c r="ANU234" s="250"/>
      <c r="ANV234" s="248"/>
      <c r="ANW234" s="249"/>
      <c r="ANX234" s="250"/>
      <c r="ANY234" s="248"/>
      <c r="ANZ234" s="249"/>
      <c r="AOA234" s="250"/>
      <c r="AOB234" s="248"/>
      <c r="AOC234" s="249"/>
      <c r="AOD234" s="250"/>
      <c r="AOE234" s="248"/>
      <c r="AOF234" s="249"/>
      <c r="AOG234" s="250"/>
      <c r="AOH234" s="248"/>
      <c r="AOI234" s="249"/>
      <c r="AOJ234" s="250"/>
      <c r="AOK234" s="248"/>
      <c r="AOL234" s="249"/>
      <c r="AOM234" s="250"/>
      <c r="AON234" s="248"/>
      <c r="AOO234" s="249"/>
      <c r="AOP234" s="250"/>
      <c r="AOQ234" s="248"/>
      <c r="AOR234" s="249"/>
      <c r="AOS234" s="250"/>
      <c r="AOT234" s="248"/>
      <c r="AOU234" s="249"/>
      <c r="AOV234" s="250"/>
      <c r="AOW234" s="248"/>
      <c r="AOX234" s="249"/>
      <c r="AOY234" s="250"/>
      <c r="AOZ234" s="248"/>
      <c r="APA234" s="249"/>
      <c r="APB234" s="250"/>
      <c r="APC234" s="248"/>
      <c r="APD234" s="249"/>
      <c r="APE234" s="250"/>
      <c r="APF234" s="248"/>
      <c r="APG234" s="249"/>
      <c r="APH234" s="250"/>
      <c r="API234" s="248"/>
      <c r="APJ234" s="249"/>
      <c r="APK234" s="250"/>
      <c r="APL234" s="248"/>
      <c r="APM234" s="249"/>
      <c r="APN234" s="250"/>
      <c r="APO234" s="248"/>
      <c r="APP234" s="249"/>
      <c r="APQ234" s="250"/>
      <c r="APR234" s="248"/>
      <c r="APS234" s="249"/>
      <c r="APT234" s="250"/>
      <c r="APU234" s="248"/>
      <c r="APV234" s="249"/>
      <c r="APW234" s="250"/>
      <c r="APX234" s="248"/>
      <c r="APY234" s="249"/>
      <c r="APZ234" s="250"/>
      <c r="AQA234" s="248"/>
      <c r="AQB234" s="249"/>
      <c r="AQC234" s="250"/>
      <c r="AQD234" s="248"/>
      <c r="AQE234" s="249"/>
      <c r="AQF234" s="250"/>
      <c r="AQG234" s="248"/>
      <c r="AQH234" s="249"/>
      <c r="AQI234" s="250"/>
      <c r="AQJ234" s="248"/>
      <c r="AQK234" s="249"/>
      <c r="AQL234" s="250"/>
      <c r="AQM234" s="248"/>
      <c r="AQN234" s="249"/>
      <c r="AQO234" s="250"/>
      <c r="AQP234" s="248"/>
      <c r="AQQ234" s="249"/>
      <c r="AQR234" s="250"/>
      <c r="AQS234" s="248"/>
      <c r="AQT234" s="249"/>
      <c r="AQU234" s="250"/>
      <c r="AQV234" s="248"/>
      <c r="AQW234" s="249"/>
      <c r="AQX234" s="250"/>
      <c r="AQY234" s="248"/>
      <c r="AQZ234" s="249"/>
      <c r="ARA234" s="250"/>
      <c r="ARB234" s="248"/>
      <c r="ARC234" s="249"/>
      <c r="ARD234" s="250"/>
      <c r="ARE234" s="248"/>
      <c r="ARF234" s="249"/>
      <c r="ARG234" s="250"/>
      <c r="ARH234" s="248"/>
      <c r="ARI234" s="249"/>
      <c r="ARJ234" s="250"/>
      <c r="ARK234" s="248"/>
      <c r="ARL234" s="249"/>
      <c r="ARM234" s="250"/>
      <c r="ARN234" s="248"/>
      <c r="ARO234" s="249"/>
      <c r="ARP234" s="250"/>
      <c r="ARQ234" s="248"/>
      <c r="ARR234" s="249"/>
      <c r="ARS234" s="250"/>
      <c r="ART234" s="248"/>
      <c r="ARU234" s="249"/>
      <c r="ARV234" s="250"/>
      <c r="ARW234" s="248"/>
      <c r="ARX234" s="249"/>
      <c r="ARY234" s="250"/>
      <c r="ARZ234" s="248"/>
      <c r="ASA234" s="249"/>
      <c r="ASB234" s="250"/>
      <c r="ASC234" s="248"/>
      <c r="ASD234" s="249"/>
      <c r="ASE234" s="250"/>
      <c r="ASF234" s="248"/>
      <c r="ASG234" s="249"/>
      <c r="ASH234" s="250"/>
      <c r="ASI234" s="248"/>
      <c r="ASJ234" s="249"/>
      <c r="ASK234" s="250"/>
      <c r="ASL234" s="248"/>
      <c r="ASM234" s="249"/>
      <c r="ASN234" s="250"/>
      <c r="ASO234" s="248"/>
      <c r="ASP234" s="249"/>
      <c r="ASQ234" s="250"/>
      <c r="ASR234" s="248"/>
      <c r="ASS234" s="249"/>
      <c r="AST234" s="250"/>
      <c r="ASU234" s="248"/>
      <c r="ASV234" s="249"/>
      <c r="ASW234" s="250"/>
      <c r="ASX234" s="248"/>
      <c r="ASY234" s="249"/>
      <c r="ASZ234" s="250"/>
      <c r="ATA234" s="248"/>
      <c r="ATB234" s="249"/>
      <c r="ATC234" s="250"/>
      <c r="ATD234" s="248"/>
      <c r="ATE234" s="249"/>
      <c r="ATF234" s="250"/>
      <c r="ATG234" s="248"/>
      <c r="ATH234" s="249"/>
      <c r="ATI234" s="250"/>
      <c r="ATJ234" s="248"/>
      <c r="ATK234" s="249"/>
      <c r="ATL234" s="250"/>
      <c r="ATM234" s="248"/>
      <c r="ATN234" s="249"/>
      <c r="ATO234" s="250"/>
      <c r="ATP234" s="248"/>
      <c r="ATQ234" s="249"/>
      <c r="ATR234" s="250"/>
      <c r="ATS234" s="248"/>
      <c r="ATT234" s="249"/>
      <c r="ATU234" s="250"/>
      <c r="ATV234" s="248"/>
      <c r="ATW234" s="249"/>
      <c r="ATX234" s="250"/>
      <c r="ATY234" s="248"/>
      <c r="ATZ234" s="249"/>
      <c r="AUA234" s="250"/>
      <c r="AUB234" s="248"/>
      <c r="AUC234" s="249"/>
      <c r="AUD234" s="250"/>
      <c r="AUE234" s="248"/>
      <c r="AUF234" s="249"/>
      <c r="AUG234" s="250"/>
      <c r="AUH234" s="248"/>
      <c r="AUI234" s="249"/>
      <c r="AUJ234" s="250"/>
      <c r="AUK234" s="248"/>
      <c r="AUL234" s="249"/>
      <c r="AUM234" s="250"/>
      <c r="AUN234" s="248"/>
      <c r="AUO234" s="249"/>
      <c r="AUP234" s="250"/>
      <c r="AUQ234" s="248"/>
      <c r="AUR234" s="249"/>
      <c r="AUS234" s="250"/>
      <c r="AUT234" s="248"/>
      <c r="AUU234" s="249"/>
      <c r="AUV234" s="250"/>
      <c r="AUW234" s="248"/>
      <c r="AUX234" s="249"/>
      <c r="AUY234" s="250"/>
      <c r="AUZ234" s="248"/>
      <c r="AVA234" s="249"/>
      <c r="AVB234" s="250"/>
      <c r="AVC234" s="248"/>
      <c r="AVD234" s="249"/>
      <c r="AVE234" s="250"/>
      <c r="AVF234" s="248"/>
      <c r="AVG234" s="249"/>
      <c r="AVH234" s="250"/>
      <c r="AVI234" s="248"/>
      <c r="AVJ234" s="249"/>
      <c r="AVK234" s="250"/>
      <c r="AVL234" s="248"/>
      <c r="AVM234" s="249"/>
      <c r="AVN234" s="250"/>
      <c r="AVO234" s="248"/>
      <c r="AVP234" s="249"/>
      <c r="AVQ234" s="250"/>
      <c r="AVR234" s="248"/>
      <c r="AVS234" s="249"/>
      <c r="AVT234" s="250"/>
      <c r="AVU234" s="248"/>
      <c r="AVV234" s="249"/>
      <c r="AVW234" s="250"/>
      <c r="AVX234" s="248"/>
      <c r="AVY234" s="249"/>
      <c r="AVZ234" s="250"/>
      <c r="AWA234" s="248"/>
      <c r="AWB234" s="249"/>
      <c r="AWC234" s="250"/>
      <c r="AWD234" s="248"/>
      <c r="AWE234" s="249"/>
      <c r="AWF234" s="250"/>
      <c r="AWG234" s="248"/>
      <c r="AWH234" s="249"/>
      <c r="AWI234" s="250"/>
      <c r="AWJ234" s="248"/>
      <c r="AWK234" s="249"/>
      <c r="AWL234" s="250"/>
      <c r="AWM234" s="248"/>
      <c r="AWN234" s="249"/>
      <c r="AWO234" s="250"/>
      <c r="AWP234" s="248"/>
      <c r="AWQ234" s="249"/>
      <c r="AWR234" s="250"/>
      <c r="AWS234" s="248"/>
      <c r="AWT234" s="249"/>
      <c r="AWU234" s="250"/>
      <c r="AWV234" s="248"/>
      <c r="AWW234" s="249"/>
      <c r="AWX234" s="250"/>
      <c r="AWY234" s="248"/>
      <c r="AWZ234" s="249"/>
      <c r="AXA234" s="250"/>
      <c r="AXB234" s="248"/>
      <c r="AXC234" s="249"/>
      <c r="AXD234" s="250"/>
      <c r="AXE234" s="248"/>
      <c r="AXF234" s="249"/>
      <c r="AXG234" s="250"/>
      <c r="AXH234" s="248"/>
      <c r="AXI234" s="249"/>
      <c r="AXJ234" s="250"/>
      <c r="AXK234" s="248"/>
      <c r="AXL234" s="249"/>
      <c r="AXM234" s="250"/>
      <c r="AXN234" s="248"/>
      <c r="AXO234" s="249"/>
      <c r="AXP234" s="250"/>
      <c r="AXQ234" s="248"/>
      <c r="AXR234" s="249"/>
      <c r="AXS234" s="250"/>
      <c r="AXT234" s="248"/>
      <c r="AXU234" s="249"/>
      <c r="AXV234" s="250"/>
      <c r="AXW234" s="248"/>
      <c r="AXX234" s="249"/>
      <c r="AXY234" s="250"/>
      <c r="AXZ234" s="248"/>
      <c r="AYA234" s="249"/>
      <c r="AYB234" s="250"/>
      <c r="AYC234" s="248"/>
      <c r="AYD234" s="249"/>
      <c r="AYE234" s="250"/>
      <c r="AYF234" s="248"/>
      <c r="AYG234" s="249"/>
      <c r="AYH234" s="250"/>
      <c r="AYI234" s="248"/>
      <c r="AYJ234" s="249"/>
      <c r="AYK234" s="250"/>
      <c r="AYL234" s="248"/>
      <c r="AYM234" s="249"/>
      <c r="AYN234" s="250"/>
      <c r="AYO234" s="248"/>
      <c r="AYP234" s="249"/>
      <c r="AYQ234" s="250"/>
      <c r="AYR234" s="248"/>
      <c r="AYS234" s="249"/>
      <c r="AYT234" s="250"/>
      <c r="AYU234" s="248"/>
      <c r="AYV234" s="249"/>
      <c r="AYW234" s="250"/>
      <c r="AYX234" s="248"/>
      <c r="AYY234" s="249"/>
      <c r="AYZ234" s="250"/>
      <c r="AZA234" s="248"/>
      <c r="AZB234" s="249"/>
      <c r="AZC234" s="250"/>
      <c r="AZD234" s="248"/>
      <c r="AZE234" s="249"/>
      <c r="AZF234" s="250"/>
      <c r="AZG234" s="248"/>
      <c r="AZH234" s="249"/>
      <c r="AZI234" s="250"/>
      <c r="AZJ234" s="248"/>
      <c r="AZK234" s="249"/>
      <c r="AZL234" s="250"/>
      <c r="AZM234" s="248"/>
      <c r="AZN234" s="249"/>
      <c r="AZO234" s="250"/>
      <c r="AZP234" s="248"/>
      <c r="AZQ234" s="249"/>
      <c r="AZR234" s="250"/>
      <c r="AZS234" s="248"/>
      <c r="AZT234" s="249"/>
      <c r="AZU234" s="250"/>
      <c r="AZV234" s="248"/>
      <c r="AZW234" s="249"/>
      <c r="AZX234" s="250"/>
      <c r="AZY234" s="248"/>
      <c r="AZZ234" s="249"/>
      <c r="BAA234" s="250"/>
      <c r="BAB234" s="248"/>
      <c r="BAC234" s="249"/>
      <c r="BAD234" s="250"/>
      <c r="BAE234" s="248"/>
      <c r="BAF234" s="249"/>
      <c r="BAG234" s="250"/>
      <c r="BAH234" s="248"/>
      <c r="BAI234" s="249"/>
      <c r="BAJ234" s="250"/>
      <c r="BAK234" s="248"/>
      <c r="BAL234" s="249"/>
      <c r="BAM234" s="250"/>
      <c r="BAN234" s="248"/>
      <c r="BAO234" s="249"/>
      <c r="BAP234" s="250"/>
      <c r="BAQ234" s="248"/>
      <c r="BAR234" s="249"/>
      <c r="BAS234" s="250"/>
      <c r="BAT234" s="248"/>
      <c r="BAU234" s="249"/>
      <c r="BAV234" s="250"/>
      <c r="BAW234" s="248"/>
      <c r="BAX234" s="249"/>
      <c r="BAY234" s="250"/>
      <c r="BAZ234" s="248"/>
      <c r="BBA234" s="249"/>
      <c r="BBB234" s="250"/>
      <c r="BBC234" s="248"/>
      <c r="BBD234" s="249"/>
      <c r="BBE234" s="250"/>
      <c r="BBF234" s="248"/>
      <c r="BBG234" s="249"/>
      <c r="BBH234" s="250"/>
      <c r="BBI234" s="248"/>
      <c r="BBJ234" s="249"/>
      <c r="BBK234" s="250"/>
      <c r="BBL234" s="248"/>
      <c r="BBM234" s="249"/>
      <c r="BBN234" s="250"/>
      <c r="BBO234" s="248"/>
      <c r="BBP234" s="249"/>
      <c r="BBQ234" s="250"/>
      <c r="BBR234" s="248"/>
      <c r="BBS234" s="249"/>
      <c r="BBT234" s="250"/>
      <c r="BBU234" s="248"/>
      <c r="BBV234" s="249"/>
      <c r="BBW234" s="250"/>
      <c r="BBX234" s="248"/>
      <c r="BBY234" s="249"/>
      <c r="BBZ234" s="250"/>
      <c r="BCA234" s="248"/>
      <c r="BCB234" s="249"/>
      <c r="BCC234" s="250"/>
      <c r="BCD234" s="248"/>
      <c r="BCE234" s="249"/>
      <c r="BCF234" s="250"/>
      <c r="BCG234" s="248"/>
      <c r="BCH234" s="249"/>
      <c r="BCI234" s="250"/>
      <c r="BCJ234" s="248"/>
      <c r="BCK234" s="249"/>
      <c r="BCL234" s="250"/>
      <c r="BCM234" s="248"/>
      <c r="BCN234" s="249"/>
      <c r="BCO234" s="250"/>
      <c r="BCP234" s="248"/>
      <c r="BCQ234" s="249"/>
      <c r="BCR234" s="250"/>
      <c r="BCS234" s="248"/>
      <c r="BCT234" s="249"/>
      <c r="BCU234" s="250"/>
      <c r="BCV234" s="248"/>
      <c r="BCW234" s="249"/>
      <c r="BCX234" s="250"/>
      <c r="BCY234" s="248"/>
      <c r="BCZ234" s="249"/>
      <c r="BDA234" s="250"/>
      <c r="BDB234" s="248"/>
      <c r="BDC234" s="249"/>
      <c r="BDD234" s="250"/>
      <c r="BDE234" s="248"/>
      <c r="BDF234" s="249"/>
      <c r="BDG234" s="250"/>
      <c r="BDH234" s="248"/>
      <c r="BDI234" s="249"/>
      <c r="BDJ234" s="250"/>
      <c r="BDK234" s="248"/>
      <c r="BDL234" s="249"/>
      <c r="BDM234" s="250"/>
      <c r="BDN234" s="248"/>
      <c r="BDO234" s="249"/>
      <c r="BDP234" s="250"/>
      <c r="BDQ234" s="248"/>
      <c r="BDR234" s="249"/>
      <c r="BDS234" s="250"/>
      <c r="BDT234" s="248"/>
      <c r="BDU234" s="249"/>
      <c r="BDV234" s="250"/>
      <c r="BDW234" s="248"/>
      <c r="BDX234" s="249"/>
      <c r="BDY234" s="250"/>
      <c r="BDZ234" s="248"/>
      <c r="BEA234" s="249"/>
      <c r="BEB234" s="250"/>
      <c r="BEC234" s="248"/>
      <c r="BED234" s="249"/>
      <c r="BEE234" s="250"/>
      <c r="BEF234" s="248"/>
      <c r="BEG234" s="249"/>
      <c r="BEH234" s="250"/>
      <c r="BEI234" s="248"/>
      <c r="BEJ234" s="249"/>
      <c r="BEK234" s="250"/>
      <c r="BEL234" s="248"/>
      <c r="BEM234" s="249"/>
      <c r="BEN234" s="250"/>
      <c r="BEO234" s="248"/>
      <c r="BEP234" s="249"/>
      <c r="BEQ234" s="250"/>
      <c r="BER234" s="248"/>
      <c r="BES234" s="249"/>
      <c r="BET234" s="250"/>
      <c r="BEU234" s="248"/>
      <c r="BEV234" s="249"/>
      <c r="BEW234" s="250"/>
      <c r="BEX234" s="248"/>
      <c r="BEY234" s="249"/>
      <c r="BEZ234" s="250"/>
      <c r="BFA234" s="248"/>
      <c r="BFB234" s="249"/>
      <c r="BFC234" s="250"/>
      <c r="BFD234" s="248"/>
      <c r="BFE234" s="249"/>
      <c r="BFF234" s="250"/>
      <c r="BFG234" s="248"/>
      <c r="BFH234" s="249"/>
      <c r="BFI234" s="250"/>
      <c r="BFJ234" s="248"/>
      <c r="BFK234" s="249"/>
      <c r="BFL234" s="250"/>
      <c r="BFM234" s="248"/>
      <c r="BFN234" s="249"/>
      <c r="BFO234" s="250"/>
      <c r="BFP234" s="248"/>
      <c r="BFQ234" s="249"/>
      <c r="BFR234" s="250"/>
      <c r="BFS234" s="248"/>
      <c r="BFT234" s="249"/>
      <c r="BFU234" s="250"/>
      <c r="BFV234" s="248"/>
      <c r="BFW234" s="249"/>
      <c r="BFX234" s="250"/>
      <c r="BFY234" s="248"/>
      <c r="BFZ234" s="249"/>
      <c r="BGA234" s="250"/>
      <c r="BGB234" s="248"/>
      <c r="BGC234" s="249"/>
      <c r="BGD234" s="250"/>
      <c r="BGE234" s="248"/>
      <c r="BGF234" s="249"/>
      <c r="BGG234" s="250"/>
      <c r="BGH234" s="248"/>
      <c r="BGI234" s="249"/>
      <c r="BGJ234" s="250"/>
      <c r="BGK234" s="248"/>
      <c r="BGL234" s="249"/>
      <c r="BGM234" s="250"/>
      <c r="BGN234" s="248"/>
      <c r="BGO234" s="249"/>
      <c r="BGP234" s="250"/>
      <c r="BGQ234" s="248"/>
      <c r="BGR234" s="249"/>
      <c r="BGS234" s="250"/>
      <c r="BGT234" s="248"/>
      <c r="BGU234" s="249"/>
      <c r="BGV234" s="250"/>
      <c r="BGW234" s="248"/>
      <c r="BGX234" s="249"/>
      <c r="BGY234" s="250"/>
      <c r="BGZ234" s="248"/>
      <c r="BHA234" s="249"/>
      <c r="BHB234" s="250"/>
      <c r="BHC234" s="248"/>
      <c r="BHD234" s="249"/>
      <c r="BHE234" s="250"/>
      <c r="BHF234" s="248"/>
      <c r="BHG234" s="249"/>
      <c r="BHH234" s="250"/>
      <c r="BHI234" s="248"/>
      <c r="BHJ234" s="249"/>
      <c r="BHK234" s="250"/>
      <c r="BHL234" s="248"/>
      <c r="BHM234" s="249"/>
      <c r="BHN234" s="250"/>
      <c r="BHO234" s="248"/>
      <c r="BHP234" s="249"/>
      <c r="BHQ234" s="250"/>
      <c r="BHR234" s="248"/>
      <c r="BHS234" s="249"/>
      <c r="BHT234" s="250"/>
      <c r="BHU234" s="248"/>
      <c r="BHV234" s="249"/>
      <c r="BHW234" s="250"/>
      <c r="BHX234" s="248"/>
      <c r="BHY234" s="249"/>
      <c r="BHZ234" s="250"/>
      <c r="BIA234" s="248"/>
      <c r="BIB234" s="249"/>
      <c r="BIC234" s="250"/>
      <c r="BID234" s="248"/>
      <c r="BIE234" s="249"/>
      <c r="BIF234" s="250"/>
      <c r="BIG234" s="248"/>
      <c r="BIH234" s="249"/>
      <c r="BII234" s="250"/>
      <c r="BIJ234" s="248"/>
      <c r="BIK234" s="249"/>
      <c r="BIL234" s="250"/>
      <c r="BIM234" s="248"/>
      <c r="BIN234" s="249"/>
      <c r="BIO234" s="250"/>
      <c r="BIP234" s="248"/>
      <c r="BIQ234" s="249"/>
      <c r="BIR234" s="250"/>
      <c r="BIS234" s="248"/>
      <c r="BIT234" s="249"/>
      <c r="BIU234" s="250"/>
      <c r="BIV234" s="248"/>
      <c r="BIW234" s="249"/>
      <c r="BIX234" s="250"/>
      <c r="BIY234" s="248"/>
      <c r="BIZ234" s="249"/>
      <c r="BJA234" s="250"/>
      <c r="BJB234" s="248"/>
      <c r="BJC234" s="249"/>
      <c r="BJD234" s="250"/>
      <c r="BJE234" s="248"/>
      <c r="BJF234" s="249"/>
      <c r="BJG234" s="250"/>
      <c r="BJH234" s="248"/>
      <c r="BJI234" s="249"/>
      <c r="BJJ234" s="250"/>
      <c r="BJK234" s="248"/>
      <c r="BJL234" s="249"/>
      <c r="BJM234" s="250"/>
      <c r="BJN234" s="248"/>
      <c r="BJO234" s="249"/>
      <c r="BJP234" s="250"/>
      <c r="BJQ234" s="248"/>
      <c r="BJR234" s="249"/>
      <c r="BJS234" s="250"/>
      <c r="BJT234" s="248"/>
      <c r="BJU234" s="249"/>
      <c r="BJV234" s="250"/>
      <c r="BJW234" s="248"/>
      <c r="BJX234" s="249"/>
      <c r="BJY234" s="250"/>
      <c r="BJZ234" s="248"/>
      <c r="BKA234" s="249"/>
      <c r="BKB234" s="250"/>
      <c r="BKC234" s="248"/>
      <c r="BKD234" s="249"/>
      <c r="BKE234" s="250"/>
      <c r="BKF234" s="248"/>
      <c r="BKG234" s="249"/>
      <c r="BKH234" s="250"/>
      <c r="BKI234" s="248"/>
      <c r="BKJ234" s="249"/>
      <c r="BKK234" s="250"/>
      <c r="BKL234" s="248"/>
      <c r="BKM234" s="249"/>
      <c r="BKN234" s="250"/>
      <c r="BKO234" s="248"/>
      <c r="BKP234" s="249"/>
      <c r="BKQ234" s="250"/>
      <c r="BKR234" s="248"/>
      <c r="BKS234" s="249"/>
      <c r="BKT234" s="250"/>
      <c r="BKU234" s="248"/>
      <c r="BKV234" s="249"/>
      <c r="BKW234" s="250"/>
      <c r="BKX234" s="248"/>
      <c r="BKY234" s="249"/>
      <c r="BKZ234" s="250"/>
      <c r="BLA234" s="248"/>
      <c r="BLB234" s="249"/>
      <c r="BLC234" s="250"/>
      <c r="BLD234" s="248"/>
      <c r="BLE234" s="249"/>
      <c r="BLF234" s="250"/>
      <c r="BLG234" s="248"/>
      <c r="BLH234" s="249"/>
      <c r="BLI234" s="250"/>
      <c r="BLJ234" s="248"/>
      <c r="BLK234" s="249"/>
      <c r="BLL234" s="250"/>
      <c r="BLM234" s="248"/>
      <c r="BLN234" s="249"/>
      <c r="BLO234" s="250"/>
      <c r="BLP234" s="248"/>
      <c r="BLQ234" s="249"/>
      <c r="BLR234" s="250"/>
      <c r="BLS234" s="248"/>
      <c r="BLT234" s="249"/>
      <c r="BLU234" s="250"/>
      <c r="BLV234" s="248"/>
      <c r="BLW234" s="249"/>
      <c r="BLX234" s="250"/>
      <c r="BLY234" s="248"/>
      <c r="BLZ234" s="249"/>
      <c r="BMA234" s="250"/>
      <c r="BMB234" s="248"/>
      <c r="BMC234" s="249"/>
      <c r="BMD234" s="250"/>
      <c r="BME234" s="248"/>
      <c r="BMF234" s="249"/>
      <c r="BMG234" s="250"/>
      <c r="BMH234" s="248"/>
      <c r="BMI234" s="249"/>
      <c r="BMJ234" s="250"/>
      <c r="BMK234" s="248"/>
      <c r="BML234" s="249"/>
      <c r="BMM234" s="250"/>
      <c r="BMN234" s="248"/>
      <c r="BMO234" s="249"/>
      <c r="BMP234" s="250"/>
      <c r="BMQ234" s="248"/>
      <c r="BMR234" s="249"/>
      <c r="BMS234" s="250"/>
      <c r="BMT234" s="248"/>
      <c r="BMU234" s="249"/>
      <c r="BMV234" s="250"/>
      <c r="BMW234" s="248"/>
      <c r="BMX234" s="249"/>
      <c r="BMY234" s="250"/>
      <c r="BMZ234" s="248"/>
      <c r="BNA234" s="249"/>
      <c r="BNB234" s="250"/>
      <c r="BNC234" s="248"/>
      <c r="BND234" s="249"/>
      <c r="BNE234" s="250"/>
      <c r="BNF234" s="248"/>
      <c r="BNG234" s="249"/>
      <c r="BNH234" s="250"/>
      <c r="BNI234" s="248"/>
      <c r="BNJ234" s="249"/>
      <c r="BNK234" s="250"/>
      <c r="BNL234" s="248"/>
      <c r="BNM234" s="249"/>
      <c r="BNN234" s="250"/>
      <c r="BNO234" s="248"/>
      <c r="BNP234" s="249"/>
      <c r="BNQ234" s="250"/>
      <c r="BNR234" s="248"/>
      <c r="BNS234" s="249"/>
      <c r="BNT234" s="250"/>
      <c r="BNU234" s="248"/>
      <c r="BNV234" s="249"/>
      <c r="BNW234" s="250"/>
      <c r="BNX234" s="248"/>
      <c r="BNY234" s="249"/>
      <c r="BNZ234" s="250"/>
      <c r="BOA234" s="248"/>
      <c r="BOB234" s="249"/>
      <c r="BOC234" s="250"/>
      <c r="BOD234" s="248"/>
      <c r="BOE234" s="249"/>
      <c r="BOF234" s="250"/>
      <c r="BOG234" s="248"/>
      <c r="BOH234" s="249"/>
      <c r="BOI234" s="250"/>
      <c r="BOJ234" s="248"/>
      <c r="BOK234" s="249"/>
      <c r="BOL234" s="250"/>
      <c r="BOM234" s="248"/>
      <c r="BON234" s="249"/>
      <c r="BOO234" s="250"/>
      <c r="BOP234" s="248"/>
      <c r="BOQ234" s="249"/>
      <c r="BOR234" s="250"/>
      <c r="BOS234" s="248"/>
      <c r="BOT234" s="249"/>
      <c r="BOU234" s="250"/>
      <c r="BOV234" s="248"/>
      <c r="BOW234" s="249"/>
      <c r="BOX234" s="250"/>
      <c r="BOY234" s="248"/>
      <c r="BOZ234" s="249"/>
      <c r="BPA234" s="250"/>
      <c r="BPB234" s="248"/>
      <c r="BPC234" s="249"/>
      <c r="BPD234" s="250"/>
      <c r="BPE234" s="248"/>
      <c r="BPF234" s="249"/>
      <c r="BPG234" s="250"/>
      <c r="BPH234" s="248"/>
      <c r="BPI234" s="249"/>
      <c r="BPJ234" s="250"/>
      <c r="BPK234" s="248"/>
      <c r="BPL234" s="249"/>
      <c r="BPM234" s="250"/>
      <c r="BPN234" s="248"/>
      <c r="BPO234" s="249"/>
      <c r="BPP234" s="250"/>
      <c r="BPQ234" s="248"/>
      <c r="BPR234" s="249"/>
      <c r="BPS234" s="250"/>
      <c r="BPT234" s="248"/>
      <c r="BPU234" s="249"/>
      <c r="BPV234" s="250"/>
      <c r="BPW234" s="248"/>
      <c r="BPX234" s="249"/>
      <c r="BPY234" s="250"/>
      <c r="BPZ234" s="248"/>
      <c r="BQA234" s="249"/>
      <c r="BQB234" s="250"/>
      <c r="BQC234" s="248"/>
      <c r="BQD234" s="249"/>
      <c r="BQE234" s="250"/>
      <c r="BQF234" s="248"/>
      <c r="BQG234" s="249"/>
      <c r="BQH234" s="250"/>
      <c r="BQI234" s="248"/>
      <c r="BQJ234" s="249"/>
      <c r="BQK234" s="250"/>
      <c r="BQL234" s="248"/>
      <c r="BQM234" s="249"/>
      <c r="BQN234" s="250"/>
      <c r="BQO234" s="248"/>
      <c r="BQP234" s="249"/>
      <c r="BQQ234" s="250"/>
      <c r="BQR234" s="248"/>
      <c r="BQS234" s="249"/>
      <c r="BQT234" s="250"/>
      <c r="BQU234" s="248"/>
      <c r="BQV234" s="249"/>
      <c r="BQW234" s="250"/>
      <c r="BQX234" s="248"/>
      <c r="BQY234" s="249"/>
      <c r="BQZ234" s="250"/>
      <c r="BRA234" s="248"/>
      <c r="BRB234" s="249"/>
      <c r="BRC234" s="250"/>
      <c r="BRD234" s="248"/>
      <c r="BRE234" s="249"/>
      <c r="BRF234" s="250"/>
      <c r="BRG234" s="248"/>
      <c r="BRH234" s="249"/>
      <c r="BRI234" s="250"/>
      <c r="BRJ234" s="248"/>
      <c r="BRK234" s="249"/>
      <c r="BRL234" s="250"/>
      <c r="BRM234" s="248"/>
      <c r="BRN234" s="249"/>
      <c r="BRO234" s="250"/>
      <c r="BRP234" s="248"/>
      <c r="BRQ234" s="249"/>
      <c r="BRR234" s="250"/>
      <c r="BRS234" s="248"/>
      <c r="BRT234" s="249"/>
      <c r="BRU234" s="250"/>
      <c r="BRV234" s="248"/>
      <c r="BRW234" s="249"/>
      <c r="BRX234" s="250"/>
      <c r="BRY234" s="248"/>
      <c r="BRZ234" s="249"/>
      <c r="BSA234" s="250"/>
      <c r="BSB234" s="248"/>
      <c r="BSC234" s="249"/>
      <c r="BSD234" s="250"/>
      <c r="BSE234" s="248"/>
      <c r="BSF234" s="249"/>
      <c r="BSG234" s="250"/>
      <c r="BSH234" s="248"/>
      <c r="BSI234" s="249"/>
      <c r="BSJ234" s="250"/>
      <c r="BSK234" s="248"/>
      <c r="BSL234" s="249"/>
      <c r="BSM234" s="250"/>
      <c r="BSN234" s="248"/>
      <c r="BSO234" s="249"/>
      <c r="BSP234" s="250"/>
      <c r="BSQ234" s="248"/>
      <c r="BSR234" s="249"/>
      <c r="BSS234" s="250"/>
      <c r="BST234" s="248"/>
      <c r="BSU234" s="249"/>
      <c r="BSV234" s="250"/>
      <c r="BSW234" s="248"/>
      <c r="BSX234" s="249"/>
      <c r="BSY234" s="250"/>
      <c r="BSZ234" s="248"/>
      <c r="BTA234" s="249"/>
      <c r="BTB234" s="250"/>
      <c r="BTC234" s="248"/>
      <c r="BTD234" s="249"/>
      <c r="BTE234" s="250"/>
      <c r="BTF234" s="248"/>
      <c r="BTG234" s="249"/>
      <c r="BTH234" s="250"/>
      <c r="BTI234" s="248"/>
      <c r="BTJ234" s="249"/>
      <c r="BTK234" s="250"/>
      <c r="BTL234" s="248"/>
      <c r="BTM234" s="249"/>
      <c r="BTN234" s="250"/>
      <c r="BTO234" s="248"/>
      <c r="BTP234" s="249"/>
      <c r="BTQ234" s="250"/>
      <c r="BTR234" s="248"/>
      <c r="BTS234" s="249"/>
      <c r="BTT234" s="250"/>
      <c r="BTU234" s="248"/>
      <c r="BTV234" s="249"/>
      <c r="BTW234" s="250"/>
      <c r="BTX234" s="248"/>
      <c r="BTY234" s="249"/>
      <c r="BTZ234" s="250"/>
      <c r="BUA234" s="248"/>
      <c r="BUB234" s="249"/>
      <c r="BUC234" s="250"/>
      <c r="BUD234" s="248"/>
      <c r="BUE234" s="249"/>
      <c r="BUF234" s="250"/>
      <c r="BUG234" s="248"/>
      <c r="BUH234" s="249"/>
      <c r="BUI234" s="250"/>
      <c r="BUJ234" s="248"/>
      <c r="BUK234" s="249"/>
      <c r="BUL234" s="250"/>
      <c r="BUM234" s="248"/>
      <c r="BUN234" s="249"/>
      <c r="BUO234" s="250"/>
      <c r="BUP234" s="248"/>
      <c r="BUQ234" s="249"/>
      <c r="BUR234" s="250"/>
      <c r="BUS234" s="248"/>
      <c r="BUT234" s="249"/>
      <c r="BUU234" s="250"/>
      <c r="BUV234" s="248"/>
      <c r="BUW234" s="249"/>
      <c r="BUX234" s="250"/>
      <c r="BUY234" s="248"/>
      <c r="BUZ234" s="249"/>
      <c r="BVA234" s="250"/>
      <c r="BVB234" s="248"/>
      <c r="BVC234" s="249"/>
      <c r="BVD234" s="250"/>
      <c r="BVE234" s="248"/>
      <c r="BVF234" s="249"/>
      <c r="BVG234" s="250"/>
      <c r="BVH234" s="248"/>
      <c r="BVI234" s="249"/>
      <c r="BVJ234" s="250"/>
      <c r="BVK234" s="248"/>
      <c r="BVL234" s="249"/>
      <c r="BVM234" s="250"/>
      <c r="BVN234" s="248"/>
      <c r="BVO234" s="249"/>
      <c r="BVP234" s="250"/>
      <c r="BVQ234" s="248"/>
      <c r="BVR234" s="249"/>
      <c r="BVS234" s="250"/>
      <c r="BVT234" s="248"/>
      <c r="BVU234" s="249"/>
      <c r="BVV234" s="250"/>
      <c r="BVW234" s="248"/>
      <c r="BVX234" s="249"/>
      <c r="BVY234" s="250"/>
      <c r="BVZ234" s="248"/>
      <c r="BWA234" s="249"/>
      <c r="BWB234" s="250"/>
      <c r="BWC234" s="248"/>
      <c r="BWD234" s="249"/>
      <c r="BWE234" s="250"/>
      <c r="BWF234" s="248"/>
      <c r="BWG234" s="249"/>
      <c r="BWH234" s="250"/>
      <c r="BWI234" s="248"/>
      <c r="BWJ234" s="249"/>
      <c r="BWK234" s="250"/>
      <c r="BWL234" s="248"/>
      <c r="BWM234" s="249"/>
      <c r="BWN234" s="250"/>
      <c r="BWO234" s="248"/>
      <c r="BWP234" s="249"/>
      <c r="BWQ234" s="250"/>
      <c r="BWR234" s="248"/>
      <c r="BWS234" s="249"/>
      <c r="BWT234" s="250"/>
      <c r="BWU234" s="248"/>
      <c r="BWV234" s="249"/>
      <c r="BWW234" s="250"/>
      <c r="BWX234" s="248"/>
      <c r="BWY234" s="249"/>
      <c r="BWZ234" s="250"/>
      <c r="BXA234" s="248"/>
      <c r="BXB234" s="249"/>
      <c r="BXC234" s="250"/>
      <c r="BXD234" s="248"/>
      <c r="BXE234" s="249"/>
      <c r="BXF234" s="250"/>
      <c r="BXG234" s="248"/>
      <c r="BXH234" s="249"/>
      <c r="BXI234" s="250"/>
      <c r="BXJ234" s="248"/>
      <c r="BXK234" s="249"/>
      <c r="BXL234" s="250"/>
      <c r="BXM234" s="248"/>
      <c r="BXN234" s="249"/>
      <c r="BXO234" s="250"/>
      <c r="BXP234" s="248"/>
      <c r="BXQ234" s="249"/>
      <c r="BXR234" s="250"/>
      <c r="BXS234" s="248"/>
      <c r="BXT234" s="249"/>
      <c r="BXU234" s="250"/>
      <c r="BXV234" s="248"/>
      <c r="BXW234" s="249"/>
      <c r="BXX234" s="250"/>
      <c r="BXY234" s="248"/>
      <c r="BXZ234" s="249"/>
      <c r="BYA234" s="250"/>
      <c r="BYB234" s="248"/>
      <c r="BYC234" s="249"/>
      <c r="BYD234" s="250"/>
      <c r="BYE234" s="248"/>
      <c r="BYF234" s="249"/>
      <c r="BYG234" s="250"/>
      <c r="BYH234" s="248"/>
      <c r="BYI234" s="249"/>
      <c r="BYJ234" s="250"/>
      <c r="BYK234" s="248"/>
      <c r="BYL234" s="249"/>
      <c r="BYM234" s="250"/>
      <c r="BYN234" s="248"/>
      <c r="BYO234" s="249"/>
      <c r="BYP234" s="250"/>
      <c r="BYQ234" s="248"/>
      <c r="BYR234" s="249"/>
      <c r="BYS234" s="250"/>
      <c r="BYT234" s="248"/>
      <c r="BYU234" s="249"/>
      <c r="BYV234" s="250"/>
      <c r="BYW234" s="248"/>
      <c r="BYX234" s="249"/>
      <c r="BYY234" s="250"/>
      <c r="BYZ234" s="248"/>
      <c r="BZA234" s="249"/>
      <c r="BZB234" s="250"/>
      <c r="BZC234" s="248"/>
      <c r="BZD234" s="249"/>
      <c r="BZE234" s="250"/>
      <c r="BZF234" s="248"/>
      <c r="BZG234" s="249"/>
      <c r="BZH234" s="250"/>
      <c r="BZI234" s="248"/>
      <c r="BZJ234" s="249"/>
      <c r="BZK234" s="250"/>
      <c r="BZL234" s="248"/>
      <c r="BZM234" s="249"/>
      <c r="BZN234" s="250"/>
      <c r="BZO234" s="248"/>
      <c r="BZP234" s="249"/>
      <c r="BZQ234" s="250"/>
      <c r="BZR234" s="248"/>
      <c r="BZS234" s="249"/>
      <c r="BZT234" s="250"/>
      <c r="BZU234" s="248"/>
      <c r="BZV234" s="249"/>
      <c r="BZW234" s="250"/>
      <c r="BZX234" s="248"/>
      <c r="BZY234" s="249"/>
      <c r="BZZ234" s="250"/>
      <c r="CAA234" s="248"/>
      <c r="CAB234" s="249"/>
      <c r="CAC234" s="250"/>
      <c r="CAD234" s="248"/>
      <c r="CAE234" s="249"/>
      <c r="CAF234" s="250"/>
      <c r="CAG234" s="248"/>
      <c r="CAH234" s="249"/>
      <c r="CAI234" s="250"/>
      <c r="CAJ234" s="248"/>
      <c r="CAK234" s="249"/>
      <c r="CAL234" s="250"/>
      <c r="CAM234" s="248"/>
      <c r="CAN234" s="249"/>
      <c r="CAO234" s="250"/>
      <c r="CAP234" s="248"/>
      <c r="CAQ234" s="249"/>
      <c r="CAR234" s="250"/>
      <c r="CAS234" s="248"/>
      <c r="CAT234" s="249"/>
      <c r="CAU234" s="250"/>
      <c r="CAV234" s="248"/>
      <c r="CAW234" s="249"/>
      <c r="CAX234" s="250"/>
      <c r="CAY234" s="248"/>
      <c r="CAZ234" s="249"/>
      <c r="CBA234" s="250"/>
      <c r="CBB234" s="248"/>
      <c r="CBC234" s="249"/>
      <c r="CBD234" s="250"/>
      <c r="CBE234" s="248"/>
      <c r="CBF234" s="249"/>
      <c r="CBG234" s="250"/>
      <c r="CBH234" s="248"/>
      <c r="CBI234" s="249"/>
      <c r="CBJ234" s="250"/>
      <c r="CBK234" s="248"/>
      <c r="CBL234" s="249"/>
      <c r="CBM234" s="250"/>
      <c r="CBN234" s="248"/>
      <c r="CBO234" s="249"/>
      <c r="CBP234" s="250"/>
      <c r="CBQ234" s="248"/>
      <c r="CBR234" s="249"/>
      <c r="CBS234" s="250"/>
      <c r="CBT234" s="248"/>
      <c r="CBU234" s="249"/>
      <c r="CBV234" s="250"/>
      <c r="CBW234" s="248"/>
      <c r="CBX234" s="249"/>
      <c r="CBY234" s="250"/>
      <c r="CBZ234" s="248"/>
      <c r="CCA234" s="249"/>
      <c r="CCB234" s="250"/>
      <c r="CCC234" s="248"/>
      <c r="CCD234" s="249"/>
      <c r="CCE234" s="250"/>
      <c r="CCF234" s="248"/>
      <c r="CCG234" s="249"/>
      <c r="CCH234" s="250"/>
      <c r="CCI234" s="248"/>
      <c r="CCJ234" s="249"/>
      <c r="CCK234" s="250"/>
      <c r="CCL234" s="248"/>
      <c r="CCM234" s="249"/>
      <c r="CCN234" s="250"/>
      <c r="CCO234" s="248"/>
      <c r="CCP234" s="249"/>
      <c r="CCQ234" s="250"/>
      <c r="CCR234" s="248"/>
      <c r="CCS234" s="249"/>
      <c r="CCT234" s="250"/>
      <c r="CCU234" s="248"/>
      <c r="CCV234" s="249"/>
      <c r="CCW234" s="250"/>
      <c r="CCX234" s="248"/>
      <c r="CCY234" s="249"/>
      <c r="CCZ234" s="250"/>
      <c r="CDA234" s="248"/>
      <c r="CDB234" s="249"/>
      <c r="CDC234" s="250"/>
      <c r="CDD234" s="248"/>
      <c r="CDE234" s="249"/>
      <c r="CDF234" s="250"/>
      <c r="CDG234" s="248"/>
      <c r="CDH234" s="249"/>
      <c r="CDI234" s="250"/>
      <c r="CDJ234" s="248"/>
      <c r="CDK234" s="249"/>
      <c r="CDL234" s="250"/>
      <c r="CDM234" s="248"/>
      <c r="CDN234" s="249"/>
      <c r="CDO234" s="250"/>
      <c r="CDP234" s="248"/>
      <c r="CDQ234" s="249"/>
      <c r="CDR234" s="250"/>
      <c r="CDS234" s="248"/>
      <c r="CDT234" s="249"/>
      <c r="CDU234" s="250"/>
      <c r="CDV234" s="248"/>
      <c r="CDW234" s="249"/>
      <c r="CDX234" s="250"/>
      <c r="CDY234" s="248"/>
      <c r="CDZ234" s="249"/>
      <c r="CEA234" s="250"/>
      <c r="CEB234" s="248"/>
      <c r="CEC234" s="249"/>
      <c r="CED234" s="250"/>
      <c r="CEE234" s="248"/>
      <c r="CEF234" s="249"/>
      <c r="CEG234" s="250"/>
      <c r="CEH234" s="248"/>
      <c r="CEI234" s="249"/>
      <c r="CEJ234" s="250"/>
      <c r="CEK234" s="248"/>
      <c r="CEL234" s="249"/>
      <c r="CEM234" s="250"/>
      <c r="CEN234" s="248"/>
      <c r="CEO234" s="249"/>
      <c r="CEP234" s="250"/>
      <c r="CEQ234" s="248"/>
      <c r="CER234" s="249"/>
      <c r="CES234" s="250"/>
      <c r="CET234" s="248"/>
      <c r="CEU234" s="249"/>
      <c r="CEV234" s="250"/>
      <c r="CEW234" s="248"/>
      <c r="CEX234" s="249"/>
      <c r="CEY234" s="250"/>
      <c r="CEZ234" s="248"/>
      <c r="CFA234" s="249"/>
      <c r="CFB234" s="250"/>
      <c r="CFC234" s="248"/>
      <c r="CFD234" s="249"/>
      <c r="CFE234" s="250"/>
      <c r="CFF234" s="248"/>
      <c r="CFG234" s="249"/>
      <c r="CFH234" s="250"/>
      <c r="CFI234" s="248"/>
      <c r="CFJ234" s="249"/>
      <c r="CFK234" s="250"/>
      <c r="CFL234" s="248"/>
      <c r="CFM234" s="249"/>
      <c r="CFN234" s="250"/>
      <c r="CFO234" s="248"/>
      <c r="CFP234" s="249"/>
      <c r="CFQ234" s="250"/>
      <c r="CFR234" s="248"/>
      <c r="CFS234" s="249"/>
      <c r="CFT234" s="250"/>
      <c r="CFU234" s="248"/>
      <c r="CFV234" s="249"/>
      <c r="CFW234" s="250"/>
      <c r="CFX234" s="248"/>
      <c r="CFY234" s="249"/>
      <c r="CFZ234" s="250"/>
      <c r="CGA234" s="248"/>
      <c r="CGB234" s="249"/>
      <c r="CGC234" s="250"/>
      <c r="CGD234" s="248"/>
      <c r="CGE234" s="249"/>
      <c r="CGF234" s="250"/>
      <c r="CGG234" s="248"/>
      <c r="CGH234" s="249"/>
      <c r="CGI234" s="250"/>
      <c r="CGJ234" s="248"/>
      <c r="CGK234" s="249"/>
      <c r="CGL234" s="250"/>
      <c r="CGM234" s="248"/>
      <c r="CGN234" s="249"/>
      <c r="CGO234" s="250"/>
      <c r="CGP234" s="248"/>
      <c r="CGQ234" s="249"/>
      <c r="CGR234" s="250"/>
      <c r="CGS234" s="248"/>
      <c r="CGT234" s="249"/>
      <c r="CGU234" s="250"/>
      <c r="CGV234" s="248"/>
      <c r="CGW234" s="249"/>
      <c r="CGX234" s="250"/>
      <c r="CGY234" s="248"/>
      <c r="CGZ234" s="249"/>
      <c r="CHA234" s="250"/>
      <c r="CHB234" s="248"/>
      <c r="CHC234" s="249"/>
      <c r="CHD234" s="250"/>
      <c r="CHE234" s="248"/>
      <c r="CHF234" s="249"/>
      <c r="CHG234" s="250"/>
      <c r="CHH234" s="248"/>
      <c r="CHI234" s="249"/>
      <c r="CHJ234" s="250"/>
      <c r="CHK234" s="248"/>
      <c r="CHL234" s="249"/>
      <c r="CHM234" s="250"/>
      <c r="CHN234" s="248"/>
      <c r="CHO234" s="249"/>
      <c r="CHP234" s="250"/>
      <c r="CHQ234" s="248"/>
      <c r="CHR234" s="249"/>
      <c r="CHS234" s="250"/>
      <c r="CHT234" s="248"/>
      <c r="CHU234" s="249"/>
      <c r="CHV234" s="250"/>
      <c r="CHW234" s="248"/>
      <c r="CHX234" s="249"/>
      <c r="CHY234" s="250"/>
      <c r="CHZ234" s="248"/>
      <c r="CIA234" s="249"/>
      <c r="CIB234" s="250"/>
      <c r="CIC234" s="248"/>
      <c r="CID234" s="249"/>
      <c r="CIE234" s="250"/>
      <c r="CIF234" s="248"/>
      <c r="CIG234" s="249"/>
      <c r="CIH234" s="250"/>
      <c r="CII234" s="248"/>
      <c r="CIJ234" s="249"/>
      <c r="CIK234" s="250"/>
      <c r="CIL234" s="248"/>
      <c r="CIM234" s="249"/>
      <c r="CIN234" s="250"/>
      <c r="CIO234" s="248"/>
      <c r="CIP234" s="249"/>
      <c r="CIQ234" s="250"/>
      <c r="CIR234" s="248"/>
      <c r="CIS234" s="249"/>
      <c r="CIT234" s="250"/>
      <c r="CIU234" s="248"/>
      <c r="CIV234" s="249"/>
      <c r="CIW234" s="250"/>
      <c r="CIX234" s="248"/>
      <c r="CIY234" s="249"/>
      <c r="CIZ234" s="250"/>
      <c r="CJA234" s="248"/>
      <c r="CJB234" s="249"/>
      <c r="CJC234" s="250"/>
      <c r="CJD234" s="248"/>
      <c r="CJE234" s="249"/>
      <c r="CJF234" s="250"/>
      <c r="CJG234" s="248"/>
      <c r="CJH234" s="249"/>
      <c r="CJI234" s="250"/>
      <c r="CJJ234" s="248"/>
      <c r="CJK234" s="249"/>
      <c r="CJL234" s="250"/>
      <c r="CJM234" s="248"/>
      <c r="CJN234" s="249"/>
      <c r="CJO234" s="250"/>
      <c r="CJP234" s="248"/>
      <c r="CJQ234" s="249"/>
      <c r="CJR234" s="250"/>
      <c r="CJS234" s="248"/>
      <c r="CJT234" s="249"/>
      <c r="CJU234" s="250"/>
      <c r="CJV234" s="248"/>
      <c r="CJW234" s="249"/>
      <c r="CJX234" s="250"/>
      <c r="CJY234" s="248"/>
      <c r="CJZ234" s="249"/>
      <c r="CKA234" s="250"/>
      <c r="CKB234" s="248"/>
      <c r="CKC234" s="249"/>
      <c r="CKD234" s="250"/>
      <c r="CKE234" s="248"/>
      <c r="CKF234" s="249"/>
      <c r="CKG234" s="250"/>
      <c r="CKH234" s="248"/>
      <c r="CKI234" s="249"/>
      <c r="CKJ234" s="250"/>
      <c r="CKK234" s="248"/>
      <c r="CKL234" s="249"/>
      <c r="CKM234" s="250"/>
      <c r="CKN234" s="248"/>
      <c r="CKO234" s="249"/>
      <c r="CKP234" s="250"/>
      <c r="CKQ234" s="248"/>
      <c r="CKR234" s="249"/>
      <c r="CKS234" s="250"/>
      <c r="CKT234" s="248"/>
      <c r="CKU234" s="249"/>
      <c r="CKV234" s="250"/>
      <c r="CKW234" s="248"/>
      <c r="CKX234" s="249"/>
      <c r="CKY234" s="250"/>
      <c r="CKZ234" s="248"/>
      <c r="CLA234" s="249"/>
      <c r="CLB234" s="250"/>
      <c r="CLC234" s="248"/>
      <c r="CLD234" s="249"/>
      <c r="CLE234" s="250"/>
      <c r="CLF234" s="248"/>
      <c r="CLG234" s="249"/>
      <c r="CLH234" s="250"/>
      <c r="CLI234" s="248"/>
      <c r="CLJ234" s="249"/>
      <c r="CLK234" s="250"/>
      <c r="CLL234" s="248"/>
      <c r="CLM234" s="249"/>
      <c r="CLN234" s="250"/>
      <c r="CLO234" s="248"/>
      <c r="CLP234" s="249"/>
      <c r="CLQ234" s="250"/>
      <c r="CLR234" s="248"/>
      <c r="CLS234" s="249"/>
      <c r="CLT234" s="250"/>
      <c r="CLU234" s="248"/>
      <c r="CLV234" s="249"/>
      <c r="CLW234" s="250"/>
      <c r="CLX234" s="248"/>
      <c r="CLY234" s="249"/>
      <c r="CLZ234" s="250"/>
      <c r="CMA234" s="248"/>
      <c r="CMB234" s="249"/>
      <c r="CMC234" s="250"/>
      <c r="CMD234" s="248"/>
      <c r="CME234" s="249"/>
      <c r="CMF234" s="250"/>
      <c r="CMG234" s="248"/>
      <c r="CMH234" s="249"/>
      <c r="CMI234" s="250"/>
      <c r="CMJ234" s="248"/>
      <c r="CMK234" s="249"/>
      <c r="CML234" s="250"/>
      <c r="CMM234" s="248"/>
      <c r="CMN234" s="249"/>
      <c r="CMO234" s="250"/>
      <c r="CMP234" s="248"/>
      <c r="CMQ234" s="249"/>
      <c r="CMR234" s="250"/>
      <c r="CMS234" s="248"/>
      <c r="CMT234" s="249"/>
      <c r="CMU234" s="250"/>
      <c r="CMV234" s="248"/>
      <c r="CMW234" s="249"/>
      <c r="CMX234" s="250"/>
      <c r="CMY234" s="248"/>
      <c r="CMZ234" s="249"/>
      <c r="CNA234" s="250"/>
      <c r="CNB234" s="248"/>
      <c r="CNC234" s="249"/>
      <c r="CND234" s="250"/>
      <c r="CNE234" s="248"/>
      <c r="CNF234" s="249"/>
      <c r="CNG234" s="250"/>
      <c r="CNH234" s="248"/>
      <c r="CNI234" s="249"/>
      <c r="CNJ234" s="250"/>
      <c r="CNK234" s="248"/>
      <c r="CNL234" s="249"/>
      <c r="CNM234" s="250"/>
      <c r="CNN234" s="248"/>
      <c r="CNO234" s="249"/>
      <c r="CNP234" s="250"/>
      <c r="CNQ234" s="248"/>
      <c r="CNR234" s="249"/>
      <c r="CNS234" s="250"/>
      <c r="CNT234" s="248"/>
      <c r="CNU234" s="249"/>
      <c r="CNV234" s="250"/>
      <c r="CNW234" s="248"/>
      <c r="CNX234" s="249"/>
      <c r="CNY234" s="250"/>
      <c r="CNZ234" s="248"/>
      <c r="COA234" s="249"/>
      <c r="COB234" s="250"/>
      <c r="COC234" s="248"/>
      <c r="COD234" s="249"/>
      <c r="COE234" s="250"/>
      <c r="COF234" s="248"/>
      <c r="COG234" s="249"/>
      <c r="COH234" s="250"/>
      <c r="COI234" s="248"/>
      <c r="COJ234" s="249"/>
      <c r="COK234" s="250"/>
      <c r="COL234" s="248"/>
      <c r="COM234" s="249"/>
      <c r="CON234" s="250"/>
      <c r="COO234" s="248"/>
      <c r="COP234" s="249"/>
      <c r="COQ234" s="250"/>
      <c r="COR234" s="248"/>
      <c r="COS234" s="249"/>
      <c r="COT234" s="250"/>
      <c r="COU234" s="248"/>
      <c r="COV234" s="249"/>
      <c r="COW234" s="250"/>
      <c r="COX234" s="248"/>
      <c r="COY234" s="249"/>
      <c r="COZ234" s="250"/>
      <c r="CPA234" s="248"/>
      <c r="CPB234" s="249"/>
      <c r="CPC234" s="250"/>
      <c r="CPD234" s="248"/>
      <c r="CPE234" s="249"/>
      <c r="CPF234" s="250"/>
      <c r="CPG234" s="248"/>
      <c r="CPH234" s="249"/>
      <c r="CPI234" s="250"/>
      <c r="CPJ234" s="248"/>
      <c r="CPK234" s="249"/>
      <c r="CPL234" s="250"/>
      <c r="CPM234" s="248"/>
      <c r="CPN234" s="249"/>
      <c r="CPO234" s="250"/>
      <c r="CPP234" s="248"/>
      <c r="CPQ234" s="249"/>
      <c r="CPR234" s="250"/>
      <c r="CPS234" s="248"/>
      <c r="CPT234" s="249"/>
      <c r="CPU234" s="250"/>
      <c r="CPV234" s="248"/>
      <c r="CPW234" s="249"/>
      <c r="CPX234" s="250"/>
      <c r="CPY234" s="248"/>
      <c r="CPZ234" s="249"/>
      <c r="CQA234" s="250"/>
      <c r="CQB234" s="248"/>
      <c r="CQC234" s="249"/>
      <c r="CQD234" s="250"/>
      <c r="CQE234" s="248"/>
      <c r="CQF234" s="249"/>
      <c r="CQG234" s="250"/>
      <c r="CQH234" s="248"/>
      <c r="CQI234" s="249"/>
      <c r="CQJ234" s="250"/>
      <c r="CQK234" s="248"/>
      <c r="CQL234" s="249"/>
      <c r="CQM234" s="250"/>
      <c r="CQN234" s="248"/>
      <c r="CQO234" s="249"/>
      <c r="CQP234" s="250"/>
      <c r="CQQ234" s="248"/>
      <c r="CQR234" s="249"/>
      <c r="CQS234" s="250"/>
      <c r="CQT234" s="248"/>
      <c r="CQU234" s="249"/>
      <c r="CQV234" s="250"/>
      <c r="CQW234" s="248"/>
      <c r="CQX234" s="249"/>
      <c r="CQY234" s="250"/>
      <c r="CQZ234" s="248"/>
      <c r="CRA234" s="249"/>
      <c r="CRB234" s="250"/>
      <c r="CRC234" s="248"/>
      <c r="CRD234" s="249"/>
      <c r="CRE234" s="250"/>
      <c r="CRF234" s="248"/>
      <c r="CRG234" s="249"/>
      <c r="CRH234" s="250"/>
      <c r="CRI234" s="248"/>
      <c r="CRJ234" s="249"/>
      <c r="CRK234" s="250"/>
      <c r="CRL234" s="248"/>
      <c r="CRM234" s="249"/>
      <c r="CRN234" s="250"/>
      <c r="CRO234" s="248"/>
      <c r="CRP234" s="249"/>
      <c r="CRQ234" s="250"/>
      <c r="CRR234" s="248"/>
      <c r="CRS234" s="249"/>
      <c r="CRT234" s="250"/>
      <c r="CRU234" s="248"/>
      <c r="CRV234" s="249"/>
      <c r="CRW234" s="250"/>
      <c r="CRX234" s="248"/>
      <c r="CRY234" s="249"/>
      <c r="CRZ234" s="250"/>
      <c r="CSA234" s="248"/>
      <c r="CSB234" s="249"/>
      <c r="CSC234" s="250"/>
      <c r="CSD234" s="248"/>
      <c r="CSE234" s="249"/>
      <c r="CSF234" s="250"/>
      <c r="CSG234" s="248"/>
      <c r="CSH234" s="249"/>
      <c r="CSI234" s="250"/>
      <c r="CSJ234" s="248"/>
      <c r="CSK234" s="249"/>
      <c r="CSL234" s="250"/>
      <c r="CSM234" s="248"/>
      <c r="CSN234" s="249"/>
      <c r="CSO234" s="250"/>
      <c r="CSP234" s="248"/>
      <c r="CSQ234" s="249"/>
      <c r="CSR234" s="250"/>
      <c r="CSS234" s="248"/>
      <c r="CST234" s="249"/>
      <c r="CSU234" s="250"/>
      <c r="CSV234" s="248"/>
      <c r="CSW234" s="249"/>
      <c r="CSX234" s="250"/>
      <c r="CSY234" s="248"/>
      <c r="CSZ234" s="249"/>
      <c r="CTA234" s="250"/>
      <c r="CTB234" s="248"/>
      <c r="CTC234" s="249"/>
      <c r="CTD234" s="250"/>
      <c r="CTE234" s="248"/>
      <c r="CTF234" s="249"/>
      <c r="CTG234" s="250"/>
      <c r="CTH234" s="248"/>
      <c r="CTI234" s="249"/>
      <c r="CTJ234" s="250"/>
      <c r="CTK234" s="248"/>
      <c r="CTL234" s="249"/>
      <c r="CTM234" s="250"/>
      <c r="CTN234" s="248"/>
      <c r="CTO234" s="249"/>
      <c r="CTP234" s="250"/>
      <c r="CTQ234" s="248"/>
      <c r="CTR234" s="249"/>
      <c r="CTS234" s="250"/>
      <c r="CTT234" s="248"/>
      <c r="CTU234" s="249"/>
      <c r="CTV234" s="250"/>
      <c r="CTW234" s="248"/>
      <c r="CTX234" s="249"/>
      <c r="CTY234" s="250"/>
      <c r="CTZ234" s="248"/>
      <c r="CUA234" s="249"/>
      <c r="CUB234" s="250"/>
      <c r="CUC234" s="248"/>
      <c r="CUD234" s="249"/>
      <c r="CUE234" s="250"/>
      <c r="CUF234" s="248"/>
      <c r="CUG234" s="249"/>
      <c r="CUH234" s="250"/>
      <c r="CUI234" s="248"/>
      <c r="CUJ234" s="249"/>
      <c r="CUK234" s="250"/>
      <c r="CUL234" s="248"/>
      <c r="CUM234" s="249"/>
      <c r="CUN234" s="250"/>
      <c r="CUO234" s="248"/>
      <c r="CUP234" s="249"/>
      <c r="CUQ234" s="250"/>
      <c r="CUR234" s="248"/>
      <c r="CUS234" s="249"/>
      <c r="CUT234" s="250"/>
      <c r="CUU234" s="248"/>
      <c r="CUV234" s="249"/>
      <c r="CUW234" s="250"/>
      <c r="CUX234" s="248"/>
      <c r="CUY234" s="249"/>
      <c r="CUZ234" s="250"/>
      <c r="CVA234" s="248"/>
      <c r="CVB234" s="249"/>
      <c r="CVC234" s="250"/>
      <c r="CVD234" s="248"/>
      <c r="CVE234" s="249"/>
      <c r="CVF234" s="250"/>
      <c r="CVG234" s="248"/>
      <c r="CVH234" s="249"/>
      <c r="CVI234" s="250"/>
      <c r="CVJ234" s="248"/>
      <c r="CVK234" s="249"/>
      <c r="CVL234" s="250"/>
      <c r="CVM234" s="248"/>
      <c r="CVN234" s="249"/>
      <c r="CVO234" s="250"/>
      <c r="CVP234" s="248"/>
      <c r="CVQ234" s="249"/>
      <c r="CVR234" s="250"/>
      <c r="CVS234" s="248"/>
      <c r="CVT234" s="249"/>
      <c r="CVU234" s="250"/>
      <c r="CVV234" s="248"/>
      <c r="CVW234" s="249"/>
      <c r="CVX234" s="250"/>
      <c r="CVY234" s="248"/>
      <c r="CVZ234" s="249"/>
      <c r="CWA234" s="250"/>
      <c r="CWB234" s="248"/>
      <c r="CWC234" s="249"/>
      <c r="CWD234" s="250"/>
      <c r="CWE234" s="248"/>
      <c r="CWF234" s="249"/>
      <c r="CWG234" s="250"/>
      <c r="CWH234" s="248"/>
      <c r="CWI234" s="249"/>
      <c r="CWJ234" s="250"/>
      <c r="CWK234" s="248"/>
      <c r="CWL234" s="249"/>
      <c r="CWM234" s="250"/>
      <c r="CWN234" s="248"/>
      <c r="CWO234" s="249"/>
      <c r="CWP234" s="250"/>
      <c r="CWQ234" s="248"/>
      <c r="CWR234" s="249"/>
      <c r="CWS234" s="250"/>
      <c r="CWT234" s="248"/>
      <c r="CWU234" s="249"/>
      <c r="CWV234" s="250"/>
      <c r="CWW234" s="248"/>
      <c r="CWX234" s="249"/>
      <c r="CWY234" s="250"/>
      <c r="CWZ234" s="248"/>
      <c r="CXA234" s="249"/>
      <c r="CXB234" s="250"/>
      <c r="CXC234" s="248"/>
      <c r="CXD234" s="249"/>
      <c r="CXE234" s="250"/>
      <c r="CXF234" s="248"/>
      <c r="CXG234" s="249"/>
      <c r="CXH234" s="250"/>
      <c r="CXI234" s="248"/>
      <c r="CXJ234" s="249"/>
      <c r="CXK234" s="250"/>
      <c r="CXL234" s="248"/>
      <c r="CXM234" s="249"/>
      <c r="CXN234" s="250"/>
      <c r="CXO234" s="248"/>
      <c r="CXP234" s="249"/>
      <c r="CXQ234" s="250"/>
      <c r="CXR234" s="248"/>
      <c r="CXS234" s="249"/>
      <c r="CXT234" s="250"/>
      <c r="CXU234" s="248"/>
      <c r="CXV234" s="249"/>
      <c r="CXW234" s="250"/>
      <c r="CXX234" s="248"/>
      <c r="CXY234" s="249"/>
      <c r="CXZ234" s="250"/>
      <c r="CYA234" s="248"/>
      <c r="CYB234" s="249"/>
      <c r="CYC234" s="250"/>
      <c r="CYD234" s="248"/>
      <c r="CYE234" s="249"/>
      <c r="CYF234" s="250"/>
      <c r="CYG234" s="248"/>
      <c r="CYH234" s="249"/>
      <c r="CYI234" s="250"/>
      <c r="CYJ234" s="248"/>
      <c r="CYK234" s="249"/>
      <c r="CYL234" s="250"/>
      <c r="CYM234" s="248"/>
      <c r="CYN234" s="249"/>
      <c r="CYO234" s="250"/>
      <c r="CYP234" s="248"/>
      <c r="CYQ234" s="249"/>
      <c r="CYR234" s="250"/>
      <c r="CYS234" s="248"/>
      <c r="CYT234" s="249"/>
      <c r="CYU234" s="250"/>
      <c r="CYV234" s="248"/>
      <c r="CYW234" s="249"/>
      <c r="CYX234" s="250"/>
      <c r="CYY234" s="248"/>
      <c r="CYZ234" s="249"/>
      <c r="CZA234" s="250"/>
      <c r="CZB234" s="248"/>
      <c r="CZC234" s="249"/>
      <c r="CZD234" s="250"/>
      <c r="CZE234" s="248"/>
      <c r="CZF234" s="249"/>
      <c r="CZG234" s="250"/>
      <c r="CZH234" s="248"/>
      <c r="CZI234" s="249"/>
      <c r="CZJ234" s="250"/>
      <c r="CZK234" s="248"/>
      <c r="CZL234" s="249"/>
      <c r="CZM234" s="250"/>
      <c r="CZN234" s="248"/>
      <c r="CZO234" s="249"/>
      <c r="CZP234" s="250"/>
      <c r="CZQ234" s="248"/>
      <c r="CZR234" s="249"/>
      <c r="CZS234" s="250"/>
      <c r="CZT234" s="248"/>
      <c r="CZU234" s="249"/>
      <c r="CZV234" s="250"/>
      <c r="CZW234" s="248"/>
      <c r="CZX234" s="249"/>
      <c r="CZY234" s="250"/>
      <c r="CZZ234" s="248"/>
      <c r="DAA234" s="249"/>
      <c r="DAB234" s="250"/>
      <c r="DAC234" s="248"/>
      <c r="DAD234" s="249"/>
      <c r="DAE234" s="250"/>
      <c r="DAF234" s="248"/>
      <c r="DAG234" s="249"/>
      <c r="DAH234" s="250"/>
      <c r="DAI234" s="248"/>
      <c r="DAJ234" s="249"/>
      <c r="DAK234" s="250"/>
      <c r="DAL234" s="248"/>
      <c r="DAM234" s="249"/>
      <c r="DAN234" s="250"/>
      <c r="DAO234" s="248"/>
      <c r="DAP234" s="249"/>
      <c r="DAQ234" s="250"/>
      <c r="DAR234" s="248"/>
      <c r="DAS234" s="249"/>
      <c r="DAT234" s="250"/>
      <c r="DAU234" s="248"/>
      <c r="DAV234" s="249"/>
      <c r="DAW234" s="250"/>
      <c r="DAX234" s="248"/>
      <c r="DAY234" s="249"/>
      <c r="DAZ234" s="250"/>
      <c r="DBA234" s="248"/>
      <c r="DBB234" s="249"/>
      <c r="DBC234" s="250"/>
      <c r="DBD234" s="248"/>
      <c r="DBE234" s="249"/>
      <c r="DBF234" s="250"/>
      <c r="DBG234" s="248"/>
      <c r="DBH234" s="249"/>
      <c r="DBI234" s="250"/>
      <c r="DBJ234" s="248"/>
      <c r="DBK234" s="249"/>
      <c r="DBL234" s="250"/>
      <c r="DBM234" s="248"/>
      <c r="DBN234" s="249"/>
      <c r="DBO234" s="250"/>
      <c r="DBP234" s="248"/>
      <c r="DBQ234" s="249"/>
      <c r="DBR234" s="250"/>
      <c r="DBS234" s="248"/>
      <c r="DBT234" s="249"/>
      <c r="DBU234" s="250"/>
      <c r="DBV234" s="248"/>
      <c r="DBW234" s="249"/>
      <c r="DBX234" s="250"/>
      <c r="DBY234" s="248"/>
      <c r="DBZ234" s="249"/>
      <c r="DCA234" s="250"/>
      <c r="DCB234" s="248"/>
      <c r="DCC234" s="249"/>
      <c r="DCD234" s="250"/>
      <c r="DCE234" s="248"/>
      <c r="DCF234" s="249"/>
      <c r="DCG234" s="250"/>
      <c r="DCH234" s="248"/>
      <c r="DCI234" s="249"/>
      <c r="DCJ234" s="250"/>
      <c r="DCK234" s="248"/>
      <c r="DCL234" s="249"/>
      <c r="DCM234" s="250"/>
      <c r="DCN234" s="248"/>
      <c r="DCO234" s="249"/>
      <c r="DCP234" s="250"/>
      <c r="DCQ234" s="248"/>
      <c r="DCR234" s="249"/>
      <c r="DCS234" s="250"/>
      <c r="DCT234" s="248"/>
      <c r="DCU234" s="249"/>
      <c r="DCV234" s="250"/>
      <c r="DCW234" s="248"/>
      <c r="DCX234" s="249"/>
      <c r="DCY234" s="250"/>
      <c r="DCZ234" s="248"/>
      <c r="DDA234" s="249"/>
      <c r="DDB234" s="250"/>
      <c r="DDC234" s="248"/>
      <c r="DDD234" s="249"/>
      <c r="DDE234" s="250"/>
      <c r="DDF234" s="248"/>
      <c r="DDG234" s="249"/>
      <c r="DDH234" s="250"/>
      <c r="DDI234" s="248"/>
      <c r="DDJ234" s="249"/>
      <c r="DDK234" s="250"/>
      <c r="DDL234" s="248"/>
      <c r="DDM234" s="249"/>
      <c r="DDN234" s="250"/>
      <c r="DDO234" s="248"/>
      <c r="DDP234" s="249"/>
      <c r="DDQ234" s="250"/>
      <c r="DDR234" s="248"/>
      <c r="DDS234" s="249"/>
      <c r="DDT234" s="250"/>
      <c r="DDU234" s="248"/>
      <c r="DDV234" s="249"/>
      <c r="DDW234" s="250"/>
      <c r="DDX234" s="248"/>
      <c r="DDY234" s="249"/>
      <c r="DDZ234" s="250"/>
      <c r="DEA234" s="248"/>
      <c r="DEB234" s="249"/>
      <c r="DEC234" s="250"/>
      <c r="DED234" s="248"/>
      <c r="DEE234" s="249"/>
      <c r="DEF234" s="250"/>
      <c r="DEG234" s="248"/>
      <c r="DEH234" s="249"/>
      <c r="DEI234" s="250"/>
      <c r="DEJ234" s="248"/>
      <c r="DEK234" s="249"/>
      <c r="DEL234" s="250"/>
      <c r="DEM234" s="248"/>
      <c r="DEN234" s="249"/>
      <c r="DEO234" s="250"/>
      <c r="DEP234" s="248"/>
      <c r="DEQ234" s="249"/>
      <c r="DER234" s="250"/>
      <c r="DES234" s="248"/>
      <c r="DET234" s="249"/>
      <c r="DEU234" s="250"/>
      <c r="DEV234" s="248"/>
      <c r="DEW234" s="249"/>
      <c r="DEX234" s="250"/>
      <c r="DEY234" s="248"/>
      <c r="DEZ234" s="249"/>
      <c r="DFA234" s="250"/>
      <c r="DFB234" s="248"/>
      <c r="DFC234" s="249"/>
      <c r="DFD234" s="250"/>
      <c r="DFE234" s="248"/>
      <c r="DFF234" s="249"/>
      <c r="DFG234" s="250"/>
      <c r="DFH234" s="248"/>
      <c r="DFI234" s="249"/>
      <c r="DFJ234" s="250"/>
      <c r="DFK234" s="248"/>
      <c r="DFL234" s="249"/>
      <c r="DFM234" s="250"/>
      <c r="DFN234" s="248"/>
      <c r="DFO234" s="249"/>
      <c r="DFP234" s="250"/>
      <c r="DFQ234" s="248"/>
      <c r="DFR234" s="249"/>
      <c r="DFS234" s="250"/>
      <c r="DFT234" s="248"/>
      <c r="DFU234" s="249"/>
      <c r="DFV234" s="250"/>
      <c r="DFW234" s="248"/>
      <c r="DFX234" s="249"/>
      <c r="DFY234" s="250"/>
      <c r="DFZ234" s="248"/>
      <c r="DGA234" s="249"/>
      <c r="DGB234" s="250"/>
      <c r="DGC234" s="248"/>
      <c r="DGD234" s="249"/>
      <c r="DGE234" s="250"/>
      <c r="DGF234" s="248"/>
      <c r="DGG234" s="249"/>
      <c r="DGH234" s="250"/>
      <c r="DGI234" s="248"/>
      <c r="DGJ234" s="249"/>
      <c r="DGK234" s="250"/>
      <c r="DGL234" s="248"/>
      <c r="DGM234" s="249"/>
      <c r="DGN234" s="250"/>
      <c r="DGO234" s="248"/>
      <c r="DGP234" s="249"/>
      <c r="DGQ234" s="250"/>
      <c r="DGR234" s="248"/>
      <c r="DGS234" s="249"/>
      <c r="DGT234" s="250"/>
      <c r="DGU234" s="248"/>
      <c r="DGV234" s="249"/>
      <c r="DGW234" s="250"/>
      <c r="DGX234" s="248"/>
      <c r="DGY234" s="249"/>
      <c r="DGZ234" s="250"/>
      <c r="DHA234" s="248"/>
      <c r="DHB234" s="249"/>
      <c r="DHC234" s="250"/>
      <c r="DHD234" s="248"/>
      <c r="DHE234" s="249"/>
      <c r="DHF234" s="250"/>
      <c r="DHG234" s="248"/>
      <c r="DHH234" s="249"/>
      <c r="DHI234" s="250"/>
      <c r="DHJ234" s="248"/>
      <c r="DHK234" s="249"/>
      <c r="DHL234" s="250"/>
      <c r="DHM234" s="248"/>
      <c r="DHN234" s="249"/>
      <c r="DHO234" s="250"/>
      <c r="DHP234" s="248"/>
      <c r="DHQ234" s="249"/>
      <c r="DHR234" s="250"/>
      <c r="DHS234" s="248"/>
      <c r="DHT234" s="249"/>
      <c r="DHU234" s="250"/>
      <c r="DHV234" s="248"/>
      <c r="DHW234" s="249"/>
      <c r="DHX234" s="250"/>
      <c r="DHY234" s="248"/>
      <c r="DHZ234" s="249"/>
      <c r="DIA234" s="250"/>
      <c r="DIB234" s="248"/>
      <c r="DIC234" s="249"/>
      <c r="DID234" s="250"/>
      <c r="DIE234" s="248"/>
      <c r="DIF234" s="249"/>
      <c r="DIG234" s="250"/>
      <c r="DIH234" s="248"/>
      <c r="DII234" s="249"/>
      <c r="DIJ234" s="250"/>
      <c r="DIK234" s="248"/>
      <c r="DIL234" s="249"/>
      <c r="DIM234" s="250"/>
      <c r="DIN234" s="248"/>
      <c r="DIO234" s="249"/>
      <c r="DIP234" s="250"/>
      <c r="DIQ234" s="248"/>
      <c r="DIR234" s="249"/>
      <c r="DIS234" s="250"/>
      <c r="DIT234" s="248"/>
      <c r="DIU234" s="249"/>
      <c r="DIV234" s="250"/>
      <c r="DIW234" s="248"/>
      <c r="DIX234" s="249"/>
      <c r="DIY234" s="250"/>
      <c r="DIZ234" s="248"/>
      <c r="DJA234" s="249"/>
      <c r="DJB234" s="250"/>
      <c r="DJC234" s="248"/>
      <c r="DJD234" s="249"/>
      <c r="DJE234" s="250"/>
      <c r="DJF234" s="248"/>
      <c r="DJG234" s="249"/>
      <c r="DJH234" s="250"/>
      <c r="DJI234" s="248"/>
      <c r="DJJ234" s="249"/>
      <c r="DJK234" s="250"/>
      <c r="DJL234" s="248"/>
      <c r="DJM234" s="249"/>
      <c r="DJN234" s="250"/>
      <c r="DJO234" s="248"/>
      <c r="DJP234" s="249"/>
      <c r="DJQ234" s="250"/>
      <c r="DJR234" s="248"/>
      <c r="DJS234" s="249"/>
      <c r="DJT234" s="250"/>
      <c r="DJU234" s="248"/>
      <c r="DJV234" s="249"/>
      <c r="DJW234" s="250"/>
      <c r="DJX234" s="248"/>
      <c r="DJY234" s="249"/>
      <c r="DJZ234" s="250"/>
      <c r="DKA234" s="248"/>
      <c r="DKB234" s="249"/>
      <c r="DKC234" s="250"/>
      <c r="DKD234" s="248"/>
      <c r="DKE234" s="249"/>
      <c r="DKF234" s="250"/>
      <c r="DKG234" s="248"/>
      <c r="DKH234" s="249"/>
      <c r="DKI234" s="250"/>
      <c r="DKJ234" s="248"/>
      <c r="DKK234" s="249"/>
      <c r="DKL234" s="250"/>
      <c r="DKM234" s="248"/>
      <c r="DKN234" s="249"/>
      <c r="DKO234" s="250"/>
      <c r="DKP234" s="248"/>
      <c r="DKQ234" s="249"/>
      <c r="DKR234" s="250"/>
      <c r="DKS234" s="248"/>
      <c r="DKT234" s="249"/>
      <c r="DKU234" s="250"/>
      <c r="DKV234" s="248"/>
      <c r="DKW234" s="249"/>
      <c r="DKX234" s="250"/>
      <c r="DKY234" s="248"/>
      <c r="DKZ234" s="249"/>
      <c r="DLA234" s="250"/>
      <c r="DLB234" s="248"/>
      <c r="DLC234" s="249"/>
      <c r="DLD234" s="250"/>
      <c r="DLE234" s="248"/>
      <c r="DLF234" s="249"/>
      <c r="DLG234" s="250"/>
      <c r="DLH234" s="248"/>
      <c r="DLI234" s="249"/>
      <c r="DLJ234" s="250"/>
      <c r="DLK234" s="248"/>
      <c r="DLL234" s="249"/>
      <c r="DLM234" s="250"/>
      <c r="DLN234" s="248"/>
      <c r="DLO234" s="249"/>
      <c r="DLP234" s="250"/>
      <c r="DLQ234" s="248"/>
      <c r="DLR234" s="249"/>
      <c r="DLS234" s="250"/>
      <c r="DLT234" s="248"/>
      <c r="DLU234" s="249"/>
      <c r="DLV234" s="250"/>
      <c r="DLW234" s="248"/>
      <c r="DLX234" s="249"/>
      <c r="DLY234" s="250"/>
      <c r="DLZ234" s="248"/>
      <c r="DMA234" s="249"/>
      <c r="DMB234" s="250"/>
      <c r="DMC234" s="248"/>
      <c r="DMD234" s="249"/>
      <c r="DME234" s="250"/>
      <c r="DMF234" s="248"/>
      <c r="DMG234" s="249"/>
      <c r="DMH234" s="250"/>
      <c r="DMI234" s="248"/>
      <c r="DMJ234" s="249"/>
      <c r="DMK234" s="250"/>
      <c r="DML234" s="248"/>
      <c r="DMM234" s="249"/>
      <c r="DMN234" s="250"/>
      <c r="DMO234" s="248"/>
      <c r="DMP234" s="249"/>
      <c r="DMQ234" s="250"/>
      <c r="DMR234" s="248"/>
      <c r="DMS234" s="249"/>
      <c r="DMT234" s="250"/>
      <c r="DMU234" s="248"/>
      <c r="DMV234" s="249"/>
      <c r="DMW234" s="250"/>
      <c r="DMX234" s="248"/>
      <c r="DMY234" s="249"/>
      <c r="DMZ234" s="250"/>
      <c r="DNA234" s="248"/>
      <c r="DNB234" s="249"/>
      <c r="DNC234" s="250"/>
      <c r="DND234" s="248"/>
      <c r="DNE234" s="249"/>
      <c r="DNF234" s="250"/>
      <c r="DNG234" s="248"/>
      <c r="DNH234" s="249"/>
      <c r="DNI234" s="250"/>
      <c r="DNJ234" s="248"/>
      <c r="DNK234" s="249"/>
      <c r="DNL234" s="250"/>
      <c r="DNM234" s="248"/>
      <c r="DNN234" s="249"/>
      <c r="DNO234" s="250"/>
      <c r="DNP234" s="248"/>
      <c r="DNQ234" s="249"/>
      <c r="DNR234" s="250"/>
      <c r="DNS234" s="248"/>
      <c r="DNT234" s="249"/>
      <c r="DNU234" s="250"/>
      <c r="DNV234" s="248"/>
      <c r="DNW234" s="249"/>
      <c r="DNX234" s="250"/>
      <c r="DNY234" s="248"/>
      <c r="DNZ234" s="249"/>
      <c r="DOA234" s="250"/>
      <c r="DOB234" s="248"/>
      <c r="DOC234" s="249"/>
      <c r="DOD234" s="250"/>
      <c r="DOE234" s="248"/>
      <c r="DOF234" s="249"/>
      <c r="DOG234" s="250"/>
      <c r="DOH234" s="248"/>
      <c r="DOI234" s="249"/>
      <c r="DOJ234" s="250"/>
      <c r="DOK234" s="248"/>
      <c r="DOL234" s="249"/>
      <c r="DOM234" s="250"/>
      <c r="DON234" s="248"/>
      <c r="DOO234" s="249"/>
      <c r="DOP234" s="250"/>
      <c r="DOQ234" s="248"/>
      <c r="DOR234" s="249"/>
      <c r="DOS234" s="250"/>
      <c r="DOT234" s="248"/>
      <c r="DOU234" s="249"/>
      <c r="DOV234" s="250"/>
      <c r="DOW234" s="248"/>
      <c r="DOX234" s="249"/>
      <c r="DOY234" s="250"/>
      <c r="DOZ234" s="248"/>
      <c r="DPA234" s="249"/>
      <c r="DPB234" s="250"/>
      <c r="DPC234" s="248"/>
      <c r="DPD234" s="249"/>
      <c r="DPE234" s="250"/>
      <c r="DPF234" s="248"/>
      <c r="DPG234" s="249"/>
      <c r="DPH234" s="250"/>
      <c r="DPI234" s="248"/>
      <c r="DPJ234" s="249"/>
      <c r="DPK234" s="250"/>
      <c r="DPL234" s="248"/>
      <c r="DPM234" s="249"/>
      <c r="DPN234" s="250"/>
      <c r="DPO234" s="248"/>
      <c r="DPP234" s="249"/>
      <c r="DPQ234" s="250"/>
      <c r="DPR234" s="248"/>
      <c r="DPS234" s="249"/>
      <c r="DPT234" s="250"/>
      <c r="DPU234" s="248"/>
      <c r="DPV234" s="249"/>
      <c r="DPW234" s="250"/>
      <c r="DPX234" s="248"/>
      <c r="DPY234" s="249"/>
      <c r="DPZ234" s="250"/>
      <c r="DQA234" s="248"/>
      <c r="DQB234" s="249"/>
      <c r="DQC234" s="250"/>
      <c r="DQD234" s="248"/>
      <c r="DQE234" s="249"/>
      <c r="DQF234" s="250"/>
      <c r="DQG234" s="248"/>
      <c r="DQH234" s="249"/>
      <c r="DQI234" s="250"/>
      <c r="DQJ234" s="248"/>
      <c r="DQK234" s="249"/>
      <c r="DQL234" s="250"/>
      <c r="DQM234" s="248"/>
      <c r="DQN234" s="249"/>
      <c r="DQO234" s="250"/>
      <c r="DQP234" s="248"/>
      <c r="DQQ234" s="249"/>
      <c r="DQR234" s="250"/>
      <c r="DQS234" s="248"/>
      <c r="DQT234" s="249"/>
      <c r="DQU234" s="250"/>
      <c r="DQV234" s="248"/>
      <c r="DQW234" s="249"/>
      <c r="DQX234" s="250"/>
      <c r="DQY234" s="248"/>
      <c r="DQZ234" s="249"/>
      <c r="DRA234" s="250"/>
      <c r="DRB234" s="248"/>
      <c r="DRC234" s="249"/>
      <c r="DRD234" s="250"/>
      <c r="DRE234" s="248"/>
      <c r="DRF234" s="249"/>
      <c r="DRG234" s="250"/>
      <c r="DRH234" s="248"/>
      <c r="DRI234" s="249"/>
      <c r="DRJ234" s="250"/>
      <c r="DRK234" s="248"/>
      <c r="DRL234" s="249"/>
      <c r="DRM234" s="250"/>
      <c r="DRN234" s="248"/>
      <c r="DRO234" s="249"/>
      <c r="DRP234" s="250"/>
      <c r="DRQ234" s="248"/>
      <c r="DRR234" s="249"/>
      <c r="DRS234" s="250"/>
      <c r="DRT234" s="248"/>
      <c r="DRU234" s="249"/>
      <c r="DRV234" s="250"/>
      <c r="DRW234" s="248"/>
      <c r="DRX234" s="249"/>
      <c r="DRY234" s="250"/>
      <c r="DRZ234" s="248"/>
      <c r="DSA234" s="249"/>
      <c r="DSB234" s="250"/>
      <c r="DSC234" s="248"/>
      <c r="DSD234" s="249"/>
      <c r="DSE234" s="250"/>
      <c r="DSF234" s="248"/>
      <c r="DSG234" s="249"/>
      <c r="DSH234" s="250"/>
      <c r="DSI234" s="248"/>
      <c r="DSJ234" s="249"/>
      <c r="DSK234" s="250"/>
      <c r="DSL234" s="248"/>
      <c r="DSM234" s="249"/>
      <c r="DSN234" s="250"/>
      <c r="DSO234" s="248"/>
      <c r="DSP234" s="249"/>
      <c r="DSQ234" s="250"/>
      <c r="DSR234" s="248"/>
      <c r="DSS234" s="249"/>
      <c r="DST234" s="250"/>
      <c r="DSU234" s="248"/>
      <c r="DSV234" s="249"/>
      <c r="DSW234" s="250"/>
      <c r="DSX234" s="248"/>
      <c r="DSY234" s="249"/>
      <c r="DSZ234" s="250"/>
      <c r="DTA234" s="248"/>
      <c r="DTB234" s="249"/>
      <c r="DTC234" s="250"/>
      <c r="DTD234" s="248"/>
      <c r="DTE234" s="249"/>
      <c r="DTF234" s="250"/>
      <c r="DTG234" s="248"/>
      <c r="DTH234" s="249"/>
      <c r="DTI234" s="250"/>
      <c r="DTJ234" s="248"/>
      <c r="DTK234" s="249"/>
      <c r="DTL234" s="250"/>
      <c r="DTM234" s="248"/>
      <c r="DTN234" s="249"/>
      <c r="DTO234" s="250"/>
      <c r="DTP234" s="248"/>
      <c r="DTQ234" s="249"/>
      <c r="DTR234" s="250"/>
      <c r="DTS234" s="248"/>
      <c r="DTT234" s="249"/>
      <c r="DTU234" s="250"/>
      <c r="DTV234" s="248"/>
      <c r="DTW234" s="249"/>
      <c r="DTX234" s="250"/>
      <c r="DTY234" s="248"/>
      <c r="DTZ234" s="249"/>
      <c r="DUA234" s="250"/>
      <c r="DUB234" s="248"/>
      <c r="DUC234" s="249"/>
      <c r="DUD234" s="250"/>
      <c r="DUE234" s="248"/>
      <c r="DUF234" s="249"/>
      <c r="DUG234" s="250"/>
      <c r="DUH234" s="248"/>
      <c r="DUI234" s="249"/>
      <c r="DUJ234" s="250"/>
      <c r="DUK234" s="248"/>
      <c r="DUL234" s="249"/>
      <c r="DUM234" s="250"/>
      <c r="DUN234" s="248"/>
      <c r="DUO234" s="249"/>
      <c r="DUP234" s="250"/>
      <c r="DUQ234" s="248"/>
      <c r="DUR234" s="249"/>
      <c r="DUS234" s="250"/>
      <c r="DUT234" s="248"/>
      <c r="DUU234" s="249"/>
      <c r="DUV234" s="250"/>
      <c r="DUW234" s="248"/>
      <c r="DUX234" s="249"/>
      <c r="DUY234" s="250"/>
      <c r="DUZ234" s="248"/>
      <c r="DVA234" s="249"/>
      <c r="DVB234" s="250"/>
      <c r="DVC234" s="248"/>
      <c r="DVD234" s="249"/>
      <c r="DVE234" s="250"/>
      <c r="DVF234" s="248"/>
      <c r="DVG234" s="249"/>
      <c r="DVH234" s="250"/>
      <c r="DVI234" s="248"/>
      <c r="DVJ234" s="249"/>
      <c r="DVK234" s="250"/>
      <c r="DVL234" s="248"/>
      <c r="DVM234" s="249"/>
      <c r="DVN234" s="250"/>
      <c r="DVO234" s="248"/>
      <c r="DVP234" s="249"/>
      <c r="DVQ234" s="250"/>
      <c r="DVR234" s="248"/>
      <c r="DVS234" s="249"/>
      <c r="DVT234" s="250"/>
      <c r="DVU234" s="248"/>
      <c r="DVV234" s="249"/>
      <c r="DVW234" s="250"/>
      <c r="DVX234" s="248"/>
      <c r="DVY234" s="249"/>
      <c r="DVZ234" s="250"/>
      <c r="DWA234" s="248"/>
      <c r="DWB234" s="249"/>
      <c r="DWC234" s="250"/>
      <c r="DWD234" s="248"/>
      <c r="DWE234" s="249"/>
      <c r="DWF234" s="250"/>
      <c r="DWG234" s="248"/>
      <c r="DWH234" s="249"/>
      <c r="DWI234" s="250"/>
      <c r="DWJ234" s="248"/>
      <c r="DWK234" s="249"/>
      <c r="DWL234" s="250"/>
      <c r="DWM234" s="248"/>
      <c r="DWN234" s="249"/>
      <c r="DWO234" s="250"/>
      <c r="DWP234" s="248"/>
      <c r="DWQ234" s="249"/>
      <c r="DWR234" s="250"/>
      <c r="DWS234" s="248"/>
      <c r="DWT234" s="249"/>
      <c r="DWU234" s="250"/>
      <c r="DWV234" s="248"/>
      <c r="DWW234" s="249"/>
      <c r="DWX234" s="250"/>
      <c r="DWY234" s="248"/>
      <c r="DWZ234" s="249"/>
      <c r="DXA234" s="250"/>
      <c r="DXB234" s="248"/>
      <c r="DXC234" s="249"/>
      <c r="DXD234" s="250"/>
      <c r="DXE234" s="248"/>
      <c r="DXF234" s="249"/>
      <c r="DXG234" s="250"/>
      <c r="DXH234" s="248"/>
      <c r="DXI234" s="249"/>
      <c r="DXJ234" s="250"/>
      <c r="DXK234" s="248"/>
      <c r="DXL234" s="249"/>
      <c r="DXM234" s="250"/>
      <c r="DXN234" s="248"/>
      <c r="DXO234" s="249"/>
      <c r="DXP234" s="250"/>
      <c r="DXQ234" s="248"/>
      <c r="DXR234" s="249"/>
      <c r="DXS234" s="250"/>
      <c r="DXT234" s="248"/>
      <c r="DXU234" s="249"/>
      <c r="DXV234" s="250"/>
      <c r="DXW234" s="248"/>
      <c r="DXX234" s="249"/>
      <c r="DXY234" s="250"/>
      <c r="DXZ234" s="248"/>
      <c r="DYA234" s="249"/>
      <c r="DYB234" s="250"/>
      <c r="DYC234" s="248"/>
      <c r="DYD234" s="249"/>
      <c r="DYE234" s="250"/>
      <c r="DYF234" s="248"/>
      <c r="DYG234" s="249"/>
      <c r="DYH234" s="250"/>
      <c r="DYI234" s="248"/>
      <c r="DYJ234" s="249"/>
      <c r="DYK234" s="250"/>
      <c r="DYL234" s="248"/>
      <c r="DYM234" s="249"/>
      <c r="DYN234" s="250"/>
      <c r="DYO234" s="248"/>
      <c r="DYP234" s="249"/>
      <c r="DYQ234" s="250"/>
      <c r="DYR234" s="248"/>
      <c r="DYS234" s="249"/>
      <c r="DYT234" s="250"/>
      <c r="DYU234" s="248"/>
      <c r="DYV234" s="249"/>
      <c r="DYW234" s="250"/>
      <c r="DYX234" s="248"/>
      <c r="DYY234" s="249"/>
      <c r="DYZ234" s="250"/>
      <c r="DZA234" s="248"/>
      <c r="DZB234" s="249"/>
      <c r="DZC234" s="250"/>
      <c r="DZD234" s="248"/>
      <c r="DZE234" s="249"/>
      <c r="DZF234" s="250"/>
      <c r="DZG234" s="248"/>
      <c r="DZH234" s="249"/>
      <c r="DZI234" s="250"/>
      <c r="DZJ234" s="248"/>
      <c r="DZK234" s="249"/>
      <c r="DZL234" s="250"/>
      <c r="DZM234" s="248"/>
      <c r="DZN234" s="249"/>
      <c r="DZO234" s="250"/>
      <c r="DZP234" s="248"/>
      <c r="DZQ234" s="249"/>
      <c r="DZR234" s="250"/>
      <c r="DZS234" s="248"/>
      <c r="DZT234" s="249"/>
      <c r="DZU234" s="250"/>
      <c r="DZV234" s="248"/>
      <c r="DZW234" s="249"/>
      <c r="DZX234" s="250"/>
      <c r="DZY234" s="248"/>
      <c r="DZZ234" s="249"/>
      <c r="EAA234" s="250"/>
      <c r="EAB234" s="248"/>
      <c r="EAC234" s="249"/>
      <c r="EAD234" s="250"/>
      <c r="EAE234" s="248"/>
      <c r="EAF234" s="249"/>
      <c r="EAG234" s="250"/>
      <c r="EAH234" s="248"/>
      <c r="EAI234" s="249"/>
      <c r="EAJ234" s="250"/>
      <c r="EAK234" s="248"/>
      <c r="EAL234" s="249"/>
      <c r="EAM234" s="250"/>
      <c r="EAN234" s="248"/>
      <c r="EAO234" s="249"/>
      <c r="EAP234" s="250"/>
      <c r="EAQ234" s="248"/>
      <c r="EAR234" s="249"/>
      <c r="EAS234" s="250"/>
      <c r="EAT234" s="248"/>
      <c r="EAU234" s="249"/>
      <c r="EAV234" s="250"/>
      <c r="EAW234" s="248"/>
      <c r="EAX234" s="249"/>
      <c r="EAY234" s="250"/>
      <c r="EAZ234" s="248"/>
      <c r="EBA234" s="249"/>
      <c r="EBB234" s="250"/>
      <c r="EBC234" s="248"/>
      <c r="EBD234" s="249"/>
      <c r="EBE234" s="250"/>
      <c r="EBF234" s="248"/>
      <c r="EBG234" s="249"/>
      <c r="EBH234" s="250"/>
      <c r="EBI234" s="248"/>
      <c r="EBJ234" s="249"/>
      <c r="EBK234" s="250"/>
      <c r="EBL234" s="248"/>
      <c r="EBM234" s="249"/>
      <c r="EBN234" s="250"/>
      <c r="EBO234" s="248"/>
      <c r="EBP234" s="249"/>
      <c r="EBQ234" s="250"/>
      <c r="EBR234" s="248"/>
      <c r="EBS234" s="249"/>
      <c r="EBT234" s="250"/>
      <c r="EBU234" s="248"/>
      <c r="EBV234" s="249"/>
      <c r="EBW234" s="250"/>
      <c r="EBX234" s="248"/>
      <c r="EBY234" s="249"/>
      <c r="EBZ234" s="250"/>
      <c r="ECA234" s="248"/>
      <c r="ECB234" s="249"/>
      <c r="ECC234" s="250"/>
      <c r="ECD234" s="248"/>
      <c r="ECE234" s="249"/>
      <c r="ECF234" s="250"/>
      <c r="ECG234" s="248"/>
      <c r="ECH234" s="249"/>
      <c r="ECI234" s="250"/>
      <c r="ECJ234" s="248"/>
      <c r="ECK234" s="249"/>
      <c r="ECL234" s="250"/>
      <c r="ECM234" s="248"/>
      <c r="ECN234" s="249"/>
      <c r="ECO234" s="250"/>
      <c r="ECP234" s="248"/>
      <c r="ECQ234" s="249"/>
      <c r="ECR234" s="250"/>
      <c r="ECS234" s="248"/>
      <c r="ECT234" s="249"/>
      <c r="ECU234" s="250"/>
      <c r="ECV234" s="248"/>
      <c r="ECW234" s="249"/>
      <c r="ECX234" s="250"/>
      <c r="ECY234" s="248"/>
      <c r="ECZ234" s="249"/>
      <c r="EDA234" s="250"/>
      <c r="EDB234" s="248"/>
      <c r="EDC234" s="249"/>
      <c r="EDD234" s="250"/>
      <c r="EDE234" s="248"/>
      <c r="EDF234" s="249"/>
      <c r="EDG234" s="250"/>
      <c r="EDH234" s="248"/>
      <c r="EDI234" s="249"/>
      <c r="EDJ234" s="250"/>
      <c r="EDK234" s="248"/>
      <c r="EDL234" s="249"/>
      <c r="EDM234" s="250"/>
      <c r="EDN234" s="248"/>
      <c r="EDO234" s="249"/>
      <c r="EDP234" s="250"/>
      <c r="EDQ234" s="248"/>
      <c r="EDR234" s="249"/>
      <c r="EDS234" s="250"/>
      <c r="EDT234" s="248"/>
      <c r="EDU234" s="249"/>
      <c r="EDV234" s="250"/>
      <c r="EDW234" s="248"/>
      <c r="EDX234" s="249"/>
      <c r="EDY234" s="250"/>
      <c r="EDZ234" s="248"/>
      <c r="EEA234" s="249"/>
      <c r="EEB234" s="250"/>
      <c r="EEC234" s="248"/>
      <c r="EED234" s="249"/>
      <c r="EEE234" s="250"/>
      <c r="EEF234" s="248"/>
      <c r="EEG234" s="249"/>
      <c r="EEH234" s="250"/>
      <c r="EEI234" s="248"/>
      <c r="EEJ234" s="249"/>
      <c r="EEK234" s="250"/>
      <c r="EEL234" s="248"/>
      <c r="EEM234" s="249"/>
      <c r="EEN234" s="250"/>
      <c r="EEO234" s="248"/>
      <c r="EEP234" s="249"/>
      <c r="EEQ234" s="250"/>
      <c r="EER234" s="248"/>
      <c r="EES234" s="249"/>
      <c r="EET234" s="250"/>
      <c r="EEU234" s="248"/>
      <c r="EEV234" s="249"/>
      <c r="EEW234" s="250"/>
      <c r="EEX234" s="248"/>
      <c r="EEY234" s="249"/>
      <c r="EEZ234" s="250"/>
      <c r="EFA234" s="248"/>
      <c r="EFB234" s="249"/>
      <c r="EFC234" s="250"/>
      <c r="EFD234" s="248"/>
      <c r="EFE234" s="249"/>
      <c r="EFF234" s="250"/>
      <c r="EFG234" s="248"/>
      <c r="EFH234" s="249"/>
      <c r="EFI234" s="250"/>
      <c r="EFJ234" s="248"/>
      <c r="EFK234" s="249"/>
      <c r="EFL234" s="250"/>
      <c r="EFM234" s="248"/>
      <c r="EFN234" s="249"/>
      <c r="EFO234" s="250"/>
      <c r="EFP234" s="248"/>
      <c r="EFQ234" s="249"/>
      <c r="EFR234" s="250"/>
      <c r="EFS234" s="248"/>
      <c r="EFT234" s="249"/>
      <c r="EFU234" s="250"/>
      <c r="EFV234" s="248"/>
      <c r="EFW234" s="249"/>
      <c r="EFX234" s="250"/>
      <c r="EFY234" s="248"/>
      <c r="EFZ234" s="249"/>
      <c r="EGA234" s="250"/>
      <c r="EGB234" s="248"/>
      <c r="EGC234" s="249"/>
      <c r="EGD234" s="250"/>
      <c r="EGE234" s="248"/>
      <c r="EGF234" s="249"/>
      <c r="EGG234" s="250"/>
      <c r="EGH234" s="248"/>
      <c r="EGI234" s="249"/>
      <c r="EGJ234" s="250"/>
      <c r="EGK234" s="248"/>
      <c r="EGL234" s="249"/>
      <c r="EGM234" s="250"/>
      <c r="EGN234" s="248"/>
      <c r="EGO234" s="249"/>
      <c r="EGP234" s="250"/>
      <c r="EGQ234" s="248"/>
      <c r="EGR234" s="249"/>
      <c r="EGS234" s="250"/>
      <c r="EGT234" s="248"/>
      <c r="EGU234" s="249"/>
      <c r="EGV234" s="250"/>
      <c r="EGW234" s="248"/>
      <c r="EGX234" s="249"/>
      <c r="EGY234" s="250"/>
      <c r="EGZ234" s="248"/>
      <c r="EHA234" s="249"/>
      <c r="EHB234" s="250"/>
      <c r="EHC234" s="248"/>
      <c r="EHD234" s="249"/>
      <c r="EHE234" s="250"/>
      <c r="EHF234" s="248"/>
      <c r="EHG234" s="249"/>
      <c r="EHH234" s="250"/>
      <c r="EHI234" s="248"/>
      <c r="EHJ234" s="249"/>
      <c r="EHK234" s="250"/>
      <c r="EHL234" s="248"/>
      <c r="EHM234" s="249"/>
      <c r="EHN234" s="250"/>
      <c r="EHO234" s="248"/>
      <c r="EHP234" s="249"/>
      <c r="EHQ234" s="250"/>
      <c r="EHR234" s="248"/>
      <c r="EHS234" s="249"/>
      <c r="EHT234" s="250"/>
      <c r="EHU234" s="248"/>
      <c r="EHV234" s="249"/>
      <c r="EHW234" s="250"/>
      <c r="EHX234" s="248"/>
      <c r="EHY234" s="249"/>
      <c r="EHZ234" s="250"/>
      <c r="EIA234" s="248"/>
      <c r="EIB234" s="249"/>
      <c r="EIC234" s="250"/>
      <c r="EID234" s="248"/>
      <c r="EIE234" s="249"/>
      <c r="EIF234" s="250"/>
      <c r="EIG234" s="248"/>
      <c r="EIH234" s="249"/>
      <c r="EII234" s="250"/>
      <c r="EIJ234" s="248"/>
      <c r="EIK234" s="249"/>
      <c r="EIL234" s="250"/>
      <c r="EIM234" s="248"/>
      <c r="EIN234" s="249"/>
      <c r="EIO234" s="250"/>
      <c r="EIP234" s="248"/>
      <c r="EIQ234" s="249"/>
      <c r="EIR234" s="250"/>
      <c r="EIS234" s="248"/>
      <c r="EIT234" s="249"/>
      <c r="EIU234" s="250"/>
      <c r="EIV234" s="248"/>
      <c r="EIW234" s="249"/>
      <c r="EIX234" s="250"/>
      <c r="EIY234" s="248"/>
      <c r="EIZ234" s="249"/>
      <c r="EJA234" s="250"/>
      <c r="EJB234" s="248"/>
      <c r="EJC234" s="249"/>
      <c r="EJD234" s="250"/>
      <c r="EJE234" s="248"/>
      <c r="EJF234" s="249"/>
      <c r="EJG234" s="250"/>
      <c r="EJH234" s="248"/>
      <c r="EJI234" s="249"/>
      <c r="EJJ234" s="250"/>
      <c r="EJK234" s="248"/>
      <c r="EJL234" s="249"/>
      <c r="EJM234" s="250"/>
      <c r="EJN234" s="248"/>
      <c r="EJO234" s="249"/>
      <c r="EJP234" s="250"/>
      <c r="EJQ234" s="248"/>
      <c r="EJR234" s="249"/>
      <c r="EJS234" s="250"/>
      <c r="EJT234" s="248"/>
      <c r="EJU234" s="249"/>
      <c r="EJV234" s="250"/>
      <c r="EJW234" s="248"/>
      <c r="EJX234" s="249"/>
      <c r="EJY234" s="250"/>
      <c r="EJZ234" s="248"/>
      <c r="EKA234" s="249"/>
      <c r="EKB234" s="250"/>
      <c r="EKC234" s="248"/>
      <c r="EKD234" s="249"/>
      <c r="EKE234" s="250"/>
      <c r="EKF234" s="248"/>
      <c r="EKG234" s="249"/>
      <c r="EKH234" s="250"/>
      <c r="EKI234" s="248"/>
      <c r="EKJ234" s="249"/>
      <c r="EKK234" s="250"/>
      <c r="EKL234" s="248"/>
      <c r="EKM234" s="249"/>
      <c r="EKN234" s="250"/>
      <c r="EKO234" s="248"/>
      <c r="EKP234" s="249"/>
      <c r="EKQ234" s="250"/>
      <c r="EKR234" s="248"/>
      <c r="EKS234" s="249"/>
      <c r="EKT234" s="250"/>
      <c r="EKU234" s="248"/>
      <c r="EKV234" s="249"/>
      <c r="EKW234" s="250"/>
      <c r="EKX234" s="248"/>
      <c r="EKY234" s="249"/>
      <c r="EKZ234" s="250"/>
      <c r="ELA234" s="248"/>
      <c r="ELB234" s="249"/>
      <c r="ELC234" s="250"/>
      <c r="ELD234" s="248"/>
      <c r="ELE234" s="249"/>
      <c r="ELF234" s="250"/>
      <c r="ELG234" s="248"/>
      <c r="ELH234" s="249"/>
      <c r="ELI234" s="250"/>
      <c r="ELJ234" s="248"/>
      <c r="ELK234" s="249"/>
      <c r="ELL234" s="250"/>
      <c r="ELM234" s="248"/>
      <c r="ELN234" s="249"/>
      <c r="ELO234" s="250"/>
      <c r="ELP234" s="248"/>
      <c r="ELQ234" s="249"/>
      <c r="ELR234" s="250"/>
      <c r="ELS234" s="248"/>
      <c r="ELT234" s="249"/>
      <c r="ELU234" s="250"/>
      <c r="ELV234" s="248"/>
      <c r="ELW234" s="249"/>
      <c r="ELX234" s="250"/>
      <c r="ELY234" s="248"/>
      <c r="ELZ234" s="249"/>
      <c r="EMA234" s="250"/>
      <c r="EMB234" s="248"/>
      <c r="EMC234" s="249"/>
      <c r="EMD234" s="250"/>
      <c r="EME234" s="248"/>
      <c r="EMF234" s="249"/>
      <c r="EMG234" s="250"/>
      <c r="EMH234" s="248"/>
      <c r="EMI234" s="249"/>
      <c r="EMJ234" s="250"/>
      <c r="EMK234" s="248"/>
      <c r="EML234" s="249"/>
      <c r="EMM234" s="250"/>
      <c r="EMN234" s="248"/>
      <c r="EMO234" s="249"/>
      <c r="EMP234" s="250"/>
      <c r="EMQ234" s="248"/>
      <c r="EMR234" s="249"/>
      <c r="EMS234" s="250"/>
      <c r="EMT234" s="248"/>
      <c r="EMU234" s="249"/>
      <c r="EMV234" s="250"/>
      <c r="EMW234" s="248"/>
      <c r="EMX234" s="249"/>
      <c r="EMY234" s="250"/>
      <c r="EMZ234" s="248"/>
      <c r="ENA234" s="249"/>
      <c r="ENB234" s="250"/>
      <c r="ENC234" s="248"/>
      <c r="END234" s="249"/>
      <c r="ENE234" s="250"/>
      <c r="ENF234" s="248"/>
      <c r="ENG234" s="249"/>
      <c r="ENH234" s="250"/>
      <c r="ENI234" s="248"/>
      <c r="ENJ234" s="249"/>
      <c r="ENK234" s="250"/>
      <c r="ENL234" s="248"/>
      <c r="ENM234" s="249"/>
      <c r="ENN234" s="250"/>
      <c r="ENO234" s="248"/>
      <c r="ENP234" s="249"/>
      <c r="ENQ234" s="250"/>
      <c r="ENR234" s="248"/>
      <c r="ENS234" s="249"/>
      <c r="ENT234" s="250"/>
      <c r="ENU234" s="248"/>
      <c r="ENV234" s="249"/>
      <c r="ENW234" s="250"/>
      <c r="ENX234" s="248"/>
      <c r="ENY234" s="249"/>
      <c r="ENZ234" s="250"/>
      <c r="EOA234" s="248"/>
      <c r="EOB234" s="249"/>
      <c r="EOC234" s="250"/>
      <c r="EOD234" s="248"/>
      <c r="EOE234" s="249"/>
      <c r="EOF234" s="250"/>
      <c r="EOG234" s="248"/>
      <c r="EOH234" s="249"/>
      <c r="EOI234" s="250"/>
      <c r="EOJ234" s="248"/>
      <c r="EOK234" s="249"/>
      <c r="EOL234" s="250"/>
      <c r="EOM234" s="248"/>
      <c r="EON234" s="249"/>
      <c r="EOO234" s="250"/>
      <c r="EOP234" s="248"/>
      <c r="EOQ234" s="249"/>
      <c r="EOR234" s="250"/>
      <c r="EOS234" s="248"/>
      <c r="EOT234" s="249"/>
      <c r="EOU234" s="250"/>
      <c r="EOV234" s="248"/>
      <c r="EOW234" s="249"/>
      <c r="EOX234" s="250"/>
      <c r="EOY234" s="248"/>
      <c r="EOZ234" s="249"/>
      <c r="EPA234" s="250"/>
      <c r="EPB234" s="248"/>
      <c r="EPC234" s="249"/>
      <c r="EPD234" s="250"/>
      <c r="EPE234" s="248"/>
      <c r="EPF234" s="249"/>
      <c r="EPG234" s="250"/>
      <c r="EPH234" s="248"/>
      <c r="EPI234" s="249"/>
      <c r="EPJ234" s="250"/>
      <c r="EPK234" s="248"/>
      <c r="EPL234" s="249"/>
      <c r="EPM234" s="250"/>
      <c r="EPN234" s="248"/>
      <c r="EPO234" s="249"/>
      <c r="EPP234" s="250"/>
      <c r="EPQ234" s="248"/>
      <c r="EPR234" s="249"/>
      <c r="EPS234" s="250"/>
      <c r="EPT234" s="248"/>
      <c r="EPU234" s="249"/>
      <c r="EPV234" s="250"/>
      <c r="EPW234" s="248"/>
      <c r="EPX234" s="249"/>
      <c r="EPY234" s="250"/>
      <c r="EPZ234" s="248"/>
      <c r="EQA234" s="249"/>
      <c r="EQB234" s="250"/>
      <c r="EQC234" s="248"/>
      <c r="EQD234" s="249"/>
      <c r="EQE234" s="250"/>
      <c r="EQF234" s="248"/>
      <c r="EQG234" s="249"/>
      <c r="EQH234" s="250"/>
      <c r="EQI234" s="248"/>
      <c r="EQJ234" s="249"/>
      <c r="EQK234" s="250"/>
      <c r="EQL234" s="248"/>
      <c r="EQM234" s="249"/>
      <c r="EQN234" s="250"/>
      <c r="EQO234" s="248"/>
      <c r="EQP234" s="249"/>
      <c r="EQQ234" s="250"/>
      <c r="EQR234" s="248"/>
      <c r="EQS234" s="249"/>
      <c r="EQT234" s="250"/>
      <c r="EQU234" s="248"/>
      <c r="EQV234" s="249"/>
      <c r="EQW234" s="250"/>
      <c r="EQX234" s="248"/>
      <c r="EQY234" s="249"/>
      <c r="EQZ234" s="250"/>
      <c r="ERA234" s="248"/>
      <c r="ERB234" s="249"/>
      <c r="ERC234" s="250"/>
      <c r="ERD234" s="248"/>
      <c r="ERE234" s="249"/>
      <c r="ERF234" s="250"/>
      <c r="ERG234" s="248"/>
      <c r="ERH234" s="249"/>
      <c r="ERI234" s="250"/>
      <c r="ERJ234" s="248"/>
      <c r="ERK234" s="249"/>
      <c r="ERL234" s="250"/>
      <c r="ERM234" s="248"/>
      <c r="ERN234" s="249"/>
      <c r="ERO234" s="250"/>
      <c r="ERP234" s="248"/>
      <c r="ERQ234" s="249"/>
      <c r="ERR234" s="250"/>
      <c r="ERS234" s="248"/>
      <c r="ERT234" s="249"/>
      <c r="ERU234" s="250"/>
      <c r="ERV234" s="248"/>
      <c r="ERW234" s="249"/>
      <c r="ERX234" s="250"/>
      <c r="ERY234" s="248"/>
      <c r="ERZ234" s="249"/>
      <c r="ESA234" s="250"/>
      <c r="ESB234" s="248"/>
      <c r="ESC234" s="249"/>
      <c r="ESD234" s="250"/>
      <c r="ESE234" s="248"/>
      <c r="ESF234" s="249"/>
      <c r="ESG234" s="250"/>
      <c r="ESH234" s="248"/>
      <c r="ESI234" s="249"/>
      <c r="ESJ234" s="250"/>
      <c r="ESK234" s="248"/>
      <c r="ESL234" s="249"/>
      <c r="ESM234" s="250"/>
      <c r="ESN234" s="248"/>
      <c r="ESO234" s="249"/>
      <c r="ESP234" s="250"/>
      <c r="ESQ234" s="248"/>
      <c r="ESR234" s="249"/>
      <c r="ESS234" s="250"/>
      <c r="EST234" s="248"/>
      <c r="ESU234" s="249"/>
      <c r="ESV234" s="250"/>
      <c r="ESW234" s="248"/>
      <c r="ESX234" s="249"/>
      <c r="ESY234" s="250"/>
      <c r="ESZ234" s="248"/>
      <c r="ETA234" s="249"/>
      <c r="ETB234" s="250"/>
      <c r="ETC234" s="248"/>
      <c r="ETD234" s="249"/>
      <c r="ETE234" s="250"/>
      <c r="ETF234" s="248"/>
      <c r="ETG234" s="249"/>
      <c r="ETH234" s="250"/>
      <c r="ETI234" s="248"/>
      <c r="ETJ234" s="249"/>
      <c r="ETK234" s="250"/>
      <c r="ETL234" s="248"/>
      <c r="ETM234" s="249"/>
      <c r="ETN234" s="250"/>
      <c r="ETO234" s="248"/>
      <c r="ETP234" s="249"/>
      <c r="ETQ234" s="250"/>
      <c r="ETR234" s="248"/>
      <c r="ETS234" s="249"/>
      <c r="ETT234" s="250"/>
      <c r="ETU234" s="248"/>
      <c r="ETV234" s="249"/>
      <c r="ETW234" s="250"/>
      <c r="ETX234" s="248"/>
      <c r="ETY234" s="249"/>
      <c r="ETZ234" s="250"/>
      <c r="EUA234" s="248"/>
      <c r="EUB234" s="249"/>
      <c r="EUC234" s="250"/>
      <c r="EUD234" s="248"/>
      <c r="EUE234" s="249"/>
      <c r="EUF234" s="250"/>
      <c r="EUG234" s="248"/>
      <c r="EUH234" s="249"/>
      <c r="EUI234" s="250"/>
      <c r="EUJ234" s="248"/>
      <c r="EUK234" s="249"/>
      <c r="EUL234" s="250"/>
      <c r="EUM234" s="248"/>
      <c r="EUN234" s="249"/>
      <c r="EUO234" s="250"/>
      <c r="EUP234" s="248"/>
      <c r="EUQ234" s="249"/>
      <c r="EUR234" s="250"/>
      <c r="EUS234" s="248"/>
      <c r="EUT234" s="249"/>
      <c r="EUU234" s="250"/>
      <c r="EUV234" s="248"/>
      <c r="EUW234" s="249"/>
      <c r="EUX234" s="250"/>
      <c r="EUY234" s="248"/>
      <c r="EUZ234" s="249"/>
      <c r="EVA234" s="250"/>
      <c r="EVB234" s="248"/>
      <c r="EVC234" s="249"/>
      <c r="EVD234" s="250"/>
      <c r="EVE234" s="248"/>
      <c r="EVF234" s="249"/>
      <c r="EVG234" s="250"/>
      <c r="EVH234" s="248"/>
      <c r="EVI234" s="249"/>
      <c r="EVJ234" s="250"/>
      <c r="EVK234" s="248"/>
      <c r="EVL234" s="249"/>
      <c r="EVM234" s="250"/>
      <c r="EVN234" s="248"/>
      <c r="EVO234" s="249"/>
      <c r="EVP234" s="250"/>
      <c r="EVQ234" s="248"/>
      <c r="EVR234" s="249"/>
      <c r="EVS234" s="250"/>
      <c r="EVT234" s="248"/>
      <c r="EVU234" s="249"/>
      <c r="EVV234" s="250"/>
      <c r="EVW234" s="248"/>
      <c r="EVX234" s="249"/>
      <c r="EVY234" s="250"/>
      <c r="EVZ234" s="248"/>
      <c r="EWA234" s="249"/>
      <c r="EWB234" s="250"/>
      <c r="EWC234" s="248"/>
      <c r="EWD234" s="249"/>
      <c r="EWE234" s="250"/>
      <c r="EWF234" s="248"/>
      <c r="EWG234" s="249"/>
      <c r="EWH234" s="250"/>
      <c r="EWI234" s="248"/>
      <c r="EWJ234" s="249"/>
      <c r="EWK234" s="250"/>
      <c r="EWL234" s="248"/>
      <c r="EWM234" s="249"/>
      <c r="EWN234" s="250"/>
      <c r="EWO234" s="248"/>
      <c r="EWP234" s="249"/>
      <c r="EWQ234" s="250"/>
      <c r="EWR234" s="248"/>
      <c r="EWS234" s="249"/>
      <c r="EWT234" s="250"/>
      <c r="EWU234" s="248"/>
      <c r="EWV234" s="249"/>
      <c r="EWW234" s="250"/>
      <c r="EWX234" s="248"/>
      <c r="EWY234" s="249"/>
      <c r="EWZ234" s="250"/>
      <c r="EXA234" s="248"/>
      <c r="EXB234" s="249"/>
      <c r="EXC234" s="250"/>
      <c r="EXD234" s="248"/>
      <c r="EXE234" s="249"/>
      <c r="EXF234" s="250"/>
      <c r="EXG234" s="248"/>
      <c r="EXH234" s="249"/>
      <c r="EXI234" s="250"/>
      <c r="EXJ234" s="248"/>
      <c r="EXK234" s="249"/>
      <c r="EXL234" s="250"/>
      <c r="EXM234" s="248"/>
      <c r="EXN234" s="249"/>
      <c r="EXO234" s="250"/>
      <c r="EXP234" s="248"/>
      <c r="EXQ234" s="249"/>
      <c r="EXR234" s="250"/>
      <c r="EXS234" s="248"/>
      <c r="EXT234" s="249"/>
      <c r="EXU234" s="250"/>
      <c r="EXV234" s="248"/>
      <c r="EXW234" s="249"/>
      <c r="EXX234" s="250"/>
      <c r="EXY234" s="248"/>
      <c r="EXZ234" s="249"/>
      <c r="EYA234" s="250"/>
      <c r="EYB234" s="248"/>
      <c r="EYC234" s="249"/>
      <c r="EYD234" s="250"/>
      <c r="EYE234" s="248"/>
      <c r="EYF234" s="249"/>
      <c r="EYG234" s="250"/>
      <c r="EYH234" s="248"/>
      <c r="EYI234" s="249"/>
      <c r="EYJ234" s="250"/>
      <c r="EYK234" s="248"/>
      <c r="EYL234" s="249"/>
      <c r="EYM234" s="250"/>
      <c r="EYN234" s="248"/>
      <c r="EYO234" s="249"/>
      <c r="EYP234" s="250"/>
      <c r="EYQ234" s="248"/>
      <c r="EYR234" s="249"/>
      <c r="EYS234" s="250"/>
      <c r="EYT234" s="248"/>
      <c r="EYU234" s="249"/>
      <c r="EYV234" s="250"/>
      <c r="EYW234" s="248"/>
      <c r="EYX234" s="249"/>
      <c r="EYY234" s="250"/>
      <c r="EYZ234" s="248"/>
      <c r="EZA234" s="249"/>
      <c r="EZB234" s="250"/>
      <c r="EZC234" s="248"/>
      <c r="EZD234" s="249"/>
      <c r="EZE234" s="250"/>
      <c r="EZF234" s="248"/>
      <c r="EZG234" s="249"/>
      <c r="EZH234" s="250"/>
      <c r="EZI234" s="248"/>
      <c r="EZJ234" s="249"/>
      <c r="EZK234" s="250"/>
      <c r="EZL234" s="248"/>
      <c r="EZM234" s="249"/>
      <c r="EZN234" s="250"/>
      <c r="EZO234" s="248"/>
      <c r="EZP234" s="249"/>
      <c r="EZQ234" s="250"/>
      <c r="EZR234" s="248"/>
      <c r="EZS234" s="249"/>
      <c r="EZT234" s="250"/>
      <c r="EZU234" s="248"/>
      <c r="EZV234" s="249"/>
      <c r="EZW234" s="250"/>
      <c r="EZX234" s="248"/>
      <c r="EZY234" s="249"/>
      <c r="EZZ234" s="250"/>
      <c r="FAA234" s="248"/>
      <c r="FAB234" s="249"/>
      <c r="FAC234" s="250"/>
      <c r="FAD234" s="248"/>
      <c r="FAE234" s="249"/>
      <c r="FAF234" s="250"/>
      <c r="FAG234" s="248"/>
      <c r="FAH234" s="249"/>
      <c r="FAI234" s="250"/>
      <c r="FAJ234" s="248"/>
      <c r="FAK234" s="249"/>
      <c r="FAL234" s="250"/>
      <c r="FAM234" s="248"/>
      <c r="FAN234" s="249"/>
      <c r="FAO234" s="250"/>
      <c r="FAP234" s="248"/>
      <c r="FAQ234" s="249"/>
      <c r="FAR234" s="250"/>
      <c r="FAS234" s="248"/>
      <c r="FAT234" s="249"/>
      <c r="FAU234" s="250"/>
      <c r="FAV234" s="248"/>
      <c r="FAW234" s="249"/>
      <c r="FAX234" s="250"/>
      <c r="FAY234" s="248"/>
      <c r="FAZ234" s="249"/>
      <c r="FBA234" s="250"/>
      <c r="FBB234" s="248"/>
      <c r="FBC234" s="249"/>
      <c r="FBD234" s="250"/>
      <c r="FBE234" s="248"/>
      <c r="FBF234" s="249"/>
      <c r="FBG234" s="250"/>
      <c r="FBH234" s="248"/>
      <c r="FBI234" s="249"/>
      <c r="FBJ234" s="250"/>
      <c r="FBK234" s="248"/>
      <c r="FBL234" s="249"/>
      <c r="FBM234" s="250"/>
      <c r="FBN234" s="248"/>
      <c r="FBO234" s="249"/>
      <c r="FBP234" s="250"/>
      <c r="FBQ234" s="248"/>
      <c r="FBR234" s="249"/>
      <c r="FBS234" s="250"/>
      <c r="FBT234" s="248"/>
      <c r="FBU234" s="249"/>
      <c r="FBV234" s="250"/>
      <c r="FBW234" s="248"/>
      <c r="FBX234" s="249"/>
      <c r="FBY234" s="250"/>
      <c r="FBZ234" s="248"/>
      <c r="FCA234" s="249"/>
      <c r="FCB234" s="250"/>
      <c r="FCC234" s="248"/>
      <c r="FCD234" s="249"/>
      <c r="FCE234" s="250"/>
      <c r="FCF234" s="248"/>
      <c r="FCG234" s="249"/>
      <c r="FCH234" s="250"/>
      <c r="FCI234" s="248"/>
      <c r="FCJ234" s="249"/>
      <c r="FCK234" s="250"/>
      <c r="FCL234" s="248"/>
      <c r="FCM234" s="249"/>
      <c r="FCN234" s="250"/>
      <c r="FCO234" s="248"/>
      <c r="FCP234" s="249"/>
      <c r="FCQ234" s="250"/>
      <c r="FCR234" s="248"/>
      <c r="FCS234" s="249"/>
      <c r="FCT234" s="250"/>
      <c r="FCU234" s="248"/>
      <c r="FCV234" s="249"/>
      <c r="FCW234" s="250"/>
      <c r="FCX234" s="248"/>
      <c r="FCY234" s="249"/>
      <c r="FCZ234" s="250"/>
      <c r="FDA234" s="248"/>
      <c r="FDB234" s="249"/>
      <c r="FDC234" s="250"/>
      <c r="FDD234" s="248"/>
      <c r="FDE234" s="249"/>
      <c r="FDF234" s="250"/>
      <c r="FDG234" s="248"/>
      <c r="FDH234" s="249"/>
      <c r="FDI234" s="250"/>
      <c r="FDJ234" s="248"/>
      <c r="FDK234" s="249"/>
      <c r="FDL234" s="250"/>
      <c r="FDM234" s="248"/>
      <c r="FDN234" s="249"/>
      <c r="FDO234" s="250"/>
      <c r="FDP234" s="248"/>
      <c r="FDQ234" s="249"/>
      <c r="FDR234" s="250"/>
      <c r="FDS234" s="248"/>
      <c r="FDT234" s="249"/>
      <c r="FDU234" s="250"/>
      <c r="FDV234" s="248"/>
      <c r="FDW234" s="249"/>
      <c r="FDX234" s="250"/>
      <c r="FDY234" s="248"/>
      <c r="FDZ234" s="249"/>
      <c r="FEA234" s="250"/>
      <c r="FEB234" s="248"/>
      <c r="FEC234" s="249"/>
      <c r="FED234" s="250"/>
      <c r="FEE234" s="248"/>
      <c r="FEF234" s="249"/>
      <c r="FEG234" s="250"/>
      <c r="FEH234" s="248"/>
      <c r="FEI234" s="249"/>
      <c r="FEJ234" s="250"/>
      <c r="FEK234" s="248"/>
      <c r="FEL234" s="249"/>
      <c r="FEM234" s="250"/>
      <c r="FEN234" s="248"/>
      <c r="FEO234" s="249"/>
      <c r="FEP234" s="250"/>
      <c r="FEQ234" s="248"/>
      <c r="FER234" s="249"/>
      <c r="FES234" s="250"/>
      <c r="FET234" s="248"/>
      <c r="FEU234" s="249"/>
      <c r="FEV234" s="250"/>
      <c r="FEW234" s="248"/>
      <c r="FEX234" s="249"/>
      <c r="FEY234" s="250"/>
      <c r="FEZ234" s="248"/>
      <c r="FFA234" s="249"/>
      <c r="FFB234" s="250"/>
      <c r="FFC234" s="248"/>
      <c r="FFD234" s="249"/>
      <c r="FFE234" s="250"/>
      <c r="FFF234" s="248"/>
      <c r="FFG234" s="249"/>
      <c r="FFH234" s="250"/>
      <c r="FFI234" s="248"/>
      <c r="FFJ234" s="249"/>
      <c r="FFK234" s="250"/>
      <c r="FFL234" s="248"/>
      <c r="FFM234" s="249"/>
      <c r="FFN234" s="250"/>
      <c r="FFO234" s="248"/>
      <c r="FFP234" s="249"/>
      <c r="FFQ234" s="250"/>
      <c r="FFR234" s="248"/>
      <c r="FFS234" s="249"/>
      <c r="FFT234" s="250"/>
      <c r="FFU234" s="248"/>
      <c r="FFV234" s="249"/>
      <c r="FFW234" s="250"/>
      <c r="FFX234" s="248"/>
      <c r="FFY234" s="249"/>
      <c r="FFZ234" s="250"/>
      <c r="FGA234" s="248"/>
      <c r="FGB234" s="249"/>
      <c r="FGC234" s="250"/>
      <c r="FGD234" s="248"/>
      <c r="FGE234" s="249"/>
      <c r="FGF234" s="250"/>
      <c r="FGG234" s="248"/>
      <c r="FGH234" s="249"/>
      <c r="FGI234" s="250"/>
      <c r="FGJ234" s="248"/>
      <c r="FGK234" s="249"/>
      <c r="FGL234" s="250"/>
      <c r="FGM234" s="248"/>
      <c r="FGN234" s="249"/>
      <c r="FGO234" s="250"/>
      <c r="FGP234" s="248"/>
      <c r="FGQ234" s="249"/>
      <c r="FGR234" s="250"/>
      <c r="FGS234" s="248"/>
      <c r="FGT234" s="249"/>
      <c r="FGU234" s="250"/>
      <c r="FGV234" s="248"/>
      <c r="FGW234" s="249"/>
      <c r="FGX234" s="250"/>
      <c r="FGY234" s="248"/>
      <c r="FGZ234" s="249"/>
      <c r="FHA234" s="250"/>
      <c r="FHB234" s="248"/>
      <c r="FHC234" s="249"/>
      <c r="FHD234" s="250"/>
      <c r="FHE234" s="248"/>
      <c r="FHF234" s="249"/>
      <c r="FHG234" s="250"/>
      <c r="FHH234" s="248"/>
      <c r="FHI234" s="249"/>
      <c r="FHJ234" s="250"/>
      <c r="FHK234" s="248"/>
      <c r="FHL234" s="249"/>
      <c r="FHM234" s="250"/>
      <c r="FHN234" s="248"/>
      <c r="FHO234" s="249"/>
      <c r="FHP234" s="250"/>
      <c r="FHQ234" s="248"/>
      <c r="FHR234" s="249"/>
      <c r="FHS234" s="250"/>
      <c r="FHT234" s="248"/>
      <c r="FHU234" s="249"/>
      <c r="FHV234" s="250"/>
      <c r="FHW234" s="248"/>
      <c r="FHX234" s="249"/>
      <c r="FHY234" s="250"/>
      <c r="FHZ234" s="248"/>
      <c r="FIA234" s="249"/>
      <c r="FIB234" s="250"/>
      <c r="FIC234" s="248"/>
      <c r="FID234" s="249"/>
      <c r="FIE234" s="250"/>
      <c r="FIF234" s="248"/>
      <c r="FIG234" s="249"/>
      <c r="FIH234" s="250"/>
      <c r="FII234" s="248"/>
      <c r="FIJ234" s="249"/>
      <c r="FIK234" s="250"/>
      <c r="FIL234" s="248"/>
      <c r="FIM234" s="249"/>
      <c r="FIN234" s="250"/>
      <c r="FIO234" s="248"/>
      <c r="FIP234" s="249"/>
      <c r="FIQ234" s="250"/>
      <c r="FIR234" s="248"/>
      <c r="FIS234" s="249"/>
      <c r="FIT234" s="250"/>
      <c r="FIU234" s="248"/>
      <c r="FIV234" s="249"/>
      <c r="FIW234" s="250"/>
      <c r="FIX234" s="248"/>
      <c r="FIY234" s="249"/>
      <c r="FIZ234" s="250"/>
      <c r="FJA234" s="248"/>
      <c r="FJB234" s="249"/>
      <c r="FJC234" s="250"/>
      <c r="FJD234" s="248"/>
      <c r="FJE234" s="249"/>
      <c r="FJF234" s="250"/>
      <c r="FJG234" s="248"/>
      <c r="FJH234" s="249"/>
      <c r="FJI234" s="250"/>
      <c r="FJJ234" s="248"/>
      <c r="FJK234" s="249"/>
      <c r="FJL234" s="250"/>
      <c r="FJM234" s="248"/>
      <c r="FJN234" s="249"/>
      <c r="FJO234" s="250"/>
      <c r="FJP234" s="248"/>
      <c r="FJQ234" s="249"/>
      <c r="FJR234" s="250"/>
      <c r="FJS234" s="248"/>
      <c r="FJT234" s="249"/>
      <c r="FJU234" s="250"/>
      <c r="FJV234" s="248"/>
      <c r="FJW234" s="249"/>
      <c r="FJX234" s="250"/>
      <c r="FJY234" s="248"/>
      <c r="FJZ234" s="249"/>
      <c r="FKA234" s="250"/>
      <c r="FKB234" s="248"/>
      <c r="FKC234" s="249"/>
      <c r="FKD234" s="250"/>
      <c r="FKE234" s="248"/>
      <c r="FKF234" s="249"/>
      <c r="FKG234" s="250"/>
      <c r="FKH234" s="248"/>
      <c r="FKI234" s="249"/>
      <c r="FKJ234" s="250"/>
      <c r="FKK234" s="248"/>
      <c r="FKL234" s="249"/>
      <c r="FKM234" s="250"/>
      <c r="FKN234" s="248"/>
      <c r="FKO234" s="249"/>
      <c r="FKP234" s="250"/>
      <c r="FKQ234" s="248"/>
      <c r="FKR234" s="249"/>
      <c r="FKS234" s="250"/>
      <c r="FKT234" s="248"/>
      <c r="FKU234" s="249"/>
      <c r="FKV234" s="250"/>
      <c r="FKW234" s="248"/>
      <c r="FKX234" s="249"/>
      <c r="FKY234" s="250"/>
      <c r="FKZ234" s="248"/>
      <c r="FLA234" s="249"/>
      <c r="FLB234" s="250"/>
      <c r="FLC234" s="248"/>
      <c r="FLD234" s="249"/>
      <c r="FLE234" s="250"/>
      <c r="FLF234" s="248"/>
      <c r="FLG234" s="249"/>
      <c r="FLH234" s="250"/>
      <c r="FLI234" s="248"/>
      <c r="FLJ234" s="249"/>
      <c r="FLK234" s="250"/>
      <c r="FLL234" s="248"/>
      <c r="FLM234" s="249"/>
      <c r="FLN234" s="250"/>
      <c r="FLO234" s="248"/>
      <c r="FLP234" s="249"/>
      <c r="FLQ234" s="250"/>
      <c r="FLR234" s="248"/>
      <c r="FLS234" s="249"/>
      <c r="FLT234" s="250"/>
      <c r="FLU234" s="248"/>
      <c r="FLV234" s="249"/>
      <c r="FLW234" s="250"/>
      <c r="FLX234" s="248"/>
      <c r="FLY234" s="249"/>
      <c r="FLZ234" s="250"/>
      <c r="FMA234" s="248"/>
      <c r="FMB234" s="249"/>
      <c r="FMC234" s="250"/>
      <c r="FMD234" s="248"/>
      <c r="FME234" s="249"/>
      <c r="FMF234" s="250"/>
      <c r="FMG234" s="248"/>
      <c r="FMH234" s="249"/>
      <c r="FMI234" s="250"/>
      <c r="FMJ234" s="248"/>
      <c r="FMK234" s="249"/>
      <c r="FML234" s="250"/>
      <c r="FMM234" s="248"/>
      <c r="FMN234" s="249"/>
      <c r="FMO234" s="250"/>
      <c r="FMP234" s="248"/>
      <c r="FMQ234" s="249"/>
      <c r="FMR234" s="250"/>
      <c r="FMS234" s="248"/>
      <c r="FMT234" s="249"/>
      <c r="FMU234" s="250"/>
      <c r="FMV234" s="248"/>
      <c r="FMW234" s="249"/>
      <c r="FMX234" s="250"/>
      <c r="FMY234" s="248"/>
      <c r="FMZ234" s="249"/>
      <c r="FNA234" s="250"/>
      <c r="FNB234" s="248"/>
      <c r="FNC234" s="249"/>
      <c r="FND234" s="250"/>
      <c r="FNE234" s="248"/>
      <c r="FNF234" s="249"/>
      <c r="FNG234" s="250"/>
      <c r="FNH234" s="248"/>
      <c r="FNI234" s="249"/>
      <c r="FNJ234" s="250"/>
      <c r="FNK234" s="248"/>
      <c r="FNL234" s="249"/>
      <c r="FNM234" s="250"/>
      <c r="FNN234" s="248"/>
      <c r="FNO234" s="249"/>
      <c r="FNP234" s="250"/>
      <c r="FNQ234" s="248"/>
      <c r="FNR234" s="249"/>
      <c r="FNS234" s="250"/>
      <c r="FNT234" s="248"/>
      <c r="FNU234" s="249"/>
      <c r="FNV234" s="250"/>
      <c r="FNW234" s="248"/>
      <c r="FNX234" s="249"/>
      <c r="FNY234" s="250"/>
      <c r="FNZ234" s="248"/>
      <c r="FOA234" s="249"/>
      <c r="FOB234" s="250"/>
      <c r="FOC234" s="248"/>
      <c r="FOD234" s="249"/>
      <c r="FOE234" s="250"/>
      <c r="FOF234" s="248"/>
      <c r="FOG234" s="249"/>
      <c r="FOH234" s="250"/>
      <c r="FOI234" s="248"/>
      <c r="FOJ234" s="249"/>
      <c r="FOK234" s="250"/>
      <c r="FOL234" s="248"/>
      <c r="FOM234" s="249"/>
      <c r="FON234" s="250"/>
      <c r="FOO234" s="248"/>
      <c r="FOP234" s="249"/>
      <c r="FOQ234" s="250"/>
      <c r="FOR234" s="248"/>
      <c r="FOS234" s="249"/>
      <c r="FOT234" s="250"/>
      <c r="FOU234" s="248"/>
      <c r="FOV234" s="249"/>
      <c r="FOW234" s="250"/>
      <c r="FOX234" s="248"/>
      <c r="FOY234" s="249"/>
      <c r="FOZ234" s="250"/>
      <c r="FPA234" s="248"/>
      <c r="FPB234" s="249"/>
      <c r="FPC234" s="250"/>
      <c r="FPD234" s="248"/>
      <c r="FPE234" s="249"/>
      <c r="FPF234" s="250"/>
      <c r="FPG234" s="248"/>
      <c r="FPH234" s="249"/>
      <c r="FPI234" s="250"/>
      <c r="FPJ234" s="248"/>
      <c r="FPK234" s="249"/>
      <c r="FPL234" s="250"/>
      <c r="FPM234" s="248"/>
      <c r="FPN234" s="249"/>
      <c r="FPO234" s="250"/>
      <c r="FPP234" s="248"/>
      <c r="FPQ234" s="249"/>
      <c r="FPR234" s="250"/>
      <c r="FPS234" s="248"/>
      <c r="FPT234" s="249"/>
      <c r="FPU234" s="250"/>
      <c r="FPV234" s="248"/>
      <c r="FPW234" s="249"/>
      <c r="FPX234" s="250"/>
      <c r="FPY234" s="248"/>
      <c r="FPZ234" s="249"/>
      <c r="FQA234" s="250"/>
      <c r="FQB234" s="248"/>
      <c r="FQC234" s="249"/>
      <c r="FQD234" s="250"/>
      <c r="FQE234" s="248"/>
      <c r="FQF234" s="249"/>
      <c r="FQG234" s="250"/>
      <c r="FQH234" s="248"/>
      <c r="FQI234" s="249"/>
      <c r="FQJ234" s="250"/>
      <c r="FQK234" s="248"/>
      <c r="FQL234" s="249"/>
      <c r="FQM234" s="250"/>
      <c r="FQN234" s="248"/>
      <c r="FQO234" s="249"/>
      <c r="FQP234" s="250"/>
      <c r="FQQ234" s="248"/>
      <c r="FQR234" s="249"/>
      <c r="FQS234" s="250"/>
      <c r="FQT234" s="248"/>
      <c r="FQU234" s="249"/>
      <c r="FQV234" s="250"/>
      <c r="FQW234" s="248"/>
      <c r="FQX234" s="249"/>
      <c r="FQY234" s="250"/>
      <c r="FQZ234" s="248"/>
      <c r="FRA234" s="249"/>
      <c r="FRB234" s="250"/>
      <c r="FRC234" s="248"/>
      <c r="FRD234" s="249"/>
      <c r="FRE234" s="250"/>
      <c r="FRF234" s="248"/>
      <c r="FRG234" s="249"/>
      <c r="FRH234" s="250"/>
      <c r="FRI234" s="248"/>
      <c r="FRJ234" s="249"/>
      <c r="FRK234" s="250"/>
      <c r="FRL234" s="248"/>
      <c r="FRM234" s="249"/>
      <c r="FRN234" s="250"/>
      <c r="FRO234" s="248"/>
      <c r="FRP234" s="249"/>
      <c r="FRQ234" s="250"/>
      <c r="FRR234" s="248"/>
      <c r="FRS234" s="249"/>
      <c r="FRT234" s="250"/>
      <c r="FRU234" s="248"/>
      <c r="FRV234" s="249"/>
      <c r="FRW234" s="250"/>
      <c r="FRX234" s="248"/>
      <c r="FRY234" s="249"/>
      <c r="FRZ234" s="250"/>
      <c r="FSA234" s="248"/>
      <c r="FSB234" s="249"/>
      <c r="FSC234" s="250"/>
      <c r="FSD234" s="248"/>
      <c r="FSE234" s="249"/>
      <c r="FSF234" s="250"/>
      <c r="FSG234" s="248"/>
      <c r="FSH234" s="249"/>
      <c r="FSI234" s="250"/>
      <c r="FSJ234" s="248"/>
      <c r="FSK234" s="249"/>
      <c r="FSL234" s="250"/>
      <c r="FSM234" s="248"/>
      <c r="FSN234" s="249"/>
      <c r="FSO234" s="250"/>
      <c r="FSP234" s="248"/>
      <c r="FSQ234" s="249"/>
      <c r="FSR234" s="250"/>
      <c r="FSS234" s="248"/>
      <c r="FST234" s="249"/>
      <c r="FSU234" s="250"/>
      <c r="FSV234" s="248"/>
      <c r="FSW234" s="249"/>
      <c r="FSX234" s="250"/>
      <c r="FSY234" s="248"/>
      <c r="FSZ234" s="249"/>
      <c r="FTA234" s="250"/>
      <c r="FTB234" s="248"/>
      <c r="FTC234" s="249"/>
      <c r="FTD234" s="250"/>
      <c r="FTE234" s="248"/>
      <c r="FTF234" s="249"/>
      <c r="FTG234" s="250"/>
      <c r="FTH234" s="248"/>
      <c r="FTI234" s="249"/>
      <c r="FTJ234" s="250"/>
      <c r="FTK234" s="248"/>
      <c r="FTL234" s="249"/>
      <c r="FTM234" s="250"/>
      <c r="FTN234" s="248"/>
      <c r="FTO234" s="249"/>
      <c r="FTP234" s="250"/>
      <c r="FTQ234" s="248"/>
      <c r="FTR234" s="249"/>
      <c r="FTS234" s="250"/>
      <c r="FTT234" s="248"/>
      <c r="FTU234" s="249"/>
      <c r="FTV234" s="250"/>
      <c r="FTW234" s="248"/>
      <c r="FTX234" s="249"/>
      <c r="FTY234" s="250"/>
      <c r="FTZ234" s="248"/>
      <c r="FUA234" s="249"/>
      <c r="FUB234" s="250"/>
      <c r="FUC234" s="248"/>
      <c r="FUD234" s="249"/>
      <c r="FUE234" s="250"/>
      <c r="FUF234" s="248"/>
      <c r="FUG234" s="249"/>
      <c r="FUH234" s="250"/>
      <c r="FUI234" s="248"/>
      <c r="FUJ234" s="249"/>
      <c r="FUK234" s="250"/>
      <c r="FUL234" s="248"/>
      <c r="FUM234" s="249"/>
      <c r="FUN234" s="250"/>
      <c r="FUO234" s="248"/>
      <c r="FUP234" s="249"/>
      <c r="FUQ234" s="250"/>
      <c r="FUR234" s="248"/>
      <c r="FUS234" s="249"/>
      <c r="FUT234" s="250"/>
      <c r="FUU234" s="248"/>
      <c r="FUV234" s="249"/>
      <c r="FUW234" s="250"/>
      <c r="FUX234" s="248"/>
      <c r="FUY234" s="249"/>
      <c r="FUZ234" s="250"/>
      <c r="FVA234" s="248"/>
      <c r="FVB234" s="249"/>
      <c r="FVC234" s="250"/>
      <c r="FVD234" s="248"/>
      <c r="FVE234" s="249"/>
      <c r="FVF234" s="250"/>
      <c r="FVG234" s="248"/>
      <c r="FVH234" s="249"/>
      <c r="FVI234" s="250"/>
      <c r="FVJ234" s="248"/>
      <c r="FVK234" s="249"/>
      <c r="FVL234" s="250"/>
      <c r="FVM234" s="248"/>
      <c r="FVN234" s="249"/>
      <c r="FVO234" s="250"/>
      <c r="FVP234" s="248"/>
      <c r="FVQ234" s="249"/>
      <c r="FVR234" s="250"/>
      <c r="FVS234" s="248"/>
      <c r="FVT234" s="249"/>
      <c r="FVU234" s="250"/>
      <c r="FVV234" s="248"/>
      <c r="FVW234" s="249"/>
      <c r="FVX234" s="250"/>
      <c r="FVY234" s="248"/>
      <c r="FVZ234" s="249"/>
      <c r="FWA234" s="250"/>
      <c r="FWB234" s="248"/>
      <c r="FWC234" s="249"/>
      <c r="FWD234" s="250"/>
      <c r="FWE234" s="248"/>
      <c r="FWF234" s="249"/>
      <c r="FWG234" s="250"/>
      <c r="FWH234" s="248"/>
      <c r="FWI234" s="249"/>
      <c r="FWJ234" s="250"/>
      <c r="FWK234" s="248"/>
      <c r="FWL234" s="249"/>
      <c r="FWM234" s="250"/>
      <c r="FWN234" s="248"/>
      <c r="FWO234" s="249"/>
      <c r="FWP234" s="250"/>
      <c r="FWQ234" s="248"/>
      <c r="FWR234" s="249"/>
      <c r="FWS234" s="250"/>
      <c r="FWT234" s="248"/>
      <c r="FWU234" s="249"/>
      <c r="FWV234" s="250"/>
      <c r="FWW234" s="248"/>
      <c r="FWX234" s="249"/>
      <c r="FWY234" s="250"/>
      <c r="FWZ234" s="248"/>
      <c r="FXA234" s="249"/>
      <c r="FXB234" s="250"/>
      <c r="FXC234" s="248"/>
      <c r="FXD234" s="249"/>
      <c r="FXE234" s="250"/>
      <c r="FXF234" s="248"/>
      <c r="FXG234" s="249"/>
      <c r="FXH234" s="250"/>
      <c r="FXI234" s="248"/>
      <c r="FXJ234" s="249"/>
      <c r="FXK234" s="250"/>
      <c r="FXL234" s="248"/>
      <c r="FXM234" s="249"/>
      <c r="FXN234" s="250"/>
      <c r="FXO234" s="248"/>
      <c r="FXP234" s="249"/>
      <c r="FXQ234" s="250"/>
      <c r="FXR234" s="248"/>
      <c r="FXS234" s="249"/>
      <c r="FXT234" s="250"/>
      <c r="FXU234" s="248"/>
      <c r="FXV234" s="249"/>
      <c r="FXW234" s="250"/>
      <c r="FXX234" s="248"/>
      <c r="FXY234" s="249"/>
      <c r="FXZ234" s="250"/>
      <c r="FYA234" s="248"/>
      <c r="FYB234" s="249"/>
      <c r="FYC234" s="250"/>
      <c r="FYD234" s="248"/>
      <c r="FYE234" s="249"/>
      <c r="FYF234" s="250"/>
      <c r="FYG234" s="248"/>
      <c r="FYH234" s="249"/>
      <c r="FYI234" s="250"/>
      <c r="FYJ234" s="248"/>
      <c r="FYK234" s="249"/>
      <c r="FYL234" s="250"/>
      <c r="FYM234" s="248"/>
      <c r="FYN234" s="249"/>
      <c r="FYO234" s="250"/>
      <c r="FYP234" s="248"/>
      <c r="FYQ234" s="249"/>
      <c r="FYR234" s="250"/>
      <c r="FYS234" s="248"/>
      <c r="FYT234" s="249"/>
      <c r="FYU234" s="250"/>
      <c r="FYV234" s="248"/>
      <c r="FYW234" s="249"/>
      <c r="FYX234" s="250"/>
      <c r="FYY234" s="248"/>
      <c r="FYZ234" s="249"/>
      <c r="FZA234" s="250"/>
      <c r="FZB234" s="248"/>
      <c r="FZC234" s="249"/>
      <c r="FZD234" s="250"/>
      <c r="FZE234" s="248"/>
      <c r="FZF234" s="249"/>
      <c r="FZG234" s="250"/>
      <c r="FZH234" s="248"/>
      <c r="FZI234" s="249"/>
      <c r="FZJ234" s="250"/>
      <c r="FZK234" s="248"/>
      <c r="FZL234" s="249"/>
      <c r="FZM234" s="250"/>
      <c r="FZN234" s="248"/>
      <c r="FZO234" s="249"/>
      <c r="FZP234" s="250"/>
      <c r="FZQ234" s="248"/>
      <c r="FZR234" s="249"/>
      <c r="FZS234" s="250"/>
      <c r="FZT234" s="248"/>
      <c r="FZU234" s="249"/>
      <c r="FZV234" s="250"/>
      <c r="FZW234" s="248"/>
      <c r="FZX234" s="249"/>
      <c r="FZY234" s="250"/>
      <c r="FZZ234" s="248"/>
      <c r="GAA234" s="249"/>
      <c r="GAB234" s="250"/>
      <c r="GAC234" s="248"/>
      <c r="GAD234" s="249"/>
      <c r="GAE234" s="250"/>
      <c r="GAF234" s="248"/>
      <c r="GAG234" s="249"/>
      <c r="GAH234" s="250"/>
      <c r="GAI234" s="248"/>
      <c r="GAJ234" s="249"/>
      <c r="GAK234" s="250"/>
      <c r="GAL234" s="248"/>
      <c r="GAM234" s="249"/>
      <c r="GAN234" s="250"/>
      <c r="GAO234" s="248"/>
      <c r="GAP234" s="249"/>
      <c r="GAQ234" s="250"/>
      <c r="GAR234" s="248"/>
      <c r="GAS234" s="249"/>
      <c r="GAT234" s="250"/>
      <c r="GAU234" s="248"/>
      <c r="GAV234" s="249"/>
      <c r="GAW234" s="250"/>
      <c r="GAX234" s="248"/>
      <c r="GAY234" s="249"/>
      <c r="GAZ234" s="250"/>
      <c r="GBA234" s="248"/>
      <c r="GBB234" s="249"/>
      <c r="GBC234" s="250"/>
      <c r="GBD234" s="248"/>
      <c r="GBE234" s="249"/>
      <c r="GBF234" s="250"/>
      <c r="GBG234" s="248"/>
      <c r="GBH234" s="249"/>
      <c r="GBI234" s="250"/>
      <c r="GBJ234" s="248"/>
      <c r="GBK234" s="249"/>
      <c r="GBL234" s="250"/>
      <c r="GBM234" s="248"/>
      <c r="GBN234" s="249"/>
      <c r="GBO234" s="250"/>
      <c r="GBP234" s="248"/>
      <c r="GBQ234" s="249"/>
      <c r="GBR234" s="250"/>
      <c r="GBS234" s="248"/>
      <c r="GBT234" s="249"/>
      <c r="GBU234" s="250"/>
      <c r="GBV234" s="248"/>
      <c r="GBW234" s="249"/>
      <c r="GBX234" s="250"/>
      <c r="GBY234" s="248"/>
      <c r="GBZ234" s="249"/>
      <c r="GCA234" s="250"/>
      <c r="GCB234" s="248"/>
      <c r="GCC234" s="249"/>
      <c r="GCD234" s="250"/>
      <c r="GCE234" s="248"/>
      <c r="GCF234" s="249"/>
      <c r="GCG234" s="250"/>
      <c r="GCH234" s="248"/>
      <c r="GCI234" s="249"/>
      <c r="GCJ234" s="250"/>
      <c r="GCK234" s="248"/>
      <c r="GCL234" s="249"/>
      <c r="GCM234" s="250"/>
      <c r="GCN234" s="248"/>
      <c r="GCO234" s="249"/>
      <c r="GCP234" s="250"/>
      <c r="GCQ234" s="248"/>
      <c r="GCR234" s="249"/>
      <c r="GCS234" s="250"/>
      <c r="GCT234" s="248"/>
      <c r="GCU234" s="249"/>
      <c r="GCV234" s="250"/>
      <c r="GCW234" s="248"/>
      <c r="GCX234" s="249"/>
      <c r="GCY234" s="250"/>
      <c r="GCZ234" s="248"/>
      <c r="GDA234" s="249"/>
      <c r="GDB234" s="250"/>
      <c r="GDC234" s="248"/>
      <c r="GDD234" s="249"/>
      <c r="GDE234" s="250"/>
      <c r="GDF234" s="248"/>
      <c r="GDG234" s="249"/>
      <c r="GDH234" s="250"/>
      <c r="GDI234" s="248"/>
      <c r="GDJ234" s="249"/>
      <c r="GDK234" s="250"/>
      <c r="GDL234" s="248"/>
      <c r="GDM234" s="249"/>
      <c r="GDN234" s="250"/>
      <c r="GDO234" s="248"/>
      <c r="GDP234" s="249"/>
      <c r="GDQ234" s="250"/>
      <c r="GDR234" s="248"/>
      <c r="GDS234" s="249"/>
      <c r="GDT234" s="250"/>
      <c r="GDU234" s="248"/>
      <c r="GDV234" s="249"/>
      <c r="GDW234" s="250"/>
      <c r="GDX234" s="248"/>
      <c r="GDY234" s="249"/>
      <c r="GDZ234" s="250"/>
      <c r="GEA234" s="248"/>
      <c r="GEB234" s="249"/>
      <c r="GEC234" s="250"/>
      <c r="GED234" s="248"/>
      <c r="GEE234" s="249"/>
      <c r="GEF234" s="250"/>
      <c r="GEG234" s="248"/>
      <c r="GEH234" s="249"/>
      <c r="GEI234" s="250"/>
      <c r="GEJ234" s="248"/>
      <c r="GEK234" s="249"/>
      <c r="GEL234" s="250"/>
      <c r="GEM234" s="248"/>
      <c r="GEN234" s="249"/>
      <c r="GEO234" s="250"/>
      <c r="GEP234" s="248"/>
      <c r="GEQ234" s="249"/>
      <c r="GER234" s="250"/>
      <c r="GES234" s="248"/>
      <c r="GET234" s="249"/>
      <c r="GEU234" s="250"/>
      <c r="GEV234" s="248"/>
      <c r="GEW234" s="249"/>
      <c r="GEX234" s="250"/>
      <c r="GEY234" s="248"/>
      <c r="GEZ234" s="249"/>
      <c r="GFA234" s="250"/>
      <c r="GFB234" s="248"/>
      <c r="GFC234" s="249"/>
      <c r="GFD234" s="250"/>
      <c r="GFE234" s="248"/>
      <c r="GFF234" s="249"/>
      <c r="GFG234" s="250"/>
      <c r="GFH234" s="248"/>
      <c r="GFI234" s="249"/>
      <c r="GFJ234" s="250"/>
      <c r="GFK234" s="248"/>
      <c r="GFL234" s="249"/>
      <c r="GFM234" s="250"/>
      <c r="GFN234" s="248"/>
      <c r="GFO234" s="249"/>
      <c r="GFP234" s="250"/>
      <c r="GFQ234" s="248"/>
      <c r="GFR234" s="249"/>
      <c r="GFS234" s="250"/>
      <c r="GFT234" s="248"/>
      <c r="GFU234" s="249"/>
      <c r="GFV234" s="250"/>
      <c r="GFW234" s="248"/>
      <c r="GFX234" s="249"/>
      <c r="GFY234" s="250"/>
      <c r="GFZ234" s="248"/>
      <c r="GGA234" s="249"/>
      <c r="GGB234" s="250"/>
      <c r="GGC234" s="248"/>
      <c r="GGD234" s="249"/>
      <c r="GGE234" s="250"/>
      <c r="GGF234" s="248"/>
      <c r="GGG234" s="249"/>
      <c r="GGH234" s="250"/>
      <c r="GGI234" s="248"/>
      <c r="GGJ234" s="249"/>
      <c r="GGK234" s="250"/>
      <c r="GGL234" s="248"/>
      <c r="GGM234" s="249"/>
      <c r="GGN234" s="250"/>
      <c r="GGO234" s="248"/>
      <c r="GGP234" s="249"/>
      <c r="GGQ234" s="250"/>
      <c r="GGR234" s="248"/>
      <c r="GGS234" s="249"/>
      <c r="GGT234" s="250"/>
      <c r="GGU234" s="248"/>
      <c r="GGV234" s="249"/>
      <c r="GGW234" s="250"/>
      <c r="GGX234" s="248"/>
      <c r="GGY234" s="249"/>
      <c r="GGZ234" s="250"/>
      <c r="GHA234" s="248"/>
      <c r="GHB234" s="249"/>
      <c r="GHC234" s="250"/>
      <c r="GHD234" s="248"/>
      <c r="GHE234" s="249"/>
      <c r="GHF234" s="250"/>
      <c r="GHG234" s="248"/>
      <c r="GHH234" s="249"/>
      <c r="GHI234" s="250"/>
      <c r="GHJ234" s="248"/>
      <c r="GHK234" s="249"/>
      <c r="GHL234" s="250"/>
      <c r="GHM234" s="248"/>
      <c r="GHN234" s="249"/>
      <c r="GHO234" s="250"/>
      <c r="GHP234" s="248"/>
      <c r="GHQ234" s="249"/>
      <c r="GHR234" s="250"/>
      <c r="GHS234" s="248"/>
      <c r="GHT234" s="249"/>
      <c r="GHU234" s="250"/>
      <c r="GHV234" s="248"/>
      <c r="GHW234" s="249"/>
      <c r="GHX234" s="250"/>
      <c r="GHY234" s="248"/>
      <c r="GHZ234" s="249"/>
      <c r="GIA234" s="250"/>
      <c r="GIB234" s="248"/>
      <c r="GIC234" s="249"/>
      <c r="GID234" s="250"/>
      <c r="GIE234" s="248"/>
      <c r="GIF234" s="249"/>
      <c r="GIG234" s="250"/>
      <c r="GIH234" s="248"/>
      <c r="GII234" s="249"/>
      <c r="GIJ234" s="250"/>
      <c r="GIK234" s="248"/>
      <c r="GIL234" s="249"/>
      <c r="GIM234" s="250"/>
      <c r="GIN234" s="248"/>
      <c r="GIO234" s="249"/>
      <c r="GIP234" s="250"/>
      <c r="GIQ234" s="248"/>
      <c r="GIR234" s="249"/>
      <c r="GIS234" s="250"/>
      <c r="GIT234" s="248"/>
      <c r="GIU234" s="249"/>
      <c r="GIV234" s="250"/>
      <c r="GIW234" s="248"/>
      <c r="GIX234" s="249"/>
      <c r="GIY234" s="250"/>
      <c r="GIZ234" s="248"/>
      <c r="GJA234" s="249"/>
      <c r="GJB234" s="250"/>
      <c r="GJC234" s="248"/>
      <c r="GJD234" s="249"/>
      <c r="GJE234" s="250"/>
      <c r="GJF234" s="248"/>
      <c r="GJG234" s="249"/>
      <c r="GJH234" s="250"/>
      <c r="GJI234" s="248"/>
      <c r="GJJ234" s="249"/>
      <c r="GJK234" s="250"/>
      <c r="GJL234" s="248"/>
      <c r="GJM234" s="249"/>
      <c r="GJN234" s="250"/>
      <c r="GJO234" s="248"/>
      <c r="GJP234" s="249"/>
      <c r="GJQ234" s="250"/>
      <c r="GJR234" s="248"/>
      <c r="GJS234" s="249"/>
      <c r="GJT234" s="250"/>
      <c r="GJU234" s="248"/>
      <c r="GJV234" s="249"/>
      <c r="GJW234" s="250"/>
      <c r="GJX234" s="248"/>
      <c r="GJY234" s="249"/>
      <c r="GJZ234" s="250"/>
      <c r="GKA234" s="248"/>
      <c r="GKB234" s="249"/>
      <c r="GKC234" s="250"/>
      <c r="GKD234" s="248"/>
      <c r="GKE234" s="249"/>
      <c r="GKF234" s="250"/>
      <c r="GKG234" s="248"/>
      <c r="GKH234" s="249"/>
      <c r="GKI234" s="250"/>
      <c r="GKJ234" s="248"/>
      <c r="GKK234" s="249"/>
      <c r="GKL234" s="250"/>
      <c r="GKM234" s="248"/>
      <c r="GKN234" s="249"/>
      <c r="GKO234" s="250"/>
      <c r="GKP234" s="248"/>
      <c r="GKQ234" s="249"/>
      <c r="GKR234" s="250"/>
      <c r="GKS234" s="248"/>
      <c r="GKT234" s="249"/>
      <c r="GKU234" s="250"/>
      <c r="GKV234" s="248"/>
      <c r="GKW234" s="249"/>
      <c r="GKX234" s="250"/>
      <c r="GKY234" s="248"/>
      <c r="GKZ234" s="249"/>
      <c r="GLA234" s="250"/>
      <c r="GLB234" s="248"/>
      <c r="GLC234" s="249"/>
      <c r="GLD234" s="250"/>
      <c r="GLE234" s="248"/>
      <c r="GLF234" s="249"/>
      <c r="GLG234" s="250"/>
      <c r="GLH234" s="248"/>
      <c r="GLI234" s="249"/>
      <c r="GLJ234" s="250"/>
      <c r="GLK234" s="248"/>
      <c r="GLL234" s="249"/>
      <c r="GLM234" s="250"/>
      <c r="GLN234" s="248"/>
      <c r="GLO234" s="249"/>
      <c r="GLP234" s="250"/>
      <c r="GLQ234" s="248"/>
      <c r="GLR234" s="249"/>
      <c r="GLS234" s="250"/>
      <c r="GLT234" s="248"/>
      <c r="GLU234" s="249"/>
      <c r="GLV234" s="250"/>
      <c r="GLW234" s="248"/>
      <c r="GLX234" s="249"/>
      <c r="GLY234" s="250"/>
      <c r="GLZ234" s="248"/>
      <c r="GMA234" s="249"/>
      <c r="GMB234" s="250"/>
      <c r="GMC234" s="248"/>
      <c r="GMD234" s="249"/>
      <c r="GME234" s="250"/>
      <c r="GMF234" s="248"/>
      <c r="GMG234" s="249"/>
      <c r="GMH234" s="250"/>
      <c r="GMI234" s="248"/>
      <c r="GMJ234" s="249"/>
      <c r="GMK234" s="250"/>
      <c r="GML234" s="248"/>
      <c r="GMM234" s="249"/>
      <c r="GMN234" s="250"/>
      <c r="GMO234" s="248"/>
      <c r="GMP234" s="249"/>
      <c r="GMQ234" s="250"/>
      <c r="GMR234" s="248"/>
      <c r="GMS234" s="249"/>
      <c r="GMT234" s="250"/>
      <c r="GMU234" s="248"/>
      <c r="GMV234" s="249"/>
      <c r="GMW234" s="250"/>
      <c r="GMX234" s="248"/>
      <c r="GMY234" s="249"/>
      <c r="GMZ234" s="250"/>
      <c r="GNA234" s="248"/>
      <c r="GNB234" s="249"/>
      <c r="GNC234" s="250"/>
      <c r="GND234" s="248"/>
      <c r="GNE234" s="249"/>
      <c r="GNF234" s="250"/>
      <c r="GNG234" s="248"/>
      <c r="GNH234" s="249"/>
      <c r="GNI234" s="250"/>
      <c r="GNJ234" s="248"/>
      <c r="GNK234" s="249"/>
      <c r="GNL234" s="250"/>
      <c r="GNM234" s="248"/>
      <c r="GNN234" s="249"/>
      <c r="GNO234" s="250"/>
      <c r="GNP234" s="248"/>
      <c r="GNQ234" s="249"/>
      <c r="GNR234" s="250"/>
      <c r="GNS234" s="248"/>
      <c r="GNT234" s="249"/>
      <c r="GNU234" s="250"/>
      <c r="GNV234" s="248"/>
      <c r="GNW234" s="249"/>
      <c r="GNX234" s="250"/>
      <c r="GNY234" s="248"/>
      <c r="GNZ234" s="249"/>
      <c r="GOA234" s="250"/>
      <c r="GOB234" s="248"/>
      <c r="GOC234" s="249"/>
      <c r="GOD234" s="250"/>
      <c r="GOE234" s="248"/>
      <c r="GOF234" s="249"/>
      <c r="GOG234" s="250"/>
      <c r="GOH234" s="248"/>
      <c r="GOI234" s="249"/>
      <c r="GOJ234" s="250"/>
      <c r="GOK234" s="248"/>
      <c r="GOL234" s="249"/>
      <c r="GOM234" s="250"/>
      <c r="GON234" s="248"/>
      <c r="GOO234" s="249"/>
      <c r="GOP234" s="250"/>
      <c r="GOQ234" s="248"/>
      <c r="GOR234" s="249"/>
      <c r="GOS234" s="250"/>
      <c r="GOT234" s="248"/>
      <c r="GOU234" s="249"/>
      <c r="GOV234" s="250"/>
      <c r="GOW234" s="248"/>
      <c r="GOX234" s="249"/>
      <c r="GOY234" s="250"/>
      <c r="GOZ234" s="248"/>
      <c r="GPA234" s="249"/>
      <c r="GPB234" s="250"/>
      <c r="GPC234" s="248"/>
      <c r="GPD234" s="249"/>
      <c r="GPE234" s="250"/>
      <c r="GPF234" s="248"/>
      <c r="GPG234" s="249"/>
      <c r="GPH234" s="250"/>
      <c r="GPI234" s="248"/>
      <c r="GPJ234" s="249"/>
      <c r="GPK234" s="250"/>
      <c r="GPL234" s="248"/>
      <c r="GPM234" s="249"/>
      <c r="GPN234" s="250"/>
      <c r="GPO234" s="248"/>
      <c r="GPP234" s="249"/>
      <c r="GPQ234" s="250"/>
      <c r="GPR234" s="248"/>
      <c r="GPS234" s="249"/>
      <c r="GPT234" s="250"/>
      <c r="GPU234" s="248"/>
      <c r="GPV234" s="249"/>
      <c r="GPW234" s="250"/>
      <c r="GPX234" s="248"/>
      <c r="GPY234" s="249"/>
      <c r="GPZ234" s="250"/>
      <c r="GQA234" s="248"/>
      <c r="GQB234" s="249"/>
      <c r="GQC234" s="250"/>
      <c r="GQD234" s="248"/>
      <c r="GQE234" s="249"/>
      <c r="GQF234" s="250"/>
      <c r="GQG234" s="248"/>
      <c r="GQH234" s="249"/>
      <c r="GQI234" s="250"/>
      <c r="GQJ234" s="248"/>
      <c r="GQK234" s="249"/>
      <c r="GQL234" s="250"/>
      <c r="GQM234" s="248"/>
      <c r="GQN234" s="249"/>
      <c r="GQO234" s="250"/>
      <c r="GQP234" s="248"/>
      <c r="GQQ234" s="249"/>
      <c r="GQR234" s="250"/>
      <c r="GQS234" s="248"/>
      <c r="GQT234" s="249"/>
      <c r="GQU234" s="250"/>
      <c r="GQV234" s="248"/>
      <c r="GQW234" s="249"/>
      <c r="GQX234" s="250"/>
      <c r="GQY234" s="248"/>
      <c r="GQZ234" s="249"/>
      <c r="GRA234" s="250"/>
      <c r="GRB234" s="248"/>
      <c r="GRC234" s="249"/>
      <c r="GRD234" s="250"/>
      <c r="GRE234" s="248"/>
      <c r="GRF234" s="249"/>
      <c r="GRG234" s="250"/>
      <c r="GRH234" s="248"/>
      <c r="GRI234" s="249"/>
      <c r="GRJ234" s="250"/>
      <c r="GRK234" s="248"/>
      <c r="GRL234" s="249"/>
      <c r="GRM234" s="250"/>
      <c r="GRN234" s="248"/>
      <c r="GRO234" s="249"/>
      <c r="GRP234" s="250"/>
      <c r="GRQ234" s="248"/>
      <c r="GRR234" s="249"/>
      <c r="GRS234" s="250"/>
      <c r="GRT234" s="248"/>
      <c r="GRU234" s="249"/>
      <c r="GRV234" s="250"/>
      <c r="GRW234" s="248"/>
      <c r="GRX234" s="249"/>
      <c r="GRY234" s="250"/>
      <c r="GRZ234" s="248"/>
      <c r="GSA234" s="249"/>
      <c r="GSB234" s="250"/>
      <c r="GSC234" s="248"/>
      <c r="GSD234" s="249"/>
      <c r="GSE234" s="250"/>
      <c r="GSF234" s="248"/>
      <c r="GSG234" s="249"/>
      <c r="GSH234" s="250"/>
      <c r="GSI234" s="248"/>
      <c r="GSJ234" s="249"/>
      <c r="GSK234" s="250"/>
      <c r="GSL234" s="248"/>
      <c r="GSM234" s="249"/>
      <c r="GSN234" s="250"/>
      <c r="GSO234" s="248"/>
      <c r="GSP234" s="249"/>
      <c r="GSQ234" s="250"/>
      <c r="GSR234" s="248"/>
      <c r="GSS234" s="249"/>
      <c r="GST234" s="250"/>
      <c r="GSU234" s="248"/>
      <c r="GSV234" s="249"/>
      <c r="GSW234" s="250"/>
      <c r="GSX234" s="248"/>
      <c r="GSY234" s="249"/>
      <c r="GSZ234" s="250"/>
      <c r="GTA234" s="248"/>
      <c r="GTB234" s="249"/>
      <c r="GTC234" s="250"/>
      <c r="GTD234" s="248"/>
      <c r="GTE234" s="249"/>
      <c r="GTF234" s="250"/>
      <c r="GTG234" s="248"/>
      <c r="GTH234" s="249"/>
      <c r="GTI234" s="250"/>
      <c r="GTJ234" s="248"/>
      <c r="GTK234" s="249"/>
      <c r="GTL234" s="250"/>
      <c r="GTM234" s="248"/>
      <c r="GTN234" s="249"/>
      <c r="GTO234" s="250"/>
      <c r="GTP234" s="248"/>
      <c r="GTQ234" s="249"/>
      <c r="GTR234" s="250"/>
      <c r="GTS234" s="248"/>
      <c r="GTT234" s="249"/>
      <c r="GTU234" s="250"/>
      <c r="GTV234" s="248"/>
      <c r="GTW234" s="249"/>
      <c r="GTX234" s="250"/>
      <c r="GTY234" s="248"/>
      <c r="GTZ234" s="249"/>
      <c r="GUA234" s="250"/>
      <c r="GUB234" s="248"/>
      <c r="GUC234" s="249"/>
      <c r="GUD234" s="250"/>
      <c r="GUE234" s="248"/>
      <c r="GUF234" s="249"/>
      <c r="GUG234" s="250"/>
      <c r="GUH234" s="248"/>
      <c r="GUI234" s="249"/>
      <c r="GUJ234" s="250"/>
      <c r="GUK234" s="248"/>
      <c r="GUL234" s="249"/>
      <c r="GUM234" s="250"/>
      <c r="GUN234" s="248"/>
      <c r="GUO234" s="249"/>
      <c r="GUP234" s="250"/>
      <c r="GUQ234" s="248"/>
      <c r="GUR234" s="249"/>
      <c r="GUS234" s="250"/>
      <c r="GUT234" s="248"/>
      <c r="GUU234" s="249"/>
      <c r="GUV234" s="250"/>
      <c r="GUW234" s="248"/>
      <c r="GUX234" s="249"/>
      <c r="GUY234" s="250"/>
      <c r="GUZ234" s="248"/>
      <c r="GVA234" s="249"/>
      <c r="GVB234" s="250"/>
      <c r="GVC234" s="248"/>
      <c r="GVD234" s="249"/>
      <c r="GVE234" s="250"/>
      <c r="GVF234" s="248"/>
      <c r="GVG234" s="249"/>
      <c r="GVH234" s="250"/>
      <c r="GVI234" s="248"/>
      <c r="GVJ234" s="249"/>
      <c r="GVK234" s="250"/>
      <c r="GVL234" s="248"/>
      <c r="GVM234" s="249"/>
      <c r="GVN234" s="250"/>
      <c r="GVO234" s="248"/>
      <c r="GVP234" s="249"/>
      <c r="GVQ234" s="250"/>
      <c r="GVR234" s="248"/>
      <c r="GVS234" s="249"/>
      <c r="GVT234" s="250"/>
      <c r="GVU234" s="248"/>
      <c r="GVV234" s="249"/>
      <c r="GVW234" s="250"/>
      <c r="GVX234" s="248"/>
      <c r="GVY234" s="249"/>
      <c r="GVZ234" s="250"/>
      <c r="GWA234" s="248"/>
      <c r="GWB234" s="249"/>
      <c r="GWC234" s="250"/>
      <c r="GWD234" s="248"/>
      <c r="GWE234" s="249"/>
      <c r="GWF234" s="250"/>
      <c r="GWG234" s="248"/>
      <c r="GWH234" s="249"/>
      <c r="GWI234" s="250"/>
      <c r="GWJ234" s="248"/>
      <c r="GWK234" s="249"/>
      <c r="GWL234" s="250"/>
      <c r="GWM234" s="248"/>
      <c r="GWN234" s="249"/>
      <c r="GWO234" s="250"/>
      <c r="GWP234" s="248"/>
      <c r="GWQ234" s="249"/>
      <c r="GWR234" s="250"/>
      <c r="GWS234" s="248"/>
      <c r="GWT234" s="249"/>
      <c r="GWU234" s="250"/>
      <c r="GWV234" s="248"/>
      <c r="GWW234" s="249"/>
      <c r="GWX234" s="250"/>
      <c r="GWY234" s="248"/>
      <c r="GWZ234" s="249"/>
      <c r="GXA234" s="250"/>
      <c r="GXB234" s="248"/>
      <c r="GXC234" s="249"/>
      <c r="GXD234" s="250"/>
      <c r="GXE234" s="248"/>
      <c r="GXF234" s="249"/>
      <c r="GXG234" s="250"/>
      <c r="GXH234" s="248"/>
      <c r="GXI234" s="249"/>
      <c r="GXJ234" s="250"/>
      <c r="GXK234" s="248"/>
      <c r="GXL234" s="249"/>
      <c r="GXM234" s="250"/>
      <c r="GXN234" s="248"/>
      <c r="GXO234" s="249"/>
      <c r="GXP234" s="250"/>
      <c r="GXQ234" s="248"/>
      <c r="GXR234" s="249"/>
      <c r="GXS234" s="250"/>
      <c r="GXT234" s="248"/>
      <c r="GXU234" s="249"/>
      <c r="GXV234" s="250"/>
      <c r="GXW234" s="248"/>
      <c r="GXX234" s="249"/>
      <c r="GXY234" s="250"/>
      <c r="GXZ234" s="248"/>
      <c r="GYA234" s="249"/>
      <c r="GYB234" s="250"/>
      <c r="GYC234" s="248"/>
      <c r="GYD234" s="249"/>
      <c r="GYE234" s="250"/>
      <c r="GYF234" s="248"/>
      <c r="GYG234" s="249"/>
      <c r="GYH234" s="250"/>
      <c r="GYI234" s="248"/>
      <c r="GYJ234" s="249"/>
      <c r="GYK234" s="250"/>
      <c r="GYL234" s="248"/>
      <c r="GYM234" s="249"/>
      <c r="GYN234" s="250"/>
      <c r="GYO234" s="248"/>
      <c r="GYP234" s="249"/>
      <c r="GYQ234" s="250"/>
      <c r="GYR234" s="248"/>
      <c r="GYS234" s="249"/>
      <c r="GYT234" s="250"/>
      <c r="GYU234" s="248"/>
      <c r="GYV234" s="249"/>
      <c r="GYW234" s="250"/>
      <c r="GYX234" s="248"/>
      <c r="GYY234" s="249"/>
      <c r="GYZ234" s="250"/>
      <c r="GZA234" s="248"/>
      <c r="GZB234" s="249"/>
      <c r="GZC234" s="250"/>
      <c r="GZD234" s="248"/>
      <c r="GZE234" s="249"/>
      <c r="GZF234" s="250"/>
      <c r="GZG234" s="248"/>
      <c r="GZH234" s="249"/>
      <c r="GZI234" s="250"/>
      <c r="GZJ234" s="248"/>
      <c r="GZK234" s="249"/>
      <c r="GZL234" s="250"/>
      <c r="GZM234" s="248"/>
      <c r="GZN234" s="249"/>
      <c r="GZO234" s="250"/>
      <c r="GZP234" s="248"/>
      <c r="GZQ234" s="249"/>
      <c r="GZR234" s="250"/>
      <c r="GZS234" s="248"/>
      <c r="GZT234" s="249"/>
      <c r="GZU234" s="250"/>
      <c r="GZV234" s="248"/>
      <c r="GZW234" s="249"/>
      <c r="GZX234" s="250"/>
      <c r="GZY234" s="248"/>
      <c r="GZZ234" s="249"/>
      <c r="HAA234" s="250"/>
      <c r="HAB234" s="248"/>
      <c r="HAC234" s="249"/>
      <c r="HAD234" s="250"/>
      <c r="HAE234" s="248"/>
      <c r="HAF234" s="249"/>
      <c r="HAG234" s="250"/>
      <c r="HAH234" s="248"/>
      <c r="HAI234" s="249"/>
      <c r="HAJ234" s="250"/>
      <c r="HAK234" s="248"/>
      <c r="HAL234" s="249"/>
      <c r="HAM234" s="250"/>
      <c r="HAN234" s="248"/>
      <c r="HAO234" s="249"/>
      <c r="HAP234" s="250"/>
      <c r="HAQ234" s="248"/>
      <c r="HAR234" s="249"/>
      <c r="HAS234" s="250"/>
      <c r="HAT234" s="248"/>
      <c r="HAU234" s="249"/>
      <c r="HAV234" s="250"/>
      <c r="HAW234" s="248"/>
      <c r="HAX234" s="249"/>
      <c r="HAY234" s="250"/>
      <c r="HAZ234" s="248"/>
      <c r="HBA234" s="249"/>
      <c r="HBB234" s="250"/>
      <c r="HBC234" s="248"/>
      <c r="HBD234" s="249"/>
      <c r="HBE234" s="250"/>
      <c r="HBF234" s="248"/>
      <c r="HBG234" s="249"/>
      <c r="HBH234" s="250"/>
      <c r="HBI234" s="248"/>
      <c r="HBJ234" s="249"/>
      <c r="HBK234" s="250"/>
      <c r="HBL234" s="248"/>
      <c r="HBM234" s="249"/>
      <c r="HBN234" s="250"/>
      <c r="HBO234" s="248"/>
      <c r="HBP234" s="249"/>
      <c r="HBQ234" s="250"/>
      <c r="HBR234" s="248"/>
      <c r="HBS234" s="249"/>
      <c r="HBT234" s="250"/>
      <c r="HBU234" s="248"/>
      <c r="HBV234" s="249"/>
      <c r="HBW234" s="250"/>
      <c r="HBX234" s="248"/>
      <c r="HBY234" s="249"/>
      <c r="HBZ234" s="250"/>
      <c r="HCA234" s="248"/>
      <c r="HCB234" s="249"/>
      <c r="HCC234" s="250"/>
      <c r="HCD234" s="248"/>
      <c r="HCE234" s="249"/>
      <c r="HCF234" s="250"/>
      <c r="HCG234" s="248"/>
      <c r="HCH234" s="249"/>
      <c r="HCI234" s="250"/>
      <c r="HCJ234" s="248"/>
      <c r="HCK234" s="249"/>
      <c r="HCL234" s="250"/>
      <c r="HCM234" s="248"/>
      <c r="HCN234" s="249"/>
      <c r="HCO234" s="250"/>
      <c r="HCP234" s="248"/>
      <c r="HCQ234" s="249"/>
      <c r="HCR234" s="250"/>
      <c r="HCS234" s="248"/>
      <c r="HCT234" s="249"/>
      <c r="HCU234" s="250"/>
      <c r="HCV234" s="248"/>
      <c r="HCW234" s="249"/>
      <c r="HCX234" s="250"/>
      <c r="HCY234" s="248"/>
      <c r="HCZ234" s="249"/>
      <c r="HDA234" s="250"/>
      <c r="HDB234" s="248"/>
      <c r="HDC234" s="249"/>
      <c r="HDD234" s="250"/>
      <c r="HDE234" s="248"/>
      <c r="HDF234" s="249"/>
      <c r="HDG234" s="250"/>
      <c r="HDH234" s="248"/>
      <c r="HDI234" s="249"/>
      <c r="HDJ234" s="250"/>
      <c r="HDK234" s="248"/>
      <c r="HDL234" s="249"/>
      <c r="HDM234" s="250"/>
      <c r="HDN234" s="248"/>
      <c r="HDO234" s="249"/>
      <c r="HDP234" s="250"/>
      <c r="HDQ234" s="248"/>
      <c r="HDR234" s="249"/>
      <c r="HDS234" s="250"/>
      <c r="HDT234" s="248"/>
      <c r="HDU234" s="249"/>
      <c r="HDV234" s="250"/>
      <c r="HDW234" s="248"/>
      <c r="HDX234" s="249"/>
      <c r="HDY234" s="250"/>
      <c r="HDZ234" s="248"/>
      <c r="HEA234" s="249"/>
      <c r="HEB234" s="250"/>
      <c r="HEC234" s="248"/>
      <c r="HED234" s="249"/>
      <c r="HEE234" s="250"/>
      <c r="HEF234" s="248"/>
      <c r="HEG234" s="249"/>
      <c r="HEH234" s="250"/>
      <c r="HEI234" s="248"/>
      <c r="HEJ234" s="249"/>
      <c r="HEK234" s="250"/>
      <c r="HEL234" s="248"/>
      <c r="HEM234" s="249"/>
      <c r="HEN234" s="250"/>
      <c r="HEO234" s="248"/>
      <c r="HEP234" s="249"/>
      <c r="HEQ234" s="250"/>
      <c r="HER234" s="248"/>
      <c r="HES234" s="249"/>
      <c r="HET234" s="250"/>
      <c r="HEU234" s="248"/>
      <c r="HEV234" s="249"/>
      <c r="HEW234" s="250"/>
      <c r="HEX234" s="248"/>
      <c r="HEY234" s="249"/>
      <c r="HEZ234" s="250"/>
      <c r="HFA234" s="248"/>
      <c r="HFB234" s="249"/>
      <c r="HFC234" s="250"/>
      <c r="HFD234" s="248"/>
      <c r="HFE234" s="249"/>
      <c r="HFF234" s="250"/>
      <c r="HFG234" s="248"/>
      <c r="HFH234" s="249"/>
      <c r="HFI234" s="250"/>
      <c r="HFJ234" s="248"/>
      <c r="HFK234" s="249"/>
      <c r="HFL234" s="250"/>
      <c r="HFM234" s="248"/>
      <c r="HFN234" s="249"/>
      <c r="HFO234" s="250"/>
      <c r="HFP234" s="248"/>
      <c r="HFQ234" s="249"/>
      <c r="HFR234" s="250"/>
      <c r="HFS234" s="248"/>
      <c r="HFT234" s="249"/>
      <c r="HFU234" s="250"/>
      <c r="HFV234" s="248"/>
      <c r="HFW234" s="249"/>
      <c r="HFX234" s="250"/>
      <c r="HFY234" s="248"/>
      <c r="HFZ234" s="249"/>
      <c r="HGA234" s="250"/>
      <c r="HGB234" s="248"/>
      <c r="HGC234" s="249"/>
      <c r="HGD234" s="250"/>
      <c r="HGE234" s="248"/>
      <c r="HGF234" s="249"/>
      <c r="HGG234" s="250"/>
      <c r="HGH234" s="248"/>
      <c r="HGI234" s="249"/>
      <c r="HGJ234" s="250"/>
      <c r="HGK234" s="248"/>
      <c r="HGL234" s="249"/>
      <c r="HGM234" s="250"/>
      <c r="HGN234" s="248"/>
      <c r="HGO234" s="249"/>
      <c r="HGP234" s="250"/>
      <c r="HGQ234" s="248"/>
      <c r="HGR234" s="249"/>
      <c r="HGS234" s="250"/>
      <c r="HGT234" s="248"/>
      <c r="HGU234" s="249"/>
      <c r="HGV234" s="250"/>
      <c r="HGW234" s="248"/>
      <c r="HGX234" s="249"/>
      <c r="HGY234" s="250"/>
      <c r="HGZ234" s="248"/>
      <c r="HHA234" s="249"/>
      <c r="HHB234" s="250"/>
      <c r="HHC234" s="248"/>
      <c r="HHD234" s="249"/>
      <c r="HHE234" s="250"/>
      <c r="HHF234" s="248"/>
      <c r="HHG234" s="249"/>
      <c r="HHH234" s="250"/>
      <c r="HHI234" s="248"/>
      <c r="HHJ234" s="249"/>
      <c r="HHK234" s="250"/>
      <c r="HHL234" s="248"/>
      <c r="HHM234" s="249"/>
      <c r="HHN234" s="250"/>
      <c r="HHO234" s="248"/>
      <c r="HHP234" s="249"/>
      <c r="HHQ234" s="250"/>
      <c r="HHR234" s="248"/>
      <c r="HHS234" s="249"/>
      <c r="HHT234" s="250"/>
      <c r="HHU234" s="248"/>
      <c r="HHV234" s="249"/>
      <c r="HHW234" s="250"/>
      <c r="HHX234" s="248"/>
      <c r="HHY234" s="249"/>
      <c r="HHZ234" s="250"/>
      <c r="HIA234" s="248"/>
      <c r="HIB234" s="249"/>
      <c r="HIC234" s="250"/>
      <c r="HID234" s="248"/>
      <c r="HIE234" s="249"/>
      <c r="HIF234" s="250"/>
      <c r="HIG234" s="248"/>
      <c r="HIH234" s="249"/>
      <c r="HII234" s="250"/>
      <c r="HIJ234" s="248"/>
      <c r="HIK234" s="249"/>
      <c r="HIL234" s="250"/>
      <c r="HIM234" s="248"/>
      <c r="HIN234" s="249"/>
      <c r="HIO234" s="250"/>
      <c r="HIP234" s="248"/>
      <c r="HIQ234" s="249"/>
      <c r="HIR234" s="250"/>
      <c r="HIS234" s="248"/>
      <c r="HIT234" s="249"/>
      <c r="HIU234" s="250"/>
      <c r="HIV234" s="248"/>
      <c r="HIW234" s="249"/>
      <c r="HIX234" s="250"/>
      <c r="HIY234" s="248"/>
      <c r="HIZ234" s="249"/>
      <c r="HJA234" s="250"/>
      <c r="HJB234" s="248"/>
      <c r="HJC234" s="249"/>
      <c r="HJD234" s="250"/>
      <c r="HJE234" s="248"/>
      <c r="HJF234" s="249"/>
      <c r="HJG234" s="250"/>
      <c r="HJH234" s="248"/>
      <c r="HJI234" s="249"/>
      <c r="HJJ234" s="250"/>
      <c r="HJK234" s="248"/>
      <c r="HJL234" s="249"/>
      <c r="HJM234" s="250"/>
      <c r="HJN234" s="248"/>
      <c r="HJO234" s="249"/>
      <c r="HJP234" s="250"/>
      <c r="HJQ234" s="248"/>
      <c r="HJR234" s="249"/>
      <c r="HJS234" s="250"/>
      <c r="HJT234" s="248"/>
      <c r="HJU234" s="249"/>
      <c r="HJV234" s="250"/>
      <c r="HJW234" s="248"/>
      <c r="HJX234" s="249"/>
      <c r="HJY234" s="250"/>
      <c r="HJZ234" s="248"/>
      <c r="HKA234" s="249"/>
      <c r="HKB234" s="250"/>
      <c r="HKC234" s="248"/>
      <c r="HKD234" s="249"/>
      <c r="HKE234" s="250"/>
      <c r="HKF234" s="248"/>
      <c r="HKG234" s="249"/>
      <c r="HKH234" s="250"/>
      <c r="HKI234" s="248"/>
      <c r="HKJ234" s="249"/>
      <c r="HKK234" s="250"/>
      <c r="HKL234" s="248"/>
      <c r="HKM234" s="249"/>
      <c r="HKN234" s="250"/>
      <c r="HKO234" s="248"/>
      <c r="HKP234" s="249"/>
      <c r="HKQ234" s="250"/>
      <c r="HKR234" s="248"/>
      <c r="HKS234" s="249"/>
      <c r="HKT234" s="250"/>
      <c r="HKU234" s="248"/>
      <c r="HKV234" s="249"/>
      <c r="HKW234" s="250"/>
      <c r="HKX234" s="248"/>
      <c r="HKY234" s="249"/>
      <c r="HKZ234" s="250"/>
      <c r="HLA234" s="248"/>
      <c r="HLB234" s="249"/>
      <c r="HLC234" s="250"/>
      <c r="HLD234" s="248"/>
      <c r="HLE234" s="249"/>
      <c r="HLF234" s="250"/>
      <c r="HLG234" s="248"/>
      <c r="HLH234" s="249"/>
      <c r="HLI234" s="250"/>
      <c r="HLJ234" s="248"/>
      <c r="HLK234" s="249"/>
      <c r="HLL234" s="250"/>
      <c r="HLM234" s="248"/>
      <c r="HLN234" s="249"/>
      <c r="HLO234" s="250"/>
      <c r="HLP234" s="248"/>
      <c r="HLQ234" s="249"/>
      <c r="HLR234" s="250"/>
      <c r="HLS234" s="248"/>
      <c r="HLT234" s="249"/>
      <c r="HLU234" s="250"/>
      <c r="HLV234" s="248"/>
      <c r="HLW234" s="249"/>
      <c r="HLX234" s="250"/>
      <c r="HLY234" s="248"/>
      <c r="HLZ234" s="249"/>
      <c r="HMA234" s="250"/>
      <c r="HMB234" s="248"/>
      <c r="HMC234" s="249"/>
      <c r="HMD234" s="250"/>
      <c r="HME234" s="248"/>
      <c r="HMF234" s="249"/>
      <c r="HMG234" s="250"/>
      <c r="HMH234" s="248"/>
      <c r="HMI234" s="249"/>
      <c r="HMJ234" s="250"/>
      <c r="HMK234" s="248"/>
      <c r="HML234" s="249"/>
      <c r="HMM234" s="250"/>
      <c r="HMN234" s="248"/>
      <c r="HMO234" s="249"/>
      <c r="HMP234" s="250"/>
      <c r="HMQ234" s="248"/>
      <c r="HMR234" s="249"/>
      <c r="HMS234" s="250"/>
      <c r="HMT234" s="248"/>
      <c r="HMU234" s="249"/>
      <c r="HMV234" s="250"/>
      <c r="HMW234" s="248"/>
      <c r="HMX234" s="249"/>
      <c r="HMY234" s="250"/>
      <c r="HMZ234" s="248"/>
      <c r="HNA234" s="249"/>
      <c r="HNB234" s="250"/>
      <c r="HNC234" s="248"/>
      <c r="HND234" s="249"/>
      <c r="HNE234" s="250"/>
      <c r="HNF234" s="248"/>
      <c r="HNG234" s="249"/>
      <c r="HNH234" s="250"/>
      <c r="HNI234" s="248"/>
      <c r="HNJ234" s="249"/>
      <c r="HNK234" s="250"/>
      <c r="HNL234" s="248"/>
      <c r="HNM234" s="249"/>
      <c r="HNN234" s="250"/>
      <c r="HNO234" s="248"/>
      <c r="HNP234" s="249"/>
      <c r="HNQ234" s="250"/>
      <c r="HNR234" s="248"/>
      <c r="HNS234" s="249"/>
      <c r="HNT234" s="250"/>
      <c r="HNU234" s="248"/>
      <c r="HNV234" s="249"/>
      <c r="HNW234" s="250"/>
      <c r="HNX234" s="248"/>
      <c r="HNY234" s="249"/>
      <c r="HNZ234" s="250"/>
      <c r="HOA234" s="248"/>
      <c r="HOB234" s="249"/>
      <c r="HOC234" s="250"/>
      <c r="HOD234" s="248"/>
      <c r="HOE234" s="249"/>
      <c r="HOF234" s="250"/>
      <c r="HOG234" s="248"/>
      <c r="HOH234" s="249"/>
      <c r="HOI234" s="250"/>
      <c r="HOJ234" s="248"/>
      <c r="HOK234" s="249"/>
      <c r="HOL234" s="250"/>
      <c r="HOM234" s="248"/>
      <c r="HON234" s="249"/>
      <c r="HOO234" s="250"/>
      <c r="HOP234" s="248"/>
      <c r="HOQ234" s="249"/>
      <c r="HOR234" s="250"/>
      <c r="HOS234" s="248"/>
      <c r="HOT234" s="249"/>
      <c r="HOU234" s="250"/>
      <c r="HOV234" s="248"/>
      <c r="HOW234" s="249"/>
      <c r="HOX234" s="250"/>
      <c r="HOY234" s="248"/>
      <c r="HOZ234" s="249"/>
      <c r="HPA234" s="250"/>
      <c r="HPB234" s="248"/>
      <c r="HPC234" s="249"/>
      <c r="HPD234" s="250"/>
      <c r="HPE234" s="248"/>
      <c r="HPF234" s="249"/>
      <c r="HPG234" s="250"/>
      <c r="HPH234" s="248"/>
      <c r="HPI234" s="249"/>
      <c r="HPJ234" s="250"/>
      <c r="HPK234" s="248"/>
      <c r="HPL234" s="249"/>
      <c r="HPM234" s="250"/>
      <c r="HPN234" s="248"/>
      <c r="HPO234" s="249"/>
      <c r="HPP234" s="250"/>
      <c r="HPQ234" s="248"/>
      <c r="HPR234" s="249"/>
      <c r="HPS234" s="250"/>
      <c r="HPT234" s="248"/>
      <c r="HPU234" s="249"/>
      <c r="HPV234" s="250"/>
      <c r="HPW234" s="248"/>
      <c r="HPX234" s="249"/>
      <c r="HPY234" s="250"/>
      <c r="HPZ234" s="248"/>
      <c r="HQA234" s="249"/>
      <c r="HQB234" s="250"/>
      <c r="HQC234" s="248"/>
      <c r="HQD234" s="249"/>
      <c r="HQE234" s="250"/>
      <c r="HQF234" s="248"/>
      <c r="HQG234" s="249"/>
      <c r="HQH234" s="250"/>
      <c r="HQI234" s="248"/>
      <c r="HQJ234" s="249"/>
      <c r="HQK234" s="250"/>
      <c r="HQL234" s="248"/>
      <c r="HQM234" s="249"/>
      <c r="HQN234" s="250"/>
      <c r="HQO234" s="248"/>
      <c r="HQP234" s="249"/>
      <c r="HQQ234" s="250"/>
      <c r="HQR234" s="248"/>
      <c r="HQS234" s="249"/>
      <c r="HQT234" s="250"/>
      <c r="HQU234" s="248"/>
      <c r="HQV234" s="249"/>
      <c r="HQW234" s="250"/>
      <c r="HQX234" s="248"/>
      <c r="HQY234" s="249"/>
      <c r="HQZ234" s="250"/>
      <c r="HRA234" s="248"/>
      <c r="HRB234" s="249"/>
      <c r="HRC234" s="250"/>
      <c r="HRD234" s="248"/>
      <c r="HRE234" s="249"/>
      <c r="HRF234" s="250"/>
      <c r="HRG234" s="248"/>
      <c r="HRH234" s="249"/>
      <c r="HRI234" s="250"/>
      <c r="HRJ234" s="248"/>
      <c r="HRK234" s="249"/>
      <c r="HRL234" s="250"/>
      <c r="HRM234" s="248"/>
      <c r="HRN234" s="249"/>
      <c r="HRO234" s="250"/>
      <c r="HRP234" s="248"/>
      <c r="HRQ234" s="249"/>
      <c r="HRR234" s="250"/>
      <c r="HRS234" s="248"/>
      <c r="HRT234" s="249"/>
      <c r="HRU234" s="250"/>
      <c r="HRV234" s="248"/>
      <c r="HRW234" s="249"/>
      <c r="HRX234" s="250"/>
      <c r="HRY234" s="248"/>
      <c r="HRZ234" s="249"/>
      <c r="HSA234" s="250"/>
      <c r="HSB234" s="248"/>
      <c r="HSC234" s="249"/>
      <c r="HSD234" s="250"/>
      <c r="HSE234" s="248"/>
      <c r="HSF234" s="249"/>
      <c r="HSG234" s="250"/>
      <c r="HSH234" s="248"/>
      <c r="HSI234" s="249"/>
      <c r="HSJ234" s="250"/>
      <c r="HSK234" s="248"/>
      <c r="HSL234" s="249"/>
      <c r="HSM234" s="250"/>
      <c r="HSN234" s="248"/>
      <c r="HSO234" s="249"/>
      <c r="HSP234" s="250"/>
      <c r="HSQ234" s="248"/>
      <c r="HSR234" s="249"/>
      <c r="HSS234" s="250"/>
      <c r="HST234" s="248"/>
      <c r="HSU234" s="249"/>
      <c r="HSV234" s="250"/>
      <c r="HSW234" s="248"/>
      <c r="HSX234" s="249"/>
      <c r="HSY234" s="250"/>
      <c r="HSZ234" s="248"/>
      <c r="HTA234" s="249"/>
      <c r="HTB234" s="250"/>
      <c r="HTC234" s="248"/>
      <c r="HTD234" s="249"/>
      <c r="HTE234" s="250"/>
      <c r="HTF234" s="248"/>
      <c r="HTG234" s="249"/>
      <c r="HTH234" s="250"/>
      <c r="HTI234" s="248"/>
      <c r="HTJ234" s="249"/>
      <c r="HTK234" s="250"/>
      <c r="HTL234" s="248"/>
      <c r="HTM234" s="249"/>
      <c r="HTN234" s="250"/>
      <c r="HTO234" s="248"/>
      <c r="HTP234" s="249"/>
      <c r="HTQ234" s="250"/>
      <c r="HTR234" s="248"/>
      <c r="HTS234" s="249"/>
      <c r="HTT234" s="250"/>
      <c r="HTU234" s="248"/>
      <c r="HTV234" s="249"/>
      <c r="HTW234" s="250"/>
      <c r="HTX234" s="248"/>
      <c r="HTY234" s="249"/>
      <c r="HTZ234" s="250"/>
      <c r="HUA234" s="248"/>
      <c r="HUB234" s="249"/>
      <c r="HUC234" s="250"/>
      <c r="HUD234" s="248"/>
      <c r="HUE234" s="249"/>
      <c r="HUF234" s="250"/>
      <c r="HUG234" s="248"/>
      <c r="HUH234" s="249"/>
      <c r="HUI234" s="250"/>
      <c r="HUJ234" s="248"/>
      <c r="HUK234" s="249"/>
      <c r="HUL234" s="250"/>
      <c r="HUM234" s="248"/>
      <c r="HUN234" s="249"/>
      <c r="HUO234" s="250"/>
      <c r="HUP234" s="248"/>
      <c r="HUQ234" s="249"/>
      <c r="HUR234" s="250"/>
      <c r="HUS234" s="248"/>
      <c r="HUT234" s="249"/>
      <c r="HUU234" s="250"/>
      <c r="HUV234" s="248"/>
      <c r="HUW234" s="249"/>
      <c r="HUX234" s="250"/>
      <c r="HUY234" s="248"/>
      <c r="HUZ234" s="249"/>
      <c r="HVA234" s="250"/>
      <c r="HVB234" s="248"/>
      <c r="HVC234" s="249"/>
      <c r="HVD234" s="250"/>
      <c r="HVE234" s="248"/>
      <c r="HVF234" s="249"/>
      <c r="HVG234" s="250"/>
      <c r="HVH234" s="248"/>
      <c r="HVI234" s="249"/>
      <c r="HVJ234" s="250"/>
      <c r="HVK234" s="248"/>
      <c r="HVL234" s="249"/>
      <c r="HVM234" s="250"/>
      <c r="HVN234" s="248"/>
      <c r="HVO234" s="249"/>
      <c r="HVP234" s="250"/>
      <c r="HVQ234" s="248"/>
      <c r="HVR234" s="249"/>
      <c r="HVS234" s="250"/>
      <c r="HVT234" s="248"/>
      <c r="HVU234" s="249"/>
      <c r="HVV234" s="250"/>
      <c r="HVW234" s="248"/>
      <c r="HVX234" s="249"/>
      <c r="HVY234" s="250"/>
      <c r="HVZ234" s="248"/>
      <c r="HWA234" s="249"/>
      <c r="HWB234" s="250"/>
      <c r="HWC234" s="248"/>
      <c r="HWD234" s="249"/>
      <c r="HWE234" s="250"/>
      <c r="HWF234" s="248"/>
      <c r="HWG234" s="249"/>
      <c r="HWH234" s="250"/>
      <c r="HWI234" s="248"/>
      <c r="HWJ234" s="249"/>
      <c r="HWK234" s="250"/>
      <c r="HWL234" s="248"/>
      <c r="HWM234" s="249"/>
      <c r="HWN234" s="250"/>
      <c r="HWO234" s="248"/>
      <c r="HWP234" s="249"/>
      <c r="HWQ234" s="250"/>
      <c r="HWR234" s="248"/>
      <c r="HWS234" s="249"/>
      <c r="HWT234" s="250"/>
      <c r="HWU234" s="248"/>
      <c r="HWV234" s="249"/>
      <c r="HWW234" s="250"/>
      <c r="HWX234" s="248"/>
      <c r="HWY234" s="249"/>
      <c r="HWZ234" s="250"/>
      <c r="HXA234" s="248"/>
      <c r="HXB234" s="249"/>
      <c r="HXC234" s="250"/>
      <c r="HXD234" s="248"/>
      <c r="HXE234" s="249"/>
      <c r="HXF234" s="250"/>
      <c r="HXG234" s="248"/>
      <c r="HXH234" s="249"/>
      <c r="HXI234" s="250"/>
      <c r="HXJ234" s="248"/>
      <c r="HXK234" s="249"/>
      <c r="HXL234" s="250"/>
      <c r="HXM234" s="248"/>
      <c r="HXN234" s="249"/>
      <c r="HXO234" s="250"/>
      <c r="HXP234" s="248"/>
      <c r="HXQ234" s="249"/>
      <c r="HXR234" s="250"/>
      <c r="HXS234" s="248"/>
      <c r="HXT234" s="249"/>
      <c r="HXU234" s="250"/>
      <c r="HXV234" s="248"/>
      <c r="HXW234" s="249"/>
      <c r="HXX234" s="250"/>
      <c r="HXY234" s="248"/>
      <c r="HXZ234" s="249"/>
      <c r="HYA234" s="250"/>
      <c r="HYB234" s="248"/>
      <c r="HYC234" s="249"/>
      <c r="HYD234" s="250"/>
      <c r="HYE234" s="248"/>
      <c r="HYF234" s="249"/>
      <c r="HYG234" s="250"/>
      <c r="HYH234" s="248"/>
      <c r="HYI234" s="249"/>
      <c r="HYJ234" s="250"/>
      <c r="HYK234" s="248"/>
      <c r="HYL234" s="249"/>
      <c r="HYM234" s="250"/>
      <c r="HYN234" s="248"/>
      <c r="HYO234" s="249"/>
      <c r="HYP234" s="250"/>
      <c r="HYQ234" s="248"/>
      <c r="HYR234" s="249"/>
      <c r="HYS234" s="250"/>
      <c r="HYT234" s="248"/>
      <c r="HYU234" s="249"/>
      <c r="HYV234" s="250"/>
      <c r="HYW234" s="248"/>
      <c r="HYX234" s="249"/>
      <c r="HYY234" s="250"/>
      <c r="HYZ234" s="248"/>
      <c r="HZA234" s="249"/>
      <c r="HZB234" s="250"/>
      <c r="HZC234" s="248"/>
      <c r="HZD234" s="249"/>
      <c r="HZE234" s="250"/>
      <c r="HZF234" s="248"/>
      <c r="HZG234" s="249"/>
      <c r="HZH234" s="250"/>
      <c r="HZI234" s="248"/>
      <c r="HZJ234" s="249"/>
      <c r="HZK234" s="250"/>
      <c r="HZL234" s="248"/>
      <c r="HZM234" s="249"/>
      <c r="HZN234" s="250"/>
      <c r="HZO234" s="248"/>
      <c r="HZP234" s="249"/>
      <c r="HZQ234" s="250"/>
      <c r="HZR234" s="248"/>
      <c r="HZS234" s="249"/>
      <c r="HZT234" s="250"/>
      <c r="HZU234" s="248"/>
      <c r="HZV234" s="249"/>
      <c r="HZW234" s="250"/>
      <c r="HZX234" s="248"/>
      <c r="HZY234" s="249"/>
      <c r="HZZ234" s="250"/>
      <c r="IAA234" s="248"/>
      <c r="IAB234" s="249"/>
      <c r="IAC234" s="250"/>
      <c r="IAD234" s="248"/>
      <c r="IAE234" s="249"/>
      <c r="IAF234" s="250"/>
      <c r="IAG234" s="248"/>
      <c r="IAH234" s="249"/>
      <c r="IAI234" s="250"/>
      <c r="IAJ234" s="248"/>
      <c r="IAK234" s="249"/>
      <c r="IAL234" s="250"/>
      <c r="IAM234" s="248"/>
      <c r="IAN234" s="249"/>
      <c r="IAO234" s="250"/>
      <c r="IAP234" s="248"/>
      <c r="IAQ234" s="249"/>
      <c r="IAR234" s="250"/>
      <c r="IAS234" s="248"/>
      <c r="IAT234" s="249"/>
      <c r="IAU234" s="250"/>
      <c r="IAV234" s="248"/>
      <c r="IAW234" s="249"/>
      <c r="IAX234" s="250"/>
      <c r="IAY234" s="248"/>
      <c r="IAZ234" s="249"/>
      <c r="IBA234" s="250"/>
      <c r="IBB234" s="248"/>
      <c r="IBC234" s="249"/>
      <c r="IBD234" s="250"/>
      <c r="IBE234" s="248"/>
      <c r="IBF234" s="249"/>
      <c r="IBG234" s="250"/>
      <c r="IBH234" s="248"/>
      <c r="IBI234" s="249"/>
      <c r="IBJ234" s="250"/>
      <c r="IBK234" s="248"/>
      <c r="IBL234" s="249"/>
      <c r="IBM234" s="250"/>
      <c r="IBN234" s="248"/>
      <c r="IBO234" s="249"/>
      <c r="IBP234" s="250"/>
      <c r="IBQ234" s="248"/>
      <c r="IBR234" s="249"/>
      <c r="IBS234" s="250"/>
      <c r="IBT234" s="248"/>
      <c r="IBU234" s="249"/>
      <c r="IBV234" s="250"/>
      <c r="IBW234" s="248"/>
      <c r="IBX234" s="249"/>
      <c r="IBY234" s="250"/>
      <c r="IBZ234" s="248"/>
      <c r="ICA234" s="249"/>
      <c r="ICB234" s="250"/>
      <c r="ICC234" s="248"/>
      <c r="ICD234" s="249"/>
      <c r="ICE234" s="250"/>
      <c r="ICF234" s="248"/>
      <c r="ICG234" s="249"/>
      <c r="ICH234" s="250"/>
      <c r="ICI234" s="248"/>
      <c r="ICJ234" s="249"/>
      <c r="ICK234" s="250"/>
      <c r="ICL234" s="248"/>
      <c r="ICM234" s="249"/>
      <c r="ICN234" s="250"/>
      <c r="ICO234" s="248"/>
      <c r="ICP234" s="249"/>
      <c r="ICQ234" s="250"/>
      <c r="ICR234" s="248"/>
      <c r="ICS234" s="249"/>
      <c r="ICT234" s="250"/>
      <c r="ICU234" s="248"/>
      <c r="ICV234" s="249"/>
      <c r="ICW234" s="250"/>
      <c r="ICX234" s="248"/>
      <c r="ICY234" s="249"/>
      <c r="ICZ234" s="250"/>
      <c r="IDA234" s="248"/>
      <c r="IDB234" s="249"/>
      <c r="IDC234" s="250"/>
      <c r="IDD234" s="248"/>
      <c r="IDE234" s="249"/>
      <c r="IDF234" s="250"/>
      <c r="IDG234" s="248"/>
      <c r="IDH234" s="249"/>
      <c r="IDI234" s="250"/>
      <c r="IDJ234" s="248"/>
      <c r="IDK234" s="249"/>
      <c r="IDL234" s="250"/>
      <c r="IDM234" s="248"/>
      <c r="IDN234" s="249"/>
      <c r="IDO234" s="250"/>
      <c r="IDP234" s="248"/>
      <c r="IDQ234" s="249"/>
      <c r="IDR234" s="250"/>
      <c r="IDS234" s="248"/>
      <c r="IDT234" s="249"/>
      <c r="IDU234" s="250"/>
      <c r="IDV234" s="248"/>
      <c r="IDW234" s="249"/>
      <c r="IDX234" s="250"/>
      <c r="IDY234" s="248"/>
      <c r="IDZ234" s="249"/>
      <c r="IEA234" s="250"/>
      <c r="IEB234" s="248"/>
      <c r="IEC234" s="249"/>
      <c r="IED234" s="250"/>
      <c r="IEE234" s="248"/>
      <c r="IEF234" s="249"/>
      <c r="IEG234" s="250"/>
      <c r="IEH234" s="248"/>
      <c r="IEI234" s="249"/>
      <c r="IEJ234" s="250"/>
      <c r="IEK234" s="248"/>
      <c r="IEL234" s="249"/>
      <c r="IEM234" s="250"/>
      <c r="IEN234" s="248"/>
      <c r="IEO234" s="249"/>
      <c r="IEP234" s="250"/>
      <c r="IEQ234" s="248"/>
      <c r="IER234" s="249"/>
      <c r="IES234" s="250"/>
      <c r="IET234" s="248"/>
      <c r="IEU234" s="249"/>
      <c r="IEV234" s="250"/>
      <c r="IEW234" s="248"/>
      <c r="IEX234" s="249"/>
      <c r="IEY234" s="250"/>
      <c r="IEZ234" s="248"/>
      <c r="IFA234" s="249"/>
      <c r="IFB234" s="250"/>
      <c r="IFC234" s="248"/>
      <c r="IFD234" s="249"/>
      <c r="IFE234" s="250"/>
      <c r="IFF234" s="248"/>
      <c r="IFG234" s="249"/>
      <c r="IFH234" s="250"/>
      <c r="IFI234" s="248"/>
      <c r="IFJ234" s="249"/>
      <c r="IFK234" s="250"/>
      <c r="IFL234" s="248"/>
      <c r="IFM234" s="249"/>
      <c r="IFN234" s="250"/>
      <c r="IFO234" s="248"/>
      <c r="IFP234" s="249"/>
      <c r="IFQ234" s="250"/>
      <c r="IFR234" s="248"/>
      <c r="IFS234" s="249"/>
      <c r="IFT234" s="250"/>
      <c r="IFU234" s="248"/>
      <c r="IFV234" s="249"/>
      <c r="IFW234" s="250"/>
      <c r="IFX234" s="248"/>
      <c r="IFY234" s="249"/>
      <c r="IFZ234" s="250"/>
      <c r="IGA234" s="248"/>
      <c r="IGB234" s="249"/>
      <c r="IGC234" s="250"/>
      <c r="IGD234" s="248"/>
      <c r="IGE234" s="249"/>
      <c r="IGF234" s="250"/>
      <c r="IGG234" s="248"/>
      <c r="IGH234" s="249"/>
      <c r="IGI234" s="250"/>
      <c r="IGJ234" s="248"/>
      <c r="IGK234" s="249"/>
      <c r="IGL234" s="250"/>
      <c r="IGM234" s="248"/>
      <c r="IGN234" s="249"/>
      <c r="IGO234" s="250"/>
      <c r="IGP234" s="248"/>
      <c r="IGQ234" s="249"/>
      <c r="IGR234" s="250"/>
      <c r="IGS234" s="248"/>
      <c r="IGT234" s="249"/>
      <c r="IGU234" s="250"/>
      <c r="IGV234" s="248"/>
      <c r="IGW234" s="249"/>
      <c r="IGX234" s="250"/>
      <c r="IGY234" s="248"/>
      <c r="IGZ234" s="249"/>
      <c r="IHA234" s="250"/>
      <c r="IHB234" s="248"/>
      <c r="IHC234" s="249"/>
      <c r="IHD234" s="250"/>
      <c r="IHE234" s="248"/>
      <c r="IHF234" s="249"/>
      <c r="IHG234" s="250"/>
      <c r="IHH234" s="248"/>
      <c r="IHI234" s="249"/>
      <c r="IHJ234" s="250"/>
      <c r="IHK234" s="248"/>
      <c r="IHL234" s="249"/>
      <c r="IHM234" s="250"/>
      <c r="IHN234" s="248"/>
      <c r="IHO234" s="249"/>
      <c r="IHP234" s="250"/>
      <c r="IHQ234" s="248"/>
      <c r="IHR234" s="249"/>
      <c r="IHS234" s="250"/>
      <c r="IHT234" s="248"/>
      <c r="IHU234" s="249"/>
      <c r="IHV234" s="250"/>
      <c r="IHW234" s="248"/>
      <c r="IHX234" s="249"/>
      <c r="IHY234" s="250"/>
      <c r="IHZ234" s="248"/>
      <c r="IIA234" s="249"/>
      <c r="IIB234" s="250"/>
      <c r="IIC234" s="248"/>
      <c r="IID234" s="249"/>
      <c r="IIE234" s="250"/>
      <c r="IIF234" s="248"/>
      <c r="IIG234" s="249"/>
      <c r="IIH234" s="250"/>
      <c r="III234" s="248"/>
      <c r="IIJ234" s="249"/>
      <c r="IIK234" s="250"/>
      <c r="IIL234" s="248"/>
      <c r="IIM234" s="249"/>
      <c r="IIN234" s="250"/>
      <c r="IIO234" s="248"/>
      <c r="IIP234" s="249"/>
      <c r="IIQ234" s="250"/>
      <c r="IIR234" s="248"/>
      <c r="IIS234" s="249"/>
      <c r="IIT234" s="250"/>
      <c r="IIU234" s="248"/>
      <c r="IIV234" s="249"/>
      <c r="IIW234" s="250"/>
      <c r="IIX234" s="248"/>
      <c r="IIY234" s="249"/>
      <c r="IIZ234" s="250"/>
      <c r="IJA234" s="248"/>
      <c r="IJB234" s="249"/>
      <c r="IJC234" s="250"/>
      <c r="IJD234" s="248"/>
      <c r="IJE234" s="249"/>
      <c r="IJF234" s="250"/>
      <c r="IJG234" s="248"/>
      <c r="IJH234" s="249"/>
      <c r="IJI234" s="250"/>
      <c r="IJJ234" s="248"/>
      <c r="IJK234" s="249"/>
      <c r="IJL234" s="250"/>
      <c r="IJM234" s="248"/>
      <c r="IJN234" s="249"/>
      <c r="IJO234" s="250"/>
      <c r="IJP234" s="248"/>
      <c r="IJQ234" s="249"/>
      <c r="IJR234" s="250"/>
      <c r="IJS234" s="248"/>
      <c r="IJT234" s="249"/>
      <c r="IJU234" s="250"/>
      <c r="IJV234" s="248"/>
      <c r="IJW234" s="249"/>
      <c r="IJX234" s="250"/>
      <c r="IJY234" s="248"/>
      <c r="IJZ234" s="249"/>
      <c r="IKA234" s="250"/>
      <c r="IKB234" s="248"/>
      <c r="IKC234" s="249"/>
      <c r="IKD234" s="250"/>
      <c r="IKE234" s="248"/>
      <c r="IKF234" s="249"/>
      <c r="IKG234" s="250"/>
      <c r="IKH234" s="248"/>
      <c r="IKI234" s="249"/>
      <c r="IKJ234" s="250"/>
      <c r="IKK234" s="248"/>
      <c r="IKL234" s="249"/>
      <c r="IKM234" s="250"/>
      <c r="IKN234" s="248"/>
      <c r="IKO234" s="249"/>
      <c r="IKP234" s="250"/>
      <c r="IKQ234" s="248"/>
      <c r="IKR234" s="249"/>
      <c r="IKS234" s="250"/>
      <c r="IKT234" s="248"/>
      <c r="IKU234" s="249"/>
      <c r="IKV234" s="250"/>
      <c r="IKW234" s="248"/>
      <c r="IKX234" s="249"/>
      <c r="IKY234" s="250"/>
      <c r="IKZ234" s="248"/>
      <c r="ILA234" s="249"/>
      <c r="ILB234" s="250"/>
      <c r="ILC234" s="248"/>
      <c r="ILD234" s="249"/>
      <c r="ILE234" s="250"/>
      <c r="ILF234" s="248"/>
      <c r="ILG234" s="249"/>
      <c r="ILH234" s="250"/>
      <c r="ILI234" s="248"/>
      <c r="ILJ234" s="249"/>
      <c r="ILK234" s="250"/>
      <c r="ILL234" s="248"/>
      <c r="ILM234" s="249"/>
      <c r="ILN234" s="250"/>
      <c r="ILO234" s="248"/>
      <c r="ILP234" s="249"/>
      <c r="ILQ234" s="250"/>
      <c r="ILR234" s="248"/>
      <c r="ILS234" s="249"/>
      <c r="ILT234" s="250"/>
      <c r="ILU234" s="248"/>
      <c r="ILV234" s="249"/>
      <c r="ILW234" s="250"/>
      <c r="ILX234" s="248"/>
      <c r="ILY234" s="249"/>
      <c r="ILZ234" s="250"/>
      <c r="IMA234" s="248"/>
      <c r="IMB234" s="249"/>
      <c r="IMC234" s="250"/>
      <c r="IMD234" s="248"/>
      <c r="IME234" s="249"/>
      <c r="IMF234" s="250"/>
      <c r="IMG234" s="248"/>
      <c r="IMH234" s="249"/>
      <c r="IMI234" s="250"/>
      <c r="IMJ234" s="248"/>
      <c r="IMK234" s="249"/>
      <c r="IML234" s="250"/>
      <c r="IMM234" s="248"/>
      <c r="IMN234" s="249"/>
      <c r="IMO234" s="250"/>
      <c r="IMP234" s="248"/>
      <c r="IMQ234" s="249"/>
      <c r="IMR234" s="250"/>
      <c r="IMS234" s="248"/>
      <c r="IMT234" s="249"/>
      <c r="IMU234" s="250"/>
      <c r="IMV234" s="248"/>
      <c r="IMW234" s="249"/>
      <c r="IMX234" s="250"/>
      <c r="IMY234" s="248"/>
      <c r="IMZ234" s="249"/>
      <c r="INA234" s="250"/>
      <c r="INB234" s="248"/>
      <c r="INC234" s="249"/>
      <c r="IND234" s="250"/>
      <c r="INE234" s="248"/>
      <c r="INF234" s="249"/>
      <c r="ING234" s="250"/>
      <c r="INH234" s="248"/>
      <c r="INI234" s="249"/>
      <c r="INJ234" s="250"/>
      <c r="INK234" s="248"/>
      <c r="INL234" s="249"/>
      <c r="INM234" s="250"/>
      <c r="INN234" s="248"/>
      <c r="INO234" s="249"/>
      <c r="INP234" s="250"/>
      <c r="INQ234" s="248"/>
      <c r="INR234" s="249"/>
      <c r="INS234" s="250"/>
      <c r="INT234" s="248"/>
      <c r="INU234" s="249"/>
      <c r="INV234" s="250"/>
      <c r="INW234" s="248"/>
      <c r="INX234" s="249"/>
      <c r="INY234" s="250"/>
      <c r="INZ234" s="248"/>
      <c r="IOA234" s="249"/>
      <c r="IOB234" s="250"/>
      <c r="IOC234" s="248"/>
      <c r="IOD234" s="249"/>
      <c r="IOE234" s="250"/>
      <c r="IOF234" s="248"/>
      <c r="IOG234" s="249"/>
      <c r="IOH234" s="250"/>
      <c r="IOI234" s="248"/>
      <c r="IOJ234" s="249"/>
      <c r="IOK234" s="250"/>
      <c r="IOL234" s="248"/>
      <c r="IOM234" s="249"/>
      <c r="ION234" s="250"/>
      <c r="IOO234" s="248"/>
      <c r="IOP234" s="249"/>
      <c r="IOQ234" s="250"/>
      <c r="IOR234" s="248"/>
      <c r="IOS234" s="249"/>
      <c r="IOT234" s="250"/>
      <c r="IOU234" s="248"/>
      <c r="IOV234" s="249"/>
      <c r="IOW234" s="250"/>
      <c r="IOX234" s="248"/>
      <c r="IOY234" s="249"/>
      <c r="IOZ234" s="250"/>
      <c r="IPA234" s="248"/>
      <c r="IPB234" s="249"/>
      <c r="IPC234" s="250"/>
      <c r="IPD234" s="248"/>
      <c r="IPE234" s="249"/>
      <c r="IPF234" s="250"/>
      <c r="IPG234" s="248"/>
      <c r="IPH234" s="249"/>
      <c r="IPI234" s="250"/>
      <c r="IPJ234" s="248"/>
      <c r="IPK234" s="249"/>
      <c r="IPL234" s="250"/>
      <c r="IPM234" s="248"/>
      <c r="IPN234" s="249"/>
      <c r="IPO234" s="250"/>
      <c r="IPP234" s="248"/>
      <c r="IPQ234" s="249"/>
      <c r="IPR234" s="250"/>
      <c r="IPS234" s="248"/>
      <c r="IPT234" s="249"/>
      <c r="IPU234" s="250"/>
      <c r="IPV234" s="248"/>
      <c r="IPW234" s="249"/>
      <c r="IPX234" s="250"/>
      <c r="IPY234" s="248"/>
      <c r="IPZ234" s="249"/>
      <c r="IQA234" s="250"/>
      <c r="IQB234" s="248"/>
      <c r="IQC234" s="249"/>
      <c r="IQD234" s="250"/>
      <c r="IQE234" s="248"/>
      <c r="IQF234" s="249"/>
      <c r="IQG234" s="250"/>
      <c r="IQH234" s="248"/>
      <c r="IQI234" s="249"/>
      <c r="IQJ234" s="250"/>
      <c r="IQK234" s="248"/>
      <c r="IQL234" s="249"/>
      <c r="IQM234" s="250"/>
      <c r="IQN234" s="248"/>
      <c r="IQO234" s="249"/>
      <c r="IQP234" s="250"/>
      <c r="IQQ234" s="248"/>
      <c r="IQR234" s="249"/>
      <c r="IQS234" s="250"/>
      <c r="IQT234" s="248"/>
      <c r="IQU234" s="249"/>
      <c r="IQV234" s="250"/>
      <c r="IQW234" s="248"/>
      <c r="IQX234" s="249"/>
      <c r="IQY234" s="250"/>
      <c r="IQZ234" s="248"/>
      <c r="IRA234" s="249"/>
      <c r="IRB234" s="250"/>
      <c r="IRC234" s="248"/>
      <c r="IRD234" s="249"/>
      <c r="IRE234" s="250"/>
      <c r="IRF234" s="248"/>
      <c r="IRG234" s="249"/>
      <c r="IRH234" s="250"/>
      <c r="IRI234" s="248"/>
      <c r="IRJ234" s="249"/>
      <c r="IRK234" s="250"/>
      <c r="IRL234" s="248"/>
      <c r="IRM234" s="249"/>
      <c r="IRN234" s="250"/>
      <c r="IRO234" s="248"/>
      <c r="IRP234" s="249"/>
      <c r="IRQ234" s="250"/>
      <c r="IRR234" s="248"/>
      <c r="IRS234" s="249"/>
      <c r="IRT234" s="250"/>
      <c r="IRU234" s="248"/>
      <c r="IRV234" s="249"/>
      <c r="IRW234" s="250"/>
      <c r="IRX234" s="248"/>
      <c r="IRY234" s="249"/>
      <c r="IRZ234" s="250"/>
      <c r="ISA234" s="248"/>
      <c r="ISB234" s="249"/>
      <c r="ISC234" s="250"/>
      <c r="ISD234" s="248"/>
      <c r="ISE234" s="249"/>
      <c r="ISF234" s="250"/>
      <c r="ISG234" s="248"/>
      <c r="ISH234" s="249"/>
      <c r="ISI234" s="250"/>
      <c r="ISJ234" s="248"/>
      <c r="ISK234" s="249"/>
      <c r="ISL234" s="250"/>
      <c r="ISM234" s="248"/>
      <c r="ISN234" s="249"/>
      <c r="ISO234" s="250"/>
      <c r="ISP234" s="248"/>
      <c r="ISQ234" s="249"/>
      <c r="ISR234" s="250"/>
      <c r="ISS234" s="248"/>
      <c r="IST234" s="249"/>
      <c r="ISU234" s="250"/>
      <c r="ISV234" s="248"/>
      <c r="ISW234" s="249"/>
      <c r="ISX234" s="250"/>
      <c r="ISY234" s="248"/>
      <c r="ISZ234" s="249"/>
      <c r="ITA234" s="250"/>
      <c r="ITB234" s="248"/>
      <c r="ITC234" s="249"/>
      <c r="ITD234" s="250"/>
      <c r="ITE234" s="248"/>
      <c r="ITF234" s="249"/>
      <c r="ITG234" s="250"/>
      <c r="ITH234" s="248"/>
      <c r="ITI234" s="249"/>
      <c r="ITJ234" s="250"/>
      <c r="ITK234" s="248"/>
      <c r="ITL234" s="249"/>
      <c r="ITM234" s="250"/>
      <c r="ITN234" s="248"/>
      <c r="ITO234" s="249"/>
      <c r="ITP234" s="250"/>
      <c r="ITQ234" s="248"/>
      <c r="ITR234" s="249"/>
      <c r="ITS234" s="250"/>
      <c r="ITT234" s="248"/>
      <c r="ITU234" s="249"/>
      <c r="ITV234" s="250"/>
      <c r="ITW234" s="248"/>
      <c r="ITX234" s="249"/>
      <c r="ITY234" s="250"/>
      <c r="ITZ234" s="248"/>
      <c r="IUA234" s="249"/>
      <c r="IUB234" s="250"/>
      <c r="IUC234" s="248"/>
      <c r="IUD234" s="249"/>
      <c r="IUE234" s="250"/>
      <c r="IUF234" s="248"/>
      <c r="IUG234" s="249"/>
      <c r="IUH234" s="250"/>
      <c r="IUI234" s="248"/>
      <c r="IUJ234" s="249"/>
      <c r="IUK234" s="250"/>
      <c r="IUL234" s="248"/>
      <c r="IUM234" s="249"/>
      <c r="IUN234" s="250"/>
      <c r="IUO234" s="248"/>
      <c r="IUP234" s="249"/>
      <c r="IUQ234" s="250"/>
      <c r="IUR234" s="248"/>
      <c r="IUS234" s="249"/>
      <c r="IUT234" s="250"/>
      <c r="IUU234" s="248"/>
      <c r="IUV234" s="249"/>
      <c r="IUW234" s="250"/>
      <c r="IUX234" s="248"/>
      <c r="IUY234" s="249"/>
      <c r="IUZ234" s="250"/>
      <c r="IVA234" s="248"/>
      <c r="IVB234" s="249"/>
      <c r="IVC234" s="250"/>
      <c r="IVD234" s="248"/>
      <c r="IVE234" s="249"/>
      <c r="IVF234" s="250"/>
      <c r="IVG234" s="248"/>
      <c r="IVH234" s="249"/>
      <c r="IVI234" s="250"/>
      <c r="IVJ234" s="248"/>
      <c r="IVK234" s="249"/>
      <c r="IVL234" s="250"/>
      <c r="IVM234" s="248"/>
      <c r="IVN234" s="249"/>
      <c r="IVO234" s="250"/>
      <c r="IVP234" s="248"/>
      <c r="IVQ234" s="249"/>
      <c r="IVR234" s="250"/>
      <c r="IVS234" s="248"/>
      <c r="IVT234" s="249"/>
      <c r="IVU234" s="250"/>
      <c r="IVV234" s="248"/>
      <c r="IVW234" s="249"/>
      <c r="IVX234" s="250"/>
      <c r="IVY234" s="248"/>
      <c r="IVZ234" s="249"/>
      <c r="IWA234" s="250"/>
      <c r="IWB234" s="248"/>
      <c r="IWC234" s="249"/>
      <c r="IWD234" s="250"/>
      <c r="IWE234" s="248"/>
      <c r="IWF234" s="249"/>
      <c r="IWG234" s="250"/>
      <c r="IWH234" s="248"/>
      <c r="IWI234" s="249"/>
      <c r="IWJ234" s="250"/>
      <c r="IWK234" s="248"/>
      <c r="IWL234" s="249"/>
      <c r="IWM234" s="250"/>
      <c r="IWN234" s="248"/>
      <c r="IWO234" s="249"/>
      <c r="IWP234" s="250"/>
      <c r="IWQ234" s="248"/>
      <c r="IWR234" s="249"/>
      <c r="IWS234" s="250"/>
      <c r="IWT234" s="248"/>
      <c r="IWU234" s="249"/>
      <c r="IWV234" s="250"/>
      <c r="IWW234" s="248"/>
      <c r="IWX234" s="249"/>
      <c r="IWY234" s="250"/>
      <c r="IWZ234" s="248"/>
      <c r="IXA234" s="249"/>
      <c r="IXB234" s="250"/>
      <c r="IXC234" s="248"/>
      <c r="IXD234" s="249"/>
      <c r="IXE234" s="250"/>
      <c r="IXF234" s="248"/>
      <c r="IXG234" s="249"/>
      <c r="IXH234" s="250"/>
      <c r="IXI234" s="248"/>
      <c r="IXJ234" s="249"/>
      <c r="IXK234" s="250"/>
      <c r="IXL234" s="248"/>
      <c r="IXM234" s="249"/>
      <c r="IXN234" s="250"/>
      <c r="IXO234" s="248"/>
      <c r="IXP234" s="249"/>
      <c r="IXQ234" s="250"/>
      <c r="IXR234" s="248"/>
      <c r="IXS234" s="249"/>
      <c r="IXT234" s="250"/>
      <c r="IXU234" s="248"/>
      <c r="IXV234" s="249"/>
      <c r="IXW234" s="250"/>
      <c r="IXX234" s="248"/>
      <c r="IXY234" s="249"/>
      <c r="IXZ234" s="250"/>
      <c r="IYA234" s="248"/>
      <c r="IYB234" s="249"/>
      <c r="IYC234" s="250"/>
      <c r="IYD234" s="248"/>
      <c r="IYE234" s="249"/>
      <c r="IYF234" s="250"/>
      <c r="IYG234" s="248"/>
      <c r="IYH234" s="249"/>
      <c r="IYI234" s="250"/>
      <c r="IYJ234" s="248"/>
      <c r="IYK234" s="249"/>
      <c r="IYL234" s="250"/>
      <c r="IYM234" s="248"/>
      <c r="IYN234" s="249"/>
      <c r="IYO234" s="250"/>
      <c r="IYP234" s="248"/>
      <c r="IYQ234" s="249"/>
      <c r="IYR234" s="250"/>
      <c r="IYS234" s="248"/>
      <c r="IYT234" s="249"/>
      <c r="IYU234" s="250"/>
      <c r="IYV234" s="248"/>
      <c r="IYW234" s="249"/>
      <c r="IYX234" s="250"/>
      <c r="IYY234" s="248"/>
      <c r="IYZ234" s="249"/>
      <c r="IZA234" s="250"/>
      <c r="IZB234" s="248"/>
      <c r="IZC234" s="249"/>
      <c r="IZD234" s="250"/>
      <c r="IZE234" s="248"/>
      <c r="IZF234" s="249"/>
      <c r="IZG234" s="250"/>
      <c r="IZH234" s="248"/>
      <c r="IZI234" s="249"/>
      <c r="IZJ234" s="250"/>
      <c r="IZK234" s="248"/>
      <c r="IZL234" s="249"/>
      <c r="IZM234" s="250"/>
      <c r="IZN234" s="248"/>
      <c r="IZO234" s="249"/>
      <c r="IZP234" s="250"/>
      <c r="IZQ234" s="248"/>
      <c r="IZR234" s="249"/>
      <c r="IZS234" s="250"/>
      <c r="IZT234" s="248"/>
      <c r="IZU234" s="249"/>
      <c r="IZV234" s="250"/>
      <c r="IZW234" s="248"/>
      <c r="IZX234" s="249"/>
      <c r="IZY234" s="250"/>
      <c r="IZZ234" s="248"/>
      <c r="JAA234" s="249"/>
      <c r="JAB234" s="250"/>
      <c r="JAC234" s="248"/>
      <c r="JAD234" s="249"/>
      <c r="JAE234" s="250"/>
      <c r="JAF234" s="248"/>
      <c r="JAG234" s="249"/>
      <c r="JAH234" s="250"/>
      <c r="JAI234" s="248"/>
      <c r="JAJ234" s="249"/>
      <c r="JAK234" s="250"/>
      <c r="JAL234" s="248"/>
      <c r="JAM234" s="249"/>
      <c r="JAN234" s="250"/>
      <c r="JAO234" s="248"/>
      <c r="JAP234" s="249"/>
      <c r="JAQ234" s="250"/>
      <c r="JAR234" s="248"/>
      <c r="JAS234" s="249"/>
      <c r="JAT234" s="250"/>
      <c r="JAU234" s="248"/>
      <c r="JAV234" s="249"/>
      <c r="JAW234" s="250"/>
      <c r="JAX234" s="248"/>
      <c r="JAY234" s="249"/>
      <c r="JAZ234" s="250"/>
      <c r="JBA234" s="248"/>
      <c r="JBB234" s="249"/>
      <c r="JBC234" s="250"/>
      <c r="JBD234" s="248"/>
      <c r="JBE234" s="249"/>
      <c r="JBF234" s="250"/>
      <c r="JBG234" s="248"/>
      <c r="JBH234" s="249"/>
      <c r="JBI234" s="250"/>
      <c r="JBJ234" s="248"/>
      <c r="JBK234" s="249"/>
      <c r="JBL234" s="250"/>
      <c r="JBM234" s="248"/>
      <c r="JBN234" s="249"/>
      <c r="JBO234" s="250"/>
      <c r="JBP234" s="248"/>
      <c r="JBQ234" s="249"/>
      <c r="JBR234" s="250"/>
      <c r="JBS234" s="248"/>
      <c r="JBT234" s="249"/>
      <c r="JBU234" s="250"/>
      <c r="JBV234" s="248"/>
      <c r="JBW234" s="249"/>
      <c r="JBX234" s="250"/>
      <c r="JBY234" s="248"/>
      <c r="JBZ234" s="249"/>
      <c r="JCA234" s="250"/>
      <c r="JCB234" s="248"/>
      <c r="JCC234" s="249"/>
      <c r="JCD234" s="250"/>
      <c r="JCE234" s="248"/>
      <c r="JCF234" s="249"/>
      <c r="JCG234" s="250"/>
      <c r="JCH234" s="248"/>
      <c r="JCI234" s="249"/>
      <c r="JCJ234" s="250"/>
      <c r="JCK234" s="248"/>
      <c r="JCL234" s="249"/>
      <c r="JCM234" s="250"/>
      <c r="JCN234" s="248"/>
      <c r="JCO234" s="249"/>
      <c r="JCP234" s="250"/>
      <c r="JCQ234" s="248"/>
      <c r="JCR234" s="249"/>
      <c r="JCS234" s="250"/>
      <c r="JCT234" s="248"/>
      <c r="JCU234" s="249"/>
      <c r="JCV234" s="250"/>
      <c r="JCW234" s="248"/>
      <c r="JCX234" s="249"/>
      <c r="JCY234" s="250"/>
      <c r="JCZ234" s="248"/>
      <c r="JDA234" s="249"/>
      <c r="JDB234" s="250"/>
      <c r="JDC234" s="248"/>
      <c r="JDD234" s="249"/>
      <c r="JDE234" s="250"/>
      <c r="JDF234" s="248"/>
      <c r="JDG234" s="249"/>
      <c r="JDH234" s="250"/>
      <c r="JDI234" s="248"/>
      <c r="JDJ234" s="249"/>
      <c r="JDK234" s="250"/>
      <c r="JDL234" s="248"/>
      <c r="JDM234" s="249"/>
      <c r="JDN234" s="250"/>
      <c r="JDO234" s="248"/>
      <c r="JDP234" s="249"/>
      <c r="JDQ234" s="250"/>
      <c r="JDR234" s="248"/>
      <c r="JDS234" s="249"/>
      <c r="JDT234" s="250"/>
      <c r="JDU234" s="248"/>
      <c r="JDV234" s="249"/>
      <c r="JDW234" s="250"/>
      <c r="JDX234" s="248"/>
      <c r="JDY234" s="249"/>
      <c r="JDZ234" s="250"/>
      <c r="JEA234" s="248"/>
      <c r="JEB234" s="249"/>
      <c r="JEC234" s="250"/>
      <c r="JED234" s="248"/>
      <c r="JEE234" s="249"/>
      <c r="JEF234" s="250"/>
      <c r="JEG234" s="248"/>
      <c r="JEH234" s="249"/>
      <c r="JEI234" s="250"/>
      <c r="JEJ234" s="248"/>
      <c r="JEK234" s="249"/>
      <c r="JEL234" s="250"/>
      <c r="JEM234" s="248"/>
      <c r="JEN234" s="249"/>
      <c r="JEO234" s="250"/>
      <c r="JEP234" s="248"/>
      <c r="JEQ234" s="249"/>
      <c r="JER234" s="250"/>
      <c r="JES234" s="248"/>
      <c r="JET234" s="249"/>
      <c r="JEU234" s="250"/>
      <c r="JEV234" s="248"/>
      <c r="JEW234" s="249"/>
      <c r="JEX234" s="250"/>
      <c r="JEY234" s="248"/>
      <c r="JEZ234" s="249"/>
      <c r="JFA234" s="250"/>
      <c r="JFB234" s="248"/>
      <c r="JFC234" s="249"/>
      <c r="JFD234" s="250"/>
      <c r="JFE234" s="248"/>
      <c r="JFF234" s="249"/>
      <c r="JFG234" s="250"/>
      <c r="JFH234" s="248"/>
      <c r="JFI234" s="249"/>
      <c r="JFJ234" s="250"/>
      <c r="JFK234" s="248"/>
      <c r="JFL234" s="249"/>
      <c r="JFM234" s="250"/>
      <c r="JFN234" s="248"/>
      <c r="JFO234" s="249"/>
      <c r="JFP234" s="250"/>
      <c r="JFQ234" s="248"/>
      <c r="JFR234" s="249"/>
      <c r="JFS234" s="250"/>
      <c r="JFT234" s="248"/>
      <c r="JFU234" s="249"/>
      <c r="JFV234" s="250"/>
      <c r="JFW234" s="248"/>
      <c r="JFX234" s="249"/>
      <c r="JFY234" s="250"/>
      <c r="JFZ234" s="248"/>
      <c r="JGA234" s="249"/>
      <c r="JGB234" s="250"/>
      <c r="JGC234" s="248"/>
      <c r="JGD234" s="249"/>
      <c r="JGE234" s="250"/>
      <c r="JGF234" s="248"/>
      <c r="JGG234" s="249"/>
      <c r="JGH234" s="250"/>
      <c r="JGI234" s="248"/>
      <c r="JGJ234" s="249"/>
      <c r="JGK234" s="250"/>
      <c r="JGL234" s="248"/>
      <c r="JGM234" s="249"/>
      <c r="JGN234" s="250"/>
      <c r="JGO234" s="248"/>
      <c r="JGP234" s="249"/>
      <c r="JGQ234" s="250"/>
      <c r="JGR234" s="248"/>
      <c r="JGS234" s="249"/>
      <c r="JGT234" s="250"/>
      <c r="JGU234" s="248"/>
      <c r="JGV234" s="249"/>
      <c r="JGW234" s="250"/>
      <c r="JGX234" s="248"/>
      <c r="JGY234" s="249"/>
      <c r="JGZ234" s="250"/>
      <c r="JHA234" s="248"/>
      <c r="JHB234" s="249"/>
      <c r="JHC234" s="250"/>
      <c r="JHD234" s="248"/>
      <c r="JHE234" s="249"/>
      <c r="JHF234" s="250"/>
      <c r="JHG234" s="248"/>
      <c r="JHH234" s="249"/>
      <c r="JHI234" s="250"/>
      <c r="JHJ234" s="248"/>
      <c r="JHK234" s="249"/>
      <c r="JHL234" s="250"/>
      <c r="JHM234" s="248"/>
      <c r="JHN234" s="249"/>
      <c r="JHO234" s="250"/>
      <c r="JHP234" s="248"/>
      <c r="JHQ234" s="249"/>
      <c r="JHR234" s="250"/>
      <c r="JHS234" s="248"/>
      <c r="JHT234" s="249"/>
      <c r="JHU234" s="250"/>
      <c r="JHV234" s="248"/>
      <c r="JHW234" s="249"/>
      <c r="JHX234" s="250"/>
      <c r="JHY234" s="248"/>
      <c r="JHZ234" s="249"/>
      <c r="JIA234" s="250"/>
      <c r="JIB234" s="248"/>
      <c r="JIC234" s="249"/>
      <c r="JID234" s="250"/>
      <c r="JIE234" s="248"/>
      <c r="JIF234" s="249"/>
      <c r="JIG234" s="250"/>
      <c r="JIH234" s="248"/>
      <c r="JII234" s="249"/>
      <c r="JIJ234" s="250"/>
      <c r="JIK234" s="248"/>
      <c r="JIL234" s="249"/>
      <c r="JIM234" s="250"/>
      <c r="JIN234" s="248"/>
      <c r="JIO234" s="249"/>
      <c r="JIP234" s="250"/>
      <c r="JIQ234" s="248"/>
      <c r="JIR234" s="249"/>
      <c r="JIS234" s="250"/>
      <c r="JIT234" s="248"/>
      <c r="JIU234" s="249"/>
      <c r="JIV234" s="250"/>
      <c r="JIW234" s="248"/>
      <c r="JIX234" s="249"/>
      <c r="JIY234" s="250"/>
      <c r="JIZ234" s="248"/>
      <c r="JJA234" s="249"/>
      <c r="JJB234" s="250"/>
      <c r="JJC234" s="248"/>
      <c r="JJD234" s="249"/>
      <c r="JJE234" s="250"/>
      <c r="JJF234" s="248"/>
      <c r="JJG234" s="249"/>
      <c r="JJH234" s="250"/>
      <c r="JJI234" s="248"/>
      <c r="JJJ234" s="249"/>
      <c r="JJK234" s="250"/>
      <c r="JJL234" s="248"/>
      <c r="JJM234" s="249"/>
      <c r="JJN234" s="250"/>
      <c r="JJO234" s="248"/>
      <c r="JJP234" s="249"/>
      <c r="JJQ234" s="250"/>
      <c r="JJR234" s="248"/>
      <c r="JJS234" s="249"/>
      <c r="JJT234" s="250"/>
      <c r="JJU234" s="248"/>
      <c r="JJV234" s="249"/>
      <c r="JJW234" s="250"/>
      <c r="JJX234" s="248"/>
      <c r="JJY234" s="249"/>
      <c r="JJZ234" s="250"/>
      <c r="JKA234" s="248"/>
      <c r="JKB234" s="249"/>
      <c r="JKC234" s="250"/>
      <c r="JKD234" s="248"/>
      <c r="JKE234" s="249"/>
      <c r="JKF234" s="250"/>
      <c r="JKG234" s="248"/>
      <c r="JKH234" s="249"/>
      <c r="JKI234" s="250"/>
      <c r="JKJ234" s="248"/>
      <c r="JKK234" s="249"/>
      <c r="JKL234" s="250"/>
      <c r="JKM234" s="248"/>
      <c r="JKN234" s="249"/>
      <c r="JKO234" s="250"/>
      <c r="JKP234" s="248"/>
      <c r="JKQ234" s="249"/>
      <c r="JKR234" s="250"/>
      <c r="JKS234" s="248"/>
      <c r="JKT234" s="249"/>
      <c r="JKU234" s="250"/>
      <c r="JKV234" s="248"/>
      <c r="JKW234" s="249"/>
      <c r="JKX234" s="250"/>
      <c r="JKY234" s="248"/>
      <c r="JKZ234" s="249"/>
      <c r="JLA234" s="250"/>
      <c r="JLB234" s="248"/>
      <c r="JLC234" s="249"/>
      <c r="JLD234" s="250"/>
      <c r="JLE234" s="248"/>
      <c r="JLF234" s="249"/>
      <c r="JLG234" s="250"/>
      <c r="JLH234" s="248"/>
      <c r="JLI234" s="249"/>
      <c r="JLJ234" s="250"/>
      <c r="JLK234" s="248"/>
      <c r="JLL234" s="249"/>
      <c r="JLM234" s="250"/>
      <c r="JLN234" s="248"/>
      <c r="JLO234" s="249"/>
      <c r="JLP234" s="250"/>
      <c r="JLQ234" s="248"/>
      <c r="JLR234" s="249"/>
      <c r="JLS234" s="250"/>
      <c r="JLT234" s="248"/>
      <c r="JLU234" s="249"/>
      <c r="JLV234" s="250"/>
      <c r="JLW234" s="248"/>
      <c r="JLX234" s="249"/>
      <c r="JLY234" s="250"/>
      <c r="JLZ234" s="248"/>
      <c r="JMA234" s="249"/>
      <c r="JMB234" s="250"/>
      <c r="JMC234" s="248"/>
      <c r="JMD234" s="249"/>
      <c r="JME234" s="250"/>
      <c r="JMF234" s="248"/>
      <c r="JMG234" s="249"/>
      <c r="JMH234" s="250"/>
      <c r="JMI234" s="248"/>
      <c r="JMJ234" s="249"/>
      <c r="JMK234" s="250"/>
      <c r="JML234" s="248"/>
      <c r="JMM234" s="249"/>
      <c r="JMN234" s="250"/>
      <c r="JMO234" s="248"/>
      <c r="JMP234" s="249"/>
      <c r="JMQ234" s="250"/>
      <c r="JMR234" s="248"/>
      <c r="JMS234" s="249"/>
      <c r="JMT234" s="250"/>
      <c r="JMU234" s="248"/>
      <c r="JMV234" s="249"/>
      <c r="JMW234" s="250"/>
      <c r="JMX234" s="248"/>
      <c r="JMY234" s="249"/>
      <c r="JMZ234" s="250"/>
      <c r="JNA234" s="248"/>
      <c r="JNB234" s="249"/>
      <c r="JNC234" s="250"/>
      <c r="JND234" s="248"/>
      <c r="JNE234" s="249"/>
      <c r="JNF234" s="250"/>
      <c r="JNG234" s="248"/>
      <c r="JNH234" s="249"/>
      <c r="JNI234" s="250"/>
      <c r="JNJ234" s="248"/>
      <c r="JNK234" s="249"/>
      <c r="JNL234" s="250"/>
      <c r="JNM234" s="248"/>
      <c r="JNN234" s="249"/>
      <c r="JNO234" s="250"/>
      <c r="JNP234" s="248"/>
      <c r="JNQ234" s="249"/>
      <c r="JNR234" s="250"/>
      <c r="JNS234" s="248"/>
      <c r="JNT234" s="249"/>
      <c r="JNU234" s="250"/>
      <c r="JNV234" s="248"/>
      <c r="JNW234" s="249"/>
      <c r="JNX234" s="250"/>
      <c r="JNY234" s="248"/>
      <c r="JNZ234" s="249"/>
      <c r="JOA234" s="250"/>
      <c r="JOB234" s="248"/>
      <c r="JOC234" s="249"/>
      <c r="JOD234" s="250"/>
      <c r="JOE234" s="248"/>
      <c r="JOF234" s="249"/>
      <c r="JOG234" s="250"/>
      <c r="JOH234" s="248"/>
      <c r="JOI234" s="249"/>
      <c r="JOJ234" s="250"/>
      <c r="JOK234" s="248"/>
      <c r="JOL234" s="249"/>
      <c r="JOM234" s="250"/>
      <c r="JON234" s="248"/>
      <c r="JOO234" s="249"/>
      <c r="JOP234" s="250"/>
      <c r="JOQ234" s="248"/>
      <c r="JOR234" s="249"/>
      <c r="JOS234" s="250"/>
      <c r="JOT234" s="248"/>
      <c r="JOU234" s="249"/>
      <c r="JOV234" s="250"/>
      <c r="JOW234" s="248"/>
      <c r="JOX234" s="249"/>
      <c r="JOY234" s="250"/>
      <c r="JOZ234" s="248"/>
      <c r="JPA234" s="249"/>
      <c r="JPB234" s="250"/>
      <c r="JPC234" s="248"/>
      <c r="JPD234" s="249"/>
      <c r="JPE234" s="250"/>
      <c r="JPF234" s="248"/>
      <c r="JPG234" s="249"/>
      <c r="JPH234" s="250"/>
      <c r="JPI234" s="248"/>
      <c r="JPJ234" s="249"/>
      <c r="JPK234" s="250"/>
      <c r="JPL234" s="248"/>
      <c r="JPM234" s="249"/>
      <c r="JPN234" s="250"/>
      <c r="JPO234" s="248"/>
      <c r="JPP234" s="249"/>
      <c r="JPQ234" s="250"/>
      <c r="JPR234" s="248"/>
      <c r="JPS234" s="249"/>
      <c r="JPT234" s="250"/>
      <c r="JPU234" s="248"/>
      <c r="JPV234" s="249"/>
      <c r="JPW234" s="250"/>
      <c r="JPX234" s="248"/>
      <c r="JPY234" s="249"/>
      <c r="JPZ234" s="250"/>
      <c r="JQA234" s="248"/>
      <c r="JQB234" s="249"/>
      <c r="JQC234" s="250"/>
      <c r="JQD234" s="248"/>
      <c r="JQE234" s="249"/>
      <c r="JQF234" s="250"/>
      <c r="JQG234" s="248"/>
      <c r="JQH234" s="249"/>
      <c r="JQI234" s="250"/>
      <c r="JQJ234" s="248"/>
      <c r="JQK234" s="249"/>
      <c r="JQL234" s="250"/>
      <c r="JQM234" s="248"/>
      <c r="JQN234" s="249"/>
      <c r="JQO234" s="250"/>
      <c r="JQP234" s="248"/>
      <c r="JQQ234" s="249"/>
      <c r="JQR234" s="250"/>
      <c r="JQS234" s="248"/>
      <c r="JQT234" s="249"/>
      <c r="JQU234" s="250"/>
      <c r="JQV234" s="248"/>
      <c r="JQW234" s="249"/>
      <c r="JQX234" s="250"/>
      <c r="JQY234" s="248"/>
      <c r="JQZ234" s="249"/>
      <c r="JRA234" s="250"/>
      <c r="JRB234" s="248"/>
      <c r="JRC234" s="249"/>
      <c r="JRD234" s="250"/>
      <c r="JRE234" s="248"/>
      <c r="JRF234" s="249"/>
      <c r="JRG234" s="250"/>
      <c r="JRH234" s="248"/>
      <c r="JRI234" s="249"/>
      <c r="JRJ234" s="250"/>
      <c r="JRK234" s="248"/>
      <c r="JRL234" s="249"/>
      <c r="JRM234" s="250"/>
      <c r="JRN234" s="248"/>
      <c r="JRO234" s="249"/>
      <c r="JRP234" s="250"/>
      <c r="JRQ234" s="248"/>
      <c r="JRR234" s="249"/>
      <c r="JRS234" s="250"/>
      <c r="JRT234" s="248"/>
      <c r="JRU234" s="249"/>
      <c r="JRV234" s="250"/>
      <c r="JRW234" s="248"/>
      <c r="JRX234" s="249"/>
      <c r="JRY234" s="250"/>
      <c r="JRZ234" s="248"/>
      <c r="JSA234" s="249"/>
      <c r="JSB234" s="250"/>
      <c r="JSC234" s="248"/>
      <c r="JSD234" s="249"/>
      <c r="JSE234" s="250"/>
      <c r="JSF234" s="248"/>
      <c r="JSG234" s="249"/>
      <c r="JSH234" s="250"/>
      <c r="JSI234" s="248"/>
      <c r="JSJ234" s="249"/>
      <c r="JSK234" s="250"/>
      <c r="JSL234" s="248"/>
      <c r="JSM234" s="249"/>
      <c r="JSN234" s="250"/>
      <c r="JSO234" s="248"/>
      <c r="JSP234" s="249"/>
      <c r="JSQ234" s="250"/>
      <c r="JSR234" s="248"/>
      <c r="JSS234" s="249"/>
      <c r="JST234" s="250"/>
      <c r="JSU234" s="248"/>
      <c r="JSV234" s="249"/>
      <c r="JSW234" s="250"/>
      <c r="JSX234" s="248"/>
      <c r="JSY234" s="249"/>
      <c r="JSZ234" s="250"/>
      <c r="JTA234" s="248"/>
      <c r="JTB234" s="249"/>
      <c r="JTC234" s="250"/>
      <c r="JTD234" s="248"/>
      <c r="JTE234" s="249"/>
      <c r="JTF234" s="250"/>
      <c r="JTG234" s="248"/>
      <c r="JTH234" s="249"/>
      <c r="JTI234" s="250"/>
      <c r="JTJ234" s="248"/>
      <c r="JTK234" s="249"/>
      <c r="JTL234" s="250"/>
      <c r="JTM234" s="248"/>
      <c r="JTN234" s="249"/>
      <c r="JTO234" s="250"/>
      <c r="JTP234" s="248"/>
      <c r="JTQ234" s="249"/>
      <c r="JTR234" s="250"/>
      <c r="JTS234" s="248"/>
      <c r="JTT234" s="249"/>
      <c r="JTU234" s="250"/>
      <c r="JTV234" s="248"/>
      <c r="JTW234" s="249"/>
      <c r="JTX234" s="250"/>
      <c r="JTY234" s="248"/>
      <c r="JTZ234" s="249"/>
      <c r="JUA234" s="250"/>
      <c r="JUB234" s="248"/>
      <c r="JUC234" s="249"/>
      <c r="JUD234" s="250"/>
      <c r="JUE234" s="248"/>
      <c r="JUF234" s="249"/>
      <c r="JUG234" s="250"/>
      <c r="JUH234" s="248"/>
      <c r="JUI234" s="249"/>
      <c r="JUJ234" s="250"/>
      <c r="JUK234" s="248"/>
      <c r="JUL234" s="249"/>
      <c r="JUM234" s="250"/>
      <c r="JUN234" s="248"/>
      <c r="JUO234" s="249"/>
      <c r="JUP234" s="250"/>
      <c r="JUQ234" s="248"/>
      <c r="JUR234" s="249"/>
      <c r="JUS234" s="250"/>
      <c r="JUT234" s="248"/>
      <c r="JUU234" s="249"/>
      <c r="JUV234" s="250"/>
      <c r="JUW234" s="248"/>
      <c r="JUX234" s="249"/>
      <c r="JUY234" s="250"/>
      <c r="JUZ234" s="248"/>
      <c r="JVA234" s="249"/>
      <c r="JVB234" s="250"/>
      <c r="JVC234" s="248"/>
      <c r="JVD234" s="249"/>
      <c r="JVE234" s="250"/>
      <c r="JVF234" s="248"/>
      <c r="JVG234" s="249"/>
      <c r="JVH234" s="250"/>
      <c r="JVI234" s="248"/>
      <c r="JVJ234" s="249"/>
      <c r="JVK234" s="250"/>
      <c r="JVL234" s="248"/>
      <c r="JVM234" s="249"/>
      <c r="JVN234" s="250"/>
      <c r="JVO234" s="248"/>
      <c r="JVP234" s="249"/>
      <c r="JVQ234" s="250"/>
      <c r="JVR234" s="248"/>
      <c r="JVS234" s="249"/>
      <c r="JVT234" s="250"/>
      <c r="JVU234" s="248"/>
      <c r="JVV234" s="249"/>
      <c r="JVW234" s="250"/>
      <c r="JVX234" s="248"/>
      <c r="JVY234" s="249"/>
      <c r="JVZ234" s="250"/>
      <c r="JWA234" s="248"/>
      <c r="JWB234" s="249"/>
      <c r="JWC234" s="250"/>
      <c r="JWD234" s="248"/>
      <c r="JWE234" s="249"/>
      <c r="JWF234" s="250"/>
      <c r="JWG234" s="248"/>
      <c r="JWH234" s="249"/>
      <c r="JWI234" s="250"/>
      <c r="JWJ234" s="248"/>
      <c r="JWK234" s="249"/>
      <c r="JWL234" s="250"/>
      <c r="JWM234" s="248"/>
      <c r="JWN234" s="249"/>
      <c r="JWO234" s="250"/>
      <c r="JWP234" s="248"/>
      <c r="JWQ234" s="249"/>
      <c r="JWR234" s="250"/>
      <c r="JWS234" s="248"/>
      <c r="JWT234" s="249"/>
      <c r="JWU234" s="250"/>
      <c r="JWV234" s="248"/>
      <c r="JWW234" s="249"/>
      <c r="JWX234" s="250"/>
      <c r="JWY234" s="248"/>
      <c r="JWZ234" s="249"/>
      <c r="JXA234" s="250"/>
      <c r="JXB234" s="248"/>
      <c r="JXC234" s="249"/>
      <c r="JXD234" s="250"/>
      <c r="JXE234" s="248"/>
      <c r="JXF234" s="249"/>
      <c r="JXG234" s="250"/>
      <c r="JXH234" s="248"/>
      <c r="JXI234" s="249"/>
      <c r="JXJ234" s="250"/>
      <c r="JXK234" s="248"/>
      <c r="JXL234" s="249"/>
      <c r="JXM234" s="250"/>
      <c r="JXN234" s="248"/>
      <c r="JXO234" s="249"/>
      <c r="JXP234" s="250"/>
      <c r="JXQ234" s="248"/>
      <c r="JXR234" s="249"/>
      <c r="JXS234" s="250"/>
      <c r="JXT234" s="248"/>
      <c r="JXU234" s="249"/>
      <c r="JXV234" s="250"/>
      <c r="JXW234" s="248"/>
      <c r="JXX234" s="249"/>
      <c r="JXY234" s="250"/>
      <c r="JXZ234" s="248"/>
      <c r="JYA234" s="249"/>
      <c r="JYB234" s="250"/>
      <c r="JYC234" s="248"/>
      <c r="JYD234" s="249"/>
      <c r="JYE234" s="250"/>
      <c r="JYF234" s="248"/>
      <c r="JYG234" s="249"/>
      <c r="JYH234" s="250"/>
      <c r="JYI234" s="248"/>
      <c r="JYJ234" s="249"/>
      <c r="JYK234" s="250"/>
      <c r="JYL234" s="248"/>
      <c r="JYM234" s="249"/>
      <c r="JYN234" s="250"/>
      <c r="JYO234" s="248"/>
      <c r="JYP234" s="249"/>
      <c r="JYQ234" s="250"/>
      <c r="JYR234" s="248"/>
      <c r="JYS234" s="249"/>
      <c r="JYT234" s="250"/>
      <c r="JYU234" s="248"/>
      <c r="JYV234" s="249"/>
      <c r="JYW234" s="250"/>
      <c r="JYX234" s="248"/>
      <c r="JYY234" s="249"/>
      <c r="JYZ234" s="250"/>
      <c r="JZA234" s="248"/>
      <c r="JZB234" s="249"/>
      <c r="JZC234" s="250"/>
      <c r="JZD234" s="248"/>
      <c r="JZE234" s="249"/>
      <c r="JZF234" s="250"/>
      <c r="JZG234" s="248"/>
      <c r="JZH234" s="249"/>
      <c r="JZI234" s="250"/>
      <c r="JZJ234" s="248"/>
      <c r="JZK234" s="249"/>
      <c r="JZL234" s="250"/>
      <c r="JZM234" s="248"/>
      <c r="JZN234" s="249"/>
      <c r="JZO234" s="250"/>
      <c r="JZP234" s="248"/>
      <c r="JZQ234" s="249"/>
      <c r="JZR234" s="250"/>
      <c r="JZS234" s="248"/>
      <c r="JZT234" s="249"/>
      <c r="JZU234" s="250"/>
      <c r="JZV234" s="248"/>
      <c r="JZW234" s="249"/>
      <c r="JZX234" s="250"/>
      <c r="JZY234" s="248"/>
      <c r="JZZ234" s="249"/>
      <c r="KAA234" s="250"/>
      <c r="KAB234" s="248"/>
      <c r="KAC234" s="249"/>
      <c r="KAD234" s="250"/>
      <c r="KAE234" s="248"/>
      <c r="KAF234" s="249"/>
      <c r="KAG234" s="250"/>
      <c r="KAH234" s="248"/>
      <c r="KAI234" s="249"/>
      <c r="KAJ234" s="250"/>
      <c r="KAK234" s="248"/>
      <c r="KAL234" s="249"/>
      <c r="KAM234" s="250"/>
      <c r="KAN234" s="248"/>
      <c r="KAO234" s="249"/>
      <c r="KAP234" s="250"/>
      <c r="KAQ234" s="248"/>
      <c r="KAR234" s="249"/>
      <c r="KAS234" s="250"/>
      <c r="KAT234" s="248"/>
      <c r="KAU234" s="249"/>
      <c r="KAV234" s="250"/>
      <c r="KAW234" s="248"/>
      <c r="KAX234" s="249"/>
      <c r="KAY234" s="250"/>
      <c r="KAZ234" s="248"/>
      <c r="KBA234" s="249"/>
      <c r="KBB234" s="250"/>
      <c r="KBC234" s="248"/>
      <c r="KBD234" s="249"/>
      <c r="KBE234" s="250"/>
      <c r="KBF234" s="248"/>
      <c r="KBG234" s="249"/>
      <c r="KBH234" s="250"/>
      <c r="KBI234" s="248"/>
      <c r="KBJ234" s="249"/>
      <c r="KBK234" s="250"/>
      <c r="KBL234" s="248"/>
      <c r="KBM234" s="249"/>
      <c r="KBN234" s="250"/>
      <c r="KBO234" s="248"/>
      <c r="KBP234" s="249"/>
      <c r="KBQ234" s="250"/>
      <c r="KBR234" s="248"/>
      <c r="KBS234" s="249"/>
      <c r="KBT234" s="250"/>
      <c r="KBU234" s="248"/>
      <c r="KBV234" s="249"/>
      <c r="KBW234" s="250"/>
      <c r="KBX234" s="248"/>
      <c r="KBY234" s="249"/>
      <c r="KBZ234" s="250"/>
      <c r="KCA234" s="248"/>
      <c r="KCB234" s="249"/>
      <c r="KCC234" s="250"/>
      <c r="KCD234" s="248"/>
      <c r="KCE234" s="249"/>
      <c r="KCF234" s="250"/>
      <c r="KCG234" s="248"/>
      <c r="KCH234" s="249"/>
      <c r="KCI234" s="250"/>
      <c r="KCJ234" s="248"/>
      <c r="KCK234" s="249"/>
      <c r="KCL234" s="250"/>
      <c r="KCM234" s="248"/>
      <c r="KCN234" s="249"/>
      <c r="KCO234" s="250"/>
      <c r="KCP234" s="248"/>
      <c r="KCQ234" s="249"/>
      <c r="KCR234" s="250"/>
      <c r="KCS234" s="248"/>
      <c r="KCT234" s="249"/>
      <c r="KCU234" s="250"/>
      <c r="KCV234" s="248"/>
      <c r="KCW234" s="249"/>
      <c r="KCX234" s="250"/>
      <c r="KCY234" s="248"/>
      <c r="KCZ234" s="249"/>
      <c r="KDA234" s="250"/>
      <c r="KDB234" s="248"/>
      <c r="KDC234" s="249"/>
      <c r="KDD234" s="250"/>
      <c r="KDE234" s="248"/>
      <c r="KDF234" s="249"/>
      <c r="KDG234" s="250"/>
      <c r="KDH234" s="248"/>
      <c r="KDI234" s="249"/>
      <c r="KDJ234" s="250"/>
      <c r="KDK234" s="248"/>
      <c r="KDL234" s="249"/>
      <c r="KDM234" s="250"/>
      <c r="KDN234" s="248"/>
      <c r="KDO234" s="249"/>
      <c r="KDP234" s="250"/>
      <c r="KDQ234" s="248"/>
      <c r="KDR234" s="249"/>
      <c r="KDS234" s="250"/>
      <c r="KDT234" s="248"/>
      <c r="KDU234" s="249"/>
      <c r="KDV234" s="250"/>
      <c r="KDW234" s="248"/>
      <c r="KDX234" s="249"/>
      <c r="KDY234" s="250"/>
      <c r="KDZ234" s="248"/>
      <c r="KEA234" s="249"/>
      <c r="KEB234" s="250"/>
      <c r="KEC234" s="248"/>
      <c r="KED234" s="249"/>
      <c r="KEE234" s="250"/>
      <c r="KEF234" s="248"/>
      <c r="KEG234" s="249"/>
      <c r="KEH234" s="250"/>
      <c r="KEI234" s="248"/>
      <c r="KEJ234" s="249"/>
      <c r="KEK234" s="250"/>
      <c r="KEL234" s="248"/>
      <c r="KEM234" s="249"/>
      <c r="KEN234" s="250"/>
      <c r="KEO234" s="248"/>
      <c r="KEP234" s="249"/>
      <c r="KEQ234" s="250"/>
      <c r="KER234" s="248"/>
      <c r="KES234" s="249"/>
      <c r="KET234" s="250"/>
      <c r="KEU234" s="248"/>
      <c r="KEV234" s="249"/>
      <c r="KEW234" s="250"/>
      <c r="KEX234" s="248"/>
      <c r="KEY234" s="249"/>
      <c r="KEZ234" s="250"/>
      <c r="KFA234" s="248"/>
      <c r="KFB234" s="249"/>
      <c r="KFC234" s="250"/>
      <c r="KFD234" s="248"/>
      <c r="KFE234" s="249"/>
      <c r="KFF234" s="250"/>
      <c r="KFG234" s="248"/>
      <c r="KFH234" s="249"/>
      <c r="KFI234" s="250"/>
      <c r="KFJ234" s="248"/>
      <c r="KFK234" s="249"/>
      <c r="KFL234" s="250"/>
      <c r="KFM234" s="248"/>
      <c r="KFN234" s="249"/>
      <c r="KFO234" s="250"/>
      <c r="KFP234" s="248"/>
      <c r="KFQ234" s="249"/>
      <c r="KFR234" s="250"/>
      <c r="KFS234" s="248"/>
      <c r="KFT234" s="249"/>
      <c r="KFU234" s="250"/>
      <c r="KFV234" s="248"/>
      <c r="KFW234" s="249"/>
      <c r="KFX234" s="250"/>
      <c r="KFY234" s="248"/>
      <c r="KFZ234" s="249"/>
      <c r="KGA234" s="250"/>
      <c r="KGB234" s="248"/>
      <c r="KGC234" s="249"/>
      <c r="KGD234" s="250"/>
      <c r="KGE234" s="248"/>
      <c r="KGF234" s="249"/>
      <c r="KGG234" s="250"/>
      <c r="KGH234" s="248"/>
      <c r="KGI234" s="249"/>
      <c r="KGJ234" s="250"/>
      <c r="KGK234" s="248"/>
      <c r="KGL234" s="249"/>
      <c r="KGM234" s="250"/>
      <c r="KGN234" s="248"/>
      <c r="KGO234" s="249"/>
      <c r="KGP234" s="250"/>
      <c r="KGQ234" s="248"/>
      <c r="KGR234" s="249"/>
      <c r="KGS234" s="250"/>
      <c r="KGT234" s="248"/>
      <c r="KGU234" s="249"/>
      <c r="KGV234" s="250"/>
      <c r="KGW234" s="248"/>
      <c r="KGX234" s="249"/>
      <c r="KGY234" s="250"/>
      <c r="KGZ234" s="248"/>
      <c r="KHA234" s="249"/>
      <c r="KHB234" s="250"/>
      <c r="KHC234" s="248"/>
      <c r="KHD234" s="249"/>
      <c r="KHE234" s="250"/>
      <c r="KHF234" s="248"/>
      <c r="KHG234" s="249"/>
      <c r="KHH234" s="250"/>
      <c r="KHI234" s="248"/>
      <c r="KHJ234" s="249"/>
      <c r="KHK234" s="250"/>
      <c r="KHL234" s="248"/>
      <c r="KHM234" s="249"/>
      <c r="KHN234" s="250"/>
      <c r="KHO234" s="248"/>
      <c r="KHP234" s="249"/>
      <c r="KHQ234" s="250"/>
      <c r="KHR234" s="248"/>
      <c r="KHS234" s="249"/>
      <c r="KHT234" s="250"/>
      <c r="KHU234" s="248"/>
      <c r="KHV234" s="249"/>
      <c r="KHW234" s="250"/>
      <c r="KHX234" s="248"/>
      <c r="KHY234" s="249"/>
      <c r="KHZ234" s="250"/>
      <c r="KIA234" s="248"/>
      <c r="KIB234" s="249"/>
      <c r="KIC234" s="250"/>
      <c r="KID234" s="248"/>
      <c r="KIE234" s="249"/>
      <c r="KIF234" s="250"/>
      <c r="KIG234" s="248"/>
      <c r="KIH234" s="249"/>
      <c r="KII234" s="250"/>
      <c r="KIJ234" s="248"/>
      <c r="KIK234" s="249"/>
      <c r="KIL234" s="250"/>
      <c r="KIM234" s="248"/>
      <c r="KIN234" s="249"/>
      <c r="KIO234" s="250"/>
      <c r="KIP234" s="248"/>
      <c r="KIQ234" s="249"/>
      <c r="KIR234" s="250"/>
      <c r="KIS234" s="248"/>
      <c r="KIT234" s="249"/>
      <c r="KIU234" s="250"/>
      <c r="KIV234" s="248"/>
      <c r="KIW234" s="249"/>
      <c r="KIX234" s="250"/>
      <c r="KIY234" s="248"/>
      <c r="KIZ234" s="249"/>
      <c r="KJA234" s="250"/>
      <c r="KJB234" s="248"/>
      <c r="KJC234" s="249"/>
      <c r="KJD234" s="250"/>
      <c r="KJE234" s="248"/>
      <c r="KJF234" s="249"/>
      <c r="KJG234" s="250"/>
      <c r="KJH234" s="248"/>
      <c r="KJI234" s="249"/>
      <c r="KJJ234" s="250"/>
      <c r="KJK234" s="248"/>
      <c r="KJL234" s="249"/>
      <c r="KJM234" s="250"/>
      <c r="KJN234" s="248"/>
      <c r="KJO234" s="249"/>
      <c r="KJP234" s="250"/>
      <c r="KJQ234" s="248"/>
      <c r="KJR234" s="249"/>
      <c r="KJS234" s="250"/>
      <c r="KJT234" s="248"/>
      <c r="KJU234" s="249"/>
      <c r="KJV234" s="250"/>
      <c r="KJW234" s="248"/>
      <c r="KJX234" s="249"/>
      <c r="KJY234" s="250"/>
      <c r="KJZ234" s="248"/>
      <c r="KKA234" s="249"/>
      <c r="KKB234" s="250"/>
      <c r="KKC234" s="248"/>
      <c r="KKD234" s="249"/>
      <c r="KKE234" s="250"/>
      <c r="KKF234" s="248"/>
      <c r="KKG234" s="249"/>
      <c r="KKH234" s="250"/>
      <c r="KKI234" s="248"/>
      <c r="KKJ234" s="249"/>
      <c r="KKK234" s="250"/>
      <c r="KKL234" s="248"/>
      <c r="KKM234" s="249"/>
      <c r="KKN234" s="250"/>
      <c r="KKO234" s="248"/>
      <c r="KKP234" s="249"/>
      <c r="KKQ234" s="250"/>
      <c r="KKR234" s="248"/>
      <c r="KKS234" s="249"/>
      <c r="KKT234" s="250"/>
      <c r="KKU234" s="248"/>
      <c r="KKV234" s="249"/>
      <c r="KKW234" s="250"/>
      <c r="KKX234" s="248"/>
      <c r="KKY234" s="249"/>
      <c r="KKZ234" s="250"/>
      <c r="KLA234" s="248"/>
      <c r="KLB234" s="249"/>
      <c r="KLC234" s="250"/>
      <c r="KLD234" s="248"/>
      <c r="KLE234" s="249"/>
      <c r="KLF234" s="250"/>
      <c r="KLG234" s="248"/>
      <c r="KLH234" s="249"/>
      <c r="KLI234" s="250"/>
      <c r="KLJ234" s="248"/>
      <c r="KLK234" s="249"/>
      <c r="KLL234" s="250"/>
      <c r="KLM234" s="248"/>
      <c r="KLN234" s="249"/>
      <c r="KLO234" s="250"/>
      <c r="KLP234" s="248"/>
      <c r="KLQ234" s="249"/>
      <c r="KLR234" s="250"/>
      <c r="KLS234" s="248"/>
      <c r="KLT234" s="249"/>
      <c r="KLU234" s="250"/>
      <c r="KLV234" s="248"/>
      <c r="KLW234" s="249"/>
      <c r="KLX234" s="250"/>
      <c r="KLY234" s="248"/>
      <c r="KLZ234" s="249"/>
      <c r="KMA234" s="250"/>
      <c r="KMB234" s="248"/>
      <c r="KMC234" s="249"/>
      <c r="KMD234" s="250"/>
      <c r="KME234" s="248"/>
      <c r="KMF234" s="249"/>
      <c r="KMG234" s="250"/>
      <c r="KMH234" s="248"/>
      <c r="KMI234" s="249"/>
      <c r="KMJ234" s="250"/>
      <c r="KMK234" s="248"/>
      <c r="KML234" s="249"/>
      <c r="KMM234" s="250"/>
      <c r="KMN234" s="248"/>
      <c r="KMO234" s="249"/>
      <c r="KMP234" s="250"/>
      <c r="KMQ234" s="248"/>
      <c r="KMR234" s="249"/>
      <c r="KMS234" s="250"/>
      <c r="KMT234" s="248"/>
      <c r="KMU234" s="249"/>
      <c r="KMV234" s="250"/>
      <c r="KMW234" s="248"/>
      <c r="KMX234" s="249"/>
      <c r="KMY234" s="250"/>
      <c r="KMZ234" s="248"/>
      <c r="KNA234" s="249"/>
      <c r="KNB234" s="250"/>
      <c r="KNC234" s="248"/>
      <c r="KND234" s="249"/>
      <c r="KNE234" s="250"/>
      <c r="KNF234" s="248"/>
      <c r="KNG234" s="249"/>
      <c r="KNH234" s="250"/>
      <c r="KNI234" s="248"/>
      <c r="KNJ234" s="249"/>
      <c r="KNK234" s="250"/>
      <c r="KNL234" s="248"/>
      <c r="KNM234" s="249"/>
      <c r="KNN234" s="250"/>
      <c r="KNO234" s="248"/>
      <c r="KNP234" s="249"/>
      <c r="KNQ234" s="250"/>
      <c r="KNR234" s="248"/>
      <c r="KNS234" s="249"/>
      <c r="KNT234" s="250"/>
      <c r="KNU234" s="248"/>
      <c r="KNV234" s="249"/>
      <c r="KNW234" s="250"/>
      <c r="KNX234" s="248"/>
      <c r="KNY234" s="249"/>
      <c r="KNZ234" s="250"/>
      <c r="KOA234" s="248"/>
      <c r="KOB234" s="249"/>
      <c r="KOC234" s="250"/>
      <c r="KOD234" s="248"/>
      <c r="KOE234" s="249"/>
      <c r="KOF234" s="250"/>
      <c r="KOG234" s="248"/>
      <c r="KOH234" s="249"/>
      <c r="KOI234" s="250"/>
      <c r="KOJ234" s="248"/>
      <c r="KOK234" s="249"/>
      <c r="KOL234" s="250"/>
      <c r="KOM234" s="248"/>
      <c r="KON234" s="249"/>
      <c r="KOO234" s="250"/>
      <c r="KOP234" s="248"/>
      <c r="KOQ234" s="249"/>
      <c r="KOR234" s="250"/>
      <c r="KOS234" s="248"/>
      <c r="KOT234" s="249"/>
      <c r="KOU234" s="250"/>
      <c r="KOV234" s="248"/>
      <c r="KOW234" s="249"/>
      <c r="KOX234" s="250"/>
      <c r="KOY234" s="248"/>
      <c r="KOZ234" s="249"/>
      <c r="KPA234" s="250"/>
      <c r="KPB234" s="248"/>
      <c r="KPC234" s="249"/>
      <c r="KPD234" s="250"/>
      <c r="KPE234" s="248"/>
      <c r="KPF234" s="249"/>
      <c r="KPG234" s="250"/>
      <c r="KPH234" s="248"/>
      <c r="KPI234" s="249"/>
      <c r="KPJ234" s="250"/>
      <c r="KPK234" s="248"/>
      <c r="KPL234" s="249"/>
      <c r="KPM234" s="250"/>
      <c r="KPN234" s="248"/>
      <c r="KPO234" s="249"/>
      <c r="KPP234" s="250"/>
      <c r="KPQ234" s="248"/>
      <c r="KPR234" s="249"/>
      <c r="KPS234" s="250"/>
      <c r="KPT234" s="248"/>
      <c r="KPU234" s="249"/>
      <c r="KPV234" s="250"/>
      <c r="KPW234" s="248"/>
      <c r="KPX234" s="249"/>
      <c r="KPY234" s="250"/>
      <c r="KPZ234" s="248"/>
      <c r="KQA234" s="249"/>
      <c r="KQB234" s="250"/>
      <c r="KQC234" s="248"/>
      <c r="KQD234" s="249"/>
      <c r="KQE234" s="250"/>
      <c r="KQF234" s="248"/>
      <c r="KQG234" s="249"/>
      <c r="KQH234" s="250"/>
      <c r="KQI234" s="248"/>
      <c r="KQJ234" s="249"/>
      <c r="KQK234" s="250"/>
      <c r="KQL234" s="248"/>
      <c r="KQM234" s="249"/>
      <c r="KQN234" s="250"/>
      <c r="KQO234" s="248"/>
      <c r="KQP234" s="249"/>
      <c r="KQQ234" s="250"/>
      <c r="KQR234" s="248"/>
      <c r="KQS234" s="249"/>
      <c r="KQT234" s="250"/>
      <c r="KQU234" s="248"/>
      <c r="KQV234" s="249"/>
      <c r="KQW234" s="250"/>
      <c r="KQX234" s="248"/>
      <c r="KQY234" s="249"/>
      <c r="KQZ234" s="250"/>
      <c r="KRA234" s="248"/>
      <c r="KRB234" s="249"/>
      <c r="KRC234" s="250"/>
      <c r="KRD234" s="248"/>
      <c r="KRE234" s="249"/>
      <c r="KRF234" s="250"/>
      <c r="KRG234" s="248"/>
      <c r="KRH234" s="249"/>
      <c r="KRI234" s="250"/>
      <c r="KRJ234" s="248"/>
      <c r="KRK234" s="249"/>
      <c r="KRL234" s="250"/>
      <c r="KRM234" s="248"/>
      <c r="KRN234" s="249"/>
      <c r="KRO234" s="250"/>
      <c r="KRP234" s="248"/>
      <c r="KRQ234" s="249"/>
      <c r="KRR234" s="250"/>
      <c r="KRS234" s="248"/>
      <c r="KRT234" s="249"/>
      <c r="KRU234" s="250"/>
      <c r="KRV234" s="248"/>
      <c r="KRW234" s="249"/>
      <c r="KRX234" s="250"/>
      <c r="KRY234" s="248"/>
      <c r="KRZ234" s="249"/>
      <c r="KSA234" s="250"/>
      <c r="KSB234" s="248"/>
      <c r="KSC234" s="249"/>
      <c r="KSD234" s="250"/>
      <c r="KSE234" s="248"/>
      <c r="KSF234" s="249"/>
      <c r="KSG234" s="250"/>
      <c r="KSH234" s="248"/>
      <c r="KSI234" s="249"/>
      <c r="KSJ234" s="250"/>
      <c r="KSK234" s="248"/>
      <c r="KSL234" s="249"/>
      <c r="KSM234" s="250"/>
      <c r="KSN234" s="248"/>
      <c r="KSO234" s="249"/>
      <c r="KSP234" s="250"/>
      <c r="KSQ234" s="248"/>
      <c r="KSR234" s="249"/>
      <c r="KSS234" s="250"/>
      <c r="KST234" s="248"/>
      <c r="KSU234" s="249"/>
      <c r="KSV234" s="250"/>
      <c r="KSW234" s="248"/>
      <c r="KSX234" s="249"/>
      <c r="KSY234" s="250"/>
      <c r="KSZ234" s="248"/>
      <c r="KTA234" s="249"/>
      <c r="KTB234" s="250"/>
      <c r="KTC234" s="248"/>
      <c r="KTD234" s="249"/>
      <c r="KTE234" s="250"/>
      <c r="KTF234" s="248"/>
      <c r="KTG234" s="249"/>
      <c r="KTH234" s="250"/>
      <c r="KTI234" s="248"/>
      <c r="KTJ234" s="249"/>
      <c r="KTK234" s="250"/>
      <c r="KTL234" s="248"/>
      <c r="KTM234" s="249"/>
      <c r="KTN234" s="250"/>
      <c r="KTO234" s="248"/>
      <c r="KTP234" s="249"/>
      <c r="KTQ234" s="250"/>
      <c r="KTR234" s="248"/>
      <c r="KTS234" s="249"/>
      <c r="KTT234" s="250"/>
      <c r="KTU234" s="248"/>
      <c r="KTV234" s="249"/>
      <c r="KTW234" s="250"/>
      <c r="KTX234" s="248"/>
      <c r="KTY234" s="249"/>
      <c r="KTZ234" s="250"/>
      <c r="KUA234" s="248"/>
      <c r="KUB234" s="249"/>
      <c r="KUC234" s="250"/>
      <c r="KUD234" s="248"/>
      <c r="KUE234" s="249"/>
      <c r="KUF234" s="250"/>
      <c r="KUG234" s="248"/>
      <c r="KUH234" s="249"/>
      <c r="KUI234" s="250"/>
      <c r="KUJ234" s="248"/>
      <c r="KUK234" s="249"/>
      <c r="KUL234" s="250"/>
      <c r="KUM234" s="248"/>
      <c r="KUN234" s="249"/>
      <c r="KUO234" s="250"/>
      <c r="KUP234" s="248"/>
      <c r="KUQ234" s="249"/>
      <c r="KUR234" s="250"/>
      <c r="KUS234" s="248"/>
      <c r="KUT234" s="249"/>
      <c r="KUU234" s="250"/>
      <c r="KUV234" s="248"/>
      <c r="KUW234" s="249"/>
      <c r="KUX234" s="250"/>
      <c r="KUY234" s="248"/>
      <c r="KUZ234" s="249"/>
      <c r="KVA234" s="250"/>
      <c r="KVB234" s="248"/>
      <c r="KVC234" s="249"/>
      <c r="KVD234" s="250"/>
      <c r="KVE234" s="248"/>
      <c r="KVF234" s="249"/>
      <c r="KVG234" s="250"/>
      <c r="KVH234" s="248"/>
      <c r="KVI234" s="249"/>
      <c r="KVJ234" s="250"/>
      <c r="KVK234" s="248"/>
      <c r="KVL234" s="249"/>
      <c r="KVM234" s="250"/>
      <c r="KVN234" s="248"/>
      <c r="KVO234" s="249"/>
      <c r="KVP234" s="250"/>
      <c r="KVQ234" s="248"/>
      <c r="KVR234" s="249"/>
      <c r="KVS234" s="250"/>
      <c r="KVT234" s="248"/>
      <c r="KVU234" s="249"/>
      <c r="KVV234" s="250"/>
      <c r="KVW234" s="248"/>
      <c r="KVX234" s="249"/>
      <c r="KVY234" s="250"/>
      <c r="KVZ234" s="248"/>
      <c r="KWA234" s="249"/>
      <c r="KWB234" s="250"/>
      <c r="KWC234" s="248"/>
      <c r="KWD234" s="249"/>
      <c r="KWE234" s="250"/>
      <c r="KWF234" s="248"/>
      <c r="KWG234" s="249"/>
      <c r="KWH234" s="250"/>
      <c r="KWI234" s="248"/>
      <c r="KWJ234" s="249"/>
      <c r="KWK234" s="250"/>
      <c r="KWL234" s="248"/>
      <c r="KWM234" s="249"/>
      <c r="KWN234" s="250"/>
      <c r="KWO234" s="248"/>
      <c r="KWP234" s="249"/>
      <c r="KWQ234" s="250"/>
      <c r="KWR234" s="248"/>
      <c r="KWS234" s="249"/>
      <c r="KWT234" s="250"/>
      <c r="KWU234" s="248"/>
      <c r="KWV234" s="249"/>
      <c r="KWW234" s="250"/>
      <c r="KWX234" s="248"/>
      <c r="KWY234" s="249"/>
      <c r="KWZ234" s="250"/>
      <c r="KXA234" s="248"/>
      <c r="KXB234" s="249"/>
      <c r="KXC234" s="250"/>
      <c r="KXD234" s="248"/>
      <c r="KXE234" s="249"/>
      <c r="KXF234" s="250"/>
      <c r="KXG234" s="248"/>
      <c r="KXH234" s="249"/>
      <c r="KXI234" s="250"/>
      <c r="KXJ234" s="248"/>
      <c r="KXK234" s="249"/>
      <c r="KXL234" s="250"/>
      <c r="KXM234" s="248"/>
      <c r="KXN234" s="249"/>
      <c r="KXO234" s="250"/>
      <c r="KXP234" s="248"/>
      <c r="KXQ234" s="249"/>
      <c r="KXR234" s="250"/>
      <c r="KXS234" s="248"/>
      <c r="KXT234" s="249"/>
      <c r="KXU234" s="250"/>
      <c r="KXV234" s="248"/>
      <c r="KXW234" s="249"/>
      <c r="KXX234" s="250"/>
      <c r="KXY234" s="248"/>
      <c r="KXZ234" s="249"/>
      <c r="KYA234" s="250"/>
      <c r="KYB234" s="248"/>
      <c r="KYC234" s="249"/>
      <c r="KYD234" s="250"/>
      <c r="KYE234" s="248"/>
      <c r="KYF234" s="249"/>
      <c r="KYG234" s="250"/>
      <c r="KYH234" s="248"/>
      <c r="KYI234" s="249"/>
      <c r="KYJ234" s="250"/>
      <c r="KYK234" s="248"/>
      <c r="KYL234" s="249"/>
      <c r="KYM234" s="250"/>
      <c r="KYN234" s="248"/>
      <c r="KYO234" s="249"/>
      <c r="KYP234" s="250"/>
      <c r="KYQ234" s="248"/>
      <c r="KYR234" s="249"/>
      <c r="KYS234" s="250"/>
      <c r="KYT234" s="248"/>
      <c r="KYU234" s="249"/>
      <c r="KYV234" s="250"/>
      <c r="KYW234" s="248"/>
      <c r="KYX234" s="249"/>
      <c r="KYY234" s="250"/>
      <c r="KYZ234" s="248"/>
      <c r="KZA234" s="249"/>
      <c r="KZB234" s="250"/>
      <c r="KZC234" s="248"/>
      <c r="KZD234" s="249"/>
      <c r="KZE234" s="250"/>
      <c r="KZF234" s="248"/>
      <c r="KZG234" s="249"/>
      <c r="KZH234" s="250"/>
      <c r="KZI234" s="248"/>
      <c r="KZJ234" s="249"/>
      <c r="KZK234" s="250"/>
      <c r="KZL234" s="248"/>
      <c r="KZM234" s="249"/>
      <c r="KZN234" s="250"/>
      <c r="KZO234" s="248"/>
      <c r="KZP234" s="249"/>
      <c r="KZQ234" s="250"/>
      <c r="KZR234" s="248"/>
      <c r="KZS234" s="249"/>
      <c r="KZT234" s="250"/>
      <c r="KZU234" s="248"/>
      <c r="KZV234" s="249"/>
      <c r="KZW234" s="250"/>
      <c r="KZX234" s="248"/>
      <c r="KZY234" s="249"/>
      <c r="KZZ234" s="250"/>
      <c r="LAA234" s="248"/>
      <c r="LAB234" s="249"/>
      <c r="LAC234" s="250"/>
      <c r="LAD234" s="248"/>
      <c r="LAE234" s="249"/>
      <c r="LAF234" s="250"/>
      <c r="LAG234" s="248"/>
      <c r="LAH234" s="249"/>
      <c r="LAI234" s="250"/>
      <c r="LAJ234" s="248"/>
      <c r="LAK234" s="249"/>
      <c r="LAL234" s="250"/>
      <c r="LAM234" s="248"/>
      <c r="LAN234" s="249"/>
      <c r="LAO234" s="250"/>
      <c r="LAP234" s="248"/>
      <c r="LAQ234" s="249"/>
      <c r="LAR234" s="250"/>
      <c r="LAS234" s="248"/>
      <c r="LAT234" s="249"/>
      <c r="LAU234" s="250"/>
      <c r="LAV234" s="248"/>
      <c r="LAW234" s="249"/>
      <c r="LAX234" s="250"/>
      <c r="LAY234" s="248"/>
      <c r="LAZ234" s="249"/>
      <c r="LBA234" s="250"/>
      <c r="LBB234" s="248"/>
      <c r="LBC234" s="249"/>
      <c r="LBD234" s="250"/>
      <c r="LBE234" s="248"/>
      <c r="LBF234" s="249"/>
      <c r="LBG234" s="250"/>
      <c r="LBH234" s="248"/>
      <c r="LBI234" s="249"/>
      <c r="LBJ234" s="250"/>
      <c r="LBK234" s="248"/>
      <c r="LBL234" s="249"/>
      <c r="LBM234" s="250"/>
      <c r="LBN234" s="248"/>
      <c r="LBO234" s="249"/>
      <c r="LBP234" s="250"/>
      <c r="LBQ234" s="248"/>
      <c r="LBR234" s="249"/>
      <c r="LBS234" s="250"/>
      <c r="LBT234" s="248"/>
      <c r="LBU234" s="249"/>
      <c r="LBV234" s="250"/>
      <c r="LBW234" s="248"/>
      <c r="LBX234" s="249"/>
      <c r="LBY234" s="250"/>
      <c r="LBZ234" s="248"/>
      <c r="LCA234" s="249"/>
      <c r="LCB234" s="250"/>
      <c r="LCC234" s="248"/>
      <c r="LCD234" s="249"/>
      <c r="LCE234" s="250"/>
      <c r="LCF234" s="248"/>
      <c r="LCG234" s="249"/>
      <c r="LCH234" s="250"/>
      <c r="LCI234" s="248"/>
      <c r="LCJ234" s="249"/>
      <c r="LCK234" s="250"/>
      <c r="LCL234" s="248"/>
      <c r="LCM234" s="249"/>
      <c r="LCN234" s="250"/>
      <c r="LCO234" s="248"/>
      <c r="LCP234" s="249"/>
      <c r="LCQ234" s="250"/>
      <c r="LCR234" s="248"/>
      <c r="LCS234" s="249"/>
      <c r="LCT234" s="250"/>
      <c r="LCU234" s="248"/>
      <c r="LCV234" s="249"/>
      <c r="LCW234" s="250"/>
      <c r="LCX234" s="248"/>
      <c r="LCY234" s="249"/>
      <c r="LCZ234" s="250"/>
      <c r="LDA234" s="248"/>
      <c r="LDB234" s="249"/>
      <c r="LDC234" s="250"/>
      <c r="LDD234" s="248"/>
      <c r="LDE234" s="249"/>
      <c r="LDF234" s="250"/>
      <c r="LDG234" s="248"/>
      <c r="LDH234" s="249"/>
      <c r="LDI234" s="250"/>
      <c r="LDJ234" s="248"/>
      <c r="LDK234" s="249"/>
      <c r="LDL234" s="250"/>
      <c r="LDM234" s="248"/>
      <c r="LDN234" s="249"/>
      <c r="LDO234" s="250"/>
      <c r="LDP234" s="248"/>
      <c r="LDQ234" s="249"/>
      <c r="LDR234" s="250"/>
      <c r="LDS234" s="248"/>
      <c r="LDT234" s="249"/>
      <c r="LDU234" s="250"/>
      <c r="LDV234" s="248"/>
      <c r="LDW234" s="249"/>
      <c r="LDX234" s="250"/>
      <c r="LDY234" s="248"/>
      <c r="LDZ234" s="249"/>
      <c r="LEA234" s="250"/>
      <c r="LEB234" s="248"/>
      <c r="LEC234" s="249"/>
      <c r="LED234" s="250"/>
      <c r="LEE234" s="248"/>
      <c r="LEF234" s="249"/>
      <c r="LEG234" s="250"/>
      <c r="LEH234" s="248"/>
      <c r="LEI234" s="249"/>
      <c r="LEJ234" s="250"/>
      <c r="LEK234" s="248"/>
      <c r="LEL234" s="249"/>
      <c r="LEM234" s="250"/>
      <c r="LEN234" s="248"/>
      <c r="LEO234" s="249"/>
      <c r="LEP234" s="250"/>
      <c r="LEQ234" s="248"/>
      <c r="LER234" s="249"/>
      <c r="LES234" s="250"/>
      <c r="LET234" s="248"/>
      <c r="LEU234" s="249"/>
      <c r="LEV234" s="250"/>
      <c r="LEW234" s="248"/>
      <c r="LEX234" s="249"/>
      <c r="LEY234" s="250"/>
      <c r="LEZ234" s="248"/>
      <c r="LFA234" s="249"/>
      <c r="LFB234" s="250"/>
      <c r="LFC234" s="248"/>
      <c r="LFD234" s="249"/>
      <c r="LFE234" s="250"/>
      <c r="LFF234" s="248"/>
      <c r="LFG234" s="249"/>
      <c r="LFH234" s="250"/>
      <c r="LFI234" s="248"/>
      <c r="LFJ234" s="249"/>
      <c r="LFK234" s="250"/>
      <c r="LFL234" s="248"/>
      <c r="LFM234" s="249"/>
      <c r="LFN234" s="250"/>
      <c r="LFO234" s="248"/>
      <c r="LFP234" s="249"/>
      <c r="LFQ234" s="250"/>
      <c r="LFR234" s="248"/>
      <c r="LFS234" s="249"/>
      <c r="LFT234" s="250"/>
      <c r="LFU234" s="248"/>
      <c r="LFV234" s="249"/>
      <c r="LFW234" s="250"/>
      <c r="LFX234" s="248"/>
      <c r="LFY234" s="249"/>
      <c r="LFZ234" s="250"/>
      <c r="LGA234" s="248"/>
      <c r="LGB234" s="249"/>
      <c r="LGC234" s="250"/>
      <c r="LGD234" s="248"/>
      <c r="LGE234" s="249"/>
      <c r="LGF234" s="250"/>
      <c r="LGG234" s="248"/>
      <c r="LGH234" s="249"/>
      <c r="LGI234" s="250"/>
      <c r="LGJ234" s="248"/>
      <c r="LGK234" s="249"/>
      <c r="LGL234" s="250"/>
      <c r="LGM234" s="248"/>
      <c r="LGN234" s="249"/>
      <c r="LGO234" s="250"/>
      <c r="LGP234" s="248"/>
      <c r="LGQ234" s="249"/>
      <c r="LGR234" s="250"/>
      <c r="LGS234" s="248"/>
      <c r="LGT234" s="249"/>
      <c r="LGU234" s="250"/>
      <c r="LGV234" s="248"/>
      <c r="LGW234" s="249"/>
      <c r="LGX234" s="250"/>
      <c r="LGY234" s="248"/>
      <c r="LGZ234" s="249"/>
      <c r="LHA234" s="250"/>
      <c r="LHB234" s="248"/>
      <c r="LHC234" s="249"/>
      <c r="LHD234" s="250"/>
      <c r="LHE234" s="248"/>
      <c r="LHF234" s="249"/>
      <c r="LHG234" s="250"/>
      <c r="LHH234" s="248"/>
      <c r="LHI234" s="249"/>
      <c r="LHJ234" s="250"/>
      <c r="LHK234" s="248"/>
      <c r="LHL234" s="249"/>
      <c r="LHM234" s="250"/>
      <c r="LHN234" s="248"/>
      <c r="LHO234" s="249"/>
      <c r="LHP234" s="250"/>
      <c r="LHQ234" s="248"/>
      <c r="LHR234" s="249"/>
      <c r="LHS234" s="250"/>
      <c r="LHT234" s="248"/>
      <c r="LHU234" s="249"/>
      <c r="LHV234" s="250"/>
      <c r="LHW234" s="248"/>
      <c r="LHX234" s="249"/>
      <c r="LHY234" s="250"/>
      <c r="LHZ234" s="248"/>
      <c r="LIA234" s="249"/>
      <c r="LIB234" s="250"/>
      <c r="LIC234" s="248"/>
      <c r="LID234" s="249"/>
      <c r="LIE234" s="250"/>
      <c r="LIF234" s="248"/>
      <c r="LIG234" s="249"/>
      <c r="LIH234" s="250"/>
      <c r="LII234" s="248"/>
      <c r="LIJ234" s="249"/>
      <c r="LIK234" s="250"/>
      <c r="LIL234" s="248"/>
      <c r="LIM234" s="249"/>
      <c r="LIN234" s="250"/>
      <c r="LIO234" s="248"/>
      <c r="LIP234" s="249"/>
      <c r="LIQ234" s="250"/>
      <c r="LIR234" s="248"/>
      <c r="LIS234" s="249"/>
      <c r="LIT234" s="250"/>
      <c r="LIU234" s="248"/>
      <c r="LIV234" s="249"/>
      <c r="LIW234" s="250"/>
      <c r="LIX234" s="248"/>
      <c r="LIY234" s="249"/>
      <c r="LIZ234" s="250"/>
      <c r="LJA234" s="248"/>
      <c r="LJB234" s="249"/>
      <c r="LJC234" s="250"/>
      <c r="LJD234" s="248"/>
      <c r="LJE234" s="249"/>
      <c r="LJF234" s="250"/>
      <c r="LJG234" s="248"/>
      <c r="LJH234" s="249"/>
      <c r="LJI234" s="250"/>
      <c r="LJJ234" s="248"/>
      <c r="LJK234" s="249"/>
      <c r="LJL234" s="250"/>
      <c r="LJM234" s="248"/>
      <c r="LJN234" s="249"/>
      <c r="LJO234" s="250"/>
      <c r="LJP234" s="248"/>
      <c r="LJQ234" s="249"/>
      <c r="LJR234" s="250"/>
      <c r="LJS234" s="248"/>
      <c r="LJT234" s="249"/>
      <c r="LJU234" s="250"/>
      <c r="LJV234" s="248"/>
      <c r="LJW234" s="249"/>
      <c r="LJX234" s="250"/>
      <c r="LJY234" s="248"/>
      <c r="LJZ234" s="249"/>
      <c r="LKA234" s="250"/>
      <c r="LKB234" s="248"/>
      <c r="LKC234" s="249"/>
      <c r="LKD234" s="250"/>
      <c r="LKE234" s="248"/>
      <c r="LKF234" s="249"/>
      <c r="LKG234" s="250"/>
      <c r="LKH234" s="248"/>
      <c r="LKI234" s="249"/>
      <c r="LKJ234" s="250"/>
      <c r="LKK234" s="248"/>
      <c r="LKL234" s="249"/>
      <c r="LKM234" s="250"/>
      <c r="LKN234" s="248"/>
      <c r="LKO234" s="249"/>
      <c r="LKP234" s="250"/>
      <c r="LKQ234" s="248"/>
      <c r="LKR234" s="249"/>
      <c r="LKS234" s="250"/>
      <c r="LKT234" s="248"/>
      <c r="LKU234" s="249"/>
      <c r="LKV234" s="250"/>
      <c r="LKW234" s="248"/>
      <c r="LKX234" s="249"/>
      <c r="LKY234" s="250"/>
      <c r="LKZ234" s="248"/>
      <c r="LLA234" s="249"/>
      <c r="LLB234" s="250"/>
      <c r="LLC234" s="248"/>
      <c r="LLD234" s="249"/>
      <c r="LLE234" s="250"/>
      <c r="LLF234" s="248"/>
      <c r="LLG234" s="249"/>
      <c r="LLH234" s="250"/>
      <c r="LLI234" s="248"/>
      <c r="LLJ234" s="249"/>
      <c r="LLK234" s="250"/>
      <c r="LLL234" s="248"/>
      <c r="LLM234" s="249"/>
      <c r="LLN234" s="250"/>
      <c r="LLO234" s="248"/>
      <c r="LLP234" s="249"/>
      <c r="LLQ234" s="250"/>
      <c r="LLR234" s="248"/>
      <c r="LLS234" s="249"/>
      <c r="LLT234" s="250"/>
      <c r="LLU234" s="248"/>
      <c r="LLV234" s="249"/>
      <c r="LLW234" s="250"/>
      <c r="LLX234" s="248"/>
      <c r="LLY234" s="249"/>
      <c r="LLZ234" s="250"/>
      <c r="LMA234" s="248"/>
      <c r="LMB234" s="249"/>
      <c r="LMC234" s="250"/>
      <c r="LMD234" s="248"/>
      <c r="LME234" s="249"/>
      <c r="LMF234" s="250"/>
      <c r="LMG234" s="248"/>
      <c r="LMH234" s="249"/>
      <c r="LMI234" s="250"/>
      <c r="LMJ234" s="248"/>
      <c r="LMK234" s="249"/>
      <c r="LML234" s="250"/>
      <c r="LMM234" s="248"/>
      <c r="LMN234" s="249"/>
      <c r="LMO234" s="250"/>
      <c r="LMP234" s="248"/>
      <c r="LMQ234" s="249"/>
      <c r="LMR234" s="250"/>
      <c r="LMS234" s="248"/>
      <c r="LMT234" s="249"/>
      <c r="LMU234" s="250"/>
      <c r="LMV234" s="248"/>
      <c r="LMW234" s="249"/>
      <c r="LMX234" s="250"/>
      <c r="LMY234" s="248"/>
      <c r="LMZ234" s="249"/>
      <c r="LNA234" s="250"/>
      <c r="LNB234" s="248"/>
      <c r="LNC234" s="249"/>
      <c r="LND234" s="250"/>
      <c r="LNE234" s="248"/>
      <c r="LNF234" s="249"/>
      <c r="LNG234" s="250"/>
      <c r="LNH234" s="248"/>
      <c r="LNI234" s="249"/>
      <c r="LNJ234" s="250"/>
      <c r="LNK234" s="248"/>
      <c r="LNL234" s="249"/>
      <c r="LNM234" s="250"/>
      <c r="LNN234" s="248"/>
      <c r="LNO234" s="249"/>
      <c r="LNP234" s="250"/>
      <c r="LNQ234" s="248"/>
      <c r="LNR234" s="249"/>
      <c r="LNS234" s="250"/>
      <c r="LNT234" s="248"/>
      <c r="LNU234" s="249"/>
      <c r="LNV234" s="250"/>
      <c r="LNW234" s="248"/>
      <c r="LNX234" s="249"/>
      <c r="LNY234" s="250"/>
      <c r="LNZ234" s="248"/>
      <c r="LOA234" s="249"/>
      <c r="LOB234" s="250"/>
      <c r="LOC234" s="248"/>
      <c r="LOD234" s="249"/>
      <c r="LOE234" s="250"/>
      <c r="LOF234" s="248"/>
      <c r="LOG234" s="249"/>
      <c r="LOH234" s="250"/>
      <c r="LOI234" s="248"/>
      <c r="LOJ234" s="249"/>
      <c r="LOK234" s="250"/>
      <c r="LOL234" s="248"/>
      <c r="LOM234" s="249"/>
      <c r="LON234" s="250"/>
      <c r="LOO234" s="248"/>
      <c r="LOP234" s="249"/>
      <c r="LOQ234" s="250"/>
      <c r="LOR234" s="248"/>
      <c r="LOS234" s="249"/>
      <c r="LOT234" s="250"/>
      <c r="LOU234" s="248"/>
      <c r="LOV234" s="249"/>
      <c r="LOW234" s="250"/>
      <c r="LOX234" s="248"/>
      <c r="LOY234" s="249"/>
      <c r="LOZ234" s="250"/>
      <c r="LPA234" s="248"/>
      <c r="LPB234" s="249"/>
      <c r="LPC234" s="250"/>
      <c r="LPD234" s="248"/>
      <c r="LPE234" s="249"/>
      <c r="LPF234" s="250"/>
      <c r="LPG234" s="248"/>
      <c r="LPH234" s="249"/>
      <c r="LPI234" s="250"/>
      <c r="LPJ234" s="248"/>
      <c r="LPK234" s="249"/>
      <c r="LPL234" s="250"/>
      <c r="LPM234" s="248"/>
      <c r="LPN234" s="249"/>
      <c r="LPO234" s="250"/>
      <c r="LPP234" s="248"/>
      <c r="LPQ234" s="249"/>
      <c r="LPR234" s="250"/>
      <c r="LPS234" s="248"/>
      <c r="LPT234" s="249"/>
      <c r="LPU234" s="250"/>
      <c r="LPV234" s="248"/>
      <c r="LPW234" s="249"/>
      <c r="LPX234" s="250"/>
      <c r="LPY234" s="248"/>
      <c r="LPZ234" s="249"/>
      <c r="LQA234" s="250"/>
      <c r="LQB234" s="248"/>
      <c r="LQC234" s="249"/>
      <c r="LQD234" s="250"/>
      <c r="LQE234" s="248"/>
      <c r="LQF234" s="249"/>
      <c r="LQG234" s="250"/>
      <c r="LQH234" s="248"/>
      <c r="LQI234" s="249"/>
      <c r="LQJ234" s="250"/>
      <c r="LQK234" s="248"/>
      <c r="LQL234" s="249"/>
      <c r="LQM234" s="250"/>
      <c r="LQN234" s="248"/>
      <c r="LQO234" s="249"/>
      <c r="LQP234" s="250"/>
      <c r="LQQ234" s="248"/>
      <c r="LQR234" s="249"/>
      <c r="LQS234" s="250"/>
      <c r="LQT234" s="248"/>
      <c r="LQU234" s="249"/>
      <c r="LQV234" s="250"/>
      <c r="LQW234" s="248"/>
      <c r="LQX234" s="249"/>
      <c r="LQY234" s="250"/>
      <c r="LQZ234" s="248"/>
      <c r="LRA234" s="249"/>
      <c r="LRB234" s="250"/>
      <c r="LRC234" s="248"/>
      <c r="LRD234" s="249"/>
      <c r="LRE234" s="250"/>
      <c r="LRF234" s="248"/>
      <c r="LRG234" s="249"/>
      <c r="LRH234" s="250"/>
      <c r="LRI234" s="248"/>
      <c r="LRJ234" s="249"/>
      <c r="LRK234" s="250"/>
      <c r="LRL234" s="248"/>
      <c r="LRM234" s="249"/>
      <c r="LRN234" s="250"/>
      <c r="LRO234" s="248"/>
      <c r="LRP234" s="249"/>
      <c r="LRQ234" s="250"/>
      <c r="LRR234" s="248"/>
      <c r="LRS234" s="249"/>
      <c r="LRT234" s="250"/>
      <c r="LRU234" s="248"/>
      <c r="LRV234" s="249"/>
      <c r="LRW234" s="250"/>
      <c r="LRX234" s="248"/>
      <c r="LRY234" s="249"/>
      <c r="LRZ234" s="250"/>
      <c r="LSA234" s="248"/>
      <c r="LSB234" s="249"/>
      <c r="LSC234" s="250"/>
      <c r="LSD234" s="248"/>
      <c r="LSE234" s="249"/>
      <c r="LSF234" s="250"/>
      <c r="LSG234" s="248"/>
      <c r="LSH234" s="249"/>
      <c r="LSI234" s="250"/>
      <c r="LSJ234" s="248"/>
      <c r="LSK234" s="249"/>
      <c r="LSL234" s="250"/>
      <c r="LSM234" s="248"/>
      <c r="LSN234" s="249"/>
      <c r="LSO234" s="250"/>
      <c r="LSP234" s="248"/>
      <c r="LSQ234" s="249"/>
      <c r="LSR234" s="250"/>
      <c r="LSS234" s="248"/>
      <c r="LST234" s="249"/>
      <c r="LSU234" s="250"/>
      <c r="LSV234" s="248"/>
      <c r="LSW234" s="249"/>
      <c r="LSX234" s="250"/>
      <c r="LSY234" s="248"/>
      <c r="LSZ234" s="249"/>
      <c r="LTA234" s="250"/>
      <c r="LTB234" s="248"/>
      <c r="LTC234" s="249"/>
      <c r="LTD234" s="250"/>
      <c r="LTE234" s="248"/>
      <c r="LTF234" s="249"/>
      <c r="LTG234" s="250"/>
      <c r="LTH234" s="248"/>
      <c r="LTI234" s="249"/>
      <c r="LTJ234" s="250"/>
      <c r="LTK234" s="248"/>
      <c r="LTL234" s="249"/>
      <c r="LTM234" s="250"/>
      <c r="LTN234" s="248"/>
      <c r="LTO234" s="249"/>
      <c r="LTP234" s="250"/>
      <c r="LTQ234" s="248"/>
      <c r="LTR234" s="249"/>
      <c r="LTS234" s="250"/>
      <c r="LTT234" s="248"/>
      <c r="LTU234" s="249"/>
      <c r="LTV234" s="250"/>
      <c r="LTW234" s="248"/>
      <c r="LTX234" s="249"/>
      <c r="LTY234" s="250"/>
      <c r="LTZ234" s="248"/>
      <c r="LUA234" s="249"/>
      <c r="LUB234" s="250"/>
      <c r="LUC234" s="248"/>
      <c r="LUD234" s="249"/>
      <c r="LUE234" s="250"/>
      <c r="LUF234" s="248"/>
      <c r="LUG234" s="249"/>
      <c r="LUH234" s="250"/>
      <c r="LUI234" s="248"/>
      <c r="LUJ234" s="249"/>
      <c r="LUK234" s="250"/>
      <c r="LUL234" s="248"/>
      <c r="LUM234" s="249"/>
      <c r="LUN234" s="250"/>
      <c r="LUO234" s="248"/>
      <c r="LUP234" s="249"/>
      <c r="LUQ234" s="250"/>
      <c r="LUR234" s="248"/>
      <c r="LUS234" s="249"/>
      <c r="LUT234" s="250"/>
      <c r="LUU234" s="248"/>
      <c r="LUV234" s="249"/>
      <c r="LUW234" s="250"/>
      <c r="LUX234" s="248"/>
      <c r="LUY234" s="249"/>
      <c r="LUZ234" s="250"/>
      <c r="LVA234" s="248"/>
      <c r="LVB234" s="249"/>
      <c r="LVC234" s="250"/>
      <c r="LVD234" s="248"/>
      <c r="LVE234" s="249"/>
      <c r="LVF234" s="250"/>
      <c r="LVG234" s="248"/>
      <c r="LVH234" s="249"/>
      <c r="LVI234" s="250"/>
      <c r="LVJ234" s="248"/>
      <c r="LVK234" s="249"/>
      <c r="LVL234" s="250"/>
      <c r="LVM234" s="248"/>
      <c r="LVN234" s="249"/>
      <c r="LVO234" s="250"/>
      <c r="LVP234" s="248"/>
      <c r="LVQ234" s="249"/>
      <c r="LVR234" s="250"/>
      <c r="LVS234" s="248"/>
      <c r="LVT234" s="249"/>
      <c r="LVU234" s="250"/>
      <c r="LVV234" s="248"/>
      <c r="LVW234" s="249"/>
      <c r="LVX234" s="250"/>
      <c r="LVY234" s="248"/>
      <c r="LVZ234" s="249"/>
      <c r="LWA234" s="250"/>
      <c r="LWB234" s="248"/>
      <c r="LWC234" s="249"/>
      <c r="LWD234" s="250"/>
      <c r="LWE234" s="248"/>
      <c r="LWF234" s="249"/>
      <c r="LWG234" s="250"/>
      <c r="LWH234" s="248"/>
      <c r="LWI234" s="249"/>
      <c r="LWJ234" s="250"/>
      <c r="LWK234" s="248"/>
      <c r="LWL234" s="249"/>
      <c r="LWM234" s="250"/>
      <c r="LWN234" s="248"/>
      <c r="LWO234" s="249"/>
      <c r="LWP234" s="250"/>
      <c r="LWQ234" s="248"/>
      <c r="LWR234" s="249"/>
      <c r="LWS234" s="250"/>
      <c r="LWT234" s="248"/>
      <c r="LWU234" s="249"/>
      <c r="LWV234" s="250"/>
      <c r="LWW234" s="248"/>
      <c r="LWX234" s="249"/>
      <c r="LWY234" s="250"/>
      <c r="LWZ234" s="248"/>
      <c r="LXA234" s="249"/>
      <c r="LXB234" s="250"/>
      <c r="LXC234" s="248"/>
      <c r="LXD234" s="249"/>
      <c r="LXE234" s="250"/>
      <c r="LXF234" s="248"/>
      <c r="LXG234" s="249"/>
      <c r="LXH234" s="250"/>
      <c r="LXI234" s="248"/>
      <c r="LXJ234" s="249"/>
      <c r="LXK234" s="250"/>
      <c r="LXL234" s="248"/>
      <c r="LXM234" s="249"/>
      <c r="LXN234" s="250"/>
      <c r="LXO234" s="248"/>
      <c r="LXP234" s="249"/>
      <c r="LXQ234" s="250"/>
      <c r="LXR234" s="248"/>
      <c r="LXS234" s="249"/>
      <c r="LXT234" s="250"/>
      <c r="LXU234" s="248"/>
      <c r="LXV234" s="249"/>
      <c r="LXW234" s="250"/>
      <c r="LXX234" s="248"/>
      <c r="LXY234" s="249"/>
      <c r="LXZ234" s="250"/>
      <c r="LYA234" s="248"/>
      <c r="LYB234" s="249"/>
      <c r="LYC234" s="250"/>
      <c r="LYD234" s="248"/>
      <c r="LYE234" s="249"/>
      <c r="LYF234" s="250"/>
      <c r="LYG234" s="248"/>
      <c r="LYH234" s="249"/>
      <c r="LYI234" s="250"/>
      <c r="LYJ234" s="248"/>
      <c r="LYK234" s="249"/>
      <c r="LYL234" s="250"/>
      <c r="LYM234" s="248"/>
      <c r="LYN234" s="249"/>
      <c r="LYO234" s="250"/>
      <c r="LYP234" s="248"/>
      <c r="LYQ234" s="249"/>
      <c r="LYR234" s="250"/>
      <c r="LYS234" s="248"/>
      <c r="LYT234" s="249"/>
      <c r="LYU234" s="250"/>
      <c r="LYV234" s="248"/>
      <c r="LYW234" s="249"/>
      <c r="LYX234" s="250"/>
      <c r="LYY234" s="248"/>
      <c r="LYZ234" s="249"/>
      <c r="LZA234" s="250"/>
      <c r="LZB234" s="248"/>
      <c r="LZC234" s="249"/>
      <c r="LZD234" s="250"/>
      <c r="LZE234" s="248"/>
      <c r="LZF234" s="249"/>
      <c r="LZG234" s="250"/>
      <c r="LZH234" s="248"/>
      <c r="LZI234" s="249"/>
      <c r="LZJ234" s="250"/>
      <c r="LZK234" s="248"/>
      <c r="LZL234" s="249"/>
      <c r="LZM234" s="250"/>
      <c r="LZN234" s="248"/>
      <c r="LZO234" s="249"/>
      <c r="LZP234" s="250"/>
      <c r="LZQ234" s="248"/>
      <c r="LZR234" s="249"/>
      <c r="LZS234" s="250"/>
      <c r="LZT234" s="248"/>
      <c r="LZU234" s="249"/>
      <c r="LZV234" s="250"/>
      <c r="LZW234" s="248"/>
      <c r="LZX234" s="249"/>
      <c r="LZY234" s="250"/>
      <c r="LZZ234" s="248"/>
      <c r="MAA234" s="249"/>
      <c r="MAB234" s="250"/>
      <c r="MAC234" s="248"/>
      <c r="MAD234" s="249"/>
      <c r="MAE234" s="250"/>
      <c r="MAF234" s="248"/>
      <c r="MAG234" s="249"/>
      <c r="MAH234" s="250"/>
      <c r="MAI234" s="248"/>
      <c r="MAJ234" s="249"/>
      <c r="MAK234" s="250"/>
      <c r="MAL234" s="248"/>
      <c r="MAM234" s="249"/>
      <c r="MAN234" s="250"/>
      <c r="MAO234" s="248"/>
      <c r="MAP234" s="249"/>
      <c r="MAQ234" s="250"/>
      <c r="MAR234" s="248"/>
      <c r="MAS234" s="249"/>
      <c r="MAT234" s="250"/>
      <c r="MAU234" s="248"/>
      <c r="MAV234" s="249"/>
      <c r="MAW234" s="250"/>
      <c r="MAX234" s="248"/>
      <c r="MAY234" s="249"/>
      <c r="MAZ234" s="250"/>
      <c r="MBA234" s="248"/>
      <c r="MBB234" s="249"/>
      <c r="MBC234" s="250"/>
      <c r="MBD234" s="248"/>
      <c r="MBE234" s="249"/>
      <c r="MBF234" s="250"/>
      <c r="MBG234" s="248"/>
      <c r="MBH234" s="249"/>
      <c r="MBI234" s="250"/>
      <c r="MBJ234" s="248"/>
      <c r="MBK234" s="249"/>
      <c r="MBL234" s="250"/>
      <c r="MBM234" s="248"/>
      <c r="MBN234" s="249"/>
      <c r="MBO234" s="250"/>
      <c r="MBP234" s="248"/>
      <c r="MBQ234" s="249"/>
      <c r="MBR234" s="250"/>
      <c r="MBS234" s="248"/>
      <c r="MBT234" s="249"/>
      <c r="MBU234" s="250"/>
      <c r="MBV234" s="248"/>
      <c r="MBW234" s="249"/>
      <c r="MBX234" s="250"/>
      <c r="MBY234" s="248"/>
      <c r="MBZ234" s="249"/>
      <c r="MCA234" s="250"/>
      <c r="MCB234" s="248"/>
      <c r="MCC234" s="249"/>
      <c r="MCD234" s="250"/>
      <c r="MCE234" s="248"/>
      <c r="MCF234" s="249"/>
      <c r="MCG234" s="250"/>
      <c r="MCH234" s="248"/>
      <c r="MCI234" s="249"/>
      <c r="MCJ234" s="250"/>
      <c r="MCK234" s="248"/>
      <c r="MCL234" s="249"/>
      <c r="MCM234" s="250"/>
      <c r="MCN234" s="248"/>
      <c r="MCO234" s="249"/>
      <c r="MCP234" s="250"/>
      <c r="MCQ234" s="248"/>
      <c r="MCR234" s="249"/>
      <c r="MCS234" s="250"/>
      <c r="MCT234" s="248"/>
      <c r="MCU234" s="249"/>
      <c r="MCV234" s="250"/>
      <c r="MCW234" s="248"/>
      <c r="MCX234" s="249"/>
      <c r="MCY234" s="250"/>
      <c r="MCZ234" s="248"/>
      <c r="MDA234" s="249"/>
      <c r="MDB234" s="250"/>
      <c r="MDC234" s="248"/>
      <c r="MDD234" s="249"/>
      <c r="MDE234" s="250"/>
      <c r="MDF234" s="248"/>
      <c r="MDG234" s="249"/>
      <c r="MDH234" s="250"/>
      <c r="MDI234" s="248"/>
      <c r="MDJ234" s="249"/>
      <c r="MDK234" s="250"/>
      <c r="MDL234" s="248"/>
      <c r="MDM234" s="249"/>
      <c r="MDN234" s="250"/>
      <c r="MDO234" s="248"/>
      <c r="MDP234" s="249"/>
      <c r="MDQ234" s="250"/>
      <c r="MDR234" s="248"/>
      <c r="MDS234" s="249"/>
      <c r="MDT234" s="250"/>
      <c r="MDU234" s="248"/>
      <c r="MDV234" s="249"/>
      <c r="MDW234" s="250"/>
      <c r="MDX234" s="248"/>
      <c r="MDY234" s="249"/>
      <c r="MDZ234" s="250"/>
      <c r="MEA234" s="248"/>
      <c r="MEB234" s="249"/>
      <c r="MEC234" s="250"/>
      <c r="MED234" s="248"/>
      <c r="MEE234" s="249"/>
      <c r="MEF234" s="250"/>
      <c r="MEG234" s="248"/>
      <c r="MEH234" s="249"/>
      <c r="MEI234" s="250"/>
      <c r="MEJ234" s="248"/>
      <c r="MEK234" s="249"/>
      <c r="MEL234" s="250"/>
      <c r="MEM234" s="248"/>
      <c r="MEN234" s="249"/>
      <c r="MEO234" s="250"/>
      <c r="MEP234" s="248"/>
      <c r="MEQ234" s="249"/>
      <c r="MER234" s="250"/>
      <c r="MES234" s="248"/>
      <c r="MET234" s="249"/>
      <c r="MEU234" s="250"/>
      <c r="MEV234" s="248"/>
      <c r="MEW234" s="249"/>
      <c r="MEX234" s="250"/>
      <c r="MEY234" s="248"/>
      <c r="MEZ234" s="249"/>
      <c r="MFA234" s="250"/>
      <c r="MFB234" s="248"/>
      <c r="MFC234" s="249"/>
      <c r="MFD234" s="250"/>
      <c r="MFE234" s="248"/>
      <c r="MFF234" s="249"/>
      <c r="MFG234" s="250"/>
      <c r="MFH234" s="248"/>
      <c r="MFI234" s="249"/>
      <c r="MFJ234" s="250"/>
      <c r="MFK234" s="248"/>
      <c r="MFL234" s="249"/>
      <c r="MFM234" s="250"/>
      <c r="MFN234" s="248"/>
      <c r="MFO234" s="249"/>
      <c r="MFP234" s="250"/>
      <c r="MFQ234" s="248"/>
      <c r="MFR234" s="249"/>
      <c r="MFS234" s="250"/>
      <c r="MFT234" s="248"/>
      <c r="MFU234" s="249"/>
      <c r="MFV234" s="250"/>
      <c r="MFW234" s="248"/>
      <c r="MFX234" s="249"/>
      <c r="MFY234" s="250"/>
      <c r="MFZ234" s="248"/>
      <c r="MGA234" s="249"/>
      <c r="MGB234" s="250"/>
      <c r="MGC234" s="248"/>
      <c r="MGD234" s="249"/>
      <c r="MGE234" s="250"/>
      <c r="MGF234" s="248"/>
      <c r="MGG234" s="249"/>
      <c r="MGH234" s="250"/>
      <c r="MGI234" s="248"/>
      <c r="MGJ234" s="249"/>
      <c r="MGK234" s="250"/>
      <c r="MGL234" s="248"/>
      <c r="MGM234" s="249"/>
      <c r="MGN234" s="250"/>
      <c r="MGO234" s="248"/>
      <c r="MGP234" s="249"/>
      <c r="MGQ234" s="250"/>
      <c r="MGR234" s="248"/>
      <c r="MGS234" s="249"/>
      <c r="MGT234" s="250"/>
      <c r="MGU234" s="248"/>
      <c r="MGV234" s="249"/>
      <c r="MGW234" s="250"/>
      <c r="MGX234" s="248"/>
      <c r="MGY234" s="249"/>
      <c r="MGZ234" s="250"/>
      <c r="MHA234" s="248"/>
      <c r="MHB234" s="249"/>
      <c r="MHC234" s="250"/>
      <c r="MHD234" s="248"/>
      <c r="MHE234" s="249"/>
      <c r="MHF234" s="250"/>
      <c r="MHG234" s="248"/>
      <c r="MHH234" s="249"/>
      <c r="MHI234" s="250"/>
      <c r="MHJ234" s="248"/>
      <c r="MHK234" s="249"/>
      <c r="MHL234" s="250"/>
      <c r="MHM234" s="248"/>
      <c r="MHN234" s="249"/>
      <c r="MHO234" s="250"/>
      <c r="MHP234" s="248"/>
      <c r="MHQ234" s="249"/>
      <c r="MHR234" s="250"/>
      <c r="MHS234" s="248"/>
      <c r="MHT234" s="249"/>
      <c r="MHU234" s="250"/>
      <c r="MHV234" s="248"/>
      <c r="MHW234" s="249"/>
      <c r="MHX234" s="250"/>
      <c r="MHY234" s="248"/>
      <c r="MHZ234" s="249"/>
      <c r="MIA234" s="250"/>
      <c r="MIB234" s="248"/>
      <c r="MIC234" s="249"/>
      <c r="MID234" s="250"/>
      <c r="MIE234" s="248"/>
      <c r="MIF234" s="249"/>
      <c r="MIG234" s="250"/>
      <c r="MIH234" s="248"/>
      <c r="MII234" s="249"/>
      <c r="MIJ234" s="250"/>
      <c r="MIK234" s="248"/>
      <c r="MIL234" s="249"/>
      <c r="MIM234" s="250"/>
      <c r="MIN234" s="248"/>
      <c r="MIO234" s="249"/>
      <c r="MIP234" s="250"/>
      <c r="MIQ234" s="248"/>
      <c r="MIR234" s="249"/>
      <c r="MIS234" s="250"/>
      <c r="MIT234" s="248"/>
      <c r="MIU234" s="249"/>
      <c r="MIV234" s="250"/>
      <c r="MIW234" s="248"/>
      <c r="MIX234" s="249"/>
      <c r="MIY234" s="250"/>
      <c r="MIZ234" s="248"/>
      <c r="MJA234" s="249"/>
      <c r="MJB234" s="250"/>
      <c r="MJC234" s="248"/>
      <c r="MJD234" s="249"/>
      <c r="MJE234" s="250"/>
      <c r="MJF234" s="248"/>
      <c r="MJG234" s="249"/>
      <c r="MJH234" s="250"/>
      <c r="MJI234" s="248"/>
      <c r="MJJ234" s="249"/>
      <c r="MJK234" s="250"/>
      <c r="MJL234" s="248"/>
      <c r="MJM234" s="249"/>
      <c r="MJN234" s="250"/>
      <c r="MJO234" s="248"/>
      <c r="MJP234" s="249"/>
      <c r="MJQ234" s="250"/>
      <c r="MJR234" s="248"/>
      <c r="MJS234" s="249"/>
      <c r="MJT234" s="250"/>
      <c r="MJU234" s="248"/>
      <c r="MJV234" s="249"/>
      <c r="MJW234" s="250"/>
      <c r="MJX234" s="248"/>
      <c r="MJY234" s="249"/>
      <c r="MJZ234" s="250"/>
      <c r="MKA234" s="248"/>
      <c r="MKB234" s="249"/>
      <c r="MKC234" s="250"/>
      <c r="MKD234" s="248"/>
      <c r="MKE234" s="249"/>
      <c r="MKF234" s="250"/>
      <c r="MKG234" s="248"/>
      <c r="MKH234" s="249"/>
      <c r="MKI234" s="250"/>
      <c r="MKJ234" s="248"/>
      <c r="MKK234" s="249"/>
      <c r="MKL234" s="250"/>
      <c r="MKM234" s="248"/>
      <c r="MKN234" s="249"/>
      <c r="MKO234" s="250"/>
      <c r="MKP234" s="248"/>
      <c r="MKQ234" s="249"/>
      <c r="MKR234" s="250"/>
      <c r="MKS234" s="248"/>
      <c r="MKT234" s="249"/>
      <c r="MKU234" s="250"/>
      <c r="MKV234" s="248"/>
      <c r="MKW234" s="249"/>
      <c r="MKX234" s="250"/>
      <c r="MKY234" s="248"/>
      <c r="MKZ234" s="249"/>
      <c r="MLA234" s="250"/>
      <c r="MLB234" s="248"/>
      <c r="MLC234" s="249"/>
      <c r="MLD234" s="250"/>
      <c r="MLE234" s="248"/>
      <c r="MLF234" s="249"/>
      <c r="MLG234" s="250"/>
      <c r="MLH234" s="248"/>
      <c r="MLI234" s="249"/>
      <c r="MLJ234" s="250"/>
      <c r="MLK234" s="248"/>
      <c r="MLL234" s="249"/>
      <c r="MLM234" s="250"/>
      <c r="MLN234" s="248"/>
      <c r="MLO234" s="249"/>
      <c r="MLP234" s="250"/>
      <c r="MLQ234" s="248"/>
      <c r="MLR234" s="249"/>
      <c r="MLS234" s="250"/>
      <c r="MLT234" s="248"/>
      <c r="MLU234" s="249"/>
      <c r="MLV234" s="250"/>
      <c r="MLW234" s="248"/>
      <c r="MLX234" s="249"/>
      <c r="MLY234" s="250"/>
      <c r="MLZ234" s="248"/>
      <c r="MMA234" s="249"/>
      <c r="MMB234" s="250"/>
      <c r="MMC234" s="248"/>
      <c r="MMD234" s="249"/>
      <c r="MME234" s="250"/>
      <c r="MMF234" s="248"/>
      <c r="MMG234" s="249"/>
      <c r="MMH234" s="250"/>
      <c r="MMI234" s="248"/>
      <c r="MMJ234" s="249"/>
      <c r="MMK234" s="250"/>
      <c r="MML234" s="248"/>
      <c r="MMM234" s="249"/>
      <c r="MMN234" s="250"/>
      <c r="MMO234" s="248"/>
      <c r="MMP234" s="249"/>
      <c r="MMQ234" s="250"/>
      <c r="MMR234" s="248"/>
      <c r="MMS234" s="249"/>
      <c r="MMT234" s="250"/>
      <c r="MMU234" s="248"/>
      <c r="MMV234" s="249"/>
      <c r="MMW234" s="250"/>
      <c r="MMX234" s="248"/>
      <c r="MMY234" s="249"/>
      <c r="MMZ234" s="250"/>
      <c r="MNA234" s="248"/>
      <c r="MNB234" s="249"/>
      <c r="MNC234" s="250"/>
      <c r="MND234" s="248"/>
      <c r="MNE234" s="249"/>
      <c r="MNF234" s="250"/>
      <c r="MNG234" s="248"/>
      <c r="MNH234" s="249"/>
      <c r="MNI234" s="250"/>
      <c r="MNJ234" s="248"/>
      <c r="MNK234" s="249"/>
      <c r="MNL234" s="250"/>
      <c r="MNM234" s="248"/>
      <c r="MNN234" s="249"/>
      <c r="MNO234" s="250"/>
      <c r="MNP234" s="248"/>
      <c r="MNQ234" s="249"/>
      <c r="MNR234" s="250"/>
      <c r="MNS234" s="248"/>
      <c r="MNT234" s="249"/>
      <c r="MNU234" s="250"/>
      <c r="MNV234" s="248"/>
      <c r="MNW234" s="249"/>
      <c r="MNX234" s="250"/>
      <c r="MNY234" s="248"/>
      <c r="MNZ234" s="249"/>
      <c r="MOA234" s="250"/>
      <c r="MOB234" s="248"/>
      <c r="MOC234" s="249"/>
      <c r="MOD234" s="250"/>
      <c r="MOE234" s="248"/>
      <c r="MOF234" s="249"/>
      <c r="MOG234" s="250"/>
      <c r="MOH234" s="248"/>
      <c r="MOI234" s="249"/>
      <c r="MOJ234" s="250"/>
      <c r="MOK234" s="248"/>
      <c r="MOL234" s="249"/>
      <c r="MOM234" s="250"/>
      <c r="MON234" s="248"/>
      <c r="MOO234" s="249"/>
      <c r="MOP234" s="250"/>
      <c r="MOQ234" s="248"/>
      <c r="MOR234" s="249"/>
      <c r="MOS234" s="250"/>
      <c r="MOT234" s="248"/>
      <c r="MOU234" s="249"/>
      <c r="MOV234" s="250"/>
      <c r="MOW234" s="248"/>
      <c r="MOX234" s="249"/>
      <c r="MOY234" s="250"/>
      <c r="MOZ234" s="248"/>
      <c r="MPA234" s="249"/>
      <c r="MPB234" s="250"/>
      <c r="MPC234" s="248"/>
      <c r="MPD234" s="249"/>
      <c r="MPE234" s="250"/>
      <c r="MPF234" s="248"/>
      <c r="MPG234" s="249"/>
      <c r="MPH234" s="250"/>
      <c r="MPI234" s="248"/>
      <c r="MPJ234" s="249"/>
      <c r="MPK234" s="250"/>
      <c r="MPL234" s="248"/>
      <c r="MPM234" s="249"/>
      <c r="MPN234" s="250"/>
      <c r="MPO234" s="248"/>
      <c r="MPP234" s="249"/>
      <c r="MPQ234" s="250"/>
      <c r="MPR234" s="248"/>
      <c r="MPS234" s="249"/>
      <c r="MPT234" s="250"/>
      <c r="MPU234" s="248"/>
      <c r="MPV234" s="249"/>
      <c r="MPW234" s="250"/>
      <c r="MPX234" s="248"/>
      <c r="MPY234" s="249"/>
      <c r="MPZ234" s="250"/>
      <c r="MQA234" s="248"/>
      <c r="MQB234" s="249"/>
      <c r="MQC234" s="250"/>
      <c r="MQD234" s="248"/>
      <c r="MQE234" s="249"/>
      <c r="MQF234" s="250"/>
      <c r="MQG234" s="248"/>
      <c r="MQH234" s="249"/>
      <c r="MQI234" s="250"/>
      <c r="MQJ234" s="248"/>
      <c r="MQK234" s="249"/>
      <c r="MQL234" s="250"/>
      <c r="MQM234" s="248"/>
      <c r="MQN234" s="249"/>
      <c r="MQO234" s="250"/>
      <c r="MQP234" s="248"/>
      <c r="MQQ234" s="249"/>
      <c r="MQR234" s="250"/>
      <c r="MQS234" s="248"/>
      <c r="MQT234" s="249"/>
      <c r="MQU234" s="250"/>
      <c r="MQV234" s="248"/>
      <c r="MQW234" s="249"/>
      <c r="MQX234" s="250"/>
      <c r="MQY234" s="248"/>
      <c r="MQZ234" s="249"/>
      <c r="MRA234" s="250"/>
      <c r="MRB234" s="248"/>
      <c r="MRC234" s="249"/>
      <c r="MRD234" s="250"/>
      <c r="MRE234" s="248"/>
      <c r="MRF234" s="249"/>
      <c r="MRG234" s="250"/>
      <c r="MRH234" s="248"/>
      <c r="MRI234" s="249"/>
      <c r="MRJ234" s="250"/>
      <c r="MRK234" s="248"/>
      <c r="MRL234" s="249"/>
      <c r="MRM234" s="250"/>
      <c r="MRN234" s="248"/>
      <c r="MRO234" s="249"/>
      <c r="MRP234" s="250"/>
      <c r="MRQ234" s="248"/>
      <c r="MRR234" s="249"/>
      <c r="MRS234" s="250"/>
      <c r="MRT234" s="248"/>
      <c r="MRU234" s="249"/>
      <c r="MRV234" s="250"/>
      <c r="MRW234" s="248"/>
      <c r="MRX234" s="249"/>
      <c r="MRY234" s="250"/>
      <c r="MRZ234" s="248"/>
      <c r="MSA234" s="249"/>
      <c r="MSB234" s="250"/>
      <c r="MSC234" s="248"/>
      <c r="MSD234" s="249"/>
      <c r="MSE234" s="250"/>
      <c r="MSF234" s="248"/>
      <c r="MSG234" s="249"/>
      <c r="MSH234" s="250"/>
      <c r="MSI234" s="248"/>
      <c r="MSJ234" s="249"/>
      <c r="MSK234" s="250"/>
      <c r="MSL234" s="248"/>
      <c r="MSM234" s="249"/>
      <c r="MSN234" s="250"/>
      <c r="MSO234" s="248"/>
      <c r="MSP234" s="249"/>
      <c r="MSQ234" s="250"/>
      <c r="MSR234" s="248"/>
      <c r="MSS234" s="249"/>
      <c r="MST234" s="250"/>
      <c r="MSU234" s="248"/>
      <c r="MSV234" s="249"/>
      <c r="MSW234" s="250"/>
      <c r="MSX234" s="248"/>
      <c r="MSY234" s="249"/>
      <c r="MSZ234" s="250"/>
      <c r="MTA234" s="248"/>
      <c r="MTB234" s="249"/>
      <c r="MTC234" s="250"/>
      <c r="MTD234" s="248"/>
      <c r="MTE234" s="249"/>
      <c r="MTF234" s="250"/>
      <c r="MTG234" s="248"/>
      <c r="MTH234" s="249"/>
      <c r="MTI234" s="250"/>
      <c r="MTJ234" s="248"/>
      <c r="MTK234" s="249"/>
      <c r="MTL234" s="250"/>
      <c r="MTM234" s="248"/>
      <c r="MTN234" s="249"/>
      <c r="MTO234" s="250"/>
      <c r="MTP234" s="248"/>
      <c r="MTQ234" s="249"/>
      <c r="MTR234" s="250"/>
      <c r="MTS234" s="248"/>
      <c r="MTT234" s="249"/>
      <c r="MTU234" s="250"/>
      <c r="MTV234" s="248"/>
      <c r="MTW234" s="249"/>
      <c r="MTX234" s="250"/>
      <c r="MTY234" s="248"/>
      <c r="MTZ234" s="249"/>
      <c r="MUA234" s="250"/>
      <c r="MUB234" s="248"/>
      <c r="MUC234" s="249"/>
      <c r="MUD234" s="250"/>
      <c r="MUE234" s="248"/>
      <c r="MUF234" s="249"/>
      <c r="MUG234" s="250"/>
      <c r="MUH234" s="248"/>
      <c r="MUI234" s="249"/>
      <c r="MUJ234" s="250"/>
      <c r="MUK234" s="248"/>
      <c r="MUL234" s="249"/>
      <c r="MUM234" s="250"/>
      <c r="MUN234" s="248"/>
      <c r="MUO234" s="249"/>
      <c r="MUP234" s="250"/>
      <c r="MUQ234" s="248"/>
      <c r="MUR234" s="249"/>
      <c r="MUS234" s="250"/>
      <c r="MUT234" s="248"/>
      <c r="MUU234" s="249"/>
      <c r="MUV234" s="250"/>
      <c r="MUW234" s="248"/>
      <c r="MUX234" s="249"/>
      <c r="MUY234" s="250"/>
      <c r="MUZ234" s="248"/>
      <c r="MVA234" s="249"/>
      <c r="MVB234" s="250"/>
      <c r="MVC234" s="248"/>
      <c r="MVD234" s="249"/>
      <c r="MVE234" s="250"/>
      <c r="MVF234" s="248"/>
      <c r="MVG234" s="249"/>
      <c r="MVH234" s="250"/>
      <c r="MVI234" s="248"/>
      <c r="MVJ234" s="249"/>
      <c r="MVK234" s="250"/>
      <c r="MVL234" s="248"/>
      <c r="MVM234" s="249"/>
      <c r="MVN234" s="250"/>
      <c r="MVO234" s="248"/>
      <c r="MVP234" s="249"/>
      <c r="MVQ234" s="250"/>
      <c r="MVR234" s="248"/>
      <c r="MVS234" s="249"/>
      <c r="MVT234" s="250"/>
      <c r="MVU234" s="248"/>
      <c r="MVV234" s="249"/>
      <c r="MVW234" s="250"/>
      <c r="MVX234" s="248"/>
      <c r="MVY234" s="249"/>
      <c r="MVZ234" s="250"/>
      <c r="MWA234" s="248"/>
      <c r="MWB234" s="249"/>
      <c r="MWC234" s="250"/>
      <c r="MWD234" s="248"/>
      <c r="MWE234" s="249"/>
      <c r="MWF234" s="250"/>
      <c r="MWG234" s="248"/>
      <c r="MWH234" s="249"/>
      <c r="MWI234" s="250"/>
      <c r="MWJ234" s="248"/>
      <c r="MWK234" s="249"/>
      <c r="MWL234" s="250"/>
      <c r="MWM234" s="248"/>
      <c r="MWN234" s="249"/>
      <c r="MWO234" s="250"/>
      <c r="MWP234" s="248"/>
      <c r="MWQ234" s="249"/>
      <c r="MWR234" s="250"/>
      <c r="MWS234" s="248"/>
      <c r="MWT234" s="249"/>
      <c r="MWU234" s="250"/>
      <c r="MWV234" s="248"/>
      <c r="MWW234" s="249"/>
      <c r="MWX234" s="250"/>
      <c r="MWY234" s="248"/>
      <c r="MWZ234" s="249"/>
      <c r="MXA234" s="250"/>
      <c r="MXB234" s="248"/>
      <c r="MXC234" s="249"/>
      <c r="MXD234" s="250"/>
      <c r="MXE234" s="248"/>
      <c r="MXF234" s="249"/>
      <c r="MXG234" s="250"/>
      <c r="MXH234" s="248"/>
      <c r="MXI234" s="249"/>
      <c r="MXJ234" s="250"/>
      <c r="MXK234" s="248"/>
      <c r="MXL234" s="249"/>
      <c r="MXM234" s="250"/>
      <c r="MXN234" s="248"/>
      <c r="MXO234" s="249"/>
      <c r="MXP234" s="250"/>
      <c r="MXQ234" s="248"/>
      <c r="MXR234" s="249"/>
      <c r="MXS234" s="250"/>
      <c r="MXT234" s="248"/>
      <c r="MXU234" s="249"/>
      <c r="MXV234" s="250"/>
      <c r="MXW234" s="248"/>
      <c r="MXX234" s="249"/>
      <c r="MXY234" s="250"/>
      <c r="MXZ234" s="248"/>
      <c r="MYA234" s="249"/>
      <c r="MYB234" s="250"/>
      <c r="MYC234" s="248"/>
      <c r="MYD234" s="249"/>
      <c r="MYE234" s="250"/>
      <c r="MYF234" s="248"/>
      <c r="MYG234" s="249"/>
      <c r="MYH234" s="250"/>
      <c r="MYI234" s="248"/>
      <c r="MYJ234" s="249"/>
      <c r="MYK234" s="250"/>
      <c r="MYL234" s="248"/>
      <c r="MYM234" s="249"/>
      <c r="MYN234" s="250"/>
      <c r="MYO234" s="248"/>
      <c r="MYP234" s="249"/>
      <c r="MYQ234" s="250"/>
      <c r="MYR234" s="248"/>
      <c r="MYS234" s="249"/>
      <c r="MYT234" s="250"/>
      <c r="MYU234" s="248"/>
      <c r="MYV234" s="249"/>
      <c r="MYW234" s="250"/>
      <c r="MYX234" s="248"/>
      <c r="MYY234" s="249"/>
      <c r="MYZ234" s="250"/>
      <c r="MZA234" s="248"/>
      <c r="MZB234" s="249"/>
      <c r="MZC234" s="250"/>
      <c r="MZD234" s="248"/>
      <c r="MZE234" s="249"/>
      <c r="MZF234" s="250"/>
      <c r="MZG234" s="248"/>
      <c r="MZH234" s="249"/>
      <c r="MZI234" s="250"/>
      <c r="MZJ234" s="248"/>
      <c r="MZK234" s="249"/>
      <c r="MZL234" s="250"/>
      <c r="MZM234" s="248"/>
      <c r="MZN234" s="249"/>
      <c r="MZO234" s="250"/>
      <c r="MZP234" s="248"/>
      <c r="MZQ234" s="249"/>
      <c r="MZR234" s="250"/>
      <c r="MZS234" s="248"/>
      <c r="MZT234" s="249"/>
      <c r="MZU234" s="250"/>
      <c r="MZV234" s="248"/>
      <c r="MZW234" s="249"/>
      <c r="MZX234" s="250"/>
      <c r="MZY234" s="248"/>
      <c r="MZZ234" s="249"/>
      <c r="NAA234" s="250"/>
      <c r="NAB234" s="248"/>
      <c r="NAC234" s="249"/>
      <c r="NAD234" s="250"/>
      <c r="NAE234" s="248"/>
      <c r="NAF234" s="249"/>
      <c r="NAG234" s="250"/>
      <c r="NAH234" s="248"/>
      <c r="NAI234" s="249"/>
      <c r="NAJ234" s="250"/>
      <c r="NAK234" s="248"/>
      <c r="NAL234" s="249"/>
      <c r="NAM234" s="250"/>
      <c r="NAN234" s="248"/>
      <c r="NAO234" s="249"/>
      <c r="NAP234" s="250"/>
      <c r="NAQ234" s="248"/>
      <c r="NAR234" s="249"/>
      <c r="NAS234" s="250"/>
      <c r="NAT234" s="248"/>
      <c r="NAU234" s="249"/>
      <c r="NAV234" s="250"/>
      <c r="NAW234" s="248"/>
      <c r="NAX234" s="249"/>
      <c r="NAY234" s="250"/>
      <c r="NAZ234" s="248"/>
      <c r="NBA234" s="249"/>
      <c r="NBB234" s="250"/>
      <c r="NBC234" s="248"/>
      <c r="NBD234" s="249"/>
      <c r="NBE234" s="250"/>
      <c r="NBF234" s="248"/>
      <c r="NBG234" s="249"/>
      <c r="NBH234" s="250"/>
      <c r="NBI234" s="248"/>
      <c r="NBJ234" s="249"/>
      <c r="NBK234" s="250"/>
      <c r="NBL234" s="248"/>
      <c r="NBM234" s="249"/>
      <c r="NBN234" s="250"/>
      <c r="NBO234" s="248"/>
      <c r="NBP234" s="249"/>
      <c r="NBQ234" s="250"/>
      <c r="NBR234" s="248"/>
      <c r="NBS234" s="249"/>
      <c r="NBT234" s="250"/>
      <c r="NBU234" s="248"/>
      <c r="NBV234" s="249"/>
      <c r="NBW234" s="250"/>
      <c r="NBX234" s="248"/>
      <c r="NBY234" s="249"/>
      <c r="NBZ234" s="250"/>
      <c r="NCA234" s="248"/>
      <c r="NCB234" s="249"/>
      <c r="NCC234" s="250"/>
      <c r="NCD234" s="248"/>
      <c r="NCE234" s="249"/>
      <c r="NCF234" s="250"/>
      <c r="NCG234" s="248"/>
      <c r="NCH234" s="249"/>
      <c r="NCI234" s="250"/>
      <c r="NCJ234" s="248"/>
      <c r="NCK234" s="249"/>
      <c r="NCL234" s="250"/>
      <c r="NCM234" s="248"/>
      <c r="NCN234" s="249"/>
      <c r="NCO234" s="250"/>
      <c r="NCP234" s="248"/>
      <c r="NCQ234" s="249"/>
      <c r="NCR234" s="250"/>
      <c r="NCS234" s="248"/>
      <c r="NCT234" s="249"/>
      <c r="NCU234" s="250"/>
      <c r="NCV234" s="248"/>
      <c r="NCW234" s="249"/>
      <c r="NCX234" s="250"/>
      <c r="NCY234" s="248"/>
      <c r="NCZ234" s="249"/>
      <c r="NDA234" s="250"/>
      <c r="NDB234" s="248"/>
      <c r="NDC234" s="249"/>
      <c r="NDD234" s="250"/>
      <c r="NDE234" s="248"/>
      <c r="NDF234" s="249"/>
      <c r="NDG234" s="250"/>
      <c r="NDH234" s="248"/>
      <c r="NDI234" s="249"/>
      <c r="NDJ234" s="250"/>
      <c r="NDK234" s="248"/>
      <c r="NDL234" s="249"/>
      <c r="NDM234" s="250"/>
      <c r="NDN234" s="248"/>
      <c r="NDO234" s="249"/>
      <c r="NDP234" s="250"/>
      <c r="NDQ234" s="248"/>
      <c r="NDR234" s="249"/>
      <c r="NDS234" s="250"/>
      <c r="NDT234" s="248"/>
      <c r="NDU234" s="249"/>
      <c r="NDV234" s="250"/>
      <c r="NDW234" s="248"/>
      <c r="NDX234" s="249"/>
      <c r="NDY234" s="250"/>
      <c r="NDZ234" s="248"/>
      <c r="NEA234" s="249"/>
      <c r="NEB234" s="250"/>
      <c r="NEC234" s="248"/>
      <c r="NED234" s="249"/>
      <c r="NEE234" s="250"/>
      <c r="NEF234" s="248"/>
      <c r="NEG234" s="249"/>
      <c r="NEH234" s="250"/>
      <c r="NEI234" s="248"/>
      <c r="NEJ234" s="249"/>
      <c r="NEK234" s="250"/>
      <c r="NEL234" s="248"/>
      <c r="NEM234" s="249"/>
      <c r="NEN234" s="250"/>
      <c r="NEO234" s="248"/>
      <c r="NEP234" s="249"/>
      <c r="NEQ234" s="250"/>
      <c r="NER234" s="248"/>
      <c r="NES234" s="249"/>
      <c r="NET234" s="250"/>
      <c r="NEU234" s="248"/>
      <c r="NEV234" s="249"/>
      <c r="NEW234" s="250"/>
      <c r="NEX234" s="248"/>
      <c r="NEY234" s="249"/>
      <c r="NEZ234" s="250"/>
      <c r="NFA234" s="248"/>
      <c r="NFB234" s="249"/>
      <c r="NFC234" s="250"/>
      <c r="NFD234" s="248"/>
      <c r="NFE234" s="249"/>
      <c r="NFF234" s="250"/>
      <c r="NFG234" s="248"/>
      <c r="NFH234" s="249"/>
      <c r="NFI234" s="250"/>
      <c r="NFJ234" s="248"/>
      <c r="NFK234" s="249"/>
      <c r="NFL234" s="250"/>
      <c r="NFM234" s="248"/>
      <c r="NFN234" s="249"/>
      <c r="NFO234" s="250"/>
      <c r="NFP234" s="248"/>
      <c r="NFQ234" s="249"/>
      <c r="NFR234" s="250"/>
      <c r="NFS234" s="248"/>
      <c r="NFT234" s="249"/>
      <c r="NFU234" s="250"/>
      <c r="NFV234" s="248"/>
      <c r="NFW234" s="249"/>
      <c r="NFX234" s="250"/>
      <c r="NFY234" s="248"/>
      <c r="NFZ234" s="249"/>
      <c r="NGA234" s="250"/>
      <c r="NGB234" s="248"/>
      <c r="NGC234" s="249"/>
      <c r="NGD234" s="250"/>
      <c r="NGE234" s="248"/>
      <c r="NGF234" s="249"/>
      <c r="NGG234" s="250"/>
      <c r="NGH234" s="248"/>
      <c r="NGI234" s="249"/>
      <c r="NGJ234" s="250"/>
      <c r="NGK234" s="248"/>
      <c r="NGL234" s="249"/>
      <c r="NGM234" s="250"/>
      <c r="NGN234" s="248"/>
      <c r="NGO234" s="249"/>
      <c r="NGP234" s="250"/>
      <c r="NGQ234" s="248"/>
      <c r="NGR234" s="249"/>
      <c r="NGS234" s="250"/>
      <c r="NGT234" s="248"/>
      <c r="NGU234" s="249"/>
      <c r="NGV234" s="250"/>
      <c r="NGW234" s="248"/>
      <c r="NGX234" s="249"/>
      <c r="NGY234" s="250"/>
      <c r="NGZ234" s="248"/>
      <c r="NHA234" s="249"/>
      <c r="NHB234" s="250"/>
      <c r="NHC234" s="248"/>
      <c r="NHD234" s="249"/>
      <c r="NHE234" s="250"/>
      <c r="NHF234" s="248"/>
      <c r="NHG234" s="249"/>
      <c r="NHH234" s="250"/>
      <c r="NHI234" s="248"/>
      <c r="NHJ234" s="249"/>
      <c r="NHK234" s="250"/>
      <c r="NHL234" s="248"/>
      <c r="NHM234" s="249"/>
      <c r="NHN234" s="250"/>
      <c r="NHO234" s="248"/>
      <c r="NHP234" s="249"/>
      <c r="NHQ234" s="250"/>
      <c r="NHR234" s="248"/>
      <c r="NHS234" s="249"/>
      <c r="NHT234" s="250"/>
      <c r="NHU234" s="248"/>
      <c r="NHV234" s="249"/>
      <c r="NHW234" s="250"/>
      <c r="NHX234" s="248"/>
      <c r="NHY234" s="249"/>
      <c r="NHZ234" s="250"/>
      <c r="NIA234" s="248"/>
      <c r="NIB234" s="249"/>
      <c r="NIC234" s="250"/>
      <c r="NID234" s="248"/>
      <c r="NIE234" s="249"/>
      <c r="NIF234" s="250"/>
      <c r="NIG234" s="248"/>
      <c r="NIH234" s="249"/>
      <c r="NII234" s="250"/>
      <c r="NIJ234" s="248"/>
      <c r="NIK234" s="249"/>
      <c r="NIL234" s="250"/>
      <c r="NIM234" s="248"/>
      <c r="NIN234" s="249"/>
      <c r="NIO234" s="250"/>
      <c r="NIP234" s="248"/>
      <c r="NIQ234" s="249"/>
      <c r="NIR234" s="250"/>
      <c r="NIS234" s="248"/>
      <c r="NIT234" s="249"/>
      <c r="NIU234" s="250"/>
      <c r="NIV234" s="248"/>
      <c r="NIW234" s="249"/>
      <c r="NIX234" s="250"/>
      <c r="NIY234" s="248"/>
      <c r="NIZ234" s="249"/>
      <c r="NJA234" s="250"/>
      <c r="NJB234" s="248"/>
      <c r="NJC234" s="249"/>
      <c r="NJD234" s="250"/>
      <c r="NJE234" s="248"/>
      <c r="NJF234" s="249"/>
      <c r="NJG234" s="250"/>
      <c r="NJH234" s="248"/>
      <c r="NJI234" s="249"/>
      <c r="NJJ234" s="250"/>
      <c r="NJK234" s="248"/>
      <c r="NJL234" s="249"/>
      <c r="NJM234" s="250"/>
      <c r="NJN234" s="248"/>
      <c r="NJO234" s="249"/>
      <c r="NJP234" s="250"/>
      <c r="NJQ234" s="248"/>
      <c r="NJR234" s="249"/>
      <c r="NJS234" s="250"/>
      <c r="NJT234" s="248"/>
      <c r="NJU234" s="249"/>
      <c r="NJV234" s="250"/>
      <c r="NJW234" s="248"/>
      <c r="NJX234" s="249"/>
      <c r="NJY234" s="250"/>
      <c r="NJZ234" s="248"/>
      <c r="NKA234" s="249"/>
      <c r="NKB234" s="250"/>
      <c r="NKC234" s="248"/>
      <c r="NKD234" s="249"/>
      <c r="NKE234" s="250"/>
      <c r="NKF234" s="248"/>
      <c r="NKG234" s="249"/>
      <c r="NKH234" s="250"/>
      <c r="NKI234" s="248"/>
      <c r="NKJ234" s="249"/>
      <c r="NKK234" s="250"/>
      <c r="NKL234" s="248"/>
      <c r="NKM234" s="249"/>
      <c r="NKN234" s="250"/>
      <c r="NKO234" s="248"/>
      <c r="NKP234" s="249"/>
      <c r="NKQ234" s="250"/>
      <c r="NKR234" s="248"/>
      <c r="NKS234" s="249"/>
      <c r="NKT234" s="250"/>
      <c r="NKU234" s="248"/>
      <c r="NKV234" s="249"/>
      <c r="NKW234" s="250"/>
      <c r="NKX234" s="248"/>
      <c r="NKY234" s="249"/>
      <c r="NKZ234" s="250"/>
      <c r="NLA234" s="248"/>
      <c r="NLB234" s="249"/>
      <c r="NLC234" s="250"/>
      <c r="NLD234" s="248"/>
      <c r="NLE234" s="249"/>
      <c r="NLF234" s="250"/>
      <c r="NLG234" s="248"/>
      <c r="NLH234" s="249"/>
      <c r="NLI234" s="250"/>
      <c r="NLJ234" s="248"/>
      <c r="NLK234" s="249"/>
      <c r="NLL234" s="250"/>
      <c r="NLM234" s="248"/>
      <c r="NLN234" s="249"/>
      <c r="NLO234" s="250"/>
      <c r="NLP234" s="248"/>
      <c r="NLQ234" s="249"/>
      <c r="NLR234" s="250"/>
      <c r="NLS234" s="248"/>
      <c r="NLT234" s="249"/>
      <c r="NLU234" s="250"/>
      <c r="NLV234" s="248"/>
      <c r="NLW234" s="249"/>
      <c r="NLX234" s="250"/>
      <c r="NLY234" s="248"/>
      <c r="NLZ234" s="249"/>
      <c r="NMA234" s="250"/>
      <c r="NMB234" s="248"/>
      <c r="NMC234" s="249"/>
      <c r="NMD234" s="250"/>
      <c r="NME234" s="248"/>
      <c r="NMF234" s="249"/>
      <c r="NMG234" s="250"/>
      <c r="NMH234" s="248"/>
      <c r="NMI234" s="249"/>
      <c r="NMJ234" s="250"/>
      <c r="NMK234" s="248"/>
      <c r="NML234" s="249"/>
      <c r="NMM234" s="250"/>
      <c r="NMN234" s="248"/>
      <c r="NMO234" s="249"/>
      <c r="NMP234" s="250"/>
      <c r="NMQ234" s="248"/>
      <c r="NMR234" s="249"/>
      <c r="NMS234" s="250"/>
      <c r="NMT234" s="248"/>
      <c r="NMU234" s="249"/>
      <c r="NMV234" s="250"/>
      <c r="NMW234" s="248"/>
      <c r="NMX234" s="249"/>
      <c r="NMY234" s="250"/>
      <c r="NMZ234" s="248"/>
      <c r="NNA234" s="249"/>
      <c r="NNB234" s="250"/>
      <c r="NNC234" s="248"/>
      <c r="NND234" s="249"/>
      <c r="NNE234" s="250"/>
      <c r="NNF234" s="248"/>
      <c r="NNG234" s="249"/>
      <c r="NNH234" s="250"/>
      <c r="NNI234" s="248"/>
      <c r="NNJ234" s="249"/>
      <c r="NNK234" s="250"/>
      <c r="NNL234" s="248"/>
      <c r="NNM234" s="249"/>
      <c r="NNN234" s="250"/>
      <c r="NNO234" s="248"/>
      <c r="NNP234" s="249"/>
      <c r="NNQ234" s="250"/>
      <c r="NNR234" s="248"/>
      <c r="NNS234" s="249"/>
      <c r="NNT234" s="250"/>
      <c r="NNU234" s="248"/>
      <c r="NNV234" s="249"/>
      <c r="NNW234" s="250"/>
      <c r="NNX234" s="248"/>
      <c r="NNY234" s="249"/>
      <c r="NNZ234" s="250"/>
      <c r="NOA234" s="248"/>
      <c r="NOB234" s="249"/>
      <c r="NOC234" s="250"/>
      <c r="NOD234" s="248"/>
      <c r="NOE234" s="249"/>
      <c r="NOF234" s="250"/>
      <c r="NOG234" s="248"/>
      <c r="NOH234" s="249"/>
      <c r="NOI234" s="250"/>
      <c r="NOJ234" s="248"/>
      <c r="NOK234" s="249"/>
      <c r="NOL234" s="250"/>
      <c r="NOM234" s="248"/>
      <c r="NON234" s="249"/>
      <c r="NOO234" s="250"/>
      <c r="NOP234" s="248"/>
      <c r="NOQ234" s="249"/>
      <c r="NOR234" s="250"/>
      <c r="NOS234" s="248"/>
      <c r="NOT234" s="249"/>
      <c r="NOU234" s="250"/>
      <c r="NOV234" s="248"/>
      <c r="NOW234" s="249"/>
      <c r="NOX234" s="250"/>
      <c r="NOY234" s="248"/>
      <c r="NOZ234" s="249"/>
      <c r="NPA234" s="250"/>
      <c r="NPB234" s="248"/>
      <c r="NPC234" s="249"/>
      <c r="NPD234" s="250"/>
      <c r="NPE234" s="248"/>
      <c r="NPF234" s="249"/>
      <c r="NPG234" s="250"/>
      <c r="NPH234" s="248"/>
      <c r="NPI234" s="249"/>
      <c r="NPJ234" s="250"/>
      <c r="NPK234" s="248"/>
      <c r="NPL234" s="249"/>
      <c r="NPM234" s="250"/>
      <c r="NPN234" s="248"/>
      <c r="NPO234" s="249"/>
      <c r="NPP234" s="250"/>
      <c r="NPQ234" s="248"/>
      <c r="NPR234" s="249"/>
      <c r="NPS234" s="250"/>
      <c r="NPT234" s="248"/>
      <c r="NPU234" s="249"/>
      <c r="NPV234" s="250"/>
      <c r="NPW234" s="248"/>
      <c r="NPX234" s="249"/>
      <c r="NPY234" s="250"/>
      <c r="NPZ234" s="248"/>
      <c r="NQA234" s="249"/>
      <c r="NQB234" s="250"/>
      <c r="NQC234" s="248"/>
      <c r="NQD234" s="249"/>
      <c r="NQE234" s="250"/>
      <c r="NQF234" s="248"/>
      <c r="NQG234" s="249"/>
      <c r="NQH234" s="250"/>
      <c r="NQI234" s="248"/>
      <c r="NQJ234" s="249"/>
      <c r="NQK234" s="250"/>
      <c r="NQL234" s="248"/>
      <c r="NQM234" s="249"/>
      <c r="NQN234" s="250"/>
      <c r="NQO234" s="248"/>
      <c r="NQP234" s="249"/>
      <c r="NQQ234" s="250"/>
      <c r="NQR234" s="248"/>
      <c r="NQS234" s="249"/>
      <c r="NQT234" s="250"/>
      <c r="NQU234" s="248"/>
      <c r="NQV234" s="249"/>
      <c r="NQW234" s="250"/>
      <c r="NQX234" s="248"/>
      <c r="NQY234" s="249"/>
      <c r="NQZ234" s="250"/>
      <c r="NRA234" s="248"/>
      <c r="NRB234" s="249"/>
      <c r="NRC234" s="250"/>
      <c r="NRD234" s="248"/>
      <c r="NRE234" s="249"/>
      <c r="NRF234" s="250"/>
      <c r="NRG234" s="248"/>
      <c r="NRH234" s="249"/>
      <c r="NRI234" s="250"/>
      <c r="NRJ234" s="248"/>
      <c r="NRK234" s="249"/>
      <c r="NRL234" s="250"/>
      <c r="NRM234" s="248"/>
      <c r="NRN234" s="249"/>
      <c r="NRO234" s="250"/>
      <c r="NRP234" s="248"/>
      <c r="NRQ234" s="249"/>
      <c r="NRR234" s="250"/>
      <c r="NRS234" s="248"/>
      <c r="NRT234" s="249"/>
      <c r="NRU234" s="250"/>
      <c r="NRV234" s="248"/>
      <c r="NRW234" s="249"/>
      <c r="NRX234" s="250"/>
      <c r="NRY234" s="248"/>
      <c r="NRZ234" s="249"/>
      <c r="NSA234" s="250"/>
      <c r="NSB234" s="248"/>
      <c r="NSC234" s="249"/>
      <c r="NSD234" s="250"/>
      <c r="NSE234" s="248"/>
      <c r="NSF234" s="249"/>
      <c r="NSG234" s="250"/>
      <c r="NSH234" s="248"/>
      <c r="NSI234" s="249"/>
      <c r="NSJ234" s="250"/>
      <c r="NSK234" s="248"/>
      <c r="NSL234" s="249"/>
      <c r="NSM234" s="250"/>
      <c r="NSN234" s="248"/>
      <c r="NSO234" s="249"/>
      <c r="NSP234" s="250"/>
      <c r="NSQ234" s="248"/>
      <c r="NSR234" s="249"/>
      <c r="NSS234" s="250"/>
      <c r="NST234" s="248"/>
      <c r="NSU234" s="249"/>
      <c r="NSV234" s="250"/>
      <c r="NSW234" s="248"/>
      <c r="NSX234" s="249"/>
      <c r="NSY234" s="250"/>
      <c r="NSZ234" s="248"/>
      <c r="NTA234" s="249"/>
      <c r="NTB234" s="250"/>
      <c r="NTC234" s="248"/>
      <c r="NTD234" s="249"/>
      <c r="NTE234" s="250"/>
      <c r="NTF234" s="248"/>
      <c r="NTG234" s="249"/>
      <c r="NTH234" s="250"/>
      <c r="NTI234" s="248"/>
      <c r="NTJ234" s="249"/>
      <c r="NTK234" s="250"/>
      <c r="NTL234" s="248"/>
      <c r="NTM234" s="249"/>
      <c r="NTN234" s="250"/>
      <c r="NTO234" s="248"/>
      <c r="NTP234" s="249"/>
      <c r="NTQ234" s="250"/>
      <c r="NTR234" s="248"/>
      <c r="NTS234" s="249"/>
      <c r="NTT234" s="250"/>
      <c r="NTU234" s="248"/>
      <c r="NTV234" s="249"/>
      <c r="NTW234" s="250"/>
      <c r="NTX234" s="248"/>
      <c r="NTY234" s="249"/>
      <c r="NTZ234" s="250"/>
      <c r="NUA234" s="248"/>
      <c r="NUB234" s="249"/>
      <c r="NUC234" s="250"/>
      <c r="NUD234" s="248"/>
      <c r="NUE234" s="249"/>
      <c r="NUF234" s="250"/>
      <c r="NUG234" s="248"/>
      <c r="NUH234" s="249"/>
      <c r="NUI234" s="250"/>
      <c r="NUJ234" s="248"/>
      <c r="NUK234" s="249"/>
      <c r="NUL234" s="250"/>
      <c r="NUM234" s="248"/>
      <c r="NUN234" s="249"/>
      <c r="NUO234" s="250"/>
      <c r="NUP234" s="248"/>
      <c r="NUQ234" s="249"/>
      <c r="NUR234" s="250"/>
      <c r="NUS234" s="248"/>
      <c r="NUT234" s="249"/>
      <c r="NUU234" s="250"/>
      <c r="NUV234" s="248"/>
      <c r="NUW234" s="249"/>
      <c r="NUX234" s="250"/>
      <c r="NUY234" s="248"/>
      <c r="NUZ234" s="249"/>
      <c r="NVA234" s="250"/>
      <c r="NVB234" s="248"/>
      <c r="NVC234" s="249"/>
      <c r="NVD234" s="250"/>
      <c r="NVE234" s="248"/>
      <c r="NVF234" s="249"/>
      <c r="NVG234" s="250"/>
      <c r="NVH234" s="248"/>
      <c r="NVI234" s="249"/>
      <c r="NVJ234" s="250"/>
      <c r="NVK234" s="248"/>
      <c r="NVL234" s="249"/>
      <c r="NVM234" s="250"/>
      <c r="NVN234" s="248"/>
      <c r="NVO234" s="249"/>
      <c r="NVP234" s="250"/>
      <c r="NVQ234" s="248"/>
      <c r="NVR234" s="249"/>
      <c r="NVS234" s="250"/>
      <c r="NVT234" s="248"/>
      <c r="NVU234" s="249"/>
      <c r="NVV234" s="250"/>
      <c r="NVW234" s="248"/>
      <c r="NVX234" s="249"/>
      <c r="NVY234" s="250"/>
      <c r="NVZ234" s="248"/>
      <c r="NWA234" s="249"/>
      <c r="NWB234" s="250"/>
      <c r="NWC234" s="248"/>
      <c r="NWD234" s="249"/>
      <c r="NWE234" s="250"/>
      <c r="NWF234" s="248"/>
      <c r="NWG234" s="249"/>
      <c r="NWH234" s="250"/>
      <c r="NWI234" s="248"/>
      <c r="NWJ234" s="249"/>
      <c r="NWK234" s="250"/>
      <c r="NWL234" s="248"/>
      <c r="NWM234" s="249"/>
      <c r="NWN234" s="250"/>
      <c r="NWO234" s="248"/>
      <c r="NWP234" s="249"/>
      <c r="NWQ234" s="250"/>
      <c r="NWR234" s="248"/>
      <c r="NWS234" s="249"/>
      <c r="NWT234" s="250"/>
      <c r="NWU234" s="248"/>
      <c r="NWV234" s="249"/>
      <c r="NWW234" s="250"/>
      <c r="NWX234" s="248"/>
      <c r="NWY234" s="249"/>
      <c r="NWZ234" s="250"/>
      <c r="NXA234" s="248"/>
      <c r="NXB234" s="249"/>
      <c r="NXC234" s="250"/>
      <c r="NXD234" s="248"/>
      <c r="NXE234" s="249"/>
      <c r="NXF234" s="250"/>
      <c r="NXG234" s="248"/>
      <c r="NXH234" s="249"/>
      <c r="NXI234" s="250"/>
      <c r="NXJ234" s="248"/>
      <c r="NXK234" s="249"/>
      <c r="NXL234" s="250"/>
      <c r="NXM234" s="248"/>
      <c r="NXN234" s="249"/>
      <c r="NXO234" s="250"/>
      <c r="NXP234" s="248"/>
      <c r="NXQ234" s="249"/>
      <c r="NXR234" s="250"/>
      <c r="NXS234" s="248"/>
      <c r="NXT234" s="249"/>
      <c r="NXU234" s="250"/>
      <c r="NXV234" s="248"/>
      <c r="NXW234" s="249"/>
      <c r="NXX234" s="250"/>
      <c r="NXY234" s="248"/>
      <c r="NXZ234" s="249"/>
      <c r="NYA234" s="250"/>
      <c r="NYB234" s="248"/>
      <c r="NYC234" s="249"/>
      <c r="NYD234" s="250"/>
      <c r="NYE234" s="248"/>
      <c r="NYF234" s="249"/>
      <c r="NYG234" s="250"/>
      <c r="NYH234" s="248"/>
      <c r="NYI234" s="249"/>
      <c r="NYJ234" s="250"/>
      <c r="NYK234" s="248"/>
      <c r="NYL234" s="249"/>
      <c r="NYM234" s="250"/>
      <c r="NYN234" s="248"/>
      <c r="NYO234" s="249"/>
      <c r="NYP234" s="250"/>
      <c r="NYQ234" s="248"/>
      <c r="NYR234" s="249"/>
      <c r="NYS234" s="250"/>
      <c r="NYT234" s="248"/>
      <c r="NYU234" s="249"/>
      <c r="NYV234" s="250"/>
      <c r="NYW234" s="248"/>
      <c r="NYX234" s="249"/>
      <c r="NYY234" s="250"/>
      <c r="NYZ234" s="248"/>
      <c r="NZA234" s="249"/>
      <c r="NZB234" s="250"/>
      <c r="NZC234" s="248"/>
      <c r="NZD234" s="249"/>
      <c r="NZE234" s="250"/>
      <c r="NZF234" s="248"/>
      <c r="NZG234" s="249"/>
      <c r="NZH234" s="250"/>
      <c r="NZI234" s="248"/>
      <c r="NZJ234" s="249"/>
      <c r="NZK234" s="250"/>
      <c r="NZL234" s="248"/>
      <c r="NZM234" s="249"/>
      <c r="NZN234" s="250"/>
      <c r="NZO234" s="248"/>
      <c r="NZP234" s="249"/>
      <c r="NZQ234" s="250"/>
      <c r="NZR234" s="248"/>
      <c r="NZS234" s="249"/>
      <c r="NZT234" s="250"/>
      <c r="NZU234" s="248"/>
      <c r="NZV234" s="249"/>
      <c r="NZW234" s="250"/>
      <c r="NZX234" s="248"/>
      <c r="NZY234" s="249"/>
      <c r="NZZ234" s="250"/>
      <c r="OAA234" s="248"/>
      <c r="OAB234" s="249"/>
      <c r="OAC234" s="250"/>
      <c r="OAD234" s="248"/>
      <c r="OAE234" s="249"/>
      <c r="OAF234" s="250"/>
      <c r="OAG234" s="248"/>
      <c r="OAH234" s="249"/>
      <c r="OAI234" s="250"/>
      <c r="OAJ234" s="248"/>
      <c r="OAK234" s="249"/>
      <c r="OAL234" s="250"/>
      <c r="OAM234" s="248"/>
      <c r="OAN234" s="249"/>
      <c r="OAO234" s="250"/>
      <c r="OAP234" s="248"/>
      <c r="OAQ234" s="249"/>
      <c r="OAR234" s="250"/>
      <c r="OAS234" s="248"/>
      <c r="OAT234" s="249"/>
      <c r="OAU234" s="250"/>
      <c r="OAV234" s="248"/>
      <c r="OAW234" s="249"/>
      <c r="OAX234" s="250"/>
      <c r="OAY234" s="248"/>
      <c r="OAZ234" s="249"/>
      <c r="OBA234" s="250"/>
      <c r="OBB234" s="248"/>
      <c r="OBC234" s="249"/>
      <c r="OBD234" s="250"/>
      <c r="OBE234" s="248"/>
      <c r="OBF234" s="249"/>
      <c r="OBG234" s="250"/>
      <c r="OBH234" s="248"/>
      <c r="OBI234" s="249"/>
      <c r="OBJ234" s="250"/>
      <c r="OBK234" s="248"/>
      <c r="OBL234" s="249"/>
      <c r="OBM234" s="250"/>
      <c r="OBN234" s="248"/>
      <c r="OBO234" s="249"/>
      <c r="OBP234" s="250"/>
      <c r="OBQ234" s="248"/>
      <c r="OBR234" s="249"/>
      <c r="OBS234" s="250"/>
      <c r="OBT234" s="248"/>
      <c r="OBU234" s="249"/>
      <c r="OBV234" s="250"/>
      <c r="OBW234" s="248"/>
      <c r="OBX234" s="249"/>
      <c r="OBY234" s="250"/>
      <c r="OBZ234" s="248"/>
      <c r="OCA234" s="249"/>
      <c r="OCB234" s="250"/>
      <c r="OCC234" s="248"/>
      <c r="OCD234" s="249"/>
      <c r="OCE234" s="250"/>
      <c r="OCF234" s="248"/>
      <c r="OCG234" s="249"/>
      <c r="OCH234" s="250"/>
      <c r="OCI234" s="248"/>
      <c r="OCJ234" s="249"/>
      <c r="OCK234" s="250"/>
      <c r="OCL234" s="248"/>
      <c r="OCM234" s="249"/>
      <c r="OCN234" s="250"/>
      <c r="OCO234" s="248"/>
      <c r="OCP234" s="249"/>
      <c r="OCQ234" s="250"/>
      <c r="OCR234" s="248"/>
      <c r="OCS234" s="249"/>
      <c r="OCT234" s="250"/>
      <c r="OCU234" s="248"/>
      <c r="OCV234" s="249"/>
      <c r="OCW234" s="250"/>
      <c r="OCX234" s="248"/>
      <c r="OCY234" s="249"/>
      <c r="OCZ234" s="250"/>
      <c r="ODA234" s="248"/>
      <c r="ODB234" s="249"/>
      <c r="ODC234" s="250"/>
      <c r="ODD234" s="248"/>
    </row>
    <row r="235" spans="1:10248 16384:16384" s="129" customFormat="1" hidden="1">
      <c r="A235" s="244"/>
      <c r="B235" s="228"/>
      <c r="C235" s="263"/>
      <c r="D235" s="263"/>
      <c r="E235" s="302"/>
      <c r="F235" s="220"/>
      <c r="L235" s="248"/>
      <c r="M235" s="249"/>
      <c r="N235" s="250"/>
      <c r="O235" s="248"/>
      <c r="P235" s="249"/>
      <c r="Q235" s="250"/>
      <c r="R235" s="248"/>
      <c r="S235" s="249"/>
      <c r="T235" s="250"/>
      <c r="U235" s="248"/>
      <c r="V235" s="249"/>
      <c r="W235" s="250"/>
      <c r="X235" s="248"/>
      <c r="Y235" s="249"/>
      <c r="Z235" s="250"/>
      <c r="AA235" s="248"/>
      <c r="AB235" s="249"/>
      <c r="AC235" s="250"/>
      <c r="AD235" s="248"/>
      <c r="AE235" s="249"/>
      <c r="AF235" s="250"/>
      <c r="AG235" s="248"/>
      <c r="AH235" s="249"/>
      <c r="AI235" s="250"/>
      <c r="AJ235" s="248"/>
      <c r="AK235" s="249"/>
      <c r="AL235" s="250"/>
      <c r="AM235" s="248"/>
      <c r="AN235" s="249"/>
      <c r="AO235" s="250"/>
      <c r="AP235" s="248"/>
      <c r="AQ235" s="249"/>
      <c r="AR235" s="250"/>
      <c r="AS235" s="248"/>
      <c r="AT235" s="249"/>
      <c r="AU235" s="250"/>
      <c r="AV235" s="248"/>
      <c r="AW235" s="249"/>
      <c r="AX235" s="250"/>
      <c r="AY235" s="248"/>
      <c r="AZ235" s="249"/>
      <c r="BA235" s="250"/>
      <c r="BB235" s="248"/>
      <c r="BC235" s="249"/>
      <c r="BD235" s="250"/>
      <c r="BE235" s="248"/>
      <c r="BF235" s="249"/>
      <c r="BG235" s="250"/>
      <c r="BH235" s="248"/>
      <c r="BI235" s="249"/>
      <c r="BJ235" s="250"/>
      <c r="BK235" s="248"/>
      <c r="BL235" s="249"/>
      <c r="BM235" s="250"/>
      <c r="BN235" s="248"/>
      <c r="BO235" s="249"/>
      <c r="BP235" s="250"/>
      <c r="BQ235" s="248"/>
      <c r="BR235" s="249"/>
      <c r="BS235" s="250"/>
      <c r="BT235" s="248"/>
      <c r="BU235" s="249"/>
      <c r="BV235" s="250"/>
      <c r="BW235" s="248"/>
      <c r="BX235" s="249"/>
      <c r="BY235" s="250"/>
      <c r="BZ235" s="248"/>
      <c r="CA235" s="249"/>
      <c r="CB235" s="250"/>
      <c r="CC235" s="248"/>
      <c r="CD235" s="249"/>
      <c r="CE235" s="250"/>
      <c r="CF235" s="248"/>
      <c r="CG235" s="249"/>
      <c r="CH235" s="250"/>
      <c r="CI235" s="248"/>
      <c r="CJ235" s="249"/>
      <c r="CK235" s="250"/>
      <c r="CL235" s="248"/>
      <c r="CM235" s="249"/>
      <c r="CN235" s="250"/>
      <c r="CO235" s="248"/>
      <c r="CP235" s="249"/>
      <c r="CQ235" s="250"/>
      <c r="CR235" s="248"/>
      <c r="CS235" s="249"/>
      <c r="CT235" s="250"/>
      <c r="CU235" s="248"/>
      <c r="CV235" s="249"/>
      <c r="CW235" s="250"/>
      <c r="CX235" s="248"/>
      <c r="CY235" s="249"/>
      <c r="CZ235" s="250"/>
      <c r="DA235" s="248"/>
      <c r="DB235" s="249"/>
      <c r="DC235" s="250"/>
      <c r="DD235" s="248"/>
      <c r="DE235" s="249"/>
      <c r="DF235" s="250"/>
      <c r="DG235" s="248"/>
      <c r="DH235" s="249"/>
      <c r="DI235" s="250"/>
      <c r="DJ235" s="248"/>
      <c r="DK235" s="249"/>
      <c r="DL235" s="250"/>
      <c r="DM235" s="248"/>
      <c r="DN235" s="249"/>
      <c r="DO235" s="250"/>
      <c r="DP235" s="248"/>
      <c r="DQ235" s="249"/>
      <c r="DR235" s="250"/>
      <c r="DS235" s="248"/>
      <c r="DT235" s="249"/>
      <c r="DU235" s="250"/>
      <c r="DV235" s="248"/>
      <c r="DW235" s="249"/>
      <c r="DX235" s="250"/>
      <c r="DY235" s="248"/>
      <c r="DZ235" s="249"/>
      <c r="EA235" s="250"/>
      <c r="EB235" s="248"/>
      <c r="EC235" s="249"/>
      <c r="ED235" s="250"/>
      <c r="EE235" s="248"/>
      <c r="EF235" s="249"/>
      <c r="EG235" s="250"/>
      <c r="EH235" s="248"/>
      <c r="EI235" s="249"/>
      <c r="EJ235" s="250"/>
      <c r="EK235" s="248"/>
      <c r="EL235" s="249"/>
      <c r="EM235" s="250"/>
      <c r="EN235" s="248"/>
      <c r="EO235" s="249"/>
      <c r="EP235" s="250"/>
      <c r="EQ235" s="248"/>
      <c r="ER235" s="249"/>
      <c r="ES235" s="250"/>
      <c r="ET235" s="248"/>
      <c r="EU235" s="249"/>
      <c r="EV235" s="250"/>
      <c r="EW235" s="248"/>
      <c r="EX235" s="249"/>
      <c r="EY235" s="250"/>
      <c r="EZ235" s="248"/>
      <c r="FA235" s="249"/>
      <c r="FB235" s="250"/>
      <c r="FC235" s="248"/>
      <c r="FD235" s="249"/>
      <c r="FE235" s="250"/>
      <c r="FF235" s="248"/>
      <c r="FG235" s="249"/>
      <c r="FH235" s="250"/>
      <c r="FI235" s="248"/>
      <c r="FJ235" s="249"/>
      <c r="FK235" s="250"/>
      <c r="FL235" s="248"/>
      <c r="FM235" s="249"/>
      <c r="FN235" s="250"/>
      <c r="FO235" s="248"/>
      <c r="FP235" s="249"/>
      <c r="FQ235" s="250"/>
      <c r="FR235" s="248"/>
      <c r="FS235" s="249"/>
      <c r="FT235" s="250"/>
      <c r="FU235" s="248"/>
      <c r="FV235" s="249"/>
      <c r="FW235" s="250"/>
      <c r="FX235" s="248"/>
      <c r="FY235" s="249"/>
      <c r="FZ235" s="250"/>
      <c r="GA235" s="248"/>
      <c r="GB235" s="249"/>
      <c r="GC235" s="250"/>
      <c r="GD235" s="248"/>
      <c r="GE235" s="249"/>
      <c r="GF235" s="250"/>
      <c r="GG235" s="248"/>
      <c r="GH235" s="249"/>
      <c r="GI235" s="250"/>
      <c r="GJ235" s="248"/>
      <c r="GK235" s="249"/>
      <c r="GL235" s="250"/>
      <c r="GM235" s="248"/>
      <c r="GN235" s="249"/>
      <c r="GO235" s="250"/>
      <c r="GP235" s="248"/>
      <c r="GQ235" s="249"/>
      <c r="GR235" s="250"/>
      <c r="GS235" s="248"/>
      <c r="GT235" s="249"/>
      <c r="GU235" s="250"/>
      <c r="GV235" s="248"/>
      <c r="GW235" s="249"/>
      <c r="GX235" s="250"/>
      <c r="GY235" s="248"/>
      <c r="GZ235" s="249"/>
      <c r="HA235" s="250"/>
      <c r="HB235" s="248"/>
      <c r="HC235" s="249"/>
      <c r="HD235" s="250"/>
      <c r="HE235" s="248"/>
      <c r="HF235" s="249"/>
      <c r="HG235" s="250"/>
      <c r="HH235" s="248"/>
      <c r="HI235" s="249"/>
      <c r="HJ235" s="250"/>
      <c r="HK235" s="248"/>
      <c r="HL235" s="249"/>
      <c r="HM235" s="250"/>
      <c r="HN235" s="248"/>
      <c r="HO235" s="249"/>
      <c r="HP235" s="250"/>
      <c r="HQ235" s="248"/>
      <c r="HR235" s="249"/>
      <c r="HS235" s="250"/>
      <c r="HT235" s="248"/>
      <c r="HU235" s="249"/>
      <c r="HV235" s="250"/>
      <c r="HW235" s="248"/>
      <c r="HX235" s="249"/>
      <c r="HY235" s="250"/>
      <c r="HZ235" s="248"/>
      <c r="IA235" s="249"/>
      <c r="IB235" s="250"/>
      <c r="IC235" s="248"/>
      <c r="ID235" s="249"/>
      <c r="IE235" s="250"/>
      <c r="IF235" s="248"/>
      <c r="IG235" s="249"/>
      <c r="IH235" s="250"/>
      <c r="II235" s="248"/>
      <c r="IJ235" s="249"/>
      <c r="IK235" s="250"/>
      <c r="IL235" s="248"/>
      <c r="IM235" s="249"/>
      <c r="IN235" s="250"/>
      <c r="IO235" s="248"/>
      <c r="IP235" s="249"/>
      <c r="IQ235" s="250"/>
      <c r="IR235" s="248"/>
      <c r="IS235" s="249"/>
      <c r="IT235" s="250"/>
      <c r="IU235" s="248"/>
      <c r="IV235" s="249"/>
      <c r="IW235" s="250"/>
      <c r="IX235" s="248"/>
      <c r="IY235" s="249"/>
      <c r="IZ235" s="250"/>
      <c r="JA235" s="248"/>
      <c r="JB235" s="249"/>
      <c r="JC235" s="250"/>
      <c r="JD235" s="248"/>
      <c r="JE235" s="249"/>
      <c r="JF235" s="250"/>
      <c r="JG235" s="248"/>
      <c r="JH235" s="249"/>
      <c r="JI235" s="250"/>
      <c r="JJ235" s="248"/>
      <c r="JK235" s="249"/>
      <c r="JL235" s="250"/>
      <c r="JM235" s="248"/>
      <c r="JN235" s="249"/>
      <c r="JO235" s="250"/>
      <c r="JP235" s="248"/>
      <c r="JQ235" s="249"/>
      <c r="JR235" s="250"/>
      <c r="JS235" s="248"/>
      <c r="JT235" s="249"/>
      <c r="JU235" s="250"/>
      <c r="JV235" s="248"/>
      <c r="JW235" s="249"/>
      <c r="JX235" s="250"/>
      <c r="JY235" s="248"/>
      <c r="JZ235" s="249"/>
      <c r="KA235" s="250"/>
      <c r="KB235" s="248"/>
      <c r="KC235" s="249"/>
      <c r="KD235" s="250"/>
      <c r="KE235" s="248"/>
      <c r="KF235" s="249"/>
      <c r="KG235" s="250"/>
      <c r="KH235" s="248"/>
      <c r="KI235" s="249"/>
      <c r="KJ235" s="250"/>
      <c r="KK235" s="248"/>
      <c r="KL235" s="249"/>
      <c r="KM235" s="250"/>
      <c r="KN235" s="248"/>
      <c r="KO235" s="249"/>
      <c r="KP235" s="250"/>
      <c r="KQ235" s="248"/>
      <c r="KR235" s="249"/>
      <c r="KS235" s="250"/>
      <c r="KT235" s="248"/>
      <c r="KU235" s="249"/>
      <c r="KV235" s="250"/>
      <c r="KW235" s="248"/>
      <c r="KX235" s="249"/>
      <c r="KY235" s="250"/>
      <c r="KZ235" s="248"/>
      <c r="LA235" s="249"/>
      <c r="LB235" s="250"/>
      <c r="LC235" s="248"/>
      <c r="LD235" s="249"/>
      <c r="LE235" s="250"/>
      <c r="LF235" s="248"/>
      <c r="LG235" s="249"/>
      <c r="LH235" s="250"/>
      <c r="LI235" s="248"/>
      <c r="LJ235" s="249"/>
      <c r="LK235" s="250"/>
      <c r="LL235" s="248"/>
      <c r="LM235" s="249"/>
      <c r="LN235" s="250"/>
      <c r="LO235" s="248"/>
      <c r="LP235" s="249"/>
      <c r="LQ235" s="250"/>
      <c r="LR235" s="248"/>
      <c r="LS235" s="249"/>
      <c r="LT235" s="250"/>
      <c r="LU235" s="248"/>
      <c r="LV235" s="249"/>
      <c r="LW235" s="250"/>
      <c r="LX235" s="248"/>
      <c r="LY235" s="249"/>
      <c r="LZ235" s="250"/>
      <c r="MA235" s="248"/>
      <c r="MB235" s="249"/>
      <c r="MC235" s="250"/>
      <c r="MD235" s="248"/>
      <c r="ME235" s="249"/>
      <c r="MF235" s="250"/>
      <c r="MG235" s="248"/>
      <c r="MH235" s="249"/>
      <c r="MI235" s="250"/>
      <c r="MJ235" s="248"/>
      <c r="MK235" s="249"/>
      <c r="ML235" s="250"/>
      <c r="MM235" s="248"/>
      <c r="MN235" s="249"/>
      <c r="MO235" s="250"/>
      <c r="MP235" s="248"/>
      <c r="MQ235" s="249"/>
      <c r="MR235" s="250"/>
      <c r="MS235" s="248"/>
      <c r="MT235" s="249"/>
      <c r="MU235" s="250"/>
      <c r="MV235" s="248"/>
      <c r="MW235" s="249"/>
      <c r="MX235" s="250"/>
      <c r="MY235" s="248"/>
      <c r="MZ235" s="249"/>
      <c r="NA235" s="250"/>
      <c r="NB235" s="248"/>
      <c r="NC235" s="249"/>
      <c r="ND235" s="250"/>
      <c r="NE235" s="248"/>
      <c r="NF235" s="249"/>
      <c r="NG235" s="250"/>
      <c r="NH235" s="248"/>
      <c r="NI235" s="249"/>
      <c r="NJ235" s="250"/>
      <c r="NK235" s="248"/>
      <c r="NL235" s="249"/>
      <c r="NM235" s="250"/>
      <c r="NN235" s="248"/>
      <c r="NO235" s="249"/>
      <c r="NP235" s="250"/>
      <c r="NQ235" s="248"/>
      <c r="NR235" s="249"/>
      <c r="NS235" s="250"/>
      <c r="NT235" s="248"/>
      <c r="NU235" s="249"/>
      <c r="NV235" s="250"/>
      <c r="NW235" s="248"/>
      <c r="NX235" s="249"/>
      <c r="NY235" s="250"/>
      <c r="NZ235" s="248"/>
      <c r="OA235" s="249"/>
      <c r="OB235" s="250"/>
      <c r="OC235" s="248"/>
      <c r="OD235" s="249"/>
      <c r="OE235" s="250"/>
      <c r="OF235" s="248"/>
      <c r="OG235" s="249"/>
      <c r="OH235" s="250"/>
      <c r="OI235" s="248"/>
      <c r="OJ235" s="249"/>
      <c r="OK235" s="250"/>
      <c r="OL235" s="248"/>
      <c r="OM235" s="249"/>
      <c r="ON235" s="250"/>
      <c r="OO235" s="248"/>
      <c r="OP235" s="249"/>
      <c r="OQ235" s="250"/>
      <c r="OR235" s="248"/>
      <c r="OS235" s="249"/>
      <c r="OT235" s="250"/>
      <c r="OU235" s="248"/>
      <c r="OV235" s="249"/>
      <c r="OW235" s="250"/>
      <c r="OX235" s="248"/>
      <c r="OY235" s="249"/>
      <c r="OZ235" s="250"/>
      <c r="PA235" s="248"/>
      <c r="PB235" s="249"/>
      <c r="PC235" s="250"/>
      <c r="PD235" s="248"/>
      <c r="PE235" s="249"/>
      <c r="PF235" s="250"/>
      <c r="PG235" s="248"/>
      <c r="PH235" s="249"/>
      <c r="PI235" s="250"/>
      <c r="PJ235" s="248"/>
      <c r="PK235" s="249"/>
      <c r="PL235" s="250"/>
      <c r="PM235" s="248"/>
      <c r="PN235" s="249"/>
      <c r="PO235" s="250"/>
      <c r="PP235" s="248"/>
      <c r="PQ235" s="249"/>
      <c r="PR235" s="250"/>
      <c r="PS235" s="248"/>
      <c r="PT235" s="249"/>
      <c r="PU235" s="250"/>
      <c r="PV235" s="248"/>
      <c r="PW235" s="249"/>
      <c r="PX235" s="250"/>
      <c r="PY235" s="248"/>
      <c r="PZ235" s="249"/>
      <c r="QA235" s="250"/>
      <c r="QB235" s="248"/>
      <c r="QC235" s="249"/>
      <c r="QD235" s="250"/>
      <c r="QE235" s="248"/>
      <c r="QF235" s="249"/>
      <c r="QG235" s="250"/>
      <c r="QH235" s="248"/>
      <c r="QI235" s="249"/>
      <c r="QJ235" s="250"/>
      <c r="QK235" s="248"/>
      <c r="QL235" s="249"/>
      <c r="QM235" s="250"/>
      <c r="QN235" s="248"/>
      <c r="QO235" s="249"/>
      <c r="QP235" s="250"/>
      <c r="QQ235" s="248"/>
      <c r="QR235" s="249"/>
      <c r="QS235" s="250"/>
      <c r="QT235" s="248"/>
      <c r="QU235" s="249"/>
      <c r="QV235" s="250"/>
      <c r="QW235" s="248"/>
      <c r="QX235" s="249"/>
      <c r="QY235" s="250"/>
      <c r="QZ235" s="248"/>
      <c r="RA235" s="249"/>
      <c r="RB235" s="250"/>
      <c r="RC235" s="248"/>
      <c r="RD235" s="249"/>
      <c r="RE235" s="250"/>
      <c r="RF235" s="248"/>
      <c r="RG235" s="249"/>
      <c r="RH235" s="250"/>
      <c r="RI235" s="248"/>
      <c r="RJ235" s="249"/>
      <c r="RK235" s="250"/>
      <c r="RL235" s="248"/>
      <c r="RM235" s="249"/>
      <c r="RN235" s="250"/>
      <c r="RO235" s="248"/>
      <c r="RP235" s="249"/>
      <c r="RQ235" s="250"/>
      <c r="RR235" s="248"/>
      <c r="RS235" s="249"/>
      <c r="RT235" s="250"/>
      <c r="RU235" s="248"/>
      <c r="RV235" s="249"/>
      <c r="RW235" s="250"/>
      <c r="RX235" s="248"/>
      <c r="RY235" s="249"/>
      <c r="RZ235" s="250"/>
      <c r="SA235" s="248"/>
      <c r="SB235" s="249"/>
      <c r="SC235" s="250"/>
      <c r="SD235" s="248"/>
      <c r="SE235" s="249"/>
      <c r="SF235" s="250"/>
      <c r="SG235" s="248"/>
      <c r="SH235" s="249"/>
      <c r="SI235" s="250"/>
      <c r="SJ235" s="248"/>
      <c r="SK235" s="249"/>
      <c r="SL235" s="250"/>
      <c r="SM235" s="248"/>
      <c r="SN235" s="249"/>
      <c r="SO235" s="250"/>
      <c r="SP235" s="248"/>
      <c r="SQ235" s="249"/>
      <c r="SR235" s="250"/>
      <c r="SS235" s="248"/>
      <c r="ST235" s="249"/>
      <c r="SU235" s="250"/>
      <c r="SV235" s="248"/>
      <c r="SW235" s="249"/>
      <c r="SX235" s="250"/>
      <c r="SY235" s="248"/>
      <c r="SZ235" s="249"/>
      <c r="TA235" s="250"/>
      <c r="TB235" s="248"/>
      <c r="TC235" s="249"/>
      <c r="TD235" s="250"/>
      <c r="TE235" s="248"/>
      <c r="TF235" s="249"/>
      <c r="TG235" s="250"/>
      <c r="TH235" s="248"/>
      <c r="TI235" s="249"/>
      <c r="TJ235" s="250"/>
      <c r="TK235" s="248"/>
      <c r="TL235" s="249"/>
      <c r="TM235" s="250"/>
      <c r="TN235" s="248"/>
      <c r="TO235" s="249"/>
      <c r="TP235" s="250"/>
      <c r="TQ235" s="248"/>
      <c r="TR235" s="249"/>
      <c r="TS235" s="250"/>
      <c r="TT235" s="248"/>
      <c r="TU235" s="249"/>
      <c r="TV235" s="250"/>
      <c r="TW235" s="248"/>
      <c r="TX235" s="249"/>
      <c r="TY235" s="250"/>
      <c r="TZ235" s="248"/>
      <c r="UA235" s="249"/>
      <c r="UB235" s="250"/>
      <c r="UC235" s="248"/>
      <c r="UD235" s="249"/>
      <c r="UE235" s="250"/>
      <c r="UF235" s="248"/>
      <c r="UG235" s="249"/>
      <c r="UH235" s="250"/>
      <c r="UI235" s="248"/>
      <c r="UJ235" s="249"/>
      <c r="UK235" s="250"/>
      <c r="UL235" s="248"/>
      <c r="UM235" s="249"/>
      <c r="UN235" s="250"/>
      <c r="UO235" s="248"/>
      <c r="UP235" s="249"/>
      <c r="UQ235" s="250"/>
      <c r="UR235" s="248"/>
      <c r="US235" s="249"/>
      <c r="UT235" s="250"/>
      <c r="UU235" s="248"/>
      <c r="UV235" s="249"/>
      <c r="UW235" s="250"/>
      <c r="UX235" s="248"/>
      <c r="UY235" s="249"/>
      <c r="UZ235" s="250"/>
      <c r="VA235" s="248"/>
      <c r="VB235" s="249"/>
      <c r="VC235" s="250"/>
      <c r="VD235" s="248"/>
      <c r="VE235" s="249"/>
      <c r="VF235" s="250"/>
      <c r="VG235" s="248"/>
      <c r="VH235" s="249"/>
      <c r="VI235" s="250"/>
      <c r="VJ235" s="248"/>
      <c r="VK235" s="249"/>
      <c r="VL235" s="250"/>
      <c r="VM235" s="248"/>
      <c r="VN235" s="249"/>
      <c r="VO235" s="250"/>
      <c r="VP235" s="248"/>
      <c r="VQ235" s="249"/>
      <c r="VR235" s="250"/>
      <c r="VS235" s="248"/>
      <c r="VT235" s="249"/>
      <c r="VU235" s="250"/>
      <c r="VV235" s="248"/>
      <c r="VW235" s="249"/>
      <c r="VX235" s="250"/>
      <c r="VY235" s="248"/>
      <c r="VZ235" s="249"/>
      <c r="WA235" s="250"/>
      <c r="WB235" s="248"/>
      <c r="WC235" s="249"/>
      <c r="WD235" s="250"/>
      <c r="WE235" s="248"/>
      <c r="WF235" s="249"/>
      <c r="WG235" s="250"/>
      <c r="WH235" s="248"/>
      <c r="WI235" s="249"/>
      <c r="WJ235" s="250"/>
      <c r="WK235" s="248"/>
      <c r="WL235" s="249"/>
      <c r="WM235" s="250"/>
      <c r="WN235" s="248"/>
      <c r="WO235" s="249"/>
      <c r="WP235" s="250"/>
      <c r="WQ235" s="248"/>
      <c r="WR235" s="249"/>
      <c r="WS235" s="250"/>
      <c r="WT235" s="248"/>
      <c r="WU235" s="249"/>
      <c r="WV235" s="250"/>
      <c r="WW235" s="248"/>
      <c r="WX235" s="249"/>
      <c r="WY235" s="250"/>
      <c r="WZ235" s="248"/>
      <c r="XA235" s="249"/>
      <c r="XB235" s="250"/>
      <c r="XC235" s="248"/>
      <c r="XD235" s="249"/>
      <c r="XE235" s="250"/>
      <c r="XF235" s="248"/>
      <c r="XG235" s="249"/>
      <c r="XH235" s="250"/>
      <c r="XI235" s="248"/>
      <c r="XJ235" s="249"/>
      <c r="XK235" s="250"/>
      <c r="XL235" s="248"/>
      <c r="XM235" s="249"/>
      <c r="XN235" s="250"/>
      <c r="XO235" s="248"/>
      <c r="XP235" s="249"/>
      <c r="XQ235" s="250"/>
      <c r="XR235" s="248"/>
      <c r="XS235" s="249"/>
      <c r="XT235" s="250"/>
      <c r="XU235" s="248"/>
      <c r="XV235" s="249"/>
      <c r="XW235" s="250"/>
      <c r="XX235" s="248"/>
      <c r="XY235" s="249"/>
      <c r="XZ235" s="250"/>
      <c r="YA235" s="248"/>
      <c r="YB235" s="249"/>
      <c r="YC235" s="250"/>
      <c r="YD235" s="248"/>
      <c r="YE235" s="249"/>
      <c r="YF235" s="250"/>
      <c r="YG235" s="248"/>
      <c r="YH235" s="249"/>
      <c r="YI235" s="250"/>
      <c r="YJ235" s="248"/>
      <c r="YK235" s="249"/>
      <c r="YL235" s="250"/>
      <c r="YM235" s="248"/>
      <c r="YN235" s="249"/>
      <c r="YO235" s="250"/>
      <c r="YP235" s="248"/>
      <c r="YQ235" s="249"/>
      <c r="YR235" s="250"/>
      <c r="YS235" s="248"/>
      <c r="YT235" s="249"/>
      <c r="YU235" s="250"/>
      <c r="YV235" s="248"/>
      <c r="YW235" s="249"/>
      <c r="YX235" s="250"/>
      <c r="YY235" s="248"/>
      <c r="YZ235" s="249"/>
      <c r="ZA235" s="250"/>
      <c r="ZB235" s="248"/>
      <c r="ZC235" s="249"/>
      <c r="ZD235" s="250"/>
      <c r="ZE235" s="248"/>
      <c r="ZF235" s="249"/>
      <c r="ZG235" s="250"/>
      <c r="ZH235" s="248"/>
      <c r="ZI235" s="249"/>
      <c r="ZJ235" s="250"/>
      <c r="ZK235" s="248"/>
      <c r="ZL235" s="249"/>
      <c r="ZM235" s="250"/>
      <c r="ZN235" s="248"/>
      <c r="ZO235" s="249"/>
      <c r="ZP235" s="250"/>
      <c r="ZQ235" s="248"/>
      <c r="ZR235" s="249"/>
      <c r="ZS235" s="250"/>
      <c r="ZT235" s="248"/>
      <c r="ZU235" s="249"/>
      <c r="ZV235" s="250"/>
      <c r="ZW235" s="248"/>
      <c r="ZX235" s="249"/>
      <c r="ZY235" s="250"/>
      <c r="ZZ235" s="248"/>
      <c r="AAA235" s="249"/>
      <c r="AAB235" s="250"/>
      <c r="AAC235" s="248"/>
      <c r="AAD235" s="249"/>
      <c r="AAE235" s="250"/>
      <c r="AAF235" s="248"/>
      <c r="AAG235" s="249"/>
      <c r="AAH235" s="250"/>
      <c r="AAI235" s="248"/>
      <c r="AAJ235" s="249"/>
      <c r="AAK235" s="250"/>
      <c r="AAL235" s="248"/>
      <c r="AAM235" s="249"/>
      <c r="AAN235" s="250"/>
      <c r="AAO235" s="248"/>
      <c r="AAP235" s="249"/>
      <c r="AAQ235" s="250"/>
      <c r="AAR235" s="248"/>
      <c r="AAS235" s="249"/>
      <c r="AAT235" s="250"/>
      <c r="AAU235" s="248"/>
      <c r="AAV235" s="249"/>
      <c r="AAW235" s="250"/>
      <c r="AAX235" s="248"/>
      <c r="AAY235" s="249"/>
      <c r="AAZ235" s="250"/>
      <c r="ABA235" s="248"/>
      <c r="ABB235" s="249"/>
      <c r="ABC235" s="250"/>
      <c r="ABD235" s="248"/>
      <c r="ABE235" s="249"/>
      <c r="ABF235" s="250"/>
      <c r="ABG235" s="248"/>
      <c r="ABH235" s="249"/>
      <c r="ABI235" s="250"/>
      <c r="ABJ235" s="248"/>
      <c r="ABK235" s="249"/>
      <c r="ABL235" s="250"/>
      <c r="ABM235" s="248"/>
      <c r="ABN235" s="249"/>
      <c r="ABO235" s="250"/>
      <c r="ABP235" s="248"/>
      <c r="ABQ235" s="249"/>
      <c r="ABR235" s="250"/>
      <c r="ABS235" s="248"/>
      <c r="ABT235" s="249"/>
      <c r="ABU235" s="250"/>
      <c r="ABV235" s="248"/>
      <c r="ABW235" s="249"/>
      <c r="ABX235" s="250"/>
      <c r="ABY235" s="248"/>
      <c r="ABZ235" s="249"/>
      <c r="ACA235" s="250"/>
      <c r="ACB235" s="248"/>
      <c r="ACC235" s="249"/>
      <c r="ACD235" s="250"/>
      <c r="ACE235" s="248"/>
      <c r="ACF235" s="249"/>
      <c r="ACG235" s="250"/>
      <c r="ACH235" s="248"/>
      <c r="ACI235" s="249"/>
      <c r="ACJ235" s="250"/>
      <c r="ACK235" s="248"/>
      <c r="ACL235" s="249"/>
      <c r="ACM235" s="250"/>
      <c r="ACN235" s="248"/>
      <c r="ACO235" s="249"/>
      <c r="ACP235" s="250"/>
      <c r="ACQ235" s="248"/>
      <c r="ACR235" s="249"/>
      <c r="ACS235" s="250"/>
      <c r="ACT235" s="248"/>
      <c r="ACU235" s="249"/>
      <c r="ACV235" s="250"/>
      <c r="ACW235" s="248"/>
      <c r="ACX235" s="249"/>
      <c r="ACY235" s="250"/>
      <c r="ACZ235" s="248"/>
      <c r="ADA235" s="249"/>
      <c r="ADB235" s="250"/>
      <c r="ADC235" s="248"/>
      <c r="ADD235" s="249"/>
      <c r="ADE235" s="250"/>
      <c r="ADF235" s="248"/>
      <c r="ADG235" s="249"/>
      <c r="ADH235" s="250"/>
      <c r="ADI235" s="248"/>
      <c r="ADJ235" s="249"/>
      <c r="ADK235" s="250"/>
      <c r="ADL235" s="248"/>
      <c r="ADM235" s="249"/>
      <c r="ADN235" s="250"/>
      <c r="ADO235" s="248"/>
      <c r="ADP235" s="249"/>
      <c r="ADQ235" s="250"/>
      <c r="ADR235" s="248"/>
      <c r="ADS235" s="249"/>
      <c r="ADT235" s="250"/>
      <c r="ADU235" s="248"/>
      <c r="ADV235" s="249"/>
      <c r="ADW235" s="250"/>
      <c r="ADX235" s="248"/>
      <c r="ADY235" s="249"/>
      <c r="ADZ235" s="250"/>
      <c r="AEA235" s="248"/>
      <c r="AEB235" s="249"/>
      <c r="AEC235" s="250"/>
      <c r="AED235" s="248"/>
      <c r="AEE235" s="249"/>
      <c r="AEF235" s="250"/>
      <c r="AEG235" s="248"/>
      <c r="AEH235" s="249"/>
      <c r="AEI235" s="250"/>
      <c r="AEJ235" s="248"/>
      <c r="AEK235" s="249"/>
      <c r="AEL235" s="250"/>
      <c r="AEM235" s="248"/>
      <c r="AEN235" s="249"/>
      <c r="AEO235" s="250"/>
      <c r="AEP235" s="248"/>
      <c r="AEQ235" s="249"/>
      <c r="AER235" s="250"/>
      <c r="AES235" s="248"/>
      <c r="AET235" s="249"/>
      <c r="AEU235" s="250"/>
      <c r="AEV235" s="248"/>
      <c r="AEW235" s="249"/>
      <c r="AEX235" s="250"/>
      <c r="AEY235" s="248"/>
      <c r="AEZ235" s="249"/>
      <c r="AFA235" s="250"/>
      <c r="AFB235" s="248"/>
      <c r="AFC235" s="249"/>
      <c r="AFD235" s="250"/>
      <c r="AFE235" s="248"/>
      <c r="AFF235" s="249"/>
      <c r="AFG235" s="250"/>
      <c r="AFH235" s="248"/>
      <c r="AFI235" s="249"/>
      <c r="AFJ235" s="250"/>
      <c r="AFK235" s="248"/>
      <c r="AFL235" s="249"/>
      <c r="AFM235" s="250"/>
      <c r="AFN235" s="248"/>
      <c r="AFO235" s="249"/>
      <c r="AFP235" s="250"/>
      <c r="AFQ235" s="248"/>
      <c r="AFR235" s="249"/>
      <c r="AFS235" s="250"/>
      <c r="AFT235" s="248"/>
      <c r="AFU235" s="249"/>
      <c r="AFV235" s="250"/>
      <c r="AFW235" s="248"/>
      <c r="AFX235" s="249"/>
      <c r="AFY235" s="250"/>
      <c r="AFZ235" s="248"/>
      <c r="AGA235" s="249"/>
      <c r="AGB235" s="250"/>
      <c r="AGC235" s="248"/>
      <c r="AGD235" s="249"/>
      <c r="AGE235" s="250"/>
      <c r="AGF235" s="248"/>
      <c r="AGG235" s="249"/>
      <c r="AGH235" s="250"/>
      <c r="AGI235" s="248"/>
      <c r="AGJ235" s="249"/>
      <c r="AGK235" s="250"/>
      <c r="AGL235" s="248"/>
      <c r="AGM235" s="249"/>
      <c r="AGN235" s="250"/>
      <c r="AGO235" s="248"/>
      <c r="AGP235" s="249"/>
      <c r="AGQ235" s="250"/>
      <c r="AGR235" s="248"/>
      <c r="AGS235" s="249"/>
      <c r="AGT235" s="250"/>
      <c r="AGU235" s="248"/>
      <c r="AGV235" s="249"/>
      <c r="AGW235" s="250"/>
      <c r="AGX235" s="248"/>
      <c r="AGY235" s="249"/>
      <c r="AGZ235" s="250"/>
      <c r="AHA235" s="248"/>
      <c r="AHB235" s="249"/>
      <c r="AHC235" s="250"/>
      <c r="AHD235" s="248"/>
      <c r="AHE235" s="249"/>
      <c r="AHF235" s="250"/>
      <c r="AHG235" s="248"/>
      <c r="AHH235" s="249"/>
      <c r="AHI235" s="250"/>
      <c r="AHJ235" s="248"/>
      <c r="AHK235" s="249"/>
      <c r="AHL235" s="250"/>
      <c r="AHM235" s="248"/>
      <c r="AHN235" s="249"/>
      <c r="AHO235" s="250"/>
      <c r="AHP235" s="248"/>
      <c r="AHQ235" s="249"/>
      <c r="AHR235" s="250"/>
      <c r="AHS235" s="248"/>
      <c r="AHT235" s="249"/>
      <c r="AHU235" s="250"/>
      <c r="AHV235" s="248"/>
      <c r="AHW235" s="249"/>
      <c r="AHX235" s="250"/>
      <c r="AHY235" s="248"/>
      <c r="AHZ235" s="249"/>
      <c r="AIA235" s="250"/>
      <c r="AIB235" s="248"/>
      <c r="AIC235" s="249"/>
      <c r="AID235" s="250"/>
      <c r="AIE235" s="248"/>
      <c r="AIF235" s="249"/>
      <c r="AIG235" s="250"/>
      <c r="AIH235" s="248"/>
      <c r="AII235" s="249"/>
      <c r="AIJ235" s="250"/>
      <c r="AIK235" s="248"/>
      <c r="AIL235" s="249"/>
      <c r="AIM235" s="250"/>
      <c r="AIN235" s="248"/>
      <c r="AIO235" s="249"/>
      <c r="AIP235" s="250"/>
      <c r="AIQ235" s="248"/>
      <c r="AIR235" s="249"/>
      <c r="AIS235" s="250"/>
      <c r="AIT235" s="248"/>
      <c r="AIU235" s="249"/>
      <c r="AIV235" s="250"/>
      <c r="AIW235" s="248"/>
      <c r="AIX235" s="249"/>
      <c r="AIY235" s="250"/>
      <c r="AIZ235" s="248"/>
      <c r="AJA235" s="249"/>
      <c r="AJB235" s="250"/>
      <c r="AJC235" s="248"/>
      <c r="AJD235" s="249"/>
      <c r="AJE235" s="250"/>
      <c r="AJF235" s="248"/>
      <c r="AJG235" s="249"/>
      <c r="AJH235" s="250"/>
      <c r="AJI235" s="248"/>
      <c r="AJJ235" s="249"/>
      <c r="AJK235" s="250"/>
      <c r="AJL235" s="248"/>
      <c r="AJM235" s="249"/>
      <c r="AJN235" s="250"/>
      <c r="AJO235" s="248"/>
      <c r="AJP235" s="249"/>
      <c r="AJQ235" s="250"/>
      <c r="AJR235" s="248"/>
      <c r="AJS235" s="249"/>
      <c r="AJT235" s="250"/>
      <c r="AJU235" s="248"/>
      <c r="AJV235" s="249"/>
      <c r="AJW235" s="250"/>
      <c r="AJX235" s="248"/>
      <c r="AJY235" s="249"/>
      <c r="AJZ235" s="250"/>
      <c r="AKA235" s="248"/>
      <c r="AKB235" s="249"/>
      <c r="AKC235" s="250"/>
      <c r="AKD235" s="248"/>
      <c r="AKE235" s="249"/>
      <c r="AKF235" s="250"/>
      <c r="AKG235" s="248"/>
      <c r="AKH235" s="249"/>
      <c r="AKI235" s="250"/>
      <c r="AKJ235" s="248"/>
      <c r="AKK235" s="249"/>
      <c r="AKL235" s="250"/>
      <c r="AKM235" s="248"/>
      <c r="AKN235" s="249"/>
      <c r="AKO235" s="250"/>
      <c r="AKP235" s="248"/>
      <c r="AKQ235" s="249"/>
      <c r="AKR235" s="250"/>
      <c r="AKS235" s="248"/>
      <c r="AKT235" s="249"/>
      <c r="AKU235" s="250"/>
      <c r="AKV235" s="248"/>
      <c r="AKW235" s="249"/>
      <c r="AKX235" s="250"/>
      <c r="AKY235" s="248"/>
      <c r="AKZ235" s="249"/>
      <c r="ALA235" s="250"/>
      <c r="ALB235" s="248"/>
      <c r="ALC235" s="249"/>
      <c r="ALD235" s="250"/>
      <c r="ALE235" s="248"/>
      <c r="ALF235" s="249"/>
      <c r="ALG235" s="250"/>
      <c r="ALH235" s="248"/>
      <c r="ALI235" s="249"/>
      <c r="ALJ235" s="250"/>
      <c r="ALK235" s="248"/>
      <c r="ALL235" s="249"/>
      <c r="ALM235" s="250"/>
      <c r="ALN235" s="248"/>
      <c r="ALO235" s="249"/>
      <c r="ALP235" s="250"/>
      <c r="ALQ235" s="248"/>
      <c r="ALR235" s="249"/>
      <c r="ALS235" s="250"/>
      <c r="ALT235" s="248"/>
      <c r="ALU235" s="249"/>
      <c r="ALV235" s="250"/>
      <c r="ALW235" s="248"/>
      <c r="ALX235" s="249"/>
      <c r="ALY235" s="250"/>
      <c r="ALZ235" s="248"/>
      <c r="AMA235" s="249"/>
      <c r="AMB235" s="250"/>
      <c r="AMC235" s="248"/>
      <c r="AMD235" s="249"/>
      <c r="AME235" s="250"/>
      <c r="AMF235" s="248"/>
      <c r="AMG235" s="249"/>
      <c r="AMH235" s="250"/>
      <c r="AMI235" s="248"/>
      <c r="AMJ235" s="249"/>
      <c r="AMK235" s="250"/>
      <c r="AML235" s="248"/>
      <c r="AMM235" s="249"/>
      <c r="AMN235" s="250"/>
      <c r="AMO235" s="248"/>
      <c r="AMP235" s="249"/>
      <c r="AMQ235" s="250"/>
      <c r="AMR235" s="248"/>
      <c r="AMS235" s="249"/>
      <c r="AMT235" s="250"/>
      <c r="AMU235" s="248"/>
      <c r="AMV235" s="249"/>
      <c r="AMW235" s="250"/>
      <c r="AMX235" s="248"/>
      <c r="AMY235" s="249"/>
      <c r="AMZ235" s="250"/>
      <c r="ANA235" s="248"/>
      <c r="ANB235" s="249"/>
      <c r="ANC235" s="250"/>
      <c r="AND235" s="248"/>
      <c r="ANE235" s="249"/>
      <c r="ANF235" s="250"/>
      <c r="ANG235" s="248"/>
      <c r="ANH235" s="249"/>
      <c r="ANI235" s="250"/>
      <c r="ANJ235" s="248"/>
      <c r="ANK235" s="249"/>
      <c r="ANL235" s="250"/>
      <c r="ANM235" s="248"/>
      <c r="ANN235" s="249"/>
      <c r="ANO235" s="250"/>
      <c r="ANP235" s="248"/>
      <c r="ANQ235" s="249"/>
      <c r="ANR235" s="250"/>
      <c r="ANS235" s="248"/>
      <c r="ANT235" s="249"/>
      <c r="ANU235" s="250"/>
      <c r="ANV235" s="248"/>
      <c r="ANW235" s="249"/>
      <c r="ANX235" s="250"/>
      <c r="ANY235" s="248"/>
      <c r="ANZ235" s="249"/>
      <c r="AOA235" s="250"/>
      <c r="AOB235" s="248"/>
      <c r="AOC235" s="249"/>
      <c r="AOD235" s="250"/>
      <c r="AOE235" s="248"/>
      <c r="AOF235" s="249"/>
      <c r="AOG235" s="250"/>
      <c r="AOH235" s="248"/>
      <c r="AOI235" s="249"/>
      <c r="AOJ235" s="250"/>
      <c r="AOK235" s="248"/>
      <c r="AOL235" s="249"/>
      <c r="AOM235" s="250"/>
      <c r="AON235" s="248"/>
      <c r="AOO235" s="249"/>
      <c r="AOP235" s="250"/>
      <c r="AOQ235" s="248"/>
      <c r="AOR235" s="249"/>
      <c r="AOS235" s="250"/>
      <c r="AOT235" s="248"/>
      <c r="AOU235" s="249"/>
      <c r="AOV235" s="250"/>
      <c r="AOW235" s="248"/>
      <c r="AOX235" s="249"/>
      <c r="AOY235" s="250"/>
      <c r="AOZ235" s="248"/>
      <c r="APA235" s="249"/>
      <c r="APB235" s="250"/>
      <c r="APC235" s="248"/>
      <c r="APD235" s="249"/>
      <c r="APE235" s="250"/>
      <c r="APF235" s="248"/>
      <c r="APG235" s="249"/>
      <c r="APH235" s="250"/>
      <c r="API235" s="248"/>
      <c r="APJ235" s="249"/>
      <c r="APK235" s="250"/>
      <c r="APL235" s="248"/>
      <c r="APM235" s="249"/>
      <c r="APN235" s="250"/>
      <c r="APO235" s="248"/>
      <c r="APP235" s="249"/>
      <c r="APQ235" s="250"/>
      <c r="APR235" s="248"/>
      <c r="APS235" s="249"/>
      <c r="APT235" s="250"/>
      <c r="APU235" s="248"/>
      <c r="APV235" s="249"/>
      <c r="APW235" s="250"/>
      <c r="APX235" s="248"/>
      <c r="APY235" s="249"/>
      <c r="APZ235" s="250"/>
      <c r="AQA235" s="248"/>
      <c r="AQB235" s="249"/>
      <c r="AQC235" s="250"/>
      <c r="AQD235" s="248"/>
      <c r="AQE235" s="249"/>
      <c r="AQF235" s="250"/>
      <c r="AQG235" s="248"/>
      <c r="AQH235" s="249"/>
      <c r="AQI235" s="250"/>
      <c r="AQJ235" s="248"/>
      <c r="AQK235" s="249"/>
      <c r="AQL235" s="250"/>
      <c r="AQM235" s="248"/>
      <c r="AQN235" s="249"/>
      <c r="AQO235" s="250"/>
      <c r="AQP235" s="248"/>
      <c r="AQQ235" s="249"/>
      <c r="AQR235" s="250"/>
      <c r="AQS235" s="248"/>
      <c r="AQT235" s="249"/>
      <c r="AQU235" s="250"/>
      <c r="AQV235" s="248"/>
      <c r="AQW235" s="249"/>
      <c r="AQX235" s="250"/>
      <c r="AQY235" s="248"/>
      <c r="AQZ235" s="249"/>
      <c r="ARA235" s="250"/>
      <c r="ARB235" s="248"/>
      <c r="ARC235" s="249"/>
      <c r="ARD235" s="250"/>
      <c r="ARE235" s="248"/>
      <c r="ARF235" s="249"/>
      <c r="ARG235" s="250"/>
      <c r="ARH235" s="248"/>
      <c r="ARI235" s="249"/>
      <c r="ARJ235" s="250"/>
      <c r="ARK235" s="248"/>
      <c r="ARL235" s="249"/>
      <c r="ARM235" s="250"/>
      <c r="ARN235" s="248"/>
      <c r="ARO235" s="249"/>
      <c r="ARP235" s="250"/>
      <c r="ARQ235" s="248"/>
      <c r="ARR235" s="249"/>
      <c r="ARS235" s="250"/>
      <c r="ART235" s="248"/>
      <c r="ARU235" s="249"/>
      <c r="ARV235" s="250"/>
      <c r="ARW235" s="248"/>
      <c r="ARX235" s="249"/>
      <c r="ARY235" s="250"/>
      <c r="ARZ235" s="248"/>
      <c r="ASA235" s="249"/>
      <c r="ASB235" s="250"/>
      <c r="ASC235" s="248"/>
      <c r="ASD235" s="249"/>
      <c r="ASE235" s="250"/>
      <c r="ASF235" s="248"/>
      <c r="ASG235" s="249"/>
      <c r="ASH235" s="250"/>
      <c r="ASI235" s="248"/>
      <c r="ASJ235" s="249"/>
      <c r="ASK235" s="250"/>
      <c r="ASL235" s="248"/>
      <c r="ASM235" s="249"/>
      <c r="ASN235" s="250"/>
      <c r="ASO235" s="248"/>
      <c r="ASP235" s="249"/>
      <c r="ASQ235" s="250"/>
      <c r="ASR235" s="248"/>
      <c r="ASS235" s="249"/>
      <c r="AST235" s="250"/>
      <c r="ASU235" s="248"/>
      <c r="ASV235" s="249"/>
      <c r="ASW235" s="250"/>
      <c r="ASX235" s="248"/>
      <c r="ASY235" s="249"/>
      <c r="ASZ235" s="250"/>
      <c r="ATA235" s="248"/>
      <c r="ATB235" s="249"/>
      <c r="ATC235" s="250"/>
      <c r="ATD235" s="248"/>
      <c r="ATE235" s="249"/>
      <c r="ATF235" s="250"/>
      <c r="ATG235" s="248"/>
      <c r="ATH235" s="249"/>
      <c r="ATI235" s="250"/>
      <c r="ATJ235" s="248"/>
      <c r="ATK235" s="249"/>
      <c r="ATL235" s="250"/>
      <c r="ATM235" s="248"/>
      <c r="ATN235" s="249"/>
      <c r="ATO235" s="250"/>
      <c r="ATP235" s="248"/>
      <c r="ATQ235" s="249"/>
      <c r="ATR235" s="250"/>
      <c r="ATS235" s="248"/>
      <c r="ATT235" s="249"/>
      <c r="ATU235" s="250"/>
      <c r="ATV235" s="248"/>
      <c r="ATW235" s="249"/>
      <c r="ATX235" s="250"/>
      <c r="ATY235" s="248"/>
      <c r="ATZ235" s="249"/>
      <c r="AUA235" s="250"/>
      <c r="AUB235" s="248"/>
      <c r="AUC235" s="249"/>
      <c r="AUD235" s="250"/>
      <c r="AUE235" s="248"/>
      <c r="AUF235" s="249"/>
      <c r="AUG235" s="250"/>
      <c r="AUH235" s="248"/>
      <c r="AUI235" s="249"/>
      <c r="AUJ235" s="250"/>
      <c r="AUK235" s="248"/>
      <c r="AUL235" s="249"/>
      <c r="AUM235" s="250"/>
      <c r="AUN235" s="248"/>
      <c r="AUO235" s="249"/>
      <c r="AUP235" s="250"/>
      <c r="AUQ235" s="248"/>
      <c r="AUR235" s="249"/>
      <c r="AUS235" s="250"/>
      <c r="AUT235" s="248"/>
      <c r="AUU235" s="249"/>
      <c r="AUV235" s="250"/>
      <c r="AUW235" s="248"/>
      <c r="AUX235" s="249"/>
      <c r="AUY235" s="250"/>
      <c r="AUZ235" s="248"/>
      <c r="AVA235" s="249"/>
      <c r="AVB235" s="250"/>
      <c r="AVC235" s="248"/>
      <c r="AVD235" s="249"/>
      <c r="AVE235" s="250"/>
      <c r="AVF235" s="248"/>
      <c r="AVG235" s="249"/>
      <c r="AVH235" s="250"/>
      <c r="AVI235" s="248"/>
      <c r="AVJ235" s="249"/>
      <c r="AVK235" s="250"/>
      <c r="AVL235" s="248"/>
      <c r="AVM235" s="249"/>
      <c r="AVN235" s="250"/>
      <c r="AVO235" s="248"/>
      <c r="AVP235" s="249"/>
      <c r="AVQ235" s="250"/>
      <c r="AVR235" s="248"/>
      <c r="AVS235" s="249"/>
      <c r="AVT235" s="250"/>
      <c r="AVU235" s="248"/>
      <c r="AVV235" s="249"/>
      <c r="AVW235" s="250"/>
      <c r="AVX235" s="248"/>
      <c r="AVY235" s="249"/>
      <c r="AVZ235" s="250"/>
      <c r="AWA235" s="248"/>
      <c r="AWB235" s="249"/>
      <c r="AWC235" s="250"/>
      <c r="AWD235" s="248"/>
      <c r="AWE235" s="249"/>
      <c r="AWF235" s="250"/>
      <c r="AWG235" s="248"/>
      <c r="AWH235" s="249"/>
      <c r="AWI235" s="250"/>
      <c r="AWJ235" s="248"/>
      <c r="AWK235" s="249"/>
      <c r="AWL235" s="250"/>
      <c r="AWM235" s="248"/>
      <c r="AWN235" s="249"/>
      <c r="AWO235" s="250"/>
      <c r="AWP235" s="248"/>
      <c r="AWQ235" s="249"/>
      <c r="AWR235" s="250"/>
      <c r="AWS235" s="248"/>
      <c r="AWT235" s="249"/>
      <c r="AWU235" s="250"/>
      <c r="AWV235" s="248"/>
      <c r="AWW235" s="249"/>
      <c r="AWX235" s="250"/>
      <c r="AWY235" s="248"/>
      <c r="AWZ235" s="249"/>
      <c r="AXA235" s="250"/>
      <c r="AXB235" s="248"/>
      <c r="AXC235" s="249"/>
      <c r="AXD235" s="250"/>
      <c r="AXE235" s="248"/>
      <c r="AXF235" s="249"/>
      <c r="AXG235" s="250"/>
      <c r="AXH235" s="248"/>
      <c r="AXI235" s="249"/>
      <c r="AXJ235" s="250"/>
      <c r="AXK235" s="248"/>
      <c r="AXL235" s="249"/>
      <c r="AXM235" s="250"/>
      <c r="AXN235" s="248"/>
      <c r="AXO235" s="249"/>
      <c r="AXP235" s="250"/>
      <c r="AXQ235" s="248"/>
      <c r="AXR235" s="249"/>
      <c r="AXS235" s="250"/>
      <c r="AXT235" s="248"/>
      <c r="AXU235" s="249"/>
      <c r="AXV235" s="250"/>
      <c r="AXW235" s="248"/>
      <c r="AXX235" s="249"/>
      <c r="AXY235" s="250"/>
      <c r="AXZ235" s="248"/>
      <c r="AYA235" s="249"/>
      <c r="AYB235" s="250"/>
      <c r="AYC235" s="248"/>
      <c r="AYD235" s="249"/>
      <c r="AYE235" s="250"/>
      <c r="AYF235" s="248"/>
      <c r="AYG235" s="249"/>
      <c r="AYH235" s="250"/>
      <c r="AYI235" s="248"/>
      <c r="AYJ235" s="249"/>
      <c r="AYK235" s="250"/>
      <c r="AYL235" s="248"/>
      <c r="AYM235" s="249"/>
      <c r="AYN235" s="250"/>
      <c r="AYO235" s="248"/>
      <c r="AYP235" s="249"/>
      <c r="AYQ235" s="250"/>
      <c r="AYR235" s="248"/>
      <c r="AYS235" s="249"/>
      <c r="AYT235" s="250"/>
      <c r="AYU235" s="248"/>
      <c r="AYV235" s="249"/>
      <c r="AYW235" s="250"/>
      <c r="AYX235" s="248"/>
      <c r="AYY235" s="249"/>
      <c r="AYZ235" s="250"/>
      <c r="AZA235" s="248"/>
      <c r="AZB235" s="249"/>
      <c r="AZC235" s="250"/>
      <c r="AZD235" s="248"/>
      <c r="AZE235" s="249"/>
      <c r="AZF235" s="250"/>
      <c r="AZG235" s="248"/>
      <c r="AZH235" s="249"/>
      <c r="AZI235" s="250"/>
      <c r="AZJ235" s="248"/>
      <c r="AZK235" s="249"/>
      <c r="AZL235" s="250"/>
      <c r="AZM235" s="248"/>
      <c r="AZN235" s="249"/>
      <c r="AZO235" s="250"/>
      <c r="AZP235" s="248"/>
      <c r="AZQ235" s="249"/>
      <c r="AZR235" s="250"/>
      <c r="AZS235" s="248"/>
      <c r="AZT235" s="249"/>
      <c r="AZU235" s="250"/>
      <c r="AZV235" s="248"/>
      <c r="AZW235" s="249"/>
      <c r="AZX235" s="250"/>
      <c r="AZY235" s="248"/>
      <c r="AZZ235" s="249"/>
      <c r="BAA235" s="250"/>
      <c r="BAB235" s="248"/>
      <c r="BAC235" s="249"/>
      <c r="BAD235" s="250"/>
      <c r="BAE235" s="248"/>
      <c r="BAF235" s="249"/>
      <c r="BAG235" s="250"/>
      <c r="BAH235" s="248"/>
      <c r="BAI235" s="249"/>
      <c r="BAJ235" s="250"/>
      <c r="BAK235" s="248"/>
      <c r="BAL235" s="249"/>
      <c r="BAM235" s="250"/>
      <c r="BAN235" s="248"/>
      <c r="BAO235" s="249"/>
      <c r="BAP235" s="250"/>
      <c r="BAQ235" s="248"/>
      <c r="BAR235" s="249"/>
      <c r="BAS235" s="250"/>
      <c r="BAT235" s="248"/>
      <c r="BAU235" s="249"/>
      <c r="BAV235" s="250"/>
      <c r="BAW235" s="248"/>
      <c r="BAX235" s="249"/>
      <c r="BAY235" s="250"/>
      <c r="BAZ235" s="248"/>
      <c r="BBA235" s="249"/>
      <c r="BBB235" s="250"/>
      <c r="BBC235" s="248"/>
      <c r="BBD235" s="249"/>
      <c r="BBE235" s="250"/>
      <c r="BBF235" s="248"/>
      <c r="BBG235" s="249"/>
      <c r="BBH235" s="250"/>
      <c r="BBI235" s="248"/>
      <c r="BBJ235" s="249"/>
      <c r="BBK235" s="250"/>
      <c r="BBL235" s="248"/>
      <c r="BBM235" s="249"/>
      <c r="BBN235" s="250"/>
      <c r="BBO235" s="248"/>
      <c r="BBP235" s="249"/>
      <c r="BBQ235" s="250"/>
      <c r="BBR235" s="248"/>
      <c r="BBS235" s="249"/>
      <c r="BBT235" s="250"/>
      <c r="BBU235" s="248"/>
      <c r="BBV235" s="249"/>
      <c r="BBW235" s="250"/>
      <c r="BBX235" s="248"/>
      <c r="BBY235" s="249"/>
      <c r="BBZ235" s="250"/>
      <c r="BCA235" s="248"/>
      <c r="BCB235" s="249"/>
      <c r="BCC235" s="250"/>
      <c r="BCD235" s="248"/>
      <c r="BCE235" s="249"/>
      <c r="BCF235" s="250"/>
      <c r="BCG235" s="248"/>
      <c r="BCH235" s="249"/>
      <c r="BCI235" s="250"/>
      <c r="BCJ235" s="248"/>
      <c r="BCK235" s="249"/>
      <c r="BCL235" s="250"/>
      <c r="BCM235" s="248"/>
      <c r="BCN235" s="249"/>
      <c r="BCO235" s="250"/>
      <c r="BCP235" s="248"/>
      <c r="BCQ235" s="249"/>
      <c r="BCR235" s="250"/>
      <c r="BCS235" s="248"/>
      <c r="BCT235" s="249"/>
      <c r="BCU235" s="250"/>
      <c r="BCV235" s="248"/>
      <c r="BCW235" s="249"/>
      <c r="BCX235" s="250"/>
      <c r="BCY235" s="248"/>
      <c r="BCZ235" s="249"/>
      <c r="BDA235" s="250"/>
      <c r="BDB235" s="248"/>
      <c r="BDC235" s="249"/>
      <c r="BDD235" s="250"/>
      <c r="BDE235" s="248"/>
      <c r="BDF235" s="249"/>
      <c r="BDG235" s="250"/>
      <c r="BDH235" s="248"/>
      <c r="BDI235" s="249"/>
      <c r="BDJ235" s="250"/>
      <c r="BDK235" s="248"/>
      <c r="BDL235" s="249"/>
      <c r="BDM235" s="250"/>
      <c r="BDN235" s="248"/>
      <c r="BDO235" s="249"/>
      <c r="BDP235" s="250"/>
      <c r="BDQ235" s="248"/>
      <c r="BDR235" s="249"/>
      <c r="BDS235" s="250"/>
      <c r="BDT235" s="248"/>
      <c r="BDU235" s="249"/>
      <c r="BDV235" s="250"/>
      <c r="BDW235" s="248"/>
      <c r="BDX235" s="249"/>
      <c r="BDY235" s="250"/>
      <c r="BDZ235" s="248"/>
      <c r="BEA235" s="249"/>
      <c r="BEB235" s="250"/>
      <c r="BEC235" s="248"/>
      <c r="BED235" s="249"/>
      <c r="BEE235" s="250"/>
      <c r="BEF235" s="248"/>
      <c r="BEG235" s="249"/>
      <c r="BEH235" s="250"/>
      <c r="BEI235" s="248"/>
      <c r="BEJ235" s="249"/>
      <c r="BEK235" s="250"/>
      <c r="BEL235" s="248"/>
      <c r="BEM235" s="249"/>
      <c r="BEN235" s="250"/>
      <c r="BEO235" s="248"/>
      <c r="BEP235" s="249"/>
      <c r="BEQ235" s="250"/>
      <c r="BER235" s="248"/>
      <c r="BES235" s="249"/>
      <c r="BET235" s="250"/>
      <c r="BEU235" s="248"/>
      <c r="BEV235" s="249"/>
      <c r="BEW235" s="250"/>
      <c r="BEX235" s="248"/>
      <c r="BEY235" s="249"/>
      <c r="BEZ235" s="250"/>
      <c r="BFA235" s="248"/>
      <c r="BFB235" s="249"/>
      <c r="BFC235" s="250"/>
      <c r="BFD235" s="248"/>
      <c r="BFE235" s="249"/>
      <c r="BFF235" s="250"/>
      <c r="BFG235" s="248"/>
      <c r="BFH235" s="249"/>
      <c r="BFI235" s="250"/>
      <c r="BFJ235" s="248"/>
      <c r="BFK235" s="249"/>
      <c r="BFL235" s="250"/>
      <c r="BFM235" s="248"/>
      <c r="BFN235" s="249"/>
      <c r="BFO235" s="250"/>
      <c r="BFP235" s="248"/>
      <c r="BFQ235" s="249"/>
      <c r="BFR235" s="250"/>
      <c r="BFS235" s="248"/>
      <c r="BFT235" s="249"/>
      <c r="BFU235" s="250"/>
      <c r="BFV235" s="248"/>
      <c r="BFW235" s="249"/>
      <c r="BFX235" s="250"/>
      <c r="BFY235" s="248"/>
      <c r="BFZ235" s="249"/>
      <c r="BGA235" s="250"/>
      <c r="BGB235" s="248"/>
      <c r="BGC235" s="249"/>
      <c r="BGD235" s="250"/>
      <c r="BGE235" s="248"/>
      <c r="BGF235" s="249"/>
      <c r="BGG235" s="250"/>
      <c r="BGH235" s="248"/>
      <c r="BGI235" s="249"/>
      <c r="BGJ235" s="250"/>
      <c r="BGK235" s="248"/>
      <c r="BGL235" s="249"/>
      <c r="BGM235" s="250"/>
      <c r="BGN235" s="248"/>
      <c r="BGO235" s="249"/>
      <c r="BGP235" s="250"/>
      <c r="BGQ235" s="248"/>
      <c r="BGR235" s="249"/>
      <c r="BGS235" s="250"/>
      <c r="BGT235" s="248"/>
      <c r="BGU235" s="249"/>
      <c r="BGV235" s="250"/>
      <c r="BGW235" s="248"/>
      <c r="BGX235" s="249"/>
      <c r="BGY235" s="250"/>
      <c r="BGZ235" s="248"/>
      <c r="BHA235" s="249"/>
      <c r="BHB235" s="250"/>
      <c r="BHC235" s="248"/>
      <c r="BHD235" s="249"/>
      <c r="BHE235" s="250"/>
      <c r="BHF235" s="248"/>
      <c r="BHG235" s="249"/>
      <c r="BHH235" s="250"/>
      <c r="BHI235" s="248"/>
      <c r="BHJ235" s="249"/>
      <c r="BHK235" s="250"/>
      <c r="BHL235" s="248"/>
      <c r="BHM235" s="249"/>
      <c r="BHN235" s="250"/>
      <c r="BHO235" s="248"/>
      <c r="BHP235" s="249"/>
      <c r="BHQ235" s="250"/>
      <c r="BHR235" s="248"/>
      <c r="BHS235" s="249"/>
      <c r="BHT235" s="250"/>
      <c r="BHU235" s="248"/>
      <c r="BHV235" s="249"/>
      <c r="BHW235" s="250"/>
      <c r="BHX235" s="248"/>
      <c r="BHY235" s="249"/>
      <c r="BHZ235" s="250"/>
      <c r="BIA235" s="248"/>
      <c r="BIB235" s="249"/>
      <c r="BIC235" s="250"/>
      <c r="BID235" s="248"/>
      <c r="BIE235" s="249"/>
      <c r="BIF235" s="250"/>
      <c r="BIG235" s="248"/>
      <c r="BIH235" s="249"/>
      <c r="BII235" s="250"/>
      <c r="BIJ235" s="248"/>
      <c r="BIK235" s="249"/>
      <c r="BIL235" s="250"/>
      <c r="BIM235" s="248"/>
      <c r="BIN235" s="249"/>
      <c r="BIO235" s="250"/>
      <c r="BIP235" s="248"/>
      <c r="BIQ235" s="249"/>
      <c r="BIR235" s="250"/>
      <c r="BIS235" s="248"/>
      <c r="BIT235" s="249"/>
      <c r="BIU235" s="250"/>
      <c r="BIV235" s="248"/>
      <c r="BIW235" s="249"/>
      <c r="BIX235" s="250"/>
      <c r="BIY235" s="248"/>
      <c r="BIZ235" s="249"/>
      <c r="BJA235" s="250"/>
      <c r="BJB235" s="248"/>
      <c r="BJC235" s="249"/>
      <c r="BJD235" s="250"/>
      <c r="BJE235" s="248"/>
      <c r="BJF235" s="249"/>
      <c r="BJG235" s="250"/>
      <c r="BJH235" s="248"/>
      <c r="BJI235" s="249"/>
      <c r="BJJ235" s="250"/>
      <c r="BJK235" s="248"/>
      <c r="BJL235" s="249"/>
      <c r="BJM235" s="250"/>
      <c r="BJN235" s="248"/>
      <c r="BJO235" s="249"/>
      <c r="BJP235" s="250"/>
      <c r="BJQ235" s="248"/>
      <c r="BJR235" s="249"/>
      <c r="BJS235" s="250"/>
      <c r="BJT235" s="248"/>
      <c r="BJU235" s="249"/>
      <c r="BJV235" s="250"/>
      <c r="BJW235" s="248"/>
      <c r="BJX235" s="249"/>
      <c r="BJY235" s="250"/>
      <c r="BJZ235" s="248"/>
      <c r="BKA235" s="249"/>
      <c r="BKB235" s="250"/>
      <c r="BKC235" s="248"/>
      <c r="BKD235" s="249"/>
      <c r="BKE235" s="250"/>
      <c r="BKF235" s="248"/>
      <c r="BKG235" s="249"/>
      <c r="BKH235" s="250"/>
      <c r="BKI235" s="248"/>
      <c r="BKJ235" s="249"/>
      <c r="BKK235" s="250"/>
      <c r="BKL235" s="248"/>
      <c r="BKM235" s="249"/>
      <c r="BKN235" s="250"/>
      <c r="BKO235" s="248"/>
      <c r="BKP235" s="249"/>
      <c r="BKQ235" s="250"/>
      <c r="BKR235" s="248"/>
      <c r="BKS235" s="249"/>
      <c r="BKT235" s="250"/>
      <c r="BKU235" s="248"/>
      <c r="BKV235" s="249"/>
      <c r="BKW235" s="250"/>
      <c r="BKX235" s="248"/>
      <c r="BKY235" s="249"/>
      <c r="BKZ235" s="250"/>
      <c r="BLA235" s="248"/>
      <c r="BLB235" s="249"/>
      <c r="BLC235" s="250"/>
      <c r="BLD235" s="248"/>
      <c r="BLE235" s="249"/>
      <c r="BLF235" s="250"/>
      <c r="BLG235" s="248"/>
      <c r="BLH235" s="249"/>
      <c r="BLI235" s="250"/>
      <c r="BLJ235" s="248"/>
      <c r="BLK235" s="249"/>
      <c r="BLL235" s="250"/>
      <c r="BLM235" s="248"/>
      <c r="BLN235" s="249"/>
      <c r="BLO235" s="250"/>
      <c r="BLP235" s="248"/>
      <c r="BLQ235" s="249"/>
      <c r="BLR235" s="250"/>
      <c r="BLS235" s="248"/>
      <c r="BLT235" s="249"/>
      <c r="BLU235" s="250"/>
      <c r="BLV235" s="248"/>
      <c r="BLW235" s="249"/>
      <c r="BLX235" s="250"/>
      <c r="BLY235" s="248"/>
      <c r="BLZ235" s="249"/>
      <c r="BMA235" s="250"/>
      <c r="BMB235" s="248"/>
      <c r="BMC235" s="249"/>
      <c r="BMD235" s="250"/>
      <c r="BME235" s="248"/>
      <c r="BMF235" s="249"/>
      <c r="BMG235" s="250"/>
      <c r="BMH235" s="248"/>
      <c r="BMI235" s="249"/>
      <c r="BMJ235" s="250"/>
      <c r="BMK235" s="248"/>
      <c r="BML235" s="249"/>
      <c r="BMM235" s="250"/>
      <c r="BMN235" s="248"/>
      <c r="BMO235" s="249"/>
      <c r="BMP235" s="250"/>
      <c r="BMQ235" s="248"/>
      <c r="BMR235" s="249"/>
      <c r="BMS235" s="250"/>
      <c r="BMT235" s="248"/>
      <c r="BMU235" s="249"/>
      <c r="BMV235" s="250"/>
      <c r="BMW235" s="248"/>
      <c r="BMX235" s="249"/>
      <c r="BMY235" s="250"/>
      <c r="BMZ235" s="248"/>
      <c r="BNA235" s="249"/>
      <c r="BNB235" s="250"/>
      <c r="BNC235" s="248"/>
      <c r="BND235" s="249"/>
      <c r="BNE235" s="250"/>
      <c r="BNF235" s="248"/>
      <c r="BNG235" s="249"/>
      <c r="BNH235" s="250"/>
      <c r="BNI235" s="248"/>
      <c r="BNJ235" s="249"/>
      <c r="BNK235" s="250"/>
      <c r="BNL235" s="248"/>
      <c r="BNM235" s="249"/>
      <c r="BNN235" s="250"/>
      <c r="BNO235" s="248"/>
      <c r="BNP235" s="249"/>
      <c r="BNQ235" s="250"/>
      <c r="BNR235" s="248"/>
      <c r="BNS235" s="249"/>
      <c r="BNT235" s="250"/>
      <c r="BNU235" s="248"/>
      <c r="BNV235" s="249"/>
      <c r="BNW235" s="250"/>
      <c r="BNX235" s="248"/>
      <c r="BNY235" s="249"/>
      <c r="BNZ235" s="250"/>
      <c r="BOA235" s="248"/>
      <c r="BOB235" s="249"/>
      <c r="BOC235" s="250"/>
      <c r="BOD235" s="248"/>
      <c r="BOE235" s="249"/>
      <c r="BOF235" s="250"/>
      <c r="BOG235" s="248"/>
      <c r="BOH235" s="249"/>
      <c r="BOI235" s="250"/>
      <c r="BOJ235" s="248"/>
      <c r="BOK235" s="249"/>
      <c r="BOL235" s="250"/>
      <c r="BOM235" s="248"/>
      <c r="BON235" s="249"/>
      <c r="BOO235" s="250"/>
      <c r="BOP235" s="248"/>
      <c r="BOQ235" s="249"/>
      <c r="BOR235" s="250"/>
      <c r="BOS235" s="248"/>
      <c r="BOT235" s="249"/>
      <c r="BOU235" s="250"/>
      <c r="BOV235" s="248"/>
      <c r="BOW235" s="249"/>
      <c r="BOX235" s="250"/>
      <c r="BOY235" s="248"/>
      <c r="BOZ235" s="249"/>
      <c r="BPA235" s="250"/>
      <c r="BPB235" s="248"/>
      <c r="BPC235" s="249"/>
      <c r="BPD235" s="250"/>
      <c r="BPE235" s="248"/>
      <c r="BPF235" s="249"/>
      <c r="BPG235" s="250"/>
      <c r="BPH235" s="248"/>
      <c r="BPI235" s="249"/>
      <c r="BPJ235" s="250"/>
      <c r="BPK235" s="248"/>
      <c r="BPL235" s="249"/>
      <c r="BPM235" s="250"/>
      <c r="BPN235" s="248"/>
      <c r="BPO235" s="249"/>
      <c r="BPP235" s="250"/>
      <c r="BPQ235" s="248"/>
      <c r="BPR235" s="249"/>
      <c r="BPS235" s="250"/>
      <c r="BPT235" s="248"/>
      <c r="BPU235" s="249"/>
      <c r="BPV235" s="250"/>
      <c r="BPW235" s="248"/>
      <c r="BPX235" s="249"/>
      <c r="BPY235" s="250"/>
      <c r="BPZ235" s="248"/>
      <c r="BQA235" s="249"/>
      <c r="BQB235" s="250"/>
      <c r="BQC235" s="248"/>
      <c r="BQD235" s="249"/>
      <c r="BQE235" s="250"/>
      <c r="BQF235" s="248"/>
      <c r="BQG235" s="249"/>
      <c r="BQH235" s="250"/>
      <c r="BQI235" s="248"/>
      <c r="BQJ235" s="249"/>
      <c r="BQK235" s="250"/>
      <c r="BQL235" s="248"/>
      <c r="BQM235" s="249"/>
      <c r="BQN235" s="250"/>
      <c r="BQO235" s="248"/>
      <c r="BQP235" s="249"/>
      <c r="BQQ235" s="250"/>
      <c r="BQR235" s="248"/>
      <c r="BQS235" s="249"/>
      <c r="BQT235" s="250"/>
      <c r="BQU235" s="248"/>
      <c r="BQV235" s="249"/>
      <c r="BQW235" s="250"/>
      <c r="BQX235" s="248"/>
      <c r="BQY235" s="249"/>
      <c r="BQZ235" s="250"/>
      <c r="BRA235" s="248"/>
      <c r="BRB235" s="249"/>
      <c r="BRC235" s="250"/>
      <c r="BRD235" s="248"/>
      <c r="BRE235" s="249"/>
      <c r="BRF235" s="250"/>
      <c r="BRG235" s="248"/>
      <c r="BRH235" s="249"/>
      <c r="BRI235" s="250"/>
      <c r="BRJ235" s="248"/>
      <c r="BRK235" s="249"/>
      <c r="BRL235" s="250"/>
      <c r="BRM235" s="248"/>
      <c r="BRN235" s="249"/>
      <c r="BRO235" s="250"/>
      <c r="BRP235" s="248"/>
      <c r="BRQ235" s="249"/>
      <c r="BRR235" s="250"/>
      <c r="BRS235" s="248"/>
      <c r="BRT235" s="249"/>
      <c r="BRU235" s="250"/>
      <c r="BRV235" s="248"/>
      <c r="BRW235" s="249"/>
      <c r="BRX235" s="250"/>
      <c r="BRY235" s="248"/>
      <c r="BRZ235" s="249"/>
      <c r="BSA235" s="250"/>
      <c r="BSB235" s="248"/>
      <c r="BSC235" s="249"/>
      <c r="BSD235" s="250"/>
      <c r="BSE235" s="248"/>
      <c r="BSF235" s="249"/>
      <c r="BSG235" s="250"/>
      <c r="BSH235" s="248"/>
      <c r="BSI235" s="249"/>
      <c r="BSJ235" s="250"/>
      <c r="BSK235" s="248"/>
      <c r="BSL235" s="249"/>
      <c r="BSM235" s="250"/>
      <c r="BSN235" s="248"/>
      <c r="BSO235" s="249"/>
      <c r="BSP235" s="250"/>
      <c r="BSQ235" s="248"/>
      <c r="BSR235" s="249"/>
      <c r="BSS235" s="250"/>
      <c r="BST235" s="248"/>
      <c r="BSU235" s="249"/>
      <c r="BSV235" s="250"/>
      <c r="BSW235" s="248"/>
      <c r="BSX235" s="249"/>
      <c r="BSY235" s="250"/>
      <c r="BSZ235" s="248"/>
      <c r="BTA235" s="249"/>
      <c r="BTB235" s="250"/>
      <c r="BTC235" s="248"/>
      <c r="BTD235" s="249"/>
      <c r="BTE235" s="250"/>
      <c r="BTF235" s="248"/>
      <c r="BTG235" s="249"/>
      <c r="BTH235" s="250"/>
      <c r="BTI235" s="248"/>
      <c r="BTJ235" s="249"/>
      <c r="BTK235" s="250"/>
      <c r="BTL235" s="248"/>
      <c r="BTM235" s="249"/>
      <c r="BTN235" s="250"/>
      <c r="BTO235" s="248"/>
      <c r="BTP235" s="249"/>
      <c r="BTQ235" s="250"/>
      <c r="BTR235" s="248"/>
      <c r="BTS235" s="249"/>
      <c r="BTT235" s="250"/>
      <c r="BTU235" s="248"/>
      <c r="BTV235" s="249"/>
      <c r="BTW235" s="250"/>
      <c r="BTX235" s="248"/>
      <c r="BTY235" s="249"/>
      <c r="BTZ235" s="250"/>
      <c r="BUA235" s="248"/>
      <c r="BUB235" s="249"/>
      <c r="BUC235" s="250"/>
      <c r="BUD235" s="248"/>
      <c r="BUE235" s="249"/>
      <c r="BUF235" s="250"/>
      <c r="BUG235" s="248"/>
      <c r="BUH235" s="249"/>
      <c r="BUI235" s="250"/>
      <c r="BUJ235" s="248"/>
      <c r="BUK235" s="249"/>
      <c r="BUL235" s="250"/>
      <c r="BUM235" s="248"/>
      <c r="BUN235" s="249"/>
      <c r="BUO235" s="250"/>
      <c r="BUP235" s="248"/>
      <c r="BUQ235" s="249"/>
      <c r="BUR235" s="250"/>
      <c r="BUS235" s="248"/>
      <c r="BUT235" s="249"/>
      <c r="BUU235" s="250"/>
      <c r="BUV235" s="248"/>
      <c r="BUW235" s="249"/>
      <c r="BUX235" s="250"/>
      <c r="BUY235" s="248"/>
      <c r="BUZ235" s="249"/>
      <c r="BVA235" s="250"/>
      <c r="BVB235" s="248"/>
      <c r="BVC235" s="249"/>
      <c r="BVD235" s="250"/>
      <c r="BVE235" s="248"/>
      <c r="BVF235" s="249"/>
      <c r="BVG235" s="250"/>
      <c r="BVH235" s="248"/>
      <c r="BVI235" s="249"/>
      <c r="BVJ235" s="250"/>
      <c r="BVK235" s="248"/>
      <c r="BVL235" s="249"/>
      <c r="BVM235" s="250"/>
      <c r="BVN235" s="248"/>
      <c r="BVO235" s="249"/>
      <c r="BVP235" s="250"/>
      <c r="BVQ235" s="248"/>
      <c r="BVR235" s="249"/>
      <c r="BVS235" s="250"/>
      <c r="BVT235" s="248"/>
      <c r="BVU235" s="249"/>
      <c r="BVV235" s="250"/>
      <c r="BVW235" s="248"/>
      <c r="BVX235" s="249"/>
      <c r="BVY235" s="250"/>
      <c r="BVZ235" s="248"/>
      <c r="BWA235" s="249"/>
      <c r="BWB235" s="250"/>
      <c r="BWC235" s="248"/>
      <c r="BWD235" s="249"/>
      <c r="BWE235" s="250"/>
      <c r="BWF235" s="248"/>
      <c r="BWG235" s="249"/>
      <c r="BWH235" s="250"/>
      <c r="BWI235" s="248"/>
      <c r="BWJ235" s="249"/>
      <c r="BWK235" s="250"/>
      <c r="BWL235" s="248"/>
      <c r="BWM235" s="249"/>
      <c r="BWN235" s="250"/>
      <c r="BWO235" s="248"/>
      <c r="BWP235" s="249"/>
      <c r="BWQ235" s="250"/>
      <c r="BWR235" s="248"/>
      <c r="BWS235" s="249"/>
      <c r="BWT235" s="250"/>
      <c r="BWU235" s="248"/>
      <c r="BWV235" s="249"/>
      <c r="BWW235" s="250"/>
      <c r="BWX235" s="248"/>
      <c r="BWY235" s="249"/>
      <c r="BWZ235" s="250"/>
      <c r="BXA235" s="248"/>
      <c r="BXB235" s="249"/>
      <c r="BXC235" s="250"/>
      <c r="BXD235" s="248"/>
      <c r="BXE235" s="249"/>
      <c r="BXF235" s="250"/>
      <c r="BXG235" s="248"/>
      <c r="BXH235" s="249"/>
      <c r="BXI235" s="250"/>
      <c r="BXJ235" s="248"/>
      <c r="BXK235" s="249"/>
      <c r="BXL235" s="250"/>
      <c r="BXM235" s="248"/>
      <c r="BXN235" s="249"/>
      <c r="BXO235" s="250"/>
      <c r="BXP235" s="248"/>
      <c r="BXQ235" s="249"/>
      <c r="BXR235" s="250"/>
      <c r="BXS235" s="248"/>
      <c r="BXT235" s="249"/>
      <c r="BXU235" s="250"/>
      <c r="BXV235" s="248"/>
      <c r="BXW235" s="249"/>
      <c r="BXX235" s="250"/>
      <c r="BXY235" s="248"/>
      <c r="BXZ235" s="249"/>
      <c r="BYA235" s="250"/>
      <c r="BYB235" s="248"/>
      <c r="BYC235" s="249"/>
      <c r="BYD235" s="250"/>
      <c r="BYE235" s="248"/>
      <c r="BYF235" s="249"/>
      <c r="BYG235" s="250"/>
      <c r="BYH235" s="248"/>
      <c r="BYI235" s="249"/>
      <c r="BYJ235" s="250"/>
      <c r="BYK235" s="248"/>
      <c r="BYL235" s="249"/>
      <c r="BYM235" s="250"/>
      <c r="BYN235" s="248"/>
      <c r="BYO235" s="249"/>
      <c r="BYP235" s="250"/>
      <c r="BYQ235" s="248"/>
      <c r="BYR235" s="249"/>
      <c r="BYS235" s="250"/>
      <c r="BYT235" s="248"/>
      <c r="BYU235" s="249"/>
      <c r="BYV235" s="250"/>
      <c r="BYW235" s="248"/>
      <c r="BYX235" s="249"/>
      <c r="BYY235" s="250"/>
      <c r="BYZ235" s="248"/>
      <c r="BZA235" s="249"/>
      <c r="BZB235" s="250"/>
      <c r="BZC235" s="248"/>
      <c r="BZD235" s="249"/>
      <c r="BZE235" s="250"/>
      <c r="BZF235" s="248"/>
      <c r="BZG235" s="249"/>
      <c r="BZH235" s="250"/>
      <c r="BZI235" s="248"/>
      <c r="BZJ235" s="249"/>
      <c r="BZK235" s="250"/>
      <c r="BZL235" s="248"/>
      <c r="BZM235" s="249"/>
      <c r="BZN235" s="250"/>
      <c r="BZO235" s="248"/>
      <c r="BZP235" s="249"/>
      <c r="BZQ235" s="250"/>
      <c r="BZR235" s="248"/>
      <c r="BZS235" s="249"/>
      <c r="BZT235" s="250"/>
      <c r="BZU235" s="248"/>
      <c r="BZV235" s="249"/>
      <c r="BZW235" s="250"/>
      <c r="BZX235" s="248"/>
      <c r="BZY235" s="249"/>
      <c r="BZZ235" s="250"/>
      <c r="CAA235" s="248"/>
      <c r="CAB235" s="249"/>
      <c r="CAC235" s="250"/>
      <c r="CAD235" s="248"/>
      <c r="CAE235" s="249"/>
      <c r="CAF235" s="250"/>
      <c r="CAG235" s="248"/>
      <c r="CAH235" s="249"/>
      <c r="CAI235" s="250"/>
      <c r="CAJ235" s="248"/>
      <c r="CAK235" s="249"/>
      <c r="CAL235" s="250"/>
      <c r="CAM235" s="248"/>
      <c r="CAN235" s="249"/>
      <c r="CAO235" s="250"/>
      <c r="CAP235" s="248"/>
      <c r="CAQ235" s="249"/>
      <c r="CAR235" s="250"/>
      <c r="CAS235" s="248"/>
      <c r="CAT235" s="249"/>
      <c r="CAU235" s="250"/>
      <c r="CAV235" s="248"/>
      <c r="CAW235" s="249"/>
      <c r="CAX235" s="250"/>
      <c r="CAY235" s="248"/>
      <c r="CAZ235" s="249"/>
      <c r="CBA235" s="250"/>
      <c r="CBB235" s="248"/>
      <c r="CBC235" s="249"/>
      <c r="CBD235" s="250"/>
      <c r="CBE235" s="248"/>
      <c r="CBF235" s="249"/>
      <c r="CBG235" s="250"/>
      <c r="CBH235" s="248"/>
      <c r="CBI235" s="249"/>
      <c r="CBJ235" s="250"/>
      <c r="CBK235" s="248"/>
      <c r="CBL235" s="249"/>
      <c r="CBM235" s="250"/>
      <c r="CBN235" s="248"/>
      <c r="CBO235" s="249"/>
      <c r="CBP235" s="250"/>
      <c r="CBQ235" s="248"/>
      <c r="CBR235" s="249"/>
      <c r="CBS235" s="250"/>
      <c r="CBT235" s="248"/>
      <c r="CBU235" s="249"/>
      <c r="CBV235" s="250"/>
      <c r="CBW235" s="248"/>
      <c r="CBX235" s="249"/>
      <c r="CBY235" s="250"/>
      <c r="CBZ235" s="248"/>
      <c r="CCA235" s="249"/>
      <c r="CCB235" s="250"/>
      <c r="CCC235" s="248"/>
      <c r="CCD235" s="249"/>
      <c r="CCE235" s="250"/>
      <c r="CCF235" s="248"/>
      <c r="CCG235" s="249"/>
      <c r="CCH235" s="250"/>
      <c r="CCI235" s="248"/>
      <c r="CCJ235" s="249"/>
      <c r="CCK235" s="250"/>
      <c r="CCL235" s="248"/>
      <c r="CCM235" s="249"/>
      <c r="CCN235" s="250"/>
      <c r="CCO235" s="248"/>
      <c r="CCP235" s="249"/>
      <c r="CCQ235" s="250"/>
      <c r="CCR235" s="248"/>
      <c r="CCS235" s="249"/>
      <c r="CCT235" s="250"/>
      <c r="CCU235" s="248"/>
      <c r="CCV235" s="249"/>
      <c r="CCW235" s="250"/>
      <c r="CCX235" s="248"/>
      <c r="CCY235" s="249"/>
      <c r="CCZ235" s="250"/>
      <c r="CDA235" s="248"/>
      <c r="CDB235" s="249"/>
      <c r="CDC235" s="250"/>
      <c r="CDD235" s="248"/>
      <c r="CDE235" s="249"/>
      <c r="CDF235" s="250"/>
      <c r="CDG235" s="248"/>
      <c r="CDH235" s="249"/>
      <c r="CDI235" s="250"/>
      <c r="CDJ235" s="248"/>
      <c r="CDK235" s="249"/>
      <c r="CDL235" s="250"/>
      <c r="CDM235" s="248"/>
      <c r="CDN235" s="249"/>
      <c r="CDO235" s="250"/>
      <c r="CDP235" s="248"/>
      <c r="CDQ235" s="249"/>
      <c r="CDR235" s="250"/>
      <c r="CDS235" s="248"/>
      <c r="CDT235" s="249"/>
      <c r="CDU235" s="250"/>
      <c r="CDV235" s="248"/>
      <c r="CDW235" s="249"/>
      <c r="CDX235" s="250"/>
      <c r="CDY235" s="248"/>
      <c r="CDZ235" s="249"/>
      <c r="CEA235" s="250"/>
      <c r="CEB235" s="248"/>
      <c r="CEC235" s="249"/>
      <c r="CED235" s="250"/>
      <c r="CEE235" s="248"/>
      <c r="CEF235" s="249"/>
      <c r="CEG235" s="250"/>
      <c r="CEH235" s="248"/>
      <c r="CEI235" s="249"/>
      <c r="CEJ235" s="250"/>
      <c r="CEK235" s="248"/>
      <c r="CEL235" s="249"/>
      <c r="CEM235" s="250"/>
      <c r="CEN235" s="248"/>
      <c r="CEO235" s="249"/>
      <c r="CEP235" s="250"/>
      <c r="CEQ235" s="248"/>
      <c r="CER235" s="249"/>
      <c r="CES235" s="250"/>
      <c r="CET235" s="248"/>
      <c r="CEU235" s="249"/>
      <c r="CEV235" s="250"/>
      <c r="CEW235" s="248"/>
      <c r="CEX235" s="249"/>
      <c r="CEY235" s="250"/>
      <c r="CEZ235" s="248"/>
      <c r="CFA235" s="249"/>
      <c r="CFB235" s="250"/>
      <c r="CFC235" s="248"/>
      <c r="CFD235" s="249"/>
      <c r="CFE235" s="250"/>
      <c r="CFF235" s="248"/>
      <c r="CFG235" s="249"/>
      <c r="CFH235" s="250"/>
      <c r="CFI235" s="248"/>
      <c r="CFJ235" s="249"/>
      <c r="CFK235" s="250"/>
      <c r="CFL235" s="248"/>
      <c r="CFM235" s="249"/>
      <c r="CFN235" s="250"/>
      <c r="CFO235" s="248"/>
      <c r="CFP235" s="249"/>
      <c r="CFQ235" s="250"/>
      <c r="CFR235" s="248"/>
      <c r="CFS235" s="249"/>
      <c r="CFT235" s="250"/>
      <c r="CFU235" s="248"/>
      <c r="CFV235" s="249"/>
      <c r="CFW235" s="250"/>
      <c r="CFX235" s="248"/>
      <c r="CFY235" s="249"/>
      <c r="CFZ235" s="250"/>
      <c r="CGA235" s="248"/>
      <c r="CGB235" s="249"/>
      <c r="CGC235" s="250"/>
      <c r="CGD235" s="248"/>
      <c r="CGE235" s="249"/>
      <c r="CGF235" s="250"/>
      <c r="CGG235" s="248"/>
      <c r="CGH235" s="249"/>
      <c r="CGI235" s="250"/>
      <c r="CGJ235" s="248"/>
      <c r="CGK235" s="249"/>
      <c r="CGL235" s="250"/>
      <c r="CGM235" s="248"/>
      <c r="CGN235" s="249"/>
      <c r="CGO235" s="250"/>
      <c r="CGP235" s="248"/>
      <c r="CGQ235" s="249"/>
      <c r="CGR235" s="250"/>
      <c r="CGS235" s="248"/>
      <c r="CGT235" s="249"/>
      <c r="CGU235" s="250"/>
      <c r="CGV235" s="248"/>
      <c r="CGW235" s="249"/>
      <c r="CGX235" s="250"/>
      <c r="CGY235" s="248"/>
      <c r="CGZ235" s="249"/>
      <c r="CHA235" s="250"/>
      <c r="CHB235" s="248"/>
      <c r="CHC235" s="249"/>
      <c r="CHD235" s="250"/>
      <c r="CHE235" s="248"/>
      <c r="CHF235" s="249"/>
      <c r="CHG235" s="250"/>
      <c r="CHH235" s="248"/>
      <c r="CHI235" s="249"/>
      <c r="CHJ235" s="250"/>
      <c r="CHK235" s="248"/>
      <c r="CHL235" s="249"/>
      <c r="CHM235" s="250"/>
      <c r="CHN235" s="248"/>
      <c r="CHO235" s="249"/>
      <c r="CHP235" s="250"/>
      <c r="CHQ235" s="248"/>
      <c r="CHR235" s="249"/>
      <c r="CHS235" s="250"/>
      <c r="CHT235" s="248"/>
      <c r="CHU235" s="249"/>
      <c r="CHV235" s="250"/>
      <c r="CHW235" s="248"/>
      <c r="CHX235" s="249"/>
      <c r="CHY235" s="250"/>
      <c r="CHZ235" s="248"/>
      <c r="CIA235" s="249"/>
      <c r="CIB235" s="250"/>
      <c r="CIC235" s="248"/>
      <c r="CID235" s="249"/>
      <c r="CIE235" s="250"/>
      <c r="CIF235" s="248"/>
      <c r="CIG235" s="249"/>
      <c r="CIH235" s="250"/>
      <c r="CII235" s="248"/>
      <c r="CIJ235" s="249"/>
      <c r="CIK235" s="250"/>
      <c r="CIL235" s="248"/>
      <c r="CIM235" s="249"/>
      <c r="CIN235" s="250"/>
      <c r="CIO235" s="248"/>
      <c r="CIP235" s="249"/>
      <c r="CIQ235" s="250"/>
      <c r="CIR235" s="248"/>
      <c r="CIS235" s="249"/>
      <c r="CIT235" s="250"/>
      <c r="CIU235" s="248"/>
      <c r="CIV235" s="249"/>
      <c r="CIW235" s="250"/>
      <c r="CIX235" s="248"/>
      <c r="CIY235" s="249"/>
      <c r="CIZ235" s="250"/>
      <c r="CJA235" s="248"/>
      <c r="CJB235" s="249"/>
      <c r="CJC235" s="250"/>
      <c r="CJD235" s="248"/>
      <c r="CJE235" s="249"/>
      <c r="CJF235" s="250"/>
      <c r="CJG235" s="248"/>
      <c r="CJH235" s="249"/>
      <c r="CJI235" s="250"/>
      <c r="CJJ235" s="248"/>
      <c r="CJK235" s="249"/>
      <c r="CJL235" s="250"/>
      <c r="CJM235" s="248"/>
      <c r="CJN235" s="249"/>
      <c r="CJO235" s="250"/>
      <c r="CJP235" s="248"/>
      <c r="CJQ235" s="249"/>
      <c r="CJR235" s="250"/>
      <c r="CJS235" s="248"/>
      <c r="CJT235" s="249"/>
      <c r="CJU235" s="250"/>
      <c r="CJV235" s="248"/>
      <c r="CJW235" s="249"/>
      <c r="CJX235" s="250"/>
      <c r="CJY235" s="248"/>
      <c r="CJZ235" s="249"/>
      <c r="CKA235" s="250"/>
      <c r="CKB235" s="248"/>
      <c r="CKC235" s="249"/>
      <c r="CKD235" s="250"/>
      <c r="CKE235" s="248"/>
      <c r="CKF235" s="249"/>
      <c r="CKG235" s="250"/>
      <c r="CKH235" s="248"/>
      <c r="CKI235" s="249"/>
      <c r="CKJ235" s="250"/>
      <c r="CKK235" s="248"/>
      <c r="CKL235" s="249"/>
      <c r="CKM235" s="250"/>
      <c r="CKN235" s="248"/>
      <c r="CKO235" s="249"/>
      <c r="CKP235" s="250"/>
      <c r="CKQ235" s="248"/>
      <c r="CKR235" s="249"/>
      <c r="CKS235" s="250"/>
      <c r="CKT235" s="248"/>
      <c r="CKU235" s="249"/>
      <c r="CKV235" s="250"/>
      <c r="CKW235" s="248"/>
      <c r="CKX235" s="249"/>
      <c r="CKY235" s="250"/>
      <c r="CKZ235" s="248"/>
      <c r="CLA235" s="249"/>
      <c r="CLB235" s="250"/>
      <c r="CLC235" s="248"/>
      <c r="CLD235" s="249"/>
      <c r="CLE235" s="250"/>
      <c r="CLF235" s="248"/>
      <c r="CLG235" s="249"/>
      <c r="CLH235" s="250"/>
      <c r="CLI235" s="248"/>
      <c r="CLJ235" s="249"/>
      <c r="CLK235" s="250"/>
      <c r="CLL235" s="248"/>
      <c r="CLM235" s="249"/>
      <c r="CLN235" s="250"/>
      <c r="CLO235" s="248"/>
      <c r="CLP235" s="249"/>
      <c r="CLQ235" s="250"/>
      <c r="CLR235" s="248"/>
      <c r="CLS235" s="249"/>
      <c r="CLT235" s="250"/>
      <c r="CLU235" s="248"/>
      <c r="CLV235" s="249"/>
      <c r="CLW235" s="250"/>
      <c r="CLX235" s="248"/>
      <c r="CLY235" s="249"/>
      <c r="CLZ235" s="250"/>
      <c r="CMA235" s="248"/>
      <c r="CMB235" s="249"/>
      <c r="CMC235" s="250"/>
      <c r="CMD235" s="248"/>
      <c r="CME235" s="249"/>
      <c r="CMF235" s="250"/>
      <c r="CMG235" s="248"/>
      <c r="CMH235" s="249"/>
      <c r="CMI235" s="250"/>
      <c r="CMJ235" s="248"/>
      <c r="CMK235" s="249"/>
      <c r="CML235" s="250"/>
      <c r="CMM235" s="248"/>
      <c r="CMN235" s="249"/>
      <c r="CMO235" s="250"/>
      <c r="CMP235" s="248"/>
      <c r="CMQ235" s="249"/>
      <c r="CMR235" s="250"/>
      <c r="CMS235" s="248"/>
      <c r="CMT235" s="249"/>
      <c r="CMU235" s="250"/>
      <c r="CMV235" s="248"/>
      <c r="CMW235" s="249"/>
      <c r="CMX235" s="250"/>
      <c r="CMY235" s="248"/>
      <c r="CMZ235" s="249"/>
      <c r="CNA235" s="250"/>
      <c r="CNB235" s="248"/>
      <c r="CNC235" s="249"/>
      <c r="CND235" s="250"/>
      <c r="CNE235" s="248"/>
      <c r="CNF235" s="249"/>
      <c r="CNG235" s="250"/>
      <c r="CNH235" s="248"/>
      <c r="CNI235" s="249"/>
      <c r="CNJ235" s="250"/>
      <c r="CNK235" s="248"/>
      <c r="CNL235" s="249"/>
      <c r="CNM235" s="250"/>
      <c r="CNN235" s="248"/>
      <c r="CNO235" s="249"/>
      <c r="CNP235" s="250"/>
      <c r="CNQ235" s="248"/>
      <c r="CNR235" s="249"/>
      <c r="CNS235" s="250"/>
      <c r="CNT235" s="248"/>
      <c r="CNU235" s="249"/>
      <c r="CNV235" s="250"/>
      <c r="CNW235" s="248"/>
      <c r="CNX235" s="249"/>
      <c r="CNY235" s="250"/>
      <c r="CNZ235" s="248"/>
      <c r="COA235" s="249"/>
      <c r="COB235" s="250"/>
      <c r="COC235" s="248"/>
      <c r="COD235" s="249"/>
      <c r="COE235" s="250"/>
      <c r="COF235" s="248"/>
      <c r="COG235" s="249"/>
      <c r="COH235" s="250"/>
      <c r="COI235" s="248"/>
      <c r="COJ235" s="249"/>
      <c r="COK235" s="250"/>
      <c r="COL235" s="248"/>
      <c r="COM235" s="249"/>
      <c r="CON235" s="250"/>
      <c r="COO235" s="248"/>
      <c r="COP235" s="249"/>
      <c r="COQ235" s="250"/>
      <c r="COR235" s="248"/>
      <c r="COS235" s="249"/>
      <c r="COT235" s="250"/>
      <c r="COU235" s="248"/>
      <c r="COV235" s="249"/>
      <c r="COW235" s="250"/>
      <c r="COX235" s="248"/>
      <c r="COY235" s="249"/>
      <c r="COZ235" s="250"/>
      <c r="CPA235" s="248"/>
      <c r="CPB235" s="249"/>
      <c r="CPC235" s="250"/>
      <c r="CPD235" s="248"/>
      <c r="CPE235" s="249"/>
      <c r="CPF235" s="250"/>
      <c r="CPG235" s="248"/>
      <c r="CPH235" s="249"/>
      <c r="CPI235" s="250"/>
      <c r="CPJ235" s="248"/>
      <c r="CPK235" s="249"/>
      <c r="CPL235" s="250"/>
      <c r="CPM235" s="248"/>
      <c r="CPN235" s="249"/>
      <c r="CPO235" s="250"/>
      <c r="CPP235" s="248"/>
      <c r="CPQ235" s="249"/>
      <c r="CPR235" s="250"/>
      <c r="CPS235" s="248"/>
      <c r="CPT235" s="249"/>
      <c r="CPU235" s="250"/>
      <c r="CPV235" s="248"/>
      <c r="CPW235" s="249"/>
      <c r="CPX235" s="250"/>
      <c r="CPY235" s="248"/>
      <c r="CPZ235" s="249"/>
      <c r="CQA235" s="250"/>
      <c r="CQB235" s="248"/>
      <c r="CQC235" s="249"/>
      <c r="CQD235" s="250"/>
      <c r="CQE235" s="248"/>
      <c r="CQF235" s="249"/>
      <c r="CQG235" s="250"/>
      <c r="CQH235" s="248"/>
      <c r="CQI235" s="249"/>
      <c r="CQJ235" s="250"/>
      <c r="CQK235" s="248"/>
      <c r="CQL235" s="249"/>
      <c r="CQM235" s="250"/>
      <c r="CQN235" s="248"/>
      <c r="CQO235" s="249"/>
      <c r="CQP235" s="250"/>
      <c r="CQQ235" s="248"/>
      <c r="CQR235" s="249"/>
      <c r="CQS235" s="250"/>
      <c r="CQT235" s="248"/>
      <c r="CQU235" s="249"/>
      <c r="CQV235" s="250"/>
      <c r="CQW235" s="248"/>
      <c r="CQX235" s="249"/>
      <c r="CQY235" s="250"/>
      <c r="CQZ235" s="248"/>
      <c r="CRA235" s="249"/>
      <c r="CRB235" s="250"/>
      <c r="CRC235" s="248"/>
      <c r="CRD235" s="249"/>
      <c r="CRE235" s="250"/>
      <c r="CRF235" s="248"/>
      <c r="CRG235" s="249"/>
      <c r="CRH235" s="250"/>
      <c r="CRI235" s="248"/>
      <c r="CRJ235" s="249"/>
      <c r="CRK235" s="250"/>
      <c r="CRL235" s="248"/>
      <c r="CRM235" s="249"/>
      <c r="CRN235" s="250"/>
      <c r="CRO235" s="248"/>
      <c r="CRP235" s="249"/>
      <c r="CRQ235" s="250"/>
      <c r="CRR235" s="248"/>
      <c r="CRS235" s="249"/>
      <c r="CRT235" s="250"/>
      <c r="CRU235" s="248"/>
      <c r="CRV235" s="249"/>
      <c r="CRW235" s="250"/>
      <c r="CRX235" s="248"/>
      <c r="CRY235" s="249"/>
      <c r="CRZ235" s="250"/>
      <c r="CSA235" s="248"/>
      <c r="CSB235" s="249"/>
      <c r="CSC235" s="250"/>
      <c r="CSD235" s="248"/>
      <c r="CSE235" s="249"/>
      <c r="CSF235" s="250"/>
      <c r="CSG235" s="248"/>
      <c r="CSH235" s="249"/>
      <c r="CSI235" s="250"/>
      <c r="CSJ235" s="248"/>
      <c r="CSK235" s="249"/>
      <c r="CSL235" s="250"/>
      <c r="CSM235" s="248"/>
      <c r="CSN235" s="249"/>
      <c r="CSO235" s="250"/>
      <c r="CSP235" s="248"/>
      <c r="CSQ235" s="249"/>
      <c r="CSR235" s="250"/>
      <c r="CSS235" s="248"/>
      <c r="CST235" s="249"/>
      <c r="CSU235" s="250"/>
      <c r="CSV235" s="248"/>
      <c r="CSW235" s="249"/>
      <c r="CSX235" s="250"/>
      <c r="CSY235" s="248"/>
      <c r="CSZ235" s="249"/>
      <c r="CTA235" s="250"/>
      <c r="CTB235" s="248"/>
      <c r="CTC235" s="249"/>
      <c r="CTD235" s="250"/>
      <c r="CTE235" s="248"/>
      <c r="CTF235" s="249"/>
      <c r="CTG235" s="250"/>
      <c r="CTH235" s="248"/>
      <c r="CTI235" s="249"/>
      <c r="CTJ235" s="250"/>
      <c r="CTK235" s="248"/>
      <c r="CTL235" s="249"/>
      <c r="CTM235" s="250"/>
      <c r="CTN235" s="248"/>
      <c r="CTO235" s="249"/>
      <c r="CTP235" s="250"/>
      <c r="CTQ235" s="248"/>
      <c r="CTR235" s="249"/>
      <c r="CTS235" s="250"/>
      <c r="CTT235" s="248"/>
      <c r="CTU235" s="249"/>
      <c r="CTV235" s="250"/>
      <c r="CTW235" s="248"/>
      <c r="CTX235" s="249"/>
      <c r="CTY235" s="250"/>
      <c r="CTZ235" s="248"/>
      <c r="CUA235" s="249"/>
      <c r="CUB235" s="250"/>
      <c r="CUC235" s="248"/>
      <c r="CUD235" s="249"/>
      <c r="CUE235" s="250"/>
      <c r="CUF235" s="248"/>
      <c r="CUG235" s="249"/>
      <c r="CUH235" s="250"/>
      <c r="CUI235" s="248"/>
      <c r="CUJ235" s="249"/>
      <c r="CUK235" s="250"/>
      <c r="CUL235" s="248"/>
      <c r="CUM235" s="249"/>
      <c r="CUN235" s="250"/>
      <c r="CUO235" s="248"/>
      <c r="CUP235" s="249"/>
      <c r="CUQ235" s="250"/>
      <c r="CUR235" s="248"/>
      <c r="CUS235" s="249"/>
      <c r="CUT235" s="250"/>
      <c r="CUU235" s="248"/>
      <c r="CUV235" s="249"/>
      <c r="CUW235" s="250"/>
      <c r="CUX235" s="248"/>
      <c r="CUY235" s="249"/>
      <c r="CUZ235" s="250"/>
      <c r="CVA235" s="248"/>
      <c r="CVB235" s="249"/>
      <c r="CVC235" s="250"/>
      <c r="CVD235" s="248"/>
      <c r="CVE235" s="249"/>
      <c r="CVF235" s="250"/>
      <c r="CVG235" s="248"/>
      <c r="CVH235" s="249"/>
      <c r="CVI235" s="250"/>
      <c r="CVJ235" s="248"/>
      <c r="CVK235" s="249"/>
      <c r="CVL235" s="250"/>
      <c r="CVM235" s="248"/>
      <c r="CVN235" s="249"/>
      <c r="CVO235" s="250"/>
      <c r="CVP235" s="248"/>
      <c r="CVQ235" s="249"/>
      <c r="CVR235" s="250"/>
      <c r="CVS235" s="248"/>
      <c r="CVT235" s="249"/>
      <c r="CVU235" s="250"/>
      <c r="CVV235" s="248"/>
      <c r="CVW235" s="249"/>
      <c r="CVX235" s="250"/>
      <c r="CVY235" s="248"/>
      <c r="CVZ235" s="249"/>
      <c r="CWA235" s="250"/>
      <c r="CWB235" s="248"/>
      <c r="CWC235" s="249"/>
      <c r="CWD235" s="250"/>
      <c r="CWE235" s="248"/>
      <c r="CWF235" s="249"/>
      <c r="CWG235" s="250"/>
      <c r="CWH235" s="248"/>
      <c r="CWI235" s="249"/>
      <c r="CWJ235" s="250"/>
      <c r="CWK235" s="248"/>
      <c r="CWL235" s="249"/>
      <c r="CWM235" s="250"/>
      <c r="CWN235" s="248"/>
      <c r="CWO235" s="249"/>
      <c r="CWP235" s="250"/>
      <c r="CWQ235" s="248"/>
      <c r="CWR235" s="249"/>
      <c r="CWS235" s="250"/>
      <c r="CWT235" s="248"/>
      <c r="CWU235" s="249"/>
      <c r="CWV235" s="250"/>
      <c r="CWW235" s="248"/>
      <c r="CWX235" s="249"/>
      <c r="CWY235" s="250"/>
      <c r="CWZ235" s="248"/>
      <c r="CXA235" s="249"/>
      <c r="CXB235" s="250"/>
      <c r="CXC235" s="248"/>
      <c r="CXD235" s="249"/>
      <c r="CXE235" s="250"/>
      <c r="CXF235" s="248"/>
      <c r="CXG235" s="249"/>
      <c r="CXH235" s="250"/>
      <c r="CXI235" s="248"/>
      <c r="CXJ235" s="249"/>
      <c r="CXK235" s="250"/>
      <c r="CXL235" s="248"/>
      <c r="CXM235" s="249"/>
      <c r="CXN235" s="250"/>
      <c r="CXO235" s="248"/>
      <c r="CXP235" s="249"/>
      <c r="CXQ235" s="250"/>
      <c r="CXR235" s="248"/>
      <c r="CXS235" s="249"/>
      <c r="CXT235" s="250"/>
      <c r="CXU235" s="248"/>
      <c r="CXV235" s="249"/>
      <c r="CXW235" s="250"/>
      <c r="CXX235" s="248"/>
      <c r="CXY235" s="249"/>
      <c r="CXZ235" s="250"/>
      <c r="CYA235" s="248"/>
      <c r="CYB235" s="249"/>
      <c r="CYC235" s="250"/>
      <c r="CYD235" s="248"/>
      <c r="CYE235" s="249"/>
      <c r="CYF235" s="250"/>
      <c r="CYG235" s="248"/>
      <c r="CYH235" s="249"/>
      <c r="CYI235" s="250"/>
      <c r="CYJ235" s="248"/>
      <c r="CYK235" s="249"/>
      <c r="CYL235" s="250"/>
      <c r="CYM235" s="248"/>
      <c r="CYN235" s="249"/>
      <c r="CYO235" s="250"/>
      <c r="CYP235" s="248"/>
      <c r="CYQ235" s="249"/>
      <c r="CYR235" s="250"/>
      <c r="CYS235" s="248"/>
      <c r="CYT235" s="249"/>
      <c r="CYU235" s="250"/>
      <c r="CYV235" s="248"/>
      <c r="CYW235" s="249"/>
      <c r="CYX235" s="250"/>
      <c r="CYY235" s="248"/>
      <c r="CYZ235" s="249"/>
      <c r="CZA235" s="250"/>
      <c r="CZB235" s="248"/>
      <c r="CZC235" s="249"/>
      <c r="CZD235" s="250"/>
      <c r="CZE235" s="248"/>
      <c r="CZF235" s="249"/>
      <c r="CZG235" s="250"/>
      <c r="CZH235" s="248"/>
      <c r="CZI235" s="249"/>
      <c r="CZJ235" s="250"/>
      <c r="CZK235" s="248"/>
      <c r="CZL235" s="249"/>
      <c r="CZM235" s="250"/>
      <c r="CZN235" s="248"/>
      <c r="CZO235" s="249"/>
      <c r="CZP235" s="250"/>
      <c r="CZQ235" s="248"/>
      <c r="CZR235" s="249"/>
      <c r="CZS235" s="250"/>
      <c r="CZT235" s="248"/>
      <c r="CZU235" s="249"/>
      <c r="CZV235" s="250"/>
      <c r="CZW235" s="248"/>
      <c r="CZX235" s="249"/>
      <c r="CZY235" s="250"/>
      <c r="CZZ235" s="248"/>
      <c r="DAA235" s="249"/>
      <c r="DAB235" s="250"/>
      <c r="DAC235" s="248"/>
      <c r="DAD235" s="249"/>
      <c r="DAE235" s="250"/>
      <c r="DAF235" s="248"/>
      <c r="DAG235" s="249"/>
      <c r="DAH235" s="250"/>
      <c r="DAI235" s="248"/>
      <c r="DAJ235" s="249"/>
      <c r="DAK235" s="250"/>
      <c r="DAL235" s="248"/>
      <c r="DAM235" s="249"/>
      <c r="DAN235" s="250"/>
      <c r="DAO235" s="248"/>
      <c r="DAP235" s="249"/>
      <c r="DAQ235" s="250"/>
      <c r="DAR235" s="248"/>
      <c r="DAS235" s="249"/>
      <c r="DAT235" s="250"/>
      <c r="DAU235" s="248"/>
      <c r="DAV235" s="249"/>
      <c r="DAW235" s="250"/>
      <c r="DAX235" s="248"/>
      <c r="DAY235" s="249"/>
      <c r="DAZ235" s="250"/>
      <c r="DBA235" s="248"/>
      <c r="DBB235" s="249"/>
      <c r="DBC235" s="250"/>
      <c r="DBD235" s="248"/>
      <c r="DBE235" s="249"/>
      <c r="DBF235" s="250"/>
      <c r="DBG235" s="248"/>
      <c r="DBH235" s="249"/>
      <c r="DBI235" s="250"/>
      <c r="DBJ235" s="248"/>
      <c r="DBK235" s="249"/>
      <c r="DBL235" s="250"/>
      <c r="DBM235" s="248"/>
      <c r="DBN235" s="249"/>
      <c r="DBO235" s="250"/>
      <c r="DBP235" s="248"/>
      <c r="DBQ235" s="249"/>
      <c r="DBR235" s="250"/>
      <c r="DBS235" s="248"/>
      <c r="DBT235" s="249"/>
      <c r="DBU235" s="250"/>
      <c r="DBV235" s="248"/>
      <c r="DBW235" s="249"/>
      <c r="DBX235" s="250"/>
      <c r="DBY235" s="248"/>
      <c r="DBZ235" s="249"/>
      <c r="DCA235" s="250"/>
      <c r="DCB235" s="248"/>
      <c r="DCC235" s="249"/>
      <c r="DCD235" s="250"/>
      <c r="DCE235" s="248"/>
      <c r="DCF235" s="249"/>
      <c r="DCG235" s="250"/>
      <c r="DCH235" s="248"/>
      <c r="DCI235" s="249"/>
      <c r="DCJ235" s="250"/>
      <c r="DCK235" s="248"/>
      <c r="DCL235" s="249"/>
      <c r="DCM235" s="250"/>
      <c r="DCN235" s="248"/>
      <c r="DCO235" s="249"/>
      <c r="DCP235" s="250"/>
      <c r="DCQ235" s="248"/>
      <c r="DCR235" s="249"/>
      <c r="DCS235" s="250"/>
      <c r="DCT235" s="248"/>
      <c r="DCU235" s="249"/>
      <c r="DCV235" s="250"/>
      <c r="DCW235" s="248"/>
      <c r="DCX235" s="249"/>
      <c r="DCY235" s="250"/>
      <c r="DCZ235" s="248"/>
      <c r="DDA235" s="249"/>
      <c r="DDB235" s="250"/>
      <c r="DDC235" s="248"/>
      <c r="DDD235" s="249"/>
      <c r="DDE235" s="250"/>
      <c r="DDF235" s="248"/>
      <c r="DDG235" s="249"/>
      <c r="DDH235" s="250"/>
      <c r="DDI235" s="248"/>
      <c r="DDJ235" s="249"/>
      <c r="DDK235" s="250"/>
      <c r="DDL235" s="248"/>
      <c r="DDM235" s="249"/>
      <c r="DDN235" s="250"/>
      <c r="DDO235" s="248"/>
      <c r="DDP235" s="249"/>
      <c r="DDQ235" s="250"/>
      <c r="DDR235" s="248"/>
      <c r="DDS235" s="249"/>
      <c r="DDT235" s="250"/>
      <c r="DDU235" s="248"/>
      <c r="DDV235" s="249"/>
      <c r="DDW235" s="250"/>
      <c r="DDX235" s="248"/>
      <c r="DDY235" s="249"/>
      <c r="DDZ235" s="250"/>
      <c r="DEA235" s="248"/>
      <c r="DEB235" s="249"/>
      <c r="DEC235" s="250"/>
      <c r="DED235" s="248"/>
      <c r="DEE235" s="249"/>
      <c r="DEF235" s="250"/>
      <c r="DEG235" s="248"/>
      <c r="DEH235" s="249"/>
      <c r="DEI235" s="250"/>
      <c r="DEJ235" s="248"/>
      <c r="DEK235" s="249"/>
      <c r="DEL235" s="250"/>
      <c r="DEM235" s="248"/>
      <c r="DEN235" s="249"/>
      <c r="DEO235" s="250"/>
      <c r="DEP235" s="248"/>
      <c r="DEQ235" s="249"/>
      <c r="DER235" s="250"/>
      <c r="DES235" s="248"/>
      <c r="DET235" s="249"/>
      <c r="DEU235" s="250"/>
      <c r="DEV235" s="248"/>
      <c r="DEW235" s="249"/>
      <c r="DEX235" s="250"/>
      <c r="DEY235" s="248"/>
      <c r="DEZ235" s="249"/>
      <c r="DFA235" s="250"/>
      <c r="DFB235" s="248"/>
      <c r="DFC235" s="249"/>
      <c r="DFD235" s="250"/>
      <c r="DFE235" s="248"/>
      <c r="DFF235" s="249"/>
      <c r="DFG235" s="250"/>
      <c r="DFH235" s="248"/>
      <c r="DFI235" s="249"/>
      <c r="DFJ235" s="250"/>
      <c r="DFK235" s="248"/>
      <c r="DFL235" s="249"/>
      <c r="DFM235" s="250"/>
      <c r="DFN235" s="248"/>
      <c r="DFO235" s="249"/>
      <c r="DFP235" s="250"/>
      <c r="DFQ235" s="248"/>
      <c r="DFR235" s="249"/>
      <c r="DFS235" s="250"/>
      <c r="DFT235" s="248"/>
      <c r="DFU235" s="249"/>
      <c r="DFV235" s="250"/>
      <c r="DFW235" s="248"/>
      <c r="DFX235" s="249"/>
      <c r="DFY235" s="250"/>
      <c r="DFZ235" s="248"/>
      <c r="DGA235" s="249"/>
      <c r="DGB235" s="250"/>
      <c r="DGC235" s="248"/>
      <c r="DGD235" s="249"/>
      <c r="DGE235" s="250"/>
      <c r="DGF235" s="248"/>
      <c r="DGG235" s="249"/>
      <c r="DGH235" s="250"/>
      <c r="DGI235" s="248"/>
      <c r="DGJ235" s="249"/>
      <c r="DGK235" s="250"/>
      <c r="DGL235" s="248"/>
      <c r="DGM235" s="249"/>
      <c r="DGN235" s="250"/>
      <c r="DGO235" s="248"/>
      <c r="DGP235" s="249"/>
      <c r="DGQ235" s="250"/>
      <c r="DGR235" s="248"/>
      <c r="DGS235" s="249"/>
      <c r="DGT235" s="250"/>
      <c r="DGU235" s="248"/>
      <c r="DGV235" s="249"/>
      <c r="DGW235" s="250"/>
      <c r="DGX235" s="248"/>
      <c r="DGY235" s="249"/>
      <c r="DGZ235" s="250"/>
      <c r="DHA235" s="248"/>
      <c r="DHB235" s="249"/>
      <c r="DHC235" s="250"/>
      <c r="DHD235" s="248"/>
      <c r="DHE235" s="249"/>
      <c r="DHF235" s="250"/>
      <c r="DHG235" s="248"/>
      <c r="DHH235" s="249"/>
      <c r="DHI235" s="250"/>
      <c r="DHJ235" s="248"/>
      <c r="DHK235" s="249"/>
      <c r="DHL235" s="250"/>
      <c r="DHM235" s="248"/>
      <c r="DHN235" s="249"/>
      <c r="DHO235" s="250"/>
      <c r="DHP235" s="248"/>
      <c r="DHQ235" s="249"/>
      <c r="DHR235" s="250"/>
      <c r="DHS235" s="248"/>
      <c r="DHT235" s="249"/>
      <c r="DHU235" s="250"/>
      <c r="DHV235" s="248"/>
      <c r="DHW235" s="249"/>
      <c r="DHX235" s="250"/>
      <c r="DHY235" s="248"/>
      <c r="DHZ235" s="249"/>
      <c r="DIA235" s="250"/>
      <c r="DIB235" s="248"/>
      <c r="DIC235" s="249"/>
      <c r="DID235" s="250"/>
      <c r="DIE235" s="248"/>
      <c r="DIF235" s="249"/>
      <c r="DIG235" s="250"/>
      <c r="DIH235" s="248"/>
      <c r="DII235" s="249"/>
      <c r="DIJ235" s="250"/>
      <c r="DIK235" s="248"/>
      <c r="DIL235" s="249"/>
      <c r="DIM235" s="250"/>
      <c r="DIN235" s="248"/>
      <c r="DIO235" s="249"/>
      <c r="DIP235" s="250"/>
      <c r="DIQ235" s="248"/>
      <c r="DIR235" s="249"/>
      <c r="DIS235" s="250"/>
      <c r="DIT235" s="248"/>
      <c r="DIU235" s="249"/>
      <c r="DIV235" s="250"/>
      <c r="DIW235" s="248"/>
      <c r="DIX235" s="249"/>
      <c r="DIY235" s="250"/>
      <c r="DIZ235" s="248"/>
      <c r="DJA235" s="249"/>
      <c r="DJB235" s="250"/>
      <c r="DJC235" s="248"/>
      <c r="DJD235" s="249"/>
      <c r="DJE235" s="250"/>
      <c r="DJF235" s="248"/>
      <c r="DJG235" s="249"/>
      <c r="DJH235" s="250"/>
      <c r="DJI235" s="248"/>
      <c r="DJJ235" s="249"/>
      <c r="DJK235" s="250"/>
      <c r="DJL235" s="248"/>
      <c r="DJM235" s="249"/>
      <c r="DJN235" s="250"/>
      <c r="DJO235" s="248"/>
      <c r="DJP235" s="249"/>
      <c r="DJQ235" s="250"/>
      <c r="DJR235" s="248"/>
      <c r="DJS235" s="249"/>
      <c r="DJT235" s="250"/>
      <c r="DJU235" s="248"/>
      <c r="DJV235" s="249"/>
      <c r="DJW235" s="250"/>
      <c r="DJX235" s="248"/>
      <c r="DJY235" s="249"/>
      <c r="DJZ235" s="250"/>
      <c r="DKA235" s="248"/>
      <c r="DKB235" s="249"/>
      <c r="DKC235" s="250"/>
      <c r="DKD235" s="248"/>
      <c r="DKE235" s="249"/>
      <c r="DKF235" s="250"/>
      <c r="DKG235" s="248"/>
      <c r="DKH235" s="249"/>
      <c r="DKI235" s="250"/>
      <c r="DKJ235" s="248"/>
      <c r="DKK235" s="249"/>
      <c r="DKL235" s="250"/>
      <c r="DKM235" s="248"/>
      <c r="DKN235" s="249"/>
      <c r="DKO235" s="250"/>
      <c r="DKP235" s="248"/>
      <c r="DKQ235" s="249"/>
      <c r="DKR235" s="250"/>
      <c r="DKS235" s="248"/>
      <c r="DKT235" s="249"/>
      <c r="DKU235" s="250"/>
      <c r="DKV235" s="248"/>
      <c r="DKW235" s="249"/>
      <c r="DKX235" s="250"/>
      <c r="DKY235" s="248"/>
      <c r="DKZ235" s="249"/>
      <c r="DLA235" s="250"/>
      <c r="DLB235" s="248"/>
      <c r="DLC235" s="249"/>
      <c r="DLD235" s="250"/>
      <c r="DLE235" s="248"/>
      <c r="DLF235" s="249"/>
      <c r="DLG235" s="250"/>
      <c r="DLH235" s="248"/>
      <c r="DLI235" s="249"/>
      <c r="DLJ235" s="250"/>
      <c r="DLK235" s="248"/>
      <c r="DLL235" s="249"/>
      <c r="DLM235" s="250"/>
      <c r="DLN235" s="248"/>
      <c r="DLO235" s="249"/>
      <c r="DLP235" s="250"/>
      <c r="DLQ235" s="248"/>
      <c r="DLR235" s="249"/>
      <c r="DLS235" s="250"/>
      <c r="DLT235" s="248"/>
      <c r="DLU235" s="249"/>
      <c r="DLV235" s="250"/>
      <c r="DLW235" s="248"/>
      <c r="DLX235" s="249"/>
      <c r="DLY235" s="250"/>
      <c r="DLZ235" s="248"/>
      <c r="DMA235" s="249"/>
      <c r="DMB235" s="250"/>
      <c r="DMC235" s="248"/>
      <c r="DMD235" s="249"/>
      <c r="DME235" s="250"/>
      <c r="DMF235" s="248"/>
      <c r="DMG235" s="249"/>
      <c r="DMH235" s="250"/>
      <c r="DMI235" s="248"/>
      <c r="DMJ235" s="249"/>
      <c r="DMK235" s="250"/>
      <c r="DML235" s="248"/>
      <c r="DMM235" s="249"/>
      <c r="DMN235" s="250"/>
      <c r="DMO235" s="248"/>
      <c r="DMP235" s="249"/>
      <c r="DMQ235" s="250"/>
      <c r="DMR235" s="248"/>
      <c r="DMS235" s="249"/>
      <c r="DMT235" s="250"/>
      <c r="DMU235" s="248"/>
      <c r="DMV235" s="249"/>
      <c r="DMW235" s="250"/>
      <c r="DMX235" s="248"/>
      <c r="DMY235" s="249"/>
      <c r="DMZ235" s="250"/>
      <c r="DNA235" s="248"/>
      <c r="DNB235" s="249"/>
      <c r="DNC235" s="250"/>
      <c r="DND235" s="248"/>
      <c r="DNE235" s="249"/>
      <c r="DNF235" s="250"/>
      <c r="DNG235" s="248"/>
      <c r="DNH235" s="249"/>
      <c r="DNI235" s="250"/>
      <c r="DNJ235" s="248"/>
      <c r="DNK235" s="249"/>
      <c r="DNL235" s="250"/>
      <c r="DNM235" s="248"/>
      <c r="DNN235" s="249"/>
      <c r="DNO235" s="250"/>
      <c r="DNP235" s="248"/>
      <c r="DNQ235" s="249"/>
      <c r="DNR235" s="250"/>
      <c r="DNS235" s="248"/>
      <c r="DNT235" s="249"/>
      <c r="DNU235" s="250"/>
      <c r="DNV235" s="248"/>
      <c r="DNW235" s="249"/>
      <c r="DNX235" s="250"/>
      <c r="DNY235" s="248"/>
      <c r="DNZ235" s="249"/>
      <c r="DOA235" s="250"/>
      <c r="DOB235" s="248"/>
      <c r="DOC235" s="249"/>
      <c r="DOD235" s="250"/>
      <c r="DOE235" s="248"/>
      <c r="DOF235" s="249"/>
      <c r="DOG235" s="250"/>
      <c r="DOH235" s="248"/>
      <c r="DOI235" s="249"/>
      <c r="DOJ235" s="250"/>
      <c r="DOK235" s="248"/>
      <c r="DOL235" s="249"/>
      <c r="DOM235" s="250"/>
      <c r="DON235" s="248"/>
      <c r="DOO235" s="249"/>
      <c r="DOP235" s="250"/>
      <c r="DOQ235" s="248"/>
      <c r="DOR235" s="249"/>
      <c r="DOS235" s="250"/>
      <c r="DOT235" s="248"/>
      <c r="DOU235" s="249"/>
      <c r="DOV235" s="250"/>
      <c r="DOW235" s="248"/>
      <c r="DOX235" s="249"/>
      <c r="DOY235" s="250"/>
      <c r="DOZ235" s="248"/>
      <c r="DPA235" s="249"/>
      <c r="DPB235" s="250"/>
      <c r="DPC235" s="248"/>
      <c r="DPD235" s="249"/>
      <c r="DPE235" s="250"/>
      <c r="DPF235" s="248"/>
      <c r="DPG235" s="249"/>
      <c r="DPH235" s="250"/>
      <c r="DPI235" s="248"/>
      <c r="DPJ235" s="249"/>
      <c r="DPK235" s="250"/>
      <c r="DPL235" s="248"/>
      <c r="DPM235" s="249"/>
      <c r="DPN235" s="250"/>
      <c r="DPO235" s="248"/>
      <c r="DPP235" s="249"/>
      <c r="DPQ235" s="250"/>
      <c r="DPR235" s="248"/>
      <c r="DPS235" s="249"/>
      <c r="DPT235" s="250"/>
      <c r="DPU235" s="248"/>
      <c r="DPV235" s="249"/>
      <c r="DPW235" s="250"/>
      <c r="DPX235" s="248"/>
      <c r="DPY235" s="249"/>
      <c r="DPZ235" s="250"/>
      <c r="DQA235" s="248"/>
      <c r="DQB235" s="249"/>
      <c r="DQC235" s="250"/>
      <c r="DQD235" s="248"/>
      <c r="DQE235" s="249"/>
      <c r="DQF235" s="250"/>
      <c r="DQG235" s="248"/>
      <c r="DQH235" s="249"/>
      <c r="DQI235" s="250"/>
      <c r="DQJ235" s="248"/>
      <c r="DQK235" s="249"/>
      <c r="DQL235" s="250"/>
      <c r="DQM235" s="248"/>
      <c r="DQN235" s="249"/>
      <c r="DQO235" s="250"/>
      <c r="DQP235" s="248"/>
      <c r="DQQ235" s="249"/>
      <c r="DQR235" s="250"/>
      <c r="DQS235" s="248"/>
      <c r="DQT235" s="249"/>
      <c r="DQU235" s="250"/>
      <c r="DQV235" s="248"/>
      <c r="DQW235" s="249"/>
      <c r="DQX235" s="250"/>
      <c r="DQY235" s="248"/>
      <c r="DQZ235" s="249"/>
      <c r="DRA235" s="250"/>
      <c r="DRB235" s="248"/>
      <c r="DRC235" s="249"/>
      <c r="DRD235" s="250"/>
      <c r="DRE235" s="248"/>
      <c r="DRF235" s="249"/>
      <c r="DRG235" s="250"/>
      <c r="DRH235" s="248"/>
      <c r="DRI235" s="249"/>
      <c r="DRJ235" s="250"/>
      <c r="DRK235" s="248"/>
      <c r="DRL235" s="249"/>
      <c r="DRM235" s="250"/>
      <c r="DRN235" s="248"/>
      <c r="DRO235" s="249"/>
      <c r="DRP235" s="250"/>
      <c r="DRQ235" s="248"/>
      <c r="DRR235" s="249"/>
      <c r="DRS235" s="250"/>
      <c r="DRT235" s="248"/>
      <c r="DRU235" s="249"/>
      <c r="DRV235" s="250"/>
      <c r="DRW235" s="248"/>
      <c r="DRX235" s="249"/>
      <c r="DRY235" s="250"/>
      <c r="DRZ235" s="248"/>
      <c r="DSA235" s="249"/>
      <c r="DSB235" s="250"/>
      <c r="DSC235" s="248"/>
      <c r="DSD235" s="249"/>
      <c r="DSE235" s="250"/>
      <c r="DSF235" s="248"/>
      <c r="DSG235" s="249"/>
      <c r="DSH235" s="250"/>
      <c r="DSI235" s="248"/>
      <c r="DSJ235" s="249"/>
      <c r="DSK235" s="250"/>
      <c r="DSL235" s="248"/>
      <c r="DSM235" s="249"/>
      <c r="DSN235" s="250"/>
      <c r="DSO235" s="248"/>
      <c r="DSP235" s="249"/>
      <c r="DSQ235" s="250"/>
      <c r="DSR235" s="248"/>
      <c r="DSS235" s="249"/>
      <c r="DST235" s="250"/>
      <c r="DSU235" s="248"/>
      <c r="DSV235" s="249"/>
      <c r="DSW235" s="250"/>
      <c r="DSX235" s="248"/>
      <c r="DSY235" s="249"/>
      <c r="DSZ235" s="250"/>
      <c r="DTA235" s="248"/>
      <c r="DTB235" s="249"/>
      <c r="DTC235" s="250"/>
      <c r="DTD235" s="248"/>
      <c r="DTE235" s="249"/>
      <c r="DTF235" s="250"/>
      <c r="DTG235" s="248"/>
      <c r="DTH235" s="249"/>
      <c r="DTI235" s="250"/>
      <c r="DTJ235" s="248"/>
      <c r="DTK235" s="249"/>
      <c r="DTL235" s="250"/>
      <c r="DTM235" s="248"/>
      <c r="DTN235" s="249"/>
      <c r="DTO235" s="250"/>
      <c r="DTP235" s="248"/>
      <c r="DTQ235" s="249"/>
      <c r="DTR235" s="250"/>
      <c r="DTS235" s="248"/>
      <c r="DTT235" s="249"/>
      <c r="DTU235" s="250"/>
      <c r="DTV235" s="248"/>
      <c r="DTW235" s="249"/>
      <c r="DTX235" s="250"/>
      <c r="DTY235" s="248"/>
      <c r="DTZ235" s="249"/>
      <c r="DUA235" s="250"/>
      <c r="DUB235" s="248"/>
      <c r="DUC235" s="249"/>
      <c r="DUD235" s="250"/>
      <c r="DUE235" s="248"/>
      <c r="DUF235" s="249"/>
      <c r="DUG235" s="250"/>
      <c r="DUH235" s="248"/>
      <c r="DUI235" s="249"/>
      <c r="DUJ235" s="250"/>
      <c r="DUK235" s="248"/>
      <c r="DUL235" s="249"/>
      <c r="DUM235" s="250"/>
      <c r="DUN235" s="248"/>
      <c r="DUO235" s="249"/>
      <c r="DUP235" s="250"/>
      <c r="DUQ235" s="248"/>
      <c r="DUR235" s="249"/>
      <c r="DUS235" s="250"/>
      <c r="DUT235" s="248"/>
      <c r="DUU235" s="249"/>
      <c r="DUV235" s="250"/>
      <c r="DUW235" s="248"/>
      <c r="DUX235" s="249"/>
      <c r="DUY235" s="250"/>
      <c r="DUZ235" s="248"/>
      <c r="DVA235" s="249"/>
      <c r="DVB235" s="250"/>
      <c r="DVC235" s="248"/>
      <c r="DVD235" s="249"/>
      <c r="DVE235" s="250"/>
      <c r="DVF235" s="248"/>
      <c r="DVG235" s="249"/>
      <c r="DVH235" s="250"/>
      <c r="DVI235" s="248"/>
      <c r="DVJ235" s="249"/>
      <c r="DVK235" s="250"/>
      <c r="DVL235" s="248"/>
      <c r="DVM235" s="249"/>
      <c r="DVN235" s="250"/>
      <c r="DVO235" s="248"/>
      <c r="DVP235" s="249"/>
      <c r="DVQ235" s="250"/>
      <c r="DVR235" s="248"/>
      <c r="DVS235" s="249"/>
      <c r="DVT235" s="250"/>
      <c r="DVU235" s="248"/>
      <c r="DVV235" s="249"/>
      <c r="DVW235" s="250"/>
      <c r="DVX235" s="248"/>
      <c r="DVY235" s="249"/>
      <c r="DVZ235" s="250"/>
      <c r="DWA235" s="248"/>
      <c r="DWB235" s="249"/>
      <c r="DWC235" s="250"/>
      <c r="DWD235" s="248"/>
      <c r="DWE235" s="249"/>
      <c r="DWF235" s="250"/>
      <c r="DWG235" s="248"/>
      <c r="DWH235" s="249"/>
      <c r="DWI235" s="250"/>
      <c r="DWJ235" s="248"/>
      <c r="DWK235" s="249"/>
      <c r="DWL235" s="250"/>
      <c r="DWM235" s="248"/>
      <c r="DWN235" s="249"/>
      <c r="DWO235" s="250"/>
      <c r="DWP235" s="248"/>
      <c r="DWQ235" s="249"/>
      <c r="DWR235" s="250"/>
      <c r="DWS235" s="248"/>
      <c r="DWT235" s="249"/>
      <c r="DWU235" s="250"/>
      <c r="DWV235" s="248"/>
      <c r="DWW235" s="249"/>
      <c r="DWX235" s="250"/>
      <c r="DWY235" s="248"/>
      <c r="DWZ235" s="249"/>
      <c r="DXA235" s="250"/>
      <c r="DXB235" s="248"/>
      <c r="DXC235" s="249"/>
      <c r="DXD235" s="250"/>
      <c r="DXE235" s="248"/>
      <c r="DXF235" s="249"/>
      <c r="DXG235" s="250"/>
      <c r="DXH235" s="248"/>
      <c r="DXI235" s="249"/>
      <c r="DXJ235" s="250"/>
      <c r="DXK235" s="248"/>
      <c r="DXL235" s="249"/>
      <c r="DXM235" s="250"/>
      <c r="DXN235" s="248"/>
      <c r="DXO235" s="249"/>
      <c r="DXP235" s="250"/>
      <c r="DXQ235" s="248"/>
      <c r="DXR235" s="249"/>
      <c r="DXS235" s="250"/>
      <c r="DXT235" s="248"/>
      <c r="DXU235" s="249"/>
      <c r="DXV235" s="250"/>
      <c r="DXW235" s="248"/>
      <c r="DXX235" s="249"/>
      <c r="DXY235" s="250"/>
      <c r="DXZ235" s="248"/>
      <c r="DYA235" s="249"/>
      <c r="DYB235" s="250"/>
      <c r="DYC235" s="248"/>
      <c r="DYD235" s="249"/>
      <c r="DYE235" s="250"/>
      <c r="DYF235" s="248"/>
      <c r="DYG235" s="249"/>
      <c r="DYH235" s="250"/>
      <c r="DYI235" s="248"/>
      <c r="DYJ235" s="249"/>
      <c r="DYK235" s="250"/>
      <c r="DYL235" s="248"/>
      <c r="DYM235" s="249"/>
      <c r="DYN235" s="250"/>
      <c r="DYO235" s="248"/>
      <c r="DYP235" s="249"/>
      <c r="DYQ235" s="250"/>
      <c r="DYR235" s="248"/>
      <c r="DYS235" s="249"/>
      <c r="DYT235" s="250"/>
      <c r="DYU235" s="248"/>
      <c r="DYV235" s="249"/>
      <c r="DYW235" s="250"/>
      <c r="DYX235" s="248"/>
      <c r="DYY235" s="249"/>
      <c r="DYZ235" s="250"/>
      <c r="DZA235" s="248"/>
      <c r="DZB235" s="249"/>
      <c r="DZC235" s="250"/>
      <c r="DZD235" s="248"/>
      <c r="DZE235" s="249"/>
      <c r="DZF235" s="250"/>
      <c r="DZG235" s="248"/>
      <c r="DZH235" s="249"/>
      <c r="DZI235" s="250"/>
      <c r="DZJ235" s="248"/>
      <c r="DZK235" s="249"/>
      <c r="DZL235" s="250"/>
      <c r="DZM235" s="248"/>
      <c r="DZN235" s="249"/>
      <c r="DZO235" s="250"/>
      <c r="DZP235" s="248"/>
      <c r="DZQ235" s="249"/>
      <c r="DZR235" s="250"/>
      <c r="DZS235" s="248"/>
      <c r="DZT235" s="249"/>
      <c r="DZU235" s="250"/>
      <c r="DZV235" s="248"/>
      <c r="DZW235" s="249"/>
      <c r="DZX235" s="250"/>
      <c r="DZY235" s="248"/>
      <c r="DZZ235" s="249"/>
      <c r="EAA235" s="250"/>
      <c r="EAB235" s="248"/>
      <c r="EAC235" s="249"/>
      <c r="EAD235" s="250"/>
      <c r="EAE235" s="248"/>
      <c r="EAF235" s="249"/>
      <c r="EAG235" s="250"/>
      <c r="EAH235" s="248"/>
      <c r="EAI235" s="249"/>
      <c r="EAJ235" s="250"/>
      <c r="EAK235" s="248"/>
      <c r="EAL235" s="249"/>
      <c r="EAM235" s="250"/>
      <c r="EAN235" s="248"/>
      <c r="EAO235" s="249"/>
      <c r="EAP235" s="250"/>
      <c r="EAQ235" s="248"/>
      <c r="EAR235" s="249"/>
      <c r="EAS235" s="250"/>
      <c r="EAT235" s="248"/>
      <c r="EAU235" s="249"/>
      <c r="EAV235" s="250"/>
      <c r="EAW235" s="248"/>
      <c r="EAX235" s="249"/>
      <c r="EAY235" s="250"/>
      <c r="EAZ235" s="248"/>
      <c r="EBA235" s="249"/>
      <c r="EBB235" s="250"/>
      <c r="EBC235" s="248"/>
      <c r="EBD235" s="249"/>
      <c r="EBE235" s="250"/>
      <c r="EBF235" s="248"/>
      <c r="EBG235" s="249"/>
      <c r="EBH235" s="250"/>
      <c r="EBI235" s="248"/>
      <c r="EBJ235" s="249"/>
      <c r="EBK235" s="250"/>
      <c r="EBL235" s="248"/>
      <c r="EBM235" s="249"/>
      <c r="EBN235" s="250"/>
      <c r="EBO235" s="248"/>
      <c r="EBP235" s="249"/>
      <c r="EBQ235" s="250"/>
      <c r="EBR235" s="248"/>
      <c r="EBS235" s="249"/>
      <c r="EBT235" s="250"/>
      <c r="EBU235" s="248"/>
      <c r="EBV235" s="249"/>
      <c r="EBW235" s="250"/>
      <c r="EBX235" s="248"/>
      <c r="EBY235" s="249"/>
      <c r="EBZ235" s="250"/>
      <c r="ECA235" s="248"/>
      <c r="ECB235" s="249"/>
      <c r="ECC235" s="250"/>
      <c r="ECD235" s="248"/>
      <c r="ECE235" s="249"/>
      <c r="ECF235" s="250"/>
      <c r="ECG235" s="248"/>
      <c r="ECH235" s="249"/>
      <c r="ECI235" s="250"/>
      <c r="ECJ235" s="248"/>
      <c r="ECK235" s="249"/>
      <c r="ECL235" s="250"/>
      <c r="ECM235" s="248"/>
      <c r="ECN235" s="249"/>
      <c r="ECO235" s="250"/>
      <c r="ECP235" s="248"/>
      <c r="ECQ235" s="249"/>
      <c r="ECR235" s="250"/>
      <c r="ECS235" s="248"/>
      <c r="ECT235" s="249"/>
      <c r="ECU235" s="250"/>
      <c r="ECV235" s="248"/>
      <c r="ECW235" s="249"/>
      <c r="ECX235" s="250"/>
      <c r="ECY235" s="248"/>
      <c r="ECZ235" s="249"/>
      <c r="EDA235" s="250"/>
      <c r="EDB235" s="248"/>
      <c r="EDC235" s="249"/>
      <c r="EDD235" s="250"/>
      <c r="EDE235" s="248"/>
      <c r="EDF235" s="249"/>
      <c r="EDG235" s="250"/>
      <c r="EDH235" s="248"/>
      <c r="EDI235" s="249"/>
      <c r="EDJ235" s="250"/>
      <c r="EDK235" s="248"/>
      <c r="EDL235" s="249"/>
      <c r="EDM235" s="250"/>
      <c r="EDN235" s="248"/>
      <c r="EDO235" s="249"/>
      <c r="EDP235" s="250"/>
      <c r="EDQ235" s="248"/>
      <c r="EDR235" s="249"/>
      <c r="EDS235" s="250"/>
      <c r="EDT235" s="248"/>
      <c r="EDU235" s="249"/>
      <c r="EDV235" s="250"/>
      <c r="EDW235" s="248"/>
      <c r="EDX235" s="249"/>
      <c r="EDY235" s="250"/>
      <c r="EDZ235" s="248"/>
      <c r="EEA235" s="249"/>
      <c r="EEB235" s="250"/>
      <c r="EEC235" s="248"/>
      <c r="EED235" s="249"/>
      <c r="EEE235" s="250"/>
      <c r="EEF235" s="248"/>
      <c r="EEG235" s="249"/>
      <c r="EEH235" s="250"/>
      <c r="EEI235" s="248"/>
      <c r="EEJ235" s="249"/>
      <c r="EEK235" s="250"/>
      <c r="EEL235" s="248"/>
      <c r="EEM235" s="249"/>
      <c r="EEN235" s="250"/>
      <c r="EEO235" s="248"/>
      <c r="EEP235" s="249"/>
      <c r="EEQ235" s="250"/>
      <c r="EER235" s="248"/>
      <c r="EES235" s="249"/>
      <c r="EET235" s="250"/>
      <c r="EEU235" s="248"/>
      <c r="EEV235" s="249"/>
      <c r="EEW235" s="250"/>
      <c r="EEX235" s="248"/>
      <c r="EEY235" s="249"/>
      <c r="EEZ235" s="250"/>
      <c r="EFA235" s="248"/>
      <c r="EFB235" s="249"/>
      <c r="EFC235" s="250"/>
      <c r="EFD235" s="248"/>
      <c r="EFE235" s="249"/>
      <c r="EFF235" s="250"/>
      <c r="EFG235" s="248"/>
      <c r="EFH235" s="249"/>
      <c r="EFI235" s="250"/>
      <c r="EFJ235" s="248"/>
      <c r="EFK235" s="249"/>
      <c r="EFL235" s="250"/>
      <c r="EFM235" s="248"/>
      <c r="EFN235" s="249"/>
      <c r="EFO235" s="250"/>
      <c r="EFP235" s="248"/>
      <c r="EFQ235" s="249"/>
      <c r="EFR235" s="250"/>
      <c r="EFS235" s="248"/>
      <c r="EFT235" s="249"/>
      <c r="EFU235" s="250"/>
      <c r="EFV235" s="248"/>
      <c r="EFW235" s="249"/>
      <c r="EFX235" s="250"/>
      <c r="EFY235" s="248"/>
      <c r="EFZ235" s="249"/>
      <c r="EGA235" s="250"/>
      <c r="EGB235" s="248"/>
      <c r="EGC235" s="249"/>
      <c r="EGD235" s="250"/>
      <c r="EGE235" s="248"/>
      <c r="EGF235" s="249"/>
      <c r="EGG235" s="250"/>
      <c r="EGH235" s="248"/>
      <c r="EGI235" s="249"/>
      <c r="EGJ235" s="250"/>
      <c r="EGK235" s="248"/>
      <c r="EGL235" s="249"/>
      <c r="EGM235" s="250"/>
      <c r="EGN235" s="248"/>
      <c r="EGO235" s="249"/>
      <c r="EGP235" s="250"/>
      <c r="EGQ235" s="248"/>
      <c r="EGR235" s="249"/>
      <c r="EGS235" s="250"/>
      <c r="EGT235" s="248"/>
      <c r="EGU235" s="249"/>
      <c r="EGV235" s="250"/>
      <c r="EGW235" s="248"/>
      <c r="EGX235" s="249"/>
      <c r="EGY235" s="250"/>
      <c r="EGZ235" s="248"/>
      <c r="EHA235" s="249"/>
      <c r="EHB235" s="250"/>
      <c r="EHC235" s="248"/>
      <c r="EHD235" s="249"/>
      <c r="EHE235" s="250"/>
      <c r="EHF235" s="248"/>
      <c r="EHG235" s="249"/>
      <c r="EHH235" s="250"/>
      <c r="EHI235" s="248"/>
      <c r="EHJ235" s="249"/>
      <c r="EHK235" s="250"/>
      <c r="EHL235" s="248"/>
      <c r="EHM235" s="249"/>
      <c r="EHN235" s="250"/>
      <c r="EHO235" s="248"/>
      <c r="EHP235" s="249"/>
      <c r="EHQ235" s="250"/>
      <c r="EHR235" s="248"/>
      <c r="EHS235" s="249"/>
      <c r="EHT235" s="250"/>
      <c r="EHU235" s="248"/>
      <c r="EHV235" s="249"/>
      <c r="EHW235" s="250"/>
      <c r="EHX235" s="248"/>
      <c r="EHY235" s="249"/>
      <c r="EHZ235" s="250"/>
      <c r="EIA235" s="248"/>
      <c r="EIB235" s="249"/>
      <c r="EIC235" s="250"/>
      <c r="EID235" s="248"/>
      <c r="EIE235" s="249"/>
      <c r="EIF235" s="250"/>
      <c r="EIG235" s="248"/>
      <c r="EIH235" s="249"/>
      <c r="EII235" s="250"/>
      <c r="EIJ235" s="248"/>
      <c r="EIK235" s="249"/>
      <c r="EIL235" s="250"/>
      <c r="EIM235" s="248"/>
      <c r="EIN235" s="249"/>
      <c r="EIO235" s="250"/>
      <c r="EIP235" s="248"/>
      <c r="EIQ235" s="249"/>
      <c r="EIR235" s="250"/>
      <c r="EIS235" s="248"/>
      <c r="EIT235" s="249"/>
      <c r="EIU235" s="250"/>
      <c r="EIV235" s="248"/>
      <c r="EIW235" s="249"/>
      <c r="EIX235" s="250"/>
      <c r="EIY235" s="248"/>
      <c r="EIZ235" s="249"/>
      <c r="EJA235" s="250"/>
      <c r="EJB235" s="248"/>
      <c r="EJC235" s="249"/>
      <c r="EJD235" s="250"/>
      <c r="EJE235" s="248"/>
      <c r="EJF235" s="249"/>
      <c r="EJG235" s="250"/>
      <c r="EJH235" s="248"/>
      <c r="EJI235" s="249"/>
      <c r="EJJ235" s="250"/>
      <c r="EJK235" s="248"/>
      <c r="EJL235" s="249"/>
      <c r="EJM235" s="250"/>
      <c r="EJN235" s="248"/>
      <c r="EJO235" s="249"/>
      <c r="EJP235" s="250"/>
      <c r="EJQ235" s="248"/>
      <c r="EJR235" s="249"/>
      <c r="EJS235" s="250"/>
      <c r="EJT235" s="248"/>
      <c r="EJU235" s="249"/>
      <c r="EJV235" s="250"/>
      <c r="EJW235" s="248"/>
      <c r="EJX235" s="249"/>
      <c r="EJY235" s="250"/>
      <c r="EJZ235" s="248"/>
      <c r="EKA235" s="249"/>
      <c r="EKB235" s="250"/>
      <c r="EKC235" s="248"/>
      <c r="EKD235" s="249"/>
      <c r="EKE235" s="250"/>
      <c r="EKF235" s="248"/>
      <c r="EKG235" s="249"/>
      <c r="EKH235" s="250"/>
      <c r="EKI235" s="248"/>
      <c r="EKJ235" s="249"/>
      <c r="EKK235" s="250"/>
      <c r="EKL235" s="248"/>
      <c r="EKM235" s="249"/>
      <c r="EKN235" s="250"/>
      <c r="EKO235" s="248"/>
      <c r="EKP235" s="249"/>
      <c r="EKQ235" s="250"/>
      <c r="EKR235" s="248"/>
      <c r="EKS235" s="249"/>
      <c r="EKT235" s="250"/>
      <c r="EKU235" s="248"/>
      <c r="EKV235" s="249"/>
      <c r="EKW235" s="250"/>
      <c r="EKX235" s="248"/>
      <c r="EKY235" s="249"/>
      <c r="EKZ235" s="250"/>
      <c r="ELA235" s="248"/>
      <c r="ELB235" s="249"/>
      <c r="ELC235" s="250"/>
      <c r="ELD235" s="248"/>
      <c r="ELE235" s="249"/>
      <c r="ELF235" s="250"/>
      <c r="ELG235" s="248"/>
      <c r="ELH235" s="249"/>
      <c r="ELI235" s="250"/>
      <c r="ELJ235" s="248"/>
      <c r="ELK235" s="249"/>
      <c r="ELL235" s="250"/>
      <c r="ELM235" s="248"/>
      <c r="ELN235" s="249"/>
      <c r="ELO235" s="250"/>
      <c r="ELP235" s="248"/>
      <c r="ELQ235" s="249"/>
      <c r="ELR235" s="250"/>
      <c r="ELS235" s="248"/>
      <c r="ELT235" s="249"/>
      <c r="ELU235" s="250"/>
      <c r="ELV235" s="248"/>
      <c r="ELW235" s="249"/>
      <c r="ELX235" s="250"/>
      <c r="ELY235" s="248"/>
      <c r="ELZ235" s="249"/>
      <c r="EMA235" s="250"/>
      <c r="EMB235" s="248"/>
      <c r="EMC235" s="249"/>
      <c r="EMD235" s="250"/>
      <c r="EME235" s="248"/>
      <c r="EMF235" s="249"/>
      <c r="EMG235" s="250"/>
      <c r="EMH235" s="248"/>
      <c r="EMI235" s="249"/>
      <c r="EMJ235" s="250"/>
      <c r="EMK235" s="248"/>
      <c r="EML235" s="249"/>
      <c r="EMM235" s="250"/>
      <c r="EMN235" s="248"/>
      <c r="EMO235" s="249"/>
      <c r="EMP235" s="250"/>
      <c r="EMQ235" s="248"/>
      <c r="EMR235" s="249"/>
      <c r="EMS235" s="250"/>
      <c r="EMT235" s="248"/>
      <c r="EMU235" s="249"/>
      <c r="EMV235" s="250"/>
      <c r="EMW235" s="248"/>
      <c r="EMX235" s="249"/>
      <c r="EMY235" s="250"/>
      <c r="EMZ235" s="248"/>
      <c r="ENA235" s="249"/>
      <c r="ENB235" s="250"/>
      <c r="ENC235" s="248"/>
      <c r="END235" s="249"/>
      <c r="ENE235" s="250"/>
      <c r="ENF235" s="248"/>
      <c r="ENG235" s="249"/>
      <c r="ENH235" s="250"/>
      <c r="ENI235" s="248"/>
      <c r="ENJ235" s="249"/>
      <c r="ENK235" s="250"/>
      <c r="ENL235" s="248"/>
      <c r="ENM235" s="249"/>
      <c r="ENN235" s="250"/>
      <c r="ENO235" s="248"/>
      <c r="ENP235" s="249"/>
      <c r="ENQ235" s="250"/>
      <c r="ENR235" s="248"/>
      <c r="ENS235" s="249"/>
      <c r="ENT235" s="250"/>
      <c r="ENU235" s="248"/>
      <c r="ENV235" s="249"/>
      <c r="ENW235" s="250"/>
      <c r="ENX235" s="248"/>
      <c r="ENY235" s="249"/>
      <c r="ENZ235" s="250"/>
      <c r="EOA235" s="248"/>
      <c r="EOB235" s="249"/>
      <c r="EOC235" s="250"/>
      <c r="EOD235" s="248"/>
      <c r="EOE235" s="249"/>
      <c r="EOF235" s="250"/>
      <c r="EOG235" s="248"/>
      <c r="EOH235" s="249"/>
      <c r="EOI235" s="250"/>
      <c r="EOJ235" s="248"/>
      <c r="EOK235" s="249"/>
      <c r="EOL235" s="250"/>
      <c r="EOM235" s="248"/>
      <c r="EON235" s="249"/>
      <c r="EOO235" s="250"/>
      <c r="EOP235" s="248"/>
      <c r="EOQ235" s="249"/>
      <c r="EOR235" s="250"/>
      <c r="EOS235" s="248"/>
      <c r="EOT235" s="249"/>
      <c r="EOU235" s="250"/>
      <c r="EOV235" s="248"/>
      <c r="EOW235" s="249"/>
      <c r="EOX235" s="250"/>
      <c r="EOY235" s="248"/>
      <c r="EOZ235" s="249"/>
      <c r="EPA235" s="250"/>
      <c r="EPB235" s="248"/>
      <c r="EPC235" s="249"/>
      <c r="EPD235" s="250"/>
      <c r="EPE235" s="248"/>
      <c r="EPF235" s="249"/>
      <c r="EPG235" s="250"/>
      <c r="EPH235" s="248"/>
      <c r="EPI235" s="249"/>
      <c r="EPJ235" s="250"/>
      <c r="EPK235" s="248"/>
      <c r="EPL235" s="249"/>
      <c r="EPM235" s="250"/>
      <c r="EPN235" s="248"/>
      <c r="EPO235" s="249"/>
      <c r="EPP235" s="250"/>
      <c r="EPQ235" s="248"/>
      <c r="EPR235" s="249"/>
      <c r="EPS235" s="250"/>
      <c r="EPT235" s="248"/>
      <c r="EPU235" s="249"/>
      <c r="EPV235" s="250"/>
      <c r="EPW235" s="248"/>
      <c r="EPX235" s="249"/>
      <c r="EPY235" s="250"/>
      <c r="EPZ235" s="248"/>
      <c r="EQA235" s="249"/>
      <c r="EQB235" s="250"/>
      <c r="EQC235" s="248"/>
      <c r="EQD235" s="249"/>
      <c r="EQE235" s="250"/>
      <c r="EQF235" s="248"/>
      <c r="EQG235" s="249"/>
      <c r="EQH235" s="250"/>
      <c r="EQI235" s="248"/>
      <c r="EQJ235" s="249"/>
      <c r="EQK235" s="250"/>
      <c r="EQL235" s="248"/>
      <c r="EQM235" s="249"/>
      <c r="EQN235" s="250"/>
      <c r="EQO235" s="248"/>
      <c r="EQP235" s="249"/>
      <c r="EQQ235" s="250"/>
      <c r="EQR235" s="248"/>
      <c r="EQS235" s="249"/>
      <c r="EQT235" s="250"/>
      <c r="EQU235" s="248"/>
      <c r="EQV235" s="249"/>
      <c r="EQW235" s="250"/>
      <c r="EQX235" s="248"/>
      <c r="EQY235" s="249"/>
      <c r="EQZ235" s="250"/>
      <c r="ERA235" s="248"/>
      <c r="ERB235" s="249"/>
      <c r="ERC235" s="250"/>
      <c r="ERD235" s="248"/>
      <c r="ERE235" s="249"/>
      <c r="ERF235" s="250"/>
      <c r="ERG235" s="248"/>
      <c r="ERH235" s="249"/>
      <c r="ERI235" s="250"/>
      <c r="ERJ235" s="248"/>
      <c r="ERK235" s="249"/>
      <c r="ERL235" s="250"/>
      <c r="ERM235" s="248"/>
      <c r="ERN235" s="249"/>
      <c r="ERO235" s="250"/>
      <c r="ERP235" s="248"/>
      <c r="ERQ235" s="249"/>
      <c r="ERR235" s="250"/>
      <c r="ERS235" s="248"/>
      <c r="ERT235" s="249"/>
      <c r="ERU235" s="250"/>
      <c r="ERV235" s="248"/>
      <c r="ERW235" s="249"/>
      <c r="ERX235" s="250"/>
      <c r="ERY235" s="248"/>
      <c r="ERZ235" s="249"/>
      <c r="ESA235" s="250"/>
      <c r="ESB235" s="248"/>
      <c r="ESC235" s="249"/>
      <c r="ESD235" s="250"/>
      <c r="ESE235" s="248"/>
      <c r="ESF235" s="249"/>
      <c r="ESG235" s="250"/>
      <c r="ESH235" s="248"/>
      <c r="ESI235" s="249"/>
      <c r="ESJ235" s="250"/>
      <c r="ESK235" s="248"/>
      <c r="ESL235" s="249"/>
      <c r="ESM235" s="250"/>
      <c r="ESN235" s="248"/>
      <c r="ESO235" s="249"/>
      <c r="ESP235" s="250"/>
      <c r="ESQ235" s="248"/>
      <c r="ESR235" s="249"/>
      <c r="ESS235" s="250"/>
      <c r="EST235" s="248"/>
      <c r="ESU235" s="249"/>
      <c r="ESV235" s="250"/>
      <c r="ESW235" s="248"/>
      <c r="ESX235" s="249"/>
      <c r="ESY235" s="250"/>
      <c r="ESZ235" s="248"/>
      <c r="ETA235" s="249"/>
      <c r="ETB235" s="250"/>
      <c r="ETC235" s="248"/>
      <c r="ETD235" s="249"/>
      <c r="ETE235" s="250"/>
      <c r="ETF235" s="248"/>
      <c r="ETG235" s="249"/>
      <c r="ETH235" s="250"/>
      <c r="ETI235" s="248"/>
      <c r="ETJ235" s="249"/>
      <c r="ETK235" s="250"/>
      <c r="ETL235" s="248"/>
      <c r="ETM235" s="249"/>
      <c r="ETN235" s="250"/>
      <c r="ETO235" s="248"/>
      <c r="ETP235" s="249"/>
      <c r="ETQ235" s="250"/>
      <c r="ETR235" s="248"/>
      <c r="ETS235" s="249"/>
      <c r="ETT235" s="250"/>
      <c r="ETU235" s="248"/>
      <c r="ETV235" s="249"/>
      <c r="ETW235" s="250"/>
      <c r="ETX235" s="248"/>
      <c r="ETY235" s="249"/>
      <c r="ETZ235" s="250"/>
      <c r="EUA235" s="248"/>
      <c r="EUB235" s="249"/>
      <c r="EUC235" s="250"/>
      <c r="EUD235" s="248"/>
      <c r="EUE235" s="249"/>
      <c r="EUF235" s="250"/>
      <c r="EUG235" s="248"/>
      <c r="EUH235" s="249"/>
      <c r="EUI235" s="250"/>
      <c r="EUJ235" s="248"/>
      <c r="EUK235" s="249"/>
      <c r="EUL235" s="250"/>
      <c r="EUM235" s="248"/>
      <c r="EUN235" s="249"/>
      <c r="EUO235" s="250"/>
      <c r="EUP235" s="248"/>
      <c r="EUQ235" s="249"/>
      <c r="EUR235" s="250"/>
      <c r="EUS235" s="248"/>
      <c r="EUT235" s="249"/>
      <c r="EUU235" s="250"/>
      <c r="EUV235" s="248"/>
      <c r="EUW235" s="249"/>
      <c r="EUX235" s="250"/>
      <c r="EUY235" s="248"/>
      <c r="EUZ235" s="249"/>
      <c r="EVA235" s="250"/>
      <c r="EVB235" s="248"/>
      <c r="EVC235" s="249"/>
      <c r="EVD235" s="250"/>
      <c r="EVE235" s="248"/>
      <c r="EVF235" s="249"/>
      <c r="EVG235" s="250"/>
      <c r="EVH235" s="248"/>
      <c r="EVI235" s="249"/>
      <c r="EVJ235" s="250"/>
      <c r="EVK235" s="248"/>
      <c r="EVL235" s="249"/>
      <c r="EVM235" s="250"/>
      <c r="EVN235" s="248"/>
      <c r="EVO235" s="249"/>
      <c r="EVP235" s="250"/>
      <c r="EVQ235" s="248"/>
      <c r="EVR235" s="249"/>
      <c r="EVS235" s="250"/>
      <c r="EVT235" s="248"/>
      <c r="EVU235" s="249"/>
      <c r="EVV235" s="250"/>
      <c r="EVW235" s="248"/>
      <c r="EVX235" s="249"/>
      <c r="EVY235" s="250"/>
      <c r="EVZ235" s="248"/>
      <c r="EWA235" s="249"/>
      <c r="EWB235" s="250"/>
      <c r="EWC235" s="248"/>
      <c r="EWD235" s="249"/>
      <c r="EWE235" s="250"/>
      <c r="EWF235" s="248"/>
      <c r="EWG235" s="249"/>
      <c r="EWH235" s="250"/>
      <c r="EWI235" s="248"/>
      <c r="EWJ235" s="249"/>
      <c r="EWK235" s="250"/>
      <c r="EWL235" s="248"/>
      <c r="EWM235" s="249"/>
      <c r="EWN235" s="250"/>
      <c r="EWO235" s="248"/>
      <c r="EWP235" s="249"/>
      <c r="EWQ235" s="250"/>
      <c r="EWR235" s="248"/>
      <c r="EWS235" s="249"/>
      <c r="EWT235" s="250"/>
      <c r="EWU235" s="248"/>
      <c r="EWV235" s="249"/>
      <c r="EWW235" s="250"/>
      <c r="EWX235" s="248"/>
      <c r="EWY235" s="249"/>
      <c r="EWZ235" s="250"/>
      <c r="EXA235" s="248"/>
      <c r="EXB235" s="249"/>
      <c r="EXC235" s="250"/>
      <c r="EXD235" s="248"/>
      <c r="EXE235" s="249"/>
      <c r="EXF235" s="250"/>
      <c r="EXG235" s="248"/>
      <c r="EXH235" s="249"/>
      <c r="EXI235" s="250"/>
      <c r="EXJ235" s="248"/>
      <c r="EXK235" s="249"/>
      <c r="EXL235" s="250"/>
      <c r="EXM235" s="248"/>
      <c r="EXN235" s="249"/>
      <c r="EXO235" s="250"/>
      <c r="EXP235" s="248"/>
      <c r="EXQ235" s="249"/>
      <c r="EXR235" s="250"/>
      <c r="EXS235" s="248"/>
      <c r="EXT235" s="249"/>
      <c r="EXU235" s="250"/>
      <c r="EXV235" s="248"/>
      <c r="EXW235" s="249"/>
      <c r="EXX235" s="250"/>
      <c r="EXY235" s="248"/>
      <c r="EXZ235" s="249"/>
      <c r="EYA235" s="250"/>
      <c r="EYB235" s="248"/>
      <c r="EYC235" s="249"/>
      <c r="EYD235" s="250"/>
      <c r="EYE235" s="248"/>
      <c r="EYF235" s="249"/>
      <c r="EYG235" s="250"/>
      <c r="EYH235" s="248"/>
      <c r="EYI235" s="249"/>
      <c r="EYJ235" s="250"/>
      <c r="EYK235" s="248"/>
      <c r="EYL235" s="249"/>
      <c r="EYM235" s="250"/>
      <c r="EYN235" s="248"/>
      <c r="EYO235" s="249"/>
      <c r="EYP235" s="250"/>
      <c r="EYQ235" s="248"/>
      <c r="EYR235" s="249"/>
      <c r="EYS235" s="250"/>
      <c r="EYT235" s="248"/>
      <c r="EYU235" s="249"/>
      <c r="EYV235" s="250"/>
      <c r="EYW235" s="248"/>
      <c r="EYX235" s="249"/>
      <c r="EYY235" s="250"/>
      <c r="EYZ235" s="248"/>
      <c r="EZA235" s="249"/>
      <c r="EZB235" s="250"/>
      <c r="EZC235" s="248"/>
      <c r="EZD235" s="249"/>
      <c r="EZE235" s="250"/>
      <c r="EZF235" s="248"/>
      <c r="EZG235" s="249"/>
      <c r="EZH235" s="250"/>
      <c r="EZI235" s="248"/>
      <c r="EZJ235" s="249"/>
      <c r="EZK235" s="250"/>
      <c r="EZL235" s="248"/>
      <c r="EZM235" s="249"/>
      <c r="EZN235" s="250"/>
      <c r="EZO235" s="248"/>
      <c r="EZP235" s="249"/>
      <c r="EZQ235" s="250"/>
      <c r="EZR235" s="248"/>
      <c r="EZS235" s="249"/>
      <c r="EZT235" s="250"/>
      <c r="EZU235" s="248"/>
      <c r="EZV235" s="249"/>
      <c r="EZW235" s="250"/>
      <c r="EZX235" s="248"/>
      <c r="EZY235" s="249"/>
      <c r="EZZ235" s="250"/>
      <c r="FAA235" s="248"/>
      <c r="FAB235" s="249"/>
      <c r="FAC235" s="250"/>
      <c r="FAD235" s="248"/>
      <c r="FAE235" s="249"/>
      <c r="FAF235" s="250"/>
      <c r="FAG235" s="248"/>
      <c r="FAH235" s="249"/>
      <c r="FAI235" s="250"/>
      <c r="FAJ235" s="248"/>
      <c r="FAK235" s="249"/>
      <c r="FAL235" s="250"/>
      <c r="FAM235" s="248"/>
      <c r="FAN235" s="249"/>
      <c r="FAO235" s="250"/>
      <c r="FAP235" s="248"/>
      <c r="FAQ235" s="249"/>
      <c r="FAR235" s="250"/>
      <c r="FAS235" s="248"/>
      <c r="FAT235" s="249"/>
      <c r="FAU235" s="250"/>
      <c r="FAV235" s="248"/>
      <c r="FAW235" s="249"/>
      <c r="FAX235" s="250"/>
      <c r="FAY235" s="248"/>
      <c r="FAZ235" s="249"/>
      <c r="FBA235" s="250"/>
      <c r="FBB235" s="248"/>
      <c r="FBC235" s="249"/>
      <c r="FBD235" s="250"/>
      <c r="FBE235" s="248"/>
      <c r="FBF235" s="249"/>
      <c r="FBG235" s="250"/>
      <c r="FBH235" s="248"/>
      <c r="FBI235" s="249"/>
      <c r="FBJ235" s="250"/>
      <c r="FBK235" s="248"/>
      <c r="FBL235" s="249"/>
      <c r="FBM235" s="250"/>
      <c r="FBN235" s="248"/>
      <c r="FBO235" s="249"/>
      <c r="FBP235" s="250"/>
      <c r="FBQ235" s="248"/>
      <c r="FBR235" s="249"/>
      <c r="FBS235" s="250"/>
      <c r="FBT235" s="248"/>
      <c r="FBU235" s="249"/>
      <c r="FBV235" s="250"/>
      <c r="FBW235" s="248"/>
      <c r="FBX235" s="249"/>
      <c r="FBY235" s="250"/>
      <c r="FBZ235" s="248"/>
      <c r="FCA235" s="249"/>
      <c r="FCB235" s="250"/>
      <c r="FCC235" s="248"/>
      <c r="FCD235" s="249"/>
      <c r="FCE235" s="250"/>
      <c r="FCF235" s="248"/>
      <c r="FCG235" s="249"/>
      <c r="FCH235" s="250"/>
      <c r="FCI235" s="248"/>
      <c r="FCJ235" s="249"/>
      <c r="FCK235" s="250"/>
      <c r="FCL235" s="248"/>
      <c r="FCM235" s="249"/>
      <c r="FCN235" s="250"/>
      <c r="FCO235" s="248"/>
      <c r="FCP235" s="249"/>
      <c r="FCQ235" s="250"/>
      <c r="FCR235" s="248"/>
      <c r="FCS235" s="249"/>
      <c r="FCT235" s="250"/>
      <c r="FCU235" s="248"/>
      <c r="FCV235" s="249"/>
      <c r="FCW235" s="250"/>
      <c r="FCX235" s="248"/>
      <c r="FCY235" s="249"/>
      <c r="FCZ235" s="250"/>
      <c r="FDA235" s="248"/>
      <c r="FDB235" s="249"/>
      <c r="FDC235" s="250"/>
      <c r="FDD235" s="248"/>
      <c r="FDE235" s="249"/>
      <c r="FDF235" s="250"/>
      <c r="FDG235" s="248"/>
      <c r="FDH235" s="249"/>
      <c r="FDI235" s="250"/>
      <c r="FDJ235" s="248"/>
      <c r="FDK235" s="249"/>
      <c r="FDL235" s="250"/>
      <c r="FDM235" s="248"/>
      <c r="FDN235" s="249"/>
      <c r="FDO235" s="250"/>
      <c r="FDP235" s="248"/>
      <c r="FDQ235" s="249"/>
      <c r="FDR235" s="250"/>
      <c r="FDS235" s="248"/>
      <c r="FDT235" s="249"/>
      <c r="FDU235" s="250"/>
      <c r="FDV235" s="248"/>
      <c r="FDW235" s="249"/>
      <c r="FDX235" s="250"/>
      <c r="FDY235" s="248"/>
      <c r="FDZ235" s="249"/>
      <c r="FEA235" s="250"/>
      <c r="FEB235" s="248"/>
      <c r="FEC235" s="249"/>
      <c r="FED235" s="250"/>
      <c r="FEE235" s="248"/>
      <c r="FEF235" s="249"/>
      <c r="FEG235" s="250"/>
      <c r="FEH235" s="248"/>
      <c r="FEI235" s="249"/>
      <c r="FEJ235" s="250"/>
      <c r="FEK235" s="248"/>
      <c r="FEL235" s="249"/>
      <c r="FEM235" s="250"/>
      <c r="FEN235" s="248"/>
      <c r="FEO235" s="249"/>
      <c r="FEP235" s="250"/>
      <c r="FEQ235" s="248"/>
      <c r="FER235" s="249"/>
      <c r="FES235" s="250"/>
      <c r="FET235" s="248"/>
      <c r="FEU235" s="249"/>
      <c r="FEV235" s="250"/>
      <c r="FEW235" s="248"/>
      <c r="FEX235" s="249"/>
      <c r="FEY235" s="250"/>
      <c r="FEZ235" s="248"/>
      <c r="FFA235" s="249"/>
      <c r="FFB235" s="250"/>
      <c r="FFC235" s="248"/>
      <c r="FFD235" s="249"/>
      <c r="FFE235" s="250"/>
      <c r="FFF235" s="248"/>
      <c r="FFG235" s="249"/>
      <c r="FFH235" s="250"/>
      <c r="FFI235" s="248"/>
      <c r="FFJ235" s="249"/>
      <c r="FFK235" s="250"/>
      <c r="FFL235" s="248"/>
      <c r="FFM235" s="249"/>
      <c r="FFN235" s="250"/>
      <c r="FFO235" s="248"/>
      <c r="FFP235" s="249"/>
      <c r="FFQ235" s="250"/>
      <c r="FFR235" s="248"/>
      <c r="FFS235" s="249"/>
      <c r="FFT235" s="250"/>
      <c r="FFU235" s="248"/>
      <c r="FFV235" s="249"/>
      <c r="FFW235" s="250"/>
      <c r="FFX235" s="248"/>
      <c r="FFY235" s="249"/>
      <c r="FFZ235" s="250"/>
      <c r="FGA235" s="248"/>
      <c r="FGB235" s="249"/>
      <c r="FGC235" s="250"/>
      <c r="FGD235" s="248"/>
      <c r="FGE235" s="249"/>
      <c r="FGF235" s="250"/>
      <c r="FGG235" s="248"/>
      <c r="FGH235" s="249"/>
      <c r="FGI235" s="250"/>
      <c r="FGJ235" s="248"/>
      <c r="FGK235" s="249"/>
      <c r="FGL235" s="250"/>
      <c r="FGM235" s="248"/>
      <c r="FGN235" s="249"/>
      <c r="FGO235" s="250"/>
      <c r="FGP235" s="248"/>
      <c r="FGQ235" s="249"/>
      <c r="FGR235" s="250"/>
      <c r="FGS235" s="248"/>
      <c r="FGT235" s="249"/>
      <c r="FGU235" s="250"/>
      <c r="FGV235" s="248"/>
      <c r="FGW235" s="249"/>
      <c r="FGX235" s="250"/>
      <c r="FGY235" s="248"/>
      <c r="FGZ235" s="249"/>
      <c r="FHA235" s="250"/>
      <c r="FHB235" s="248"/>
      <c r="FHC235" s="249"/>
      <c r="FHD235" s="250"/>
      <c r="FHE235" s="248"/>
      <c r="FHF235" s="249"/>
      <c r="FHG235" s="250"/>
      <c r="FHH235" s="248"/>
      <c r="FHI235" s="249"/>
      <c r="FHJ235" s="250"/>
      <c r="FHK235" s="248"/>
      <c r="FHL235" s="249"/>
      <c r="FHM235" s="250"/>
      <c r="FHN235" s="248"/>
      <c r="FHO235" s="249"/>
      <c r="FHP235" s="250"/>
      <c r="FHQ235" s="248"/>
      <c r="FHR235" s="249"/>
      <c r="FHS235" s="250"/>
      <c r="FHT235" s="248"/>
      <c r="FHU235" s="249"/>
      <c r="FHV235" s="250"/>
      <c r="FHW235" s="248"/>
      <c r="FHX235" s="249"/>
      <c r="FHY235" s="250"/>
      <c r="FHZ235" s="248"/>
      <c r="FIA235" s="249"/>
      <c r="FIB235" s="250"/>
      <c r="FIC235" s="248"/>
      <c r="FID235" s="249"/>
      <c r="FIE235" s="250"/>
      <c r="FIF235" s="248"/>
      <c r="FIG235" s="249"/>
      <c r="FIH235" s="250"/>
      <c r="FII235" s="248"/>
      <c r="FIJ235" s="249"/>
      <c r="FIK235" s="250"/>
      <c r="FIL235" s="248"/>
      <c r="FIM235" s="249"/>
      <c r="FIN235" s="250"/>
      <c r="FIO235" s="248"/>
      <c r="FIP235" s="249"/>
      <c r="FIQ235" s="250"/>
      <c r="FIR235" s="248"/>
      <c r="FIS235" s="249"/>
      <c r="FIT235" s="250"/>
      <c r="FIU235" s="248"/>
      <c r="FIV235" s="249"/>
      <c r="FIW235" s="250"/>
      <c r="FIX235" s="248"/>
      <c r="FIY235" s="249"/>
      <c r="FIZ235" s="250"/>
      <c r="FJA235" s="248"/>
      <c r="FJB235" s="249"/>
      <c r="FJC235" s="250"/>
      <c r="FJD235" s="248"/>
      <c r="FJE235" s="249"/>
      <c r="FJF235" s="250"/>
      <c r="FJG235" s="248"/>
      <c r="FJH235" s="249"/>
      <c r="FJI235" s="250"/>
      <c r="FJJ235" s="248"/>
      <c r="FJK235" s="249"/>
      <c r="FJL235" s="250"/>
      <c r="FJM235" s="248"/>
      <c r="FJN235" s="249"/>
      <c r="FJO235" s="250"/>
      <c r="FJP235" s="248"/>
      <c r="FJQ235" s="249"/>
      <c r="FJR235" s="250"/>
      <c r="FJS235" s="248"/>
      <c r="FJT235" s="249"/>
      <c r="FJU235" s="250"/>
      <c r="FJV235" s="248"/>
      <c r="FJW235" s="249"/>
      <c r="FJX235" s="250"/>
      <c r="FJY235" s="248"/>
      <c r="FJZ235" s="249"/>
      <c r="FKA235" s="250"/>
      <c r="FKB235" s="248"/>
      <c r="FKC235" s="249"/>
      <c r="FKD235" s="250"/>
      <c r="FKE235" s="248"/>
      <c r="FKF235" s="249"/>
      <c r="FKG235" s="250"/>
      <c r="FKH235" s="248"/>
      <c r="FKI235" s="249"/>
      <c r="FKJ235" s="250"/>
      <c r="FKK235" s="248"/>
      <c r="FKL235" s="249"/>
      <c r="FKM235" s="250"/>
      <c r="FKN235" s="248"/>
      <c r="FKO235" s="249"/>
      <c r="FKP235" s="250"/>
      <c r="FKQ235" s="248"/>
      <c r="FKR235" s="249"/>
      <c r="FKS235" s="250"/>
      <c r="FKT235" s="248"/>
      <c r="FKU235" s="249"/>
      <c r="FKV235" s="250"/>
      <c r="FKW235" s="248"/>
      <c r="FKX235" s="249"/>
      <c r="FKY235" s="250"/>
      <c r="FKZ235" s="248"/>
      <c r="FLA235" s="249"/>
      <c r="FLB235" s="250"/>
      <c r="FLC235" s="248"/>
      <c r="FLD235" s="249"/>
      <c r="FLE235" s="250"/>
      <c r="FLF235" s="248"/>
      <c r="FLG235" s="249"/>
      <c r="FLH235" s="250"/>
      <c r="FLI235" s="248"/>
      <c r="FLJ235" s="249"/>
      <c r="FLK235" s="250"/>
      <c r="FLL235" s="248"/>
      <c r="FLM235" s="249"/>
      <c r="FLN235" s="250"/>
      <c r="FLO235" s="248"/>
      <c r="FLP235" s="249"/>
      <c r="FLQ235" s="250"/>
      <c r="FLR235" s="248"/>
      <c r="FLS235" s="249"/>
      <c r="FLT235" s="250"/>
      <c r="FLU235" s="248"/>
      <c r="FLV235" s="249"/>
      <c r="FLW235" s="250"/>
      <c r="FLX235" s="248"/>
      <c r="FLY235" s="249"/>
      <c r="FLZ235" s="250"/>
      <c r="FMA235" s="248"/>
      <c r="FMB235" s="249"/>
      <c r="FMC235" s="250"/>
      <c r="FMD235" s="248"/>
      <c r="FME235" s="249"/>
      <c r="FMF235" s="250"/>
      <c r="FMG235" s="248"/>
      <c r="FMH235" s="249"/>
      <c r="FMI235" s="250"/>
      <c r="FMJ235" s="248"/>
      <c r="FMK235" s="249"/>
      <c r="FML235" s="250"/>
      <c r="FMM235" s="248"/>
      <c r="FMN235" s="249"/>
      <c r="FMO235" s="250"/>
      <c r="FMP235" s="248"/>
      <c r="FMQ235" s="249"/>
      <c r="FMR235" s="250"/>
      <c r="FMS235" s="248"/>
      <c r="FMT235" s="249"/>
      <c r="FMU235" s="250"/>
      <c r="FMV235" s="248"/>
      <c r="FMW235" s="249"/>
      <c r="FMX235" s="250"/>
      <c r="FMY235" s="248"/>
      <c r="FMZ235" s="249"/>
      <c r="FNA235" s="250"/>
      <c r="FNB235" s="248"/>
      <c r="FNC235" s="249"/>
      <c r="FND235" s="250"/>
      <c r="FNE235" s="248"/>
      <c r="FNF235" s="249"/>
      <c r="FNG235" s="250"/>
      <c r="FNH235" s="248"/>
      <c r="FNI235" s="249"/>
      <c r="FNJ235" s="250"/>
      <c r="FNK235" s="248"/>
      <c r="FNL235" s="249"/>
      <c r="FNM235" s="250"/>
      <c r="FNN235" s="248"/>
      <c r="FNO235" s="249"/>
      <c r="FNP235" s="250"/>
      <c r="FNQ235" s="248"/>
      <c r="FNR235" s="249"/>
      <c r="FNS235" s="250"/>
      <c r="FNT235" s="248"/>
      <c r="FNU235" s="249"/>
      <c r="FNV235" s="250"/>
      <c r="FNW235" s="248"/>
      <c r="FNX235" s="249"/>
      <c r="FNY235" s="250"/>
      <c r="FNZ235" s="248"/>
      <c r="FOA235" s="249"/>
      <c r="FOB235" s="250"/>
      <c r="FOC235" s="248"/>
      <c r="FOD235" s="249"/>
      <c r="FOE235" s="250"/>
      <c r="FOF235" s="248"/>
      <c r="FOG235" s="249"/>
      <c r="FOH235" s="250"/>
      <c r="FOI235" s="248"/>
      <c r="FOJ235" s="249"/>
      <c r="FOK235" s="250"/>
      <c r="FOL235" s="248"/>
      <c r="FOM235" s="249"/>
      <c r="FON235" s="250"/>
      <c r="FOO235" s="248"/>
      <c r="FOP235" s="249"/>
      <c r="FOQ235" s="250"/>
      <c r="FOR235" s="248"/>
      <c r="FOS235" s="249"/>
      <c r="FOT235" s="250"/>
      <c r="FOU235" s="248"/>
      <c r="FOV235" s="249"/>
      <c r="FOW235" s="250"/>
      <c r="FOX235" s="248"/>
      <c r="FOY235" s="249"/>
      <c r="FOZ235" s="250"/>
      <c r="FPA235" s="248"/>
      <c r="FPB235" s="249"/>
      <c r="FPC235" s="250"/>
      <c r="FPD235" s="248"/>
      <c r="FPE235" s="249"/>
      <c r="FPF235" s="250"/>
      <c r="FPG235" s="248"/>
      <c r="FPH235" s="249"/>
      <c r="FPI235" s="250"/>
      <c r="FPJ235" s="248"/>
      <c r="FPK235" s="249"/>
      <c r="FPL235" s="250"/>
      <c r="FPM235" s="248"/>
      <c r="FPN235" s="249"/>
      <c r="FPO235" s="250"/>
      <c r="FPP235" s="248"/>
      <c r="FPQ235" s="249"/>
      <c r="FPR235" s="250"/>
      <c r="FPS235" s="248"/>
      <c r="FPT235" s="249"/>
      <c r="FPU235" s="250"/>
      <c r="FPV235" s="248"/>
      <c r="FPW235" s="249"/>
      <c r="FPX235" s="250"/>
      <c r="FPY235" s="248"/>
      <c r="FPZ235" s="249"/>
      <c r="FQA235" s="250"/>
      <c r="FQB235" s="248"/>
      <c r="FQC235" s="249"/>
      <c r="FQD235" s="250"/>
      <c r="FQE235" s="248"/>
      <c r="FQF235" s="249"/>
      <c r="FQG235" s="250"/>
      <c r="FQH235" s="248"/>
      <c r="FQI235" s="249"/>
      <c r="FQJ235" s="250"/>
      <c r="FQK235" s="248"/>
      <c r="FQL235" s="249"/>
      <c r="FQM235" s="250"/>
      <c r="FQN235" s="248"/>
      <c r="FQO235" s="249"/>
      <c r="FQP235" s="250"/>
      <c r="FQQ235" s="248"/>
      <c r="FQR235" s="249"/>
      <c r="FQS235" s="250"/>
      <c r="FQT235" s="248"/>
      <c r="FQU235" s="249"/>
      <c r="FQV235" s="250"/>
      <c r="FQW235" s="248"/>
      <c r="FQX235" s="249"/>
      <c r="FQY235" s="250"/>
      <c r="FQZ235" s="248"/>
      <c r="FRA235" s="249"/>
      <c r="FRB235" s="250"/>
      <c r="FRC235" s="248"/>
      <c r="FRD235" s="249"/>
      <c r="FRE235" s="250"/>
      <c r="FRF235" s="248"/>
      <c r="FRG235" s="249"/>
      <c r="FRH235" s="250"/>
      <c r="FRI235" s="248"/>
      <c r="FRJ235" s="249"/>
      <c r="FRK235" s="250"/>
      <c r="FRL235" s="248"/>
      <c r="FRM235" s="249"/>
      <c r="FRN235" s="250"/>
      <c r="FRO235" s="248"/>
      <c r="FRP235" s="249"/>
      <c r="FRQ235" s="250"/>
      <c r="FRR235" s="248"/>
      <c r="FRS235" s="249"/>
      <c r="FRT235" s="250"/>
      <c r="FRU235" s="248"/>
      <c r="FRV235" s="249"/>
      <c r="FRW235" s="250"/>
      <c r="FRX235" s="248"/>
      <c r="FRY235" s="249"/>
      <c r="FRZ235" s="250"/>
      <c r="FSA235" s="248"/>
      <c r="FSB235" s="249"/>
      <c r="FSC235" s="250"/>
      <c r="FSD235" s="248"/>
      <c r="FSE235" s="249"/>
      <c r="FSF235" s="250"/>
      <c r="FSG235" s="248"/>
      <c r="FSH235" s="249"/>
      <c r="FSI235" s="250"/>
      <c r="FSJ235" s="248"/>
      <c r="FSK235" s="249"/>
      <c r="FSL235" s="250"/>
      <c r="FSM235" s="248"/>
      <c r="FSN235" s="249"/>
      <c r="FSO235" s="250"/>
      <c r="FSP235" s="248"/>
      <c r="FSQ235" s="249"/>
      <c r="FSR235" s="250"/>
      <c r="FSS235" s="248"/>
      <c r="FST235" s="249"/>
      <c r="FSU235" s="250"/>
      <c r="FSV235" s="248"/>
      <c r="FSW235" s="249"/>
      <c r="FSX235" s="250"/>
      <c r="FSY235" s="248"/>
      <c r="FSZ235" s="249"/>
      <c r="FTA235" s="250"/>
      <c r="FTB235" s="248"/>
      <c r="FTC235" s="249"/>
      <c r="FTD235" s="250"/>
      <c r="FTE235" s="248"/>
      <c r="FTF235" s="249"/>
      <c r="FTG235" s="250"/>
      <c r="FTH235" s="248"/>
      <c r="FTI235" s="249"/>
      <c r="FTJ235" s="250"/>
      <c r="FTK235" s="248"/>
      <c r="FTL235" s="249"/>
      <c r="FTM235" s="250"/>
      <c r="FTN235" s="248"/>
      <c r="FTO235" s="249"/>
      <c r="FTP235" s="250"/>
      <c r="FTQ235" s="248"/>
      <c r="FTR235" s="249"/>
      <c r="FTS235" s="250"/>
      <c r="FTT235" s="248"/>
      <c r="FTU235" s="249"/>
      <c r="FTV235" s="250"/>
      <c r="FTW235" s="248"/>
      <c r="FTX235" s="249"/>
      <c r="FTY235" s="250"/>
      <c r="FTZ235" s="248"/>
      <c r="FUA235" s="249"/>
      <c r="FUB235" s="250"/>
      <c r="FUC235" s="248"/>
      <c r="FUD235" s="249"/>
      <c r="FUE235" s="250"/>
      <c r="FUF235" s="248"/>
      <c r="FUG235" s="249"/>
      <c r="FUH235" s="250"/>
      <c r="FUI235" s="248"/>
      <c r="FUJ235" s="249"/>
      <c r="FUK235" s="250"/>
      <c r="FUL235" s="248"/>
      <c r="FUM235" s="249"/>
      <c r="FUN235" s="250"/>
      <c r="FUO235" s="248"/>
      <c r="FUP235" s="249"/>
      <c r="FUQ235" s="250"/>
      <c r="FUR235" s="248"/>
      <c r="FUS235" s="249"/>
      <c r="FUT235" s="250"/>
      <c r="FUU235" s="248"/>
      <c r="FUV235" s="249"/>
      <c r="FUW235" s="250"/>
      <c r="FUX235" s="248"/>
      <c r="FUY235" s="249"/>
      <c r="FUZ235" s="250"/>
      <c r="FVA235" s="248"/>
      <c r="FVB235" s="249"/>
      <c r="FVC235" s="250"/>
      <c r="FVD235" s="248"/>
      <c r="FVE235" s="249"/>
      <c r="FVF235" s="250"/>
      <c r="FVG235" s="248"/>
      <c r="FVH235" s="249"/>
      <c r="FVI235" s="250"/>
      <c r="FVJ235" s="248"/>
      <c r="FVK235" s="249"/>
      <c r="FVL235" s="250"/>
      <c r="FVM235" s="248"/>
      <c r="FVN235" s="249"/>
      <c r="FVO235" s="250"/>
      <c r="FVP235" s="248"/>
      <c r="FVQ235" s="249"/>
      <c r="FVR235" s="250"/>
      <c r="FVS235" s="248"/>
      <c r="FVT235" s="249"/>
      <c r="FVU235" s="250"/>
      <c r="FVV235" s="248"/>
      <c r="FVW235" s="249"/>
      <c r="FVX235" s="250"/>
      <c r="FVY235" s="248"/>
      <c r="FVZ235" s="249"/>
      <c r="FWA235" s="250"/>
      <c r="FWB235" s="248"/>
      <c r="FWC235" s="249"/>
      <c r="FWD235" s="250"/>
      <c r="FWE235" s="248"/>
      <c r="FWF235" s="249"/>
      <c r="FWG235" s="250"/>
      <c r="FWH235" s="248"/>
      <c r="FWI235" s="249"/>
      <c r="FWJ235" s="250"/>
      <c r="FWK235" s="248"/>
      <c r="FWL235" s="249"/>
      <c r="FWM235" s="250"/>
      <c r="FWN235" s="248"/>
      <c r="FWO235" s="249"/>
      <c r="FWP235" s="250"/>
      <c r="FWQ235" s="248"/>
      <c r="FWR235" s="249"/>
      <c r="FWS235" s="250"/>
      <c r="FWT235" s="248"/>
      <c r="FWU235" s="249"/>
      <c r="FWV235" s="250"/>
      <c r="FWW235" s="248"/>
      <c r="FWX235" s="249"/>
      <c r="FWY235" s="250"/>
      <c r="FWZ235" s="248"/>
      <c r="FXA235" s="249"/>
      <c r="FXB235" s="250"/>
      <c r="FXC235" s="248"/>
      <c r="FXD235" s="249"/>
      <c r="FXE235" s="250"/>
      <c r="FXF235" s="248"/>
      <c r="FXG235" s="249"/>
      <c r="FXH235" s="250"/>
      <c r="FXI235" s="248"/>
      <c r="FXJ235" s="249"/>
      <c r="FXK235" s="250"/>
      <c r="FXL235" s="248"/>
      <c r="FXM235" s="249"/>
      <c r="FXN235" s="250"/>
      <c r="FXO235" s="248"/>
      <c r="FXP235" s="249"/>
      <c r="FXQ235" s="250"/>
      <c r="FXR235" s="248"/>
      <c r="FXS235" s="249"/>
      <c r="FXT235" s="250"/>
      <c r="FXU235" s="248"/>
      <c r="FXV235" s="249"/>
      <c r="FXW235" s="250"/>
      <c r="FXX235" s="248"/>
      <c r="FXY235" s="249"/>
      <c r="FXZ235" s="250"/>
      <c r="FYA235" s="248"/>
      <c r="FYB235" s="249"/>
      <c r="FYC235" s="250"/>
      <c r="FYD235" s="248"/>
      <c r="FYE235" s="249"/>
      <c r="FYF235" s="250"/>
      <c r="FYG235" s="248"/>
      <c r="FYH235" s="249"/>
      <c r="FYI235" s="250"/>
      <c r="FYJ235" s="248"/>
      <c r="FYK235" s="249"/>
      <c r="FYL235" s="250"/>
      <c r="FYM235" s="248"/>
      <c r="FYN235" s="249"/>
      <c r="FYO235" s="250"/>
      <c r="FYP235" s="248"/>
      <c r="FYQ235" s="249"/>
      <c r="FYR235" s="250"/>
      <c r="FYS235" s="248"/>
      <c r="FYT235" s="249"/>
      <c r="FYU235" s="250"/>
      <c r="FYV235" s="248"/>
      <c r="FYW235" s="249"/>
      <c r="FYX235" s="250"/>
      <c r="FYY235" s="248"/>
      <c r="FYZ235" s="249"/>
      <c r="FZA235" s="250"/>
      <c r="FZB235" s="248"/>
      <c r="FZC235" s="249"/>
      <c r="FZD235" s="250"/>
      <c r="FZE235" s="248"/>
      <c r="FZF235" s="249"/>
      <c r="FZG235" s="250"/>
      <c r="FZH235" s="248"/>
      <c r="FZI235" s="249"/>
      <c r="FZJ235" s="250"/>
      <c r="FZK235" s="248"/>
      <c r="FZL235" s="249"/>
      <c r="FZM235" s="250"/>
      <c r="FZN235" s="248"/>
      <c r="FZO235" s="249"/>
      <c r="FZP235" s="250"/>
      <c r="FZQ235" s="248"/>
      <c r="FZR235" s="249"/>
      <c r="FZS235" s="250"/>
      <c r="FZT235" s="248"/>
      <c r="FZU235" s="249"/>
      <c r="FZV235" s="250"/>
      <c r="FZW235" s="248"/>
      <c r="FZX235" s="249"/>
      <c r="FZY235" s="250"/>
      <c r="FZZ235" s="248"/>
      <c r="GAA235" s="249"/>
      <c r="GAB235" s="250"/>
      <c r="GAC235" s="248"/>
      <c r="GAD235" s="249"/>
      <c r="GAE235" s="250"/>
      <c r="GAF235" s="248"/>
      <c r="GAG235" s="249"/>
      <c r="GAH235" s="250"/>
      <c r="GAI235" s="248"/>
      <c r="GAJ235" s="249"/>
      <c r="GAK235" s="250"/>
      <c r="GAL235" s="248"/>
      <c r="GAM235" s="249"/>
      <c r="GAN235" s="250"/>
      <c r="GAO235" s="248"/>
      <c r="GAP235" s="249"/>
      <c r="GAQ235" s="250"/>
      <c r="GAR235" s="248"/>
      <c r="GAS235" s="249"/>
      <c r="GAT235" s="250"/>
      <c r="GAU235" s="248"/>
      <c r="GAV235" s="249"/>
      <c r="GAW235" s="250"/>
      <c r="GAX235" s="248"/>
      <c r="GAY235" s="249"/>
      <c r="GAZ235" s="250"/>
      <c r="GBA235" s="248"/>
      <c r="GBB235" s="249"/>
      <c r="GBC235" s="250"/>
      <c r="GBD235" s="248"/>
      <c r="GBE235" s="249"/>
      <c r="GBF235" s="250"/>
      <c r="GBG235" s="248"/>
      <c r="GBH235" s="249"/>
      <c r="GBI235" s="250"/>
      <c r="GBJ235" s="248"/>
      <c r="GBK235" s="249"/>
      <c r="GBL235" s="250"/>
      <c r="GBM235" s="248"/>
      <c r="GBN235" s="249"/>
      <c r="GBO235" s="250"/>
      <c r="GBP235" s="248"/>
      <c r="GBQ235" s="249"/>
      <c r="GBR235" s="250"/>
      <c r="GBS235" s="248"/>
      <c r="GBT235" s="249"/>
      <c r="GBU235" s="250"/>
      <c r="GBV235" s="248"/>
      <c r="GBW235" s="249"/>
      <c r="GBX235" s="250"/>
      <c r="GBY235" s="248"/>
      <c r="GBZ235" s="249"/>
      <c r="GCA235" s="250"/>
      <c r="GCB235" s="248"/>
      <c r="GCC235" s="249"/>
      <c r="GCD235" s="250"/>
      <c r="GCE235" s="248"/>
      <c r="GCF235" s="249"/>
      <c r="GCG235" s="250"/>
      <c r="GCH235" s="248"/>
      <c r="GCI235" s="249"/>
      <c r="GCJ235" s="250"/>
      <c r="GCK235" s="248"/>
      <c r="GCL235" s="249"/>
      <c r="GCM235" s="250"/>
      <c r="GCN235" s="248"/>
      <c r="GCO235" s="249"/>
      <c r="GCP235" s="250"/>
      <c r="GCQ235" s="248"/>
      <c r="GCR235" s="249"/>
      <c r="GCS235" s="250"/>
      <c r="GCT235" s="248"/>
      <c r="GCU235" s="249"/>
      <c r="GCV235" s="250"/>
      <c r="GCW235" s="248"/>
      <c r="GCX235" s="249"/>
      <c r="GCY235" s="250"/>
      <c r="GCZ235" s="248"/>
      <c r="GDA235" s="249"/>
      <c r="GDB235" s="250"/>
      <c r="GDC235" s="248"/>
      <c r="GDD235" s="249"/>
      <c r="GDE235" s="250"/>
      <c r="GDF235" s="248"/>
      <c r="GDG235" s="249"/>
      <c r="GDH235" s="250"/>
      <c r="GDI235" s="248"/>
      <c r="GDJ235" s="249"/>
      <c r="GDK235" s="250"/>
      <c r="GDL235" s="248"/>
      <c r="GDM235" s="249"/>
      <c r="GDN235" s="250"/>
      <c r="GDO235" s="248"/>
      <c r="GDP235" s="249"/>
      <c r="GDQ235" s="250"/>
      <c r="GDR235" s="248"/>
      <c r="GDS235" s="249"/>
      <c r="GDT235" s="250"/>
      <c r="GDU235" s="248"/>
      <c r="GDV235" s="249"/>
      <c r="GDW235" s="250"/>
      <c r="GDX235" s="248"/>
      <c r="GDY235" s="249"/>
      <c r="GDZ235" s="250"/>
      <c r="GEA235" s="248"/>
      <c r="GEB235" s="249"/>
      <c r="GEC235" s="250"/>
      <c r="GED235" s="248"/>
      <c r="GEE235" s="249"/>
      <c r="GEF235" s="250"/>
      <c r="GEG235" s="248"/>
      <c r="GEH235" s="249"/>
      <c r="GEI235" s="250"/>
      <c r="GEJ235" s="248"/>
      <c r="GEK235" s="249"/>
      <c r="GEL235" s="250"/>
      <c r="GEM235" s="248"/>
      <c r="GEN235" s="249"/>
      <c r="GEO235" s="250"/>
      <c r="GEP235" s="248"/>
      <c r="GEQ235" s="249"/>
      <c r="GER235" s="250"/>
      <c r="GES235" s="248"/>
      <c r="GET235" s="249"/>
      <c r="GEU235" s="250"/>
      <c r="GEV235" s="248"/>
      <c r="GEW235" s="249"/>
      <c r="GEX235" s="250"/>
      <c r="GEY235" s="248"/>
      <c r="GEZ235" s="249"/>
      <c r="GFA235" s="250"/>
      <c r="GFB235" s="248"/>
      <c r="GFC235" s="249"/>
      <c r="GFD235" s="250"/>
      <c r="GFE235" s="248"/>
      <c r="GFF235" s="249"/>
      <c r="GFG235" s="250"/>
      <c r="GFH235" s="248"/>
      <c r="GFI235" s="249"/>
      <c r="GFJ235" s="250"/>
      <c r="GFK235" s="248"/>
      <c r="GFL235" s="249"/>
      <c r="GFM235" s="250"/>
      <c r="GFN235" s="248"/>
      <c r="GFO235" s="249"/>
      <c r="GFP235" s="250"/>
      <c r="GFQ235" s="248"/>
      <c r="GFR235" s="249"/>
      <c r="GFS235" s="250"/>
      <c r="GFT235" s="248"/>
      <c r="GFU235" s="249"/>
      <c r="GFV235" s="250"/>
      <c r="GFW235" s="248"/>
      <c r="GFX235" s="249"/>
      <c r="GFY235" s="250"/>
      <c r="GFZ235" s="248"/>
      <c r="GGA235" s="249"/>
      <c r="GGB235" s="250"/>
      <c r="GGC235" s="248"/>
      <c r="GGD235" s="249"/>
      <c r="GGE235" s="250"/>
      <c r="GGF235" s="248"/>
      <c r="GGG235" s="249"/>
      <c r="GGH235" s="250"/>
      <c r="GGI235" s="248"/>
      <c r="GGJ235" s="249"/>
      <c r="GGK235" s="250"/>
      <c r="GGL235" s="248"/>
      <c r="GGM235" s="249"/>
      <c r="GGN235" s="250"/>
      <c r="GGO235" s="248"/>
      <c r="GGP235" s="249"/>
      <c r="GGQ235" s="250"/>
      <c r="GGR235" s="248"/>
      <c r="GGS235" s="249"/>
      <c r="GGT235" s="250"/>
      <c r="GGU235" s="248"/>
      <c r="GGV235" s="249"/>
      <c r="GGW235" s="250"/>
      <c r="GGX235" s="248"/>
      <c r="GGY235" s="249"/>
      <c r="GGZ235" s="250"/>
      <c r="GHA235" s="248"/>
      <c r="GHB235" s="249"/>
      <c r="GHC235" s="250"/>
      <c r="GHD235" s="248"/>
      <c r="GHE235" s="249"/>
      <c r="GHF235" s="250"/>
      <c r="GHG235" s="248"/>
      <c r="GHH235" s="249"/>
      <c r="GHI235" s="250"/>
      <c r="GHJ235" s="248"/>
      <c r="GHK235" s="249"/>
      <c r="GHL235" s="250"/>
      <c r="GHM235" s="248"/>
      <c r="GHN235" s="249"/>
      <c r="GHO235" s="250"/>
      <c r="GHP235" s="248"/>
      <c r="GHQ235" s="249"/>
      <c r="GHR235" s="250"/>
      <c r="GHS235" s="248"/>
      <c r="GHT235" s="249"/>
      <c r="GHU235" s="250"/>
      <c r="GHV235" s="248"/>
      <c r="GHW235" s="249"/>
      <c r="GHX235" s="250"/>
      <c r="GHY235" s="248"/>
      <c r="GHZ235" s="249"/>
      <c r="GIA235" s="250"/>
      <c r="GIB235" s="248"/>
      <c r="GIC235" s="249"/>
      <c r="GID235" s="250"/>
      <c r="GIE235" s="248"/>
      <c r="GIF235" s="249"/>
      <c r="GIG235" s="250"/>
      <c r="GIH235" s="248"/>
      <c r="GII235" s="249"/>
      <c r="GIJ235" s="250"/>
      <c r="GIK235" s="248"/>
      <c r="GIL235" s="249"/>
      <c r="GIM235" s="250"/>
      <c r="GIN235" s="248"/>
      <c r="GIO235" s="249"/>
      <c r="GIP235" s="250"/>
      <c r="GIQ235" s="248"/>
      <c r="GIR235" s="249"/>
      <c r="GIS235" s="250"/>
      <c r="GIT235" s="248"/>
      <c r="GIU235" s="249"/>
      <c r="GIV235" s="250"/>
      <c r="GIW235" s="248"/>
      <c r="GIX235" s="249"/>
      <c r="GIY235" s="250"/>
      <c r="GIZ235" s="248"/>
      <c r="GJA235" s="249"/>
      <c r="GJB235" s="250"/>
      <c r="GJC235" s="248"/>
      <c r="GJD235" s="249"/>
      <c r="GJE235" s="250"/>
      <c r="GJF235" s="248"/>
      <c r="GJG235" s="249"/>
      <c r="GJH235" s="250"/>
      <c r="GJI235" s="248"/>
      <c r="GJJ235" s="249"/>
      <c r="GJK235" s="250"/>
      <c r="GJL235" s="248"/>
      <c r="GJM235" s="249"/>
      <c r="GJN235" s="250"/>
      <c r="GJO235" s="248"/>
      <c r="GJP235" s="249"/>
      <c r="GJQ235" s="250"/>
      <c r="GJR235" s="248"/>
      <c r="GJS235" s="249"/>
      <c r="GJT235" s="250"/>
      <c r="GJU235" s="248"/>
      <c r="GJV235" s="249"/>
      <c r="GJW235" s="250"/>
      <c r="GJX235" s="248"/>
      <c r="GJY235" s="249"/>
      <c r="GJZ235" s="250"/>
      <c r="GKA235" s="248"/>
      <c r="GKB235" s="249"/>
      <c r="GKC235" s="250"/>
      <c r="GKD235" s="248"/>
      <c r="GKE235" s="249"/>
      <c r="GKF235" s="250"/>
      <c r="GKG235" s="248"/>
      <c r="GKH235" s="249"/>
      <c r="GKI235" s="250"/>
      <c r="GKJ235" s="248"/>
      <c r="GKK235" s="249"/>
      <c r="GKL235" s="250"/>
      <c r="GKM235" s="248"/>
      <c r="GKN235" s="249"/>
      <c r="GKO235" s="250"/>
      <c r="GKP235" s="248"/>
      <c r="GKQ235" s="249"/>
      <c r="GKR235" s="250"/>
      <c r="GKS235" s="248"/>
      <c r="GKT235" s="249"/>
      <c r="GKU235" s="250"/>
      <c r="GKV235" s="248"/>
      <c r="GKW235" s="249"/>
      <c r="GKX235" s="250"/>
      <c r="GKY235" s="248"/>
      <c r="GKZ235" s="249"/>
      <c r="GLA235" s="250"/>
      <c r="GLB235" s="248"/>
      <c r="GLC235" s="249"/>
      <c r="GLD235" s="250"/>
      <c r="GLE235" s="248"/>
      <c r="GLF235" s="249"/>
      <c r="GLG235" s="250"/>
      <c r="GLH235" s="248"/>
      <c r="GLI235" s="249"/>
      <c r="GLJ235" s="250"/>
      <c r="GLK235" s="248"/>
      <c r="GLL235" s="249"/>
      <c r="GLM235" s="250"/>
      <c r="GLN235" s="248"/>
      <c r="GLO235" s="249"/>
      <c r="GLP235" s="250"/>
      <c r="GLQ235" s="248"/>
      <c r="GLR235" s="249"/>
      <c r="GLS235" s="250"/>
      <c r="GLT235" s="248"/>
      <c r="GLU235" s="249"/>
      <c r="GLV235" s="250"/>
      <c r="GLW235" s="248"/>
      <c r="GLX235" s="249"/>
      <c r="GLY235" s="250"/>
      <c r="GLZ235" s="248"/>
      <c r="GMA235" s="249"/>
      <c r="GMB235" s="250"/>
      <c r="GMC235" s="248"/>
      <c r="GMD235" s="249"/>
      <c r="GME235" s="250"/>
      <c r="GMF235" s="248"/>
      <c r="GMG235" s="249"/>
      <c r="GMH235" s="250"/>
      <c r="GMI235" s="248"/>
      <c r="GMJ235" s="249"/>
      <c r="GMK235" s="250"/>
      <c r="GML235" s="248"/>
      <c r="GMM235" s="249"/>
      <c r="GMN235" s="250"/>
      <c r="GMO235" s="248"/>
      <c r="GMP235" s="249"/>
      <c r="GMQ235" s="250"/>
      <c r="GMR235" s="248"/>
      <c r="GMS235" s="249"/>
      <c r="GMT235" s="250"/>
      <c r="GMU235" s="248"/>
      <c r="GMV235" s="249"/>
      <c r="GMW235" s="250"/>
      <c r="GMX235" s="248"/>
      <c r="GMY235" s="249"/>
      <c r="GMZ235" s="250"/>
      <c r="GNA235" s="248"/>
      <c r="GNB235" s="249"/>
      <c r="GNC235" s="250"/>
      <c r="GND235" s="248"/>
      <c r="GNE235" s="249"/>
      <c r="GNF235" s="250"/>
      <c r="GNG235" s="248"/>
      <c r="GNH235" s="249"/>
      <c r="GNI235" s="250"/>
      <c r="GNJ235" s="248"/>
      <c r="GNK235" s="249"/>
      <c r="GNL235" s="250"/>
      <c r="GNM235" s="248"/>
      <c r="GNN235" s="249"/>
      <c r="GNO235" s="250"/>
      <c r="GNP235" s="248"/>
      <c r="GNQ235" s="249"/>
      <c r="GNR235" s="250"/>
      <c r="GNS235" s="248"/>
      <c r="GNT235" s="249"/>
      <c r="GNU235" s="250"/>
      <c r="GNV235" s="248"/>
      <c r="GNW235" s="249"/>
      <c r="GNX235" s="250"/>
      <c r="GNY235" s="248"/>
      <c r="GNZ235" s="249"/>
      <c r="GOA235" s="250"/>
      <c r="GOB235" s="248"/>
      <c r="GOC235" s="249"/>
      <c r="GOD235" s="250"/>
      <c r="GOE235" s="248"/>
      <c r="GOF235" s="249"/>
      <c r="GOG235" s="250"/>
      <c r="GOH235" s="248"/>
      <c r="GOI235" s="249"/>
      <c r="GOJ235" s="250"/>
      <c r="GOK235" s="248"/>
      <c r="GOL235" s="249"/>
      <c r="GOM235" s="250"/>
      <c r="GON235" s="248"/>
      <c r="GOO235" s="249"/>
      <c r="GOP235" s="250"/>
      <c r="GOQ235" s="248"/>
      <c r="GOR235" s="249"/>
      <c r="GOS235" s="250"/>
      <c r="GOT235" s="248"/>
      <c r="GOU235" s="249"/>
      <c r="GOV235" s="250"/>
      <c r="GOW235" s="248"/>
      <c r="GOX235" s="249"/>
      <c r="GOY235" s="250"/>
      <c r="GOZ235" s="248"/>
      <c r="GPA235" s="249"/>
      <c r="GPB235" s="250"/>
      <c r="GPC235" s="248"/>
      <c r="GPD235" s="249"/>
      <c r="GPE235" s="250"/>
      <c r="GPF235" s="248"/>
      <c r="GPG235" s="249"/>
      <c r="GPH235" s="250"/>
      <c r="GPI235" s="248"/>
      <c r="GPJ235" s="249"/>
      <c r="GPK235" s="250"/>
      <c r="GPL235" s="248"/>
      <c r="GPM235" s="249"/>
      <c r="GPN235" s="250"/>
      <c r="GPO235" s="248"/>
      <c r="GPP235" s="249"/>
      <c r="GPQ235" s="250"/>
      <c r="GPR235" s="248"/>
      <c r="GPS235" s="249"/>
      <c r="GPT235" s="250"/>
      <c r="GPU235" s="248"/>
      <c r="GPV235" s="249"/>
      <c r="GPW235" s="250"/>
      <c r="GPX235" s="248"/>
      <c r="GPY235" s="249"/>
      <c r="GPZ235" s="250"/>
      <c r="GQA235" s="248"/>
      <c r="GQB235" s="249"/>
      <c r="GQC235" s="250"/>
      <c r="GQD235" s="248"/>
      <c r="GQE235" s="249"/>
      <c r="GQF235" s="250"/>
      <c r="GQG235" s="248"/>
      <c r="GQH235" s="249"/>
      <c r="GQI235" s="250"/>
      <c r="GQJ235" s="248"/>
      <c r="GQK235" s="249"/>
      <c r="GQL235" s="250"/>
      <c r="GQM235" s="248"/>
      <c r="GQN235" s="249"/>
      <c r="GQO235" s="250"/>
      <c r="GQP235" s="248"/>
      <c r="GQQ235" s="249"/>
      <c r="GQR235" s="250"/>
      <c r="GQS235" s="248"/>
      <c r="GQT235" s="249"/>
      <c r="GQU235" s="250"/>
      <c r="GQV235" s="248"/>
      <c r="GQW235" s="249"/>
      <c r="GQX235" s="250"/>
      <c r="GQY235" s="248"/>
      <c r="GQZ235" s="249"/>
      <c r="GRA235" s="250"/>
      <c r="GRB235" s="248"/>
      <c r="GRC235" s="249"/>
      <c r="GRD235" s="250"/>
      <c r="GRE235" s="248"/>
      <c r="GRF235" s="249"/>
      <c r="GRG235" s="250"/>
      <c r="GRH235" s="248"/>
      <c r="GRI235" s="249"/>
      <c r="GRJ235" s="250"/>
      <c r="GRK235" s="248"/>
      <c r="GRL235" s="249"/>
      <c r="GRM235" s="250"/>
      <c r="GRN235" s="248"/>
      <c r="GRO235" s="249"/>
      <c r="GRP235" s="250"/>
      <c r="GRQ235" s="248"/>
      <c r="GRR235" s="249"/>
      <c r="GRS235" s="250"/>
      <c r="GRT235" s="248"/>
      <c r="GRU235" s="249"/>
      <c r="GRV235" s="250"/>
      <c r="GRW235" s="248"/>
      <c r="GRX235" s="249"/>
      <c r="GRY235" s="250"/>
      <c r="GRZ235" s="248"/>
      <c r="GSA235" s="249"/>
      <c r="GSB235" s="250"/>
      <c r="GSC235" s="248"/>
      <c r="GSD235" s="249"/>
      <c r="GSE235" s="250"/>
      <c r="GSF235" s="248"/>
      <c r="GSG235" s="249"/>
      <c r="GSH235" s="250"/>
      <c r="GSI235" s="248"/>
      <c r="GSJ235" s="249"/>
      <c r="GSK235" s="250"/>
      <c r="GSL235" s="248"/>
      <c r="GSM235" s="249"/>
      <c r="GSN235" s="250"/>
      <c r="GSO235" s="248"/>
      <c r="GSP235" s="249"/>
      <c r="GSQ235" s="250"/>
      <c r="GSR235" s="248"/>
      <c r="GSS235" s="249"/>
      <c r="GST235" s="250"/>
      <c r="GSU235" s="248"/>
      <c r="GSV235" s="249"/>
      <c r="GSW235" s="250"/>
      <c r="GSX235" s="248"/>
      <c r="GSY235" s="249"/>
      <c r="GSZ235" s="250"/>
      <c r="GTA235" s="248"/>
      <c r="GTB235" s="249"/>
      <c r="GTC235" s="250"/>
      <c r="GTD235" s="248"/>
      <c r="GTE235" s="249"/>
      <c r="GTF235" s="250"/>
      <c r="GTG235" s="248"/>
      <c r="GTH235" s="249"/>
      <c r="GTI235" s="250"/>
      <c r="GTJ235" s="248"/>
      <c r="GTK235" s="249"/>
      <c r="GTL235" s="250"/>
      <c r="GTM235" s="248"/>
      <c r="GTN235" s="249"/>
      <c r="GTO235" s="250"/>
      <c r="GTP235" s="248"/>
      <c r="GTQ235" s="249"/>
      <c r="GTR235" s="250"/>
      <c r="GTS235" s="248"/>
      <c r="GTT235" s="249"/>
      <c r="GTU235" s="250"/>
      <c r="GTV235" s="248"/>
      <c r="GTW235" s="249"/>
      <c r="GTX235" s="250"/>
      <c r="GTY235" s="248"/>
      <c r="GTZ235" s="249"/>
      <c r="GUA235" s="250"/>
      <c r="GUB235" s="248"/>
      <c r="GUC235" s="249"/>
      <c r="GUD235" s="250"/>
      <c r="GUE235" s="248"/>
      <c r="GUF235" s="249"/>
      <c r="GUG235" s="250"/>
      <c r="GUH235" s="248"/>
      <c r="GUI235" s="249"/>
      <c r="GUJ235" s="250"/>
      <c r="GUK235" s="248"/>
      <c r="GUL235" s="249"/>
      <c r="GUM235" s="250"/>
      <c r="GUN235" s="248"/>
      <c r="GUO235" s="249"/>
      <c r="GUP235" s="250"/>
      <c r="GUQ235" s="248"/>
      <c r="GUR235" s="249"/>
      <c r="GUS235" s="250"/>
      <c r="GUT235" s="248"/>
      <c r="GUU235" s="249"/>
      <c r="GUV235" s="250"/>
      <c r="GUW235" s="248"/>
      <c r="GUX235" s="249"/>
      <c r="GUY235" s="250"/>
      <c r="GUZ235" s="248"/>
      <c r="GVA235" s="249"/>
      <c r="GVB235" s="250"/>
      <c r="GVC235" s="248"/>
      <c r="GVD235" s="249"/>
      <c r="GVE235" s="250"/>
      <c r="GVF235" s="248"/>
      <c r="GVG235" s="249"/>
      <c r="GVH235" s="250"/>
      <c r="GVI235" s="248"/>
      <c r="GVJ235" s="249"/>
      <c r="GVK235" s="250"/>
      <c r="GVL235" s="248"/>
      <c r="GVM235" s="249"/>
      <c r="GVN235" s="250"/>
      <c r="GVO235" s="248"/>
      <c r="GVP235" s="249"/>
      <c r="GVQ235" s="250"/>
      <c r="GVR235" s="248"/>
      <c r="GVS235" s="249"/>
      <c r="GVT235" s="250"/>
      <c r="GVU235" s="248"/>
      <c r="GVV235" s="249"/>
      <c r="GVW235" s="250"/>
      <c r="GVX235" s="248"/>
      <c r="GVY235" s="249"/>
      <c r="GVZ235" s="250"/>
      <c r="GWA235" s="248"/>
      <c r="GWB235" s="249"/>
      <c r="GWC235" s="250"/>
      <c r="GWD235" s="248"/>
      <c r="GWE235" s="249"/>
      <c r="GWF235" s="250"/>
      <c r="GWG235" s="248"/>
      <c r="GWH235" s="249"/>
      <c r="GWI235" s="250"/>
      <c r="GWJ235" s="248"/>
      <c r="GWK235" s="249"/>
      <c r="GWL235" s="250"/>
      <c r="GWM235" s="248"/>
      <c r="GWN235" s="249"/>
      <c r="GWO235" s="250"/>
      <c r="GWP235" s="248"/>
      <c r="GWQ235" s="249"/>
      <c r="GWR235" s="250"/>
      <c r="GWS235" s="248"/>
      <c r="GWT235" s="249"/>
      <c r="GWU235" s="250"/>
      <c r="GWV235" s="248"/>
      <c r="GWW235" s="249"/>
      <c r="GWX235" s="250"/>
      <c r="GWY235" s="248"/>
      <c r="GWZ235" s="249"/>
      <c r="GXA235" s="250"/>
      <c r="GXB235" s="248"/>
      <c r="GXC235" s="249"/>
      <c r="GXD235" s="250"/>
      <c r="GXE235" s="248"/>
      <c r="GXF235" s="249"/>
      <c r="GXG235" s="250"/>
      <c r="GXH235" s="248"/>
      <c r="GXI235" s="249"/>
      <c r="GXJ235" s="250"/>
      <c r="GXK235" s="248"/>
      <c r="GXL235" s="249"/>
      <c r="GXM235" s="250"/>
      <c r="GXN235" s="248"/>
      <c r="GXO235" s="249"/>
      <c r="GXP235" s="250"/>
      <c r="GXQ235" s="248"/>
      <c r="GXR235" s="249"/>
      <c r="GXS235" s="250"/>
      <c r="GXT235" s="248"/>
      <c r="GXU235" s="249"/>
      <c r="GXV235" s="250"/>
      <c r="GXW235" s="248"/>
      <c r="GXX235" s="249"/>
      <c r="GXY235" s="250"/>
      <c r="GXZ235" s="248"/>
      <c r="GYA235" s="249"/>
      <c r="GYB235" s="250"/>
      <c r="GYC235" s="248"/>
      <c r="GYD235" s="249"/>
      <c r="GYE235" s="250"/>
      <c r="GYF235" s="248"/>
      <c r="GYG235" s="249"/>
      <c r="GYH235" s="250"/>
      <c r="GYI235" s="248"/>
      <c r="GYJ235" s="249"/>
      <c r="GYK235" s="250"/>
      <c r="GYL235" s="248"/>
      <c r="GYM235" s="249"/>
      <c r="GYN235" s="250"/>
      <c r="GYO235" s="248"/>
      <c r="GYP235" s="249"/>
      <c r="GYQ235" s="250"/>
      <c r="GYR235" s="248"/>
      <c r="GYS235" s="249"/>
      <c r="GYT235" s="250"/>
      <c r="GYU235" s="248"/>
      <c r="GYV235" s="249"/>
      <c r="GYW235" s="250"/>
      <c r="GYX235" s="248"/>
      <c r="GYY235" s="249"/>
      <c r="GYZ235" s="250"/>
      <c r="GZA235" s="248"/>
      <c r="GZB235" s="249"/>
      <c r="GZC235" s="250"/>
      <c r="GZD235" s="248"/>
      <c r="GZE235" s="249"/>
      <c r="GZF235" s="250"/>
      <c r="GZG235" s="248"/>
      <c r="GZH235" s="249"/>
      <c r="GZI235" s="250"/>
      <c r="GZJ235" s="248"/>
      <c r="GZK235" s="249"/>
      <c r="GZL235" s="250"/>
      <c r="GZM235" s="248"/>
      <c r="GZN235" s="249"/>
      <c r="GZO235" s="250"/>
      <c r="GZP235" s="248"/>
      <c r="GZQ235" s="249"/>
      <c r="GZR235" s="250"/>
      <c r="GZS235" s="248"/>
      <c r="GZT235" s="249"/>
      <c r="GZU235" s="250"/>
      <c r="GZV235" s="248"/>
      <c r="GZW235" s="249"/>
      <c r="GZX235" s="250"/>
      <c r="GZY235" s="248"/>
      <c r="GZZ235" s="249"/>
      <c r="HAA235" s="250"/>
      <c r="HAB235" s="248"/>
      <c r="HAC235" s="249"/>
      <c r="HAD235" s="250"/>
      <c r="HAE235" s="248"/>
      <c r="HAF235" s="249"/>
      <c r="HAG235" s="250"/>
      <c r="HAH235" s="248"/>
      <c r="HAI235" s="249"/>
      <c r="HAJ235" s="250"/>
      <c r="HAK235" s="248"/>
      <c r="HAL235" s="249"/>
      <c r="HAM235" s="250"/>
      <c r="HAN235" s="248"/>
      <c r="HAO235" s="249"/>
      <c r="HAP235" s="250"/>
      <c r="HAQ235" s="248"/>
      <c r="HAR235" s="249"/>
      <c r="HAS235" s="250"/>
      <c r="HAT235" s="248"/>
      <c r="HAU235" s="249"/>
      <c r="HAV235" s="250"/>
      <c r="HAW235" s="248"/>
      <c r="HAX235" s="249"/>
      <c r="HAY235" s="250"/>
      <c r="HAZ235" s="248"/>
      <c r="HBA235" s="249"/>
      <c r="HBB235" s="250"/>
      <c r="HBC235" s="248"/>
      <c r="HBD235" s="249"/>
      <c r="HBE235" s="250"/>
      <c r="HBF235" s="248"/>
      <c r="HBG235" s="249"/>
      <c r="HBH235" s="250"/>
      <c r="HBI235" s="248"/>
      <c r="HBJ235" s="249"/>
      <c r="HBK235" s="250"/>
      <c r="HBL235" s="248"/>
      <c r="HBM235" s="249"/>
      <c r="HBN235" s="250"/>
      <c r="HBO235" s="248"/>
      <c r="HBP235" s="249"/>
      <c r="HBQ235" s="250"/>
      <c r="HBR235" s="248"/>
      <c r="HBS235" s="249"/>
      <c r="HBT235" s="250"/>
      <c r="HBU235" s="248"/>
      <c r="HBV235" s="249"/>
      <c r="HBW235" s="250"/>
      <c r="HBX235" s="248"/>
      <c r="HBY235" s="249"/>
      <c r="HBZ235" s="250"/>
      <c r="HCA235" s="248"/>
      <c r="HCB235" s="249"/>
      <c r="HCC235" s="250"/>
      <c r="HCD235" s="248"/>
      <c r="HCE235" s="249"/>
      <c r="HCF235" s="250"/>
      <c r="HCG235" s="248"/>
      <c r="HCH235" s="249"/>
      <c r="HCI235" s="250"/>
      <c r="HCJ235" s="248"/>
      <c r="HCK235" s="249"/>
      <c r="HCL235" s="250"/>
      <c r="HCM235" s="248"/>
      <c r="HCN235" s="249"/>
      <c r="HCO235" s="250"/>
      <c r="HCP235" s="248"/>
      <c r="HCQ235" s="249"/>
      <c r="HCR235" s="250"/>
      <c r="HCS235" s="248"/>
      <c r="HCT235" s="249"/>
      <c r="HCU235" s="250"/>
      <c r="HCV235" s="248"/>
      <c r="HCW235" s="249"/>
      <c r="HCX235" s="250"/>
      <c r="HCY235" s="248"/>
      <c r="HCZ235" s="249"/>
      <c r="HDA235" s="250"/>
      <c r="HDB235" s="248"/>
      <c r="HDC235" s="249"/>
      <c r="HDD235" s="250"/>
      <c r="HDE235" s="248"/>
      <c r="HDF235" s="249"/>
      <c r="HDG235" s="250"/>
      <c r="HDH235" s="248"/>
      <c r="HDI235" s="249"/>
      <c r="HDJ235" s="250"/>
      <c r="HDK235" s="248"/>
      <c r="HDL235" s="249"/>
      <c r="HDM235" s="250"/>
      <c r="HDN235" s="248"/>
      <c r="HDO235" s="249"/>
      <c r="HDP235" s="250"/>
      <c r="HDQ235" s="248"/>
      <c r="HDR235" s="249"/>
      <c r="HDS235" s="250"/>
      <c r="HDT235" s="248"/>
      <c r="HDU235" s="249"/>
      <c r="HDV235" s="250"/>
      <c r="HDW235" s="248"/>
      <c r="HDX235" s="249"/>
      <c r="HDY235" s="250"/>
      <c r="HDZ235" s="248"/>
      <c r="HEA235" s="249"/>
      <c r="HEB235" s="250"/>
      <c r="HEC235" s="248"/>
      <c r="HED235" s="249"/>
      <c r="HEE235" s="250"/>
      <c r="HEF235" s="248"/>
      <c r="HEG235" s="249"/>
      <c r="HEH235" s="250"/>
      <c r="HEI235" s="248"/>
      <c r="HEJ235" s="249"/>
      <c r="HEK235" s="250"/>
      <c r="HEL235" s="248"/>
      <c r="HEM235" s="249"/>
      <c r="HEN235" s="250"/>
      <c r="HEO235" s="248"/>
      <c r="HEP235" s="249"/>
      <c r="HEQ235" s="250"/>
      <c r="HER235" s="248"/>
      <c r="HES235" s="249"/>
      <c r="HET235" s="250"/>
      <c r="HEU235" s="248"/>
      <c r="HEV235" s="249"/>
      <c r="HEW235" s="250"/>
      <c r="HEX235" s="248"/>
      <c r="HEY235" s="249"/>
      <c r="HEZ235" s="250"/>
      <c r="HFA235" s="248"/>
      <c r="HFB235" s="249"/>
      <c r="HFC235" s="250"/>
      <c r="HFD235" s="248"/>
      <c r="HFE235" s="249"/>
      <c r="HFF235" s="250"/>
      <c r="HFG235" s="248"/>
      <c r="HFH235" s="249"/>
      <c r="HFI235" s="250"/>
      <c r="HFJ235" s="248"/>
      <c r="HFK235" s="249"/>
      <c r="HFL235" s="250"/>
      <c r="HFM235" s="248"/>
      <c r="HFN235" s="249"/>
      <c r="HFO235" s="250"/>
      <c r="HFP235" s="248"/>
      <c r="HFQ235" s="249"/>
      <c r="HFR235" s="250"/>
      <c r="HFS235" s="248"/>
      <c r="HFT235" s="249"/>
      <c r="HFU235" s="250"/>
      <c r="HFV235" s="248"/>
      <c r="HFW235" s="249"/>
      <c r="HFX235" s="250"/>
      <c r="HFY235" s="248"/>
      <c r="HFZ235" s="249"/>
      <c r="HGA235" s="250"/>
      <c r="HGB235" s="248"/>
      <c r="HGC235" s="249"/>
      <c r="HGD235" s="250"/>
      <c r="HGE235" s="248"/>
      <c r="HGF235" s="249"/>
      <c r="HGG235" s="250"/>
      <c r="HGH235" s="248"/>
      <c r="HGI235" s="249"/>
      <c r="HGJ235" s="250"/>
      <c r="HGK235" s="248"/>
      <c r="HGL235" s="249"/>
      <c r="HGM235" s="250"/>
      <c r="HGN235" s="248"/>
      <c r="HGO235" s="249"/>
      <c r="HGP235" s="250"/>
      <c r="HGQ235" s="248"/>
      <c r="HGR235" s="249"/>
      <c r="HGS235" s="250"/>
      <c r="HGT235" s="248"/>
      <c r="HGU235" s="249"/>
      <c r="HGV235" s="250"/>
      <c r="HGW235" s="248"/>
      <c r="HGX235" s="249"/>
      <c r="HGY235" s="250"/>
      <c r="HGZ235" s="248"/>
      <c r="HHA235" s="249"/>
      <c r="HHB235" s="250"/>
      <c r="HHC235" s="248"/>
      <c r="HHD235" s="249"/>
      <c r="HHE235" s="250"/>
      <c r="HHF235" s="248"/>
      <c r="HHG235" s="249"/>
      <c r="HHH235" s="250"/>
      <c r="HHI235" s="248"/>
      <c r="HHJ235" s="249"/>
      <c r="HHK235" s="250"/>
      <c r="HHL235" s="248"/>
      <c r="HHM235" s="249"/>
      <c r="HHN235" s="250"/>
      <c r="HHO235" s="248"/>
      <c r="HHP235" s="249"/>
      <c r="HHQ235" s="250"/>
      <c r="HHR235" s="248"/>
      <c r="HHS235" s="249"/>
      <c r="HHT235" s="250"/>
      <c r="HHU235" s="248"/>
      <c r="HHV235" s="249"/>
      <c r="HHW235" s="250"/>
      <c r="HHX235" s="248"/>
      <c r="HHY235" s="249"/>
      <c r="HHZ235" s="250"/>
      <c r="HIA235" s="248"/>
      <c r="HIB235" s="249"/>
      <c r="HIC235" s="250"/>
      <c r="HID235" s="248"/>
      <c r="HIE235" s="249"/>
      <c r="HIF235" s="250"/>
      <c r="HIG235" s="248"/>
      <c r="HIH235" s="249"/>
      <c r="HII235" s="250"/>
      <c r="HIJ235" s="248"/>
      <c r="HIK235" s="249"/>
      <c r="HIL235" s="250"/>
      <c r="HIM235" s="248"/>
      <c r="HIN235" s="249"/>
      <c r="HIO235" s="250"/>
      <c r="HIP235" s="248"/>
      <c r="HIQ235" s="249"/>
      <c r="HIR235" s="250"/>
      <c r="HIS235" s="248"/>
      <c r="HIT235" s="249"/>
      <c r="HIU235" s="250"/>
      <c r="HIV235" s="248"/>
      <c r="HIW235" s="249"/>
      <c r="HIX235" s="250"/>
      <c r="HIY235" s="248"/>
      <c r="HIZ235" s="249"/>
      <c r="HJA235" s="250"/>
      <c r="HJB235" s="248"/>
      <c r="HJC235" s="249"/>
      <c r="HJD235" s="250"/>
      <c r="HJE235" s="248"/>
      <c r="HJF235" s="249"/>
      <c r="HJG235" s="250"/>
      <c r="HJH235" s="248"/>
      <c r="HJI235" s="249"/>
      <c r="HJJ235" s="250"/>
      <c r="HJK235" s="248"/>
      <c r="HJL235" s="249"/>
      <c r="HJM235" s="250"/>
      <c r="HJN235" s="248"/>
      <c r="HJO235" s="249"/>
      <c r="HJP235" s="250"/>
      <c r="HJQ235" s="248"/>
      <c r="HJR235" s="249"/>
      <c r="HJS235" s="250"/>
      <c r="HJT235" s="248"/>
      <c r="HJU235" s="249"/>
      <c r="HJV235" s="250"/>
      <c r="HJW235" s="248"/>
      <c r="HJX235" s="249"/>
      <c r="HJY235" s="250"/>
      <c r="HJZ235" s="248"/>
      <c r="HKA235" s="249"/>
      <c r="HKB235" s="250"/>
      <c r="HKC235" s="248"/>
      <c r="HKD235" s="249"/>
      <c r="HKE235" s="250"/>
      <c r="HKF235" s="248"/>
      <c r="HKG235" s="249"/>
      <c r="HKH235" s="250"/>
      <c r="HKI235" s="248"/>
      <c r="HKJ235" s="249"/>
      <c r="HKK235" s="250"/>
      <c r="HKL235" s="248"/>
      <c r="HKM235" s="249"/>
      <c r="HKN235" s="250"/>
      <c r="HKO235" s="248"/>
      <c r="HKP235" s="249"/>
      <c r="HKQ235" s="250"/>
      <c r="HKR235" s="248"/>
      <c r="HKS235" s="249"/>
      <c r="HKT235" s="250"/>
      <c r="HKU235" s="248"/>
      <c r="HKV235" s="249"/>
      <c r="HKW235" s="250"/>
      <c r="HKX235" s="248"/>
      <c r="HKY235" s="249"/>
      <c r="HKZ235" s="250"/>
      <c r="HLA235" s="248"/>
      <c r="HLB235" s="249"/>
      <c r="HLC235" s="250"/>
      <c r="HLD235" s="248"/>
      <c r="HLE235" s="249"/>
      <c r="HLF235" s="250"/>
      <c r="HLG235" s="248"/>
      <c r="HLH235" s="249"/>
      <c r="HLI235" s="250"/>
      <c r="HLJ235" s="248"/>
      <c r="HLK235" s="249"/>
      <c r="HLL235" s="250"/>
      <c r="HLM235" s="248"/>
      <c r="HLN235" s="249"/>
      <c r="HLO235" s="250"/>
      <c r="HLP235" s="248"/>
      <c r="HLQ235" s="249"/>
      <c r="HLR235" s="250"/>
      <c r="HLS235" s="248"/>
      <c r="HLT235" s="249"/>
      <c r="HLU235" s="250"/>
      <c r="HLV235" s="248"/>
      <c r="HLW235" s="249"/>
      <c r="HLX235" s="250"/>
      <c r="HLY235" s="248"/>
      <c r="HLZ235" s="249"/>
      <c r="HMA235" s="250"/>
      <c r="HMB235" s="248"/>
      <c r="HMC235" s="249"/>
      <c r="HMD235" s="250"/>
      <c r="HME235" s="248"/>
      <c r="HMF235" s="249"/>
      <c r="HMG235" s="250"/>
      <c r="HMH235" s="248"/>
      <c r="HMI235" s="249"/>
      <c r="HMJ235" s="250"/>
      <c r="HMK235" s="248"/>
      <c r="HML235" s="249"/>
      <c r="HMM235" s="250"/>
      <c r="HMN235" s="248"/>
      <c r="HMO235" s="249"/>
      <c r="HMP235" s="250"/>
      <c r="HMQ235" s="248"/>
      <c r="HMR235" s="249"/>
      <c r="HMS235" s="250"/>
      <c r="HMT235" s="248"/>
      <c r="HMU235" s="249"/>
      <c r="HMV235" s="250"/>
      <c r="HMW235" s="248"/>
      <c r="HMX235" s="249"/>
      <c r="HMY235" s="250"/>
      <c r="HMZ235" s="248"/>
      <c r="HNA235" s="249"/>
      <c r="HNB235" s="250"/>
      <c r="HNC235" s="248"/>
      <c r="HND235" s="249"/>
      <c r="HNE235" s="250"/>
      <c r="HNF235" s="248"/>
      <c r="HNG235" s="249"/>
      <c r="HNH235" s="250"/>
      <c r="HNI235" s="248"/>
      <c r="HNJ235" s="249"/>
      <c r="HNK235" s="250"/>
      <c r="HNL235" s="248"/>
      <c r="HNM235" s="249"/>
      <c r="HNN235" s="250"/>
      <c r="HNO235" s="248"/>
      <c r="HNP235" s="249"/>
      <c r="HNQ235" s="250"/>
      <c r="HNR235" s="248"/>
      <c r="HNS235" s="249"/>
      <c r="HNT235" s="250"/>
      <c r="HNU235" s="248"/>
      <c r="HNV235" s="249"/>
      <c r="HNW235" s="250"/>
      <c r="HNX235" s="248"/>
      <c r="HNY235" s="249"/>
      <c r="HNZ235" s="250"/>
      <c r="HOA235" s="248"/>
      <c r="HOB235" s="249"/>
      <c r="HOC235" s="250"/>
      <c r="HOD235" s="248"/>
      <c r="HOE235" s="249"/>
      <c r="HOF235" s="250"/>
      <c r="HOG235" s="248"/>
      <c r="HOH235" s="249"/>
      <c r="HOI235" s="250"/>
      <c r="HOJ235" s="248"/>
      <c r="HOK235" s="249"/>
      <c r="HOL235" s="250"/>
      <c r="HOM235" s="248"/>
      <c r="HON235" s="249"/>
      <c r="HOO235" s="250"/>
      <c r="HOP235" s="248"/>
      <c r="HOQ235" s="249"/>
      <c r="HOR235" s="250"/>
      <c r="HOS235" s="248"/>
      <c r="HOT235" s="249"/>
      <c r="HOU235" s="250"/>
      <c r="HOV235" s="248"/>
      <c r="HOW235" s="249"/>
      <c r="HOX235" s="250"/>
      <c r="HOY235" s="248"/>
      <c r="HOZ235" s="249"/>
      <c r="HPA235" s="250"/>
      <c r="HPB235" s="248"/>
      <c r="HPC235" s="249"/>
      <c r="HPD235" s="250"/>
      <c r="HPE235" s="248"/>
      <c r="HPF235" s="249"/>
      <c r="HPG235" s="250"/>
      <c r="HPH235" s="248"/>
      <c r="HPI235" s="249"/>
      <c r="HPJ235" s="250"/>
      <c r="HPK235" s="248"/>
      <c r="HPL235" s="249"/>
      <c r="HPM235" s="250"/>
      <c r="HPN235" s="248"/>
      <c r="HPO235" s="249"/>
      <c r="HPP235" s="250"/>
      <c r="HPQ235" s="248"/>
      <c r="HPR235" s="249"/>
      <c r="HPS235" s="250"/>
      <c r="HPT235" s="248"/>
      <c r="HPU235" s="249"/>
      <c r="HPV235" s="250"/>
      <c r="HPW235" s="248"/>
      <c r="HPX235" s="249"/>
      <c r="HPY235" s="250"/>
      <c r="HPZ235" s="248"/>
      <c r="HQA235" s="249"/>
      <c r="HQB235" s="250"/>
      <c r="HQC235" s="248"/>
      <c r="HQD235" s="249"/>
      <c r="HQE235" s="250"/>
      <c r="HQF235" s="248"/>
      <c r="HQG235" s="249"/>
      <c r="HQH235" s="250"/>
      <c r="HQI235" s="248"/>
      <c r="HQJ235" s="249"/>
      <c r="HQK235" s="250"/>
      <c r="HQL235" s="248"/>
      <c r="HQM235" s="249"/>
      <c r="HQN235" s="250"/>
      <c r="HQO235" s="248"/>
      <c r="HQP235" s="249"/>
      <c r="HQQ235" s="250"/>
      <c r="HQR235" s="248"/>
      <c r="HQS235" s="249"/>
      <c r="HQT235" s="250"/>
      <c r="HQU235" s="248"/>
      <c r="HQV235" s="249"/>
      <c r="HQW235" s="250"/>
      <c r="HQX235" s="248"/>
      <c r="HQY235" s="249"/>
      <c r="HQZ235" s="250"/>
      <c r="HRA235" s="248"/>
      <c r="HRB235" s="249"/>
      <c r="HRC235" s="250"/>
      <c r="HRD235" s="248"/>
      <c r="HRE235" s="249"/>
      <c r="HRF235" s="250"/>
      <c r="HRG235" s="248"/>
      <c r="HRH235" s="249"/>
      <c r="HRI235" s="250"/>
      <c r="HRJ235" s="248"/>
      <c r="HRK235" s="249"/>
      <c r="HRL235" s="250"/>
      <c r="HRM235" s="248"/>
      <c r="HRN235" s="249"/>
      <c r="HRO235" s="250"/>
      <c r="HRP235" s="248"/>
      <c r="HRQ235" s="249"/>
      <c r="HRR235" s="250"/>
      <c r="HRS235" s="248"/>
      <c r="HRT235" s="249"/>
      <c r="HRU235" s="250"/>
      <c r="HRV235" s="248"/>
      <c r="HRW235" s="249"/>
      <c r="HRX235" s="250"/>
      <c r="HRY235" s="248"/>
      <c r="HRZ235" s="249"/>
      <c r="HSA235" s="250"/>
      <c r="HSB235" s="248"/>
      <c r="HSC235" s="249"/>
      <c r="HSD235" s="250"/>
      <c r="HSE235" s="248"/>
      <c r="HSF235" s="249"/>
      <c r="HSG235" s="250"/>
      <c r="HSH235" s="248"/>
      <c r="HSI235" s="249"/>
      <c r="HSJ235" s="250"/>
      <c r="HSK235" s="248"/>
      <c r="HSL235" s="249"/>
      <c r="HSM235" s="250"/>
      <c r="HSN235" s="248"/>
      <c r="HSO235" s="249"/>
      <c r="HSP235" s="250"/>
      <c r="HSQ235" s="248"/>
      <c r="HSR235" s="249"/>
      <c r="HSS235" s="250"/>
      <c r="HST235" s="248"/>
      <c r="HSU235" s="249"/>
      <c r="HSV235" s="250"/>
      <c r="HSW235" s="248"/>
      <c r="HSX235" s="249"/>
      <c r="HSY235" s="250"/>
      <c r="HSZ235" s="248"/>
      <c r="HTA235" s="249"/>
      <c r="HTB235" s="250"/>
      <c r="HTC235" s="248"/>
      <c r="HTD235" s="249"/>
      <c r="HTE235" s="250"/>
      <c r="HTF235" s="248"/>
      <c r="HTG235" s="249"/>
      <c r="HTH235" s="250"/>
      <c r="HTI235" s="248"/>
      <c r="HTJ235" s="249"/>
      <c r="HTK235" s="250"/>
      <c r="HTL235" s="248"/>
      <c r="HTM235" s="249"/>
      <c r="HTN235" s="250"/>
      <c r="HTO235" s="248"/>
      <c r="HTP235" s="249"/>
      <c r="HTQ235" s="250"/>
      <c r="HTR235" s="248"/>
      <c r="HTS235" s="249"/>
      <c r="HTT235" s="250"/>
      <c r="HTU235" s="248"/>
      <c r="HTV235" s="249"/>
      <c r="HTW235" s="250"/>
      <c r="HTX235" s="248"/>
      <c r="HTY235" s="249"/>
      <c r="HTZ235" s="250"/>
      <c r="HUA235" s="248"/>
      <c r="HUB235" s="249"/>
      <c r="HUC235" s="250"/>
      <c r="HUD235" s="248"/>
      <c r="HUE235" s="249"/>
      <c r="HUF235" s="250"/>
      <c r="HUG235" s="248"/>
      <c r="HUH235" s="249"/>
      <c r="HUI235" s="250"/>
      <c r="HUJ235" s="248"/>
      <c r="HUK235" s="249"/>
      <c r="HUL235" s="250"/>
      <c r="HUM235" s="248"/>
      <c r="HUN235" s="249"/>
      <c r="HUO235" s="250"/>
      <c r="HUP235" s="248"/>
      <c r="HUQ235" s="249"/>
      <c r="HUR235" s="250"/>
      <c r="HUS235" s="248"/>
      <c r="HUT235" s="249"/>
      <c r="HUU235" s="250"/>
      <c r="HUV235" s="248"/>
      <c r="HUW235" s="249"/>
      <c r="HUX235" s="250"/>
      <c r="HUY235" s="248"/>
      <c r="HUZ235" s="249"/>
      <c r="HVA235" s="250"/>
      <c r="HVB235" s="248"/>
      <c r="HVC235" s="249"/>
      <c r="HVD235" s="250"/>
      <c r="HVE235" s="248"/>
      <c r="HVF235" s="249"/>
      <c r="HVG235" s="250"/>
      <c r="HVH235" s="248"/>
      <c r="HVI235" s="249"/>
      <c r="HVJ235" s="250"/>
      <c r="HVK235" s="248"/>
      <c r="HVL235" s="249"/>
      <c r="HVM235" s="250"/>
      <c r="HVN235" s="248"/>
      <c r="HVO235" s="249"/>
      <c r="HVP235" s="250"/>
      <c r="HVQ235" s="248"/>
      <c r="HVR235" s="249"/>
      <c r="HVS235" s="250"/>
      <c r="HVT235" s="248"/>
      <c r="HVU235" s="249"/>
      <c r="HVV235" s="250"/>
      <c r="HVW235" s="248"/>
      <c r="HVX235" s="249"/>
      <c r="HVY235" s="250"/>
      <c r="HVZ235" s="248"/>
      <c r="HWA235" s="249"/>
      <c r="HWB235" s="250"/>
      <c r="HWC235" s="248"/>
      <c r="HWD235" s="249"/>
      <c r="HWE235" s="250"/>
      <c r="HWF235" s="248"/>
      <c r="HWG235" s="249"/>
      <c r="HWH235" s="250"/>
      <c r="HWI235" s="248"/>
      <c r="HWJ235" s="249"/>
      <c r="HWK235" s="250"/>
      <c r="HWL235" s="248"/>
      <c r="HWM235" s="249"/>
      <c r="HWN235" s="250"/>
      <c r="HWO235" s="248"/>
      <c r="HWP235" s="249"/>
      <c r="HWQ235" s="250"/>
      <c r="HWR235" s="248"/>
      <c r="HWS235" s="249"/>
      <c r="HWT235" s="250"/>
      <c r="HWU235" s="248"/>
      <c r="HWV235" s="249"/>
      <c r="HWW235" s="250"/>
      <c r="HWX235" s="248"/>
      <c r="HWY235" s="249"/>
      <c r="HWZ235" s="250"/>
      <c r="HXA235" s="248"/>
      <c r="HXB235" s="249"/>
      <c r="HXC235" s="250"/>
      <c r="HXD235" s="248"/>
      <c r="HXE235" s="249"/>
      <c r="HXF235" s="250"/>
      <c r="HXG235" s="248"/>
      <c r="HXH235" s="249"/>
      <c r="HXI235" s="250"/>
      <c r="HXJ235" s="248"/>
      <c r="HXK235" s="249"/>
      <c r="HXL235" s="250"/>
      <c r="HXM235" s="248"/>
      <c r="HXN235" s="249"/>
      <c r="HXO235" s="250"/>
      <c r="HXP235" s="248"/>
      <c r="HXQ235" s="249"/>
      <c r="HXR235" s="250"/>
      <c r="HXS235" s="248"/>
      <c r="HXT235" s="249"/>
      <c r="HXU235" s="250"/>
      <c r="HXV235" s="248"/>
      <c r="HXW235" s="249"/>
      <c r="HXX235" s="250"/>
      <c r="HXY235" s="248"/>
      <c r="HXZ235" s="249"/>
      <c r="HYA235" s="250"/>
      <c r="HYB235" s="248"/>
      <c r="HYC235" s="249"/>
      <c r="HYD235" s="250"/>
      <c r="HYE235" s="248"/>
      <c r="HYF235" s="249"/>
      <c r="HYG235" s="250"/>
      <c r="HYH235" s="248"/>
      <c r="HYI235" s="249"/>
      <c r="HYJ235" s="250"/>
      <c r="HYK235" s="248"/>
      <c r="HYL235" s="249"/>
      <c r="HYM235" s="250"/>
      <c r="HYN235" s="248"/>
      <c r="HYO235" s="249"/>
      <c r="HYP235" s="250"/>
      <c r="HYQ235" s="248"/>
      <c r="HYR235" s="249"/>
      <c r="HYS235" s="250"/>
      <c r="HYT235" s="248"/>
      <c r="HYU235" s="249"/>
      <c r="HYV235" s="250"/>
      <c r="HYW235" s="248"/>
      <c r="HYX235" s="249"/>
      <c r="HYY235" s="250"/>
      <c r="HYZ235" s="248"/>
      <c r="HZA235" s="249"/>
      <c r="HZB235" s="250"/>
      <c r="HZC235" s="248"/>
      <c r="HZD235" s="249"/>
      <c r="HZE235" s="250"/>
      <c r="HZF235" s="248"/>
      <c r="HZG235" s="249"/>
      <c r="HZH235" s="250"/>
      <c r="HZI235" s="248"/>
      <c r="HZJ235" s="249"/>
      <c r="HZK235" s="250"/>
      <c r="HZL235" s="248"/>
      <c r="HZM235" s="249"/>
      <c r="HZN235" s="250"/>
      <c r="HZO235" s="248"/>
      <c r="HZP235" s="249"/>
      <c r="HZQ235" s="250"/>
      <c r="HZR235" s="248"/>
      <c r="HZS235" s="249"/>
      <c r="HZT235" s="250"/>
      <c r="HZU235" s="248"/>
      <c r="HZV235" s="249"/>
      <c r="HZW235" s="250"/>
      <c r="HZX235" s="248"/>
      <c r="HZY235" s="249"/>
      <c r="HZZ235" s="250"/>
      <c r="IAA235" s="248"/>
      <c r="IAB235" s="249"/>
      <c r="IAC235" s="250"/>
      <c r="IAD235" s="248"/>
      <c r="IAE235" s="249"/>
      <c r="IAF235" s="250"/>
      <c r="IAG235" s="248"/>
      <c r="IAH235" s="249"/>
      <c r="IAI235" s="250"/>
      <c r="IAJ235" s="248"/>
      <c r="IAK235" s="249"/>
      <c r="IAL235" s="250"/>
      <c r="IAM235" s="248"/>
      <c r="IAN235" s="249"/>
      <c r="IAO235" s="250"/>
      <c r="IAP235" s="248"/>
      <c r="IAQ235" s="249"/>
      <c r="IAR235" s="250"/>
      <c r="IAS235" s="248"/>
      <c r="IAT235" s="249"/>
      <c r="IAU235" s="250"/>
      <c r="IAV235" s="248"/>
      <c r="IAW235" s="249"/>
      <c r="IAX235" s="250"/>
      <c r="IAY235" s="248"/>
      <c r="IAZ235" s="249"/>
      <c r="IBA235" s="250"/>
      <c r="IBB235" s="248"/>
      <c r="IBC235" s="249"/>
      <c r="IBD235" s="250"/>
      <c r="IBE235" s="248"/>
      <c r="IBF235" s="249"/>
      <c r="IBG235" s="250"/>
      <c r="IBH235" s="248"/>
      <c r="IBI235" s="249"/>
      <c r="IBJ235" s="250"/>
      <c r="IBK235" s="248"/>
      <c r="IBL235" s="249"/>
      <c r="IBM235" s="250"/>
      <c r="IBN235" s="248"/>
      <c r="IBO235" s="249"/>
      <c r="IBP235" s="250"/>
      <c r="IBQ235" s="248"/>
      <c r="IBR235" s="249"/>
      <c r="IBS235" s="250"/>
      <c r="IBT235" s="248"/>
      <c r="IBU235" s="249"/>
      <c r="IBV235" s="250"/>
      <c r="IBW235" s="248"/>
      <c r="IBX235" s="249"/>
      <c r="IBY235" s="250"/>
      <c r="IBZ235" s="248"/>
      <c r="ICA235" s="249"/>
      <c r="ICB235" s="250"/>
      <c r="ICC235" s="248"/>
      <c r="ICD235" s="249"/>
      <c r="ICE235" s="250"/>
      <c r="ICF235" s="248"/>
      <c r="ICG235" s="249"/>
      <c r="ICH235" s="250"/>
      <c r="ICI235" s="248"/>
      <c r="ICJ235" s="249"/>
      <c r="ICK235" s="250"/>
      <c r="ICL235" s="248"/>
      <c r="ICM235" s="249"/>
      <c r="ICN235" s="250"/>
      <c r="ICO235" s="248"/>
      <c r="ICP235" s="249"/>
      <c r="ICQ235" s="250"/>
      <c r="ICR235" s="248"/>
      <c r="ICS235" s="249"/>
      <c r="ICT235" s="250"/>
      <c r="ICU235" s="248"/>
      <c r="ICV235" s="249"/>
      <c r="ICW235" s="250"/>
      <c r="ICX235" s="248"/>
      <c r="ICY235" s="249"/>
      <c r="ICZ235" s="250"/>
      <c r="IDA235" s="248"/>
      <c r="IDB235" s="249"/>
      <c r="IDC235" s="250"/>
      <c r="IDD235" s="248"/>
      <c r="IDE235" s="249"/>
      <c r="IDF235" s="250"/>
      <c r="IDG235" s="248"/>
      <c r="IDH235" s="249"/>
      <c r="IDI235" s="250"/>
      <c r="IDJ235" s="248"/>
      <c r="IDK235" s="249"/>
      <c r="IDL235" s="250"/>
      <c r="IDM235" s="248"/>
      <c r="IDN235" s="249"/>
      <c r="IDO235" s="250"/>
      <c r="IDP235" s="248"/>
      <c r="IDQ235" s="249"/>
      <c r="IDR235" s="250"/>
      <c r="IDS235" s="248"/>
      <c r="IDT235" s="249"/>
      <c r="IDU235" s="250"/>
      <c r="IDV235" s="248"/>
      <c r="IDW235" s="249"/>
      <c r="IDX235" s="250"/>
      <c r="IDY235" s="248"/>
      <c r="IDZ235" s="249"/>
      <c r="IEA235" s="250"/>
      <c r="IEB235" s="248"/>
      <c r="IEC235" s="249"/>
      <c r="IED235" s="250"/>
      <c r="IEE235" s="248"/>
      <c r="IEF235" s="249"/>
      <c r="IEG235" s="250"/>
      <c r="IEH235" s="248"/>
      <c r="IEI235" s="249"/>
      <c r="IEJ235" s="250"/>
      <c r="IEK235" s="248"/>
      <c r="IEL235" s="249"/>
      <c r="IEM235" s="250"/>
      <c r="IEN235" s="248"/>
      <c r="IEO235" s="249"/>
      <c r="IEP235" s="250"/>
      <c r="IEQ235" s="248"/>
      <c r="IER235" s="249"/>
      <c r="IES235" s="250"/>
      <c r="IET235" s="248"/>
      <c r="IEU235" s="249"/>
      <c r="IEV235" s="250"/>
      <c r="IEW235" s="248"/>
      <c r="IEX235" s="249"/>
      <c r="IEY235" s="250"/>
      <c r="IEZ235" s="248"/>
      <c r="IFA235" s="249"/>
      <c r="IFB235" s="250"/>
      <c r="IFC235" s="248"/>
      <c r="IFD235" s="249"/>
      <c r="IFE235" s="250"/>
      <c r="IFF235" s="248"/>
      <c r="IFG235" s="249"/>
      <c r="IFH235" s="250"/>
      <c r="IFI235" s="248"/>
      <c r="IFJ235" s="249"/>
      <c r="IFK235" s="250"/>
      <c r="IFL235" s="248"/>
      <c r="IFM235" s="249"/>
      <c r="IFN235" s="250"/>
      <c r="IFO235" s="248"/>
      <c r="IFP235" s="249"/>
      <c r="IFQ235" s="250"/>
      <c r="IFR235" s="248"/>
      <c r="IFS235" s="249"/>
      <c r="IFT235" s="250"/>
      <c r="IFU235" s="248"/>
      <c r="IFV235" s="249"/>
      <c r="IFW235" s="250"/>
      <c r="IFX235" s="248"/>
      <c r="IFY235" s="249"/>
      <c r="IFZ235" s="250"/>
      <c r="IGA235" s="248"/>
      <c r="IGB235" s="249"/>
      <c r="IGC235" s="250"/>
      <c r="IGD235" s="248"/>
      <c r="IGE235" s="249"/>
      <c r="IGF235" s="250"/>
      <c r="IGG235" s="248"/>
      <c r="IGH235" s="249"/>
      <c r="IGI235" s="250"/>
      <c r="IGJ235" s="248"/>
      <c r="IGK235" s="249"/>
      <c r="IGL235" s="250"/>
      <c r="IGM235" s="248"/>
      <c r="IGN235" s="249"/>
      <c r="IGO235" s="250"/>
      <c r="IGP235" s="248"/>
      <c r="IGQ235" s="249"/>
      <c r="IGR235" s="250"/>
      <c r="IGS235" s="248"/>
      <c r="IGT235" s="249"/>
      <c r="IGU235" s="250"/>
      <c r="IGV235" s="248"/>
      <c r="IGW235" s="249"/>
      <c r="IGX235" s="250"/>
      <c r="IGY235" s="248"/>
      <c r="IGZ235" s="249"/>
      <c r="IHA235" s="250"/>
      <c r="IHB235" s="248"/>
      <c r="IHC235" s="249"/>
      <c r="IHD235" s="250"/>
      <c r="IHE235" s="248"/>
      <c r="IHF235" s="249"/>
      <c r="IHG235" s="250"/>
      <c r="IHH235" s="248"/>
      <c r="IHI235" s="249"/>
      <c r="IHJ235" s="250"/>
      <c r="IHK235" s="248"/>
      <c r="IHL235" s="249"/>
      <c r="IHM235" s="250"/>
      <c r="IHN235" s="248"/>
      <c r="IHO235" s="249"/>
      <c r="IHP235" s="250"/>
      <c r="IHQ235" s="248"/>
      <c r="IHR235" s="249"/>
      <c r="IHS235" s="250"/>
      <c r="IHT235" s="248"/>
      <c r="IHU235" s="249"/>
      <c r="IHV235" s="250"/>
      <c r="IHW235" s="248"/>
      <c r="IHX235" s="249"/>
      <c r="IHY235" s="250"/>
      <c r="IHZ235" s="248"/>
      <c r="IIA235" s="249"/>
      <c r="IIB235" s="250"/>
      <c r="IIC235" s="248"/>
      <c r="IID235" s="249"/>
      <c r="IIE235" s="250"/>
      <c r="IIF235" s="248"/>
      <c r="IIG235" s="249"/>
      <c r="IIH235" s="250"/>
      <c r="III235" s="248"/>
      <c r="IIJ235" s="249"/>
      <c r="IIK235" s="250"/>
      <c r="IIL235" s="248"/>
      <c r="IIM235" s="249"/>
      <c r="IIN235" s="250"/>
      <c r="IIO235" s="248"/>
      <c r="IIP235" s="249"/>
      <c r="IIQ235" s="250"/>
      <c r="IIR235" s="248"/>
      <c r="IIS235" s="249"/>
      <c r="IIT235" s="250"/>
      <c r="IIU235" s="248"/>
      <c r="IIV235" s="249"/>
      <c r="IIW235" s="250"/>
      <c r="IIX235" s="248"/>
      <c r="IIY235" s="249"/>
      <c r="IIZ235" s="250"/>
      <c r="IJA235" s="248"/>
      <c r="IJB235" s="249"/>
      <c r="IJC235" s="250"/>
      <c r="IJD235" s="248"/>
      <c r="IJE235" s="249"/>
      <c r="IJF235" s="250"/>
      <c r="IJG235" s="248"/>
      <c r="IJH235" s="249"/>
      <c r="IJI235" s="250"/>
      <c r="IJJ235" s="248"/>
      <c r="IJK235" s="249"/>
      <c r="IJL235" s="250"/>
      <c r="IJM235" s="248"/>
      <c r="IJN235" s="249"/>
      <c r="IJO235" s="250"/>
      <c r="IJP235" s="248"/>
      <c r="IJQ235" s="249"/>
      <c r="IJR235" s="250"/>
      <c r="IJS235" s="248"/>
      <c r="IJT235" s="249"/>
      <c r="IJU235" s="250"/>
      <c r="IJV235" s="248"/>
      <c r="IJW235" s="249"/>
      <c r="IJX235" s="250"/>
      <c r="IJY235" s="248"/>
      <c r="IJZ235" s="249"/>
      <c r="IKA235" s="250"/>
      <c r="IKB235" s="248"/>
      <c r="IKC235" s="249"/>
      <c r="IKD235" s="250"/>
      <c r="IKE235" s="248"/>
      <c r="IKF235" s="249"/>
      <c r="IKG235" s="250"/>
      <c r="IKH235" s="248"/>
      <c r="IKI235" s="249"/>
      <c r="IKJ235" s="250"/>
      <c r="IKK235" s="248"/>
      <c r="IKL235" s="249"/>
      <c r="IKM235" s="250"/>
      <c r="IKN235" s="248"/>
      <c r="IKO235" s="249"/>
      <c r="IKP235" s="250"/>
      <c r="IKQ235" s="248"/>
      <c r="IKR235" s="249"/>
      <c r="IKS235" s="250"/>
      <c r="IKT235" s="248"/>
      <c r="IKU235" s="249"/>
      <c r="IKV235" s="250"/>
      <c r="IKW235" s="248"/>
      <c r="IKX235" s="249"/>
      <c r="IKY235" s="250"/>
      <c r="IKZ235" s="248"/>
      <c r="ILA235" s="249"/>
      <c r="ILB235" s="250"/>
      <c r="ILC235" s="248"/>
      <c r="ILD235" s="249"/>
      <c r="ILE235" s="250"/>
      <c r="ILF235" s="248"/>
      <c r="ILG235" s="249"/>
      <c r="ILH235" s="250"/>
      <c r="ILI235" s="248"/>
      <c r="ILJ235" s="249"/>
      <c r="ILK235" s="250"/>
      <c r="ILL235" s="248"/>
      <c r="ILM235" s="249"/>
      <c r="ILN235" s="250"/>
      <c r="ILO235" s="248"/>
      <c r="ILP235" s="249"/>
      <c r="ILQ235" s="250"/>
      <c r="ILR235" s="248"/>
      <c r="ILS235" s="249"/>
      <c r="ILT235" s="250"/>
      <c r="ILU235" s="248"/>
      <c r="ILV235" s="249"/>
      <c r="ILW235" s="250"/>
      <c r="ILX235" s="248"/>
      <c r="ILY235" s="249"/>
      <c r="ILZ235" s="250"/>
      <c r="IMA235" s="248"/>
      <c r="IMB235" s="249"/>
      <c r="IMC235" s="250"/>
      <c r="IMD235" s="248"/>
      <c r="IME235" s="249"/>
      <c r="IMF235" s="250"/>
      <c r="IMG235" s="248"/>
      <c r="IMH235" s="249"/>
      <c r="IMI235" s="250"/>
      <c r="IMJ235" s="248"/>
      <c r="IMK235" s="249"/>
      <c r="IML235" s="250"/>
      <c r="IMM235" s="248"/>
      <c r="IMN235" s="249"/>
      <c r="IMO235" s="250"/>
      <c r="IMP235" s="248"/>
      <c r="IMQ235" s="249"/>
      <c r="IMR235" s="250"/>
      <c r="IMS235" s="248"/>
      <c r="IMT235" s="249"/>
      <c r="IMU235" s="250"/>
      <c r="IMV235" s="248"/>
      <c r="IMW235" s="249"/>
      <c r="IMX235" s="250"/>
      <c r="IMY235" s="248"/>
      <c r="IMZ235" s="249"/>
      <c r="INA235" s="250"/>
      <c r="INB235" s="248"/>
      <c r="INC235" s="249"/>
      <c r="IND235" s="250"/>
      <c r="INE235" s="248"/>
      <c r="INF235" s="249"/>
      <c r="ING235" s="250"/>
      <c r="INH235" s="248"/>
      <c r="INI235" s="249"/>
      <c r="INJ235" s="250"/>
      <c r="INK235" s="248"/>
      <c r="INL235" s="249"/>
      <c r="INM235" s="250"/>
      <c r="INN235" s="248"/>
      <c r="INO235" s="249"/>
      <c r="INP235" s="250"/>
      <c r="INQ235" s="248"/>
      <c r="INR235" s="249"/>
      <c r="INS235" s="250"/>
      <c r="INT235" s="248"/>
      <c r="INU235" s="249"/>
      <c r="INV235" s="250"/>
      <c r="INW235" s="248"/>
      <c r="INX235" s="249"/>
      <c r="INY235" s="250"/>
      <c r="INZ235" s="248"/>
      <c r="IOA235" s="249"/>
      <c r="IOB235" s="250"/>
      <c r="IOC235" s="248"/>
      <c r="IOD235" s="249"/>
      <c r="IOE235" s="250"/>
      <c r="IOF235" s="248"/>
      <c r="IOG235" s="249"/>
      <c r="IOH235" s="250"/>
      <c r="IOI235" s="248"/>
      <c r="IOJ235" s="249"/>
      <c r="IOK235" s="250"/>
      <c r="IOL235" s="248"/>
      <c r="IOM235" s="249"/>
      <c r="ION235" s="250"/>
      <c r="IOO235" s="248"/>
      <c r="IOP235" s="249"/>
      <c r="IOQ235" s="250"/>
      <c r="IOR235" s="248"/>
      <c r="IOS235" s="249"/>
      <c r="IOT235" s="250"/>
      <c r="IOU235" s="248"/>
      <c r="IOV235" s="249"/>
      <c r="IOW235" s="250"/>
      <c r="IOX235" s="248"/>
      <c r="IOY235" s="249"/>
      <c r="IOZ235" s="250"/>
      <c r="IPA235" s="248"/>
      <c r="IPB235" s="249"/>
      <c r="IPC235" s="250"/>
      <c r="IPD235" s="248"/>
      <c r="IPE235" s="249"/>
      <c r="IPF235" s="250"/>
      <c r="IPG235" s="248"/>
      <c r="IPH235" s="249"/>
      <c r="IPI235" s="250"/>
      <c r="IPJ235" s="248"/>
      <c r="IPK235" s="249"/>
      <c r="IPL235" s="250"/>
      <c r="IPM235" s="248"/>
      <c r="IPN235" s="249"/>
      <c r="IPO235" s="250"/>
      <c r="IPP235" s="248"/>
      <c r="IPQ235" s="249"/>
      <c r="IPR235" s="250"/>
      <c r="IPS235" s="248"/>
      <c r="IPT235" s="249"/>
      <c r="IPU235" s="250"/>
      <c r="IPV235" s="248"/>
      <c r="IPW235" s="249"/>
      <c r="IPX235" s="250"/>
      <c r="IPY235" s="248"/>
      <c r="IPZ235" s="249"/>
      <c r="IQA235" s="250"/>
      <c r="IQB235" s="248"/>
      <c r="IQC235" s="249"/>
      <c r="IQD235" s="250"/>
      <c r="IQE235" s="248"/>
      <c r="IQF235" s="249"/>
      <c r="IQG235" s="250"/>
      <c r="IQH235" s="248"/>
      <c r="IQI235" s="249"/>
      <c r="IQJ235" s="250"/>
      <c r="IQK235" s="248"/>
      <c r="IQL235" s="249"/>
      <c r="IQM235" s="250"/>
      <c r="IQN235" s="248"/>
      <c r="IQO235" s="249"/>
      <c r="IQP235" s="250"/>
      <c r="IQQ235" s="248"/>
      <c r="IQR235" s="249"/>
      <c r="IQS235" s="250"/>
      <c r="IQT235" s="248"/>
      <c r="IQU235" s="249"/>
      <c r="IQV235" s="250"/>
      <c r="IQW235" s="248"/>
      <c r="IQX235" s="249"/>
      <c r="IQY235" s="250"/>
      <c r="IQZ235" s="248"/>
      <c r="IRA235" s="249"/>
      <c r="IRB235" s="250"/>
      <c r="IRC235" s="248"/>
      <c r="IRD235" s="249"/>
      <c r="IRE235" s="250"/>
      <c r="IRF235" s="248"/>
      <c r="IRG235" s="249"/>
      <c r="IRH235" s="250"/>
      <c r="IRI235" s="248"/>
      <c r="IRJ235" s="249"/>
      <c r="IRK235" s="250"/>
      <c r="IRL235" s="248"/>
      <c r="IRM235" s="249"/>
      <c r="IRN235" s="250"/>
      <c r="IRO235" s="248"/>
      <c r="IRP235" s="249"/>
      <c r="IRQ235" s="250"/>
      <c r="IRR235" s="248"/>
      <c r="IRS235" s="249"/>
      <c r="IRT235" s="250"/>
      <c r="IRU235" s="248"/>
      <c r="IRV235" s="249"/>
      <c r="IRW235" s="250"/>
      <c r="IRX235" s="248"/>
      <c r="IRY235" s="249"/>
      <c r="IRZ235" s="250"/>
      <c r="ISA235" s="248"/>
      <c r="ISB235" s="249"/>
      <c r="ISC235" s="250"/>
      <c r="ISD235" s="248"/>
      <c r="ISE235" s="249"/>
      <c r="ISF235" s="250"/>
      <c r="ISG235" s="248"/>
      <c r="ISH235" s="249"/>
      <c r="ISI235" s="250"/>
      <c r="ISJ235" s="248"/>
      <c r="ISK235" s="249"/>
      <c r="ISL235" s="250"/>
      <c r="ISM235" s="248"/>
      <c r="ISN235" s="249"/>
      <c r="ISO235" s="250"/>
      <c r="ISP235" s="248"/>
      <c r="ISQ235" s="249"/>
      <c r="ISR235" s="250"/>
      <c r="ISS235" s="248"/>
      <c r="IST235" s="249"/>
      <c r="ISU235" s="250"/>
      <c r="ISV235" s="248"/>
      <c r="ISW235" s="249"/>
      <c r="ISX235" s="250"/>
      <c r="ISY235" s="248"/>
      <c r="ISZ235" s="249"/>
      <c r="ITA235" s="250"/>
      <c r="ITB235" s="248"/>
      <c r="ITC235" s="249"/>
      <c r="ITD235" s="250"/>
      <c r="ITE235" s="248"/>
      <c r="ITF235" s="249"/>
      <c r="ITG235" s="250"/>
      <c r="ITH235" s="248"/>
      <c r="ITI235" s="249"/>
      <c r="ITJ235" s="250"/>
      <c r="ITK235" s="248"/>
      <c r="ITL235" s="249"/>
      <c r="ITM235" s="250"/>
      <c r="ITN235" s="248"/>
      <c r="ITO235" s="249"/>
      <c r="ITP235" s="250"/>
      <c r="ITQ235" s="248"/>
      <c r="ITR235" s="249"/>
      <c r="ITS235" s="250"/>
      <c r="ITT235" s="248"/>
      <c r="ITU235" s="249"/>
      <c r="ITV235" s="250"/>
      <c r="ITW235" s="248"/>
      <c r="ITX235" s="249"/>
      <c r="ITY235" s="250"/>
      <c r="ITZ235" s="248"/>
      <c r="IUA235" s="249"/>
      <c r="IUB235" s="250"/>
      <c r="IUC235" s="248"/>
      <c r="IUD235" s="249"/>
      <c r="IUE235" s="250"/>
      <c r="IUF235" s="248"/>
      <c r="IUG235" s="249"/>
      <c r="IUH235" s="250"/>
      <c r="IUI235" s="248"/>
      <c r="IUJ235" s="249"/>
      <c r="IUK235" s="250"/>
      <c r="IUL235" s="248"/>
      <c r="IUM235" s="249"/>
      <c r="IUN235" s="250"/>
      <c r="IUO235" s="248"/>
      <c r="IUP235" s="249"/>
      <c r="IUQ235" s="250"/>
      <c r="IUR235" s="248"/>
      <c r="IUS235" s="249"/>
      <c r="IUT235" s="250"/>
      <c r="IUU235" s="248"/>
      <c r="IUV235" s="249"/>
      <c r="IUW235" s="250"/>
      <c r="IUX235" s="248"/>
      <c r="IUY235" s="249"/>
      <c r="IUZ235" s="250"/>
      <c r="IVA235" s="248"/>
      <c r="IVB235" s="249"/>
      <c r="IVC235" s="250"/>
      <c r="IVD235" s="248"/>
      <c r="IVE235" s="249"/>
      <c r="IVF235" s="250"/>
      <c r="IVG235" s="248"/>
      <c r="IVH235" s="249"/>
      <c r="IVI235" s="250"/>
      <c r="IVJ235" s="248"/>
      <c r="IVK235" s="249"/>
      <c r="IVL235" s="250"/>
      <c r="IVM235" s="248"/>
      <c r="IVN235" s="249"/>
      <c r="IVO235" s="250"/>
      <c r="IVP235" s="248"/>
      <c r="IVQ235" s="249"/>
      <c r="IVR235" s="250"/>
      <c r="IVS235" s="248"/>
      <c r="IVT235" s="249"/>
      <c r="IVU235" s="250"/>
      <c r="IVV235" s="248"/>
      <c r="IVW235" s="249"/>
      <c r="IVX235" s="250"/>
      <c r="IVY235" s="248"/>
      <c r="IVZ235" s="249"/>
      <c r="IWA235" s="250"/>
      <c r="IWB235" s="248"/>
      <c r="IWC235" s="249"/>
      <c r="IWD235" s="250"/>
      <c r="IWE235" s="248"/>
      <c r="IWF235" s="249"/>
      <c r="IWG235" s="250"/>
      <c r="IWH235" s="248"/>
      <c r="IWI235" s="249"/>
      <c r="IWJ235" s="250"/>
      <c r="IWK235" s="248"/>
      <c r="IWL235" s="249"/>
      <c r="IWM235" s="250"/>
      <c r="IWN235" s="248"/>
      <c r="IWO235" s="249"/>
      <c r="IWP235" s="250"/>
      <c r="IWQ235" s="248"/>
      <c r="IWR235" s="249"/>
      <c r="IWS235" s="250"/>
      <c r="IWT235" s="248"/>
      <c r="IWU235" s="249"/>
      <c r="IWV235" s="250"/>
      <c r="IWW235" s="248"/>
      <c r="IWX235" s="249"/>
      <c r="IWY235" s="250"/>
      <c r="IWZ235" s="248"/>
      <c r="IXA235" s="249"/>
      <c r="IXB235" s="250"/>
      <c r="IXC235" s="248"/>
      <c r="IXD235" s="249"/>
      <c r="IXE235" s="250"/>
      <c r="IXF235" s="248"/>
      <c r="IXG235" s="249"/>
      <c r="IXH235" s="250"/>
      <c r="IXI235" s="248"/>
      <c r="IXJ235" s="249"/>
      <c r="IXK235" s="250"/>
      <c r="IXL235" s="248"/>
      <c r="IXM235" s="249"/>
      <c r="IXN235" s="250"/>
      <c r="IXO235" s="248"/>
      <c r="IXP235" s="249"/>
      <c r="IXQ235" s="250"/>
      <c r="IXR235" s="248"/>
      <c r="IXS235" s="249"/>
      <c r="IXT235" s="250"/>
      <c r="IXU235" s="248"/>
      <c r="IXV235" s="249"/>
      <c r="IXW235" s="250"/>
      <c r="IXX235" s="248"/>
      <c r="IXY235" s="249"/>
      <c r="IXZ235" s="250"/>
      <c r="IYA235" s="248"/>
      <c r="IYB235" s="249"/>
      <c r="IYC235" s="250"/>
      <c r="IYD235" s="248"/>
      <c r="IYE235" s="249"/>
      <c r="IYF235" s="250"/>
      <c r="IYG235" s="248"/>
      <c r="IYH235" s="249"/>
      <c r="IYI235" s="250"/>
      <c r="IYJ235" s="248"/>
      <c r="IYK235" s="249"/>
      <c r="IYL235" s="250"/>
      <c r="IYM235" s="248"/>
      <c r="IYN235" s="249"/>
      <c r="IYO235" s="250"/>
      <c r="IYP235" s="248"/>
      <c r="IYQ235" s="249"/>
      <c r="IYR235" s="250"/>
      <c r="IYS235" s="248"/>
      <c r="IYT235" s="249"/>
      <c r="IYU235" s="250"/>
      <c r="IYV235" s="248"/>
      <c r="IYW235" s="249"/>
      <c r="IYX235" s="250"/>
      <c r="IYY235" s="248"/>
      <c r="IYZ235" s="249"/>
      <c r="IZA235" s="250"/>
      <c r="IZB235" s="248"/>
      <c r="IZC235" s="249"/>
      <c r="IZD235" s="250"/>
      <c r="IZE235" s="248"/>
      <c r="IZF235" s="249"/>
      <c r="IZG235" s="250"/>
      <c r="IZH235" s="248"/>
      <c r="IZI235" s="249"/>
      <c r="IZJ235" s="250"/>
      <c r="IZK235" s="248"/>
      <c r="IZL235" s="249"/>
      <c r="IZM235" s="250"/>
      <c r="IZN235" s="248"/>
      <c r="IZO235" s="249"/>
      <c r="IZP235" s="250"/>
      <c r="IZQ235" s="248"/>
      <c r="IZR235" s="249"/>
      <c r="IZS235" s="250"/>
      <c r="IZT235" s="248"/>
      <c r="IZU235" s="249"/>
      <c r="IZV235" s="250"/>
      <c r="IZW235" s="248"/>
      <c r="IZX235" s="249"/>
      <c r="IZY235" s="250"/>
      <c r="IZZ235" s="248"/>
      <c r="JAA235" s="249"/>
      <c r="JAB235" s="250"/>
      <c r="JAC235" s="248"/>
      <c r="JAD235" s="249"/>
      <c r="JAE235" s="250"/>
      <c r="JAF235" s="248"/>
      <c r="JAG235" s="249"/>
      <c r="JAH235" s="250"/>
      <c r="JAI235" s="248"/>
      <c r="JAJ235" s="249"/>
      <c r="JAK235" s="250"/>
      <c r="JAL235" s="248"/>
      <c r="JAM235" s="249"/>
      <c r="JAN235" s="250"/>
      <c r="JAO235" s="248"/>
      <c r="JAP235" s="249"/>
      <c r="JAQ235" s="250"/>
      <c r="JAR235" s="248"/>
      <c r="JAS235" s="249"/>
      <c r="JAT235" s="250"/>
      <c r="JAU235" s="248"/>
      <c r="JAV235" s="249"/>
      <c r="JAW235" s="250"/>
      <c r="JAX235" s="248"/>
      <c r="JAY235" s="249"/>
      <c r="JAZ235" s="250"/>
      <c r="JBA235" s="248"/>
      <c r="JBB235" s="249"/>
      <c r="JBC235" s="250"/>
      <c r="JBD235" s="248"/>
      <c r="JBE235" s="249"/>
      <c r="JBF235" s="250"/>
      <c r="JBG235" s="248"/>
      <c r="JBH235" s="249"/>
      <c r="JBI235" s="250"/>
      <c r="JBJ235" s="248"/>
      <c r="JBK235" s="249"/>
      <c r="JBL235" s="250"/>
      <c r="JBM235" s="248"/>
      <c r="JBN235" s="249"/>
      <c r="JBO235" s="250"/>
      <c r="JBP235" s="248"/>
      <c r="JBQ235" s="249"/>
      <c r="JBR235" s="250"/>
      <c r="JBS235" s="248"/>
      <c r="JBT235" s="249"/>
      <c r="JBU235" s="250"/>
      <c r="JBV235" s="248"/>
      <c r="JBW235" s="249"/>
      <c r="JBX235" s="250"/>
      <c r="JBY235" s="248"/>
      <c r="JBZ235" s="249"/>
      <c r="JCA235" s="250"/>
      <c r="JCB235" s="248"/>
      <c r="JCC235" s="249"/>
      <c r="JCD235" s="250"/>
      <c r="JCE235" s="248"/>
      <c r="JCF235" s="249"/>
      <c r="JCG235" s="250"/>
      <c r="JCH235" s="248"/>
      <c r="JCI235" s="249"/>
      <c r="JCJ235" s="250"/>
      <c r="JCK235" s="248"/>
      <c r="JCL235" s="249"/>
      <c r="JCM235" s="250"/>
      <c r="JCN235" s="248"/>
      <c r="JCO235" s="249"/>
      <c r="JCP235" s="250"/>
      <c r="JCQ235" s="248"/>
      <c r="JCR235" s="249"/>
      <c r="JCS235" s="250"/>
      <c r="JCT235" s="248"/>
      <c r="JCU235" s="249"/>
      <c r="JCV235" s="250"/>
      <c r="JCW235" s="248"/>
      <c r="JCX235" s="249"/>
      <c r="JCY235" s="250"/>
      <c r="JCZ235" s="248"/>
      <c r="JDA235" s="249"/>
      <c r="JDB235" s="250"/>
      <c r="JDC235" s="248"/>
      <c r="JDD235" s="249"/>
      <c r="JDE235" s="250"/>
      <c r="JDF235" s="248"/>
      <c r="JDG235" s="249"/>
      <c r="JDH235" s="250"/>
      <c r="JDI235" s="248"/>
      <c r="JDJ235" s="249"/>
      <c r="JDK235" s="250"/>
      <c r="JDL235" s="248"/>
      <c r="JDM235" s="249"/>
      <c r="JDN235" s="250"/>
      <c r="JDO235" s="248"/>
      <c r="JDP235" s="249"/>
      <c r="JDQ235" s="250"/>
      <c r="JDR235" s="248"/>
      <c r="JDS235" s="249"/>
      <c r="JDT235" s="250"/>
      <c r="JDU235" s="248"/>
      <c r="JDV235" s="249"/>
      <c r="JDW235" s="250"/>
      <c r="JDX235" s="248"/>
      <c r="JDY235" s="249"/>
      <c r="JDZ235" s="250"/>
      <c r="JEA235" s="248"/>
      <c r="JEB235" s="249"/>
      <c r="JEC235" s="250"/>
      <c r="JED235" s="248"/>
      <c r="JEE235" s="249"/>
      <c r="JEF235" s="250"/>
      <c r="JEG235" s="248"/>
      <c r="JEH235" s="249"/>
      <c r="JEI235" s="250"/>
      <c r="JEJ235" s="248"/>
      <c r="JEK235" s="249"/>
      <c r="JEL235" s="250"/>
      <c r="JEM235" s="248"/>
      <c r="JEN235" s="249"/>
      <c r="JEO235" s="250"/>
      <c r="JEP235" s="248"/>
      <c r="JEQ235" s="249"/>
      <c r="JER235" s="250"/>
      <c r="JES235" s="248"/>
      <c r="JET235" s="249"/>
      <c r="JEU235" s="250"/>
      <c r="JEV235" s="248"/>
      <c r="JEW235" s="249"/>
      <c r="JEX235" s="250"/>
      <c r="JEY235" s="248"/>
      <c r="JEZ235" s="249"/>
      <c r="JFA235" s="250"/>
      <c r="JFB235" s="248"/>
      <c r="JFC235" s="249"/>
      <c r="JFD235" s="250"/>
      <c r="JFE235" s="248"/>
      <c r="JFF235" s="249"/>
      <c r="JFG235" s="250"/>
      <c r="JFH235" s="248"/>
      <c r="JFI235" s="249"/>
      <c r="JFJ235" s="250"/>
      <c r="JFK235" s="248"/>
      <c r="JFL235" s="249"/>
      <c r="JFM235" s="250"/>
      <c r="JFN235" s="248"/>
      <c r="JFO235" s="249"/>
      <c r="JFP235" s="250"/>
      <c r="JFQ235" s="248"/>
      <c r="JFR235" s="249"/>
      <c r="JFS235" s="250"/>
      <c r="JFT235" s="248"/>
      <c r="JFU235" s="249"/>
      <c r="JFV235" s="250"/>
      <c r="JFW235" s="248"/>
      <c r="JFX235" s="249"/>
      <c r="JFY235" s="250"/>
      <c r="JFZ235" s="248"/>
      <c r="JGA235" s="249"/>
      <c r="JGB235" s="250"/>
      <c r="JGC235" s="248"/>
      <c r="JGD235" s="249"/>
      <c r="JGE235" s="250"/>
      <c r="JGF235" s="248"/>
      <c r="JGG235" s="249"/>
      <c r="JGH235" s="250"/>
      <c r="JGI235" s="248"/>
      <c r="JGJ235" s="249"/>
      <c r="JGK235" s="250"/>
      <c r="JGL235" s="248"/>
      <c r="JGM235" s="249"/>
      <c r="JGN235" s="250"/>
      <c r="JGO235" s="248"/>
      <c r="JGP235" s="249"/>
      <c r="JGQ235" s="250"/>
      <c r="JGR235" s="248"/>
      <c r="JGS235" s="249"/>
      <c r="JGT235" s="250"/>
      <c r="JGU235" s="248"/>
      <c r="JGV235" s="249"/>
      <c r="JGW235" s="250"/>
      <c r="JGX235" s="248"/>
      <c r="JGY235" s="249"/>
      <c r="JGZ235" s="250"/>
      <c r="JHA235" s="248"/>
      <c r="JHB235" s="249"/>
      <c r="JHC235" s="250"/>
      <c r="JHD235" s="248"/>
      <c r="JHE235" s="249"/>
      <c r="JHF235" s="250"/>
      <c r="JHG235" s="248"/>
      <c r="JHH235" s="249"/>
      <c r="JHI235" s="250"/>
      <c r="JHJ235" s="248"/>
      <c r="JHK235" s="249"/>
      <c r="JHL235" s="250"/>
      <c r="JHM235" s="248"/>
      <c r="JHN235" s="249"/>
      <c r="JHO235" s="250"/>
      <c r="JHP235" s="248"/>
      <c r="JHQ235" s="249"/>
      <c r="JHR235" s="250"/>
      <c r="JHS235" s="248"/>
      <c r="JHT235" s="249"/>
      <c r="JHU235" s="250"/>
      <c r="JHV235" s="248"/>
      <c r="JHW235" s="249"/>
      <c r="JHX235" s="250"/>
      <c r="JHY235" s="248"/>
      <c r="JHZ235" s="249"/>
      <c r="JIA235" s="250"/>
      <c r="JIB235" s="248"/>
      <c r="JIC235" s="249"/>
      <c r="JID235" s="250"/>
      <c r="JIE235" s="248"/>
      <c r="JIF235" s="249"/>
      <c r="JIG235" s="250"/>
      <c r="JIH235" s="248"/>
      <c r="JII235" s="249"/>
      <c r="JIJ235" s="250"/>
      <c r="JIK235" s="248"/>
      <c r="JIL235" s="249"/>
      <c r="JIM235" s="250"/>
      <c r="JIN235" s="248"/>
      <c r="JIO235" s="249"/>
      <c r="JIP235" s="250"/>
      <c r="JIQ235" s="248"/>
      <c r="JIR235" s="249"/>
      <c r="JIS235" s="250"/>
      <c r="JIT235" s="248"/>
      <c r="JIU235" s="249"/>
      <c r="JIV235" s="250"/>
      <c r="JIW235" s="248"/>
      <c r="JIX235" s="249"/>
      <c r="JIY235" s="250"/>
      <c r="JIZ235" s="248"/>
      <c r="JJA235" s="249"/>
      <c r="JJB235" s="250"/>
      <c r="JJC235" s="248"/>
      <c r="JJD235" s="249"/>
      <c r="JJE235" s="250"/>
      <c r="JJF235" s="248"/>
      <c r="JJG235" s="249"/>
      <c r="JJH235" s="250"/>
      <c r="JJI235" s="248"/>
      <c r="JJJ235" s="249"/>
      <c r="JJK235" s="250"/>
      <c r="JJL235" s="248"/>
      <c r="JJM235" s="249"/>
      <c r="JJN235" s="250"/>
      <c r="JJO235" s="248"/>
      <c r="JJP235" s="249"/>
      <c r="JJQ235" s="250"/>
      <c r="JJR235" s="248"/>
      <c r="JJS235" s="249"/>
      <c r="JJT235" s="250"/>
      <c r="JJU235" s="248"/>
      <c r="JJV235" s="249"/>
      <c r="JJW235" s="250"/>
      <c r="JJX235" s="248"/>
      <c r="JJY235" s="249"/>
      <c r="JJZ235" s="250"/>
      <c r="JKA235" s="248"/>
      <c r="JKB235" s="249"/>
      <c r="JKC235" s="250"/>
      <c r="JKD235" s="248"/>
      <c r="JKE235" s="249"/>
      <c r="JKF235" s="250"/>
      <c r="JKG235" s="248"/>
      <c r="JKH235" s="249"/>
      <c r="JKI235" s="250"/>
      <c r="JKJ235" s="248"/>
      <c r="JKK235" s="249"/>
      <c r="JKL235" s="250"/>
      <c r="JKM235" s="248"/>
      <c r="JKN235" s="249"/>
      <c r="JKO235" s="250"/>
      <c r="JKP235" s="248"/>
      <c r="JKQ235" s="249"/>
      <c r="JKR235" s="250"/>
      <c r="JKS235" s="248"/>
      <c r="JKT235" s="249"/>
      <c r="JKU235" s="250"/>
      <c r="JKV235" s="248"/>
      <c r="JKW235" s="249"/>
      <c r="JKX235" s="250"/>
      <c r="JKY235" s="248"/>
      <c r="JKZ235" s="249"/>
      <c r="JLA235" s="250"/>
      <c r="JLB235" s="248"/>
      <c r="JLC235" s="249"/>
      <c r="JLD235" s="250"/>
      <c r="JLE235" s="248"/>
      <c r="JLF235" s="249"/>
      <c r="JLG235" s="250"/>
      <c r="JLH235" s="248"/>
      <c r="JLI235" s="249"/>
      <c r="JLJ235" s="250"/>
      <c r="JLK235" s="248"/>
      <c r="JLL235" s="249"/>
      <c r="JLM235" s="250"/>
      <c r="JLN235" s="248"/>
      <c r="JLO235" s="249"/>
      <c r="JLP235" s="250"/>
      <c r="JLQ235" s="248"/>
      <c r="JLR235" s="249"/>
      <c r="JLS235" s="250"/>
      <c r="JLT235" s="248"/>
      <c r="JLU235" s="249"/>
      <c r="JLV235" s="250"/>
      <c r="JLW235" s="248"/>
      <c r="JLX235" s="249"/>
      <c r="JLY235" s="250"/>
      <c r="JLZ235" s="248"/>
      <c r="JMA235" s="249"/>
      <c r="JMB235" s="250"/>
      <c r="JMC235" s="248"/>
      <c r="JMD235" s="249"/>
      <c r="JME235" s="250"/>
      <c r="JMF235" s="248"/>
      <c r="JMG235" s="249"/>
      <c r="JMH235" s="250"/>
      <c r="JMI235" s="248"/>
      <c r="JMJ235" s="249"/>
      <c r="JMK235" s="250"/>
      <c r="JML235" s="248"/>
      <c r="JMM235" s="249"/>
      <c r="JMN235" s="250"/>
      <c r="JMO235" s="248"/>
      <c r="JMP235" s="249"/>
      <c r="JMQ235" s="250"/>
      <c r="JMR235" s="248"/>
      <c r="JMS235" s="249"/>
      <c r="JMT235" s="250"/>
      <c r="JMU235" s="248"/>
      <c r="JMV235" s="249"/>
      <c r="JMW235" s="250"/>
      <c r="JMX235" s="248"/>
      <c r="JMY235" s="249"/>
      <c r="JMZ235" s="250"/>
      <c r="JNA235" s="248"/>
      <c r="JNB235" s="249"/>
      <c r="JNC235" s="250"/>
      <c r="JND235" s="248"/>
      <c r="JNE235" s="249"/>
      <c r="JNF235" s="250"/>
      <c r="JNG235" s="248"/>
      <c r="JNH235" s="249"/>
      <c r="JNI235" s="250"/>
      <c r="JNJ235" s="248"/>
      <c r="JNK235" s="249"/>
      <c r="JNL235" s="250"/>
      <c r="JNM235" s="248"/>
      <c r="JNN235" s="249"/>
      <c r="JNO235" s="250"/>
      <c r="JNP235" s="248"/>
      <c r="JNQ235" s="249"/>
      <c r="JNR235" s="250"/>
      <c r="JNS235" s="248"/>
      <c r="JNT235" s="249"/>
      <c r="JNU235" s="250"/>
      <c r="JNV235" s="248"/>
      <c r="JNW235" s="249"/>
      <c r="JNX235" s="250"/>
      <c r="JNY235" s="248"/>
      <c r="JNZ235" s="249"/>
      <c r="JOA235" s="250"/>
      <c r="JOB235" s="248"/>
      <c r="JOC235" s="249"/>
      <c r="JOD235" s="250"/>
      <c r="JOE235" s="248"/>
      <c r="JOF235" s="249"/>
      <c r="JOG235" s="250"/>
      <c r="JOH235" s="248"/>
      <c r="JOI235" s="249"/>
      <c r="JOJ235" s="250"/>
      <c r="JOK235" s="248"/>
      <c r="JOL235" s="249"/>
      <c r="JOM235" s="250"/>
      <c r="JON235" s="248"/>
      <c r="JOO235" s="249"/>
      <c r="JOP235" s="250"/>
      <c r="JOQ235" s="248"/>
      <c r="JOR235" s="249"/>
      <c r="JOS235" s="250"/>
      <c r="JOT235" s="248"/>
      <c r="JOU235" s="249"/>
      <c r="JOV235" s="250"/>
      <c r="JOW235" s="248"/>
      <c r="JOX235" s="249"/>
      <c r="JOY235" s="250"/>
      <c r="JOZ235" s="248"/>
      <c r="JPA235" s="249"/>
      <c r="JPB235" s="250"/>
      <c r="JPC235" s="248"/>
      <c r="JPD235" s="249"/>
      <c r="JPE235" s="250"/>
      <c r="JPF235" s="248"/>
      <c r="JPG235" s="249"/>
      <c r="JPH235" s="250"/>
      <c r="JPI235" s="248"/>
      <c r="JPJ235" s="249"/>
      <c r="JPK235" s="250"/>
      <c r="JPL235" s="248"/>
      <c r="JPM235" s="249"/>
      <c r="JPN235" s="250"/>
      <c r="JPO235" s="248"/>
      <c r="JPP235" s="249"/>
      <c r="JPQ235" s="250"/>
      <c r="JPR235" s="248"/>
      <c r="JPS235" s="249"/>
      <c r="JPT235" s="250"/>
      <c r="JPU235" s="248"/>
      <c r="JPV235" s="249"/>
      <c r="JPW235" s="250"/>
      <c r="JPX235" s="248"/>
      <c r="JPY235" s="249"/>
      <c r="JPZ235" s="250"/>
      <c r="JQA235" s="248"/>
      <c r="JQB235" s="249"/>
      <c r="JQC235" s="250"/>
      <c r="JQD235" s="248"/>
      <c r="JQE235" s="249"/>
      <c r="JQF235" s="250"/>
      <c r="JQG235" s="248"/>
      <c r="JQH235" s="249"/>
      <c r="JQI235" s="250"/>
      <c r="JQJ235" s="248"/>
      <c r="JQK235" s="249"/>
      <c r="JQL235" s="250"/>
      <c r="JQM235" s="248"/>
      <c r="JQN235" s="249"/>
      <c r="JQO235" s="250"/>
      <c r="JQP235" s="248"/>
      <c r="JQQ235" s="249"/>
      <c r="JQR235" s="250"/>
      <c r="JQS235" s="248"/>
      <c r="JQT235" s="249"/>
      <c r="JQU235" s="250"/>
      <c r="JQV235" s="248"/>
      <c r="JQW235" s="249"/>
      <c r="JQX235" s="250"/>
      <c r="JQY235" s="248"/>
      <c r="JQZ235" s="249"/>
      <c r="JRA235" s="250"/>
      <c r="JRB235" s="248"/>
      <c r="JRC235" s="249"/>
      <c r="JRD235" s="250"/>
      <c r="JRE235" s="248"/>
      <c r="JRF235" s="249"/>
      <c r="JRG235" s="250"/>
      <c r="JRH235" s="248"/>
      <c r="JRI235" s="249"/>
      <c r="JRJ235" s="250"/>
      <c r="JRK235" s="248"/>
      <c r="JRL235" s="249"/>
      <c r="JRM235" s="250"/>
      <c r="JRN235" s="248"/>
      <c r="JRO235" s="249"/>
      <c r="JRP235" s="250"/>
      <c r="JRQ235" s="248"/>
      <c r="JRR235" s="249"/>
      <c r="JRS235" s="250"/>
      <c r="JRT235" s="248"/>
      <c r="JRU235" s="249"/>
      <c r="JRV235" s="250"/>
      <c r="JRW235" s="248"/>
      <c r="JRX235" s="249"/>
      <c r="JRY235" s="250"/>
      <c r="JRZ235" s="248"/>
      <c r="JSA235" s="249"/>
      <c r="JSB235" s="250"/>
      <c r="JSC235" s="248"/>
      <c r="JSD235" s="249"/>
      <c r="JSE235" s="250"/>
      <c r="JSF235" s="248"/>
      <c r="JSG235" s="249"/>
      <c r="JSH235" s="250"/>
      <c r="JSI235" s="248"/>
      <c r="JSJ235" s="249"/>
      <c r="JSK235" s="250"/>
      <c r="JSL235" s="248"/>
      <c r="JSM235" s="249"/>
      <c r="JSN235" s="250"/>
      <c r="JSO235" s="248"/>
      <c r="JSP235" s="249"/>
      <c r="JSQ235" s="250"/>
      <c r="JSR235" s="248"/>
      <c r="JSS235" s="249"/>
      <c r="JST235" s="250"/>
      <c r="JSU235" s="248"/>
      <c r="JSV235" s="249"/>
      <c r="JSW235" s="250"/>
      <c r="JSX235" s="248"/>
      <c r="JSY235" s="249"/>
      <c r="JSZ235" s="250"/>
      <c r="JTA235" s="248"/>
      <c r="JTB235" s="249"/>
      <c r="JTC235" s="250"/>
      <c r="JTD235" s="248"/>
      <c r="JTE235" s="249"/>
      <c r="JTF235" s="250"/>
      <c r="JTG235" s="248"/>
      <c r="JTH235" s="249"/>
      <c r="JTI235" s="250"/>
      <c r="JTJ235" s="248"/>
      <c r="JTK235" s="249"/>
      <c r="JTL235" s="250"/>
      <c r="JTM235" s="248"/>
      <c r="JTN235" s="249"/>
      <c r="JTO235" s="250"/>
      <c r="JTP235" s="248"/>
      <c r="JTQ235" s="249"/>
      <c r="JTR235" s="250"/>
      <c r="JTS235" s="248"/>
      <c r="JTT235" s="249"/>
      <c r="JTU235" s="250"/>
      <c r="JTV235" s="248"/>
      <c r="JTW235" s="249"/>
      <c r="JTX235" s="250"/>
      <c r="JTY235" s="248"/>
      <c r="JTZ235" s="249"/>
      <c r="JUA235" s="250"/>
      <c r="JUB235" s="248"/>
      <c r="JUC235" s="249"/>
      <c r="JUD235" s="250"/>
      <c r="JUE235" s="248"/>
      <c r="JUF235" s="249"/>
      <c r="JUG235" s="250"/>
      <c r="JUH235" s="248"/>
      <c r="JUI235" s="249"/>
      <c r="JUJ235" s="250"/>
      <c r="JUK235" s="248"/>
      <c r="JUL235" s="249"/>
      <c r="JUM235" s="250"/>
      <c r="JUN235" s="248"/>
      <c r="JUO235" s="249"/>
      <c r="JUP235" s="250"/>
      <c r="JUQ235" s="248"/>
      <c r="JUR235" s="249"/>
      <c r="JUS235" s="250"/>
      <c r="JUT235" s="248"/>
      <c r="JUU235" s="249"/>
      <c r="JUV235" s="250"/>
      <c r="JUW235" s="248"/>
      <c r="JUX235" s="249"/>
      <c r="JUY235" s="250"/>
      <c r="JUZ235" s="248"/>
      <c r="JVA235" s="249"/>
      <c r="JVB235" s="250"/>
      <c r="JVC235" s="248"/>
      <c r="JVD235" s="249"/>
      <c r="JVE235" s="250"/>
      <c r="JVF235" s="248"/>
      <c r="JVG235" s="249"/>
      <c r="JVH235" s="250"/>
      <c r="JVI235" s="248"/>
      <c r="JVJ235" s="249"/>
      <c r="JVK235" s="250"/>
      <c r="JVL235" s="248"/>
      <c r="JVM235" s="249"/>
      <c r="JVN235" s="250"/>
      <c r="JVO235" s="248"/>
      <c r="JVP235" s="249"/>
      <c r="JVQ235" s="250"/>
      <c r="JVR235" s="248"/>
      <c r="JVS235" s="249"/>
      <c r="JVT235" s="250"/>
      <c r="JVU235" s="248"/>
      <c r="JVV235" s="249"/>
      <c r="JVW235" s="250"/>
      <c r="JVX235" s="248"/>
      <c r="JVY235" s="249"/>
      <c r="JVZ235" s="250"/>
      <c r="JWA235" s="248"/>
      <c r="JWB235" s="249"/>
      <c r="JWC235" s="250"/>
      <c r="JWD235" s="248"/>
      <c r="JWE235" s="249"/>
      <c r="JWF235" s="250"/>
      <c r="JWG235" s="248"/>
      <c r="JWH235" s="249"/>
      <c r="JWI235" s="250"/>
      <c r="JWJ235" s="248"/>
      <c r="JWK235" s="249"/>
      <c r="JWL235" s="250"/>
      <c r="JWM235" s="248"/>
      <c r="JWN235" s="249"/>
      <c r="JWO235" s="250"/>
      <c r="JWP235" s="248"/>
      <c r="JWQ235" s="249"/>
      <c r="JWR235" s="250"/>
      <c r="JWS235" s="248"/>
      <c r="JWT235" s="249"/>
      <c r="JWU235" s="250"/>
      <c r="JWV235" s="248"/>
      <c r="JWW235" s="249"/>
      <c r="JWX235" s="250"/>
      <c r="JWY235" s="248"/>
      <c r="JWZ235" s="249"/>
      <c r="JXA235" s="250"/>
      <c r="JXB235" s="248"/>
      <c r="JXC235" s="249"/>
      <c r="JXD235" s="250"/>
      <c r="JXE235" s="248"/>
      <c r="JXF235" s="249"/>
      <c r="JXG235" s="250"/>
      <c r="JXH235" s="248"/>
      <c r="JXI235" s="249"/>
      <c r="JXJ235" s="250"/>
      <c r="JXK235" s="248"/>
      <c r="JXL235" s="249"/>
      <c r="JXM235" s="250"/>
      <c r="JXN235" s="248"/>
      <c r="JXO235" s="249"/>
      <c r="JXP235" s="250"/>
      <c r="JXQ235" s="248"/>
      <c r="JXR235" s="249"/>
      <c r="JXS235" s="250"/>
      <c r="JXT235" s="248"/>
      <c r="JXU235" s="249"/>
      <c r="JXV235" s="250"/>
      <c r="JXW235" s="248"/>
      <c r="JXX235" s="249"/>
      <c r="JXY235" s="250"/>
      <c r="JXZ235" s="248"/>
      <c r="JYA235" s="249"/>
      <c r="JYB235" s="250"/>
      <c r="JYC235" s="248"/>
      <c r="JYD235" s="249"/>
      <c r="JYE235" s="250"/>
      <c r="JYF235" s="248"/>
      <c r="JYG235" s="249"/>
      <c r="JYH235" s="250"/>
      <c r="JYI235" s="248"/>
      <c r="JYJ235" s="249"/>
      <c r="JYK235" s="250"/>
      <c r="JYL235" s="248"/>
      <c r="JYM235" s="249"/>
      <c r="JYN235" s="250"/>
      <c r="JYO235" s="248"/>
      <c r="JYP235" s="249"/>
      <c r="JYQ235" s="250"/>
      <c r="JYR235" s="248"/>
      <c r="JYS235" s="249"/>
      <c r="JYT235" s="250"/>
      <c r="JYU235" s="248"/>
      <c r="JYV235" s="249"/>
      <c r="JYW235" s="250"/>
      <c r="JYX235" s="248"/>
      <c r="JYY235" s="249"/>
      <c r="JYZ235" s="250"/>
      <c r="JZA235" s="248"/>
      <c r="JZB235" s="249"/>
      <c r="JZC235" s="250"/>
      <c r="JZD235" s="248"/>
      <c r="JZE235" s="249"/>
      <c r="JZF235" s="250"/>
      <c r="JZG235" s="248"/>
      <c r="JZH235" s="249"/>
      <c r="JZI235" s="250"/>
      <c r="JZJ235" s="248"/>
      <c r="JZK235" s="249"/>
      <c r="JZL235" s="250"/>
      <c r="JZM235" s="248"/>
      <c r="JZN235" s="249"/>
      <c r="JZO235" s="250"/>
      <c r="JZP235" s="248"/>
      <c r="JZQ235" s="249"/>
      <c r="JZR235" s="250"/>
      <c r="JZS235" s="248"/>
      <c r="JZT235" s="249"/>
      <c r="JZU235" s="250"/>
      <c r="JZV235" s="248"/>
      <c r="JZW235" s="249"/>
      <c r="JZX235" s="250"/>
      <c r="JZY235" s="248"/>
      <c r="JZZ235" s="249"/>
      <c r="KAA235" s="250"/>
      <c r="KAB235" s="248"/>
      <c r="KAC235" s="249"/>
      <c r="KAD235" s="250"/>
      <c r="KAE235" s="248"/>
      <c r="KAF235" s="249"/>
      <c r="KAG235" s="250"/>
      <c r="KAH235" s="248"/>
      <c r="KAI235" s="249"/>
      <c r="KAJ235" s="250"/>
      <c r="KAK235" s="248"/>
      <c r="KAL235" s="249"/>
      <c r="KAM235" s="250"/>
      <c r="KAN235" s="248"/>
      <c r="KAO235" s="249"/>
      <c r="KAP235" s="250"/>
      <c r="KAQ235" s="248"/>
      <c r="KAR235" s="249"/>
      <c r="KAS235" s="250"/>
      <c r="KAT235" s="248"/>
      <c r="KAU235" s="249"/>
      <c r="KAV235" s="250"/>
      <c r="KAW235" s="248"/>
      <c r="KAX235" s="249"/>
      <c r="KAY235" s="250"/>
      <c r="KAZ235" s="248"/>
      <c r="KBA235" s="249"/>
      <c r="KBB235" s="250"/>
      <c r="KBC235" s="248"/>
      <c r="KBD235" s="249"/>
      <c r="KBE235" s="250"/>
      <c r="KBF235" s="248"/>
      <c r="KBG235" s="249"/>
      <c r="KBH235" s="250"/>
      <c r="KBI235" s="248"/>
      <c r="KBJ235" s="249"/>
      <c r="KBK235" s="250"/>
      <c r="KBL235" s="248"/>
      <c r="KBM235" s="249"/>
      <c r="KBN235" s="250"/>
      <c r="KBO235" s="248"/>
      <c r="KBP235" s="249"/>
      <c r="KBQ235" s="250"/>
      <c r="KBR235" s="248"/>
      <c r="KBS235" s="249"/>
      <c r="KBT235" s="250"/>
      <c r="KBU235" s="248"/>
      <c r="KBV235" s="249"/>
      <c r="KBW235" s="250"/>
      <c r="KBX235" s="248"/>
      <c r="KBY235" s="249"/>
      <c r="KBZ235" s="250"/>
      <c r="KCA235" s="248"/>
      <c r="KCB235" s="249"/>
      <c r="KCC235" s="250"/>
      <c r="KCD235" s="248"/>
      <c r="KCE235" s="249"/>
      <c r="KCF235" s="250"/>
      <c r="KCG235" s="248"/>
      <c r="KCH235" s="249"/>
      <c r="KCI235" s="250"/>
      <c r="KCJ235" s="248"/>
      <c r="KCK235" s="249"/>
      <c r="KCL235" s="250"/>
      <c r="KCM235" s="248"/>
      <c r="KCN235" s="249"/>
      <c r="KCO235" s="250"/>
      <c r="KCP235" s="248"/>
      <c r="KCQ235" s="249"/>
      <c r="KCR235" s="250"/>
      <c r="KCS235" s="248"/>
      <c r="KCT235" s="249"/>
      <c r="KCU235" s="250"/>
      <c r="KCV235" s="248"/>
      <c r="KCW235" s="249"/>
      <c r="KCX235" s="250"/>
      <c r="KCY235" s="248"/>
      <c r="KCZ235" s="249"/>
      <c r="KDA235" s="250"/>
      <c r="KDB235" s="248"/>
      <c r="KDC235" s="249"/>
      <c r="KDD235" s="250"/>
      <c r="KDE235" s="248"/>
      <c r="KDF235" s="249"/>
      <c r="KDG235" s="250"/>
      <c r="KDH235" s="248"/>
      <c r="KDI235" s="249"/>
      <c r="KDJ235" s="250"/>
      <c r="KDK235" s="248"/>
      <c r="KDL235" s="249"/>
      <c r="KDM235" s="250"/>
      <c r="KDN235" s="248"/>
      <c r="KDO235" s="249"/>
      <c r="KDP235" s="250"/>
      <c r="KDQ235" s="248"/>
      <c r="KDR235" s="249"/>
      <c r="KDS235" s="250"/>
      <c r="KDT235" s="248"/>
      <c r="KDU235" s="249"/>
      <c r="KDV235" s="250"/>
      <c r="KDW235" s="248"/>
      <c r="KDX235" s="249"/>
      <c r="KDY235" s="250"/>
      <c r="KDZ235" s="248"/>
      <c r="KEA235" s="249"/>
      <c r="KEB235" s="250"/>
      <c r="KEC235" s="248"/>
      <c r="KED235" s="249"/>
      <c r="KEE235" s="250"/>
      <c r="KEF235" s="248"/>
      <c r="KEG235" s="249"/>
      <c r="KEH235" s="250"/>
      <c r="KEI235" s="248"/>
      <c r="KEJ235" s="249"/>
      <c r="KEK235" s="250"/>
      <c r="KEL235" s="248"/>
      <c r="KEM235" s="249"/>
      <c r="KEN235" s="250"/>
      <c r="KEO235" s="248"/>
      <c r="KEP235" s="249"/>
      <c r="KEQ235" s="250"/>
      <c r="KER235" s="248"/>
      <c r="KES235" s="249"/>
      <c r="KET235" s="250"/>
      <c r="KEU235" s="248"/>
      <c r="KEV235" s="249"/>
      <c r="KEW235" s="250"/>
      <c r="KEX235" s="248"/>
      <c r="KEY235" s="249"/>
      <c r="KEZ235" s="250"/>
      <c r="KFA235" s="248"/>
      <c r="KFB235" s="249"/>
      <c r="KFC235" s="250"/>
      <c r="KFD235" s="248"/>
      <c r="KFE235" s="249"/>
      <c r="KFF235" s="250"/>
      <c r="KFG235" s="248"/>
      <c r="KFH235" s="249"/>
      <c r="KFI235" s="250"/>
      <c r="KFJ235" s="248"/>
      <c r="KFK235" s="249"/>
      <c r="KFL235" s="250"/>
      <c r="KFM235" s="248"/>
      <c r="KFN235" s="249"/>
      <c r="KFO235" s="250"/>
      <c r="KFP235" s="248"/>
      <c r="KFQ235" s="249"/>
      <c r="KFR235" s="250"/>
      <c r="KFS235" s="248"/>
      <c r="KFT235" s="249"/>
      <c r="KFU235" s="250"/>
      <c r="KFV235" s="248"/>
      <c r="KFW235" s="249"/>
      <c r="KFX235" s="250"/>
      <c r="KFY235" s="248"/>
      <c r="KFZ235" s="249"/>
      <c r="KGA235" s="250"/>
      <c r="KGB235" s="248"/>
      <c r="KGC235" s="249"/>
      <c r="KGD235" s="250"/>
      <c r="KGE235" s="248"/>
      <c r="KGF235" s="249"/>
      <c r="KGG235" s="250"/>
      <c r="KGH235" s="248"/>
      <c r="KGI235" s="249"/>
      <c r="KGJ235" s="250"/>
      <c r="KGK235" s="248"/>
      <c r="KGL235" s="249"/>
      <c r="KGM235" s="250"/>
      <c r="KGN235" s="248"/>
      <c r="KGO235" s="249"/>
      <c r="KGP235" s="250"/>
      <c r="KGQ235" s="248"/>
      <c r="KGR235" s="249"/>
      <c r="KGS235" s="250"/>
      <c r="KGT235" s="248"/>
      <c r="KGU235" s="249"/>
      <c r="KGV235" s="250"/>
      <c r="KGW235" s="248"/>
      <c r="KGX235" s="249"/>
      <c r="KGY235" s="250"/>
      <c r="KGZ235" s="248"/>
      <c r="KHA235" s="249"/>
      <c r="KHB235" s="250"/>
      <c r="KHC235" s="248"/>
      <c r="KHD235" s="249"/>
      <c r="KHE235" s="250"/>
      <c r="KHF235" s="248"/>
      <c r="KHG235" s="249"/>
      <c r="KHH235" s="250"/>
      <c r="KHI235" s="248"/>
      <c r="KHJ235" s="249"/>
      <c r="KHK235" s="250"/>
      <c r="KHL235" s="248"/>
      <c r="KHM235" s="249"/>
      <c r="KHN235" s="250"/>
      <c r="KHO235" s="248"/>
      <c r="KHP235" s="249"/>
      <c r="KHQ235" s="250"/>
      <c r="KHR235" s="248"/>
      <c r="KHS235" s="249"/>
      <c r="KHT235" s="250"/>
      <c r="KHU235" s="248"/>
      <c r="KHV235" s="249"/>
      <c r="KHW235" s="250"/>
      <c r="KHX235" s="248"/>
      <c r="KHY235" s="249"/>
      <c r="KHZ235" s="250"/>
      <c r="KIA235" s="248"/>
      <c r="KIB235" s="249"/>
      <c r="KIC235" s="250"/>
      <c r="KID235" s="248"/>
      <c r="KIE235" s="249"/>
      <c r="KIF235" s="250"/>
      <c r="KIG235" s="248"/>
      <c r="KIH235" s="249"/>
      <c r="KII235" s="250"/>
      <c r="KIJ235" s="248"/>
      <c r="KIK235" s="249"/>
      <c r="KIL235" s="250"/>
      <c r="KIM235" s="248"/>
      <c r="KIN235" s="249"/>
      <c r="KIO235" s="250"/>
      <c r="KIP235" s="248"/>
      <c r="KIQ235" s="249"/>
      <c r="KIR235" s="250"/>
      <c r="KIS235" s="248"/>
      <c r="KIT235" s="249"/>
      <c r="KIU235" s="250"/>
      <c r="KIV235" s="248"/>
      <c r="KIW235" s="249"/>
      <c r="KIX235" s="250"/>
      <c r="KIY235" s="248"/>
      <c r="KIZ235" s="249"/>
      <c r="KJA235" s="250"/>
      <c r="KJB235" s="248"/>
      <c r="KJC235" s="249"/>
      <c r="KJD235" s="250"/>
      <c r="KJE235" s="248"/>
      <c r="KJF235" s="249"/>
      <c r="KJG235" s="250"/>
      <c r="KJH235" s="248"/>
      <c r="KJI235" s="249"/>
      <c r="KJJ235" s="250"/>
      <c r="KJK235" s="248"/>
      <c r="KJL235" s="249"/>
      <c r="KJM235" s="250"/>
      <c r="KJN235" s="248"/>
      <c r="KJO235" s="249"/>
      <c r="KJP235" s="250"/>
      <c r="KJQ235" s="248"/>
      <c r="KJR235" s="249"/>
      <c r="KJS235" s="250"/>
      <c r="KJT235" s="248"/>
      <c r="KJU235" s="249"/>
      <c r="KJV235" s="250"/>
      <c r="KJW235" s="248"/>
      <c r="KJX235" s="249"/>
      <c r="KJY235" s="250"/>
      <c r="KJZ235" s="248"/>
      <c r="KKA235" s="249"/>
      <c r="KKB235" s="250"/>
      <c r="KKC235" s="248"/>
      <c r="KKD235" s="249"/>
      <c r="KKE235" s="250"/>
      <c r="KKF235" s="248"/>
      <c r="KKG235" s="249"/>
      <c r="KKH235" s="250"/>
      <c r="KKI235" s="248"/>
      <c r="KKJ235" s="249"/>
      <c r="KKK235" s="250"/>
      <c r="KKL235" s="248"/>
      <c r="KKM235" s="249"/>
      <c r="KKN235" s="250"/>
      <c r="KKO235" s="248"/>
      <c r="KKP235" s="249"/>
      <c r="KKQ235" s="250"/>
      <c r="KKR235" s="248"/>
      <c r="KKS235" s="249"/>
      <c r="KKT235" s="250"/>
      <c r="KKU235" s="248"/>
      <c r="KKV235" s="249"/>
      <c r="KKW235" s="250"/>
      <c r="KKX235" s="248"/>
      <c r="KKY235" s="249"/>
      <c r="KKZ235" s="250"/>
      <c r="KLA235" s="248"/>
      <c r="KLB235" s="249"/>
      <c r="KLC235" s="250"/>
      <c r="KLD235" s="248"/>
      <c r="KLE235" s="249"/>
      <c r="KLF235" s="250"/>
      <c r="KLG235" s="248"/>
      <c r="KLH235" s="249"/>
      <c r="KLI235" s="250"/>
      <c r="KLJ235" s="248"/>
      <c r="KLK235" s="249"/>
      <c r="KLL235" s="250"/>
      <c r="KLM235" s="248"/>
      <c r="KLN235" s="249"/>
      <c r="KLO235" s="250"/>
      <c r="KLP235" s="248"/>
      <c r="KLQ235" s="249"/>
      <c r="KLR235" s="250"/>
      <c r="KLS235" s="248"/>
      <c r="KLT235" s="249"/>
      <c r="KLU235" s="250"/>
      <c r="KLV235" s="248"/>
      <c r="KLW235" s="249"/>
      <c r="KLX235" s="250"/>
      <c r="KLY235" s="248"/>
      <c r="KLZ235" s="249"/>
      <c r="KMA235" s="250"/>
      <c r="KMB235" s="248"/>
      <c r="KMC235" s="249"/>
      <c r="KMD235" s="250"/>
      <c r="KME235" s="248"/>
      <c r="KMF235" s="249"/>
      <c r="KMG235" s="250"/>
      <c r="KMH235" s="248"/>
      <c r="KMI235" s="249"/>
      <c r="KMJ235" s="250"/>
      <c r="KMK235" s="248"/>
      <c r="KML235" s="249"/>
      <c r="KMM235" s="250"/>
      <c r="KMN235" s="248"/>
      <c r="KMO235" s="249"/>
      <c r="KMP235" s="250"/>
      <c r="KMQ235" s="248"/>
      <c r="KMR235" s="249"/>
      <c r="KMS235" s="250"/>
      <c r="KMT235" s="248"/>
      <c r="KMU235" s="249"/>
      <c r="KMV235" s="250"/>
      <c r="KMW235" s="248"/>
      <c r="KMX235" s="249"/>
      <c r="KMY235" s="250"/>
      <c r="KMZ235" s="248"/>
      <c r="KNA235" s="249"/>
      <c r="KNB235" s="250"/>
      <c r="KNC235" s="248"/>
      <c r="KND235" s="249"/>
      <c r="KNE235" s="250"/>
      <c r="KNF235" s="248"/>
      <c r="KNG235" s="249"/>
      <c r="KNH235" s="250"/>
      <c r="KNI235" s="248"/>
      <c r="KNJ235" s="249"/>
      <c r="KNK235" s="250"/>
      <c r="KNL235" s="248"/>
      <c r="KNM235" s="249"/>
      <c r="KNN235" s="250"/>
      <c r="KNO235" s="248"/>
      <c r="KNP235" s="249"/>
      <c r="KNQ235" s="250"/>
      <c r="KNR235" s="248"/>
      <c r="KNS235" s="249"/>
      <c r="KNT235" s="250"/>
      <c r="KNU235" s="248"/>
      <c r="KNV235" s="249"/>
      <c r="KNW235" s="250"/>
      <c r="KNX235" s="248"/>
      <c r="KNY235" s="249"/>
      <c r="KNZ235" s="250"/>
      <c r="KOA235" s="248"/>
      <c r="KOB235" s="249"/>
      <c r="KOC235" s="250"/>
      <c r="KOD235" s="248"/>
      <c r="KOE235" s="249"/>
      <c r="KOF235" s="250"/>
      <c r="KOG235" s="248"/>
      <c r="KOH235" s="249"/>
      <c r="KOI235" s="250"/>
      <c r="KOJ235" s="248"/>
      <c r="KOK235" s="249"/>
      <c r="KOL235" s="250"/>
      <c r="KOM235" s="248"/>
      <c r="KON235" s="249"/>
      <c r="KOO235" s="250"/>
      <c r="KOP235" s="248"/>
      <c r="KOQ235" s="249"/>
      <c r="KOR235" s="250"/>
      <c r="KOS235" s="248"/>
      <c r="KOT235" s="249"/>
      <c r="KOU235" s="250"/>
      <c r="KOV235" s="248"/>
      <c r="KOW235" s="249"/>
      <c r="KOX235" s="250"/>
      <c r="KOY235" s="248"/>
      <c r="KOZ235" s="249"/>
      <c r="KPA235" s="250"/>
      <c r="KPB235" s="248"/>
      <c r="KPC235" s="249"/>
      <c r="KPD235" s="250"/>
      <c r="KPE235" s="248"/>
      <c r="KPF235" s="249"/>
      <c r="KPG235" s="250"/>
      <c r="KPH235" s="248"/>
      <c r="KPI235" s="249"/>
      <c r="KPJ235" s="250"/>
      <c r="KPK235" s="248"/>
      <c r="KPL235" s="249"/>
      <c r="KPM235" s="250"/>
      <c r="KPN235" s="248"/>
      <c r="KPO235" s="249"/>
      <c r="KPP235" s="250"/>
      <c r="KPQ235" s="248"/>
      <c r="KPR235" s="249"/>
      <c r="KPS235" s="250"/>
      <c r="KPT235" s="248"/>
      <c r="KPU235" s="249"/>
      <c r="KPV235" s="250"/>
      <c r="KPW235" s="248"/>
      <c r="KPX235" s="249"/>
      <c r="KPY235" s="250"/>
      <c r="KPZ235" s="248"/>
      <c r="KQA235" s="249"/>
      <c r="KQB235" s="250"/>
      <c r="KQC235" s="248"/>
      <c r="KQD235" s="249"/>
      <c r="KQE235" s="250"/>
      <c r="KQF235" s="248"/>
      <c r="KQG235" s="249"/>
      <c r="KQH235" s="250"/>
      <c r="KQI235" s="248"/>
      <c r="KQJ235" s="249"/>
      <c r="KQK235" s="250"/>
      <c r="KQL235" s="248"/>
      <c r="KQM235" s="249"/>
      <c r="KQN235" s="250"/>
      <c r="KQO235" s="248"/>
      <c r="KQP235" s="249"/>
      <c r="KQQ235" s="250"/>
      <c r="KQR235" s="248"/>
      <c r="KQS235" s="249"/>
      <c r="KQT235" s="250"/>
      <c r="KQU235" s="248"/>
      <c r="KQV235" s="249"/>
      <c r="KQW235" s="250"/>
      <c r="KQX235" s="248"/>
      <c r="KQY235" s="249"/>
      <c r="KQZ235" s="250"/>
      <c r="KRA235" s="248"/>
      <c r="KRB235" s="249"/>
      <c r="KRC235" s="250"/>
      <c r="KRD235" s="248"/>
      <c r="KRE235" s="249"/>
      <c r="KRF235" s="250"/>
      <c r="KRG235" s="248"/>
      <c r="KRH235" s="249"/>
      <c r="KRI235" s="250"/>
      <c r="KRJ235" s="248"/>
      <c r="KRK235" s="249"/>
      <c r="KRL235" s="250"/>
      <c r="KRM235" s="248"/>
      <c r="KRN235" s="249"/>
      <c r="KRO235" s="250"/>
      <c r="KRP235" s="248"/>
      <c r="KRQ235" s="249"/>
      <c r="KRR235" s="250"/>
      <c r="KRS235" s="248"/>
      <c r="KRT235" s="249"/>
      <c r="KRU235" s="250"/>
      <c r="KRV235" s="248"/>
      <c r="KRW235" s="249"/>
      <c r="KRX235" s="250"/>
      <c r="KRY235" s="248"/>
      <c r="KRZ235" s="249"/>
      <c r="KSA235" s="250"/>
      <c r="KSB235" s="248"/>
      <c r="KSC235" s="249"/>
      <c r="KSD235" s="250"/>
      <c r="KSE235" s="248"/>
      <c r="KSF235" s="249"/>
      <c r="KSG235" s="250"/>
      <c r="KSH235" s="248"/>
      <c r="KSI235" s="249"/>
      <c r="KSJ235" s="250"/>
      <c r="KSK235" s="248"/>
      <c r="KSL235" s="249"/>
      <c r="KSM235" s="250"/>
      <c r="KSN235" s="248"/>
      <c r="KSO235" s="249"/>
      <c r="KSP235" s="250"/>
      <c r="KSQ235" s="248"/>
      <c r="KSR235" s="249"/>
      <c r="KSS235" s="250"/>
      <c r="KST235" s="248"/>
      <c r="KSU235" s="249"/>
      <c r="KSV235" s="250"/>
      <c r="KSW235" s="248"/>
      <c r="KSX235" s="249"/>
      <c r="KSY235" s="250"/>
      <c r="KSZ235" s="248"/>
      <c r="KTA235" s="249"/>
      <c r="KTB235" s="250"/>
      <c r="KTC235" s="248"/>
      <c r="KTD235" s="249"/>
      <c r="KTE235" s="250"/>
      <c r="KTF235" s="248"/>
      <c r="KTG235" s="249"/>
      <c r="KTH235" s="250"/>
      <c r="KTI235" s="248"/>
      <c r="KTJ235" s="249"/>
      <c r="KTK235" s="250"/>
      <c r="KTL235" s="248"/>
      <c r="KTM235" s="249"/>
      <c r="KTN235" s="250"/>
      <c r="KTO235" s="248"/>
      <c r="KTP235" s="249"/>
      <c r="KTQ235" s="250"/>
      <c r="KTR235" s="248"/>
      <c r="KTS235" s="249"/>
      <c r="KTT235" s="250"/>
      <c r="KTU235" s="248"/>
      <c r="KTV235" s="249"/>
      <c r="KTW235" s="250"/>
      <c r="KTX235" s="248"/>
      <c r="KTY235" s="249"/>
      <c r="KTZ235" s="250"/>
      <c r="KUA235" s="248"/>
      <c r="KUB235" s="249"/>
      <c r="KUC235" s="250"/>
      <c r="KUD235" s="248"/>
      <c r="KUE235" s="249"/>
      <c r="KUF235" s="250"/>
      <c r="KUG235" s="248"/>
      <c r="KUH235" s="249"/>
      <c r="KUI235" s="250"/>
      <c r="KUJ235" s="248"/>
      <c r="KUK235" s="249"/>
      <c r="KUL235" s="250"/>
      <c r="KUM235" s="248"/>
      <c r="KUN235" s="249"/>
      <c r="KUO235" s="250"/>
      <c r="KUP235" s="248"/>
      <c r="KUQ235" s="249"/>
      <c r="KUR235" s="250"/>
      <c r="KUS235" s="248"/>
      <c r="KUT235" s="249"/>
      <c r="KUU235" s="250"/>
      <c r="KUV235" s="248"/>
      <c r="KUW235" s="249"/>
      <c r="KUX235" s="250"/>
      <c r="KUY235" s="248"/>
      <c r="KUZ235" s="249"/>
      <c r="KVA235" s="250"/>
      <c r="KVB235" s="248"/>
      <c r="KVC235" s="249"/>
      <c r="KVD235" s="250"/>
      <c r="KVE235" s="248"/>
      <c r="KVF235" s="249"/>
      <c r="KVG235" s="250"/>
      <c r="KVH235" s="248"/>
      <c r="KVI235" s="249"/>
      <c r="KVJ235" s="250"/>
      <c r="KVK235" s="248"/>
      <c r="KVL235" s="249"/>
      <c r="KVM235" s="250"/>
      <c r="KVN235" s="248"/>
      <c r="KVO235" s="249"/>
      <c r="KVP235" s="250"/>
      <c r="KVQ235" s="248"/>
      <c r="KVR235" s="249"/>
      <c r="KVS235" s="250"/>
      <c r="KVT235" s="248"/>
      <c r="KVU235" s="249"/>
      <c r="KVV235" s="250"/>
      <c r="KVW235" s="248"/>
      <c r="KVX235" s="249"/>
      <c r="KVY235" s="250"/>
      <c r="KVZ235" s="248"/>
      <c r="KWA235" s="249"/>
      <c r="KWB235" s="250"/>
      <c r="KWC235" s="248"/>
      <c r="KWD235" s="249"/>
      <c r="KWE235" s="250"/>
      <c r="KWF235" s="248"/>
      <c r="KWG235" s="249"/>
      <c r="KWH235" s="250"/>
      <c r="KWI235" s="248"/>
      <c r="KWJ235" s="249"/>
      <c r="KWK235" s="250"/>
      <c r="KWL235" s="248"/>
      <c r="KWM235" s="249"/>
      <c r="KWN235" s="250"/>
      <c r="KWO235" s="248"/>
      <c r="KWP235" s="249"/>
      <c r="KWQ235" s="250"/>
      <c r="KWR235" s="248"/>
      <c r="KWS235" s="249"/>
      <c r="KWT235" s="250"/>
      <c r="KWU235" s="248"/>
      <c r="KWV235" s="249"/>
      <c r="KWW235" s="250"/>
      <c r="KWX235" s="248"/>
      <c r="KWY235" s="249"/>
      <c r="KWZ235" s="250"/>
      <c r="KXA235" s="248"/>
      <c r="KXB235" s="249"/>
      <c r="KXC235" s="250"/>
      <c r="KXD235" s="248"/>
      <c r="KXE235" s="249"/>
      <c r="KXF235" s="250"/>
      <c r="KXG235" s="248"/>
      <c r="KXH235" s="249"/>
      <c r="KXI235" s="250"/>
      <c r="KXJ235" s="248"/>
      <c r="KXK235" s="249"/>
      <c r="KXL235" s="250"/>
      <c r="KXM235" s="248"/>
      <c r="KXN235" s="249"/>
      <c r="KXO235" s="250"/>
      <c r="KXP235" s="248"/>
      <c r="KXQ235" s="249"/>
      <c r="KXR235" s="250"/>
      <c r="KXS235" s="248"/>
      <c r="KXT235" s="249"/>
      <c r="KXU235" s="250"/>
      <c r="KXV235" s="248"/>
      <c r="KXW235" s="249"/>
      <c r="KXX235" s="250"/>
      <c r="KXY235" s="248"/>
      <c r="KXZ235" s="249"/>
      <c r="KYA235" s="250"/>
      <c r="KYB235" s="248"/>
      <c r="KYC235" s="249"/>
      <c r="KYD235" s="250"/>
      <c r="KYE235" s="248"/>
      <c r="KYF235" s="249"/>
      <c r="KYG235" s="250"/>
      <c r="KYH235" s="248"/>
      <c r="KYI235" s="249"/>
      <c r="KYJ235" s="250"/>
      <c r="KYK235" s="248"/>
      <c r="KYL235" s="249"/>
      <c r="KYM235" s="250"/>
      <c r="KYN235" s="248"/>
      <c r="KYO235" s="249"/>
      <c r="KYP235" s="250"/>
      <c r="KYQ235" s="248"/>
      <c r="KYR235" s="249"/>
      <c r="KYS235" s="250"/>
      <c r="KYT235" s="248"/>
      <c r="KYU235" s="249"/>
      <c r="KYV235" s="250"/>
      <c r="KYW235" s="248"/>
      <c r="KYX235" s="249"/>
      <c r="KYY235" s="250"/>
      <c r="KYZ235" s="248"/>
      <c r="KZA235" s="249"/>
      <c r="KZB235" s="250"/>
      <c r="KZC235" s="248"/>
      <c r="KZD235" s="249"/>
      <c r="KZE235" s="250"/>
      <c r="KZF235" s="248"/>
      <c r="KZG235" s="249"/>
      <c r="KZH235" s="250"/>
      <c r="KZI235" s="248"/>
      <c r="KZJ235" s="249"/>
      <c r="KZK235" s="250"/>
      <c r="KZL235" s="248"/>
      <c r="KZM235" s="249"/>
      <c r="KZN235" s="250"/>
      <c r="KZO235" s="248"/>
      <c r="KZP235" s="249"/>
      <c r="KZQ235" s="250"/>
      <c r="KZR235" s="248"/>
      <c r="KZS235" s="249"/>
      <c r="KZT235" s="250"/>
      <c r="KZU235" s="248"/>
      <c r="KZV235" s="249"/>
      <c r="KZW235" s="250"/>
      <c r="KZX235" s="248"/>
      <c r="KZY235" s="249"/>
      <c r="KZZ235" s="250"/>
      <c r="LAA235" s="248"/>
      <c r="LAB235" s="249"/>
      <c r="LAC235" s="250"/>
      <c r="LAD235" s="248"/>
      <c r="LAE235" s="249"/>
      <c r="LAF235" s="250"/>
      <c r="LAG235" s="248"/>
      <c r="LAH235" s="249"/>
      <c r="LAI235" s="250"/>
      <c r="LAJ235" s="248"/>
      <c r="LAK235" s="249"/>
      <c r="LAL235" s="250"/>
      <c r="LAM235" s="248"/>
      <c r="LAN235" s="249"/>
      <c r="LAO235" s="250"/>
      <c r="LAP235" s="248"/>
      <c r="LAQ235" s="249"/>
      <c r="LAR235" s="250"/>
      <c r="LAS235" s="248"/>
      <c r="LAT235" s="249"/>
      <c r="LAU235" s="250"/>
      <c r="LAV235" s="248"/>
      <c r="LAW235" s="249"/>
      <c r="LAX235" s="250"/>
      <c r="LAY235" s="248"/>
      <c r="LAZ235" s="249"/>
      <c r="LBA235" s="250"/>
      <c r="LBB235" s="248"/>
      <c r="LBC235" s="249"/>
      <c r="LBD235" s="250"/>
      <c r="LBE235" s="248"/>
      <c r="LBF235" s="249"/>
      <c r="LBG235" s="250"/>
      <c r="LBH235" s="248"/>
      <c r="LBI235" s="249"/>
      <c r="LBJ235" s="250"/>
      <c r="LBK235" s="248"/>
      <c r="LBL235" s="249"/>
      <c r="LBM235" s="250"/>
      <c r="LBN235" s="248"/>
      <c r="LBO235" s="249"/>
      <c r="LBP235" s="250"/>
      <c r="LBQ235" s="248"/>
      <c r="LBR235" s="249"/>
      <c r="LBS235" s="250"/>
      <c r="LBT235" s="248"/>
      <c r="LBU235" s="249"/>
      <c r="LBV235" s="250"/>
      <c r="LBW235" s="248"/>
      <c r="LBX235" s="249"/>
      <c r="LBY235" s="250"/>
      <c r="LBZ235" s="248"/>
      <c r="LCA235" s="249"/>
      <c r="LCB235" s="250"/>
      <c r="LCC235" s="248"/>
      <c r="LCD235" s="249"/>
      <c r="LCE235" s="250"/>
      <c r="LCF235" s="248"/>
      <c r="LCG235" s="249"/>
      <c r="LCH235" s="250"/>
      <c r="LCI235" s="248"/>
      <c r="LCJ235" s="249"/>
      <c r="LCK235" s="250"/>
      <c r="LCL235" s="248"/>
      <c r="LCM235" s="249"/>
      <c r="LCN235" s="250"/>
      <c r="LCO235" s="248"/>
      <c r="LCP235" s="249"/>
      <c r="LCQ235" s="250"/>
      <c r="LCR235" s="248"/>
      <c r="LCS235" s="249"/>
      <c r="LCT235" s="250"/>
      <c r="LCU235" s="248"/>
      <c r="LCV235" s="249"/>
      <c r="LCW235" s="250"/>
      <c r="LCX235" s="248"/>
      <c r="LCY235" s="249"/>
      <c r="LCZ235" s="250"/>
      <c r="LDA235" s="248"/>
      <c r="LDB235" s="249"/>
      <c r="LDC235" s="250"/>
      <c r="LDD235" s="248"/>
      <c r="LDE235" s="249"/>
      <c r="LDF235" s="250"/>
      <c r="LDG235" s="248"/>
      <c r="LDH235" s="249"/>
      <c r="LDI235" s="250"/>
      <c r="LDJ235" s="248"/>
      <c r="LDK235" s="249"/>
      <c r="LDL235" s="250"/>
      <c r="LDM235" s="248"/>
      <c r="LDN235" s="249"/>
      <c r="LDO235" s="250"/>
      <c r="LDP235" s="248"/>
      <c r="LDQ235" s="249"/>
      <c r="LDR235" s="250"/>
      <c r="LDS235" s="248"/>
      <c r="LDT235" s="249"/>
      <c r="LDU235" s="250"/>
      <c r="LDV235" s="248"/>
      <c r="LDW235" s="249"/>
      <c r="LDX235" s="250"/>
      <c r="LDY235" s="248"/>
      <c r="LDZ235" s="249"/>
      <c r="LEA235" s="250"/>
      <c r="LEB235" s="248"/>
      <c r="LEC235" s="249"/>
      <c r="LED235" s="250"/>
      <c r="LEE235" s="248"/>
      <c r="LEF235" s="249"/>
      <c r="LEG235" s="250"/>
      <c r="LEH235" s="248"/>
      <c r="LEI235" s="249"/>
      <c r="LEJ235" s="250"/>
      <c r="LEK235" s="248"/>
      <c r="LEL235" s="249"/>
      <c r="LEM235" s="250"/>
      <c r="LEN235" s="248"/>
      <c r="LEO235" s="249"/>
      <c r="LEP235" s="250"/>
      <c r="LEQ235" s="248"/>
      <c r="LER235" s="249"/>
      <c r="LES235" s="250"/>
      <c r="LET235" s="248"/>
      <c r="LEU235" s="249"/>
      <c r="LEV235" s="250"/>
      <c r="LEW235" s="248"/>
      <c r="LEX235" s="249"/>
      <c r="LEY235" s="250"/>
      <c r="LEZ235" s="248"/>
      <c r="LFA235" s="249"/>
      <c r="LFB235" s="250"/>
      <c r="LFC235" s="248"/>
      <c r="LFD235" s="249"/>
      <c r="LFE235" s="250"/>
      <c r="LFF235" s="248"/>
      <c r="LFG235" s="249"/>
      <c r="LFH235" s="250"/>
      <c r="LFI235" s="248"/>
      <c r="LFJ235" s="249"/>
      <c r="LFK235" s="250"/>
      <c r="LFL235" s="248"/>
      <c r="LFM235" s="249"/>
      <c r="LFN235" s="250"/>
      <c r="LFO235" s="248"/>
      <c r="LFP235" s="249"/>
      <c r="LFQ235" s="250"/>
      <c r="LFR235" s="248"/>
      <c r="LFS235" s="249"/>
      <c r="LFT235" s="250"/>
      <c r="LFU235" s="248"/>
      <c r="LFV235" s="249"/>
      <c r="LFW235" s="250"/>
      <c r="LFX235" s="248"/>
      <c r="LFY235" s="249"/>
      <c r="LFZ235" s="250"/>
      <c r="LGA235" s="248"/>
      <c r="LGB235" s="249"/>
      <c r="LGC235" s="250"/>
      <c r="LGD235" s="248"/>
      <c r="LGE235" s="249"/>
      <c r="LGF235" s="250"/>
      <c r="LGG235" s="248"/>
      <c r="LGH235" s="249"/>
      <c r="LGI235" s="250"/>
      <c r="LGJ235" s="248"/>
      <c r="LGK235" s="249"/>
      <c r="LGL235" s="250"/>
      <c r="LGM235" s="248"/>
      <c r="LGN235" s="249"/>
      <c r="LGO235" s="250"/>
      <c r="LGP235" s="248"/>
      <c r="LGQ235" s="249"/>
      <c r="LGR235" s="250"/>
      <c r="LGS235" s="248"/>
      <c r="LGT235" s="249"/>
      <c r="LGU235" s="250"/>
      <c r="LGV235" s="248"/>
      <c r="LGW235" s="249"/>
      <c r="LGX235" s="250"/>
      <c r="LGY235" s="248"/>
      <c r="LGZ235" s="249"/>
      <c r="LHA235" s="250"/>
      <c r="LHB235" s="248"/>
      <c r="LHC235" s="249"/>
      <c r="LHD235" s="250"/>
      <c r="LHE235" s="248"/>
      <c r="LHF235" s="249"/>
      <c r="LHG235" s="250"/>
      <c r="LHH235" s="248"/>
      <c r="LHI235" s="249"/>
      <c r="LHJ235" s="250"/>
      <c r="LHK235" s="248"/>
      <c r="LHL235" s="249"/>
      <c r="LHM235" s="250"/>
      <c r="LHN235" s="248"/>
      <c r="LHO235" s="249"/>
      <c r="LHP235" s="250"/>
      <c r="LHQ235" s="248"/>
      <c r="LHR235" s="249"/>
      <c r="LHS235" s="250"/>
      <c r="LHT235" s="248"/>
      <c r="LHU235" s="249"/>
      <c r="LHV235" s="250"/>
      <c r="LHW235" s="248"/>
      <c r="LHX235" s="249"/>
      <c r="LHY235" s="250"/>
      <c r="LHZ235" s="248"/>
      <c r="LIA235" s="249"/>
      <c r="LIB235" s="250"/>
      <c r="LIC235" s="248"/>
      <c r="LID235" s="249"/>
      <c r="LIE235" s="250"/>
      <c r="LIF235" s="248"/>
      <c r="LIG235" s="249"/>
      <c r="LIH235" s="250"/>
      <c r="LII235" s="248"/>
      <c r="LIJ235" s="249"/>
      <c r="LIK235" s="250"/>
      <c r="LIL235" s="248"/>
      <c r="LIM235" s="249"/>
      <c r="LIN235" s="250"/>
      <c r="LIO235" s="248"/>
      <c r="LIP235" s="249"/>
      <c r="LIQ235" s="250"/>
      <c r="LIR235" s="248"/>
      <c r="LIS235" s="249"/>
      <c r="LIT235" s="250"/>
      <c r="LIU235" s="248"/>
      <c r="LIV235" s="249"/>
      <c r="LIW235" s="250"/>
      <c r="LIX235" s="248"/>
      <c r="LIY235" s="249"/>
      <c r="LIZ235" s="250"/>
      <c r="LJA235" s="248"/>
      <c r="LJB235" s="249"/>
      <c r="LJC235" s="250"/>
      <c r="LJD235" s="248"/>
      <c r="LJE235" s="249"/>
      <c r="LJF235" s="250"/>
      <c r="LJG235" s="248"/>
      <c r="LJH235" s="249"/>
      <c r="LJI235" s="250"/>
      <c r="LJJ235" s="248"/>
      <c r="LJK235" s="249"/>
      <c r="LJL235" s="250"/>
      <c r="LJM235" s="248"/>
      <c r="LJN235" s="249"/>
      <c r="LJO235" s="250"/>
      <c r="LJP235" s="248"/>
      <c r="LJQ235" s="249"/>
      <c r="LJR235" s="250"/>
      <c r="LJS235" s="248"/>
      <c r="LJT235" s="249"/>
      <c r="LJU235" s="250"/>
      <c r="LJV235" s="248"/>
      <c r="LJW235" s="249"/>
      <c r="LJX235" s="250"/>
      <c r="LJY235" s="248"/>
      <c r="LJZ235" s="249"/>
      <c r="LKA235" s="250"/>
      <c r="LKB235" s="248"/>
      <c r="LKC235" s="249"/>
      <c r="LKD235" s="250"/>
      <c r="LKE235" s="248"/>
      <c r="LKF235" s="249"/>
      <c r="LKG235" s="250"/>
      <c r="LKH235" s="248"/>
      <c r="LKI235" s="249"/>
      <c r="LKJ235" s="250"/>
      <c r="LKK235" s="248"/>
      <c r="LKL235" s="249"/>
      <c r="LKM235" s="250"/>
      <c r="LKN235" s="248"/>
      <c r="LKO235" s="249"/>
      <c r="LKP235" s="250"/>
      <c r="LKQ235" s="248"/>
      <c r="LKR235" s="249"/>
      <c r="LKS235" s="250"/>
      <c r="LKT235" s="248"/>
      <c r="LKU235" s="249"/>
      <c r="LKV235" s="250"/>
      <c r="LKW235" s="248"/>
      <c r="LKX235" s="249"/>
      <c r="LKY235" s="250"/>
      <c r="LKZ235" s="248"/>
      <c r="LLA235" s="249"/>
      <c r="LLB235" s="250"/>
      <c r="LLC235" s="248"/>
      <c r="LLD235" s="249"/>
      <c r="LLE235" s="250"/>
      <c r="LLF235" s="248"/>
      <c r="LLG235" s="249"/>
      <c r="LLH235" s="250"/>
      <c r="LLI235" s="248"/>
      <c r="LLJ235" s="249"/>
      <c r="LLK235" s="250"/>
      <c r="LLL235" s="248"/>
      <c r="LLM235" s="249"/>
      <c r="LLN235" s="250"/>
      <c r="LLO235" s="248"/>
      <c r="LLP235" s="249"/>
      <c r="LLQ235" s="250"/>
      <c r="LLR235" s="248"/>
      <c r="LLS235" s="249"/>
      <c r="LLT235" s="250"/>
      <c r="LLU235" s="248"/>
      <c r="LLV235" s="249"/>
      <c r="LLW235" s="250"/>
      <c r="LLX235" s="248"/>
      <c r="LLY235" s="249"/>
      <c r="LLZ235" s="250"/>
      <c r="LMA235" s="248"/>
      <c r="LMB235" s="249"/>
      <c r="LMC235" s="250"/>
      <c r="LMD235" s="248"/>
      <c r="LME235" s="249"/>
      <c r="LMF235" s="250"/>
      <c r="LMG235" s="248"/>
      <c r="LMH235" s="249"/>
      <c r="LMI235" s="250"/>
      <c r="LMJ235" s="248"/>
      <c r="LMK235" s="249"/>
      <c r="LML235" s="250"/>
      <c r="LMM235" s="248"/>
      <c r="LMN235" s="249"/>
      <c r="LMO235" s="250"/>
      <c r="LMP235" s="248"/>
      <c r="LMQ235" s="249"/>
      <c r="LMR235" s="250"/>
      <c r="LMS235" s="248"/>
      <c r="LMT235" s="249"/>
      <c r="LMU235" s="250"/>
      <c r="LMV235" s="248"/>
      <c r="LMW235" s="249"/>
      <c r="LMX235" s="250"/>
      <c r="LMY235" s="248"/>
      <c r="LMZ235" s="249"/>
      <c r="LNA235" s="250"/>
      <c r="LNB235" s="248"/>
      <c r="LNC235" s="249"/>
      <c r="LND235" s="250"/>
      <c r="LNE235" s="248"/>
      <c r="LNF235" s="249"/>
      <c r="LNG235" s="250"/>
      <c r="LNH235" s="248"/>
      <c r="LNI235" s="249"/>
      <c r="LNJ235" s="250"/>
      <c r="LNK235" s="248"/>
      <c r="LNL235" s="249"/>
      <c r="LNM235" s="250"/>
      <c r="LNN235" s="248"/>
      <c r="LNO235" s="249"/>
      <c r="LNP235" s="250"/>
      <c r="LNQ235" s="248"/>
      <c r="LNR235" s="249"/>
      <c r="LNS235" s="250"/>
      <c r="LNT235" s="248"/>
      <c r="LNU235" s="249"/>
      <c r="LNV235" s="250"/>
      <c r="LNW235" s="248"/>
      <c r="LNX235" s="249"/>
      <c r="LNY235" s="250"/>
      <c r="LNZ235" s="248"/>
      <c r="LOA235" s="249"/>
      <c r="LOB235" s="250"/>
      <c r="LOC235" s="248"/>
      <c r="LOD235" s="249"/>
      <c r="LOE235" s="250"/>
      <c r="LOF235" s="248"/>
      <c r="LOG235" s="249"/>
      <c r="LOH235" s="250"/>
      <c r="LOI235" s="248"/>
      <c r="LOJ235" s="249"/>
      <c r="LOK235" s="250"/>
      <c r="LOL235" s="248"/>
      <c r="LOM235" s="249"/>
      <c r="LON235" s="250"/>
      <c r="LOO235" s="248"/>
      <c r="LOP235" s="249"/>
      <c r="LOQ235" s="250"/>
      <c r="LOR235" s="248"/>
      <c r="LOS235" s="249"/>
      <c r="LOT235" s="250"/>
      <c r="LOU235" s="248"/>
      <c r="LOV235" s="249"/>
      <c r="LOW235" s="250"/>
      <c r="LOX235" s="248"/>
      <c r="LOY235" s="249"/>
      <c r="LOZ235" s="250"/>
      <c r="LPA235" s="248"/>
      <c r="LPB235" s="249"/>
      <c r="LPC235" s="250"/>
      <c r="LPD235" s="248"/>
      <c r="LPE235" s="249"/>
      <c r="LPF235" s="250"/>
      <c r="LPG235" s="248"/>
      <c r="LPH235" s="249"/>
      <c r="LPI235" s="250"/>
      <c r="LPJ235" s="248"/>
      <c r="LPK235" s="249"/>
      <c r="LPL235" s="250"/>
      <c r="LPM235" s="248"/>
      <c r="LPN235" s="249"/>
      <c r="LPO235" s="250"/>
      <c r="LPP235" s="248"/>
      <c r="LPQ235" s="249"/>
      <c r="LPR235" s="250"/>
      <c r="LPS235" s="248"/>
      <c r="LPT235" s="249"/>
      <c r="LPU235" s="250"/>
      <c r="LPV235" s="248"/>
      <c r="LPW235" s="249"/>
      <c r="LPX235" s="250"/>
      <c r="LPY235" s="248"/>
      <c r="LPZ235" s="249"/>
      <c r="LQA235" s="250"/>
      <c r="LQB235" s="248"/>
      <c r="LQC235" s="249"/>
      <c r="LQD235" s="250"/>
      <c r="LQE235" s="248"/>
      <c r="LQF235" s="249"/>
      <c r="LQG235" s="250"/>
      <c r="LQH235" s="248"/>
      <c r="LQI235" s="249"/>
      <c r="LQJ235" s="250"/>
      <c r="LQK235" s="248"/>
      <c r="LQL235" s="249"/>
      <c r="LQM235" s="250"/>
      <c r="LQN235" s="248"/>
      <c r="LQO235" s="249"/>
      <c r="LQP235" s="250"/>
      <c r="LQQ235" s="248"/>
      <c r="LQR235" s="249"/>
      <c r="LQS235" s="250"/>
      <c r="LQT235" s="248"/>
      <c r="LQU235" s="249"/>
      <c r="LQV235" s="250"/>
      <c r="LQW235" s="248"/>
      <c r="LQX235" s="249"/>
      <c r="LQY235" s="250"/>
      <c r="LQZ235" s="248"/>
      <c r="LRA235" s="249"/>
      <c r="LRB235" s="250"/>
      <c r="LRC235" s="248"/>
      <c r="LRD235" s="249"/>
      <c r="LRE235" s="250"/>
      <c r="LRF235" s="248"/>
      <c r="LRG235" s="249"/>
      <c r="LRH235" s="250"/>
      <c r="LRI235" s="248"/>
      <c r="LRJ235" s="249"/>
      <c r="LRK235" s="250"/>
      <c r="LRL235" s="248"/>
      <c r="LRM235" s="249"/>
      <c r="LRN235" s="250"/>
      <c r="LRO235" s="248"/>
      <c r="LRP235" s="249"/>
      <c r="LRQ235" s="250"/>
      <c r="LRR235" s="248"/>
      <c r="LRS235" s="249"/>
      <c r="LRT235" s="250"/>
      <c r="LRU235" s="248"/>
      <c r="LRV235" s="249"/>
      <c r="LRW235" s="250"/>
      <c r="LRX235" s="248"/>
      <c r="LRY235" s="249"/>
      <c r="LRZ235" s="250"/>
      <c r="LSA235" s="248"/>
      <c r="LSB235" s="249"/>
      <c r="LSC235" s="250"/>
      <c r="LSD235" s="248"/>
      <c r="LSE235" s="249"/>
      <c r="LSF235" s="250"/>
      <c r="LSG235" s="248"/>
      <c r="LSH235" s="249"/>
      <c r="LSI235" s="250"/>
      <c r="LSJ235" s="248"/>
      <c r="LSK235" s="249"/>
      <c r="LSL235" s="250"/>
      <c r="LSM235" s="248"/>
      <c r="LSN235" s="249"/>
      <c r="LSO235" s="250"/>
      <c r="LSP235" s="248"/>
      <c r="LSQ235" s="249"/>
      <c r="LSR235" s="250"/>
      <c r="LSS235" s="248"/>
      <c r="LST235" s="249"/>
      <c r="LSU235" s="250"/>
      <c r="LSV235" s="248"/>
      <c r="LSW235" s="249"/>
      <c r="LSX235" s="250"/>
      <c r="LSY235" s="248"/>
      <c r="LSZ235" s="249"/>
      <c r="LTA235" s="250"/>
      <c r="LTB235" s="248"/>
      <c r="LTC235" s="249"/>
      <c r="LTD235" s="250"/>
      <c r="LTE235" s="248"/>
      <c r="LTF235" s="249"/>
      <c r="LTG235" s="250"/>
      <c r="LTH235" s="248"/>
      <c r="LTI235" s="249"/>
      <c r="LTJ235" s="250"/>
      <c r="LTK235" s="248"/>
      <c r="LTL235" s="249"/>
      <c r="LTM235" s="250"/>
      <c r="LTN235" s="248"/>
      <c r="LTO235" s="249"/>
      <c r="LTP235" s="250"/>
      <c r="LTQ235" s="248"/>
      <c r="LTR235" s="249"/>
      <c r="LTS235" s="250"/>
      <c r="LTT235" s="248"/>
      <c r="LTU235" s="249"/>
      <c r="LTV235" s="250"/>
      <c r="LTW235" s="248"/>
      <c r="LTX235" s="249"/>
      <c r="LTY235" s="250"/>
      <c r="LTZ235" s="248"/>
      <c r="LUA235" s="249"/>
      <c r="LUB235" s="250"/>
      <c r="LUC235" s="248"/>
      <c r="LUD235" s="249"/>
      <c r="LUE235" s="250"/>
      <c r="LUF235" s="248"/>
      <c r="LUG235" s="249"/>
      <c r="LUH235" s="250"/>
      <c r="LUI235" s="248"/>
      <c r="LUJ235" s="249"/>
      <c r="LUK235" s="250"/>
      <c r="LUL235" s="248"/>
      <c r="LUM235" s="249"/>
      <c r="LUN235" s="250"/>
      <c r="LUO235" s="248"/>
      <c r="LUP235" s="249"/>
      <c r="LUQ235" s="250"/>
      <c r="LUR235" s="248"/>
      <c r="LUS235" s="249"/>
      <c r="LUT235" s="250"/>
      <c r="LUU235" s="248"/>
      <c r="LUV235" s="249"/>
      <c r="LUW235" s="250"/>
      <c r="LUX235" s="248"/>
      <c r="LUY235" s="249"/>
      <c r="LUZ235" s="250"/>
      <c r="LVA235" s="248"/>
      <c r="LVB235" s="249"/>
      <c r="LVC235" s="250"/>
      <c r="LVD235" s="248"/>
      <c r="LVE235" s="249"/>
      <c r="LVF235" s="250"/>
      <c r="LVG235" s="248"/>
      <c r="LVH235" s="249"/>
      <c r="LVI235" s="250"/>
      <c r="LVJ235" s="248"/>
      <c r="LVK235" s="249"/>
      <c r="LVL235" s="250"/>
      <c r="LVM235" s="248"/>
      <c r="LVN235" s="249"/>
      <c r="LVO235" s="250"/>
      <c r="LVP235" s="248"/>
      <c r="LVQ235" s="249"/>
      <c r="LVR235" s="250"/>
      <c r="LVS235" s="248"/>
      <c r="LVT235" s="249"/>
      <c r="LVU235" s="250"/>
      <c r="LVV235" s="248"/>
      <c r="LVW235" s="249"/>
      <c r="LVX235" s="250"/>
      <c r="LVY235" s="248"/>
      <c r="LVZ235" s="249"/>
      <c r="LWA235" s="250"/>
      <c r="LWB235" s="248"/>
      <c r="LWC235" s="249"/>
      <c r="LWD235" s="250"/>
      <c r="LWE235" s="248"/>
      <c r="LWF235" s="249"/>
      <c r="LWG235" s="250"/>
      <c r="LWH235" s="248"/>
      <c r="LWI235" s="249"/>
      <c r="LWJ235" s="250"/>
      <c r="LWK235" s="248"/>
      <c r="LWL235" s="249"/>
      <c r="LWM235" s="250"/>
      <c r="LWN235" s="248"/>
      <c r="LWO235" s="249"/>
      <c r="LWP235" s="250"/>
      <c r="LWQ235" s="248"/>
      <c r="LWR235" s="249"/>
      <c r="LWS235" s="250"/>
      <c r="LWT235" s="248"/>
      <c r="LWU235" s="249"/>
      <c r="LWV235" s="250"/>
      <c r="LWW235" s="248"/>
      <c r="LWX235" s="249"/>
      <c r="LWY235" s="250"/>
      <c r="LWZ235" s="248"/>
      <c r="LXA235" s="249"/>
      <c r="LXB235" s="250"/>
      <c r="LXC235" s="248"/>
      <c r="LXD235" s="249"/>
      <c r="LXE235" s="250"/>
      <c r="LXF235" s="248"/>
      <c r="LXG235" s="249"/>
      <c r="LXH235" s="250"/>
      <c r="LXI235" s="248"/>
      <c r="LXJ235" s="249"/>
      <c r="LXK235" s="250"/>
      <c r="LXL235" s="248"/>
      <c r="LXM235" s="249"/>
      <c r="LXN235" s="250"/>
      <c r="LXO235" s="248"/>
      <c r="LXP235" s="249"/>
      <c r="LXQ235" s="250"/>
      <c r="LXR235" s="248"/>
      <c r="LXS235" s="249"/>
      <c r="LXT235" s="250"/>
      <c r="LXU235" s="248"/>
      <c r="LXV235" s="249"/>
      <c r="LXW235" s="250"/>
      <c r="LXX235" s="248"/>
      <c r="LXY235" s="249"/>
      <c r="LXZ235" s="250"/>
      <c r="LYA235" s="248"/>
      <c r="LYB235" s="249"/>
      <c r="LYC235" s="250"/>
      <c r="LYD235" s="248"/>
      <c r="LYE235" s="249"/>
      <c r="LYF235" s="250"/>
      <c r="LYG235" s="248"/>
      <c r="LYH235" s="249"/>
      <c r="LYI235" s="250"/>
      <c r="LYJ235" s="248"/>
      <c r="LYK235" s="249"/>
      <c r="LYL235" s="250"/>
      <c r="LYM235" s="248"/>
      <c r="LYN235" s="249"/>
      <c r="LYO235" s="250"/>
      <c r="LYP235" s="248"/>
      <c r="LYQ235" s="249"/>
      <c r="LYR235" s="250"/>
      <c r="LYS235" s="248"/>
      <c r="LYT235" s="249"/>
      <c r="LYU235" s="250"/>
      <c r="LYV235" s="248"/>
      <c r="LYW235" s="249"/>
      <c r="LYX235" s="250"/>
      <c r="LYY235" s="248"/>
      <c r="LYZ235" s="249"/>
      <c r="LZA235" s="250"/>
      <c r="LZB235" s="248"/>
      <c r="LZC235" s="249"/>
      <c r="LZD235" s="250"/>
      <c r="LZE235" s="248"/>
      <c r="LZF235" s="249"/>
      <c r="LZG235" s="250"/>
      <c r="LZH235" s="248"/>
      <c r="LZI235" s="249"/>
      <c r="LZJ235" s="250"/>
      <c r="LZK235" s="248"/>
      <c r="LZL235" s="249"/>
      <c r="LZM235" s="250"/>
      <c r="LZN235" s="248"/>
      <c r="LZO235" s="249"/>
      <c r="LZP235" s="250"/>
      <c r="LZQ235" s="248"/>
      <c r="LZR235" s="249"/>
      <c r="LZS235" s="250"/>
      <c r="LZT235" s="248"/>
      <c r="LZU235" s="249"/>
      <c r="LZV235" s="250"/>
      <c r="LZW235" s="248"/>
      <c r="LZX235" s="249"/>
      <c r="LZY235" s="250"/>
      <c r="LZZ235" s="248"/>
      <c r="MAA235" s="249"/>
      <c r="MAB235" s="250"/>
      <c r="MAC235" s="248"/>
      <c r="MAD235" s="249"/>
      <c r="MAE235" s="250"/>
      <c r="MAF235" s="248"/>
      <c r="MAG235" s="249"/>
      <c r="MAH235" s="250"/>
      <c r="MAI235" s="248"/>
      <c r="MAJ235" s="249"/>
      <c r="MAK235" s="250"/>
      <c r="MAL235" s="248"/>
      <c r="MAM235" s="249"/>
      <c r="MAN235" s="250"/>
      <c r="MAO235" s="248"/>
      <c r="MAP235" s="249"/>
      <c r="MAQ235" s="250"/>
      <c r="MAR235" s="248"/>
      <c r="MAS235" s="249"/>
      <c r="MAT235" s="250"/>
      <c r="MAU235" s="248"/>
      <c r="MAV235" s="249"/>
      <c r="MAW235" s="250"/>
      <c r="MAX235" s="248"/>
      <c r="MAY235" s="249"/>
      <c r="MAZ235" s="250"/>
      <c r="MBA235" s="248"/>
      <c r="MBB235" s="249"/>
      <c r="MBC235" s="250"/>
      <c r="MBD235" s="248"/>
      <c r="MBE235" s="249"/>
      <c r="MBF235" s="250"/>
      <c r="MBG235" s="248"/>
      <c r="MBH235" s="249"/>
      <c r="MBI235" s="250"/>
      <c r="MBJ235" s="248"/>
      <c r="MBK235" s="249"/>
      <c r="MBL235" s="250"/>
      <c r="MBM235" s="248"/>
      <c r="MBN235" s="249"/>
      <c r="MBO235" s="250"/>
      <c r="MBP235" s="248"/>
      <c r="MBQ235" s="249"/>
      <c r="MBR235" s="250"/>
      <c r="MBS235" s="248"/>
      <c r="MBT235" s="249"/>
      <c r="MBU235" s="250"/>
      <c r="MBV235" s="248"/>
      <c r="MBW235" s="249"/>
      <c r="MBX235" s="250"/>
      <c r="MBY235" s="248"/>
      <c r="MBZ235" s="249"/>
      <c r="MCA235" s="250"/>
      <c r="MCB235" s="248"/>
      <c r="MCC235" s="249"/>
      <c r="MCD235" s="250"/>
      <c r="MCE235" s="248"/>
      <c r="MCF235" s="249"/>
      <c r="MCG235" s="250"/>
      <c r="MCH235" s="248"/>
      <c r="MCI235" s="249"/>
      <c r="MCJ235" s="250"/>
      <c r="MCK235" s="248"/>
      <c r="MCL235" s="249"/>
      <c r="MCM235" s="250"/>
      <c r="MCN235" s="248"/>
      <c r="MCO235" s="249"/>
      <c r="MCP235" s="250"/>
      <c r="MCQ235" s="248"/>
      <c r="MCR235" s="249"/>
      <c r="MCS235" s="250"/>
      <c r="MCT235" s="248"/>
      <c r="MCU235" s="249"/>
      <c r="MCV235" s="250"/>
      <c r="MCW235" s="248"/>
      <c r="MCX235" s="249"/>
      <c r="MCY235" s="250"/>
      <c r="MCZ235" s="248"/>
      <c r="MDA235" s="249"/>
      <c r="MDB235" s="250"/>
      <c r="MDC235" s="248"/>
      <c r="MDD235" s="249"/>
      <c r="MDE235" s="250"/>
      <c r="MDF235" s="248"/>
      <c r="MDG235" s="249"/>
      <c r="MDH235" s="250"/>
      <c r="MDI235" s="248"/>
      <c r="MDJ235" s="249"/>
      <c r="MDK235" s="250"/>
      <c r="MDL235" s="248"/>
      <c r="MDM235" s="249"/>
      <c r="MDN235" s="250"/>
      <c r="MDO235" s="248"/>
      <c r="MDP235" s="249"/>
      <c r="MDQ235" s="250"/>
      <c r="MDR235" s="248"/>
      <c r="MDS235" s="249"/>
      <c r="MDT235" s="250"/>
      <c r="MDU235" s="248"/>
      <c r="MDV235" s="249"/>
      <c r="MDW235" s="250"/>
      <c r="MDX235" s="248"/>
      <c r="MDY235" s="249"/>
      <c r="MDZ235" s="250"/>
      <c r="MEA235" s="248"/>
      <c r="MEB235" s="249"/>
      <c r="MEC235" s="250"/>
      <c r="MED235" s="248"/>
      <c r="MEE235" s="249"/>
      <c r="MEF235" s="250"/>
      <c r="MEG235" s="248"/>
      <c r="MEH235" s="249"/>
      <c r="MEI235" s="250"/>
      <c r="MEJ235" s="248"/>
      <c r="MEK235" s="249"/>
      <c r="MEL235" s="250"/>
      <c r="MEM235" s="248"/>
      <c r="MEN235" s="249"/>
      <c r="MEO235" s="250"/>
      <c r="MEP235" s="248"/>
      <c r="MEQ235" s="249"/>
      <c r="MER235" s="250"/>
      <c r="MES235" s="248"/>
      <c r="MET235" s="249"/>
      <c r="MEU235" s="250"/>
      <c r="MEV235" s="248"/>
      <c r="MEW235" s="249"/>
      <c r="MEX235" s="250"/>
      <c r="MEY235" s="248"/>
      <c r="MEZ235" s="249"/>
      <c r="MFA235" s="250"/>
      <c r="MFB235" s="248"/>
      <c r="MFC235" s="249"/>
      <c r="MFD235" s="250"/>
      <c r="MFE235" s="248"/>
      <c r="MFF235" s="249"/>
      <c r="MFG235" s="250"/>
      <c r="MFH235" s="248"/>
      <c r="MFI235" s="249"/>
      <c r="MFJ235" s="250"/>
      <c r="MFK235" s="248"/>
      <c r="MFL235" s="249"/>
      <c r="MFM235" s="250"/>
      <c r="MFN235" s="248"/>
      <c r="MFO235" s="249"/>
      <c r="MFP235" s="250"/>
      <c r="MFQ235" s="248"/>
      <c r="MFR235" s="249"/>
      <c r="MFS235" s="250"/>
      <c r="MFT235" s="248"/>
      <c r="MFU235" s="249"/>
      <c r="MFV235" s="250"/>
      <c r="MFW235" s="248"/>
      <c r="MFX235" s="249"/>
      <c r="MFY235" s="250"/>
      <c r="MFZ235" s="248"/>
      <c r="MGA235" s="249"/>
      <c r="MGB235" s="250"/>
      <c r="MGC235" s="248"/>
      <c r="MGD235" s="249"/>
      <c r="MGE235" s="250"/>
      <c r="MGF235" s="248"/>
      <c r="MGG235" s="249"/>
      <c r="MGH235" s="250"/>
      <c r="MGI235" s="248"/>
      <c r="MGJ235" s="249"/>
      <c r="MGK235" s="250"/>
      <c r="MGL235" s="248"/>
      <c r="MGM235" s="249"/>
      <c r="MGN235" s="250"/>
      <c r="MGO235" s="248"/>
      <c r="MGP235" s="249"/>
      <c r="MGQ235" s="250"/>
      <c r="MGR235" s="248"/>
      <c r="MGS235" s="249"/>
      <c r="MGT235" s="250"/>
      <c r="MGU235" s="248"/>
      <c r="MGV235" s="249"/>
      <c r="MGW235" s="250"/>
      <c r="MGX235" s="248"/>
      <c r="MGY235" s="249"/>
      <c r="MGZ235" s="250"/>
      <c r="MHA235" s="248"/>
      <c r="MHB235" s="249"/>
      <c r="MHC235" s="250"/>
      <c r="MHD235" s="248"/>
      <c r="MHE235" s="249"/>
      <c r="MHF235" s="250"/>
      <c r="MHG235" s="248"/>
      <c r="MHH235" s="249"/>
      <c r="MHI235" s="250"/>
      <c r="MHJ235" s="248"/>
      <c r="MHK235" s="249"/>
      <c r="MHL235" s="250"/>
      <c r="MHM235" s="248"/>
      <c r="MHN235" s="249"/>
      <c r="MHO235" s="250"/>
      <c r="MHP235" s="248"/>
      <c r="MHQ235" s="249"/>
      <c r="MHR235" s="250"/>
      <c r="MHS235" s="248"/>
      <c r="MHT235" s="249"/>
      <c r="MHU235" s="250"/>
      <c r="MHV235" s="248"/>
      <c r="MHW235" s="249"/>
      <c r="MHX235" s="250"/>
      <c r="MHY235" s="248"/>
      <c r="MHZ235" s="249"/>
      <c r="MIA235" s="250"/>
      <c r="MIB235" s="248"/>
      <c r="MIC235" s="249"/>
      <c r="MID235" s="250"/>
      <c r="MIE235" s="248"/>
      <c r="MIF235" s="249"/>
      <c r="MIG235" s="250"/>
      <c r="MIH235" s="248"/>
      <c r="MII235" s="249"/>
      <c r="MIJ235" s="250"/>
      <c r="MIK235" s="248"/>
      <c r="MIL235" s="249"/>
      <c r="MIM235" s="250"/>
      <c r="MIN235" s="248"/>
      <c r="MIO235" s="249"/>
      <c r="MIP235" s="250"/>
      <c r="MIQ235" s="248"/>
      <c r="MIR235" s="249"/>
      <c r="MIS235" s="250"/>
      <c r="MIT235" s="248"/>
      <c r="MIU235" s="249"/>
      <c r="MIV235" s="250"/>
      <c r="MIW235" s="248"/>
      <c r="MIX235" s="249"/>
      <c r="MIY235" s="250"/>
      <c r="MIZ235" s="248"/>
      <c r="MJA235" s="249"/>
      <c r="MJB235" s="250"/>
      <c r="MJC235" s="248"/>
      <c r="MJD235" s="249"/>
      <c r="MJE235" s="250"/>
      <c r="MJF235" s="248"/>
      <c r="MJG235" s="249"/>
      <c r="MJH235" s="250"/>
      <c r="MJI235" s="248"/>
      <c r="MJJ235" s="249"/>
      <c r="MJK235" s="250"/>
      <c r="MJL235" s="248"/>
      <c r="MJM235" s="249"/>
      <c r="MJN235" s="250"/>
      <c r="MJO235" s="248"/>
      <c r="MJP235" s="249"/>
      <c r="MJQ235" s="250"/>
      <c r="MJR235" s="248"/>
      <c r="MJS235" s="249"/>
      <c r="MJT235" s="250"/>
      <c r="MJU235" s="248"/>
      <c r="MJV235" s="249"/>
      <c r="MJW235" s="250"/>
      <c r="MJX235" s="248"/>
      <c r="MJY235" s="249"/>
      <c r="MJZ235" s="250"/>
      <c r="MKA235" s="248"/>
      <c r="MKB235" s="249"/>
      <c r="MKC235" s="250"/>
      <c r="MKD235" s="248"/>
      <c r="MKE235" s="249"/>
      <c r="MKF235" s="250"/>
      <c r="MKG235" s="248"/>
      <c r="MKH235" s="249"/>
      <c r="MKI235" s="250"/>
      <c r="MKJ235" s="248"/>
      <c r="MKK235" s="249"/>
      <c r="MKL235" s="250"/>
      <c r="MKM235" s="248"/>
      <c r="MKN235" s="249"/>
      <c r="MKO235" s="250"/>
      <c r="MKP235" s="248"/>
      <c r="MKQ235" s="249"/>
      <c r="MKR235" s="250"/>
      <c r="MKS235" s="248"/>
      <c r="MKT235" s="249"/>
      <c r="MKU235" s="250"/>
      <c r="MKV235" s="248"/>
      <c r="MKW235" s="249"/>
      <c r="MKX235" s="250"/>
      <c r="MKY235" s="248"/>
      <c r="MKZ235" s="249"/>
      <c r="MLA235" s="250"/>
      <c r="MLB235" s="248"/>
      <c r="MLC235" s="249"/>
      <c r="MLD235" s="250"/>
      <c r="MLE235" s="248"/>
      <c r="MLF235" s="249"/>
      <c r="MLG235" s="250"/>
      <c r="MLH235" s="248"/>
      <c r="MLI235" s="249"/>
      <c r="MLJ235" s="250"/>
      <c r="MLK235" s="248"/>
      <c r="MLL235" s="249"/>
      <c r="MLM235" s="250"/>
      <c r="MLN235" s="248"/>
      <c r="MLO235" s="249"/>
      <c r="MLP235" s="250"/>
      <c r="MLQ235" s="248"/>
      <c r="MLR235" s="249"/>
      <c r="MLS235" s="250"/>
      <c r="MLT235" s="248"/>
      <c r="MLU235" s="249"/>
      <c r="MLV235" s="250"/>
      <c r="MLW235" s="248"/>
      <c r="MLX235" s="249"/>
      <c r="MLY235" s="250"/>
      <c r="MLZ235" s="248"/>
      <c r="MMA235" s="249"/>
      <c r="MMB235" s="250"/>
      <c r="MMC235" s="248"/>
      <c r="MMD235" s="249"/>
      <c r="MME235" s="250"/>
      <c r="MMF235" s="248"/>
      <c r="MMG235" s="249"/>
      <c r="MMH235" s="250"/>
      <c r="MMI235" s="248"/>
      <c r="MMJ235" s="249"/>
      <c r="MMK235" s="250"/>
      <c r="MML235" s="248"/>
      <c r="MMM235" s="249"/>
      <c r="MMN235" s="250"/>
      <c r="MMO235" s="248"/>
      <c r="MMP235" s="249"/>
      <c r="MMQ235" s="250"/>
      <c r="MMR235" s="248"/>
      <c r="MMS235" s="249"/>
      <c r="MMT235" s="250"/>
      <c r="MMU235" s="248"/>
      <c r="MMV235" s="249"/>
      <c r="MMW235" s="250"/>
      <c r="MMX235" s="248"/>
      <c r="MMY235" s="249"/>
      <c r="MMZ235" s="250"/>
      <c r="MNA235" s="248"/>
      <c r="MNB235" s="249"/>
      <c r="MNC235" s="250"/>
      <c r="MND235" s="248"/>
      <c r="MNE235" s="249"/>
      <c r="MNF235" s="250"/>
      <c r="MNG235" s="248"/>
      <c r="MNH235" s="249"/>
      <c r="MNI235" s="250"/>
      <c r="MNJ235" s="248"/>
      <c r="MNK235" s="249"/>
      <c r="MNL235" s="250"/>
      <c r="MNM235" s="248"/>
      <c r="MNN235" s="249"/>
      <c r="MNO235" s="250"/>
      <c r="MNP235" s="248"/>
      <c r="MNQ235" s="249"/>
      <c r="MNR235" s="250"/>
      <c r="MNS235" s="248"/>
      <c r="MNT235" s="249"/>
      <c r="MNU235" s="250"/>
      <c r="MNV235" s="248"/>
      <c r="MNW235" s="249"/>
      <c r="MNX235" s="250"/>
      <c r="MNY235" s="248"/>
      <c r="MNZ235" s="249"/>
      <c r="MOA235" s="250"/>
      <c r="MOB235" s="248"/>
      <c r="MOC235" s="249"/>
      <c r="MOD235" s="250"/>
      <c r="MOE235" s="248"/>
      <c r="MOF235" s="249"/>
      <c r="MOG235" s="250"/>
      <c r="MOH235" s="248"/>
      <c r="MOI235" s="249"/>
      <c r="MOJ235" s="250"/>
      <c r="MOK235" s="248"/>
      <c r="MOL235" s="249"/>
      <c r="MOM235" s="250"/>
      <c r="MON235" s="248"/>
      <c r="MOO235" s="249"/>
      <c r="MOP235" s="250"/>
      <c r="MOQ235" s="248"/>
      <c r="MOR235" s="249"/>
      <c r="MOS235" s="250"/>
      <c r="MOT235" s="248"/>
      <c r="MOU235" s="249"/>
      <c r="MOV235" s="250"/>
      <c r="MOW235" s="248"/>
      <c r="MOX235" s="249"/>
      <c r="MOY235" s="250"/>
      <c r="MOZ235" s="248"/>
      <c r="MPA235" s="249"/>
      <c r="MPB235" s="250"/>
      <c r="MPC235" s="248"/>
      <c r="MPD235" s="249"/>
      <c r="MPE235" s="250"/>
      <c r="MPF235" s="248"/>
      <c r="MPG235" s="249"/>
      <c r="MPH235" s="250"/>
      <c r="MPI235" s="248"/>
      <c r="MPJ235" s="249"/>
      <c r="MPK235" s="250"/>
      <c r="MPL235" s="248"/>
      <c r="MPM235" s="249"/>
      <c r="MPN235" s="250"/>
      <c r="MPO235" s="248"/>
      <c r="MPP235" s="249"/>
      <c r="MPQ235" s="250"/>
      <c r="MPR235" s="248"/>
      <c r="MPS235" s="249"/>
      <c r="MPT235" s="250"/>
      <c r="MPU235" s="248"/>
      <c r="MPV235" s="249"/>
      <c r="MPW235" s="250"/>
      <c r="MPX235" s="248"/>
      <c r="MPY235" s="249"/>
      <c r="MPZ235" s="250"/>
      <c r="MQA235" s="248"/>
      <c r="MQB235" s="249"/>
      <c r="MQC235" s="250"/>
      <c r="MQD235" s="248"/>
      <c r="MQE235" s="249"/>
      <c r="MQF235" s="250"/>
      <c r="MQG235" s="248"/>
      <c r="MQH235" s="249"/>
      <c r="MQI235" s="250"/>
      <c r="MQJ235" s="248"/>
      <c r="MQK235" s="249"/>
      <c r="MQL235" s="250"/>
      <c r="MQM235" s="248"/>
      <c r="MQN235" s="249"/>
      <c r="MQO235" s="250"/>
      <c r="MQP235" s="248"/>
      <c r="MQQ235" s="249"/>
      <c r="MQR235" s="250"/>
      <c r="MQS235" s="248"/>
      <c r="MQT235" s="249"/>
      <c r="MQU235" s="250"/>
      <c r="MQV235" s="248"/>
      <c r="MQW235" s="249"/>
      <c r="MQX235" s="250"/>
      <c r="MQY235" s="248"/>
      <c r="MQZ235" s="249"/>
      <c r="MRA235" s="250"/>
      <c r="MRB235" s="248"/>
      <c r="MRC235" s="249"/>
      <c r="MRD235" s="250"/>
      <c r="MRE235" s="248"/>
      <c r="MRF235" s="249"/>
      <c r="MRG235" s="250"/>
      <c r="MRH235" s="248"/>
      <c r="MRI235" s="249"/>
      <c r="MRJ235" s="250"/>
      <c r="MRK235" s="248"/>
      <c r="MRL235" s="249"/>
      <c r="MRM235" s="250"/>
      <c r="MRN235" s="248"/>
      <c r="MRO235" s="249"/>
      <c r="MRP235" s="250"/>
      <c r="MRQ235" s="248"/>
      <c r="MRR235" s="249"/>
      <c r="MRS235" s="250"/>
      <c r="MRT235" s="248"/>
      <c r="MRU235" s="249"/>
      <c r="MRV235" s="250"/>
      <c r="MRW235" s="248"/>
      <c r="MRX235" s="249"/>
      <c r="MRY235" s="250"/>
      <c r="MRZ235" s="248"/>
      <c r="MSA235" s="249"/>
      <c r="MSB235" s="250"/>
      <c r="MSC235" s="248"/>
      <c r="MSD235" s="249"/>
      <c r="MSE235" s="250"/>
      <c r="MSF235" s="248"/>
      <c r="MSG235" s="249"/>
      <c r="MSH235" s="250"/>
      <c r="MSI235" s="248"/>
      <c r="MSJ235" s="249"/>
      <c r="MSK235" s="250"/>
      <c r="MSL235" s="248"/>
      <c r="MSM235" s="249"/>
      <c r="MSN235" s="250"/>
      <c r="MSO235" s="248"/>
      <c r="MSP235" s="249"/>
      <c r="MSQ235" s="250"/>
      <c r="MSR235" s="248"/>
      <c r="MSS235" s="249"/>
      <c r="MST235" s="250"/>
      <c r="MSU235" s="248"/>
      <c r="MSV235" s="249"/>
      <c r="MSW235" s="250"/>
      <c r="MSX235" s="248"/>
      <c r="MSY235" s="249"/>
      <c r="MSZ235" s="250"/>
      <c r="MTA235" s="248"/>
      <c r="MTB235" s="249"/>
      <c r="MTC235" s="250"/>
      <c r="MTD235" s="248"/>
      <c r="MTE235" s="249"/>
      <c r="MTF235" s="250"/>
      <c r="MTG235" s="248"/>
      <c r="MTH235" s="249"/>
      <c r="MTI235" s="250"/>
      <c r="MTJ235" s="248"/>
      <c r="MTK235" s="249"/>
      <c r="MTL235" s="250"/>
      <c r="MTM235" s="248"/>
      <c r="MTN235" s="249"/>
      <c r="MTO235" s="250"/>
      <c r="MTP235" s="248"/>
      <c r="MTQ235" s="249"/>
      <c r="MTR235" s="250"/>
      <c r="MTS235" s="248"/>
      <c r="MTT235" s="249"/>
      <c r="MTU235" s="250"/>
      <c r="MTV235" s="248"/>
      <c r="MTW235" s="249"/>
      <c r="MTX235" s="250"/>
      <c r="MTY235" s="248"/>
      <c r="MTZ235" s="249"/>
      <c r="MUA235" s="250"/>
      <c r="MUB235" s="248"/>
      <c r="MUC235" s="249"/>
      <c r="MUD235" s="250"/>
      <c r="MUE235" s="248"/>
      <c r="MUF235" s="249"/>
      <c r="MUG235" s="250"/>
      <c r="MUH235" s="248"/>
      <c r="MUI235" s="249"/>
      <c r="MUJ235" s="250"/>
      <c r="MUK235" s="248"/>
      <c r="MUL235" s="249"/>
      <c r="MUM235" s="250"/>
      <c r="MUN235" s="248"/>
      <c r="MUO235" s="249"/>
      <c r="MUP235" s="250"/>
      <c r="MUQ235" s="248"/>
      <c r="MUR235" s="249"/>
      <c r="MUS235" s="250"/>
      <c r="MUT235" s="248"/>
      <c r="MUU235" s="249"/>
      <c r="MUV235" s="250"/>
      <c r="MUW235" s="248"/>
      <c r="MUX235" s="249"/>
      <c r="MUY235" s="250"/>
      <c r="MUZ235" s="248"/>
      <c r="MVA235" s="249"/>
      <c r="MVB235" s="250"/>
      <c r="MVC235" s="248"/>
      <c r="MVD235" s="249"/>
      <c r="MVE235" s="250"/>
      <c r="MVF235" s="248"/>
      <c r="MVG235" s="249"/>
      <c r="MVH235" s="250"/>
      <c r="MVI235" s="248"/>
      <c r="MVJ235" s="249"/>
      <c r="MVK235" s="250"/>
      <c r="MVL235" s="248"/>
      <c r="MVM235" s="249"/>
      <c r="MVN235" s="250"/>
      <c r="MVO235" s="248"/>
      <c r="MVP235" s="249"/>
      <c r="MVQ235" s="250"/>
      <c r="MVR235" s="248"/>
      <c r="MVS235" s="249"/>
      <c r="MVT235" s="250"/>
      <c r="MVU235" s="248"/>
      <c r="MVV235" s="249"/>
      <c r="MVW235" s="250"/>
      <c r="MVX235" s="248"/>
      <c r="MVY235" s="249"/>
      <c r="MVZ235" s="250"/>
      <c r="MWA235" s="248"/>
      <c r="MWB235" s="249"/>
      <c r="MWC235" s="250"/>
      <c r="MWD235" s="248"/>
      <c r="MWE235" s="249"/>
      <c r="MWF235" s="250"/>
      <c r="MWG235" s="248"/>
      <c r="MWH235" s="249"/>
      <c r="MWI235" s="250"/>
      <c r="MWJ235" s="248"/>
      <c r="MWK235" s="249"/>
      <c r="MWL235" s="250"/>
      <c r="MWM235" s="248"/>
      <c r="MWN235" s="249"/>
      <c r="MWO235" s="250"/>
      <c r="MWP235" s="248"/>
      <c r="MWQ235" s="249"/>
      <c r="MWR235" s="250"/>
      <c r="MWS235" s="248"/>
      <c r="MWT235" s="249"/>
      <c r="MWU235" s="250"/>
      <c r="MWV235" s="248"/>
      <c r="MWW235" s="249"/>
      <c r="MWX235" s="250"/>
      <c r="MWY235" s="248"/>
      <c r="MWZ235" s="249"/>
      <c r="MXA235" s="250"/>
      <c r="MXB235" s="248"/>
      <c r="MXC235" s="249"/>
      <c r="MXD235" s="250"/>
      <c r="MXE235" s="248"/>
      <c r="MXF235" s="249"/>
      <c r="MXG235" s="250"/>
      <c r="MXH235" s="248"/>
      <c r="MXI235" s="249"/>
      <c r="MXJ235" s="250"/>
      <c r="MXK235" s="248"/>
      <c r="MXL235" s="249"/>
      <c r="MXM235" s="250"/>
      <c r="MXN235" s="248"/>
      <c r="MXO235" s="249"/>
      <c r="MXP235" s="250"/>
      <c r="MXQ235" s="248"/>
      <c r="MXR235" s="249"/>
      <c r="MXS235" s="250"/>
      <c r="MXT235" s="248"/>
      <c r="MXU235" s="249"/>
      <c r="MXV235" s="250"/>
      <c r="MXW235" s="248"/>
      <c r="MXX235" s="249"/>
      <c r="MXY235" s="250"/>
      <c r="MXZ235" s="248"/>
      <c r="MYA235" s="249"/>
      <c r="MYB235" s="250"/>
      <c r="MYC235" s="248"/>
      <c r="MYD235" s="249"/>
      <c r="MYE235" s="250"/>
      <c r="MYF235" s="248"/>
      <c r="MYG235" s="249"/>
      <c r="MYH235" s="250"/>
      <c r="MYI235" s="248"/>
      <c r="MYJ235" s="249"/>
      <c r="MYK235" s="250"/>
      <c r="MYL235" s="248"/>
      <c r="MYM235" s="249"/>
      <c r="MYN235" s="250"/>
      <c r="MYO235" s="248"/>
      <c r="MYP235" s="249"/>
      <c r="MYQ235" s="250"/>
      <c r="MYR235" s="248"/>
      <c r="MYS235" s="249"/>
      <c r="MYT235" s="250"/>
      <c r="MYU235" s="248"/>
      <c r="MYV235" s="249"/>
      <c r="MYW235" s="250"/>
      <c r="MYX235" s="248"/>
      <c r="MYY235" s="249"/>
      <c r="MYZ235" s="250"/>
      <c r="MZA235" s="248"/>
      <c r="MZB235" s="249"/>
      <c r="MZC235" s="250"/>
      <c r="MZD235" s="248"/>
      <c r="MZE235" s="249"/>
      <c r="MZF235" s="250"/>
      <c r="MZG235" s="248"/>
      <c r="MZH235" s="249"/>
      <c r="MZI235" s="250"/>
      <c r="MZJ235" s="248"/>
      <c r="MZK235" s="249"/>
      <c r="MZL235" s="250"/>
      <c r="MZM235" s="248"/>
      <c r="MZN235" s="249"/>
      <c r="MZO235" s="250"/>
      <c r="MZP235" s="248"/>
      <c r="MZQ235" s="249"/>
      <c r="MZR235" s="250"/>
      <c r="MZS235" s="248"/>
      <c r="MZT235" s="249"/>
      <c r="MZU235" s="250"/>
      <c r="MZV235" s="248"/>
      <c r="MZW235" s="249"/>
      <c r="MZX235" s="250"/>
      <c r="MZY235" s="248"/>
      <c r="MZZ235" s="249"/>
      <c r="NAA235" s="250"/>
      <c r="NAB235" s="248"/>
      <c r="NAC235" s="249"/>
      <c r="NAD235" s="250"/>
      <c r="NAE235" s="248"/>
      <c r="NAF235" s="249"/>
      <c r="NAG235" s="250"/>
      <c r="NAH235" s="248"/>
      <c r="NAI235" s="249"/>
      <c r="NAJ235" s="250"/>
      <c r="NAK235" s="248"/>
      <c r="NAL235" s="249"/>
      <c r="NAM235" s="250"/>
      <c r="NAN235" s="248"/>
      <c r="NAO235" s="249"/>
      <c r="NAP235" s="250"/>
      <c r="NAQ235" s="248"/>
      <c r="NAR235" s="249"/>
      <c r="NAS235" s="250"/>
      <c r="NAT235" s="248"/>
      <c r="NAU235" s="249"/>
      <c r="NAV235" s="250"/>
      <c r="NAW235" s="248"/>
      <c r="NAX235" s="249"/>
      <c r="NAY235" s="250"/>
      <c r="NAZ235" s="248"/>
      <c r="NBA235" s="249"/>
      <c r="NBB235" s="250"/>
      <c r="NBC235" s="248"/>
      <c r="NBD235" s="249"/>
      <c r="NBE235" s="250"/>
      <c r="NBF235" s="248"/>
      <c r="NBG235" s="249"/>
      <c r="NBH235" s="250"/>
      <c r="NBI235" s="248"/>
      <c r="NBJ235" s="249"/>
      <c r="NBK235" s="250"/>
      <c r="NBL235" s="248"/>
      <c r="NBM235" s="249"/>
      <c r="NBN235" s="250"/>
      <c r="NBO235" s="248"/>
      <c r="NBP235" s="249"/>
      <c r="NBQ235" s="250"/>
      <c r="NBR235" s="248"/>
      <c r="NBS235" s="249"/>
      <c r="NBT235" s="250"/>
      <c r="NBU235" s="248"/>
      <c r="NBV235" s="249"/>
      <c r="NBW235" s="250"/>
      <c r="NBX235" s="248"/>
      <c r="NBY235" s="249"/>
      <c r="NBZ235" s="250"/>
      <c r="NCA235" s="248"/>
      <c r="NCB235" s="249"/>
      <c r="NCC235" s="250"/>
      <c r="NCD235" s="248"/>
      <c r="NCE235" s="249"/>
      <c r="NCF235" s="250"/>
      <c r="NCG235" s="248"/>
      <c r="NCH235" s="249"/>
      <c r="NCI235" s="250"/>
      <c r="NCJ235" s="248"/>
      <c r="NCK235" s="249"/>
      <c r="NCL235" s="250"/>
      <c r="NCM235" s="248"/>
      <c r="NCN235" s="249"/>
      <c r="NCO235" s="250"/>
      <c r="NCP235" s="248"/>
      <c r="NCQ235" s="249"/>
      <c r="NCR235" s="250"/>
      <c r="NCS235" s="248"/>
      <c r="NCT235" s="249"/>
      <c r="NCU235" s="250"/>
      <c r="NCV235" s="248"/>
      <c r="NCW235" s="249"/>
      <c r="NCX235" s="250"/>
      <c r="NCY235" s="248"/>
      <c r="NCZ235" s="249"/>
      <c r="NDA235" s="250"/>
      <c r="NDB235" s="248"/>
      <c r="NDC235" s="249"/>
      <c r="NDD235" s="250"/>
      <c r="NDE235" s="248"/>
      <c r="NDF235" s="249"/>
      <c r="NDG235" s="250"/>
      <c r="NDH235" s="248"/>
      <c r="NDI235" s="249"/>
      <c r="NDJ235" s="250"/>
      <c r="NDK235" s="248"/>
      <c r="NDL235" s="249"/>
      <c r="NDM235" s="250"/>
      <c r="NDN235" s="248"/>
      <c r="NDO235" s="249"/>
      <c r="NDP235" s="250"/>
      <c r="NDQ235" s="248"/>
      <c r="NDR235" s="249"/>
      <c r="NDS235" s="250"/>
      <c r="NDT235" s="248"/>
      <c r="NDU235" s="249"/>
      <c r="NDV235" s="250"/>
      <c r="NDW235" s="248"/>
      <c r="NDX235" s="249"/>
      <c r="NDY235" s="250"/>
      <c r="NDZ235" s="248"/>
      <c r="NEA235" s="249"/>
      <c r="NEB235" s="250"/>
      <c r="NEC235" s="248"/>
      <c r="NED235" s="249"/>
      <c r="NEE235" s="250"/>
      <c r="NEF235" s="248"/>
      <c r="NEG235" s="249"/>
      <c r="NEH235" s="250"/>
      <c r="NEI235" s="248"/>
      <c r="NEJ235" s="249"/>
      <c r="NEK235" s="250"/>
      <c r="NEL235" s="248"/>
      <c r="NEM235" s="249"/>
      <c r="NEN235" s="250"/>
      <c r="NEO235" s="248"/>
      <c r="NEP235" s="249"/>
      <c r="NEQ235" s="250"/>
      <c r="NER235" s="248"/>
      <c r="NES235" s="249"/>
      <c r="NET235" s="250"/>
      <c r="NEU235" s="248"/>
      <c r="NEV235" s="249"/>
      <c r="NEW235" s="250"/>
      <c r="NEX235" s="248"/>
      <c r="NEY235" s="249"/>
      <c r="NEZ235" s="250"/>
      <c r="NFA235" s="248"/>
      <c r="NFB235" s="249"/>
      <c r="NFC235" s="250"/>
      <c r="NFD235" s="248"/>
      <c r="NFE235" s="249"/>
      <c r="NFF235" s="250"/>
      <c r="NFG235" s="248"/>
      <c r="NFH235" s="249"/>
      <c r="NFI235" s="250"/>
      <c r="NFJ235" s="248"/>
      <c r="NFK235" s="249"/>
      <c r="NFL235" s="250"/>
      <c r="NFM235" s="248"/>
      <c r="NFN235" s="249"/>
      <c r="NFO235" s="250"/>
      <c r="NFP235" s="248"/>
      <c r="NFQ235" s="249"/>
      <c r="NFR235" s="250"/>
      <c r="NFS235" s="248"/>
      <c r="NFT235" s="249"/>
      <c r="NFU235" s="250"/>
      <c r="NFV235" s="248"/>
      <c r="NFW235" s="249"/>
      <c r="NFX235" s="250"/>
      <c r="NFY235" s="248"/>
      <c r="NFZ235" s="249"/>
      <c r="NGA235" s="250"/>
      <c r="NGB235" s="248"/>
      <c r="NGC235" s="249"/>
      <c r="NGD235" s="250"/>
      <c r="NGE235" s="248"/>
      <c r="NGF235" s="249"/>
      <c r="NGG235" s="250"/>
      <c r="NGH235" s="248"/>
      <c r="NGI235" s="249"/>
      <c r="NGJ235" s="250"/>
      <c r="NGK235" s="248"/>
      <c r="NGL235" s="249"/>
      <c r="NGM235" s="250"/>
      <c r="NGN235" s="248"/>
      <c r="NGO235" s="249"/>
      <c r="NGP235" s="250"/>
      <c r="NGQ235" s="248"/>
      <c r="NGR235" s="249"/>
      <c r="NGS235" s="250"/>
      <c r="NGT235" s="248"/>
      <c r="NGU235" s="249"/>
      <c r="NGV235" s="250"/>
      <c r="NGW235" s="248"/>
      <c r="NGX235" s="249"/>
      <c r="NGY235" s="250"/>
      <c r="NGZ235" s="248"/>
      <c r="NHA235" s="249"/>
      <c r="NHB235" s="250"/>
      <c r="NHC235" s="248"/>
      <c r="NHD235" s="249"/>
      <c r="NHE235" s="250"/>
      <c r="NHF235" s="248"/>
      <c r="NHG235" s="249"/>
      <c r="NHH235" s="250"/>
      <c r="NHI235" s="248"/>
      <c r="NHJ235" s="249"/>
      <c r="NHK235" s="250"/>
      <c r="NHL235" s="248"/>
      <c r="NHM235" s="249"/>
      <c r="NHN235" s="250"/>
      <c r="NHO235" s="248"/>
      <c r="NHP235" s="249"/>
      <c r="NHQ235" s="250"/>
      <c r="NHR235" s="248"/>
      <c r="NHS235" s="249"/>
      <c r="NHT235" s="250"/>
      <c r="NHU235" s="248"/>
      <c r="NHV235" s="249"/>
      <c r="NHW235" s="250"/>
      <c r="NHX235" s="248"/>
      <c r="NHY235" s="249"/>
      <c r="NHZ235" s="250"/>
      <c r="NIA235" s="248"/>
      <c r="NIB235" s="249"/>
      <c r="NIC235" s="250"/>
      <c r="NID235" s="248"/>
      <c r="NIE235" s="249"/>
      <c r="NIF235" s="250"/>
      <c r="NIG235" s="248"/>
      <c r="NIH235" s="249"/>
      <c r="NII235" s="250"/>
      <c r="NIJ235" s="248"/>
      <c r="NIK235" s="249"/>
      <c r="NIL235" s="250"/>
      <c r="NIM235" s="248"/>
      <c r="NIN235" s="249"/>
      <c r="NIO235" s="250"/>
      <c r="NIP235" s="248"/>
      <c r="NIQ235" s="249"/>
      <c r="NIR235" s="250"/>
      <c r="NIS235" s="248"/>
      <c r="NIT235" s="249"/>
      <c r="NIU235" s="250"/>
      <c r="NIV235" s="248"/>
      <c r="NIW235" s="249"/>
      <c r="NIX235" s="250"/>
      <c r="NIY235" s="248"/>
      <c r="NIZ235" s="249"/>
      <c r="NJA235" s="250"/>
      <c r="NJB235" s="248"/>
      <c r="NJC235" s="249"/>
      <c r="NJD235" s="250"/>
      <c r="NJE235" s="248"/>
      <c r="NJF235" s="249"/>
      <c r="NJG235" s="250"/>
      <c r="NJH235" s="248"/>
      <c r="NJI235" s="249"/>
      <c r="NJJ235" s="250"/>
      <c r="NJK235" s="248"/>
      <c r="NJL235" s="249"/>
      <c r="NJM235" s="250"/>
      <c r="NJN235" s="248"/>
      <c r="NJO235" s="249"/>
      <c r="NJP235" s="250"/>
      <c r="NJQ235" s="248"/>
      <c r="NJR235" s="249"/>
      <c r="NJS235" s="250"/>
      <c r="NJT235" s="248"/>
      <c r="NJU235" s="249"/>
      <c r="NJV235" s="250"/>
      <c r="NJW235" s="248"/>
      <c r="NJX235" s="249"/>
      <c r="NJY235" s="250"/>
      <c r="NJZ235" s="248"/>
      <c r="NKA235" s="249"/>
      <c r="NKB235" s="250"/>
      <c r="NKC235" s="248"/>
      <c r="NKD235" s="249"/>
      <c r="NKE235" s="250"/>
      <c r="NKF235" s="248"/>
      <c r="NKG235" s="249"/>
      <c r="NKH235" s="250"/>
      <c r="NKI235" s="248"/>
      <c r="NKJ235" s="249"/>
      <c r="NKK235" s="250"/>
      <c r="NKL235" s="248"/>
      <c r="NKM235" s="249"/>
      <c r="NKN235" s="250"/>
      <c r="NKO235" s="248"/>
      <c r="NKP235" s="249"/>
      <c r="NKQ235" s="250"/>
      <c r="NKR235" s="248"/>
      <c r="NKS235" s="249"/>
      <c r="NKT235" s="250"/>
      <c r="NKU235" s="248"/>
      <c r="NKV235" s="249"/>
      <c r="NKW235" s="250"/>
      <c r="NKX235" s="248"/>
      <c r="NKY235" s="249"/>
      <c r="NKZ235" s="250"/>
      <c r="NLA235" s="248"/>
      <c r="NLB235" s="249"/>
      <c r="NLC235" s="250"/>
      <c r="NLD235" s="248"/>
      <c r="NLE235" s="249"/>
      <c r="NLF235" s="250"/>
      <c r="NLG235" s="248"/>
      <c r="NLH235" s="249"/>
      <c r="NLI235" s="250"/>
      <c r="NLJ235" s="248"/>
      <c r="NLK235" s="249"/>
      <c r="NLL235" s="250"/>
      <c r="NLM235" s="248"/>
      <c r="NLN235" s="249"/>
      <c r="NLO235" s="250"/>
      <c r="NLP235" s="248"/>
      <c r="NLQ235" s="249"/>
      <c r="NLR235" s="250"/>
      <c r="NLS235" s="248"/>
      <c r="NLT235" s="249"/>
      <c r="NLU235" s="250"/>
      <c r="NLV235" s="248"/>
      <c r="NLW235" s="249"/>
      <c r="NLX235" s="250"/>
      <c r="NLY235" s="248"/>
      <c r="NLZ235" s="249"/>
      <c r="NMA235" s="250"/>
      <c r="NMB235" s="248"/>
      <c r="NMC235" s="249"/>
      <c r="NMD235" s="250"/>
      <c r="NME235" s="248"/>
      <c r="NMF235" s="249"/>
      <c r="NMG235" s="250"/>
      <c r="NMH235" s="248"/>
      <c r="NMI235" s="249"/>
      <c r="NMJ235" s="250"/>
      <c r="NMK235" s="248"/>
      <c r="NML235" s="249"/>
      <c r="NMM235" s="250"/>
      <c r="NMN235" s="248"/>
      <c r="NMO235" s="249"/>
      <c r="NMP235" s="250"/>
      <c r="NMQ235" s="248"/>
      <c r="NMR235" s="249"/>
      <c r="NMS235" s="250"/>
      <c r="NMT235" s="248"/>
      <c r="NMU235" s="249"/>
      <c r="NMV235" s="250"/>
      <c r="NMW235" s="248"/>
      <c r="NMX235" s="249"/>
      <c r="NMY235" s="250"/>
      <c r="NMZ235" s="248"/>
      <c r="NNA235" s="249"/>
      <c r="NNB235" s="250"/>
      <c r="NNC235" s="248"/>
      <c r="NND235" s="249"/>
      <c r="NNE235" s="250"/>
      <c r="NNF235" s="248"/>
      <c r="NNG235" s="249"/>
      <c r="NNH235" s="250"/>
      <c r="NNI235" s="248"/>
      <c r="NNJ235" s="249"/>
      <c r="NNK235" s="250"/>
      <c r="NNL235" s="248"/>
      <c r="NNM235" s="249"/>
      <c r="NNN235" s="250"/>
      <c r="NNO235" s="248"/>
      <c r="NNP235" s="249"/>
      <c r="NNQ235" s="250"/>
      <c r="NNR235" s="248"/>
      <c r="NNS235" s="249"/>
      <c r="NNT235" s="250"/>
      <c r="NNU235" s="248"/>
      <c r="NNV235" s="249"/>
      <c r="NNW235" s="250"/>
      <c r="NNX235" s="248"/>
      <c r="NNY235" s="249"/>
      <c r="NNZ235" s="250"/>
      <c r="NOA235" s="248"/>
      <c r="NOB235" s="249"/>
      <c r="NOC235" s="250"/>
      <c r="NOD235" s="248"/>
      <c r="NOE235" s="249"/>
      <c r="NOF235" s="250"/>
      <c r="NOG235" s="248"/>
      <c r="NOH235" s="249"/>
      <c r="NOI235" s="250"/>
      <c r="NOJ235" s="248"/>
      <c r="NOK235" s="249"/>
      <c r="NOL235" s="250"/>
      <c r="NOM235" s="248"/>
      <c r="NON235" s="249"/>
      <c r="NOO235" s="250"/>
      <c r="NOP235" s="248"/>
      <c r="NOQ235" s="249"/>
      <c r="NOR235" s="250"/>
      <c r="NOS235" s="248"/>
      <c r="NOT235" s="249"/>
      <c r="NOU235" s="250"/>
      <c r="NOV235" s="248"/>
      <c r="NOW235" s="249"/>
      <c r="NOX235" s="250"/>
      <c r="NOY235" s="248"/>
      <c r="NOZ235" s="249"/>
      <c r="NPA235" s="250"/>
      <c r="NPB235" s="248"/>
      <c r="NPC235" s="249"/>
      <c r="NPD235" s="250"/>
      <c r="NPE235" s="248"/>
      <c r="NPF235" s="249"/>
      <c r="NPG235" s="250"/>
      <c r="NPH235" s="248"/>
      <c r="NPI235" s="249"/>
      <c r="NPJ235" s="250"/>
      <c r="NPK235" s="248"/>
      <c r="NPL235" s="249"/>
      <c r="NPM235" s="250"/>
      <c r="NPN235" s="248"/>
      <c r="NPO235" s="249"/>
      <c r="NPP235" s="250"/>
      <c r="NPQ235" s="248"/>
      <c r="NPR235" s="249"/>
      <c r="NPS235" s="250"/>
      <c r="NPT235" s="248"/>
      <c r="NPU235" s="249"/>
      <c r="NPV235" s="250"/>
      <c r="NPW235" s="248"/>
      <c r="NPX235" s="249"/>
      <c r="NPY235" s="250"/>
      <c r="NPZ235" s="248"/>
      <c r="NQA235" s="249"/>
      <c r="NQB235" s="250"/>
      <c r="NQC235" s="248"/>
      <c r="NQD235" s="249"/>
      <c r="NQE235" s="250"/>
      <c r="NQF235" s="248"/>
      <c r="NQG235" s="249"/>
      <c r="NQH235" s="250"/>
      <c r="NQI235" s="248"/>
      <c r="NQJ235" s="249"/>
      <c r="NQK235" s="250"/>
      <c r="NQL235" s="248"/>
      <c r="NQM235" s="249"/>
      <c r="NQN235" s="250"/>
      <c r="NQO235" s="248"/>
      <c r="NQP235" s="249"/>
      <c r="NQQ235" s="250"/>
      <c r="NQR235" s="248"/>
      <c r="NQS235" s="249"/>
      <c r="NQT235" s="250"/>
      <c r="NQU235" s="248"/>
      <c r="NQV235" s="249"/>
      <c r="NQW235" s="250"/>
      <c r="NQX235" s="248"/>
      <c r="NQY235" s="249"/>
      <c r="NQZ235" s="250"/>
      <c r="NRA235" s="248"/>
      <c r="NRB235" s="249"/>
      <c r="NRC235" s="250"/>
      <c r="NRD235" s="248"/>
      <c r="NRE235" s="249"/>
      <c r="NRF235" s="250"/>
      <c r="NRG235" s="248"/>
      <c r="NRH235" s="249"/>
      <c r="NRI235" s="250"/>
      <c r="NRJ235" s="248"/>
      <c r="NRK235" s="249"/>
      <c r="NRL235" s="250"/>
      <c r="NRM235" s="248"/>
      <c r="NRN235" s="249"/>
      <c r="NRO235" s="250"/>
      <c r="NRP235" s="248"/>
      <c r="NRQ235" s="249"/>
      <c r="NRR235" s="250"/>
      <c r="NRS235" s="248"/>
      <c r="NRT235" s="249"/>
      <c r="NRU235" s="250"/>
      <c r="NRV235" s="248"/>
      <c r="NRW235" s="249"/>
      <c r="NRX235" s="250"/>
      <c r="NRY235" s="248"/>
      <c r="NRZ235" s="249"/>
      <c r="NSA235" s="250"/>
      <c r="NSB235" s="248"/>
      <c r="NSC235" s="249"/>
      <c r="NSD235" s="250"/>
      <c r="NSE235" s="248"/>
      <c r="NSF235" s="249"/>
      <c r="NSG235" s="250"/>
      <c r="NSH235" s="248"/>
      <c r="NSI235" s="249"/>
      <c r="NSJ235" s="250"/>
      <c r="NSK235" s="248"/>
      <c r="NSL235" s="249"/>
      <c r="NSM235" s="250"/>
      <c r="NSN235" s="248"/>
      <c r="NSO235" s="249"/>
      <c r="NSP235" s="250"/>
      <c r="NSQ235" s="248"/>
      <c r="NSR235" s="249"/>
      <c r="NSS235" s="250"/>
      <c r="NST235" s="248"/>
      <c r="NSU235" s="249"/>
      <c r="NSV235" s="250"/>
      <c r="NSW235" s="248"/>
      <c r="NSX235" s="249"/>
      <c r="NSY235" s="250"/>
      <c r="NSZ235" s="248"/>
      <c r="NTA235" s="249"/>
      <c r="NTB235" s="250"/>
      <c r="NTC235" s="248"/>
      <c r="NTD235" s="249"/>
      <c r="NTE235" s="250"/>
      <c r="NTF235" s="248"/>
      <c r="NTG235" s="249"/>
      <c r="NTH235" s="250"/>
      <c r="NTI235" s="248"/>
      <c r="NTJ235" s="249"/>
      <c r="NTK235" s="250"/>
      <c r="NTL235" s="248"/>
      <c r="NTM235" s="249"/>
      <c r="NTN235" s="250"/>
      <c r="NTO235" s="248"/>
      <c r="NTP235" s="249"/>
      <c r="NTQ235" s="250"/>
      <c r="NTR235" s="248"/>
      <c r="NTS235" s="249"/>
      <c r="NTT235" s="250"/>
      <c r="NTU235" s="248"/>
      <c r="NTV235" s="249"/>
      <c r="NTW235" s="250"/>
      <c r="NTX235" s="248"/>
      <c r="NTY235" s="249"/>
      <c r="NTZ235" s="250"/>
      <c r="NUA235" s="248"/>
      <c r="NUB235" s="249"/>
      <c r="NUC235" s="250"/>
      <c r="NUD235" s="248"/>
      <c r="NUE235" s="249"/>
      <c r="NUF235" s="250"/>
      <c r="NUG235" s="248"/>
      <c r="NUH235" s="249"/>
      <c r="NUI235" s="250"/>
      <c r="NUJ235" s="248"/>
      <c r="NUK235" s="249"/>
      <c r="NUL235" s="250"/>
      <c r="NUM235" s="248"/>
      <c r="NUN235" s="249"/>
      <c r="NUO235" s="250"/>
      <c r="NUP235" s="248"/>
      <c r="NUQ235" s="249"/>
      <c r="NUR235" s="250"/>
      <c r="NUS235" s="248"/>
      <c r="NUT235" s="249"/>
      <c r="NUU235" s="250"/>
      <c r="NUV235" s="248"/>
      <c r="NUW235" s="249"/>
      <c r="NUX235" s="250"/>
      <c r="NUY235" s="248"/>
      <c r="NUZ235" s="249"/>
      <c r="NVA235" s="250"/>
      <c r="NVB235" s="248"/>
      <c r="NVC235" s="249"/>
      <c r="NVD235" s="250"/>
      <c r="NVE235" s="248"/>
      <c r="NVF235" s="249"/>
      <c r="NVG235" s="250"/>
      <c r="NVH235" s="248"/>
      <c r="NVI235" s="249"/>
      <c r="NVJ235" s="250"/>
      <c r="NVK235" s="248"/>
      <c r="NVL235" s="249"/>
      <c r="NVM235" s="250"/>
      <c r="NVN235" s="248"/>
      <c r="NVO235" s="249"/>
      <c r="NVP235" s="250"/>
      <c r="NVQ235" s="248"/>
      <c r="NVR235" s="249"/>
      <c r="NVS235" s="250"/>
      <c r="NVT235" s="248"/>
      <c r="NVU235" s="249"/>
      <c r="NVV235" s="250"/>
      <c r="NVW235" s="248"/>
      <c r="NVX235" s="249"/>
      <c r="NVY235" s="250"/>
      <c r="NVZ235" s="248"/>
      <c r="NWA235" s="249"/>
      <c r="NWB235" s="250"/>
      <c r="NWC235" s="248"/>
      <c r="NWD235" s="249"/>
      <c r="NWE235" s="250"/>
      <c r="NWF235" s="248"/>
      <c r="NWG235" s="249"/>
      <c r="NWH235" s="250"/>
      <c r="NWI235" s="248"/>
      <c r="NWJ235" s="249"/>
      <c r="NWK235" s="250"/>
      <c r="NWL235" s="248"/>
      <c r="NWM235" s="249"/>
      <c r="NWN235" s="250"/>
      <c r="NWO235" s="248"/>
      <c r="NWP235" s="249"/>
      <c r="NWQ235" s="250"/>
      <c r="NWR235" s="248"/>
      <c r="NWS235" s="249"/>
      <c r="NWT235" s="250"/>
      <c r="NWU235" s="248"/>
      <c r="NWV235" s="249"/>
      <c r="NWW235" s="250"/>
      <c r="NWX235" s="248"/>
      <c r="NWY235" s="249"/>
      <c r="NWZ235" s="250"/>
      <c r="NXA235" s="248"/>
      <c r="NXB235" s="249"/>
      <c r="NXC235" s="250"/>
      <c r="NXD235" s="248"/>
      <c r="NXE235" s="249"/>
      <c r="NXF235" s="250"/>
      <c r="NXG235" s="248"/>
      <c r="NXH235" s="249"/>
      <c r="NXI235" s="250"/>
      <c r="NXJ235" s="248"/>
      <c r="NXK235" s="249"/>
      <c r="NXL235" s="250"/>
      <c r="NXM235" s="248"/>
      <c r="NXN235" s="249"/>
      <c r="NXO235" s="250"/>
      <c r="NXP235" s="248"/>
      <c r="NXQ235" s="249"/>
      <c r="NXR235" s="250"/>
      <c r="NXS235" s="248"/>
      <c r="NXT235" s="249"/>
      <c r="NXU235" s="250"/>
      <c r="NXV235" s="248"/>
      <c r="NXW235" s="249"/>
      <c r="NXX235" s="250"/>
      <c r="NXY235" s="248"/>
      <c r="NXZ235" s="249"/>
      <c r="NYA235" s="250"/>
      <c r="NYB235" s="248"/>
      <c r="NYC235" s="249"/>
      <c r="NYD235" s="250"/>
      <c r="NYE235" s="248"/>
      <c r="NYF235" s="249"/>
      <c r="NYG235" s="250"/>
      <c r="NYH235" s="248"/>
      <c r="NYI235" s="249"/>
      <c r="NYJ235" s="250"/>
      <c r="NYK235" s="248"/>
      <c r="NYL235" s="249"/>
      <c r="NYM235" s="250"/>
      <c r="NYN235" s="248"/>
      <c r="NYO235" s="249"/>
      <c r="NYP235" s="250"/>
      <c r="NYQ235" s="248"/>
      <c r="NYR235" s="249"/>
      <c r="NYS235" s="250"/>
      <c r="NYT235" s="248"/>
      <c r="NYU235" s="249"/>
      <c r="NYV235" s="250"/>
      <c r="NYW235" s="248"/>
      <c r="NYX235" s="249"/>
      <c r="NYY235" s="250"/>
      <c r="NYZ235" s="248"/>
      <c r="NZA235" s="249"/>
      <c r="NZB235" s="250"/>
      <c r="NZC235" s="248"/>
      <c r="NZD235" s="249"/>
      <c r="NZE235" s="250"/>
      <c r="NZF235" s="248"/>
      <c r="NZG235" s="249"/>
      <c r="NZH235" s="250"/>
      <c r="NZI235" s="248"/>
      <c r="NZJ235" s="249"/>
      <c r="NZK235" s="250"/>
      <c r="NZL235" s="248"/>
      <c r="NZM235" s="249"/>
      <c r="NZN235" s="250"/>
      <c r="NZO235" s="248"/>
      <c r="NZP235" s="249"/>
      <c r="NZQ235" s="250"/>
      <c r="NZR235" s="248"/>
      <c r="NZS235" s="249"/>
      <c r="NZT235" s="250"/>
      <c r="NZU235" s="248"/>
      <c r="NZV235" s="249"/>
      <c r="NZW235" s="250"/>
      <c r="NZX235" s="248"/>
      <c r="NZY235" s="249"/>
      <c r="NZZ235" s="250"/>
      <c r="OAA235" s="248"/>
      <c r="OAB235" s="249"/>
      <c r="OAC235" s="250"/>
      <c r="OAD235" s="248"/>
      <c r="OAE235" s="249"/>
      <c r="OAF235" s="250"/>
      <c r="OAG235" s="248"/>
      <c r="OAH235" s="249"/>
      <c r="OAI235" s="250"/>
      <c r="OAJ235" s="248"/>
      <c r="OAK235" s="249"/>
      <c r="OAL235" s="250"/>
      <c r="OAM235" s="248"/>
      <c r="OAN235" s="249"/>
      <c r="OAO235" s="250"/>
      <c r="OAP235" s="248"/>
      <c r="OAQ235" s="249"/>
      <c r="OAR235" s="250"/>
      <c r="OAS235" s="248"/>
      <c r="OAT235" s="249"/>
      <c r="OAU235" s="250"/>
      <c r="OAV235" s="248"/>
      <c r="OAW235" s="249"/>
      <c r="OAX235" s="250"/>
      <c r="OAY235" s="248"/>
      <c r="OAZ235" s="249"/>
      <c r="OBA235" s="250"/>
      <c r="OBB235" s="248"/>
      <c r="OBC235" s="249"/>
      <c r="OBD235" s="250"/>
      <c r="OBE235" s="248"/>
      <c r="OBF235" s="249"/>
      <c r="OBG235" s="250"/>
      <c r="OBH235" s="248"/>
      <c r="OBI235" s="249"/>
      <c r="OBJ235" s="250"/>
      <c r="OBK235" s="248"/>
      <c r="OBL235" s="249"/>
      <c r="OBM235" s="250"/>
      <c r="OBN235" s="248"/>
      <c r="OBO235" s="249"/>
      <c r="OBP235" s="250"/>
      <c r="OBQ235" s="248"/>
      <c r="OBR235" s="249"/>
      <c r="OBS235" s="250"/>
      <c r="OBT235" s="248"/>
      <c r="OBU235" s="249"/>
      <c r="OBV235" s="250"/>
      <c r="OBW235" s="248"/>
      <c r="OBX235" s="249"/>
      <c r="OBY235" s="250"/>
      <c r="OBZ235" s="248"/>
      <c r="OCA235" s="249"/>
      <c r="OCB235" s="250"/>
      <c r="OCC235" s="248"/>
      <c r="OCD235" s="249"/>
      <c r="OCE235" s="250"/>
      <c r="OCF235" s="248"/>
      <c r="OCG235" s="249"/>
      <c r="OCH235" s="250"/>
      <c r="OCI235" s="248"/>
      <c r="OCJ235" s="249"/>
      <c r="OCK235" s="250"/>
      <c r="OCL235" s="248"/>
      <c r="OCM235" s="249"/>
      <c r="OCN235" s="250"/>
      <c r="OCO235" s="248"/>
      <c r="OCP235" s="249"/>
      <c r="OCQ235" s="250"/>
      <c r="OCR235" s="248"/>
      <c r="OCS235" s="249"/>
      <c r="OCT235" s="250"/>
      <c r="OCU235" s="248"/>
      <c r="OCV235" s="249"/>
      <c r="OCW235" s="250"/>
      <c r="OCX235" s="248"/>
      <c r="OCY235" s="249"/>
      <c r="OCZ235" s="250"/>
      <c r="ODA235" s="248"/>
      <c r="ODB235" s="249"/>
      <c r="ODC235" s="250"/>
      <c r="ODD235" s="248"/>
    </row>
    <row r="236" spans="1:10248 16384:16384" s="129" customFormat="1" hidden="1">
      <c r="A236" s="244"/>
      <c r="B236" s="228"/>
      <c r="C236" s="263"/>
      <c r="D236" s="263"/>
      <c r="E236" s="302"/>
      <c r="F236" s="220"/>
      <c r="L236" s="248"/>
      <c r="M236" s="249"/>
      <c r="N236" s="250"/>
      <c r="O236" s="248"/>
      <c r="P236" s="249"/>
      <c r="Q236" s="250"/>
      <c r="R236" s="248"/>
      <c r="S236" s="249"/>
      <c r="T236" s="250"/>
      <c r="U236" s="248"/>
      <c r="V236" s="249"/>
      <c r="W236" s="250"/>
      <c r="X236" s="248"/>
      <c r="Y236" s="249"/>
      <c r="Z236" s="250"/>
      <c r="AA236" s="248"/>
      <c r="AB236" s="249"/>
      <c r="AC236" s="250"/>
      <c r="AD236" s="248"/>
      <c r="AE236" s="249"/>
      <c r="AF236" s="250"/>
      <c r="AG236" s="248"/>
      <c r="AH236" s="249"/>
      <c r="AI236" s="250"/>
      <c r="AJ236" s="248"/>
      <c r="AK236" s="249"/>
      <c r="AL236" s="250"/>
      <c r="AM236" s="248"/>
      <c r="AN236" s="249"/>
      <c r="AO236" s="250"/>
      <c r="AP236" s="248"/>
      <c r="AQ236" s="249"/>
      <c r="AR236" s="250"/>
      <c r="AS236" s="248"/>
      <c r="AT236" s="249"/>
      <c r="AU236" s="250"/>
      <c r="AV236" s="248"/>
      <c r="AW236" s="249"/>
      <c r="AX236" s="250"/>
      <c r="AY236" s="248"/>
      <c r="AZ236" s="249"/>
      <c r="BA236" s="250"/>
      <c r="BB236" s="248"/>
      <c r="BC236" s="249"/>
      <c r="BD236" s="250"/>
      <c r="BE236" s="248"/>
      <c r="BF236" s="249"/>
      <c r="BG236" s="250"/>
      <c r="BH236" s="248"/>
      <c r="BI236" s="249"/>
      <c r="BJ236" s="250"/>
      <c r="BK236" s="248"/>
      <c r="BL236" s="249"/>
      <c r="BM236" s="250"/>
      <c r="BN236" s="248"/>
      <c r="BO236" s="249"/>
      <c r="BP236" s="250"/>
      <c r="BQ236" s="248"/>
      <c r="BR236" s="249"/>
      <c r="BS236" s="250"/>
      <c r="BT236" s="248"/>
      <c r="BU236" s="249"/>
      <c r="BV236" s="250"/>
      <c r="BW236" s="248"/>
      <c r="BX236" s="249"/>
      <c r="BY236" s="250"/>
      <c r="BZ236" s="248"/>
      <c r="CA236" s="249"/>
      <c r="CB236" s="250"/>
      <c r="CC236" s="248"/>
      <c r="CD236" s="249"/>
      <c r="CE236" s="250"/>
      <c r="CF236" s="248"/>
      <c r="CG236" s="249"/>
      <c r="CH236" s="250"/>
      <c r="CI236" s="248"/>
      <c r="CJ236" s="249"/>
      <c r="CK236" s="250"/>
      <c r="CL236" s="248"/>
      <c r="CM236" s="249"/>
      <c r="CN236" s="250"/>
      <c r="CO236" s="248"/>
      <c r="CP236" s="249"/>
      <c r="CQ236" s="250"/>
      <c r="CR236" s="248"/>
      <c r="CS236" s="249"/>
      <c r="CT236" s="250"/>
      <c r="CU236" s="248"/>
      <c r="CV236" s="249"/>
      <c r="CW236" s="250"/>
      <c r="CX236" s="248"/>
      <c r="CY236" s="249"/>
      <c r="CZ236" s="250"/>
      <c r="DA236" s="248"/>
      <c r="DB236" s="249"/>
      <c r="DC236" s="250"/>
      <c r="DD236" s="248"/>
      <c r="DE236" s="249"/>
      <c r="DF236" s="250"/>
      <c r="DG236" s="248"/>
      <c r="DH236" s="249"/>
      <c r="DI236" s="250"/>
      <c r="DJ236" s="248"/>
      <c r="DK236" s="249"/>
      <c r="DL236" s="250"/>
      <c r="DM236" s="248"/>
      <c r="DN236" s="249"/>
      <c r="DO236" s="250"/>
      <c r="DP236" s="248"/>
      <c r="DQ236" s="249"/>
      <c r="DR236" s="250"/>
      <c r="DS236" s="248"/>
      <c r="DT236" s="249"/>
      <c r="DU236" s="250"/>
      <c r="DV236" s="248"/>
      <c r="DW236" s="249"/>
      <c r="DX236" s="250"/>
      <c r="DY236" s="248"/>
      <c r="DZ236" s="249"/>
      <c r="EA236" s="250"/>
      <c r="EB236" s="248"/>
      <c r="EC236" s="249"/>
      <c r="ED236" s="250"/>
      <c r="EE236" s="248"/>
      <c r="EF236" s="249"/>
      <c r="EG236" s="250"/>
      <c r="EH236" s="248"/>
      <c r="EI236" s="249"/>
      <c r="EJ236" s="250"/>
      <c r="EK236" s="248"/>
      <c r="EL236" s="249"/>
      <c r="EM236" s="250"/>
      <c r="EN236" s="248"/>
      <c r="EO236" s="249"/>
      <c r="EP236" s="250"/>
      <c r="EQ236" s="248"/>
      <c r="ER236" s="249"/>
      <c r="ES236" s="250"/>
      <c r="ET236" s="248"/>
      <c r="EU236" s="249"/>
      <c r="EV236" s="250"/>
      <c r="EW236" s="248"/>
      <c r="EX236" s="249"/>
      <c r="EY236" s="250"/>
      <c r="EZ236" s="248"/>
      <c r="FA236" s="249"/>
      <c r="FB236" s="250"/>
      <c r="FC236" s="248"/>
      <c r="FD236" s="249"/>
      <c r="FE236" s="250"/>
      <c r="FF236" s="248"/>
      <c r="FG236" s="249"/>
      <c r="FH236" s="250"/>
      <c r="FI236" s="248"/>
      <c r="FJ236" s="249"/>
      <c r="FK236" s="250"/>
      <c r="FL236" s="248"/>
      <c r="FM236" s="249"/>
      <c r="FN236" s="250"/>
      <c r="FO236" s="248"/>
      <c r="FP236" s="249"/>
      <c r="FQ236" s="250"/>
      <c r="FR236" s="248"/>
      <c r="FS236" s="249"/>
      <c r="FT236" s="250"/>
      <c r="FU236" s="248"/>
      <c r="FV236" s="249"/>
      <c r="FW236" s="250"/>
      <c r="FX236" s="248"/>
      <c r="FY236" s="249"/>
      <c r="FZ236" s="250"/>
      <c r="GA236" s="248"/>
      <c r="GB236" s="249"/>
      <c r="GC236" s="250"/>
      <c r="GD236" s="248"/>
      <c r="GE236" s="249"/>
      <c r="GF236" s="250"/>
      <c r="GG236" s="248"/>
      <c r="GH236" s="249"/>
      <c r="GI236" s="250"/>
      <c r="GJ236" s="248"/>
      <c r="GK236" s="249"/>
      <c r="GL236" s="250"/>
      <c r="GM236" s="248"/>
      <c r="GN236" s="249"/>
      <c r="GO236" s="250"/>
      <c r="GP236" s="248"/>
      <c r="GQ236" s="249"/>
      <c r="GR236" s="250"/>
      <c r="GS236" s="248"/>
      <c r="GT236" s="249"/>
      <c r="GU236" s="250"/>
      <c r="GV236" s="248"/>
      <c r="GW236" s="249"/>
      <c r="GX236" s="250"/>
      <c r="GY236" s="248"/>
      <c r="GZ236" s="249"/>
      <c r="HA236" s="250"/>
      <c r="HB236" s="248"/>
      <c r="HC236" s="249"/>
      <c r="HD236" s="250"/>
      <c r="HE236" s="248"/>
      <c r="HF236" s="249"/>
      <c r="HG236" s="250"/>
      <c r="HH236" s="248"/>
      <c r="HI236" s="249"/>
      <c r="HJ236" s="250"/>
      <c r="HK236" s="248"/>
      <c r="HL236" s="249"/>
      <c r="HM236" s="250"/>
      <c r="HN236" s="248"/>
      <c r="HO236" s="249"/>
      <c r="HP236" s="250"/>
      <c r="HQ236" s="248"/>
      <c r="HR236" s="249"/>
      <c r="HS236" s="250"/>
      <c r="HT236" s="248"/>
      <c r="HU236" s="249"/>
      <c r="HV236" s="250"/>
      <c r="HW236" s="248"/>
      <c r="HX236" s="249"/>
      <c r="HY236" s="250"/>
      <c r="HZ236" s="248"/>
      <c r="IA236" s="249"/>
      <c r="IB236" s="250"/>
      <c r="IC236" s="248"/>
      <c r="ID236" s="249"/>
      <c r="IE236" s="250"/>
      <c r="IF236" s="248"/>
      <c r="IG236" s="249"/>
      <c r="IH236" s="250"/>
      <c r="II236" s="248"/>
      <c r="IJ236" s="249"/>
      <c r="IK236" s="250"/>
      <c r="IL236" s="248"/>
      <c r="IM236" s="249"/>
      <c r="IN236" s="250"/>
      <c r="IO236" s="248"/>
      <c r="IP236" s="249"/>
      <c r="IQ236" s="250"/>
      <c r="IR236" s="248"/>
      <c r="IS236" s="249"/>
      <c r="IT236" s="250"/>
      <c r="IU236" s="248"/>
      <c r="IV236" s="249"/>
      <c r="IW236" s="250"/>
      <c r="IX236" s="248"/>
      <c r="IY236" s="249"/>
      <c r="IZ236" s="250"/>
      <c r="JA236" s="248"/>
      <c r="JB236" s="249"/>
      <c r="JC236" s="250"/>
      <c r="JD236" s="248"/>
      <c r="JE236" s="249"/>
      <c r="JF236" s="250"/>
      <c r="JG236" s="248"/>
      <c r="JH236" s="249"/>
      <c r="JI236" s="250"/>
      <c r="JJ236" s="248"/>
      <c r="JK236" s="249"/>
      <c r="JL236" s="250"/>
      <c r="JM236" s="248"/>
      <c r="JN236" s="249"/>
      <c r="JO236" s="250"/>
      <c r="JP236" s="248"/>
      <c r="JQ236" s="249"/>
      <c r="JR236" s="250"/>
      <c r="JS236" s="248"/>
      <c r="JT236" s="249"/>
      <c r="JU236" s="250"/>
      <c r="JV236" s="248"/>
      <c r="JW236" s="249"/>
      <c r="JX236" s="250"/>
      <c r="JY236" s="248"/>
      <c r="JZ236" s="249"/>
      <c r="KA236" s="250"/>
      <c r="KB236" s="248"/>
      <c r="KC236" s="249"/>
      <c r="KD236" s="250"/>
      <c r="KE236" s="248"/>
      <c r="KF236" s="249"/>
      <c r="KG236" s="250"/>
      <c r="KH236" s="248"/>
      <c r="KI236" s="249"/>
      <c r="KJ236" s="250"/>
      <c r="KK236" s="248"/>
      <c r="KL236" s="249"/>
      <c r="KM236" s="250"/>
      <c r="KN236" s="248"/>
      <c r="KO236" s="249"/>
      <c r="KP236" s="250"/>
      <c r="KQ236" s="248"/>
      <c r="KR236" s="249"/>
      <c r="KS236" s="250"/>
      <c r="KT236" s="248"/>
      <c r="KU236" s="249"/>
      <c r="KV236" s="250"/>
      <c r="KW236" s="248"/>
      <c r="KX236" s="249"/>
      <c r="KY236" s="250"/>
      <c r="KZ236" s="248"/>
      <c r="LA236" s="249"/>
      <c r="LB236" s="250"/>
      <c r="LC236" s="248"/>
      <c r="LD236" s="249"/>
      <c r="LE236" s="250"/>
      <c r="LF236" s="248"/>
      <c r="LG236" s="249"/>
      <c r="LH236" s="250"/>
      <c r="LI236" s="248"/>
      <c r="LJ236" s="249"/>
      <c r="LK236" s="250"/>
      <c r="LL236" s="248"/>
      <c r="LM236" s="249"/>
      <c r="LN236" s="250"/>
      <c r="LO236" s="248"/>
      <c r="LP236" s="249"/>
      <c r="LQ236" s="250"/>
      <c r="LR236" s="248"/>
      <c r="LS236" s="249"/>
      <c r="LT236" s="250"/>
      <c r="LU236" s="248"/>
      <c r="LV236" s="249"/>
      <c r="LW236" s="250"/>
      <c r="LX236" s="248"/>
      <c r="LY236" s="249"/>
      <c r="LZ236" s="250"/>
      <c r="MA236" s="248"/>
      <c r="MB236" s="249"/>
      <c r="MC236" s="250"/>
      <c r="MD236" s="248"/>
      <c r="ME236" s="249"/>
      <c r="MF236" s="250"/>
      <c r="MG236" s="248"/>
      <c r="MH236" s="249"/>
      <c r="MI236" s="250"/>
      <c r="MJ236" s="248"/>
      <c r="MK236" s="249"/>
      <c r="ML236" s="250"/>
      <c r="MM236" s="248"/>
      <c r="MN236" s="249"/>
      <c r="MO236" s="250"/>
      <c r="MP236" s="248"/>
      <c r="MQ236" s="249"/>
      <c r="MR236" s="250"/>
      <c r="MS236" s="248"/>
      <c r="MT236" s="249"/>
      <c r="MU236" s="250"/>
      <c r="MV236" s="248"/>
      <c r="MW236" s="249"/>
      <c r="MX236" s="250"/>
      <c r="MY236" s="248"/>
      <c r="MZ236" s="249"/>
      <c r="NA236" s="250"/>
      <c r="NB236" s="248"/>
      <c r="NC236" s="249"/>
      <c r="ND236" s="250"/>
      <c r="NE236" s="248"/>
      <c r="NF236" s="249"/>
      <c r="NG236" s="250"/>
      <c r="NH236" s="248"/>
      <c r="NI236" s="249"/>
      <c r="NJ236" s="250"/>
      <c r="NK236" s="248"/>
      <c r="NL236" s="249"/>
      <c r="NM236" s="250"/>
      <c r="NN236" s="248"/>
      <c r="NO236" s="249"/>
      <c r="NP236" s="250"/>
      <c r="NQ236" s="248"/>
      <c r="NR236" s="249"/>
      <c r="NS236" s="250"/>
      <c r="NT236" s="248"/>
      <c r="NU236" s="249"/>
      <c r="NV236" s="250"/>
      <c r="NW236" s="248"/>
      <c r="NX236" s="249"/>
      <c r="NY236" s="250"/>
      <c r="NZ236" s="248"/>
      <c r="OA236" s="249"/>
      <c r="OB236" s="250"/>
      <c r="OC236" s="248"/>
      <c r="OD236" s="249"/>
      <c r="OE236" s="250"/>
      <c r="OF236" s="248"/>
      <c r="OG236" s="249"/>
      <c r="OH236" s="250"/>
      <c r="OI236" s="248"/>
      <c r="OJ236" s="249"/>
      <c r="OK236" s="250"/>
      <c r="OL236" s="248"/>
      <c r="OM236" s="249"/>
      <c r="ON236" s="250"/>
      <c r="OO236" s="248"/>
      <c r="OP236" s="249"/>
      <c r="OQ236" s="250"/>
      <c r="OR236" s="248"/>
      <c r="OS236" s="249"/>
      <c r="OT236" s="250"/>
      <c r="OU236" s="248"/>
      <c r="OV236" s="249"/>
      <c r="OW236" s="250"/>
      <c r="OX236" s="248"/>
      <c r="OY236" s="249"/>
      <c r="OZ236" s="250"/>
      <c r="PA236" s="248"/>
      <c r="PB236" s="249"/>
      <c r="PC236" s="250"/>
      <c r="PD236" s="248"/>
      <c r="PE236" s="249"/>
      <c r="PF236" s="250"/>
      <c r="PG236" s="248"/>
      <c r="PH236" s="249"/>
      <c r="PI236" s="250"/>
      <c r="PJ236" s="248"/>
      <c r="PK236" s="249"/>
      <c r="PL236" s="250"/>
      <c r="PM236" s="248"/>
      <c r="PN236" s="249"/>
      <c r="PO236" s="250"/>
      <c r="PP236" s="248"/>
      <c r="PQ236" s="249"/>
      <c r="PR236" s="250"/>
      <c r="PS236" s="248"/>
      <c r="PT236" s="249"/>
      <c r="PU236" s="250"/>
      <c r="PV236" s="248"/>
      <c r="PW236" s="249"/>
      <c r="PX236" s="250"/>
      <c r="PY236" s="248"/>
      <c r="PZ236" s="249"/>
      <c r="QA236" s="250"/>
      <c r="QB236" s="248"/>
      <c r="QC236" s="249"/>
      <c r="QD236" s="250"/>
      <c r="QE236" s="248"/>
      <c r="QF236" s="249"/>
      <c r="QG236" s="250"/>
      <c r="QH236" s="248"/>
      <c r="QI236" s="249"/>
      <c r="QJ236" s="250"/>
      <c r="QK236" s="248"/>
      <c r="QL236" s="249"/>
      <c r="QM236" s="250"/>
      <c r="QN236" s="248"/>
      <c r="QO236" s="249"/>
      <c r="QP236" s="250"/>
      <c r="QQ236" s="248"/>
      <c r="QR236" s="249"/>
      <c r="QS236" s="250"/>
      <c r="QT236" s="248"/>
      <c r="QU236" s="249"/>
      <c r="QV236" s="250"/>
      <c r="QW236" s="248"/>
      <c r="QX236" s="249"/>
      <c r="QY236" s="250"/>
      <c r="QZ236" s="248"/>
      <c r="RA236" s="249"/>
      <c r="RB236" s="250"/>
      <c r="RC236" s="248"/>
      <c r="RD236" s="249"/>
      <c r="RE236" s="250"/>
      <c r="RF236" s="248"/>
      <c r="RG236" s="249"/>
      <c r="RH236" s="250"/>
      <c r="RI236" s="248"/>
      <c r="RJ236" s="249"/>
      <c r="RK236" s="250"/>
      <c r="RL236" s="248"/>
      <c r="RM236" s="249"/>
      <c r="RN236" s="250"/>
      <c r="RO236" s="248"/>
      <c r="RP236" s="249"/>
      <c r="RQ236" s="250"/>
      <c r="RR236" s="248"/>
      <c r="RS236" s="249"/>
      <c r="RT236" s="250"/>
      <c r="RU236" s="248"/>
      <c r="RV236" s="249"/>
      <c r="RW236" s="250"/>
      <c r="RX236" s="248"/>
      <c r="RY236" s="249"/>
      <c r="RZ236" s="250"/>
      <c r="SA236" s="248"/>
      <c r="SB236" s="249"/>
      <c r="SC236" s="250"/>
      <c r="SD236" s="248"/>
      <c r="SE236" s="249"/>
      <c r="SF236" s="250"/>
      <c r="SG236" s="248"/>
      <c r="SH236" s="249"/>
      <c r="SI236" s="250"/>
      <c r="SJ236" s="248"/>
      <c r="SK236" s="249"/>
      <c r="SL236" s="250"/>
      <c r="SM236" s="248"/>
      <c r="SN236" s="249"/>
      <c r="SO236" s="250"/>
      <c r="SP236" s="248"/>
      <c r="SQ236" s="249"/>
      <c r="SR236" s="250"/>
      <c r="SS236" s="248"/>
      <c r="ST236" s="249"/>
      <c r="SU236" s="250"/>
      <c r="SV236" s="248"/>
      <c r="SW236" s="249"/>
      <c r="SX236" s="250"/>
      <c r="SY236" s="248"/>
      <c r="SZ236" s="249"/>
      <c r="TA236" s="250"/>
      <c r="TB236" s="248"/>
      <c r="TC236" s="249"/>
      <c r="TD236" s="250"/>
      <c r="TE236" s="248"/>
      <c r="TF236" s="249"/>
      <c r="TG236" s="250"/>
      <c r="TH236" s="248"/>
      <c r="TI236" s="249"/>
      <c r="TJ236" s="250"/>
      <c r="TK236" s="248"/>
      <c r="TL236" s="249"/>
      <c r="TM236" s="250"/>
      <c r="TN236" s="248"/>
      <c r="TO236" s="249"/>
      <c r="TP236" s="250"/>
      <c r="TQ236" s="248"/>
      <c r="TR236" s="249"/>
      <c r="TS236" s="250"/>
      <c r="TT236" s="248"/>
      <c r="TU236" s="249"/>
      <c r="TV236" s="250"/>
      <c r="TW236" s="248"/>
      <c r="TX236" s="249"/>
      <c r="TY236" s="250"/>
      <c r="TZ236" s="248"/>
      <c r="UA236" s="249"/>
      <c r="UB236" s="250"/>
      <c r="UC236" s="248"/>
      <c r="UD236" s="249"/>
      <c r="UE236" s="250"/>
      <c r="UF236" s="248"/>
      <c r="UG236" s="249"/>
      <c r="UH236" s="250"/>
      <c r="UI236" s="248"/>
      <c r="UJ236" s="249"/>
      <c r="UK236" s="250"/>
      <c r="UL236" s="248"/>
      <c r="UM236" s="249"/>
      <c r="UN236" s="250"/>
      <c r="UO236" s="248"/>
      <c r="UP236" s="249"/>
      <c r="UQ236" s="250"/>
      <c r="UR236" s="248"/>
      <c r="US236" s="249"/>
      <c r="UT236" s="250"/>
      <c r="UU236" s="248"/>
      <c r="UV236" s="249"/>
      <c r="UW236" s="250"/>
      <c r="UX236" s="248"/>
      <c r="UY236" s="249"/>
      <c r="UZ236" s="250"/>
      <c r="VA236" s="248"/>
      <c r="VB236" s="249"/>
      <c r="VC236" s="250"/>
      <c r="VD236" s="248"/>
      <c r="VE236" s="249"/>
      <c r="VF236" s="250"/>
      <c r="VG236" s="248"/>
      <c r="VH236" s="249"/>
      <c r="VI236" s="250"/>
      <c r="VJ236" s="248"/>
      <c r="VK236" s="249"/>
      <c r="VL236" s="250"/>
      <c r="VM236" s="248"/>
      <c r="VN236" s="249"/>
      <c r="VO236" s="250"/>
      <c r="VP236" s="248"/>
      <c r="VQ236" s="249"/>
      <c r="VR236" s="250"/>
      <c r="VS236" s="248"/>
      <c r="VT236" s="249"/>
      <c r="VU236" s="250"/>
      <c r="VV236" s="248"/>
      <c r="VW236" s="249"/>
      <c r="VX236" s="250"/>
      <c r="VY236" s="248"/>
      <c r="VZ236" s="249"/>
      <c r="WA236" s="250"/>
      <c r="WB236" s="248"/>
      <c r="WC236" s="249"/>
      <c r="WD236" s="250"/>
      <c r="WE236" s="248"/>
      <c r="WF236" s="249"/>
      <c r="WG236" s="250"/>
      <c r="WH236" s="248"/>
      <c r="WI236" s="249"/>
      <c r="WJ236" s="250"/>
      <c r="WK236" s="248"/>
      <c r="WL236" s="249"/>
      <c r="WM236" s="250"/>
      <c r="WN236" s="248"/>
      <c r="WO236" s="249"/>
      <c r="WP236" s="250"/>
      <c r="WQ236" s="248"/>
      <c r="WR236" s="249"/>
      <c r="WS236" s="250"/>
      <c r="WT236" s="248"/>
      <c r="WU236" s="249"/>
      <c r="WV236" s="250"/>
      <c r="WW236" s="248"/>
      <c r="WX236" s="249"/>
      <c r="WY236" s="250"/>
      <c r="WZ236" s="248"/>
      <c r="XA236" s="249"/>
      <c r="XB236" s="250"/>
      <c r="XC236" s="248"/>
      <c r="XD236" s="249"/>
      <c r="XE236" s="250"/>
      <c r="XF236" s="248"/>
      <c r="XG236" s="249"/>
      <c r="XH236" s="250"/>
      <c r="XI236" s="248"/>
      <c r="XJ236" s="249"/>
      <c r="XK236" s="250"/>
      <c r="XL236" s="248"/>
      <c r="XM236" s="249"/>
      <c r="XN236" s="250"/>
      <c r="XO236" s="248"/>
      <c r="XP236" s="249"/>
      <c r="XQ236" s="250"/>
      <c r="XR236" s="248"/>
      <c r="XS236" s="249"/>
      <c r="XT236" s="250"/>
      <c r="XU236" s="248"/>
      <c r="XV236" s="249"/>
      <c r="XW236" s="250"/>
      <c r="XX236" s="248"/>
      <c r="XY236" s="249"/>
      <c r="XZ236" s="250"/>
      <c r="YA236" s="248"/>
      <c r="YB236" s="249"/>
      <c r="YC236" s="250"/>
      <c r="YD236" s="248"/>
      <c r="YE236" s="249"/>
      <c r="YF236" s="250"/>
      <c r="YG236" s="248"/>
      <c r="YH236" s="249"/>
      <c r="YI236" s="250"/>
      <c r="YJ236" s="248"/>
      <c r="YK236" s="249"/>
      <c r="YL236" s="250"/>
      <c r="YM236" s="248"/>
      <c r="YN236" s="249"/>
      <c r="YO236" s="250"/>
      <c r="YP236" s="248"/>
      <c r="YQ236" s="249"/>
      <c r="YR236" s="250"/>
      <c r="YS236" s="248"/>
      <c r="YT236" s="249"/>
      <c r="YU236" s="250"/>
      <c r="YV236" s="248"/>
      <c r="YW236" s="249"/>
      <c r="YX236" s="250"/>
      <c r="YY236" s="248"/>
      <c r="YZ236" s="249"/>
      <c r="ZA236" s="250"/>
      <c r="ZB236" s="248"/>
      <c r="ZC236" s="249"/>
      <c r="ZD236" s="250"/>
      <c r="ZE236" s="248"/>
      <c r="ZF236" s="249"/>
      <c r="ZG236" s="250"/>
      <c r="ZH236" s="248"/>
      <c r="ZI236" s="249"/>
      <c r="ZJ236" s="250"/>
      <c r="ZK236" s="248"/>
      <c r="ZL236" s="249"/>
      <c r="ZM236" s="250"/>
      <c r="ZN236" s="248"/>
      <c r="ZO236" s="249"/>
      <c r="ZP236" s="250"/>
      <c r="ZQ236" s="248"/>
      <c r="ZR236" s="249"/>
      <c r="ZS236" s="250"/>
      <c r="ZT236" s="248"/>
      <c r="ZU236" s="249"/>
      <c r="ZV236" s="250"/>
      <c r="ZW236" s="248"/>
      <c r="ZX236" s="249"/>
      <c r="ZY236" s="250"/>
      <c r="ZZ236" s="248"/>
      <c r="AAA236" s="249"/>
      <c r="AAB236" s="250"/>
      <c r="AAC236" s="248"/>
      <c r="AAD236" s="249"/>
      <c r="AAE236" s="250"/>
      <c r="AAF236" s="248"/>
      <c r="AAG236" s="249"/>
      <c r="AAH236" s="250"/>
      <c r="AAI236" s="248"/>
      <c r="AAJ236" s="249"/>
      <c r="AAK236" s="250"/>
      <c r="AAL236" s="248"/>
      <c r="AAM236" s="249"/>
      <c r="AAN236" s="250"/>
      <c r="AAO236" s="248"/>
      <c r="AAP236" s="249"/>
      <c r="AAQ236" s="250"/>
      <c r="AAR236" s="248"/>
      <c r="AAS236" s="249"/>
      <c r="AAT236" s="250"/>
      <c r="AAU236" s="248"/>
      <c r="AAV236" s="249"/>
      <c r="AAW236" s="250"/>
      <c r="AAX236" s="248"/>
      <c r="AAY236" s="249"/>
      <c r="AAZ236" s="250"/>
      <c r="ABA236" s="248"/>
      <c r="ABB236" s="249"/>
      <c r="ABC236" s="250"/>
      <c r="ABD236" s="248"/>
      <c r="ABE236" s="249"/>
      <c r="ABF236" s="250"/>
      <c r="ABG236" s="248"/>
      <c r="ABH236" s="249"/>
      <c r="ABI236" s="250"/>
      <c r="ABJ236" s="248"/>
      <c r="ABK236" s="249"/>
      <c r="ABL236" s="250"/>
      <c r="ABM236" s="248"/>
      <c r="ABN236" s="249"/>
      <c r="ABO236" s="250"/>
      <c r="ABP236" s="248"/>
      <c r="ABQ236" s="249"/>
      <c r="ABR236" s="250"/>
      <c r="ABS236" s="248"/>
      <c r="ABT236" s="249"/>
      <c r="ABU236" s="250"/>
      <c r="ABV236" s="248"/>
      <c r="ABW236" s="249"/>
      <c r="ABX236" s="250"/>
      <c r="ABY236" s="248"/>
      <c r="ABZ236" s="249"/>
      <c r="ACA236" s="250"/>
      <c r="ACB236" s="248"/>
      <c r="ACC236" s="249"/>
      <c r="ACD236" s="250"/>
      <c r="ACE236" s="248"/>
      <c r="ACF236" s="249"/>
      <c r="ACG236" s="250"/>
      <c r="ACH236" s="248"/>
      <c r="ACI236" s="249"/>
      <c r="ACJ236" s="250"/>
      <c r="ACK236" s="248"/>
      <c r="ACL236" s="249"/>
      <c r="ACM236" s="250"/>
      <c r="ACN236" s="248"/>
      <c r="ACO236" s="249"/>
      <c r="ACP236" s="250"/>
      <c r="ACQ236" s="248"/>
      <c r="ACR236" s="249"/>
      <c r="ACS236" s="250"/>
      <c r="ACT236" s="248"/>
      <c r="ACU236" s="249"/>
      <c r="ACV236" s="250"/>
      <c r="ACW236" s="248"/>
      <c r="ACX236" s="249"/>
      <c r="ACY236" s="250"/>
      <c r="ACZ236" s="248"/>
      <c r="ADA236" s="249"/>
      <c r="ADB236" s="250"/>
      <c r="ADC236" s="248"/>
      <c r="ADD236" s="249"/>
      <c r="ADE236" s="250"/>
      <c r="ADF236" s="248"/>
      <c r="ADG236" s="249"/>
      <c r="ADH236" s="250"/>
      <c r="ADI236" s="248"/>
      <c r="ADJ236" s="249"/>
      <c r="ADK236" s="250"/>
      <c r="ADL236" s="248"/>
      <c r="ADM236" s="249"/>
      <c r="ADN236" s="250"/>
      <c r="ADO236" s="248"/>
      <c r="ADP236" s="249"/>
      <c r="ADQ236" s="250"/>
      <c r="ADR236" s="248"/>
      <c r="ADS236" s="249"/>
      <c r="ADT236" s="250"/>
      <c r="ADU236" s="248"/>
      <c r="ADV236" s="249"/>
      <c r="ADW236" s="250"/>
      <c r="ADX236" s="248"/>
      <c r="ADY236" s="249"/>
      <c r="ADZ236" s="250"/>
      <c r="AEA236" s="248"/>
      <c r="AEB236" s="249"/>
      <c r="AEC236" s="250"/>
      <c r="AED236" s="248"/>
      <c r="AEE236" s="249"/>
      <c r="AEF236" s="250"/>
      <c r="AEG236" s="248"/>
      <c r="AEH236" s="249"/>
      <c r="AEI236" s="250"/>
      <c r="AEJ236" s="248"/>
      <c r="AEK236" s="249"/>
      <c r="AEL236" s="250"/>
      <c r="AEM236" s="248"/>
      <c r="AEN236" s="249"/>
      <c r="AEO236" s="250"/>
      <c r="AEP236" s="248"/>
      <c r="AEQ236" s="249"/>
      <c r="AER236" s="250"/>
      <c r="AES236" s="248"/>
      <c r="AET236" s="249"/>
      <c r="AEU236" s="250"/>
      <c r="AEV236" s="248"/>
      <c r="AEW236" s="249"/>
      <c r="AEX236" s="250"/>
      <c r="AEY236" s="248"/>
      <c r="AEZ236" s="249"/>
      <c r="AFA236" s="250"/>
      <c r="AFB236" s="248"/>
      <c r="AFC236" s="249"/>
      <c r="AFD236" s="250"/>
      <c r="AFE236" s="248"/>
      <c r="AFF236" s="249"/>
      <c r="AFG236" s="250"/>
      <c r="AFH236" s="248"/>
      <c r="AFI236" s="249"/>
      <c r="AFJ236" s="250"/>
      <c r="AFK236" s="248"/>
      <c r="AFL236" s="249"/>
      <c r="AFM236" s="250"/>
      <c r="AFN236" s="248"/>
      <c r="AFO236" s="249"/>
      <c r="AFP236" s="250"/>
      <c r="AFQ236" s="248"/>
      <c r="AFR236" s="249"/>
      <c r="AFS236" s="250"/>
      <c r="AFT236" s="248"/>
      <c r="AFU236" s="249"/>
      <c r="AFV236" s="250"/>
      <c r="AFW236" s="248"/>
      <c r="AFX236" s="249"/>
      <c r="AFY236" s="250"/>
      <c r="AFZ236" s="248"/>
      <c r="AGA236" s="249"/>
      <c r="AGB236" s="250"/>
      <c r="AGC236" s="248"/>
      <c r="AGD236" s="249"/>
      <c r="AGE236" s="250"/>
      <c r="AGF236" s="248"/>
      <c r="AGG236" s="249"/>
      <c r="AGH236" s="250"/>
      <c r="AGI236" s="248"/>
      <c r="AGJ236" s="249"/>
      <c r="AGK236" s="250"/>
      <c r="AGL236" s="248"/>
      <c r="AGM236" s="249"/>
      <c r="AGN236" s="250"/>
      <c r="AGO236" s="248"/>
      <c r="AGP236" s="249"/>
      <c r="AGQ236" s="250"/>
      <c r="AGR236" s="248"/>
      <c r="AGS236" s="249"/>
      <c r="AGT236" s="250"/>
      <c r="AGU236" s="248"/>
      <c r="AGV236" s="249"/>
      <c r="AGW236" s="250"/>
      <c r="AGX236" s="248"/>
      <c r="AGY236" s="249"/>
      <c r="AGZ236" s="250"/>
      <c r="AHA236" s="248"/>
      <c r="AHB236" s="249"/>
      <c r="AHC236" s="250"/>
      <c r="AHD236" s="248"/>
      <c r="AHE236" s="249"/>
      <c r="AHF236" s="250"/>
      <c r="AHG236" s="248"/>
      <c r="AHH236" s="249"/>
      <c r="AHI236" s="250"/>
      <c r="AHJ236" s="248"/>
      <c r="AHK236" s="249"/>
      <c r="AHL236" s="250"/>
      <c r="AHM236" s="248"/>
      <c r="AHN236" s="249"/>
      <c r="AHO236" s="250"/>
      <c r="AHP236" s="248"/>
      <c r="AHQ236" s="249"/>
      <c r="AHR236" s="250"/>
      <c r="AHS236" s="248"/>
      <c r="AHT236" s="249"/>
      <c r="AHU236" s="250"/>
      <c r="AHV236" s="248"/>
      <c r="AHW236" s="249"/>
      <c r="AHX236" s="250"/>
      <c r="AHY236" s="248"/>
      <c r="AHZ236" s="249"/>
      <c r="AIA236" s="250"/>
      <c r="AIB236" s="248"/>
      <c r="AIC236" s="249"/>
      <c r="AID236" s="250"/>
      <c r="AIE236" s="248"/>
      <c r="AIF236" s="249"/>
      <c r="AIG236" s="250"/>
      <c r="AIH236" s="248"/>
      <c r="AII236" s="249"/>
      <c r="AIJ236" s="250"/>
      <c r="AIK236" s="248"/>
      <c r="AIL236" s="249"/>
      <c r="AIM236" s="250"/>
      <c r="AIN236" s="248"/>
      <c r="AIO236" s="249"/>
      <c r="AIP236" s="250"/>
      <c r="AIQ236" s="248"/>
      <c r="AIR236" s="249"/>
      <c r="AIS236" s="250"/>
      <c r="AIT236" s="248"/>
      <c r="AIU236" s="249"/>
      <c r="AIV236" s="250"/>
      <c r="AIW236" s="248"/>
      <c r="AIX236" s="249"/>
      <c r="AIY236" s="250"/>
      <c r="AIZ236" s="248"/>
      <c r="AJA236" s="249"/>
      <c r="AJB236" s="250"/>
      <c r="AJC236" s="248"/>
      <c r="AJD236" s="249"/>
      <c r="AJE236" s="250"/>
      <c r="AJF236" s="248"/>
      <c r="AJG236" s="249"/>
      <c r="AJH236" s="250"/>
      <c r="AJI236" s="248"/>
      <c r="AJJ236" s="249"/>
      <c r="AJK236" s="250"/>
      <c r="AJL236" s="248"/>
      <c r="AJM236" s="249"/>
      <c r="AJN236" s="250"/>
      <c r="AJO236" s="248"/>
      <c r="AJP236" s="249"/>
      <c r="AJQ236" s="250"/>
      <c r="AJR236" s="248"/>
      <c r="AJS236" s="249"/>
      <c r="AJT236" s="250"/>
      <c r="AJU236" s="248"/>
      <c r="AJV236" s="249"/>
      <c r="AJW236" s="250"/>
      <c r="AJX236" s="248"/>
      <c r="AJY236" s="249"/>
      <c r="AJZ236" s="250"/>
      <c r="AKA236" s="248"/>
      <c r="AKB236" s="249"/>
      <c r="AKC236" s="250"/>
      <c r="AKD236" s="248"/>
      <c r="AKE236" s="249"/>
      <c r="AKF236" s="250"/>
      <c r="AKG236" s="248"/>
      <c r="AKH236" s="249"/>
      <c r="AKI236" s="250"/>
      <c r="AKJ236" s="248"/>
      <c r="AKK236" s="249"/>
      <c r="AKL236" s="250"/>
      <c r="AKM236" s="248"/>
      <c r="AKN236" s="249"/>
      <c r="AKO236" s="250"/>
      <c r="AKP236" s="248"/>
      <c r="AKQ236" s="249"/>
      <c r="AKR236" s="250"/>
      <c r="AKS236" s="248"/>
      <c r="AKT236" s="249"/>
      <c r="AKU236" s="250"/>
      <c r="AKV236" s="248"/>
      <c r="AKW236" s="249"/>
      <c r="AKX236" s="250"/>
      <c r="AKY236" s="248"/>
      <c r="AKZ236" s="249"/>
      <c r="ALA236" s="250"/>
      <c r="ALB236" s="248"/>
      <c r="ALC236" s="249"/>
      <c r="ALD236" s="250"/>
      <c r="ALE236" s="248"/>
      <c r="ALF236" s="249"/>
      <c r="ALG236" s="250"/>
      <c r="ALH236" s="248"/>
      <c r="ALI236" s="249"/>
      <c r="ALJ236" s="250"/>
      <c r="ALK236" s="248"/>
      <c r="ALL236" s="249"/>
      <c r="ALM236" s="250"/>
      <c r="ALN236" s="248"/>
      <c r="ALO236" s="249"/>
      <c r="ALP236" s="250"/>
      <c r="ALQ236" s="248"/>
      <c r="ALR236" s="249"/>
      <c r="ALS236" s="250"/>
      <c r="ALT236" s="248"/>
      <c r="ALU236" s="249"/>
      <c r="ALV236" s="250"/>
      <c r="ALW236" s="248"/>
      <c r="ALX236" s="249"/>
      <c r="ALY236" s="250"/>
      <c r="ALZ236" s="248"/>
      <c r="AMA236" s="249"/>
      <c r="AMB236" s="250"/>
      <c r="AMC236" s="248"/>
      <c r="AMD236" s="249"/>
      <c r="AME236" s="250"/>
      <c r="AMF236" s="248"/>
      <c r="AMG236" s="249"/>
      <c r="AMH236" s="250"/>
      <c r="AMI236" s="248"/>
      <c r="AMJ236" s="249"/>
      <c r="AMK236" s="250"/>
      <c r="AML236" s="248"/>
      <c r="AMM236" s="249"/>
      <c r="AMN236" s="250"/>
      <c r="AMO236" s="248"/>
      <c r="AMP236" s="249"/>
      <c r="AMQ236" s="250"/>
      <c r="AMR236" s="248"/>
      <c r="AMS236" s="249"/>
      <c r="AMT236" s="250"/>
      <c r="AMU236" s="248"/>
      <c r="AMV236" s="249"/>
      <c r="AMW236" s="250"/>
      <c r="AMX236" s="248"/>
      <c r="AMY236" s="249"/>
      <c r="AMZ236" s="250"/>
      <c r="ANA236" s="248"/>
      <c r="ANB236" s="249"/>
      <c r="ANC236" s="250"/>
      <c r="AND236" s="248"/>
      <c r="ANE236" s="249"/>
      <c r="ANF236" s="250"/>
      <c r="ANG236" s="248"/>
      <c r="ANH236" s="249"/>
      <c r="ANI236" s="250"/>
      <c r="ANJ236" s="248"/>
      <c r="ANK236" s="249"/>
      <c r="ANL236" s="250"/>
      <c r="ANM236" s="248"/>
      <c r="ANN236" s="249"/>
      <c r="ANO236" s="250"/>
      <c r="ANP236" s="248"/>
      <c r="ANQ236" s="249"/>
      <c r="ANR236" s="250"/>
      <c r="ANS236" s="248"/>
      <c r="ANT236" s="249"/>
      <c r="ANU236" s="250"/>
      <c r="ANV236" s="248"/>
      <c r="ANW236" s="249"/>
      <c r="ANX236" s="250"/>
      <c r="ANY236" s="248"/>
      <c r="ANZ236" s="249"/>
      <c r="AOA236" s="250"/>
      <c r="AOB236" s="248"/>
      <c r="AOC236" s="249"/>
      <c r="AOD236" s="250"/>
      <c r="AOE236" s="248"/>
      <c r="AOF236" s="249"/>
      <c r="AOG236" s="250"/>
      <c r="AOH236" s="248"/>
      <c r="AOI236" s="249"/>
      <c r="AOJ236" s="250"/>
      <c r="AOK236" s="248"/>
      <c r="AOL236" s="249"/>
      <c r="AOM236" s="250"/>
      <c r="AON236" s="248"/>
      <c r="AOO236" s="249"/>
      <c r="AOP236" s="250"/>
      <c r="AOQ236" s="248"/>
      <c r="AOR236" s="249"/>
      <c r="AOS236" s="250"/>
      <c r="AOT236" s="248"/>
      <c r="AOU236" s="249"/>
      <c r="AOV236" s="250"/>
      <c r="AOW236" s="248"/>
      <c r="AOX236" s="249"/>
      <c r="AOY236" s="250"/>
      <c r="AOZ236" s="248"/>
      <c r="APA236" s="249"/>
      <c r="APB236" s="250"/>
      <c r="APC236" s="248"/>
      <c r="APD236" s="249"/>
      <c r="APE236" s="250"/>
      <c r="APF236" s="248"/>
      <c r="APG236" s="249"/>
      <c r="APH236" s="250"/>
      <c r="API236" s="248"/>
      <c r="APJ236" s="249"/>
      <c r="APK236" s="250"/>
      <c r="APL236" s="248"/>
      <c r="APM236" s="249"/>
      <c r="APN236" s="250"/>
      <c r="APO236" s="248"/>
      <c r="APP236" s="249"/>
      <c r="APQ236" s="250"/>
      <c r="APR236" s="248"/>
      <c r="APS236" s="249"/>
      <c r="APT236" s="250"/>
      <c r="APU236" s="248"/>
      <c r="APV236" s="249"/>
      <c r="APW236" s="250"/>
      <c r="APX236" s="248"/>
      <c r="APY236" s="249"/>
      <c r="APZ236" s="250"/>
      <c r="AQA236" s="248"/>
      <c r="AQB236" s="249"/>
      <c r="AQC236" s="250"/>
      <c r="AQD236" s="248"/>
      <c r="AQE236" s="249"/>
      <c r="AQF236" s="250"/>
      <c r="AQG236" s="248"/>
      <c r="AQH236" s="249"/>
      <c r="AQI236" s="250"/>
      <c r="AQJ236" s="248"/>
      <c r="AQK236" s="249"/>
      <c r="AQL236" s="250"/>
      <c r="AQM236" s="248"/>
      <c r="AQN236" s="249"/>
      <c r="AQO236" s="250"/>
      <c r="AQP236" s="248"/>
      <c r="AQQ236" s="249"/>
      <c r="AQR236" s="250"/>
      <c r="AQS236" s="248"/>
      <c r="AQT236" s="249"/>
      <c r="AQU236" s="250"/>
      <c r="AQV236" s="248"/>
      <c r="AQW236" s="249"/>
      <c r="AQX236" s="250"/>
      <c r="AQY236" s="248"/>
      <c r="AQZ236" s="249"/>
      <c r="ARA236" s="250"/>
      <c r="ARB236" s="248"/>
      <c r="ARC236" s="249"/>
      <c r="ARD236" s="250"/>
      <c r="ARE236" s="248"/>
      <c r="ARF236" s="249"/>
      <c r="ARG236" s="250"/>
      <c r="ARH236" s="248"/>
      <c r="ARI236" s="249"/>
      <c r="ARJ236" s="250"/>
      <c r="ARK236" s="248"/>
      <c r="ARL236" s="249"/>
      <c r="ARM236" s="250"/>
      <c r="ARN236" s="248"/>
      <c r="ARO236" s="249"/>
      <c r="ARP236" s="250"/>
      <c r="ARQ236" s="248"/>
      <c r="ARR236" s="249"/>
      <c r="ARS236" s="250"/>
      <c r="ART236" s="248"/>
      <c r="ARU236" s="249"/>
      <c r="ARV236" s="250"/>
      <c r="ARW236" s="248"/>
      <c r="ARX236" s="249"/>
      <c r="ARY236" s="250"/>
      <c r="ARZ236" s="248"/>
      <c r="ASA236" s="249"/>
      <c r="ASB236" s="250"/>
      <c r="ASC236" s="248"/>
      <c r="ASD236" s="249"/>
      <c r="ASE236" s="250"/>
      <c r="ASF236" s="248"/>
      <c r="ASG236" s="249"/>
      <c r="ASH236" s="250"/>
      <c r="ASI236" s="248"/>
      <c r="ASJ236" s="249"/>
      <c r="ASK236" s="250"/>
      <c r="ASL236" s="248"/>
      <c r="ASM236" s="249"/>
      <c r="ASN236" s="250"/>
      <c r="ASO236" s="248"/>
      <c r="ASP236" s="249"/>
      <c r="ASQ236" s="250"/>
      <c r="ASR236" s="248"/>
      <c r="ASS236" s="249"/>
      <c r="AST236" s="250"/>
      <c r="ASU236" s="248"/>
      <c r="ASV236" s="249"/>
      <c r="ASW236" s="250"/>
      <c r="ASX236" s="248"/>
      <c r="ASY236" s="249"/>
      <c r="ASZ236" s="250"/>
      <c r="ATA236" s="248"/>
      <c r="ATB236" s="249"/>
      <c r="ATC236" s="250"/>
      <c r="ATD236" s="248"/>
      <c r="ATE236" s="249"/>
      <c r="ATF236" s="250"/>
      <c r="ATG236" s="248"/>
      <c r="ATH236" s="249"/>
      <c r="ATI236" s="250"/>
      <c r="ATJ236" s="248"/>
      <c r="ATK236" s="249"/>
      <c r="ATL236" s="250"/>
      <c r="ATM236" s="248"/>
      <c r="ATN236" s="249"/>
      <c r="ATO236" s="250"/>
      <c r="ATP236" s="248"/>
      <c r="ATQ236" s="249"/>
      <c r="ATR236" s="250"/>
      <c r="ATS236" s="248"/>
      <c r="ATT236" s="249"/>
      <c r="ATU236" s="250"/>
      <c r="ATV236" s="248"/>
      <c r="ATW236" s="249"/>
      <c r="ATX236" s="250"/>
      <c r="ATY236" s="248"/>
      <c r="ATZ236" s="249"/>
      <c r="AUA236" s="250"/>
      <c r="AUB236" s="248"/>
      <c r="AUC236" s="249"/>
      <c r="AUD236" s="250"/>
      <c r="AUE236" s="248"/>
      <c r="AUF236" s="249"/>
      <c r="AUG236" s="250"/>
      <c r="AUH236" s="248"/>
      <c r="AUI236" s="249"/>
      <c r="AUJ236" s="250"/>
      <c r="AUK236" s="248"/>
      <c r="AUL236" s="249"/>
      <c r="AUM236" s="250"/>
      <c r="AUN236" s="248"/>
      <c r="AUO236" s="249"/>
      <c r="AUP236" s="250"/>
      <c r="AUQ236" s="248"/>
      <c r="AUR236" s="249"/>
      <c r="AUS236" s="250"/>
      <c r="AUT236" s="248"/>
      <c r="AUU236" s="249"/>
      <c r="AUV236" s="250"/>
      <c r="AUW236" s="248"/>
      <c r="AUX236" s="249"/>
      <c r="AUY236" s="250"/>
      <c r="AUZ236" s="248"/>
      <c r="AVA236" s="249"/>
      <c r="AVB236" s="250"/>
      <c r="AVC236" s="248"/>
      <c r="AVD236" s="249"/>
      <c r="AVE236" s="250"/>
      <c r="AVF236" s="248"/>
      <c r="AVG236" s="249"/>
      <c r="AVH236" s="250"/>
      <c r="AVI236" s="248"/>
      <c r="AVJ236" s="249"/>
      <c r="AVK236" s="250"/>
      <c r="AVL236" s="248"/>
      <c r="AVM236" s="249"/>
      <c r="AVN236" s="250"/>
      <c r="AVO236" s="248"/>
      <c r="AVP236" s="249"/>
      <c r="AVQ236" s="250"/>
      <c r="AVR236" s="248"/>
      <c r="AVS236" s="249"/>
      <c r="AVT236" s="250"/>
      <c r="AVU236" s="248"/>
      <c r="AVV236" s="249"/>
      <c r="AVW236" s="250"/>
      <c r="AVX236" s="248"/>
      <c r="AVY236" s="249"/>
      <c r="AVZ236" s="250"/>
      <c r="AWA236" s="248"/>
      <c r="AWB236" s="249"/>
      <c r="AWC236" s="250"/>
      <c r="AWD236" s="248"/>
      <c r="AWE236" s="249"/>
      <c r="AWF236" s="250"/>
      <c r="AWG236" s="248"/>
      <c r="AWH236" s="249"/>
      <c r="AWI236" s="250"/>
      <c r="AWJ236" s="248"/>
      <c r="AWK236" s="249"/>
      <c r="AWL236" s="250"/>
      <c r="AWM236" s="248"/>
      <c r="AWN236" s="249"/>
      <c r="AWO236" s="250"/>
      <c r="AWP236" s="248"/>
      <c r="AWQ236" s="249"/>
      <c r="AWR236" s="250"/>
      <c r="AWS236" s="248"/>
      <c r="AWT236" s="249"/>
      <c r="AWU236" s="250"/>
      <c r="AWV236" s="248"/>
      <c r="AWW236" s="249"/>
      <c r="AWX236" s="250"/>
      <c r="AWY236" s="248"/>
      <c r="AWZ236" s="249"/>
      <c r="AXA236" s="250"/>
      <c r="AXB236" s="248"/>
      <c r="AXC236" s="249"/>
      <c r="AXD236" s="250"/>
      <c r="AXE236" s="248"/>
      <c r="AXF236" s="249"/>
      <c r="AXG236" s="250"/>
      <c r="AXH236" s="248"/>
      <c r="AXI236" s="249"/>
      <c r="AXJ236" s="250"/>
      <c r="AXK236" s="248"/>
      <c r="AXL236" s="249"/>
      <c r="AXM236" s="250"/>
      <c r="AXN236" s="248"/>
      <c r="AXO236" s="249"/>
      <c r="AXP236" s="250"/>
      <c r="AXQ236" s="248"/>
      <c r="AXR236" s="249"/>
      <c r="AXS236" s="250"/>
      <c r="AXT236" s="248"/>
      <c r="AXU236" s="249"/>
      <c r="AXV236" s="250"/>
      <c r="AXW236" s="248"/>
      <c r="AXX236" s="249"/>
      <c r="AXY236" s="250"/>
      <c r="AXZ236" s="248"/>
      <c r="AYA236" s="249"/>
      <c r="AYB236" s="250"/>
      <c r="AYC236" s="248"/>
      <c r="AYD236" s="249"/>
      <c r="AYE236" s="250"/>
      <c r="AYF236" s="248"/>
      <c r="AYG236" s="249"/>
      <c r="AYH236" s="250"/>
      <c r="AYI236" s="248"/>
      <c r="AYJ236" s="249"/>
      <c r="AYK236" s="250"/>
      <c r="AYL236" s="248"/>
      <c r="AYM236" s="249"/>
      <c r="AYN236" s="250"/>
      <c r="AYO236" s="248"/>
      <c r="AYP236" s="249"/>
      <c r="AYQ236" s="250"/>
      <c r="AYR236" s="248"/>
      <c r="AYS236" s="249"/>
      <c r="AYT236" s="250"/>
      <c r="AYU236" s="248"/>
      <c r="AYV236" s="249"/>
      <c r="AYW236" s="250"/>
      <c r="AYX236" s="248"/>
      <c r="AYY236" s="249"/>
      <c r="AYZ236" s="250"/>
      <c r="AZA236" s="248"/>
      <c r="AZB236" s="249"/>
      <c r="AZC236" s="250"/>
      <c r="AZD236" s="248"/>
      <c r="AZE236" s="249"/>
      <c r="AZF236" s="250"/>
      <c r="AZG236" s="248"/>
      <c r="AZH236" s="249"/>
      <c r="AZI236" s="250"/>
      <c r="AZJ236" s="248"/>
      <c r="AZK236" s="249"/>
      <c r="AZL236" s="250"/>
      <c r="AZM236" s="248"/>
      <c r="AZN236" s="249"/>
      <c r="AZO236" s="250"/>
      <c r="AZP236" s="248"/>
      <c r="AZQ236" s="249"/>
      <c r="AZR236" s="250"/>
      <c r="AZS236" s="248"/>
      <c r="AZT236" s="249"/>
      <c r="AZU236" s="250"/>
      <c r="AZV236" s="248"/>
      <c r="AZW236" s="249"/>
      <c r="AZX236" s="250"/>
      <c r="AZY236" s="248"/>
      <c r="AZZ236" s="249"/>
      <c r="BAA236" s="250"/>
      <c r="BAB236" s="248"/>
      <c r="BAC236" s="249"/>
      <c r="BAD236" s="250"/>
      <c r="BAE236" s="248"/>
      <c r="BAF236" s="249"/>
      <c r="BAG236" s="250"/>
      <c r="BAH236" s="248"/>
      <c r="BAI236" s="249"/>
      <c r="BAJ236" s="250"/>
      <c r="BAK236" s="248"/>
      <c r="BAL236" s="249"/>
      <c r="BAM236" s="250"/>
      <c r="BAN236" s="248"/>
      <c r="BAO236" s="249"/>
      <c r="BAP236" s="250"/>
      <c r="BAQ236" s="248"/>
      <c r="BAR236" s="249"/>
      <c r="BAS236" s="250"/>
      <c r="BAT236" s="248"/>
      <c r="BAU236" s="249"/>
      <c r="BAV236" s="250"/>
      <c r="BAW236" s="248"/>
      <c r="BAX236" s="249"/>
      <c r="BAY236" s="250"/>
      <c r="BAZ236" s="248"/>
      <c r="BBA236" s="249"/>
      <c r="BBB236" s="250"/>
      <c r="BBC236" s="248"/>
      <c r="BBD236" s="249"/>
      <c r="BBE236" s="250"/>
      <c r="BBF236" s="248"/>
      <c r="BBG236" s="249"/>
      <c r="BBH236" s="250"/>
      <c r="BBI236" s="248"/>
      <c r="BBJ236" s="249"/>
      <c r="BBK236" s="250"/>
      <c r="BBL236" s="248"/>
      <c r="BBM236" s="249"/>
      <c r="BBN236" s="250"/>
      <c r="BBO236" s="248"/>
      <c r="BBP236" s="249"/>
      <c r="BBQ236" s="250"/>
      <c r="BBR236" s="248"/>
      <c r="BBS236" s="249"/>
      <c r="BBT236" s="250"/>
      <c r="BBU236" s="248"/>
      <c r="BBV236" s="249"/>
      <c r="BBW236" s="250"/>
      <c r="BBX236" s="248"/>
      <c r="BBY236" s="249"/>
      <c r="BBZ236" s="250"/>
      <c r="BCA236" s="248"/>
      <c r="BCB236" s="249"/>
      <c r="BCC236" s="250"/>
      <c r="BCD236" s="248"/>
      <c r="BCE236" s="249"/>
      <c r="BCF236" s="250"/>
      <c r="BCG236" s="248"/>
      <c r="BCH236" s="249"/>
      <c r="BCI236" s="250"/>
      <c r="BCJ236" s="248"/>
      <c r="BCK236" s="249"/>
      <c r="BCL236" s="250"/>
      <c r="BCM236" s="248"/>
      <c r="BCN236" s="249"/>
      <c r="BCO236" s="250"/>
      <c r="BCP236" s="248"/>
      <c r="BCQ236" s="249"/>
      <c r="BCR236" s="250"/>
      <c r="BCS236" s="248"/>
      <c r="BCT236" s="249"/>
      <c r="BCU236" s="250"/>
      <c r="BCV236" s="248"/>
      <c r="BCW236" s="249"/>
      <c r="BCX236" s="250"/>
      <c r="BCY236" s="248"/>
      <c r="BCZ236" s="249"/>
      <c r="BDA236" s="250"/>
      <c r="BDB236" s="248"/>
      <c r="BDC236" s="249"/>
      <c r="BDD236" s="250"/>
      <c r="BDE236" s="248"/>
      <c r="BDF236" s="249"/>
      <c r="BDG236" s="250"/>
      <c r="BDH236" s="248"/>
      <c r="BDI236" s="249"/>
      <c r="BDJ236" s="250"/>
      <c r="BDK236" s="248"/>
      <c r="BDL236" s="249"/>
      <c r="BDM236" s="250"/>
      <c r="BDN236" s="248"/>
      <c r="BDO236" s="249"/>
      <c r="BDP236" s="250"/>
      <c r="BDQ236" s="248"/>
      <c r="BDR236" s="249"/>
      <c r="BDS236" s="250"/>
      <c r="BDT236" s="248"/>
      <c r="BDU236" s="249"/>
      <c r="BDV236" s="250"/>
      <c r="BDW236" s="248"/>
      <c r="BDX236" s="249"/>
      <c r="BDY236" s="250"/>
      <c r="BDZ236" s="248"/>
      <c r="BEA236" s="249"/>
      <c r="BEB236" s="250"/>
      <c r="BEC236" s="248"/>
      <c r="BED236" s="249"/>
      <c r="BEE236" s="250"/>
      <c r="BEF236" s="248"/>
      <c r="BEG236" s="249"/>
      <c r="BEH236" s="250"/>
      <c r="BEI236" s="248"/>
      <c r="BEJ236" s="249"/>
      <c r="BEK236" s="250"/>
      <c r="BEL236" s="248"/>
      <c r="BEM236" s="249"/>
      <c r="BEN236" s="250"/>
      <c r="BEO236" s="248"/>
      <c r="BEP236" s="249"/>
      <c r="BEQ236" s="250"/>
      <c r="BER236" s="248"/>
      <c r="BES236" s="249"/>
      <c r="BET236" s="250"/>
      <c r="BEU236" s="248"/>
      <c r="BEV236" s="249"/>
      <c r="BEW236" s="250"/>
      <c r="BEX236" s="248"/>
      <c r="BEY236" s="249"/>
      <c r="BEZ236" s="250"/>
      <c r="BFA236" s="248"/>
      <c r="BFB236" s="249"/>
      <c r="BFC236" s="250"/>
      <c r="BFD236" s="248"/>
      <c r="BFE236" s="249"/>
      <c r="BFF236" s="250"/>
      <c r="BFG236" s="248"/>
      <c r="BFH236" s="249"/>
      <c r="BFI236" s="250"/>
      <c r="BFJ236" s="248"/>
      <c r="BFK236" s="249"/>
      <c r="BFL236" s="250"/>
      <c r="BFM236" s="248"/>
      <c r="BFN236" s="249"/>
      <c r="BFO236" s="250"/>
      <c r="BFP236" s="248"/>
      <c r="BFQ236" s="249"/>
      <c r="BFR236" s="250"/>
      <c r="BFS236" s="248"/>
      <c r="BFT236" s="249"/>
      <c r="BFU236" s="250"/>
      <c r="BFV236" s="248"/>
      <c r="BFW236" s="249"/>
      <c r="BFX236" s="250"/>
      <c r="BFY236" s="248"/>
      <c r="BFZ236" s="249"/>
      <c r="BGA236" s="250"/>
      <c r="BGB236" s="248"/>
      <c r="BGC236" s="249"/>
      <c r="BGD236" s="250"/>
      <c r="BGE236" s="248"/>
      <c r="BGF236" s="249"/>
      <c r="BGG236" s="250"/>
      <c r="BGH236" s="248"/>
      <c r="BGI236" s="249"/>
      <c r="BGJ236" s="250"/>
      <c r="BGK236" s="248"/>
      <c r="BGL236" s="249"/>
      <c r="BGM236" s="250"/>
      <c r="BGN236" s="248"/>
      <c r="BGO236" s="249"/>
      <c r="BGP236" s="250"/>
      <c r="BGQ236" s="248"/>
      <c r="BGR236" s="249"/>
      <c r="BGS236" s="250"/>
      <c r="BGT236" s="248"/>
      <c r="BGU236" s="249"/>
      <c r="BGV236" s="250"/>
      <c r="BGW236" s="248"/>
      <c r="BGX236" s="249"/>
      <c r="BGY236" s="250"/>
      <c r="BGZ236" s="248"/>
      <c r="BHA236" s="249"/>
      <c r="BHB236" s="250"/>
      <c r="BHC236" s="248"/>
      <c r="BHD236" s="249"/>
      <c r="BHE236" s="250"/>
      <c r="BHF236" s="248"/>
      <c r="BHG236" s="249"/>
      <c r="BHH236" s="250"/>
      <c r="BHI236" s="248"/>
      <c r="BHJ236" s="249"/>
      <c r="BHK236" s="250"/>
      <c r="BHL236" s="248"/>
      <c r="BHM236" s="249"/>
      <c r="BHN236" s="250"/>
      <c r="BHO236" s="248"/>
      <c r="BHP236" s="249"/>
      <c r="BHQ236" s="250"/>
      <c r="BHR236" s="248"/>
      <c r="BHS236" s="249"/>
      <c r="BHT236" s="250"/>
      <c r="BHU236" s="248"/>
      <c r="BHV236" s="249"/>
      <c r="BHW236" s="250"/>
      <c r="BHX236" s="248"/>
      <c r="BHY236" s="249"/>
      <c r="BHZ236" s="250"/>
      <c r="BIA236" s="248"/>
      <c r="BIB236" s="249"/>
      <c r="BIC236" s="250"/>
      <c r="BID236" s="248"/>
      <c r="BIE236" s="249"/>
      <c r="BIF236" s="250"/>
      <c r="BIG236" s="248"/>
      <c r="BIH236" s="249"/>
      <c r="BII236" s="250"/>
      <c r="BIJ236" s="248"/>
      <c r="BIK236" s="249"/>
      <c r="BIL236" s="250"/>
      <c r="BIM236" s="248"/>
      <c r="BIN236" s="249"/>
      <c r="BIO236" s="250"/>
      <c r="BIP236" s="248"/>
      <c r="BIQ236" s="249"/>
      <c r="BIR236" s="250"/>
      <c r="BIS236" s="248"/>
      <c r="BIT236" s="249"/>
      <c r="BIU236" s="250"/>
      <c r="BIV236" s="248"/>
      <c r="BIW236" s="249"/>
      <c r="BIX236" s="250"/>
      <c r="BIY236" s="248"/>
      <c r="BIZ236" s="249"/>
      <c r="BJA236" s="250"/>
      <c r="BJB236" s="248"/>
      <c r="BJC236" s="249"/>
      <c r="BJD236" s="250"/>
      <c r="BJE236" s="248"/>
      <c r="BJF236" s="249"/>
      <c r="BJG236" s="250"/>
      <c r="BJH236" s="248"/>
      <c r="BJI236" s="249"/>
      <c r="BJJ236" s="250"/>
      <c r="BJK236" s="248"/>
      <c r="BJL236" s="249"/>
      <c r="BJM236" s="250"/>
      <c r="BJN236" s="248"/>
      <c r="BJO236" s="249"/>
      <c r="BJP236" s="250"/>
      <c r="BJQ236" s="248"/>
      <c r="BJR236" s="249"/>
      <c r="BJS236" s="250"/>
      <c r="BJT236" s="248"/>
      <c r="BJU236" s="249"/>
      <c r="BJV236" s="250"/>
      <c r="BJW236" s="248"/>
      <c r="BJX236" s="249"/>
      <c r="BJY236" s="250"/>
      <c r="BJZ236" s="248"/>
      <c r="BKA236" s="249"/>
      <c r="BKB236" s="250"/>
      <c r="BKC236" s="248"/>
      <c r="BKD236" s="249"/>
      <c r="BKE236" s="250"/>
      <c r="BKF236" s="248"/>
      <c r="BKG236" s="249"/>
      <c r="BKH236" s="250"/>
      <c r="BKI236" s="248"/>
      <c r="BKJ236" s="249"/>
      <c r="BKK236" s="250"/>
      <c r="BKL236" s="248"/>
      <c r="BKM236" s="249"/>
      <c r="BKN236" s="250"/>
      <c r="BKO236" s="248"/>
      <c r="BKP236" s="249"/>
      <c r="BKQ236" s="250"/>
      <c r="BKR236" s="248"/>
      <c r="BKS236" s="249"/>
      <c r="BKT236" s="250"/>
      <c r="BKU236" s="248"/>
      <c r="BKV236" s="249"/>
      <c r="BKW236" s="250"/>
      <c r="BKX236" s="248"/>
      <c r="BKY236" s="249"/>
      <c r="BKZ236" s="250"/>
      <c r="BLA236" s="248"/>
      <c r="BLB236" s="249"/>
      <c r="BLC236" s="250"/>
      <c r="BLD236" s="248"/>
      <c r="BLE236" s="249"/>
      <c r="BLF236" s="250"/>
      <c r="BLG236" s="248"/>
      <c r="BLH236" s="249"/>
      <c r="BLI236" s="250"/>
      <c r="BLJ236" s="248"/>
      <c r="BLK236" s="249"/>
      <c r="BLL236" s="250"/>
      <c r="BLM236" s="248"/>
      <c r="BLN236" s="249"/>
      <c r="BLO236" s="250"/>
      <c r="BLP236" s="248"/>
      <c r="BLQ236" s="249"/>
      <c r="BLR236" s="250"/>
      <c r="BLS236" s="248"/>
      <c r="BLT236" s="249"/>
      <c r="BLU236" s="250"/>
      <c r="BLV236" s="248"/>
      <c r="BLW236" s="249"/>
      <c r="BLX236" s="250"/>
      <c r="BLY236" s="248"/>
      <c r="BLZ236" s="249"/>
      <c r="BMA236" s="250"/>
      <c r="BMB236" s="248"/>
      <c r="BMC236" s="249"/>
      <c r="BMD236" s="250"/>
      <c r="BME236" s="248"/>
      <c r="BMF236" s="249"/>
      <c r="BMG236" s="250"/>
      <c r="BMH236" s="248"/>
      <c r="BMI236" s="249"/>
      <c r="BMJ236" s="250"/>
      <c r="BMK236" s="248"/>
      <c r="BML236" s="249"/>
      <c r="BMM236" s="250"/>
      <c r="BMN236" s="248"/>
      <c r="BMO236" s="249"/>
      <c r="BMP236" s="250"/>
      <c r="BMQ236" s="248"/>
      <c r="BMR236" s="249"/>
      <c r="BMS236" s="250"/>
      <c r="BMT236" s="248"/>
      <c r="BMU236" s="249"/>
      <c r="BMV236" s="250"/>
      <c r="BMW236" s="248"/>
      <c r="BMX236" s="249"/>
      <c r="BMY236" s="250"/>
      <c r="BMZ236" s="248"/>
      <c r="BNA236" s="249"/>
      <c r="BNB236" s="250"/>
      <c r="BNC236" s="248"/>
      <c r="BND236" s="249"/>
      <c r="BNE236" s="250"/>
      <c r="BNF236" s="248"/>
      <c r="BNG236" s="249"/>
      <c r="BNH236" s="250"/>
      <c r="BNI236" s="248"/>
      <c r="BNJ236" s="249"/>
      <c r="BNK236" s="250"/>
      <c r="BNL236" s="248"/>
      <c r="BNM236" s="249"/>
      <c r="BNN236" s="250"/>
      <c r="BNO236" s="248"/>
      <c r="BNP236" s="249"/>
      <c r="BNQ236" s="250"/>
      <c r="BNR236" s="248"/>
      <c r="BNS236" s="249"/>
      <c r="BNT236" s="250"/>
      <c r="BNU236" s="248"/>
      <c r="BNV236" s="249"/>
      <c r="BNW236" s="250"/>
      <c r="BNX236" s="248"/>
      <c r="BNY236" s="249"/>
      <c r="BNZ236" s="250"/>
      <c r="BOA236" s="248"/>
      <c r="BOB236" s="249"/>
      <c r="BOC236" s="250"/>
      <c r="BOD236" s="248"/>
      <c r="BOE236" s="249"/>
      <c r="BOF236" s="250"/>
      <c r="BOG236" s="248"/>
      <c r="BOH236" s="249"/>
      <c r="BOI236" s="250"/>
      <c r="BOJ236" s="248"/>
      <c r="BOK236" s="249"/>
      <c r="BOL236" s="250"/>
      <c r="BOM236" s="248"/>
      <c r="BON236" s="249"/>
      <c r="BOO236" s="250"/>
      <c r="BOP236" s="248"/>
      <c r="BOQ236" s="249"/>
      <c r="BOR236" s="250"/>
      <c r="BOS236" s="248"/>
      <c r="BOT236" s="249"/>
      <c r="BOU236" s="250"/>
      <c r="BOV236" s="248"/>
      <c r="BOW236" s="249"/>
      <c r="BOX236" s="250"/>
      <c r="BOY236" s="248"/>
      <c r="BOZ236" s="249"/>
      <c r="BPA236" s="250"/>
      <c r="BPB236" s="248"/>
      <c r="BPC236" s="249"/>
      <c r="BPD236" s="250"/>
      <c r="BPE236" s="248"/>
      <c r="BPF236" s="249"/>
      <c r="BPG236" s="250"/>
      <c r="BPH236" s="248"/>
      <c r="BPI236" s="249"/>
      <c r="BPJ236" s="250"/>
      <c r="BPK236" s="248"/>
      <c r="BPL236" s="249"/>
      <c r="BPM236" s="250"/>
      <c r="BPN236" s="248"/>
      <c r="BPO236" s="249"/>
      <c r="BPP236" s="250"/>
      <c r="BPQ236" s="248"/>
      <c r="BPR236" s="249"/>
      <c r="BPS236" s="250"/>
      <c r="BPT236" s="248"/>
      <c r="BPU236" s="249"/>
      <c r="BPV236" s="250"/>
      <c r="BPW236" s="248"/>
      <c r="BPX236" s="249"/>
      <c r="BPY236" s="250"/>
      <c r="BPZ236" s="248"/>
      <c r="BQA236" s="249"/>
      <c r="BQB236" s="250"/>
      <c r="BQC236" s="248"/>
      <c r="BQD236" s="249"/>
      <c r="BQE236" s="250"/>
      <c r="BQF236" s="248"/>
      <c r="BQG236" s="249"/>
      <c r="BQH236" s="250"/>
      <c r="BQI236" s="248"/>
      <c r="BQJ236" s="249"/>
      <c r="BQK236" s="250"/>
      <c r="BQL236" s="248"/>
      <c r="BQM236" s="249"/>
      <c r="BQN236" s="250"/>
      <c r="BQO236" s="248"/>
      <c r="BQP236" s="249"/>
      <c r="BQQ236" s="250"/>
      <c r="BQR236" s="248"/>
      <c r="BQS236" s="249"/>
      <c r="BQT236" s="250"/>
      <c r="BQU236" s="248"/>
      <c r="BQV236" s="249"/>
      <c r="BQW236" s="250"/>
      <c r="BQX236" s="248"/>
      <c r="BQY236" s="249"/>
      <c r="BQZ236" s="250"/>
      <c r="BRA236" s="248"/>
      <c r="BRB236" s="249"/>
      <c r="BRC236" s="250"/>
      <c r="BRD236" s="248"/>
      <c r="BRE236" s="249"/>
      <c r="BRF236" s="250"/>
      <c r="BRG236" s="248"/>
      <c r="BRH236" s="249"/>
      <c r="BRI236" s="250"/>
      <c r="BRJ236" s="248"/>
      <c r="BRK236" s="249"/>
      <c r="BRL236" s="250"/>
      <c r="BRM236" s="248"/>
      <c r="BRN236" s="249"/>
      <c r="BRO236" s="250"/>
      <c r="BRP236" s="248"/>
      <c r="BRQ236" s="249"/>
      <c r="BRR236" s="250"/>
      <c r="BRS236" s="248"/>
      <c r="BRT236" s="249"/>
      <c r="BRU236" s="250"/>
      <c r="BRV236" s="248"/>
      <c r="BRW236" s="249"/>
      <c r="BRX236" s="250"/>
      <c r="BRY236" s="248"/>
      <c r="BRZ236" s="249"/>
      <c r="BSA236" s="250"/>
      <c r="BSB236" s="248"/>
      <c r="BSC236" s="249"/>
      <c r="BSD236" s="250"/>
      <c r="BSE236" s="248"/>
      <c r="BSF236" s="249"/>
      <c r="BSG236" s="250"/>
      <c r="BSH236" s="248"/>
      <c r="BSI236" s="249"/>
      <c r="BSJ236" s="250"/>
      <c r="BSK236" s="248"/>
      <c r="BSL236" s="249"/>
      <c r="BSM236" s="250"/>
      <c r="BSN236" s="248"/>
      <c r="BSO236" s="249"/>
      <c r="BSP236" s="250"/>
      <c r="BSQ236" s="248"/>
      <c r="BSR236" s="249"/>
      <c r="BSS236" s="250"/>
      <c r="BST236" s="248"/>
      <c r="BSU236" s="249"/>
      <c r="BSV236" s="250"/>
      <c r="BSW236" s="248"/>
      <c r="BSX236" s="249"/>
      <c r="BSY236" s="250"/>
      <c r="BSZ236" s="248"/>
      <c r="BTA236" s="249"/>
      <c r="BTB236" s="250"/>
      <c r="BTC236" s="248"/>
      <c r="BTD236" s="249"/>
      <c r="BTE236" s="250"/>
      <c r="BTF236" s="248"/>
      <c r="BTG236" s="249"/>
      <c r="BTH236" s="250"/>
      <c r="BTI236" s="248"/>
      <c r="BTJ236" s="249"/>
      <c r="BTK236" s="250"/>
      <c r="BTL236" s="248"/>
      <c r="BTM236" s="249"/>
      <c r="BTN236" s="250"/>
      <c r="BTO236" s="248"/>
      <c r="BTP236" s="249"/>
      <c r="BTQ236" s="250"/>
      <c r="BTR236" s="248"/>
      <c r="BTS236" s="249"/>
      <c r="BTT236" s="250"/>
      <c r="BTU236" s="248"/>
      <c r="BTV236" s="249"/>
      <c r="BTW236" s="250"/>
      <c r="BTX236" s="248"/>
      <c r="BTY236" s="249"/>
      <c r="BTZ236" s="250"/>
      <c r="BUA236" s="248"/>
      <c r="BUB236" s="249"/>
      <c r="BUC236" s="250"/>
      <c r="BUD236" s="248"/>
      <c r="BUE236" s="249"/>
      <c r="BUF236" s="250"/>
      <c r="BUG236" s="248"/>
      <c r="BUH236" s="249"/>
      <c r="BUI236" s="250"/>
      <c r="BUJ236" s="248"/>
      <c r="BUK236" s="249"/>
      <c r="BUL236" s="250"/>
      <c r="BUM236" s="248"/>
      <c r="BUN236" s="249"/>
      <c r="BUO236" s="250"/>
      <c r="BUP236" s="248"/>
      <c r="BUQ236" s="249"/>
      <c r="BUR236" s="250"/>
      <c r="BUS236" s="248"/>
      <c r="BUT236" s="249"/>
      <c r="BUU236" s="250"/>
      <c r="BUV236" s="248"/>
      <c r="BUW236" s="249"/>
      <c r="BUX236" s="250"/>
      <c r="BUY236" s="248"/>
      <c r="BUZ236" s="249"/>
      <c r="BVA236" s="250"/>
      <c r="BVB236" s="248"/>
      <c r="BVC236" s="249"/>
      <c r="BVD236" s="250"/>
      <c r="BVE236" s="248"/>
      <c r="BVF236" s="249"/>
      <c r="BVG236" s="250"/>
      <c r="BVH236" s="248"/>
      <c r="BVI236" s="249"/>
      <c r="BVJ236" s="250"/>
      <c r="BVK236" s="248"/>
      <c r="BVL236" s="249"/>
      <c r="BVM236" s="250"/>
      <c r="BVN236" s="248"/>
      <c r="BVO236" s="249"/>
      <c r="BVP236" s="250"/>
      <c r="BVQ236" s="248"/>
      <c r="BVR236" s="249"/>
      <c r="BVS236" s="250"/>
      <c r="BVT236" s="248"/>
      <c r="BVU236" s="249"/>
      <c r="BVV236" s="250"/>
      <c r="BVW236" s="248"/>
      <c r="BVX236" s="249"/>
      <c r="BVY236" s="250"/>
      <c r="BVZ236" s="248"/>
      <c r="BWA236" s="249"/>
      <c r="BWB236" s="250"/>
      <c r="BWC236" s="248"/>
      <c r="BWD236" s="249"/>
      <c r="BWE236" s="250"/>
      <c r="BWF236" s="248"/>
      <c r="BWG236" s="249"/>
      <c r="BWH236" s="250"/>
      <c r="BWI236" s="248"/>
      <c r="BWJ236" s="249"/>
      <c r="BWK236" s="250"/>
      <c r="BWL236" s="248"/>
      <c r="BWM236" s="249"/>
      <c r="BWN236" s="250"/>
      <c r="BWO236" s="248"/>
      <c r="BWP236" s="249"/>
      <c r="BWQ236" s="250"/>
      <c r="BWR236" s="248"/>
      <c r="BWS236" s="249"/>
      <c r="BWT236" s="250"/>
      <c r="BWU236" s="248"/>
      <c r="BWV236" s="249"/>
      <c r="BWW236" s="250"/>
      <c r="BWX236" s="248"/>
      <c r="BWY236" s="249"/>
      <c r="BWZ236" s="250"/>
      <c r="BXA236" s="248"/>
      <c r="BXB236" s="249"/>
      <c r="BXC236" s="250"/>
      <c r="BXD236" s="248"/>
      <c r="BXE236" s="249"/>
      <c r="BXF236" s="250"/>
      <c r="BXG236" s="248"/>
      <c r="BXH236" s="249"/>
      <c r="BXI236" s="250"/>
      <c r="BXJ236" s="248"/>
      <c r="BXK236" s="249"/>
      <c r="BXL236" s="250"/>
      <c r="BXM236" s="248"/>
      <c r="BXN236" s="249"/>
      <c r="BXO236" s="250"/>
      <c r="BXP236" s="248"/>
      <c r="BXQ236" s="249"/>
      <c r="BXR236" s="250"/>
      <c r="BXS236" s="248"/>
      <c r="BXT236" s="249"/>
      <c r="BXU236" s="250"/>
      <c r="BXV236" s="248"/>
      <c r="BXW236" s="249"/>
      <c r="BXX236" s="250"/>
      <c r="BXY236" s="248"/>
      <c r="BXZ236" s="249"/>
      <c r="BYA236" s="250"/>
      <c r="BYB236" s="248"/>
      <c r="BYC236" s="249"/>
      <c r="BYD236" s="250"/>
      <c r="BYE236" s="248"/>
      <c r="BYF236" s="249"/>
      <c r="BYG236" s="250"/>
      <c r="BYH236" s="248"/>
      <c r="BYI236" s="249"/>
      <c r="BYJ236" s="250"/>
      <c r="BYK236" s="248"/>
      <c r="BYL236" s="249"/>
      <c r="BYM236" s="250"/>
      <c r="BYN236" s="248"/>
      <c r="BYO236" s="249"/>
      <c r="BYP236" s="250"/>
      <c r="BYQ236" s="248"/>
      <c r="BYR236" s="249"/>
      <c r="BYS236" s="250"/>
      <c r="BYT236" s="248"/>
      <c r="BYU236" s="249"/>
      <c r="BYV236" s="250"/>
      <c r="BYW236" s="248"/>
      <c r="BYX236" s="249"/>
      <c r="BYY236" s="250"/>
      <c r="BYZ236" s="248"/>
      <c r="BZA236" s="249"/>
      <c r="BZB236" s="250"/>
      <c r="BZC236" s="248"/>
      <c r="BZD236" s="249"/>
      <c r="BZE236" s="250"/>
      <c r="BZF236" s="248"/>
      <c r="BZG236" s="249"/>
      <c r="BZH236" s="250"/>
      <c r="BZI236" s="248"/>
      <c r="BZJ236" s="249"/>
      <c r="BZK236" s="250"/>
      <c r="BZL236" s="248"/>
      <c r="BZM236" s="249"/>
      <c r="BZN236" s="250"/>
      <c r="BZO236" s="248"/>
      <c r="BZP236" s="249"/>
      <c r="BZQ236" s="250"/>
      <c r="BZR236" s="248"/>
      <c r="BZS236" s="249"/>
      <c r="BZT236" s="250"/>
      <c r="BZU236" s="248"/>
      <c r="BZV236" s="249"/>
      <c r="BZW236" s="250"/>
      <c r="BZX236" s="248"/>
      <c r="BZY236" s="249"/>
      <c r="BZZ236" s="250"/>
      <c r="CAA236" s="248"/>
      <c r="CAB236" s="249"/>
      <c r="CAC236" s="250"/>
      <c r="CAD236" s="248"/>
      <c r="CAE236" s="249"/>
      <c r="CAF236" s="250"/>
      <c r="CAG236" s="248"/>
      <c r="CAH236" s="249"/>
      <c r="CAI236" s="250"/>
      <c r="CAJ236" s="248"/>
      <c r="CAK236" s="249"/>
      <c r="CAL236" s="250"/>
      <c r="CAM236" s="248"/>
      <c r="CAN236" s="249"/>
      <c r="CAO236" s="250"/>
      <c r="CAP236" s="248"/>
      <c r="CAQ236" s="249"/>
      <c r="CAR236" s="250"/>
      <c r="CAS236" s="248"/>
      <c r="CAT236" s="249"/>
      <c r="CAU236" s="250"/>
      <c r="CAV236" s="248"/>
      <c r="CAW236" s="249"/>
      <c r="CAX236" s="250"/>
      <c r="CAY236" s="248"/>
      <c r="CAZ236" s="249"/>
      <c r="CBA236" s="250"/>
      <c r="CBB236" s="248"/>
      <c r="CBC236" s="249"/>
      <c r="CBD236" s="250"/>
      <c r="CBE236" s="248"/>
      <c r="CBF236" s="249"/>
      <c r="CBG236" s="250"/>
      <c r="CBH236" s="248"/>
      <c r="CBI236" s="249"/>
      <c r="CBJ236" s="250"/>
      <c r="CBK236" s="248"/>
      <c r="CBL236" s="249"/>
      <c r="CBM236" s="250"/>
      <c r="CBN236" s="248"/>
      <c r="CBO236" s="249"/>
      <c r="CBP236" s="250"/>
      <c r="CBQ236" s="248"/>
      <c r="CBR236" s="249"/>
      <c r="CBS236" s="250"/>
      <c r="CBT236" s="248"/>
      <c r="CBU236" s="249"/>
      <c r="CBV236" s="250"/>
      <c r="CBW236" s="248"/>
      <c r="CBX236" s="249"/>
      <c r="CBY236" s="250"/>
      <c r="CBZ236" s="248"/>
      <c r="CCA236" s="249"/>
      <c r="CCB236" s="250"/>
      <c r="CCC236" s="248"/>
      <c r="CCD236" s="249"/>
      <c r="CCE236" s="250"/>
      <c r="CCF236" s="248"/>
      <c r="CCG236" s="249"/>
      <c r="CCH236" s="250"/>
      <c r="CCI236" s="248"/>
      <c r="CCJ236" s="249"/>
      <c r="CCK236" s="250"/>
      <c r="CCL236" s="248"/>
      <c r="CCM236" s="249"/>
      <c r="CCN236" s="250"/>
      <c r="CCO236" s="248"/>
      <c r="CCP236" s="249"/>
      <c r="CCQ236" s="250"/>
      <c r="CCR236" s="248"/>
      <c r="CCS236" s="249"/>
      <c r="CCT236" s="250"/>
      <c r="CCU236" s="248"/>
      <c r="CCV236" s="249"/>
      <c r="CCW236" s="250"/>
      <c r="CCX236" s="248"/>
      <c r="CCY236" s="249"/>
      <c r="CCZ236" s="250"/>
      <c r="CDA236" s="248"/>
      <c r="CDB236" s="249"/>
      <c r="CDC236" s="250"/>
      <c r="CDD236" s="248"/>
      <c r="CDE236" s="249"/>
      <c r="CDF236" s="250"/>
      <c r="CDG236" s="248"/>
      <c r="CDH236" s="249"/>
      <c r="CDI236" s="250"/>
      <c r="CDJ236" s="248"/>
      <c r="CDK236" s="249"/>
      <c r="CDL236" s="250"/>
      <c r="CDM236" s="248"/>
      <c r="CDN236" s="249"/>
      <c r="CDO236" s="250"/>
      <c r="CDP236" s="248"/>
      <c r="CDQ236" s="249"/>
      <c r="CDR236" s="250"/>
      <c r="CDS236" s="248"/>
      <c r="CDT236" s="249"/>
      <c r="CDU236" s="250"/>
      <c r="CDV236" s="248"/>
      <c r="CDW236" s="249"/>
      <c r="CDX236" s="250"/>
      <c r="CDY236" s="248"/>
      <c r="CDZ236" s="249"/>
      <c r="CEA236" s="250"/>
      <c r="CEB236" s="248"/>
      <c r="CEC236" s="249"/>
      <c r="CED236" s="250"/>
      <c r="CEE236" s="248"/>
      <c r="CEF236" s="249"/>
      <c r="CEG236" s="250"/>
      <c r="CEH236" s="248"/>
      <c r="CEI236" s="249"/>
      <c r="CEJ236" s="250"/>
      <c r="CEK236" s="248"/>
      <c r="CEL236" s="249"/>
      <c r="CEM236" s="250"/>
      <c r="CEN236" s="248"/>
      <c r="CEO236" s="249"/>
      <c r="CEP236" s="250"/>
      <c r="CEQ236" s="248"/>
      <c r="CER236" s="249"/>
      <c r="CES236" s="250"/>
      <c r="CET236" s="248"/>
      <c r="CEU236" s="249"/>
      <c r="CEV236" s="250"/>
      <c r="CEW236" s="248"/>
      <c r="CEX236" s="249"/>
      <c r="CEY236" s="250"/>
      <c r="CEZ236" s="248"/>
      <c r="CFA236" s="249"/>
      <c r="CFB236" s="250"/>
      <c r="CFC236" s="248"/>
      <c r="CFD236" s="249"/>
      <c r="CFE236" s="250"/>
      <c r="CFF236" s="248"/>
      <c r="CFG236" s="249"/>
      <c r="CFH236" s="250"/>
      <c r="CFI236" s="248"/>
      <c r="CFJ236" s="249"/>
      <c r="CFK236" s="250"/>
      <c r="CFL236" s="248"/>
      <c r="CFM236" s="249"/>
      <c r="CFN236" s="250"/>
      <c r="CFO236" s="248"/>
      <c r="CFP236" s="249"/>
      <c r="CFQ236" s="250"/>
      <c r="CFR236" s="248"/>
      <c r="CFS236" s="249"/>
      <c r="CFT236" s="250"/>
      <c r="CFU236" s="248"/>
      <c r="CFV236" s="249"/>
      <c r="CFW236" s="250"/>
      <c r="CFX236" s="248"/>
      <c r="CFY236" s="249"/>
      <c r="CFZ236" s="250"/>
      <c r="CGA236" s="248"/>
      <c r="CGB236" s="249"/>
      <c r="CGC236" s="250"/>
      <c r="CGD236" s="248"/>
      <c r="CGE236" s="249"/>
      <c r="CGF236" s="250"/>
      <c r="CGG236" s="248"/>
      <c r="CGH236" s="249"/>
      <c r="CGI236" s="250"/>
      <c r="CGJ236" s="248"/>
      <c r="CGK236" s="249"/>
      <c r="CGL236" s="250"/>
      <c r="CGM236" s="248"/>
      <c r="CGN236" s="249"/>
      <c r="CGO236" s="250"/>
      <c r="CGP236" s="248"/>
      <c r="CGQ236" s="249"/>
      <c r="CGR236" s="250"/>
      <c r="CGS236" s="248"/>
      <c r="CGT236" s="249"/>
      <c r="CGU236" s="250"/>
      <c r="CGV236" s="248"/>
      <c r="CGW236" s="249"/>
      <c r="CGX236" s="250"/>
      <c r="CGY236" s="248"/>
      <c r="CGZ236" s="249"/>
      <c r="CHA236" s="250"/>
      <c r="CHB236" s="248"/>
      <c r="CHC236" s="249"/>
      <c r="CHD236" s="250"/>
      <c r="CHE236" s="248"/>
      <c r="CHF236" s="249"/>
      <c r="CHG236" s="250"/>
      <c r="CHH236" s="248"/>
      <c r="CHI236" s="249"/>
      <c r="CHJ236" s="250"/>
      <c r="CHK236" s="248"/>
      <c r="CHL236" s="249"/>
      <c r="CHM236" s="250"/>
      <c r="CHN236" s="248"/>
      <c r="CHO236" s="249"/>
      <c r="CHP236" s="250"/>
      <c r="CHQ236" s="248"/>
      <c r="CHR236" s="249"/>
      <c r="CHS236" s="250"/>
      <c r="CHT236" s="248"/>
      <c r="CHU236" s="249"/>
      <c r="CHV236" s="250"/>
      <c r="CHW236" s="248"/>
      <c r="CHX236" s="249"/>
      <c r="CHY236" s="250"/>
      <c r="CHZ236" s="248"/>
      <c r="CIA236" s="249"/>
      <c r="CIB236" s="250"/>
      <c r="CIC236" s="248"/>
      <c r="CID236" s="249"/>
      <c r="CIE236" s="250"/>
      <c r="CIF236" s="248"/>
      <c r="CIG236" s="249"/>
      <c r="CIH236" s="250"/>
      <c r="CII236" s="248"/>
      <c r="CIJ236" s="249"/>
      <c r="CIK236" s="250"/>
      <c r="CIL236" s="248"/>
      <c r="CIM236" s="249"/>
      <c r="CIN236" s="250"/>
      <c r="CIO236" s="248"/>
      <c r="CIP236" s="249"/>
      <c r="CIQ236" s="250"/>
      <c r="CIR236" s="248"/>
      <c r="CIS236" s="249"/>
      <c r="CIT236" s="250"/>
      <c r="CIU236" s="248"/>
      <c r="CIV236" s="249"/>
      <c r="CIW236" s="250"/>
      <c r="CIX236" s="248"/>
      <c r="CIY236" s="249"/>
      <c r="CIZ236" s="250"/>
      <c r="CJA236" s="248"/>
      <c r="CJB236" s="249"/>
      <c r="CJC236" s="250"/>
      <c r="CJD236" s="248"/>
      <c r="CJE236" s="249"/>
      <c r="CJF236" s="250"/>
      <c r="CJG236" s="248"/>
      <c r="CJH236" s="249"/>
      <c r="CJI236" s="250"/>
      <c r="CJJ236" s="248"/>
      <c r="CJK236" s="249"/>
      <c r="CJL236" s="250"/>
      <c r="CJM236" s="248"/>
      <c r="CJN236" s="249"/>
      <c r="CJO236" s="250"/>
      <c r="CJP236" s="248"/>
      <c r="CJQ236" s="249"/>
      <c r="CJR236" s="250"/>
      <c r="CJS236" s="248"/>
      <c r="CJT236" s="249"/>
      <c r="CJU236" s="250"/>
      <c r="CJV236" s="248"/>
      <c r="CJW236" s="249"/>
      <c r="CJX236" s="250"/>
      <c r="CJY236" s="248"/>
      <c r="CJZ236" s="249"/>
      <c r="CKA236" s="250"/>
      <c r="CKB236" s="248"/>
      <c r="CKC236" s="249"/>
      <c r="CKD236" s="250"/>
      <c r="CKE236" s="248"/>
      <c r="CKF236" s="249"/>
      <c r="CKG236" s="250"/>
      <c r="CKH236" s="248"/>
      <c r="CKI236" s="249"/>
      <c r="CKJ236" s="250"/>
      <c r="CKK236" s="248"/>
      <c r="CKL236" s="249"/>
      <c r="CKM236" s="250"/>
      <c r="CKN236" s="248"/>
      <c r="CKO236" s="249"/>
      <c r="CKP236" s="250"/>
      <c r="CKQ236" s="248"/>
      <c r="CKR236" s="249"/>
      <c r="CKS236" s="250"/>
      <c r="CKT236" s="248"/>
      <c r="CKU236" s="249"/>
      <c r="CKV236" s="250"/>
      <c r="CKW236" s="248"/>
      <c r="CKX236" s="249"/>
      <c r="CKY236" s="250"/>
      <c r="CKZ236" s="248"/>
      <c r="CLA236" s="249"/>
      <c r="CLB236" s="250"/>
      <c r="CLC236" s="248"/>
      <c r="CLD236" s="249"/>
      <c r="CLE236" s="250"/>
      <c r="CLF236" s="248"/>
      <c r="CLG236" s="249"/>
      <c r="CLH236" s="250"/>
      <c r="CLI236" s="248"/>
      <c r="CLJ236" s="249"/>
      <c r="CLK236" s="250"/>
      <c r="CLL236" s="248"/>
      <c r="CLM236" s="249"/>
      <c r="CLN236" s="250"/>
      <c r="CLO236" s="248"/>
      <c r="CLP236" s="249"/>
      <c r="CLQ236" s="250"/>
      <c r="CLR236" s="248"/>
      <c r="CLS236" s="249"/>
      <c r="CLT236" s="250"/>
      <c r="CLU236" s="248"/>
      <c r="CLV236" s="249"/>
      <c r="CLW236" s="250"/>
      <c r="CLX236" s="248"/>
      <c r="CLY236" s="249"/>
      <c r="CLZ236" s="250"/>
      <c r="CMA236" s="248"/>
      <c r="CMB236" s="249"/>
      <c r="CMC236" s="250"/>
      <c r="CMD236" s="248"/>
      <c r="CME236" s="249"/>
      <c r="CMF236" s="250"/>
      <c r="CMG236" s="248"/>
      <c r="CMH236" s="249"/>
      <c r="CMI236" s="250"/>
      <c r="CMJ236" s="248"/>
      <c r="CMK236" s="249"/>
      <c r="CML236" s="250"/>
      <c r="CMM236" s="248"/>
      <c r="CMN236" s="249"/>
      <c r="CMO236" s="250"/>
      <c r="CMP236" s="248"/>
      <c r="CMQ236" s="249"/>
      <c r="CMR236" s="250"/>
      <c r="CMS236" s="248"/>
      <c r="CMT236" s="249"/>
      <c r="CMU236" s="250"/>
      <c r="CMV236" s="248"/>
      <c r="CMW236" s="249"/>
      <c r="CMX236" s="250"/>
      <c r="CMY236" s="248"/>
      <c r="CMZ236" s="249"/>
      <c r="CNA236" s="250"/>
      <c r="CNB236" s="248"/>
      <c r="CNC236" s="249"/>
      <c r="CND236" s="250"/>
      <c r="CNE236" s="248"/>
      <c r="CNF236" s="249"/>
      <c r="CNG236" s="250"/>
      <c r="CNH236" s="248"/>
      <c r="CNI236" s="249"/>
      <c r="CNJ236" s="250"/>
      <c r="CNK236" s="248"/>
      <c r="CNL236" s="249"/>
      <c r="CNM236" s="250"/>
      <c r="CNN236" s="248"/>
      <c r="CNO236" s="249"/>
      <c r="CNP236" s="250"/>
      <c r="CNQ236" s="248"/>
      <c r="CNR236" s="249"/>
      <c r="CNS236" s="250"/>
      <c r="CNT236" s="248"/>
      <c r="CNU236" s="249"/>
      <c r="CNV236" s="250"/>
      <c r="CNW236" s="248"/>
      <c r="CNX236" s="249"/>
      <c r="CNY236" s="250"/>
      <c r="CNZ236" s="248"/>
      <c r="COA236" s="249"/>
      <c r="COB236" s="250"/>
      <c r="COC236" s="248"/>
      <c r="COD236" s="249"/>
      <c r="COE236" s="250"/>
      <c r="COF236" s="248"/>
      <c r="COG236" s="249"/>
      <c r="COH236" s="250"/>
      <c r="COI236" s="248"/>
      <c r="COJ236" s="249"/>
      <c r="COK236" s="250"/>
      <c r="COL236" s="248"/>
      <c r="COM236" s="249"/>
      <c r="CON236" s="250"/>
      <c r="COO236" s="248"/>
      <c r="COP236" s="249"/>
      <c r="COQ236" s="250"/>
      <c r="COR236" s="248"/>
      <c r="COS236" s="249"/>
      <c r="COT236" s="250"/>
      <c r="COU236" s="248"/>
      <c r="COV236" s="249"/>
      <c r="COW236" s="250"/>
      <c r="COX236" s="248"/>
      <c r="COY236" s="249"/>
      <c r="COZ236" s="250"/>
      <c r="CPA236" s="248"/>
      <c r="CPB236" s="249"/>
      <c r="CPC236" s="250"/>
      <c r="CPD236" s="248"/>
      <c r="CPE236" s="249"/>
      <c r="CPF236" s="250"/>
      <c r="CPG236" s="248"/>
      <c r="CPH236" s="249"/>
      <c r="CPI236" s="250"/>
      <c r="CPJ236" s="248"/>
      <c r="CPK236" s="249"/>
      <c r="CPL236" s="250"/>
      <c r="CPM236" s="248"/>
      <c r="CPN236" s="249"/>
      <c r="CPO236" s="250"/>
      <c r="CPP236" s="248"/>
      <c r="CPQ236" s="249"/>
      <c r="CPR236" s="250"/>
      <c r="CPS236" s="248"/>
      <c r="CPT236" s="249"/>
      <c r="CPU236" s="250"/>
      <c r="CPV236" s="248"/>
      <c r="CPW236" s="249"/>
      <c r="CPX236" s="250"/>
      <c r="CPY236" s="248"/>
      <c r="CPZ236" s="249"/>
      <c r="CQA236" s="250"/>
      <c r="CQB236" s="248"/>
      <c r="CQC236" s="249"/>
      <c r="CQD236" s="250"/>
      <c r="CQE236" s="248"/>
      <c r="CQF236" s="249"/>
      <c r="CQG236" s="250"/>
      <c r="CQH236" s="248"/>
      <c r="CQI236" s="249"/>
      <c r="CQJ236" s="250"/>
      <c r="CQK236" s="248"/>
      <c r="CQL236" s="249"/>
      <c r="CQM236" s="250"/>
      <c r="CQN236" s="248"/>
      <c r="CQO236" s="249"/>
      <c r="CQP236" s="250"/>
      <c r="CQQ236" s="248"/>
      <c r="CQR236" s="249"/>
      <c r="CQS236" s="250"/>
      <c r="CQT236" s="248"/>
      <c r="CQU236" s="249"/>
      <c r="CQV236" s="250"/>
      <c r="CQW236" s="248"/>
      <c r="CQX236" s="249"/>
      <c r="CQY236" s="250"/>
      <c r="CQZ236" s="248"/>
      <c r="CRA236" s="249"/>
      <c r="CRB236" s="250"/>
      <c r="CRC236" s="248"/>
      <c r="CRD236" s="249"/>
      <c r="CRE236" s="250"/>
      <c r="CRF236" s="248"/>
      <c r="CRG236" s="249"/>
      <c r="CRH236" s="250"/>
      <c r="CRI236" s="248"/>
      <c r="CRJ236" s="249"/>
      <c r="CRK236" s="250"/>
      <c r="CRL236" s="248"/>
      <c r="CRM236" s="249"/>
      <c r="CRN236" s="250"/>
      <c r="CRO236" s="248"/>
      <c r="CRP236" s="249"/>
      <c r="CRQ236" s="250"/>
      <c r="CRR236" s="248"/>
      <c r="CRS236" s="249"/>
      <c r="CRT236" s="250"/>
      <c r="CRU236" s="248"/>
      <c r="CRV236" s="249"/>
      <c r="CRW236" s="250"/>
      <c r="CRX236" s="248"/>
      <c r="CRY236" s="249"/>
      <c r="CRZ236" s="250"/>
      <c r="CSA236" s="248"/>
      <c r="CSB236" s="249"/>
      <c r="CSC236" s="250"/>
      <c r="CSD236" s="248"/>
      <c r="CSE236" s="249"/>
      <c r="CSF236" s="250"/>
      <c r="CSG236" s="248"/>
      <c r="CSH236" s="249"/>
      <c r="CSI236" s="250"/>
      <c r="CSJ236" s="248"/>
      <c r="CSK236" s="249"/>
      <c r="CSL236" s="250"/>
      <c r="CSM236" s="248"/>
      <c r="CSN236" s="249"/>
      <c r="CSO236" s="250"/>
      <c r="CSP236" s="248"/>
      <c r="CSQ236" s="249"/>
      <c r="CSR236" s="250"/>
      <c r="CSS236" s="248"/>
      <c r="CST236" s="249"/>
      <c r="CSU236" s="250"/>
      <c r="CSV236" s="248"/>
      <c r="CSW236" s="249"/>
      <c r="CSX236" s="250"/>
      <c r="CSY236" s="248"/>
      <c r="CSZ236" s="249"/>
      <c r="CTA236" s="250"/>
      <c r="CTB236" s="248"/>
      <c r="CTC236" s="249"/>
      <c r="CTD236" s="250"/>
      <c r="CTE236" s="248"/>
      <c r="CTF236" s="249"/>
      <c r="CTG236" s="250"/>
      <c r="CTH236" s="248"/>
      <c r="CTI236" s="249"/>
      <c r="CTJ236" s="250"/>
      <c r="CTK236" s="248"/>
      <c r="CTL236" s="249"/>
      <c r="CTM236" s="250"/>
      <c r="CTN236" s="248"/>
      <c r="CTO236" s="249"/>
      <c r="CTP236" s="250"/>
      <c r="CTQ236" s="248"/>
      <c r="CTR236" s="249"/>
      <c r="CTS236" s="250"/>
      <c r="CTT236" s="248"/>
      <c r="CTU236" s="249"/>
      <c r="CTV236" s="250"/>
      <c r="CTW236" s="248"/>
      <c r="CTX236" s="249"/>
      <c r="CTY236" s="250"/>
      <c r="CTZ236" s="248"/>
      <c r="CUA236" s="249"/>
      <c r="CUB236" s="250"/>
      <c r="CUC236" s="248"/>
      <c r="CUD236" s="249"/>
      <c r="CUE236" s="250"/>
      <c r="CUF236" s="248"/>
      <c r="CUG236" s="249"/>
      <c r="CUH236" s="250"/>
      <c r="CUI236" s="248"/>
      <c r="CUJ236" s="249"/>
      <c r="CUK236" s="250"/>
      <c r="CUL236" s="248"/>
      <c r="CUM236" s="249"/>
      <c r="CUN236" s="250"/>
      <c r="CUO236" s="248"/>
      <c r="CUP236" s="249"/>
      <c r="CUQ236" s="250"/>
      <c r="CUR236" s="248"/>
      <c r="CUS236" s="249"/>
      <c r="CUT236" s="250"/>
      <c r="CUU236" s="248"/>
      <c r="CUV236" s="249"/>
      <c r="CUW236" s="250"/>
      <c r="CUX236" s="248"/>
      <c r="CUY236" s="249"/>
      <c r="CUZ236" s="250"/>
      <c r="CVA236" s="248"/>
      <c r="CVB236" s="249"/>
      <c r="CVC236" s="250"/>
      <c r="CVD236" s="248"/>
      <c r="CVE236" s="249"/>
      <c r="CVF236" s="250"/>
      <c r="CVG236" s="248"/>
      <c r="CVH236" s="249"/>
      <c r="CVI236" s="250"/>
      <c r="CVJ236" s="248"/>
      <c r="CVK236" s="249"/>
      <c r="CVL236" s="250"/>
      <c r="CVM236" s="248"/>
      <c r="CVN236" s="249"/>
      <c r="CVO236" s="250"/>
      <c r="CVP236" s="248"/>
      <c r="CVQ236" s="249"/>
      <c r="CVR236" s="250"/>
      <c r="CVS236" s="248"/>
      <c r="CVT236" s="249"/>
      <c r="CVU236" s="250"/>
      <c r="CVV236" s="248"/>
      <c r="CVW236" s="249"/>
      <c r="CVX236" s="250"/>
      <c r="CVY236" s="248"/>
      <c r="CVZ236" s="249"/>
      <c r="CWA236" s="250"/>
      <c r="CWB236" s="248"/>
      <c r="CWC236" s="249"/>
      <c r="CWD236" s="250"/>
      <c r="CWE236" s="248"/>
      <c r="CWF236" s="249"/>
      <c r="CWG236" s="250"/>
      <c r="CWH236" s="248"/>
      <c r="CWI236" s="249"/>
      <c r="CWJ236" s="250"/>
      <c r="CWK236" s="248"/>
      <c r="CWL236" s="249"/>
      <c r="CWM236" s="250"/>
      <c r="CWN236" s="248"/>
      <c r="CWO236" s="249"/>
      <c r="CWP236" s="250"/>
      <c r="CWQ236" s="248"/>
      <c r="CWR236" s="249"/>
      <c r="CWS236" s="250"/>
      <c r="CWT236" s="248"/>
      <c r="CWU236" s="249"/>
      <c r="CWV236" s="250"/>
      <c r="CWW236" s="248"/>
      <c r="CWX236" s="249"/>
      <c r="CWY236" s="250"/>
      <c r="CWZ236" s="248"/>
      <c r="CXA236" s="249"/>
      <c r="CXB236" s="250"/>
      <c r="CXC236" s="248"/>
      <c r="CXD236" s="249"/>
      <c r="CXE236" s="250"/>
      <c r="CXF236" s="248"/>
      <c r="CXG236" s="249"/>
      <c r="CXH236" s="250"/>
      <c r="CXI236" s="248"/>
      <c r="CXJ236" s="249"/>
      <c r="CXK236" s="250"/>
      <c r="CXL236" s="248"/>
      <c r="CXM236" s="249"/>
      <c r="CXN236" s="250"/>
      <c r="CXO236" s="248"/>
      <c r="CXP236" s="249"/>
      <c r="CXQ236" s="250"/>
      <c r="CXR236" s="248"/>
      <c r="CXS236" s="249"/>
      <c r="CXT236" s="250"/>
      <c r="CXU236" s="248"/>
      <c r="CXV236" s="249"/>
      <c r="CXW236" s="250"/>
      <c r="CXX236" s="248"/>
      <c r="CXY236" s="249"/>
      <c r="CXZ236" s="250"/>
      <c r="CYA236" s="248"/>
      <c r="CYB236" s="249"/>
      <c r="CYC236" s="250"/>
      <c r="CYD236" s="248"/>
      <c r="CYE236" s="249"/>
      <c r="CYF236" s="250"/>
      <c r="CYG236" s="248"/>
      <c r="CYH236" s="249"/>
      <c r="CYI236" s="250"/>
      <c r="CYJ236" s="248"/>
      <c r="CYK236" s="249"/>
      <c r="CYL236" s="250"/>
      <c r="CYM236" s="248"/>
      <c r="CYN236" s="249"/>
      <c r="CYO236" s="250"/>
      <c r="CYP236" s="248"/>
      <c r="CYQ236" s="249"/>
      <c r="CYR236" s="250"/>
      <c r="CYS236" s="248"/>
      <c r="CYT236" s="249"/>
      <c r="CYU236" s="250"/>
      <c r="CYV236" s="248"/>
      <c r="CYW236" s="249"/>
      <c r="CYX236" s="250"/>
      <c r="CYY236" s="248"/>
      <c r="CYZ236" s="249"/>
      <c r="CZA236" s="250"/>
      <c r="CZB236" s="248"/>
      <c r="CZC236" s="249"/>
      <c r="CZD236" s="250"/>
      <c r="CZE236" s="248"/>
      <c r="CZF236" s="249"/>
      <c r="CZG236" s="250"/>
      <c r="CZH236" s="248"/>
      <c r="CZI236" s="249"/>
      <c r="CZJ236" s="250"/>
      <c r="CZK236" s="248"/>
      <c r="CZL236" s="249"/>
      <c r="CZM236" s="250"/>
      <c r="CZN236" s="248"/>
      <c r="CZO236" s="249"/>
      <c r="CZP236" s="250"/>
      <c r="CZQ236" s="248"/>
      <c r="CZR236" s="249"/>
      <c r="CZS236" s="250"/>
      <c r="CZT236" s="248"/>
      <c r="CZU236" s="249"/>
      <c r="CZV236" s="250"/>
      <c r="CZW236" s="248"/>
      <c r="CZX236" s="249"/>
      <c r="CZY236" s="250"/>
      <c r="CZZ236" s="248"/>
      <c r="DAA236" s="249"/>
      <c r="DAB236" s="250"/>
      <c r="DAC236" s="248"/>
      <c r="DAD236" s="249"/>
      <c r="DAE236" s="250"/>
      <c r="DAF236" s="248"/>
      <c r="DAG236" s="249"/>
      <c r="DAH236" s="250"/>
      <c r="DAI236" s="248"/>
      <c r="DAJ236" s="249"/>
      <c r="DAK236" s="250"/>
      <c r="DAL236" s="248"/>
      <c r="DAM236" s="249"/>
      <c r="DAN236" s="250"/>
      <c r="DAO236" s="248"/>
      <c r="DAP236" s="249"/>
      <c r="DAQ236" s="250"/>
      <c r="DAR236" s="248"/>
      <c r="DAS236" s="249"/>
      <c r="DAT236" s="250"/>
      <c r="DAU236" s="248"/>
      <c r="DAV236" s="249"/>
      <c r="DAW236" s="250"/>
      <c r="DAX236" s="248"/>
      <c r="DAY236" s="249"/>
      <c r="DAZ236" s="250"/>
      <c r="DBA236" s="248"/>
      <c r="DBB236" s="249"/>
      <c r="DBC236" s="250"/>
      <c r="DBD236" s="248"/>
      <c r="DBE236" s="249"/>
      <c r="DBF236" s="250"/>
      <c r="DBG236" s="248"/>
      <c r="DBH236" s="249"/>
      <c r="DBI236" s="250"/>
      <c r="DBJ236" s="248"/>
      <c r="DBK236" s="249"/>
      <c r="DBL236" s="250"/>
      <c r="DBM236" s="248"/>
      <c r="DBN236" s="249"/>
      <c r="DBO236" s="250"/>
      <c r="DBP236" s="248"/>
      <c r="DBQ236" s="249"/>
      <c r="DBR236" s="250"/>
      <c r="DBS236" s="248"/>
      <c r="DBT236" s="249"/>
      <c r="DBU236" s="250"/>
      <c r="DBV236" s="248"/>
      <c r="DBW236" s="249"/>
      <c r="DBX236" s="250"/>
      <c r="DBY236" s="248"/>
      <c r="DBZ236" s="249"/>
      <c r="DCA236" s="250"/>
      <c r="DCB236" s="248"/>
      <c r="DCC236" s="249"/>
      <c r="DCD236" s="250"/>
      <c r="DCE236" s="248"/>
      <c r="DCF236" s="249"/>
      <c r="DCG236" s="250"/>
      <c r="DCH236" s="248"/>
      <c r="DCI236" s="249"/>
      <c r="DCJ236" s="250"/>
      <c r="DCK236" s="248"/>
      <c r="DCL236" s="249"/>
      <c r="DCM236" s="250"/>
      <c r="DCN236" s="248"/>
      <c r="DCO236" s="249"/>
      <c r="DCP236" s="250"/>
      <c r="DCQ236" s="248"/>
      <c r="DCR236" s="249"/>
      <c r="DCS236" s="250"/>
      <c r="DCT236" s="248"/>
      <c r="DCU236" s="249"/>
      <c r="DCV236" s="250"/>
      <c r="DCW236" s="248"/>
      <c r="DCX236" s="249"/>
      <c r="DCY236" s="250"/>
      <c r="DCZ236" s="248"/>
      <c r="DDA236" s="249"/>
      <c r="DDB236" s="250"/>
      <c r="DDC236" s="248"/>
      <c r="DDD236" s="249"/>
      <c r="DDE236" s="250"/>
      <c r="DDF236" s="248"/>
      <c r="DDG236" s="249"/>
      <c r="DDH236" s="250"/>
      <c r="DDI236" s="248"/>
      <c r="DDJ236" s="249"/>
      <c r="DDK236" s="250"/>
      <c r="DDL236" s="248"/>
      <c r="DDM236" s="249"/>
      <c r="DDN236" s="250"/>
      <c r="DDO236" s="248"/>
      <c r="DDP236" s="249"/>
      <c r="DDQ236" s="250"/>
      <c r="DDR236" s="248"/>
      <c r="DDS236" s="249"/>
      <c r="DDT236" s="250"/>
      <c r="DDU236" s="248"/>
      <c r="DDV236" s="249"/>
      <c r="DDW236" s="250"/>
      <c r="DDX236" s="248"/>
      <c r="DDY236" s="249"/>
      <c r="DDZ236" s="250"/>
      <c r="DEA236" s="248"/>
      <c r="DEB236" s="249"/>
      <c r="DEC236" s="250"/>
      <c r="DED236" s="248"/>
      <c r="DEE236" s="249"/>
      <c r="DEF236" s="250"/>
      <c r="DEG236" s="248"/>
      <c r="DEH236" s="249"/>
      <c r="DEI236" s="250"/>
      <c r="DEJ236" s="248"/>
      <c r="DEK236" s="249"/>
      <c r="DEL236" s="250"/>
      <c r="DEM236" s="248"/>
      <c r="DEN236" s="249"/>
      <c r="DEO236" s="250"/>
      <c r="DEP236" s="248"/>
      <c r="DEQ236" s="249"/>
      <c r="DER236" s="250"/>
      <c r="DES236" s="248"/>
      <c r="DET236" s="249"/>
      <c r="DEU236" s="250"/>
      <c r="DEV236" s="248"/>
      <c r="DEW236" s="249"/>
      <c r="DEX236" s="250"/>
      <c r="DEY236" s="248"/>
      <c r="DEZ236" s="249"/>
      <c r="DFA236" s="250"/>
      <c r="DFB236" s="248"/>
      <c r="DFC236" s="249"/>
      <c r="DFD236" s="250"/>
      <c r="DFE236" s="248"/>
      <c r="DFF236" s="249"/>
      <c r="DFG236" s="250"/>
      <c r="DFH236" s="248"/>
      <c r="DFI236" s="249"/>
      <c r="DFJ236" s="250"/>
      <c r="DFK236" s="248"/>
      <c r="DFL236" s="249"/>
      <c r="DFM236" s="250"/>
      <c r="DFN236" s="248"/>
      <c r="DFO236" s="249"/>
      <c r="DFP236" s="250"/>
      <c r="DFQ236" s="248"/>
      <c r="DFR236" s="249"/>
      <c r="DFS236" s="250"/>
      <c r="DFT236" s="248"/>
      <c r="DFU236" s="249"/>
      <c r="DFV236" s="250"/>
      <c r="DFW236" s="248"/>
      <c r="DFX236" s="249"/>
      <c r="DFY236" s="250"/>
      <c r="DFZ236" s="248"/>
      <c r="DGA236" s="249"/>
      <c r="DGB236" s="250"/>
      <c r="DGC236" s="248"/>
      <c r="DGD236" s="249"/>
      <c r="DGE236" s="250"/>
      <c r="DGF236" s="248"/>
      <c r="DGG236" s="249"/>
      <c r="DGH236" s="250"/>
      <c r="DGI236" s="248"/>
      <c r="DGJ236" s="249"/>
      <c r="DGK236" s="250"/>
      <c r="DGL236" s="248"/>
      <c r="DGM236" s="249"/>
      <c r="DGN236" s="250"/>
      <c r="DGO236" s="248"/>
      <c r="DGP236" s="249"/>
      <c r="DGQ236" s="250"/>
      <c r="DGR236" s="248"/>
      <c r="DGS236" s="249"/>
      <c r="DGT236" s="250"/>
      <c r="DGU236" s="248"/>
      <c r="DGV236" s="249"/>
      <c r="DGW236" s="250"/>
      <c r="DGX236" s="248"/>
      <c r="DGY236" s="249"/>
      <c r="DGZ236" s="250"/>
      <c r="DHA236" s="248"/>
      <c r="DHB236" s="249"/>
      <c r="DHC236" s="250"/>
      <c r="DHD236" s="248"/>
      <c r="DHE236" s="249"/>
      <c r="DHF236" s="250"/>
      <c r="DHG236" s="248"/>
      <c r="DHH236" s="249"/>
      <c r="DHI236" s="250"/>
      <c r="DHJ236" s="248"/>
      <c r="DHK236" s="249"/>
      <c r="DHL236" s="250"/>
      <c r="DHM236" s="248"/>
      <c r="DHN236" s="249"/>
      <c r="DHO236" s="250"/>
      <c r="DHP236" s="248"/>
      <c r="DHQ236" s="249"/>
      <c r="DHR236" s="250"/>
      <c r="DHS236" s="248"/>
      <c r="DHT236" s="249"/>
      <c r="DHU236" s="250"/>
      <c r="DHV236" s="248"/>
      <c r="DHW236" s="249"/>
      <c r="DHX236" s="250"/>
      <c r="DHY236" s="248"/>
      <c r="DHZ236" s="249"/>
      <c r="DIA236" s="250"/>
      <c r="DIB236" s="248"/>
      <c r="DIC236" s="249"/>
      <c r="DID236" s="250"/>
      <c r="DIE236" s="248"/>
      <c r="DIF236" s="249"/>
      <c r="DIG236" s="250"/>
      <c r="DIH236" s="248"/>
      <c r="DII236" s="249"/>
      <c r="DIJ236" s="250"/>
      <c r="DIK236" s="248"/>
      <c r="DIL236" s="249"/>
      <c r="DIM236" s="250"/>
      <c r="DIN236" s="248"/>
      <c r="DIO236" s="249"/>
      <c r="DIP236" s="250"/>
      <c r="DIQ236" s="248"/>
      <c r="DIR236" s="249"/>
      <c r="DIS236" s="250"/>
      <c r="DIT236" s="248"/>
      <c r="DIU236" s="249"/>
      <c r="DIV236" s="250"/>
      <c r="DIW236" s="248"/>
      <c r="DIX236" s="249"/>
      <c r="DIY236" s="250"/>
      <c r="DIZ236" s="248"/>
      <c r="DJA236" s="249"/>
      <c r="DJB236" s="250"/>
      <c r="DJC236" s="248"/>
      <c r="DJD236" s="249"/>
      <c r="DJE236" s="250"/>
      <c r="DJF236" s="248"/>
      <c r="DJG236" s="249"/>
      <c r="DJH236" s="250"/>
      <c r="DJI236" s="248"/>
      <c r="DJJ236" s="249"/>
      <c r="DJK236" s="250"/>
      <c r="DJL236" s="248"/>
      <c r="DJM236" s="249"/>
      <c r="DJN236" s="250"/>
      <c r="DJO236" s="248"/>
      <c r="DJP236" s="249"/>
      <c r="DJQ236" s="250"/>
      <c r="DJR236" s="248"/>
      <c r="DJS236" s="249"/>
      <c r="DJT236" s="250"/>
      <c r="DJU236" s="248"/>
      <c r="DJV236" s="249"/>
      <c r="DJW236" s="250"/>
      <c r="DJX236" s="248"/>
      <c r="DJY236" s="249"/>
      <c r="DJZ236" s="250"/>
      <c r="DKA236" s="248"/>
      <c r="DKB236" s="249"/>
      <c r="DKC236" s="250"/>
      <c r="DKD236" s="248"/>
      <c r="DKE236" s="249"/>
      <c r="DKF236" s="250"/>
      <c r="DKG236" s="248"/>
      <c r="DKH236" s="249"/>
      <c r="DKI236" s="250"/>
      <c r="DKJ236" s="248"/>
      <c r="DKK236" s="249"/>
      <c r="DKL236" s="250"/>
      <c r="DKM236" s="248"/>
      <c r="DKN236" s="249"/>
      <c r="DKO236" s="250"/>
      <c r="DKP236" s="248"/>
      <c r="DKQ236" s="249"/>
      <c r="DKR236" s="250"/>
      <c r="DKS236" s="248"/>
      <c r="DKT236" s="249"/>
      <c r="DKU236" s="250"/>
      <c r="DKV236" s="248"/>
      <c r="DKW236" s="249"/>
      <c r="DKX236" s="250"/>
      <c r="DKY236" s="248"/>
      <c r="DKZ236" s="249"/>
      <c r="DLA236" s="250"/>
      <c r="DLB236" s="248"/>
      <c r="DLC236" s="249"/>
      <c r="DLD236" s="250"/>
      <c r="DLE236" s="248"/>
      <c r="DLF236" s="249"/>
      <c r="DLG236" s="250"/>
      <c r="DLH236" s="248"/>
      <c r="DLI236" s="249"/>
      <c r="DLJ236" s="250"/>
      <c r="DLK236" s="248"/>
      <c r="DLL236" s="249"/>
      <c r="DLM236" s="250"/>
      <c r="DLN236" s="248"/>
      <c r="DLO236" s="249"/>
      <c r="DLP236" s="250"/>
      <c r="DLQ236" s="248"/>
      <c r="DLR236" s="249"/>
      <c r="DLS236" s="250"/>
      <c r="DLT236" s="248"/>
      <c r="DLU236" s="249"/>
      <c r="DLV236" s="250"/>
      <c r="DLW236" s="248"/>
      <c r="DLX236" s="249"/>
      <c r="DLY236" s="250"/>
      <c r="DLZ236" s="248"/>
      <c r="DMA236" s="249"/>
      <c r="DMB236" s="250"/>
      <c r="DMC236" s="248"/>
      <c r="DMD236" s="249"/>
      <c r="DME236" s="250"/>
      <c r="DMF236" s="248"/>
      <c r="DMG236" s="249"/>
      <c r="DMH236" s="250"/>
      <c r="DMI236" s="248"/>
      <c r="DMJ236" s="249"/>
      <c r="DMK236" s="250"/>
      <c r="DML236" s="248"/>
      <c r="DMM236" s="249"/>
      <c r="DMN236" s="250"/>
      <c r="DMO236" s="248"/>
      <c r="DMP236" s="249"/>
      <c r="DMQ236" s="250"/>
      <c r="DMR236" s="248"/>
      <c r="DMS236" s="249"/>
      <c r="DMT236" s="250"/>
      <c r="DMU236" s="248"/>
      <c r="DMV236" s="249"/>
      <c r="DMW236" s="250"/>
      <c r="DMX236" s="248"/>
      <c r="DMY236" s="249"/>
      <c r="DMZ236" s="250"/>
      <c r="DNA236" s="248"/>
      <c r="DNB236" s="249"/>
      <c r="DNC236" s="250"/>
      <c r="DND236" s="248"/>
      <c r="DNE236" s="249"/>
      <c r="DNF236" s="250"/>
      <c r="DNG236" s="248"/>
      <c r="DNH236" s="249"/>
      <c r="DNI236" s="250"/>
      <c r="DNJ236" s="248"/>
      <c r="DNK236" s="249"/>
      <c r="DNL236" s="250"/>
      <c r="DNM236" s="248"/>
      <c r="DNN236" s="249"/>
      <c r="DNO236" s="250"/>
      <c r="DNP236" s="248"/>
      <c r="DNQ236" s="249"/>
      <c r="DNR236" s="250"/>
      <c r="DNS236" s="248"/>
      <c r="DNT236" s="249"/>
      <c r="DNU236" s="250"/>
      <c r="DNV236" s="248"/>
      <c r="DNW236" s="249"/>
      <c r="DNX236" s="250"/>
      <c r="DNY236" s="248"/>
      <c r="DNZ236" s="249"/>
      <c r="DOA236" s="250"/>
      <c r="DOB236" s="248"/>
      <c r="DOC236" s="249"/>
      <c r="DOD236" s="250"/>
      <c r="DOE236" s="248"/>
      <c r="DOF236" s="249"/>
      <c r="DOG236" s="250"/>
      <c r="DOH236" s="248"/>
      <c r="DOI236" s="249"/>
      <c r="DOJ236" s="250"/>
      <c r="DOK236" s="248"/>
      <c r="DOL236" s="249"/>
      <c r="DOM236" s="250"/>
      <c r="DON236" s="248"/>
      <c r="DOO236" s="249"/>
      <c r="DOP236" s="250"/>
      <c r="DOQ236" s="248"/>
      <c r="DOR236" s="249"/>
      <c r="DOS236" s="250"/>
      <c r="DOT236" s="248"/>
      <c r="DOU236" s="249"/>
      <c r="DOV236" s="250"/>
      <c r="DOW236" s="248"/>
      <c r="DOX236" s="249"/>
      <c r="DOY236" s="250"/>
      <c r="DOZ236" s="248"/>
      <c r="DPA236" s="249"/>
      <c r="DPB236" s="250"/>
      <c r="DPC236" s="248"/>
      <c r="DPD236" s="249"/>
      <c r="DPE236" s="250"/>
      <c r="DPF236" s="248"/>
      <c r="DPG236" s="249"/>
      <c r="DPH236" s="250"/>
      <c r="DPI236" s="248"/>
      <c r="DPJ236" s="249"/>
      <c r="DPK236" s="250"/>
      <c r="DPL236" s="248"/>
      <c r="DPM236" s="249"/>
      <c r="DPN236" s="250"/>
      <c r="DPO236" s="248"/>
      <c r="DPP236" s="249"/>
      <c r="DPQ236" s="250"/>
      <c r="DPR236" s="248"/>
      <c r="DPS236" s="249"/>
      <c r="DPT236" s="250"/>
      <c r="DPU236" s="248"/>
      <c r="DPV236" s="249"/>
      <c r="DPW236" s="250"/>
      <c r="DPX236" s="248"/>
      <c r="DPY236" s="249"/>
      <c r="DPZ236" s="250"/>
      <c r="DQA236" s="248"/>
      <c r="DQB236" s="249"/>
      <c r="DQC236" s="250"/>
      <c r="DQD236" s="248"/>
      <c r="DQE236" s="249"/>
      <c r="DQF236" s="250"/>
      <c r="DQG236" s="248"/>
      <c r="DQH236" s="249"/>
      <c r="DQI236" s="250"/>
      <c r="DQJ236" s="248"/>
      <c r="DQK236" s="249"/>
      <c r="DQL236" s="250"/>
      <c r="DQM236" s="248"/>
      <c r="DQN236" s="249"/>
      <c r="DQO236" s="250"/>
      <c r="DQP236" s="248"/>
      <c r="DQQ236" s="249"/>
      <c r="DQR236" s="250"/>
      <c r="DQS236" s="248"/>
      <c r="DQT236" s="249"/>
      <c r="DQU236" s="250"/>
      <c r="DQV236" s="248"/>
      <c r="DQW236" s="249"/>
      <c r="DQX236" s="250"/>
      <c r="DQY236" s="248"/>
      <c r="DQZ236" s="249"/>
      <c r="DRA236" s="250"/>
      <c r="DRB236" s="248"/>
      <c r="DRC236" s="249"/>
      <c r="DRD236" s="250"/>
      <c r="DRE236" s="248"/>
      <c r="DRF236" s="249"/>
      <c r="DRG236" s="250"/>
      <c r="DRH236" s="248"/>
      <c r="DRI236" s="249"/>
      <c r="DRJ236" s="250"/>
      <c r="DRK236" s="248"/>
      <c r="DRL236" s="249"/>
      <c r="DRM236" s="250"/>
      <c r="DRN236" s="248"/>
      <c r="DRO236" s="249"/>
      <c r="DRP236" s="250"/>
      <c r="DRQ236" s="248"/>
      <c r="DRR236" s="249"/>
      <c r="DRS236" s="250"/>
      <c r="DRT236" s="248"/>
      <c r="DRU236" s="249"/>
      <c r="DRV236" s="250"/>
      <c r="DRW236" s="248"/>
      <c r="DRX236" s="249"/>
      <c r="DRY236" s="250"/>
      <c r="DRZ236" s="248"/>
      <c r="DSA236" s="249"/>
      <c r="DSB236" s="250"/>
      <c r="DSC236" s="248"/>
      <c r="DSD236" s="249"/>
      <c r="DSE236" s="250"/>
      <c r="DSF236" s="248"/>
      <c r="DSG236" s="249"/>
      <c r="DSH236" s="250"/>
      <c r="DSI236" s="248"/>
      <c r="DSJ236" s="249"/>
      <c r="DSK236" s="250"/>
      <c r="DSL236" s="248"/>
      <c r="DSM236" s="249"/>
      <c r="DSN236" s="250"/>
      <c r="DSO236" s="248"/>
      <c r="DSP236" s="249"/>
      <c r="DSQ236" s="250"/>
      <c r="DSR236" s="248"/>
      <c r="DSS236" s="249"/>
      <c r="DST236" s="250"/>
      <c r="DSU236" s="248"/>
      <c r="DSV236" s="249"/>
      <c r="DSW236" s="250"/>
      <c r="DSX236" s="248"/>
      <c r="DSY236" s="249"/>
      <c r="DSZ236" s="250"/>
      <c r="DTA236" s="248"/>
      <c r="DTB236" s="249"/>
      <c r="DTC236" s="250"/>
      <c r="DTD236" s="248"/>
      <c r="DTE236" s="249"/>
      <c r="DTF236" s="250"/>
      <c r="DTG236" s="248"/>
      <c r="DTH236" s="249"/>
      <c r="DTI236" s="250"/>
      <c r="DTJ236" s="248"/>
      <c r="DTK236" s="249"/>
      <c r="DTL236" s="250"/>
      <c r="DTM236" s="248"/>
      <c r="DTN236" s="249"/>
      <c r="DTO236" s="250"/>
      <c r="DTP236" s="248"/>
      <c r="DTQ236" s="249"/>
      <c r="DTR236" s="250"/>
      <c r="DTS236" s="248"/>
      <c r="DTT236" s="249"/>
      <c r="DTU236" s="250"/>
      <c r="DTV236" s="248"/>
      <c r="DTW236" s="249"/>
      <c r="DTX236" s="250"/>
      <c r="DTY236" s="248"/>
      <c r="DTZ236" s="249"/>
      <c r="DUA236" s="250"/>
      <c r="DUB236" s="248"/>
      <c r="DUC236" s="249"/>
      <c r="DUD236" s="250"/>
      <c r="DUE236" s="248"/>
      <c r="DUF236" s="249"/>
      <c r="DUG236" s="250"/>
      <c r="DUH236" s="248"/>
      <c r="DUI236" s="249"/>
      <c r="DUJ236" s="250"/>
      <c r="DUK236" s="248"/>
      <c r="DUL236" s="249"/>
      <c r="DUM236" s="250"/>
      <c r="DUN236" s="248"/>
      <c r="DUO236" s="249"/>
      <c r="DUP236" s="250"/>
      <c r="DUQ236" s="248"/>
      <c r="DUR236" s="249"/>
      <c r="DUS236" s="250"/>
      <c r="DUT236" s="248"/>
      <c r="DUU236" s="249"/>
      <c r="DUV236" s="250"/>
      <c r="DUW236" s="248"/>
      <c r="DUX236" s="249"/>
      <c r="DUY236" s="250"/>
      <c r="DUZ236" s="248"/>
      <c r="DVA236" s="249"/>
      <c r="DVB236" s="250"/>
      <c r="DVC236" s="248"/>
      <c r="DVD236" s="249"/>
      <c r="DVE236" s="250"/>
      <c r="DVF236" s="248"/>
      <c r="DVG236" s="249"/>
      <c r="DVH236" s="250"/>
      <c r="DVI236" s="248"/>
      <c r="DVJ236" s="249"/>
      <c r="DVK236" s="250"/>
      <c r="DVL236" s="248"/>
      <c r="DVM236" s="249"/>
      <c r="DVN236" s="250"/>
      <c r="DVO236" s="248"/>
      <c r="DVP236" s="249"/>
      <c r="DVQ236" s="250"/>
      <c r="DVR236" s="248"/>
      <c r="DVS236" s="249"/>
      <c r="DVT236" s="250"/>
      <c r="DVU236" s="248"/>
      <c r="DVV236" s="249"/>
      <c r="DVW236" s="250"/>
      <c r="DVX236" s="248"/>
      <c r="DVY236" s="249"/>
      <c r="DVZ236" s="250"/>
      <c r="DWA236" s="248"/>
      <c r="DWB236" s="249"/>
      <c r="DWC236" s="250"/>
      <c r="DWD236" s="248"/>
      <c r="DWE236" s="249"/>
      <c r="DWF236" s="250"/>
      <c r="DWG236" s="248"/>
      <c r="DWH236" s="249"/>
      <c r="DWI236" s="250"/>
      <c r="DWJ236" s="248"/>
      <c r="DWK236" s="249"/>
      <c r="DWL236" s="250"/>
      <c r="DWM236" s="248"/>
      <c r="DWN236" s="249"/>
      <c r="DWO236" s="250"/>
      <c r="DWP236" s="248"/>
      <c r="DWQ236" s="249"/>
      <c r="DWR236" s="250"/>
      <c r="DWS236" s="248"/>
      <c r="DWT236" s="249"/>
      <c r="DWU236" s="250"/>
      <c r="DWV236" s="248"/>
      <c r="DWW236" s="249"/>
      <c r="DWX236" s="250"/>
      <c r="DWY236" s="248"/>
      <c r="DWZ236" s="249"/>
      <c r="DXA236" s="250"/>
      <c r="DXB236" s="248"/>
      <c r="DXC236" s="249"/>
      <c r="DXD236" s="250"/>
      <c r="DXE236" s="248"/>
      <c r="DXF236" s="249"/>
      <c r="DXG236" s="250"/>
      <c r="DXH236" s="248"/>
      <c r="DXI236" s="249"/>
      <c r="DXJ236" s="250"/>
      <c r="DXK236" s="248"/>
      <c r="DXL236" s="249"/>
      <c r="DXM236" s="250"/>
      <c r="DXN236" s="248"/>
      <c r="DXO236" s="249"/>
      <c r="DXP236" s="250"/>
      <c r="DXQ236" s="248"/>
      <c r="DXR236" s="249"/>
      <c r="DXS236" s="250"/>
      <c r="DXT236" s="248"/>
      <c r="DXU236" s="249"/>
      <c r="DXV236" s="250"/>
      <c r="DXW236" s="248"/>
      <c r="DXX236" s="249"/>
      <c r="DXY236" s="250"/>
      <c r="DXZ236" s="248"/>
      <c r="DYA236" s="249"/>
      <c r="DYB236" s="250"/>
      <c r="DYC236" s="248"/>
      <c r="DYD236" s="249"/>
      <c r="DYE236" s="250"/>
      <c r="DYF236" s="248"/>
      <c r="DYG236" s="249"/>
      <c r="DYH236" s="250"/>
      <c r="DYI236" s="248"/>
      <c r="DYJ236" s="249"/>
      <c r="DYK236" s="250"/>
      <c r="DYL236" s="248"/>
      <c r="DYM236" s="249"/>
      <c r="DYN236" s="250"/>
      <c r="DYO236" s="248"/>
      <c r="DYP236" s="249"/>
      <c r="DYQ236" s="250"/>
      <c r="DYR236" s="248"/>
      <c r="DYS236" s="249"/>
      <c r="DYT236" s="250"/>
      <c r="DYU236" s="248"/>
      <c r="DYV236" s="249"/>
      <c r="DYW236" s="250"/>
      <c r="DYX236" s="248"/>
      <c r="DYY236" s="249"/>
      <c r="DYZ236" s="250"/>
      <c r="DZA236" s="248"/>
      <c r="DZB236" s="249"/>
      <c r="DZC236" s="250"/>
      <c r="DZD236" s="248"/>
      <c r="DZE236" s="249"/>
      <c r="DZF236" s="250"/>
      <c r="DZG236" s="248"/>
      <c r="DZH236" s="249"/>
      <c r="DZI236" s="250"/>
      <c r="DZJ236" s="248"/>
      <c r="DZK236" s="249"/>
      <c r="DZL236" s="250"/>
      <c r="DZM236" s="248"/>
      <c r="DZN236" s="249"/>
      <c r="DZO236" s="250"/>
      <c r="DZP236" s="248"/>
      <c r="DZQ236" s="249"/>
      <c r="DZR236" s="250"/>
      <c r="DZS236" s="248"/>
      <c r="DZT236" s="249"/>
      <c r="DZU236" s="250"/>
      <c r="DZV236" s="248"/>
      <c r="DZW236" s="249"/>
      <c r="DZX236" s="250"/>
      <c r="DZY236" s="248"/>
      <c r="DZZ236" s="249"/>
      <c r="EAA236" s="250"/>
      <c r="EAB236" s="248"/>
      <c r="EAC236" s="249"/>
      <c r="EAD236" s="250"/>
      <c r="EAE236" s="248"/>
      <c r="EAF236" s="249"/>
      <c r="EAG236" s="250"/>
      <c r="EAH236" s="248"/>
      <c r="EAI236" s="249"/>
      <c r="EAJ236" s="250"/>
      <c r="EAK236" s="248"/>
      <c r="EAL236" s="249"/>
      <c r="EAM236" s="250"/>
      <c r="EAN236" s="248"/>
      <c r="EAO236" s="249"/>
      <c r="EAP236" s="250"/>
      <c r="EAQ236" s="248"/>
      <c r="EAR236" s="249"/>
      <c r="EAS236" s="250"/>
      <c r="EAT236" s="248"/>
      <c r="EAU236" s="249"/>
      <c r="EAV236" s="250"/>
      <c r="EAW236" s="248"/>
      <c r="EAX236" s="249"/>
      <c r="EAY236" s="250"/>
      <c r="EAZ236" s="248"/>
      <c r="EBA236" s="249"/>
      <c r="EBB236" s="250"/>
      <c r="EBC236" s="248"/>
      <c r="EBD236" s="249"/>
      <c r="EBE236" s="250"/>
      <c r="EBF236" s="248"/>
      <c r="EBG236" s="249"/>
      <c r="EBH236" s="250"/>
      <c r="EBI236" s="248"/>
      <c r="EBJ236" s="249"/>
      <c r="EBK236" s="250"/>
      <c r="EBL236" s="248"/>
      <c r="EBM236" s="249"/>
      <c r="EBN236" s="250"/>
      <c r="EBO236" s="248"/>
      <c r="EBP236" s="249"/>
      <c r="EBQ236" s="250"/>
      <c r="EBR236" s="248"/>
      <c r="EBS236" s="249"/>
      <c r="EBT236" s="250"/>
      <c r="EBU236" s="248"/>
      <c r="EBV236" s="249"/>
      <c r="EBW236" s="250"/>
      <c r="EBX236" s="248"/>
      <c r="EBY236" s="249"/>
      <c r="EBZ236" s="250"/>
      <c r="ECA236" s="248"/>
      <c r="ECB236" s="249"/>
      <c r="ECC236" s="250"/>
      <c r="ECD236" s="248"/>
      <c r="ECE236" s="249"/>
      <c r="ECF236" s="250"/>
      <c r="ECG236" s="248"/>
      <c r="ECH236" s="249"/>
      <c r="ECI236" s="250"/>
      <c r="ECJ236" s="248"/>
      <c r="ECK236" s="249"/>
      <c r="ECL236" s="250"/>
      <c r="ECM236" s="248"/>
      <c r="ECN236" s="249"/>
      <c r="ECO236" s="250"/>
      <c r="ECP236" s="248"/>
      <c r="ECQ236" s="249"/>
      <c r="ECR236" s="250"/>
      <c r="ECS236" s="248"/>
      <c r="ECT236" s="249"/>
      <c r="ECU236" s="250"/>
      <c r="ECV236" s="248"/>
      <c r="ECW236" s="249"/>
      <c r="ECX236" s="250"/>
      <c r="ECY236" s="248"/>
      <c r="ECZ236" s="249"/>
      <c r="EDA236" s="250"/>
      <c r="EDB236" s="248"/>
      <c r="EDC236" s="249"/>
      <c r="EDD236" s="250"/>
      <c r="EDE236" s="248"/>
      <c r="EDF236" s="249"/>
      <c r="EDG236" s="250"/>
      <c r="EDH236" s="248"/>
      <c r="EDI236" s="249"/>
      <c r="EDJ236" s="250"/>
      <c r="EDK236" s="248"/>
      <c r="EDL236" s="249"/>
      <c r="EDM236" s="250"/>
      <c r="EDN236" s="248"/>
      <c r="EDO236" s="249"/>
      <c r="EDP236" s="250"/>
      <c r="EDQ236" s="248"/>
      <c r="EDR236" s="249"/>
      <c r="EDS236" s="250"/>
      <c r="EDT236" s="248"/>
      <c r="EDU236" s="249"/>
      <c r="EDV236" s="250"/>
      <c r="EDW236" s="248"/>
      <c r="EDX236" s="249"/>
      <c r="EDY236" s="250"/>
      <c r="EDZ236" s="248"/>
      <c r="EEA236" s="249"/>
      <c r="EEB236" s="250"/>
      <c r="EEC236" s="248"/>
      <c r="EED236" s="249"/>
      <c r="EEE236" s="250"/>
      <c r="EEF236" s="248"/>
      <c r="EEG236" s="249"/>
      <c r="EEH236" s="250"/>
      <c r="EEI236" s="248"/>
      <c r="EEJ236" s="249"/>
      <c r="EEK236" s="250"/>
      <c r="EEL236" s="248"/>
      <c r="EEM236" s="249"/>
      <c r="EEN236" s="250"/>
      <c r="EEO236" s="248"/>
      <c r="EEP236" s="249"/>
      <c r="EEQ236" s="250"/>
      <c r="EER236" s="248"/>
      <c r="EES236" s="249"/>
      <c r="EET236" s="250"/>
      <c r="EEU236" s="248"/>
      <c r="EEV236" s="249"/>
      <c r="EEW236" s="250"/>
      <c r="EEX236" s="248"/>
      <c r="EEY236" s="249"/>
      <c r="EEZ236" s="250"/>
      <c r="EFA236" s="248"/>
      <c r="EFB236" s="249"/>
      <c r="EFC236" s="250"/>
      <c r="EFD236" s="248"/>
      <c r="EFE236" s="249"/>
      <c r="EFF236" s="250"/>
      <c r="EFG236" s="248"/>
      <c r="EFH236" s="249"/>
      <c r="EFI236" s="250"/>
      <c r="EFJ236" s="248"/>
      <c r="EFK236" s="249"/>
      <c r="EFL236" s="250"/>
      <c r="EFM236" s="248"/>
      <c r="EFN236" s="249"/>
      <c r="EFO236" s="250"/>
      <c r="EFP236" s="248"/>
      <c r="EFQ236" s="249"/>
      <c r="EFR236" s="250"/>
      <c r="EFS236" s="248"/>
      <c r="EFT236" s="249"/>
      <c r="EFU236" s="250"/>
      <c r="EFV236" s="248"/>
      <c r="EFW236" s="249"/>
      <c r="EFX236" s="250"/>
      <c r="EFY236" s="248"/>
      <c r="EFZ236" s="249"/>
      <c r="EGA236" s="250"/>
      <c r="EGB236" s="248"/>
      <c r="EGC236" s="249"/>
      <c r="EGD236" s="250"/>
      <c r="EGE236" s="248"/>
      <c r="EGF236" s="249"/>
      <c r="EGG236" s="250"/>
      <c r="EGH236" s="248"/>
      <c r="EGI236" s="249"/>
      <c r="EGJ236" s="250"/>
      <c r="EGK236" s="248"/>
      <c r="EGL236" s="249"/>
      <c r="EGM236" s="250"/>
      <c r="EGN236" s="248"/>
      <c r="EGO236" s="249"/>
      <c r="EGP236" s="250"/>
      <c r="EGQ236" s="248"/>
      <c r="EGR236" s="249"/>
      <c r="EGS236" s="250"/>
      <c r="EGT236" s="248"/>
      <c r="EGU236" s="249"/>
      <c r="EGV236" s="250"/>
      <c r="EGW236" s="248"/>
      <c r="EGX236" s="249"/>
      <c r="EGY236" s="250"/>
      <c r="EGZ236" s="248"/>
      <c r="EHA236" s="249"/>
      <c r="EHB236" s="250"/>
      <c r="EHC236" s="248"/>
      <c r="EHD236" s="249"/>
      <c r="EHE236" s="250"/>
      <c r="EHF236" s="248"/>
      <c r="EHG236" s="249"/>
      <c r="EHH236" s="250"/>
      <c r="EHI236" s="248"/>
      <c r="EHJ236" s="249"/>
      <c r="EHK236" s="250"/>
      <c r="EHL236" s="248"/>
      <c r="EHM236" s="249"/>
      <c r="EHN236" s="250"/>
      <c r="EHO236" s="248"/>
      <c r="EHP236" s="249"/>
      <c r="EHQ236" s="250"/>
      <c r="EHR236" s="248"/>
      <c r="EHS236" s="249"/>
      <c r="EHT236" s="250"/>
      <c r="EHU236" s="248"/>
      <c r="EHV236" s="249"/>
      <c r="EHW236" s="250"/>
      <c r="EHX236" s="248"/>
      <c r="EHY236" s="249"/>
      <c r="EHZ236" s="250"/>
      <c r="EIA236" s="248"/>
      <c r="EIB236" s="249"/>
      <c r="EIC236" s="250"/>
      <c r="EID236" s="248"/>
      <c r="EIE236" s="249"/>
      <c r="EIF236" s="250"/>
      <c r="EIG236" s="248"/>
      <c r="EIH236" s="249"/>
      <c r="EII236" s="250"/>
      <c r="EIJ236" s="248"/>
      <c r="EIK236" s="249"/>
      <c r="EIL236" s="250"/>
      <c r="EIM236" s="248"/>
      <c r="EIN236" s="249"/>
      <c r="EIO236" s="250"/>
      <c r="EIP236" s="248"/>
      <c r="EIQ236" s="249"/>
      <c r="EIR236" s="250"/>
      <c r="EIS236" s="248"/>
      <c r="EIT236" s="249"/>
      <c r="EIU236" s="250"/>
      <c r="EIV236" s="248"/>
      <c r="EIW236" s="249"/>
      <c r="EIX236" s="250"/>
      <c r="EIY236" s="248"/>
      <c r="EIZ236" s="249"/>
      <c r="EJA236" s="250"/>
      <c r="EJB236" s="248"/>
      <c r="EJC236" s="249"/>
      <c r="EJD236" s="250"/>
      <c r="EJE236" s="248"/>
      <c r="EJF236" s="249"/>
      <c r="EJG236" s="250"/>
      <c r="EJH236" s="248"/>
      <c r="EJI236" s="249"/>
      <c r="EJJ236" s="250"/>
      <c r="EJK236" s="248"/>
      <c r="EJL236" s="249"/>
      <c r="EJM236" s="250"/>
      <c r="EJN236" s="248"/>
      <c r="EJO236" s="249"/>
      <c r="EJP236" s="250"/>
      <c r="EJQ236" s="248"/>
      <c r="EJR236" s="249"/>
      <c r="EJS236" s="250"/>
      <c r="EJT236" s="248"/>
      <c r="EJU236" s="249"/>
      <c r="EJV236" s="250"/>
      <c r="EJW236" s="248"/>
      <c r="EJX236" s="249"/>
      <c r="EJY236" s="250"/>
      <c r="EJZ236" s="248"/>
      <c r="EKA236" s="249"/>
      <c r="EKB236" s="250"/>
      <c r="EKC236" s="248"/>
      <c r="EKD236" s="249"/>
      <c r="EKE236" s="250"/>
      <c r="EKF236" s="248"/>
      <c r="EKG236" s="249"/>
      <c r="EKH236" s="250"/>
      <c r="EKI236" s="248"/>
      <c r="EKJ236" s="249"/>
      <c r="EKK236" s="250"/>
      <c r="EKL236" s="248"/>
      <c r="EKM236" s="249"/>
      <c r="EKN236" s="250"/>
      <c r="EKO236" s="248"/>
      <c r="EKP236" s="249"/>
      <c r="EKQ236" s="250"/>
      <c r="EKR236" s="248"/>
      <c r="EKS236" s="249"/>
      <c r="EKT236" s="250"/>
      <c r="EKU236" s="248"/>
      <c r="EKV236" s="249"/>
      <c r="EKW236" s="250"/>
      <c r="EKX236" s="248"/>
      <c r="EKY236" s="249"/>
      <c r="EKZ236" s="250"/>
      <c r="ELA236" s="248"/>
      <c r="ELB236" s="249"/>
      <c r="ELC236" s="250"/>
      <c r="ELD236" s="248"/>
      <c r="ELE236" s="249"/>
      <c r="ELF236" s="250"/>
      <c r="ELG236" s="248"/>
      <c r="ELH236" s="249"/>
      <c r="ELI236" s="250"/>
      <c r="ELJ236" s="248"/>
      <c r="ELK236" s="249"/>
      <c r="ELL236" s="250"/>
      <c r="ELM236" s="248"/>
      <c r="ELN236" s="249"/>
      <c r="ELO236" s="250"/>
      <c r="ELP236" s="248"/>
      <c r="ELQ236" s="249"/>
      <c r="ELR236" s="250"/>
      <c r="ELS236" s="248"/>
      <c r="ELT236" s="249"/>
      <c r="ELU236" s="250"/>
      <c r="ELV236" s="248"/>
      <c r="ELW236" s="249"/>
      <c r="ELX236" s="250"/>
      <c r="ELY236" s="248"/>
      <c r="ELZ236" s="249"/>
      <c r="EMA236" s="250"/>
      <c r="EMB236" s="248"/>
      <c r="EMC236" s="249"/>
      <c r="EMD236" s="250"/>
      <c r="EME236" s="248"/>
      <c r="EMF236" s="249"/>
      <c r="EMG236" s="250"/>
      <c r="EMH236" s="248"/>
      <c r="EMI236" s="249"/>
      <c r="EMJ236" s="250"/>
      <c r="EMK236" s="248"/>
      <c r="EML236" s="249"/>
      <c r="EMM236" s="250"/>
      <c r="EMN236" s="248"/>
      <c r="EMO236" s="249"/>
      <c r="EMP236" s="250"/>
      <c r="EMQ236" s="248"/>
      <c r="EMR236" s="249"/>
      <c r="EMS236" s="250"/>
      <c r="EMT236" s="248"/>
      <c r="EMU236" s="249"/>
      <c r="EMV236" s="250"/>
      <c r="EMW236" s="248"/>
      <c r="EMX236" s="249"/>
      <c r="EMY236" s="250"/>
      <c r="EMZ236" s="248"/>
      <c r="ENA236" s="249"/>
      <c r="ENB236" s="250"/>
      <c r="ENC236" s="248"/>
      <c r="END236" s="249"/>
      <c r="ENE236" s="250"/>
      <c r="ENF236" s="248"/>
      <c r="ENG236" s="249"/>
      <c r="ENH236" s="250"/>
      <c r="ENI236" s="248"/>
      <c r="ENJ236" s="249"/>
      <c r="ENK236" s="250"/>
      <c r="ENL236" s="248"/>
      <c r="ENM236" s="249"/>
      <c r="ENN236" s="250"/>
      <c r="ENO236" s="248"/>
      <c r="ENP236" s="249"/>
      <c r="ENQ236" s="250"/>
      <c r="ENR236" s="248"/>
      <c r="ENS236" s="249"/>
      <c r="ENT236" s="250"/>
      <c r="ENU236" s="248"/>
      <c r="ENV236" s="249"/>
      <c r="ENW236" s="250"/>
      <c r="ENX236" s="248"/>
      <c r="ENY236" s="249"/>
      <c r="ENZ236" s="250"/>
      <c r="EOA236" s="248"/>
      <c r="EOB236" s="249"/>
      <c r="EOC236" s="250"/>
      <c r="EOD236" s="248"/>
      <c r="EOE236" s="249"/>
      <c r="EOF236" s="250"/>
      <c r="EOG236" s="248"/>
      <c r="EOH236" s="249"/>
      <c r="EOI236" s="250"/>
      <c r="EOJ236" s="248"/>
      <c r="EOK236" s="249"/>
      <c r="EOL236" s="250"/>
      <c r="EOM236" s="248"/>
      <c r="EON236" s="249"/>
      <c r="EOO236" s="250"/>
      <c r="EOP236" s="248"/>
      <c r="EOQ236" s="249"/>
      <c r="EOR236" s="250"/>
      <c r="EOS236" s="248"/>
      <c r="EOT236" s="249"/>
      <c r="EOU236" s="250"/>
      <c r="EOV236" s="248"/>
      <c r="EOW236" s="249"/>
      <c r="EOX236" s="250"/>
      <c r="EOY236" s="248"/>
      <c r="EOZ236" s="249"/>
      <c r="EPA236" s="250"/>
      <c r="EPB236" s="248"/>
      <c r="EPC236" s="249"/>
      <c r="EPD236" s="250"/>
      <c r="EPE236" s="248"/>
      <c r="EPF236" s="249"/>
      <c r="EPG236" s="250"/>
      <c r="EPH236" s="248"/>
      <c r="EPI236" s="249"/>
      <c r="EPJ236" s="250"/>
      <c r="EPK236" s="248"/>
      <c r="EPL236" s="249"/>
      <c r="EPM236" s="250"/>
      <c r="EPN236" s="248"/>
      <c r="EPO236" s="249"/>
      <c r="EPP236" s="250"/>
      <c r="EPQ236" s="248"/>
      <c r="EPR236" s="249"/>
      <c r="EPS236" s="250"/>
      <c r="EPT236" s="248"/>
      <c r="EPU236" s="249"/>
      <c r="EPV236" s="250"/>
      <c r="EPW236" s="248"/>
      <c r="EPX236" s="249"/>
      <c r="EPY236" s="250"/>
      <c r="EPZ236" s="248"/>
      <c r="EQA236" s="249"/>
      <c r="EQB236" s="250"/>
      <c r="EQC236" s="248"/>
      <c r="EQD236" s="249"/>
      <c r="EQE236" s="250"/>
      <c r="EQF236" s="248"/>
      <c r="EQG236" s="249"/>
      <c r="EQH236" s="250"/>
      <c r="EQI236" s="248"/>
      <c r="EQJ236" s="249"/>
      <c r="EQK236" s="250"/>
      <c r="EQL236" s="248"/>
      <c r="EQM236" s="249"/>
      <c r="EQN236" s="250"/>
      <c r="EQO236" s="248"/>
      <c r="EQP236" s="249"/>
      <c r="EQQ236" s="250"/>
      <c r="EQR236" s="248"/>
      <c r="EQS236" s="249"/>
      <c r="EQT236" s="250"/>
      <c r="EQU236" s="248"/>
      <c r="EQV236" s="249"/>
      <c r="EQW236" s="250"/>
      <c r="EQX236" s="248"/>
      <c r="EQY236" s="249"/>
      <c r="EQZ236" s="250"/>
      <c r="ERA236" s="248"/>
      <c r="ERB236" s="249"/>
      <c r="ERC236" s="250"/>
      <c r="ERD236" s="248"/>
      <c r="ERE236" s="249"/>
      <c r="ERF236" s="250"/>
      <c r="ERG236" s="248"/>
      <c r="ERH236" s="249"/>
      <c r="ERI236" s="250"/>
      <c r="ERJ236" s="248"/>
      <c r="ERK236" s="249"/>
      <c r="ERL236" s="250"/>
      <c r="ERM236" s="248"/>
      <c r="ERN236" s="249"/>
      <c r="ERO236" s="250"/>
      <c r="ERP236" s="248"/>
      <c r="ERQ236" s="249"/>
      <c r="ERR236" s="250"/>
      <c r="ERS236" s="248"/>
      <c r="ERT236" s="249"/>
      <c r="ERU236" s="250"/>
      <c r="ERV236" s="248"/>
      <c r="ERW236" s="249"/>
      <c r="ERX236" s="250"/>
      <c r="ERY236" s="248"/>
      <c r="ERZ236" s="249"/>
      <c r="ESA236" s="250"/>
      <c r="ESB236" s="248"/>
      <c r="ESC236" s="249"/>
      <c r="ESD236" s="250"/>
      <c r="ESE236" s="248"/>
      <c r="ESF236" s="249"/>
      <c r="ESG236" s="250"/>
      <c r="ESH236" s="248"/>
      <c r="ESI236" s="249"/>
      <c r="ESJ236" s="250"/>
      <c r="ESK236" s="248"/>
      <c r="ESL236" s="249"/>
      <c r="ESM236" s="250"/>
      <c r="ESN236" s="248"/>
      <c r="ESO236" s="249"/>
      <c r="ESP236" s="250"/>
      <c r="ESQ236" s="248"/>
      <c r="ESR236" s="249"/>
      <c r="ESS236" s="250"/>
      <c r="EST236" s="248"/>
      <c r="ESU236" s="249"/>
      <c r="ESV236" s="250"/>
      <c r="ESW236" s="248"/>
      <c r="ESX236" s="249"/>
      <c r="ESY236" s="250"/>
      <c r="ESZ236" s="248"/>
      <c r="ETA236" s="249"/>
      <c r="ETB236" s="250"/>
      <c r="ETC236" s="248"/>
      <c r="ETD236" s="249"/>
      <c r="ETE236" s="250"/>
      <c r="ETF236" s="248"/>
      <c r="ETG236" s="249"/>
      <c r="ETH236" s="250"/>
      <c r="ETI236" s="248"/>
      <c r="ETJ236" s="249"/>
      <c r="ETK236" s="250"/>
      <c r="ETL236" s="248"/>
      <c r="ETM236" s="249"/>
      <c r="ETN236" s="250"/>
      <c r="ETO236" s="248"/>
      <c r="ETP236" s="249"/>
      <c r="ETQ236" s="250"/>
      <c r="ETR236" s="248"/>
      <c r="ETS236" s="249"/>
      <c r="ETT236" s="250"/>
      <c r="ETU236" s="248"/>
      <c r="ETV236" s="249"/>
      <c r="ETW236" s="250"/>
      <c r="ETX236" s="248"/>
      <c r="ETY236" s="249"/>
      <c r="ETZ236" s="250"/>
      <c r="EUA236" s="248"/>
      <c r="EUB236" s="249"/>
      <c r="EUC236" s="250"/>
      <c r="EUD236" s="248"/>
      <c r="EUE236" s="249"/>
      <c r="EUF236" s="250"/>
      <c r="EUG236" s="248"/>
      <c r="EUH236" s="249"/>
      <c r="EUI236" s="250"/>
      <c r="EUJ236" s="248"/>
      <c r="EUK236" s="249"/>
      <c r="EUL236" s="250"/>
      <c r="EUM236" s="248"/>
      <c r="EUN236" s="249"/>
      <c r="EUO236" s="250"/>
      <c r="EUP236" s="248"/>
      <c r="EUQ236" s="249"/>
      <c r="EUR236" s="250"/>
      <c r="EUS236" s="248"/>
      <c r="EUT236" s="249"/>
      <c r="EUU236" s="250"/>
      <c r="EUV236" s="248"/>
      <c r="EUW236" s="249"/>
      <c r="EUX236" s="250"/>
      <c r="EUY236" s="248"/>
      <c r="EUZ236" s="249"/>
      <c r="EVA236" s="250"/>
      <c r="EVB236" s="248"/>
      <c r="EVC236" s="249"/>
      <c r="EVD236" s="250"/>
      <c r="EVE236" s="248"/>
      <c r="EVF236" s="249"/>
      <c r="EVG236" s="250"/>
      <c r="EVH236" s="248"/>
      <c r="EVI236" s="249"/>
      <c r="EVJ236" s="250"/>
      <c r="EVK236" s="248"/>
      <c r="EVL236" s="249"/>
      <c r="EVM236" s="250"/>
      <c r="EVN236" s="248"/>
      <c r="EVO236" s="249"/>
      <c r="EVP236" s="250"/>
      <c r="EVQ236" s="248"/>
      <c r="EVR236" s="249"/>
      <c r="EVS236" s="250"/>
      <c r="EVT236" s="248"/>
      <c r="EVU236" s="249"/>
      <c r="EVV236" s="250"/>
      <c r="EVW236" s="248"/>
      <c r="EVX236" s="249"/>
      <c r="EVY236" s="250"/>
      <c r="EVZ236" s="248"/>
      <c r="EWA236" s="249"/>
      <c r="EWB236" s="250"/>
      <c r="EWC236" s="248"/>
      <c r="EWD236" s="249"/>
      <c r="EWE236" s="250"/>
      <c r="EWF236" s="248"/>
      <c r="EWG236" s="249"/>
      <c r="EWH236" s="250"/>
      <c r="EWI236" s="248"/>
      <c r="EWJ236" s="249"/>
      <c r="EWK236" s="250"/>
      <c r="EWL236" s="248"/>
      <c r="EWM236" s="249"/>
      <c r="EWN236" s="250"/>
      <c r="EWO236" s="248"/>
      <c r="EWP236" s="249"/>
      <c r="EWQ236" s="250"/>
      <c r="EWR236" s="248"/>
      <c r="EWS236" s="249"/>
      <c r="EWT236" s="250"/>
      <c r="EWU236" s="248"/>
      <c r="EWV236" s="249"/>
      <c r="EWW236" s="250"/>
      <c r="EWX236" s="248"/>
      <c r="EWY236" s="249"/>
      <c r="EWZ236" s="250"/>
      <c r="EXA236" s="248"/>
      <c r="EXB236" s="249"/>
      <c r="EXC236" s="250"/>
      <c r="EXD236" s="248"/>
      <c r="EXE236" s="249"/>
      <c r="EXF236" s="250"/>
      <c r="EXG236" s="248"/>
      <c r="EXH236" s="249"/>
      <c r="EXI236" s="250"/>
      <c r="EXJ236" s="248"/>
      <c r="EXK236" s="249"/>
      <c r="EXL236" s="250"/>
      <c r="EXM236" s="248"/>
      <c r="EXN236" s="249"/>
      <c r="EXO236" s="250"/>
      <c r="EXP236" s="248"/>
      <c r="EXQ236" s="249"/>
      <c r="EXR236" s="250"/>
      <c r="EXS236" s="248"/>
      <c r="EXT236" s="249"/>
      <c r="EXU236" s="250"/>
      <c r="EXV236" s="248"/>
      <c r="EXW236" s="249"/>
      <c r="EXX236" s="250"/>
      <c r="EXY236" s="248"/>
      <c r="EXZ236" s="249"/>
      <c r="EYA236" s="250"/>
      <c r="EYB236" s="248"/>
      <c r="EYC236" s="249"/>
      <c r="EYD236" s="250"/>
      <c r="EYE236" s="248"/>
      <c r="EYF236" s="249"/>
      <c r="EYG236" s="250"/>
      <c r="EYH236" s="248"/>
      <c r="EYI236" s="249"/>
      <c r="EYJ236" s="250"/>
      <c r="EYK236" s="248"/>
      <c r="EYL236" s="249"/>
      <c r="EYM236" s="250"/>
      <c r="EYN236" s="248"/>
      <c r="EYO236" s="249"/>
      <c r="EYP236" s="250"/>
      <c r="EYQ236" s="248"/>
      <c r="EYR236" s="249"/>
      <c r="EYS236" s="250"/>
      <c r="EYT236" s="248"/>
      <c r="EYU236" s="249"/>
      <c r="EYV236" s="250"/>
      <c r="EYW236" s="248"/>
      <c r="EYX236" s="249"/>
      <c r="EYY236" s="250"/>
      <c r="EYZ236" s="248"/>
      <c r="EZA236" s="249"/>
      <c r="EZB236" s="250"/>
      <c r="EZC236" s="248"/>
      <c r="EZD236" s="249"/>
      <c r="EZE236" s="250"/>
      <c r="EZF236" s="248"/>
      <c r="EZG236" s="249"/>
      <c r="EZH236" s="250"/>
      <c r="EZI236" s="248"/>
      <c r="EZJ236" s="249"/>
      <c r="EZK236" s="250"/>
      <c r="EZL236" s="248"/>
      <c r="EZM236" s="249"/>
      <c r="EZN236" s="250"/>
      <c r="EZO236" s="248"/>
      <c r="EZP236" s="249"/>
      <c r="EZQ236" s="250"/>
      <c r="EZR236" s="248"/>
      <c r="EZS236" s="249"/>
      <c r="EZT236" s="250"/>
      <c r="EZU236" s="248"/>
      <c r="EZV236" s="249"/>
      <c r="EZW236" s="250"/>
      <c r="EZX236" s="248"/>
      <c r="EZY236" s="249"/>
      <c r="EZZ236" s="250"/>
      <c r="FAA236" s="248"/>
      <c r="FAB236" s="249"/>
      <c r="FAC236" s="250"/>
      <c r="FAD236" s="248"/>
      <c r="FAE236" s="249"/>
      <c r="FAF236" s="250"/>
      <c r="FAG236" s="248"/>
      <c r="FAH236" s="249"/>
      <c r="FAI236" s="250"/>
      <c r="FAJ236" s="248"/>
      <c r="FAK236" s="249"/>
      <c r="FAL236" s="250"/>
      <c r="FAM236" s="248"/>
      <c r="FAN236" s="249"/>
      <c r="FAO236" s="250"/>
      <c r="FAP236" s="248"/>
      <c r="FAQ236" s="249"/>
      <c r="FAR236" s="250"/>
      <c r="FAS236" s="248"/>
      <c r="FAT236" s="249"/>
      <c r="FAU236" s="250"/>
      <c r="FAV236" s="248"/>
      <c r="FAW236" s="249"/>
      <c r="FAX236" s="250"/>
      <c r="FAY236" s="248"/>
      <c r="FAZ236" s="249"/>
      <c r="FBA236" s="250"/>
      <c r="FBB236" s="248"/>
      <c r="FBC236" s="249"/>
      <c r="FBD236" s="250"/>
      <c r="FBE236" s="248"/>
      <c r="FBF236" s="249"/>
      <c r="FBG236" s="250"/>
      <c r="FBH236" s="248"/>
      <c r="FBI236" s="249"/>
      <c r="FBJ236" s="250"/>
      <c r="FBK236" s="248"/>
      <c r="FBL236" s="249"/>
      <c r="FBM236" s="250"/>
      <c r="FBN236" s="248"/>
      <c r="FBO236" s="249"/>
      <c r="FBP236" s="250"/>
      <c r="FBQ236" s="248"/>
      <c r="FBR236" s="249"/>
      <c r="FBS236" s="250"/>
      <c r="FBT236" s="248"/>
      <c r="FBU236" s="249"/>
      <c r="FBV236" s="250"/>
      <c r="FBW236" s="248"/>
      <c r="FBX236" s="249"/>
      <c r="FBY236" s="250"/>
      <c r="FBZ236" s="248"/>
      <c r="FCA236" s="249"/>
      <c r="FCB236" s="250"/>
      <c r="FCC236" s="248"/>
      <c r="FCD236" s="249"/>
      <c r="FCE236" s="250"/>
      <c r="FCF236" s="248"/>
      <c r="FCG236" s="249"/>
      <c r="FCH236" s="250"/>
      <c r="FCI236" s="248"/>
      <c r="FCJ236" s="249"/>
      <c r="FCK236" s="250"/>
      <c r="FCL236" s="248"/>
      <c r="FCM236" s="249"/>
      <c r="FCN236" s="250"/>
      <c r="FCO236" s="248"/>
      <c r="FCP236" s="249"/>
      <c r="FCQ236" s="250"/>
      <c r="FCR236" s="248"/>
      <c r="FCS236" s="249"/>
      <c r="FCT236" s="250"/>
      <c r="FCU236" s="248"/>
      <c r="FCV236" s="249"/>
      <c r="FCW236" s="250"/>
      <c r="FCX236" s="248"/>
      <c r="FCY236" s="249"/>
      <c r="FCZ236" s="250"/>
      <c r="FDA236" s="248"/>
      <c r="FDB236" s="249"/>
      <c r="FDC236" s="250"/>
      <c r="FDD236" s="248"/>
      <c r="FDE236" s="249"/>
      <c r="FDF236" s="250"/>
      <c r="FDG236" s="248"/>
      <c r="FDH236" s="249"/>
      <c r="FDI236" s="250"/>
      <c r="FDJ236" s="248"/>
      <c r="FDK236" s="249"/>
      <c r="FDL236" s="250"/>
      <c r="FDM236" s="248"/>
      <c r="FDN236" s="249"/>
      <c r="FDO236" s="250"/>
      <c r="FDP236" s="248"/>
      <c r="FDQ236" s="249"/>
      <c r="FDR236" s="250"/>
      <c r="FDS236" s="248"/>
      <c r="FDT236" s="249"/>
      <c r="FDU236" s="250"/>
      <c r="FDV236" s="248"/>
      <c r="FDW236" s="249"/>
      <c r="FDX236" s="250"/>
      <c r="FDY236" s="248"/>
      <c r="FDZ236" s="249"/>
      <c r="FEA236" s="250"/>
      <c r="FEB236" s="248"/>
      <c r="FEC236" s="249"/>
      <c r="FED236" s="250"/>
      <c r="FEE236" s="248"/>
      <c r="FEF236" s="249"/>
      <c r="FEG236" s="250"/>
      <c r="FEH236" s="248"/>
      <c r="FEI236" s="249"/>
      <c r="FEJ236" s="250"/>
      <c r="FEK236" s="248"/>
      <c r="FEL236" s="249"/>
      <c r="FEM236" s="250"/>
      <c r="FEN236" s="248"/>
      <c r="FEO236" s="249"/>
      <c r="FEP236" s="250"/>
      <c r="FEQ236" s="248"/>
      <c r="FER236" s="249"/>
      <c r="FES236" s="250"/>
      <c r="FET236" s="248"/>
      <c r="FEU236" s="249"/>
      <c r="FEV236" s="250"/>
      <c r="FEW236" s="248"/>
      <c r="FEX236" s="249"/>
      <c r="FEY236" s="250"/>
      <c r="FEZ236" s="248"/>
      <c r="FFA236" s="249"/>
      <c r="FFB236" s="250"/>
      <c r="FFC236" s="248"/>
      <c r="FFD236" s="249"/>
      <c r="FFE236" s="250"/>
      <c r="FFF236" s="248"/>
      <c r="FFG236" s="249"/>
      <c r="FFH236" s="250"/>
      <c r="FFI236" s="248"/>
      <c r="FFJ236" s="249"/>
      <c r="FFK236" s="250"/>
      <c r="FFL236" s="248"/>
      <c r="FFM236" s="249"/>
      <c r="FFN236" s="250"/>
      <c r="FFO236" s="248"/>
      <c r="FFP236" s="249"/>
      <c r="FFQ236" s="250"/>
      <c r="FFR236" s="248"/>
      <c r="FFS236" s="249"/>
      <c r="FFT236" s="250"/>
      <c r="FFU236" s="248"/>
      <c r="FFV236" s="249"/>
      <c r="FFW236" s="250"/>
      <c r="FFX236" s="248"/>
      <c r="FFY236" s="249"/>
      <c r="FFZ236" s="250"/>
      <c r="FGA236" s="248"/>
      <c r="FGB236" s="249"/>
      <c r="FGC236" s="250"/>
      <c r="FGD236" s="248"/>
      <c r="FGE236" s="249"/>
      <c r="FGF236" s="250"/>
      <c r="FGG236" s="248"/>
      <c r="FGH236" s="249"/>
      <c r="FGI236" s="250"/>
      <c r="FGJ236" s="248"/>
      <c r="FGK236" s="249"/>
      <c r="FGL236" s="250"/>
      <c r="FGM236" s="248"/>
      <c r="FGN236" s="249"/>
      <c r="FGO236" s="250"/>
      <c r="FGP236" s="248"/>
      <c r="FGQ236" s="249"/>
      <c r="FGR236" s="250"/>
      <c r="FGS236" s="248"/>
      <c r="FGT236" s="249"/>
      <c r="FGU236" s="250"/>
      <c r="FGV236" s="248"/>
      <c r="FGW236" s="249"/>
      <c r="FGX236" s="250"/>
      <c r="FGY236" s="248"/>
      <c r="FGZ236" s="249"/>
      <c r="FHA236" s="250"/>
      <c r="FHB236" s="248"/>
      <c r="FHC236" s="249"/>
      <c r="FHD236" s="250"/>
      <c r="FHE236" s="248"/>
      <c r="FHF236" s="249"/>
      <c r="FHG236" s="250"/>
      <c r="FHH236" s="248"/>
      <c r="FHI236" s="249"/>
      <c r="FHJ236" s="250"/>
      <c r="FHK236" s="248"/>
      <c r="FHL236" s="249"/>
      <c r="FHM236" s="250"/>
      <c r="FHN236" s="248"/>
      <c r="FHO236" s="249"/>
      <c r="FHP236" s="250"/>
      <c r="FHQ236" s="248"/>
      <c r="FHR236" s="249"/>
      <c r="FHS236" s="250"/>
      <c r="FHT236" s="248"/>
      <c r="FHU236" s="249"/>
      <c r="FHV236" s="250"/>
      <c r="FHW236" s="248"/>
      <c r="FHX236" s="249"/>
      <c r="FHY236" s="250"/>
      <c r="FHZ236" s="248"/>
      <c r="FIA236" s="249"/>
      <c r="FIB236" s="250"/>
      <c r="FIC236" s="248"/>
      <c r="FID236" s="249"/>
      <c r="FIE236" s="250"/>
      <c r="FIF236" s="248"/>
      <c r="FIG236" s="249"/>
      <c r="FIH236" s="250"/>
      <c r="FII236" s="248"/>
      <c r="FIJ236" s="249"/>
      <c r="FIK236" s="250"/>
      <c r="FIL236" s="248"/>
      <c r="FIM236" s="249"/>
      <c r="FIN236" s="250"/>
      <c r="FIO236" s="248"/>
      <c r="FIP236" s="249"/>
      <c r="FIQ236" s="250"/>
      <c r="FIR236" s="248"/>
      <c r="FIS236" s="249"/>
      <c r="FIT236" s="250"/>
      <c r="FIU236" s="248"/>
      <c r="FIV236" s="249"/>
      <c r="FIW236" s="250"/>
      <c r="FIX236" s="248"/>
      <c r="FIY236" s="249"/>
      <c r="FIZ236" s="250"/>
      <c r="FJA236" s="248"/>
      <c r="FJB236" s="249"/>
      <c r="FJC236" s="250"/>
      <c r="FJD236" s="248"/>
      <c r="FJE236" s="249"/>
      <c r="FJF236" s="250"/>
      <c r="FJG236" s="248"/>
      <c r="FJH236" s="249"/>
      <c r="FJI236" s="250"/>
      <c r="FJJ236" s="248"/>
      <c r="FJK236" s="249"/>
      <c r="FJL236" s="250"/>
      <c r="FJM236" s="248"/>
      <c r="FJN236" s="249"/>
      <c r="FJO236" s="250"/>
      <c r="FJP236" s="248"/>
      <c r="FJQ236" s="249"/>
      <c r="FJR236" s="250"/>
      <c r="FJS236" s="248"/>
      <c r="FJT236" s="249"/>
      <c r="FJU236" s="250"/>
      <c r="FJV236" s="248"/>
      <c r="FJW236" s="249"/>
      <c r="FJX236" s="250"/>
      <c r="FJY236" s="248"/>
      <c r="FJZ236" s="249"/>
      <c r="FKA236" s="250"/>
      <c r="FKB236" s="248"/>
      <c r="FKC236" s="249"/>
      <c r="FKD236" s="250"/>
      <c r="FKE236" s="248"/>
      <c r="FKF236" s="249"/>
      <c r="FKG236" s="250"/>
      <c r="FKH236" s="248"/>
      <c r="FKI236" s="249"/>
      <c r="FKJ236" s="250"/>
      <c r="FKK236" s="248"/>
      <c r="FKL236" s="249"/>
      <c r="FKM236" s="250"/>
      <c r="FKN236" s="248"/>
      <c r="FKO236" s="249"/>
      <c r="FKP236" s="250"/>
      <c r="FKQ236" s="248"/>
      <c r="FKR236" s="249"/>
      <c r="FKS236" s="250"/>
      <c r="FKT236" s="248"/>
      <c r="FKU236" s="249"/>
      <c r="FKV236" s="250"/>
      <c r="FKW236" s="248"/>
      <c r="FKX236" s="249"/>
      <c r="FKY236" s="250"/>
      <c r="FKZ236" s="248"/>
      <c r="FLA236" s="249"/>
      <c r="FLB236" s="250"/>
      <c r="FLC236" s="248"/>
      <c r="FLD236" s="249"/>
      <c r="FLE236" s="250"/>
      <c r="FLF236" s="248"/>
      <c r="FLG236" s="249"/>
      <c r="FLH236" s="250"/>
      <c r="FLI236" s="248"/>
      <c r="FLJ236" s="249"/>
      <c r="FLK236" s="250"/>
      <c r="FLL236" s="248"/>
      <c r="FLM236" s="249"/>
      <c r="FLN236" s="250"/>
      <c r="FLO236" s="248"/>
      <c r="FLP236" s="249"/>
      <c r="FLQ236" s="250"/>
      <c r="FLR236" s="248"/>
      <c r="FLS236" s="249"/>
      <c r="FLT236" s="250"/>
      <c r="FLU236" s="248"/>
      <c r="FLV236" s="249"/>
      <c r="FLW236" s="250"/>
      <c r="FLX236" s="248"/>
      <c r="FLY236" s="249"/>
      <c r="FLZ236" s="250"/>
      <c r="FMA236" s="248"/>
      <c r="FMB236" s="249"/>
      <c r="FMC236" s="250"/>
      <c r="FMD236" s="248"/>
      <c r="FME236" s="249"/>
      <c r="FMF236" s="250"/>
      <c r="FMG236" s="248"/>
      <c r="FMH236" s="249"/>
      <c r="FMI236" s="250"/>
      <c r="FMJ236" s="248"/>
      <c r="FMK236" s="249"/>
      <c r="FML236" s="250"/>
      <c r="FMM236" s="248"/>
      <c r="FMN236" s="249"/>
      <c r="FMO236" s="250"/>
      <c r="FMP236" s="248"/>
      <c r="FMQ236" s="249"/>
      <c r="FMR236" s="250"/>
      <c r="FMS236" s="248"/>
      <c r="FMT236" s="249"/>
      <c r="FMU236" s="250"/>
      <c r="FMV236" s="248"/>
      <c r="FMW236" s="249"/>
      <c r="FMX236" s="250"/>
      <c r="FMY236" s="248"/>
      <c r="FMZ236" s="249"/>
      <c r="FNA236" s="250"/>
      <c r="FNB236" s="248"/>
      <c r="FNC236" s="249"/>
      <c r="FND236" s="250"/>
      <c r="FNE236" s="248"/>
      <c r="FNF236" s="249"/>
      <c r="FNG236" s="250"/>
      <c r="FNH236" s="248"/>
      <c r="FNI236" s="249"/>
      <c r="FNJ236" s="250"/>
      <c r="FNK236" s="248"/>
      <c r="FNL236" s="249"/>
      <c r="FNM236" s="250"/>
      <c r="FNN236" s="248"/>
      <c r="FNO236" s="249"/>
      <c r="FNP236" s="250"/>
      <c r="FNQ236" s="248"/>
      <c r="FNR236" s="249"/>
      <c r="FNS236" s="250"/>
      <c r="FNT236" s="248"/>
      <c r="FNU236" s="249"/>
      <c r="FNV236" s="250"/>
      <c r="FNW236" s="248"/>
      <c r="FNX236" s="249"/>
      <c r="FNY236" s="250"/>
      <c r="FNZ236" s="248"/>
      <c r="FOA236" s="249"/>
      <c r="FOB236" s="250"/>
      <c r="FOC236" s="248"/>
      <c r="FOD236" s="249"/>
      <c r="FOE236" s="250"/>
      <c r="FOF236" s="248"/>
      <c r="FOG236" s="249"/>
      <c r="FOH236" s="250"/>
      <c r="FOI236" s="248"/>
      <c r="FOJ236" s="249"/>
      <c r="FOK236" s="250"/>
      <c r="FOL236" s="248"/>
      <c r="FOM236" s="249"/>
      <c r="FON236" s="250"/>
      <c r="FOO236" s="248"/>
      <c r="FOP236" s="249"/>
      <c r="FOQ236" s="250"/>
      <c r="FOR236" s="248"/>
      <c r="FOS236" s="249"/>
      <c r="FOT236" s="250"/>
      <c r="FOU236" s="248"/>
      <c r="FOV236" s="249"/>
      <c r="FOW236" s="250"/>
      <c r="FOX236" s="248"/>
      <c r="FOY236" s="249"/>
      <c r="FOZ236" s="250"/>
      <c r="FPA236" s="248"/>
      <c r="FPB236" s="249"/>
      <c r="FPC236" s="250"/>
      <c r="FPD236" s="248"/>
      <c r="FPE236" s="249"/>
      <c r="FPF236" s="250"/>
      <c r="FPG236" s="248"/>
      <c r="FPH236" s="249"/>
      <c r="FPI236" s="250"/>
      <c r="FPJ236" s="248"/>
      <c r="FPK236" s="249"/>
      <c r="FPL236" s="250"/>
      <c r="FPM236" s="248"/>
      <c r="FPN236" s="249"/>
      <c r="FPO236" s="250"/>
      <c r="FPP236" s="248"/>
      <c r="FPQ236" s="249"/>
      <c r="FPR236" s="250"/>
      <c r="FPS236" s="248"/>
      <c r="FPT236" s="249"/>
      <c r="FPU236" s="250"/>
      <c r="FPV236" s="248"/>
      <c r="FPW236" s="249"/>
      <c r="FPX236" s="250"/>
      <c r="FPY236" s="248"/>
      <c r="FPZ236" s="249"/>
      <c r="FQA236" s="250"/>
      <c r="FQB236" s="248"/>
      <c r="FQC236" s="249"/>
      <c r="FQD236" s="250"/>
      <c r="FQE236" s="248"/>
      <c r="FQF236" s="249"/>
      <c r="FQG236" s="250"/>
      <c r="FQH236" s="248"/>
      <c r="FQI236" s="249"/>
      <c r="FQJ236" s="250"/>
      <c r="FQK236" s="248"/>
      <c r="FQL236" s="249"/>
      <c r="FQM236" s="250"/>
      <c r="FQN236" s="248"/>
      <c r="FQO236" s="249"/>
      <c r="FQP236" s="250"/>
      <c r="FQQ236" s="248"/>
      <c r="FQR236" s="249"/>
      <c r="FQS236" s="250"/>
      <c r="FQT236" s="248"/>
      <c r="FQU236" s="249"/>
      <c r="FQV236" s="250"/>
      <c r="FQW236" s="248"/>
      <c r="FQX236" s="249"/>
      <c r="FQY236" s="250"/>
      <c r="FQZ236" s="248"/>
      <c r="FRA236" s="249"/>
      <c r="FRB236" s="250"/>
      <c r="FRC236" s="248"/>
      <c r="FRD236" s="249"/>
      <c r="FRE236" s="250"/>
      <c r="FRF236" s="248"/>
      <c r="FRG236" s="249"/>
      <c r="FRH236" s="250"/>
      <c r="FRI236" s="248"/>
      <c r="FRJ236" s="249"/>
      <c r="FRK236" s="250"/>
      <c r="FRL236" s="248"/>
      <c r="FRM236" s="249"/>
      <c r="FRN236" s="250"/>
      <c r="FRO236" s="248"/>
      <c r="FRP236" s="249"/>
      <c r="FRQ236" s="250"/>
      <c r="FRR236" s="248"/>
      <c r="FRS236" s="249"/>
      <c r="FRT236" s="250"/>
      <c r="FRU236" s="248"/>
      <c r="FRV236" s="249"/>
      <c r="FRW236" s="250"/>
      <c r="FRX236" s="248"/>
      <c r="FRY236" s="249"/>
      <c r="FRZ236" s="250"/>
      <c r="FSA236" s="248"/>
      <c r="FSB236" s="249"/>
      <c r="FSC236" s="250"/>
      <c r="FSD236" s="248"/>
      <c r="FSE236" s="249"/>
      <c r="FSF236" s="250"/>
      <c r="FSG236" s="248"/>
      <c r="FSH236" s="249"/>
      <c r="FSI236" s="250"/>
      <c r="FSJ236" s="248"/>
      <c r="FSK236" s="249"/>
      <c r="FSL236" s="250"/>
      <c r="FSM236" s="248"/>
      <c r="FSN236" s="249"/>
      <c r="FSO236" s="250"/>
      <c r="FSP236" s="248"/>
      <c r="FSQ236" s="249"/>
      <c r="FSR236" s="250"/>
      <c r="FSS236" s="248"/>
      <c r="FST236" s="249"/>
      <c r="FSU236" s="250"/>
      <c r="FSV236" s="248"/>
      <c r="FSW236" s="249"/>
      <c r="FSX236" s="250"/>
      <c r="FSY236" s="248"/>
      <c r="FSZ236" s="249"/>
      <c r="FTA236" s="250"/>
      <c r="FTB236" s="248"/>
      <c r="FTC236" s="249"/>
      <c r="FTD236" s="250"/>
      <c r="FTE236" s="248"/>
      <c r="FTF236" s="249"/>
      <c r="FTG236" s="250"/>
      <c r="FTH236" s="248"/>
      <c r="FTI236" s="249"/>
      <c r="FTJ236" s="250"/>
      <c r="FTK236" s="248"/>
      <c r="FTL236" s="249"/>
      <c r="FTM236" s="250"/>
      <c r="FTN236" s="248"/>
      <c r="FTO236" s="249"/>
      <c r="FTP236" s="250"/>
      <c r="FTQ236" s="248"/>
      <c r="FTR236" s="249"/>
      <c r="FTS236" s="250"/>
      <c r="FTT236" s="248"/>
      <c r="FTU236" s="249"/>
      <c r="FTV236" s="250"/>
      <c r="FTW236" s="248"/>
      <c r="FTX236" s="249"/>
      <c r="FTY236" s="250"/>
      <c r="FTZ236" s="248"/>
      <c r="FUA236" s="249"/>
      <c r="FUB236" s="250"/>
      <c r="FUC236" s="248"/>
      <c r="FUD236" s="249"/>
      <c r="FUE236" s="250"/>
      <c r="FUF236" s="248"/>
      <c r="FUG236" s="249"/>
      <c r="FUH236" s="250"/>
      <c r="FUI236" s="248"/>
      <c r="FUJ236" s="249"/>
      <c r="FUK236" s="250"/>
      <c r="FUL236" s="248"/>
      <c r="FUM236" s="249"/>
      <c r="FUN236" s="250"/>
      <c r="FUO236" s="248"/>
      <c r="FUP236" s="249"/>
      <c r="FUQ236" s="250"/>
      <c r="FUR236" s="248"/>
      <c r="FUS236" s="249"/>
      <c r="FUT236" s="250"/>
      <c r="FUU236" s="248"/>
      <c r="FUV236" s="249"/>
      <c r="FUW236" s="250"/>
      <c r="FUX236" s="248"/>
      <c r="FUY236" s="249"/>
      <c r="FUZ236" s="250"/>
      <c r="FVA236" s="248"/>
      <c r="FVB236" s="249"/>
      <c r="FVC236" s="250"/>
      <c r="FVD236" s="248"/>
      <c r="FVE236" s="249"/>
      <c r="FVF236" s="250"/>
      <c r="FVG236" s="248"/>
      <c r="FVH236" s="249"/>
      <c r="FVI236" s="250"/>
      <c r="FVJ236" s="248"/>
      <c r="FVK236" s="249"/>
      <c r="FVL236" s="250"/>
      <c r="FVM236" s="248"/>
      <c r="FVN236" s="249"/>
      <c r="FVO236" s="250"/>
      <c r="FVP236" s="248"/>
      <c r="FVQ236" s="249"/>
      <c r="FVR236" s="250"/>
      <c r="FVS236" s="248"/>
      <c r="FVT236" s="249"/>
      <c r="FVU236" s="250"/>
      <c r="FVV236" s="248"/>
      <c r="FVW236" s="249"/>
      <c r="FVX236" s="250"/>
      <c r="FVY236" s="248"/>
      <c r="FVZ236" s="249"/>
      <c r="FWA236" s="250"/>
      <c r="FWB236" s="248"/>
      <c r="FWC236" s="249"/>
      <c r="FWD236" s="250"/>
      <c r="FWE236" s="248"/>
      <c r="FWF236" s="249"/>
      <c r="FWG236" s="250"/>
      <c r="FWH236" s="248"/>
      <c r="FWI236" s="249"/>
      <c r="FWJ236" s="250"/>
      <c r="FWK236" s="248"/>
      <c r="FWL236" s="249"/>
      <c r="FWM236" s="250"/>
      <c r="FWN236" s="248"/>
      <c r="FWO236" s="249"/>
      <c r="FWP236" s="250"/>
      <c r="FWQ236" s="248"/>
      <c r="FWR236" s="249"/>
      <c r="FWS236" s="250"/>
      <c r="FWT236" s="248"/>
      <c r="FWU236" s="249"/>
      <c r="FWV236" s="250"/>
      <c r="FWW236" s="248"/>
      <c r="FWX236" s="249"/>
      <c r="FWY236" s="250"/>
      <c r="FWZ236" s="248"/>
      <c r="FXA236" s="249"/>
      <c r="FXB236" s="250"/>
      <c r="FXC236" s="248"/>
      <c r="FXD236" s="249"/>
      <c r="FXE236" s="250"/>
      <c r="FXF236" s="248"/>
      <c r="FXG236" s="249"/>
      <c r="FXH236" s="250"/>
      <c r="FXI236" s="248"/>
      <c r="FXJ236" s="249"/>
      <c r="FXK236" s="250"/>
      <c r="FXL236" s="248"/>
      <c r="FXM236" s="249"/>
      <c r="FXN236" s="250"/>
      <c r="FXO236" s="248"/>
      <c r="FXP236" s="249"/>
      <c r="FXQ236" s="250"/>
      <c r="FXR236" s="248"/>
      <c r="FXS236" s="249"/>
      <c r="FXT236" s="250"/>
      <c r="FXU236" s="248"/>
      <c r="FXV236" s="249"/>
      <c r="FXW236" s="250"/>
      <c r="FXX236" s="248"/>
      <c r="FXY236" s="249"/>
      <c r="FXZ236" s="250"/>
      <c r="FYA236" s="248"/>
      <c r="FYB236" s="249"/>
      <c r="FYC236" s="250"/>
      <c r="FYD236" s="248"/>
      <c r="FYE236" s="249"/>
      <c r="FYF236" s="250"/>
      <c r="FYG236" s="248"/>
      <c r="FYH236" s="249"/>
      <c r="FYI236" s="250"/>
      <c r="FYJ236" s="248"/>
      <c r="FYK236" s="249"/>
      <c r="FYL236" s="250"/>
      <c r="FYM236" s="248"/>
      <c r="FYN236" s="249"/>
      <c r="FYO236" s="250"/>
      <c r="FYP236" s="248"/>
      <c r="FYQ236" s="249"/>
      <c r="FYR236" s="250"/>
      <c r="FYS236" s="248"/>
      <c r="FYT236" s="249"/>
      <c r="FYU236" s="250"/>
      <c r="FYV236" s="248"/>
      <c r="FYW236" s="249"/>
      <c r="FYX236" s="250"/>
      <c r="FYY236" s="248"/>
      <c r="FYZ236" s="249"/>
      <c r="FZA236" s="250"/>
      <c r="FZB236" s="248"/>
      <c r="FZC236" s="249"/>
      <c r="FZD236" s="250"/>
      <c r="FZE236" s="248"/>
      <c r="FZF236" s="249"/>
      <c r="FZG236" s="250"/>
      <c r="FZH236" s="248"/>
      <c r="FZI236" s="249"/>
      <c r="FZJ236" s="250"/>
      <c r="FZK236" s="248"/>
      <c r="FZL236" s="249"/>
      <c r="FZM236" s="250"/>
      <c r="FZN236" s="248"/>
      <c r="FZO236" s="249"/>
      <c r="FZP236" s="250"/>
      <c r="FZQ236" s="248"/>
      <c r="FZR236" s="249"/>
      <c r="FZS236" s="250"/>
      <c r="FZT236" s="248"/>
      <c r="FZU236" s="249"/>
      <c r="FZV236" s="250"/>
      <c r="FZW236" s="248"/>
      <c r="FZX236" s="249"/>
      <c r="FZY236" s="250"/>
      <c r="FZZ236" s="248"/>
      <c r="GAA236" s="249"/>
      <c r="GAB236" s="250"/>
      <c r="GAC236" s="248"/>
      <c r="GAD236" s="249"/>
      <c r="GAE236" s="250"/>
      <c r="GAF236" s="248"/>
      <c r="GAG236" s="249"/>
      <c r="GAH236" s="250"/>
      <c r="GAI236" s="248"/>
      <c r="GAJ236" s="249"/>
      <c r="GAK236" s="250"/>
      <c r="GAL236" s="248"/>
      <c r="GAM236" s="249"/>
      <c r="GAN236" s="250"/>
      <c r="GAO236" s="248"/>
      <c r="GAP236" s="249"/>
      <c r="GAQ236" s="250"/>
      <c r="GAR236" s="248"/>
      <c r="GAS236" s="249"/>
      <c r="GAT236" s="250"/>
      <c r="GAU236" s="248"/>
      <c r="GAV236" s="249"/>
      <c r="GAW236" s="250"/>
      <c r="GAX236" s="248"/>
      <c r="GAY236" s="249"/>
      <c r="GAZ236" s="250"/>
      <c r="GBA236" s="248"/>
      <c r="GBB236" s="249"/>
      <c r="GBC236" s="250"/>
      <c r="GBD236" s="248"/>
      <c r="GBE236" s="249"/>
      <c r="GBF236" s="250"/>
      <c r="GBG236" s="248"/>
      <c r="GBH236" s="249"/>
      <c r="GBI236" s="250"/>
      <c r="GBJ236" s="248"/>
      <c r="GBK236" s="249"/>
      <c r="GBL236" s="250"/>
      <c r="GBM236" s="248"/>
      <c r="GBN236" s="249"/>
      <c r="GBO236" s="250"/>
      <c r="GBP236" s="248"/>
      <c r="GBQ236" s="249"/>
      <c r="GBR236" s="250"/>
      <c r="GBS236" s="248"/>
      <c r="GBT236" s="249"/>
      <c r="GBU236" s="250"/>
      <c r="GBV236" s="248"/>
      <c r="GBW236" s="249"/>
      <c r="GBX236" s="250"/>
      <c r="GBY236" s="248"/>
      <c r="GBZ236" s="249"/>
      <c r="GCA236" s="250"/>
      <c r="GCB236" s="248"/>
      <c r="GCC236" s="249"/>
      <c r="GCD236" s="250"/>
      <c r="GCE236" s="248"/>
      <c r="GCF236" s="249"/>
      <c r="GCG236" s="250"/>
      <c r="GCH236" s="248"/>
      <c r="GCI236" s="249"/>
      <c r="GCJ236" s="250"/>
      <c r="GCK236" s="248"/>
      <c r="GCL236" s="249"/>
      <c r="GCM236" s="250"/>
      <c r="GCN236" s="248"/>
      <c r="GCO236" s="249"/>
      <c r="GCP236" s="250"/>
      <c r="GCQ236" s="248"/>
      <c r="GCR236" s="249"/>
      <c r="GCS236" s="250"/>
      <c r="GCT236" s="248"/>
      <c r="GCU236" s="249"/>
      <c r="GCV236" s="250"/>
      <c r="GCW236" s="248"/>
      <c r="GCX236" s="249"/>
      <c r="GCY236" s="250"/>
      <c r="GCZ236" s="248"/>
      <c r="GDA236" s="249"/>
      <c r="GDB236" s="250"/>
      <c r="GDC236" s="248"/>
      <c r="GDD236" s="249"/>
      <c r="GDE236" s="250"/>
      <c r="GDF236" s="248"/>
      <c r="GDG236" s="249"/>
      <c r="GDH236" s="250"/>
      <c r="GDI236" s="248"/>
      <c r="GDJ236" s="249"/>
      <c r="GDK236" s="250"/>
      <c r="GDL236" s="248"/>
      <c r="GDM236" s="249"/>
      <c r="GDN236" s="250"/>
      <c r="GDO236" s="248"/>
      <c r="GDP236" s="249"/>
      <c r="GDQ236" s="250"/>
      <c r="GDR236" s="248"/>
      <c r="GDS236" s="249"/>
      <c r="GDT236" s="250"/>
      <c r="GDU236" s="248"/>
      <c r="GDV236" s="249"/>
      <c r="GDW236" s="250"/>
      <c r="GDX236" s="248"/>
      <c r="GDY236" s="249"/>
      <c r="GDZ236" s="250"/>
      <c r="GEA236" s="248"/>
      <c r="GEB236" s="249"/>
      <c r="GEC236" s="250"/>
      <c r="GED236" s="248"/>
      <c r="GEE236" s="249"/>
      <c r="GEF236" s="250"/>
      <c r="GEG236" s="248"/>
      <c r="GEH236" s="249"/>
      <c r="GEI236" s="250"/>
      <c r="GEJ236" s="248"/>
      <c r="GEK236" s="249"/>
      <c r="GEL236" s="250"/>
      <c r="GEM236" s="248"/>
      <c r="GEN236" s="249"/>
      <c r="GEO236" s="250"/>
      <c r="GEP236" s="248"/>
      <c r="GEQ236" s="249"/>
      <c r="GER236" s="250"/>
      <c r="GES236" s="248"/>
      <c r="GET236" s="249"/>
      <c r="GEU236" s="250"/>
      <c r="GEV236" s="248"/>
      <c r="GEW236" s="249"/>
      <c r="GEX236" s="250"/>
      <c r="GEY236" s="248"/>
      <c r="GEZ236" s="249"/>
      <c r="GFA236" s="250"/>
      <c r="GFB236" s="248"/>
      <c r="GFC236" s="249"/>
      <c r="GFD236" s="250"/>
      <c r="GFE236" s="248"/>
      <c r="GFF236" s="249"/>
      <c r="GFG236" s="250"/>
      <c r="GFH236" s="248"/>
      <c r="GFI236" s="249"/>
      <c r="GFJ236" s="250"/>
      <c r="GFK236" s="248"/>
      <c r="GFL236" s="249"/>
      <c r="GFM236" s="250"/>
      <c r="GFN236" s="248"/>
      <c r="GFO236" s="249"/>
      <c r="GFP236" s="250"/>
      <c r="GFQ236" s="248"/>
      <c r="GFR236" s="249"/>
      <c r="GFS236" s="250"/>
      <c r="GFT236" s="248"/>
      <c r="GFU236" s="249"/>
      <c r="GFV236" s="250"/>
      <c r="GFW236" s="248"/>
      <c r="GFX236" s="249"/>
      <c r="GFY236" s="250"/>
      <c r="GFZ236" s="248"/>
      <c r="GGA236" s="249"/>
      <c r="GGB236" s="250"/>
      <c r="GGC236" s="248"/>
      <c r="GGD236" s="249"/>
      <c r="GGE236" s="250"/>
      <c r="GGF236" s="248"/>
      <c r="GGG236" s="249"/>
      <c r="GGH236" s="250"/>
      <c r="GGI236" s="248"/>
      <c r="GGJ236" s="249"/>
      <c r="GGK236" s="250"/>
      <c r="GGL236" s="248"/>
      <c r="GGM236" s="249"/>
      <c r="GGN236" s="250"/>
      <c r="GGO236" s="248"/>
      <c r="GGP236" s="249"/>
      <c r="GGQ236" s="250"/>
      <c r="GGR236" s="248"/>
      <c r="GGS236" s="249"/>
      <c r="GGT236" s="250"/>
      <c r="GGU236" s="248"/>
      <c r="GGV236" s="249"/>
      <c r="GGW236" s="250"/>
      <c r="GGX236" s="248"/>
      <c r="GGY236" s="249"/>
      <c r="GGZ236" s="250"/>
      <c r="GHA236" s="248"/>
      <c r="GHB236" s="249"/>
      <c r="GHC236" s="250"/>
      <c r="GHD236" s="248"/>
      <c r="GHE236" s="249"/>
      <c r="GHF236" s="250"/>
      <c r="GHG236" s="248"/>
      <c r="GHH236" s="249"/>
      <c r="GHI236" s="250"/>
      <c r="GHJ236" s="248"/>
      <c r="GHK236" s="249"/>
      <c r="GHL236" s="250"/>
      <c r="GHM236" s="248"/>
      <c r="GHN236" s="249"/>
      <c r="GHO236" s="250"/>
      <c r="GHP236" s="248"/>
      <c r="GHQ236" s="249"/>
      <c r="GHR236" s="250"/>
      <c r="GHS236" s="248"/>
      <c r="GHT236" s="249"/>
      <c r="GHU236" s="250"/>
      <c r="GHV236" s="248"/>
      <c r="GHW236" s="249"/>
      <c r="GHX236" s="250"/>
      <c r="GHY236" s="248"/>
      <c r="GHZ236" s="249"/>
      <c r="GIA236" s="250"/>
      <c r="GIB236" s="248"/>
      <c r="GIC236" s="249"/>
      <c r="GID236" s="250"/>
      <c r="GIE236" s="248"/>
      <c r="GIF236" s="249"/>
      <c r="GIG236" s="250"/>
      <c r="GIH236" s="248"/>
      <c r="GII236" s="249"/>
      <c r="GIJ236" s="250"/>
      <c r="GIK236" s="248"/>
      <c r="GIL236" s="249"/>
      <c r="GIM236" s="250"/>
      <c r="GIN236" s="248"/>
      <c r="GIO236" s="249"/>
      <c r="GIP236" s="250"/>
      <c r="GIQ236" s="248"/>
      <c r="GIR236" s="249"/>
      <c r="GIS236" s="250"/>
      <c r="GIT236" s="248"/>
      <c r="GIU236" s="249"/>
      <c r="GIV236" s="250"/>
      <c r="GIW236" s="248"/>
      <c r="GIX236" s="249"/>
      <c r="GIY236" s="250"/>
      <c r="GIZ236" s="248"/>
      <c r="GJA236" s="249"/>
      <c r="GJB236" s="250"/>
      <c r="GJC236" s="248"/>
      <c r="GJD236" s="249"/>
      <c r="GJE236" s="250"/>
      <c r="GJF236" s="248"/>
      <c r="GJG236" s="249"/>
      <c r="GJH236" s="250"/>
      <c r="GJI236" s="248"/>
      <c r="GJJ236" s="249"/>
      <c r="GJK236" s="250"/>
      <c r="GJL236" s="248"/>
      <c r="GJM236" s="249"/>
      <c r="GJN236" s="250"/>
      <c r="GJO236" s="248"/>
      <c r="GJP236" s="249"/>
      <c r="GJQ236" s="250"/>
      <c r="GJR236" s="248"/>
      <c r="GJS236" s="249"/>
      <c r="GJT236" s="250"/>
      <c r="GJU236" s="248"/>
      <c r="GJV236" s="249"/>
      <c r="GJW236" s="250"/>
      <c r="GJX236" s="248"/>
      <c r="GJY236" s="249"/>
      <c r="GJZ236" s="250"/>
      <c r="GKA236" s="248"/>
      <c r="GKB236" s="249"/>
      <c r="GKC236" s="250"/>
      <c r="GKD236" s="248"/>
      <c r="GKE236" s="249"/>
      <c r="GKF236" s="250"/>
      <c r="GKG236" s="248"/>
      <c r="GKH236" s="249"/>
      <c r="GKI236" s="250"/>
      <c r="GKJ236" s="248"/>
      <c r="GKK236" s="249"/>
      <c r="GKL236" s="250"/>
      <c r="GKM236" s="248"/>
      <c r="GKN236" s="249"/>
      <c r="GKO236" s="250"/>
      <c r="GKP236" s="248"/>
      <c r="GKQ236" s="249"/>
      <c r="GKR236" s="250"/>
      <c r="GKS236" s="248"/>
      <c r="GKT236" s="249"/>
      <c r="GKU236" s="250"/>
      <c r="GKV236" s="248"/>
      <c r="GKW236" s="249"/>
      <c r="GKX236" s="250"/>
      <c r="GKY236" s="248"/>
      <c r="GKZ236" s="249"/>
      <c r="GLA236" s="250"/>
      <c r="GLB236" s="248"/>
      <c r="GLC236" s="249"/>
      <c r="GLD236" s="250"/>
      <c r="GLE236" s="248"/>
      <c r="GLF236" s="249"/>
      <c r="GLG236" s="250"/>
      <c r="GLH236" s="248"/>
      <c r="GLI236" s="249"/>
      <c r="GLJ236" s="250"/>
      <c r="GLK236" s="248"/>
      <c r="GLL236" s="249"/>
      <c r="GLM236" s="250"/>
      <c r="GLN236" s="248"/>
      <c r="GLO236" s="249"/>
      <c r="GLP236" s="250"/>
      <c r="GLQ236" s="248"/>
      <c r="GLR236" s="249"/>
      <c r="GLS236" s="250"/>
      <c r="GLT236" s="248"/>
      <c r="GLU236" s="249"/>
      <c r="GLV236" s="250"/>
      <c r="GLW236" s="248"/>
      <c r="GLX236" s="249"/>
      <c r="GLY236" s="250"/>
      <c r="GLZ236" s="248"/>
      <c r="GMA236" s="249"/>
      <c r="GMB236" s="250"/>
      <c r="GMC236" s="248"/>
      <c r="GMD236" s="249"/>
      <c r="GME236" s="250"/>
      <c r="GMF236" s="248"/>
      <c r="GMG236" s="249"/>
      <c r="GMH236" s="250"/>
      <c r="GMI236" s="248"/>
      <c r="GMJ236" s="249"/>
      <c r="GMK236" s="250"/>
      <c r="GML236" s="248"/>
      <c r="GMM236" s="249"/>
      <c r="GMN236" s="250"/>
      <c r="GMO236" s="248"/>
      <c r="GMP236" s="249"/>
      <c r="GMQ236" s="250"/>
      <c r="GMR236" s="248"/>
      <c r="GMS236" s="249"/>
      <c r="GMT236" s="250"/>
      <c r="GMU236" s="248"/>
      <c r="GMV236" s="249"/>
      <c r="GMW236" s="250"/>
      <c r="GMX236" s="248"/>
      <c r="GMY236" s="249"/>
      <c r="GMZ236" s="250"/>
      <c r="GNA236" s="248"/>
      <c r="GNB236" s="249"/>
      <c r="GNC236" s="250"/>
      <c r="GND236" s="248"/>
      <c r="GNE236" s="249"/>
      <c r="GNF236" s="250"/>
      <c r="GNG236" s="248"/>
      <c r="GNH236" s="249"/>
      <c r="GNI236" s="250"/>
      <c r="GNJ236" s="248"/>
      <c r="GNK236" s="249"/>
      <c r="GNL236" s="250"/>
      <c r="GNM236" s="248"/>
      <c r="GNN236" s="249"/>
      <c r="GNO236" s="250"/>
      <c r="GNP236" s="248"/>
      <c r="GNQ236" s="249"/>
      <c r="GNR236" s="250"/>
      <c r="GNS236" s="248"/>
      <c r="GNT236" s="249"/>
      <c r="GNU236" s="250"/>
      <c r="GNV236" s="248"/>
      <c r="GNW236" s="249"/>
      <c r="GNX236" s="250"/>
      <c r="GNY236" s="248"/>
      <c r="GNZ236" s="249"/>
      <c r="GOA236" s="250"/>
      <c r="GOB236" s="248"/>
      <c r="GOC236" s="249"/>
      <c r="GOD236" s="250"/>
      <c r="GOE236" s="248"/>
      <c r="GOF236" s="249"/>
      <c r="GOG236" s="250"/>
      <c r="GOH236" s="248"/>
      <c r="GOI236" s="249"/>
      <c r="GOJ236" s="250"/>
      <c r="GOK236" s="248"/>
      <c r="GOL236" s="249"/>
      <c r="GOM236" s="250"/>
      <c r="GON236" s="248"/>
      <c r="GOO236" s="249"/>
      <c r="GOP236" s="250"/>
      <c r="GOQ236" s="248"/>
      <c r="GOR236" s="249"/>
      <c r="GOS236" s="250"/>
      <c r="GOT236" s="248"/>
      <c r="GOU236" s="249"/>
      <c r="GOV236" s="250"/>
      <c r="GOW236" s="248"/>
      <c r="GOX236" s="249"/>
      <c r="GOY236" s="250"/>
      <c r="GOZ236" s="248"/>
      <c r="GPA236" s="249"/>
      <c r="GPB236" s="250"/>
      <c r="GPC236" s="248"/>
      <c r="GPD236" s="249"/>
      <c r="GPE236" s="250"/>
      <c r="GPF236" s="248"/>
      <c r="GPG236" s="249"/>
      <c r="GPH236" s="250"/>
      <c r="GPI236" s="248"/>
      <c r="GPJ236" s="249"/>
      <c r="GPK236" s="250"/>
      <c r="GPL236" s="248"/>
      <c r="GPM236" s="249"/>
      <c r="GPN236" s="250"/>
      <c r="GPO236" s="248"/>
      <c r="GPP236" s="249"/>
      <c r="GPQ236" s="250"/>
      <c r="GPR236" s="248"/>
      <c r="GPS236" s="249"/>
      <c r="GPT236" s="250"/>
      <c r="GPU236" s="248"/>
      <c r="GPV236" s="249"/>
      <c r="GPW236" s="250"/>
      <c r="GPX236" s="248"/>
      <c r="GPY236" s="249"/>
      <c r="GPZ236" s="250"/>
      <c r="GQA236" s="248"/>
      <c r="GQB236" s="249"/>
      <c r="GQC236" s="250"/>
      <c r="GQD236" s="248"/>
      <c r="GQE236" s="249"/>
      <c r="GQF236" s="250"/>
      <c r="GQG236" s="248"/>
      <c r="GQH236" s="249"/>
      <c r="GQI236" s="250"/>
      <c r="GQJ236" s="248"/>
      <c r="GQK236" s="249"/>
      <c r="GQL236" s="250"/>
      <c r="GQM236" s="248"/>
      <c r="GQN236" s="249"/>
      <c r="GQO236" s="250"/>
      <c r="GQP236" s="248"/>
      <c r="GQQ236" s="249"/>
      <c r="GQR236" s="250"/>
      <c r="GQS236" s="248"/>
      <c r="GQT236" s="249"/>
      <c r="GQU236" s="250"/>
      <c r="GQV236" s="248"/>
      <c r="GQW236" s="249"/>
      <c r="GQX236" s="250"/>
      <c r="GQY236" s="248"/>
      <c r="GQZ236" s="249"/>
      <c r="GRA236" s="250"/>
      <c r="GRB236" s="248"/>
      <c r="GRC236" s="249"/>
      <c r="GRD236" s="250"/>
      <c r="GRE236" s="248"/>
      <c r="GRF236" s="249"/>
      <c r="GRG236" s="250"/>
      <c r="GRH236" s="248"/>
      <c r="GRI236" s="249"/>
      <c r="GRJ236" s="250"/>
      <c r="GRK236" s="248"/>
      <c r="GRL236" s="249"/>
      <c r="GRM236" s="250"/>
      <c r="GRN236" s="248"/>
      <c r="GRO236" s="249"/>
      <c r="GRP236" s="250"/>
      <c r="GRQ236" s="248"/>
      <c r="GRR236" s="249"/>
      <c r="GRS236" s="250"/>
      <c r="GRT236" s="248"/>
      <c r="GRU236" s="249"/>
      <c r="GRV236" s="250"/>
      <c r="GRW236" s="248"/>
      <c r="GRX236" s="249"/>
      <c r="GRY236" s="250"/>
      <c r="GRZ236" s="248"/>
      <c r="GSA236" s="249"/>
      <c r="GSB236" s="250"/>
      <c r="GSC236" s="248"/>
      <c r="GSD236" s="249"/>
      <c r="GSE236" s="250"/>
      <c r="GSF236" s="248"/>
      <c r="GSG236" s="249"/>
      <c r="GSH236" s="250"/>
      <c r="GSI236" s="248"/>
      <c r="GSJ236" s="249"/>
      <c r="GSK236" s="250"/>
      <c r="GSL236" s="248"/>
      <c r="GSM236" s="249"/>
      <c r="GSN236" s="250"/>
      <c r="GSO236" s="248"/>
      <c r="GSP236" s="249"/>
      <c r="GSQ236" s="250"/>
      <c r="GSR236" s="248"/>
      <c r="GSS236" s="249"/>
      <c r="GST236" s="250"/>
      <c r="GSU236" s="248"/>
      <c r="GSV236" s="249"/>
      <c r="GSW236" s="250"/>
      <c r="GSX236" s="248"/>
      <c r="GSY236" s="249"/>
      <c r="GSZ236" s="250"/>
      <c r="GTA236" s="248"/>
      <c r="GTB236" s="249"/>
      <c r="GTC236" s="250"/>
      <c r="GTD236" s="248"/>
      <c r="GTE236" s="249"/>
      <c r="GTF236" s="250"/>
      <c r="GTG236" s="248"/>
      <c r="GTH236" s="249"/>
      <c r="GTI236" s="250"/>
      <c r="GTJ236" s="248"/>
      <c r="GTK236" s="249"/>
      <c r="GTL236" s="250"/>
      <c r="GTM236" s="248"/>
      <c r="GTN236" s="249"/>
      <c r="GTO236" s="250"/>
      <c r="GTP236" s="248"/>
      <c r="GTQ236" s="249"/>
      <c r="GTR236" s="250"/>
      <c r="GTS236" s="248"/>
      <c r="GTT236" s="249"/>
      <c r="GTU236" s="250"/>
      <c r="GTV236" s="248"/>
      <c r="GTW236" s="249"/>
      <c r="GTX236" s="250"/>
      <c r="GTY236" s="248"/>
      <c r="GTZ236" s="249"/>
      <c r="GUA236" s="250"/>
      <c r="GUB236" s="248"/>
      <c r="GUC236" s="249"/>
      <c r="GUD236" s="250"/>
      <c r="GUE236" s="248"/>
      <c r="GUF236" s="249"/>
      <c r="GUG236" s="250"/>
      <c r="GUH236" s="248"/>
      <c r="GUI236" s="249"/>
      <c r="GUJ236" s="250"/>
      <c r="GUK236" s="248"/>
      <c r="GUL236" s="249"/>
      <c r="GUM236" s="250"/>
      <c r="GUN236" s="248"/>
      <c r="GUO236" s="249"/>
      <c r="GUP236" s="250"/>
      <c r="GUQ236" s="248"/>
      <c r="GUR236" s="249"/>
      <c r="GUS236" s="250"/>
      <c r="GUT236" s="248"/>
      <c r="GUU236" s="249"/>
      <c r="GUV236" s="250"/>
      <c r="GUW236" s="248"/>
      <c r="GUX236" s="249"/>
      <c r="GUY236" s="250"/>
      <c r="GUZ236" s="248"/>
      <c r="GVA236" s="249"/>
      <c r="GVB236" s="250"/>
      <c r="GVC236" s="248"/>
      <c r="GVD236" s="249"/>
      <c r="GVE236" s="250"/>
      <c r="GVF236" s="248"/>
      <c r="GVG236" s="249"/>
      <c r="GVH236" s="250"/>
      <c r="GVI236" s="248"/>
      <c r="GVJ236" s="249"/>
      <c r="GVK236" s="250"/>
      <c r="GVL236" s="248"/>
      <c r="GVM236" s="249"/>
      <c r="GVN236" s="250"/>
      <c r="GVO236" s="248"/>
      <c r="GVP236" s="249"/>
      <c r="GVQ236" s="250"/>
      <c r="GVR236" s="248"/>
      <c r="GVS236" s="249"/>
      <c r="GVT236" s="250"/>
      <c r="GVU236" s="248"/>
      <c r="GVV236" s="249"/>
      <c r="GVW236" s="250"/>
      <c r="GVX236" s="248"/>
      <c r="GVY236" s="249"/>
      <c r="GVZ236" s="250"/>
      <c r="GWA236" s="248"/>
      <c r="GWB236" s="249"/>
      <c r="GWC236" s="250"/>
      <c r="GWD236" s="248"/>
      <c r="GWE236" s="249"/>
      <c r="GWF236" s="250"/>
      <c r="GWG236" s="248"/>
      <c r="GWH236" s="249"/>
      <c r="GWI236" s="250"/>
      <c r="GWJ236" s="248"/>
      <c r="GWK236" s="249"/>
      <c r="GWL236" s="250"/>
      <c r="GWM236" s="248"/>
      <c r="GWN236" s="249"/>
      <c r="GWO236" s="250"/>
      <c r="GWP236" s="248"/>
      <c r="GWQ236" s="249"/>
      <c r="GWR236" s="250"/>
      <c r="GWS236" s="248"/>
      <c r="GWT236" s="249"/>
      <c r="GWU236" s="250"/>
      <c r="GWV236" s="248"/>
      <c r="GWW236" s="249"/>
      <c r="GWX236" s="250"/>
      <c r="GWY236" s="248"/>
      <c r="GWZ236" s="249"/>
      <c r="GXA236" s="250"/>
      <c r="GXB236" s="248"/>
      <c r="GXC236" s="249"/>
      <c r="GXD236" s="250"/>
      <c r="GXE236" s="248"/>
      <c r="GXF236" s="249"/>
      <c r="GXG236" s="250"/>
      <c r="GXH236" s="248"/>
      <c r="GXI236" s="249"/>
      <c r="GXJ236" s="250"/>
      <c r="GXK236" s="248"/>
      <c r="GXL236" s="249"/>
      <c r="GXM236" s="250"/>
      <c r="GXN236" s="248"/>
      <c r="GXO236" s="249"/>
      <c r="GXP236" s="250"/>
      <c r="GXQ236" s="248"/>
      <c r="GXR236" s="249"/>
      <c r="GXS236" s="250"/>
      <c r="GXT236" s="248"/>
      <c r="GXU236" s="249"/>
      <c r="GXV236" s="250"/>
      <c r="GXW236" s="248"/>
      <c r="GXX236" s="249"/>
      <c r="GXY236" s="250"/>
      <c r="GXZ236" s="248"/>
      <c r="GYA236" s="249"/>
      <c r="GYB236" s="250"/>
      <c r="GYC236" s="248"/>
      <c r="GYD236" s="249"/>
      <c r="GYE236" s="250"/>
      <c r="GYF236" s="248"/>
      <c r="GYG236" s="249"/>
      <c r="GYH236" s="250"/>
      <c r="GYI236" s="248"/>
      <c r="GYJ236" s="249"/>
      <c r="GYK236" s="250"/>
      <c r="GYL236" s="248"/>
      <c r="GYM236" s="249"/>
      <c r="GYN236" s="250"/>
      <c r="GYO236" s="248"/>
      <c r="GYP236" s="249"/>
      <c r="GYQ236" s="250"/>
      <c r="GYR236" s="248"/>
      <c r="GYS236" s="249"/>
      <c r="GYT236" s="250"/>
      <c r="GYU236" s="248"/>
      <c r="GYV236" s="249"/>
      <c r="GYW236" s="250"/>
      <c r="GYX236" s="248"/>
      <c r="GYY236" s="249"/>
      <c r="GYZ236" s="250"/>
      <c r="GZA236" s="248"/>
      <c r="GZB236" s="249"/>
      <c r="GZC236" s="250"/>
      <c r="GZD236" s="248"/>
      <c r="GZE236" s="249"/>
      <c r="GZF236" s="250"/>
      <c r="GZG236" s="248"/>
      <c r="GZH236" s="249"/>
      <c r="GZI236" s="250"/>
      <c r="GZJ236" s="248"/>
      <c r="GZK236" s="249"/>
      <c r="GZL236" s="250"/>
      <c r="GZM236" s="248"/>
      <c r="GZN236" s="249"/>
      <c r="GZO236" s="250"/>
      <c r="GZP236" s="248"/>
      <c r="GZQ236" s="249"/>
      <c r="GZR236" s="250"/>
      <c r="GZS236" s="248"/>
      <c r="GZT236" s="249"/>
      <c r="GZU236" s="250"/>
      <c r="GZV236" s="248"/>
      <c r="GZW236" s="249"/>
      <c r="GZX236" s="250"/>
      <c r="GZY236" s="248"/>
      <c r="GZZ236" s="249"/>
      <c r="HAA236" s="250"/>
      <c r="HAB236" s="248"/>
      <c r="HAC236" s="249"/>
      <c r="HAD236" s="250"/>
      <c r="HAE236" s="248"/>
      <c r="HAF236" s="249"/>
      <c r="HAG236" s="250"/>
      <c r="HAH236" s="248"/>
      <c r="HAI236" s="249"/>
      <c r="HAJ236" s="250"/>
      <c r="HAK236" s="248"/>
      <c r="HAL236" s="249"/>
      <c r="HAM236" s="250"/>
      <c r="HAN236" s="248"/>
      <c r="HAO236" s="249"/>
      <c r="HAP236" s="250"/>
      <c r="HAQ236" s="248"/>
      <c r="HAR236" s="249"/>
      <c r="HAS236" s="250"/>
      <c r="HAT236" s="248"/>
      <c r="HAU236" s="249"/>
      <c r="HAV236" s="250"/>
      <c r="HAW236" s="248"/>
      <c r="HAX236" s="249"/>
      <c r="HAY236" s="250"/>
      <c r="HAZ236" s="248"/>
      <c r="HBA236" s="249"/>
      <c r="HBB236" s="250"/>
      <c r="HBC236" s="248"/>
      <c r="HBD236" s="249"/>
      <c r="HBE236" s="250"/>
      <c r="HBF236" s="248"/>
      <c r="HBG236" s="249"/>
      <c r="HBH236" s="250"/>
      <c r="HBI236" s="248"/>
      <c r="HBJ236" s="249"/>
      <c r="HBK236" s="250"/>
      <c r="HBL236" s="248"/>
      <c r="HBM236" s="249"/>
      <c r="HBN236" s="250"/>
      <c r="HBO236" s="248"/>
      <c r="HBP236" s="249"/>
      <c r="HBQ236" s="250"/>
      <c r="HBR236" s="248"/>
      <c r="HBS236" s="249"/>
      <c r="HBT236" s="250"/>
      <c r="HBU236" s="248"/>
      <c r="HBV236" s="249"/>
      <c r="HBW236" s="250"/>
      <c r="HBX236" s="248"/>
      <c r="HBY236" s="249"/>
      <c r="HBZ236" s="250"/>
      <c r="HCA236" s="248"/>
      <c r="HCB236" s="249"/>
      <c r="HCC236" s="250"/>
      <c r="HCD236" s="248"/>
      <c r="HCE236" s="249"/>
      <c r="HCF236" s="250"/>
      <c r="HCG236" s="248"/>
      <c r="HCH236" s="249"/>
      <c r="HCI236" s="250"/>
      <c r="HCJ236" s="248"/>
      <c r="HCK236" s="249"/>
      <c r="HCL236" s="250"/>
      <c r="HCM236" s="248"/>
      <c r="HCN236" s="249"/>
      <c r="HCO236" s="250"/>
      <c r="HCP236" s="248"/>
      <c r="HCQ236" s="249"/>
      <c r="HCR236" s="250"/>
      <c r="HCS236" s="248"/>
      <c r="HCT236" s="249"/>
      <c r="HCU236" s="250"/>
      <c r="HCV236" s="248"/>
      <c r="HCW236" s="249"/>
      <c r="HCX236" s="250"/>
      <c r="HCY236" s="248"/>
      <c r="HCZ236" s="249"/>
      <c r="HDA236" s="250"/>
      <c r="HDB236" s="248"/>
      <c r="HDC236" s="249"/>
      <c r="HDD236" s="250"/>
      <c r="HDE236" s="248"/>
      <c r="HDF236" s="249"/>
      <c r="HDG236" s="250"/>
      <c r="HDH236" s="248"/>
      <c r="HDI236" s="249"/>
      <c r="HDJ236" s="250"/>
      <c r="HDK236" s="248"/>
      <c r="HDL236" s="249"/>
      <c r="HDM236" s="250"/>
      <c r="HDN236" s="248"/>
      <c r="HDO236" s="249"/>
      <c r="HDP236" s="250"/>
      <c r="HDQ236" s="248"/>
      <c r="HDR236" s="249"/>
      <c r="HDS236" s="250"/>
      <c r="HDT236" s="248"/>
      <c r="HDU236" s="249"/>
      <c r="HDV236" s="250"/>
      <c r="HDW236" s="248"/>
      <c r="HDX236" s="249"/>
      <c r="HDY236" s="250"/>
      <c r="HDZ236" s="248"/>
      <c r="HEA236" s="249"/>
      <c r="HEB236" s="250"/>
      <c r="HEC236" s="248"/>
      <c r="HED236" s="249"/>
      <c r="HEE236" s="250"/>
      <c r="HEF236" s="248"/>
      <c r="HEG236" s="249"/>
      <c r="HEH236" s="250"/>
      <c r="HEI236" s="248"/>
      <c r="HEJ236" s="249"/>
      <c r="HEK236" s="250"/>
      <c r="HEL236" s="248"/>
      <c r="HEM236" s="249"/>
      <c r="HEN236" s="250"/>
      <c r="HEO236" s="248"/>
      <c r="HEP236" s="249"/>
      <c r="HEQ236" s="250"/>
      <c r="HER236" s="248"/>
      <c r="HES236" s="249"/>
      <c r="HET236" s="250"/>
      <c r="HEU236" s="248"/>
      <c r="HEV236" s="249"/>
      <c r="HEW236" s="250"/>
      <c r="HEX236" s="248"/>
      <c r="HEY236" s="249"/>
      <c r="HEZ236" s="250"/>
      <c r="HFA236" s="248"/>
      <c r="HFB236" s="249"/>
      <c r="HFC236" s="250"/>
      <c r="HFD236" s="248"/>
      <c r="HFE236" s="249"/>
      <c r="HFF236" s="250"/>
      <c r="HFG236" s="248"/>
      <c r="HFH236" s="249"/>
      <c r="HFI236" s="250"/>
      <c r="HFJ236" s="248"/>
      <c r="HFK236" s="249"/>
      <c r="HFL236" s="250"/>
      <c r="HFM236" s="248"/>
      <c r="HFN236" s="249"/>
      <c r="HFO236" s="250"/>
      <c r="HFP236" s="248"/>
      <c r="HFQ236" s="249"/>
      <c r="HFR236" s="250"/>
      <c r="HFS236" s="248"/>
      <c r="HFT236" s="249"/>
      <c r="HFU236" s="250"/>
      <c r="HFV236" s="248"/>
      <c r="HFW236" s="249"/>
      <c r="HFX236" s="250"/>
      <c r="HFY236" s="248"/>
      <c r="HFZ236" s="249"/>
      <c r="HGA236" s="250"/>
      <c r="HGB236" s="248"/>
      <c r="HGC236" s="249"/>
      <c r="HGD236" s="250"/>
      <c r="HGE236" s="248"/>
      <c r="HGF236" s="249"/>
      <c r="HGG236" s="250"/>
      <c r="HGH236" s="248"/>
      <c r="HGI236" s="249"/>
      <c r="HGJ236" s="250"/>
      <c r="HGK236" s="248"/>
      <c r="HGL236" s="249"/>
      <c r="HGM236" s="250"/>
      <c r="HGN236" s="248"/>
      <c r="HGO236" s="249"/>
      <c r="HGP236" s="250"/>
      <c r="HGQ236" s="248"/>
      <c r="HGR236" s="249"/>
      <c r="HGS236" s="250"/>
      <c r="HGT236" s="248"/>
      <c r="HGU236" s="249"/>
      <c r="HGV236" s="250"/>
      <c r="HGW236" s="248"/>
      <c r="HGX236" s="249"/>
      <c r="HGY236" s="250"/>
      <c r="HGZ236" s="248"/>
      <c r="HHA236" s="249"/>
      <c r="HHB236" s="250"/>
      <c r="HHC236" s="248"/>
      <c r="HHD236" s="249"/>
      <c r="HHE236" s="250"/>
      <c r="HHF236" s="248"/>
      <c r="HHG236" s="249"/>
      <c r="HHH236" s="250"/>
      <c r="HHI236" s="248"/>
      <c r="HHJ236" s="249"/>
      <c r="HHK236" s="250"/>
      <c r="HHL236" s="248"/>
      <c r="HHM236" s="249"/>
      <c r="HHN236" s="250"/>
      <c r="HHO236" s="248"/>
      <c r="HHP236" s="249"/>
      <c r="HHQ236" s="250"/>
      <c r="HHR236" s="248"/>
      <c r="HHS236" s="249"/>
      <c r="HHT236" s="250"/>
      <c r="HHU236" s="248"/>
      <c r="HHV236" s="249"/>
      <c r="HHW236" s="250"/>
      <c r="HHX236" s="248"/>
      <c r="HHY236" s="249"/>
      <c r="HHZ236" s="250"/>
      <c r="HIA236" s="248"/>
      <c r="HIB236" s="249"/>
      <c r="HIC236" s="250"/>
      <c r="HID236" s="248"/>
      <c r="HIE236" s="249"/>
      <c r="HIF236" s="250"/>
      <c r="HIG236" s="248"/>
      <c r="HIH236" s="249"/>
      <c r="HII236" s="250"/>
      <c r="HIJ236" s="248"/>
      <c r="HIK236" s="249"/>
      <c r="HIL236" s="250"/>
      <c r="HIM236" s="248"/>
      <c r="HIN236" s="249"/>
      <c r="HIO236" s="250"/>
      <c r="HIP236" s="248"/>
      <c r="HIQ236" s="249"/>
      <c r="HIR236" s="250"/>
      <c r="HIS236" s="248"/>
      <c r="HIT236" s="249"/>
      <c r="HIU236" s="250"/>
      <c r="HIV236" s="248"/>
      <c r="HIW236" s="249"/>
      <c r="HIX236" s="250"/>
      <c r="HIY236" s="248"/>
      <c r="HIZ236" s="249"/>
      <c r="HJA236" s="250"/>
      <c r="HJB236" s="248"/>
      <c r="HJC236" s="249"/>
      <c r="HJD236" s="250"/>
      <c r="HJE236" s="248"/>
      <c r="HJF236" s="249"/>
      <c r="HJG236" s="250"/>
      <c r="HJH236" s="248"/>
      <c r="HJI236" s="249"/>
      <c r="HJJ236" s="250"/>
      <c r="HJK236" s="248"/>
      <c r="HJL236" s="249"/>
      <c r="HJM236" s="250"/>
      <c r="HJN236" s="248"/>
      <c r="HJO236" s="249"/>
      <c r="HJP236" s="250"/>
      <c r="HJQ236" s="248"/>
      <c r="HJR236" s="249"/>
      <c r="HJS236" s="250"/>
      <c r="HJT236" s="248"/>
      <c r="HJU236" s="249"/>
      <c r="HJV236" s="250"/>
      <c r="HJW236" s="248"/>
      <c r="HJX236" s="249"/>
      <c r="HJY236" s="250"/>
      <c r="HJZ236" s="248"/>
      <c r="HKA236" s="249"/>
      <c r="HKB236" s="250"/>
      <c r="HKC236" s="248"/>
      <c r="HKD236" s="249"/>
      <c r="HKE236" s="250"/>
      <c r="HKF236" s="248"/>
      <c r="HKG236" s="249"/>
      <c r="HKH236" s="250"/>
      <c r="HKI236" s="248"/>
      <c r="HKJ236" s="249"/>
      <c r="HKK236" s="250"/>
      <c r="HKL236" s="248"/>
      <c r="HKM236" s="249"/>
      <c r="HKN236" s="250"/>
      <c r="HKO236" s="248"/>
      <c r="HKP236" s="249"/>
      <c r="HKQ236" s="250"/>
      <c r="HKR236" s="248"/>
      <c r="HKS236" s="249"/>
      <c r="HKT236" s="250"/>
      <c r="HKU236" s="248"/>
      <c r="HKV236" s="249"/>
      <c r="HKW236" s="250"/>
      <c r="HKX236" s="248"/>
      <c r="HKY236" s="249"/>
      <c r="HKZ236" s="250"/>
      <c r="HLA236" s="248"/>
      <c r="HLB236" s="249"/>
      <c r="HLC236" s="250"/>
      <c r="HLD236" s="248"/>
      <c r="HLE236" s="249"/>
      <c r="HLF236" s="250"/>
      <c r="HLG236" s="248"/>
      <c r="HLH236" s="249"/>
      <c r="HLI236" s="250"/>
      <c r="HLJ236" s="248"/>
      <c r="HLK236" s="249"/>
      <c r="HLL236" s="250"/>
      <c r="HLM236" s="248"/>
      <c r="HLN236" s="249"/>
      <c r="HLO236" s="250"/>
      <c r="HLP236" s="248"/>
      <c r="HLQ236" s="249"/>
      <c r="HLR236" s="250"/>
      <c r="HLS236" s="248"/>
      <c r="HLT236" s="249"/>
      <c r="HLU236" s="250"/>
      <c r="HLV236" s="248"/>
      <c r="HLW236" s="249"/>
      <c r="HLX236" s="250"/>
      <c r="HLY236" s="248"/>
      <c r="HLZ236" s="249"/>
      <c r="HMA236" s="250"/>
      <c r="HMB236" s="248"/>
      <c r="HMC236" s="249"/>
      <c r="HMD236" s="250"/>
      <c r="HME236" s="248"/>
      <c r="HMF236" s="249"/>
      <c r="HMG236" s="250"/>
      <c r="HMH236" s="248"/>
      <c r="HMI236" s="249"/>
      <c r="HMJ236" s="250"/>
      <c r="HMK236" s="248"/>
      <c r="HML236" s="249"/>
      <c r="HMM236" s="250"/>
      <c r="HMN236" s="248"/>
      <c r="HMO236" s="249"/>
      <c r="HMP236" s="250"/>
      <c r="HMQ236" s="248"/>
      <c r="HMR236" s="249"/>
      <c r="HMS236" s="250"/>
      <c r="HMT236" s="248"/>
      <c r="HMU236" s="249"/>
      <c r="HMV236" s="250"/>
      <c r="HMW236" s="248"/>
      <c r="HMX236" s="249"/>
      <c r="HMY236" s="250"/>
      <c r="HMZ236" s="248"/>
      <c r="HNA236" s="249"/>
      <c r="HNB236" s="250"/>
      <c r="HNC236" s="248"/>
      <c r="HND236" s="249"/>
      <c r="HNE236" s="250"/>
      <c r="HNF236" s="248"/>
      <c r="HNG236" s="249"/>
      <c r="HNH236" s="250"/>
      <c r="HNI236" s="248"/>
      <c r="HNJ236" s="249"/>
      <c r="HNK236" s="250"/>
      <c r="HNL236" s="248"/>
      <c r="HNM236" s="249"/>
      <c r="HNN236" s="250"/>
      <c r="HNO236" s="248"/>
      <c r="HNP236" s="249"/>
      <c r="HNQ236" s="250"/>
      <c r="HNR236" s="248"/>
      <c r="HNS236" s="249"/>
      <c r="HNT236" s="250"/>
      <c r="HNU236" s="248"/>
      <c r="HNV236" s="249"/>
      <c r="HNW236" s="250"/>
      <c r="HNX236" s="248"/>
      <c r="HNY236" s="249"/>
      <c r="HNZ236" s="250"/>
      <c r="HOA236" s="248"/>
      <c r="HOB236" s="249"/>
      <c r="HOC236" s="250"/>
      <c r="HOD236" s="248"/>
      <c r="HOE236" s="249"/>
      <c r="HOF236" s="250"/>
      <c r="HOG236" s="248"/>
      <c r="HOH236" s="249"/>
      <c r="HOI236" s="250"/>
      <c r="HOJ236" s="248"/>
      <c r="HOK236" s="249"/>
      <c r="HOL236" s="250"/>
      <c r="HOM236" s="248"/>
      <c r="HON236" s="249"/>
      <c r="HOO236" s="250"/>
      <c r="HOP236" s="248"/>
      <c r="HOQ236" s="249"/>
      <c r="HOR236" s="250"/>
      <c r="HOS236" s="248"/>
      <c r="HOT236" s="249"/>
      <c r="HOU236" s="250"/>
      <c r="HOV236" s="248"/>
      <c r="HOW236" s="249"/>
      <c r="HOX236" s="250"/>
      <c r="HOY236" s="248"/>
      <c r="HOZ236" s="249"/>
      <c r="HPA236" s="250"/>
      <c r="HPB236" s="248"/>
      <c r="HPC236" s="249"/>
      <c r="HPD236" s="250"/>
      <c r="HPE236" s="248"/>
      <c r="HPF236" s="249"/>
      <c r="HPG236" s="250"/>
      <c r="HPH236" s="248"/>
      <c r="HPI236" s="249"/>
      <c r="HPJ236" s="250"/>
      <c r="HPK236" s="248"/>
      <c r="HPL236" s="249"/>
      <c r="HPM236" s="250"/>
      <c r="HPN236" s="248"/>
      <c r="HPO236" s="249"/>
      <c r="HPP236" s="250"/>
      <c r="HPQ236" s="248"/>
      <c r="HPR236" s="249"/>
      <c r="HPS236" s="250"/>
      <c r="HPT236" s="248"/>
      <c r="HPU236" s="249"/>
      <c r="HPV236" s="250"/>
      <c r="HPW236" s="248"/>
      <c r="HPX236" s="249"/>
      <c r="HPY236" s="250"/>
      <c r="HPZ236" s="248"/>
      <c r="HQA236" s="249"/>
      <c r="HQB236" s="250"/>
      <c r="HQC236" s="248"/>
      <c r="HQD236" s="249"/>
      <c r="HQE236" s="250"/>
      <c r="HQF236" s="248"/>
      <c r="HQG236" s="249"/>
      <c r="HQH236" s="250"/>
      <c r="HQI236" s="248"/>
      <c r="HQJ236" s="249"/>
      <c r="HQK236" s="250"/>
      <c r="HQL236" s="248"/>
      <c r="HQM236" s="249"/>
      <c r="HQN236" s="250"/>
      <c r="HQO236" s="248"/>
      <c r="HQP236" s="249"/>
      <c r="HQQ236" s="250"/>
      <c r="HQR236" s="248"/>
      <c r="HQS236" s="249"/>
      <c r="HQT236" s="250"/>
      <c r="HQU236" s="248"/>
      <c r="HQV236" s="249"/>
      <c r="HQW236" s="250"/>
      <c r="HQX236" s="248"/>
      <c r="HQY236" s="249"/>
      <c r="HQZ236" s="250"/>
      <c r="HRA236" s="248"/>
      <c r="HRB236" s="249"/>
      <c r="HRC236" s="250"/>
      <c r="HRD236" s="248"/>
      <c r="HRE236" s="249"/>
      <c r="HRF236" s="250"/>
      <c r="HRG236" s="248"/>
      <c r="HRH236" s="249"/>
      <c r="HRI236" s="250"/>
      <c r="HRJ236" s="248"/>
      <c r="HRK236" s="249"/>
      <c r="HRL236" s="250"/>
      <c r="HRM236" s="248"/>
      <c r="HRN236" s="249"/>
      <c r="HRO236" s="250"/>
      <c r="HRP236" s="248"/>
      <c r="HRQ236" s="249"/>
      <c r="HRR236" s="250"/>
      <c r="HRS236" s="248"/>
      <c r="HRT236" s="249"/>
      <c r="HRU236" s="250"/>
      <c r="HRV236" s="248"/>
      <c r="HRW236" s="249"/>
      <c r="HRX236" s="250"/>
      <c r="HRY236" s="248"/>
      <c r="HRZ236" s="249"/>
      <c r="HSA236" s="250"/>
      <c r="HSB236" s="248"/>
      <c r="HSC236" s="249"/>
      <c r="HSD236" s="250"/>
      <c r="HSE236" s="248"/>
      <c r="HSF236" s="249"/>
      <c r="HSG236" s="250"/>
      <c r="HSH236" s="248"/>
      <c r="HSI236" s="249"/>
      <c r="HSJ236" s="250"/>
      <c r="HSK236" s="248"/>
      <c r="HSL236" s="249"/>
      <c r="HSM236" s="250"/>
      <c r="HSN236" s="248"/>
      <c r="HSO236" s="249"/>
      <c r="HSP236" s="250"/>
      <c r="HSQ236" s="248"/>
      <c r="HSR236" s="249"/>
      <c r="HSS236" s="250"/>
      <c r="HST236" s="248"/>
      <c r="HSU236" s="249"/>
      <c r="HSV236" s="250"/>
      <c r="HSW236" s="248"/>
      <c r="HSX236" s="249"/>
      <c r="HSY236" s="250"/>
      <c r="HSZ236" s="248"/>
      <c r="HTA236" s="249"/>
      <c r="HTB236" s="250"/>
      <c r="HTC236" s="248"/>
      <c r="HTD236" s="249"/>
      <c r="HTE236" s="250"/>
      <c r="HTF236" s="248"/>
      <c r="HTG236" s="249"/>
      <c r="HTH236" s="250"/>
      <c r="HTI236" s="248"/>
      <c r="HTJ236" s="249"/>
      <c r="HTK236" s="250"/>
      <c r="HTL236" s="248"/>
      <c r="HTM236" s="249"/>
      <c r="HTN236" s="250"/>
      <c r="HTO236" s="248"/>
      <c r="HTP236" s="249"/>
      <c r="HTQ236" s="250"/>
      <c r="HTR236" s="248"/>
      <c r="HTS236" s="249"/>
      <c r="HTT236" s="250"/>
      <c r="HTU236" s="248"/>
      <c r="HTV236" s="249"/>
      <c r="HTW236" s="250"/>
      <c r="HTX236" s="248"/>
      <c r="HTY236" s="249"/>
      <c r="HTZ236" s="250"/>
      <c r="HUA236" s="248"/>
      <c r="HUB236" s="249"/>
      <c r="HUC236" s="250"/>
      <c r="HUD236" s="248"/>
      <c r="HUE236" s="249"/>
      <c r="HUF236" s="250"/>
      <c r="HUG236" s="248"/>
      <c r="HUH236" s="249"/>
      <c r="HUI236" s="250"/>
      <c r="HUJ236" s="248"/>
      <c r="HUK236" s="249"/>
      <c r="HUL236" s="250"/>
      <c r="HUM236" s="248"/>
      <c r="HUN236" s="249"/>
      <c r="HUO236" s="250"/>
      <c r="HUP236" s="248"/>
      <c r="HUQ236" s="249"/>
      <c r="HUR236" s="250"/>
      <c r="HUS236" s="248"/>
      <c r="HUT236" s="249"/>
      <c r="HUU236" s="250"/>
      <c r="HUV236" s="248"/>
      <c r="HUW236" s="249"/>
      <c r="HUX236" s="250"/>
      <c r="HUY236" s="248"/>
      <c r="HUZ236" s="249"/>
      <c r="HVA236" s="250"/>
      <c r="HVB236" s="248"/>
      <c r="HVC236" s="249"/>
      <c r="HVD236" s="250"/>
      <c r="HVE236" s="248"/>
      <c r="HVF236" s="249"/>
      <c r="HVG236" s="250"/>
      <c r="HVH236" s="248"/>
      <c r="HVI236" s="249"/>
      <c r="HVJ236" s="250"/>
      <c r="HVK236" s="248"/>
      <c r="HVL236" s="249"/>
      <c r="HVM236" s="250"/>
      <c r="HVN236" s="248"/>
      <c r="HVO236" s="249"/>
      <c r="HVP236" s="250"/>
      <c r="HVQ236" s="248"/>
      <c r="HVR236" s="249"/>
      <c r="HVS236" s="250"/>
      <c r="HVT236" s="248"/>
      <c r="HVU236" s="249"/>
      <c r="HVV236" s="250"/>
      <c r="HVW236" s="248"/>
      <c r="HVX236" s="249"/>
      <c r="HVY236" s="250"/>
      <c r="HVZ236" s="248"/>
      <c r="HWA236" s="249"/>
      <c r="HWB236" s="250"/>
      <c r="HWC236" s="248"/>
      <c r="HWD236" s="249"/>
      <c r="HWE236" s="250"/>
      <c r="HWF236" s="248"/>
      <c r="HWG236" s="249"/>
      <c r="HWH236" s="250"/>
      <c r="HWI236" s="248"/>
      <c r="HWJ236" s="249"/>
      <c r="HWK236" s="250"/>
      <c r="HWL236" s="248"/>
      <c r="HWM236" s="249"/>
      <c r="HWN236" s="250"/>
      <c r="HWO236" s="248"/>
      <c r="HWP236" s="249"/>
      <c r="HWQ236" s="250"/>
      <c r="HWR236" s="248"/>
      <c r="HWS236" s="249"/>
      <c r="HWT236" s="250"/>
      <c r="HWU236" s="248"/>
      <c r="HWV236" s="249"/>
      <c r="HWW236" s="250"/>
      <c r="HWX236" s="248"/>
      <c r="HWY236" s="249"/>
      <c r="HWZ236" s="250"/>
      <c r="HXA236" s="248"/>
      <c r="HXB236" s="249"/>
      <c r="HXC236" s="250"/>
      <c r="HXD236" s="248"/>
      <c r="HXE236" s="249"/>
      <c r="HXF236" s="250"/>
      <c r="HXG236" s="248"/>
      <c r="HXH236" s="249"/>
      <c r="HXI236" s="250"/>
      <c r="HXJ236" s="248"/>
      <c r="HXK236" s="249"/>
      <c r="HXL236" s="250"/>
      <c r="HXM236" s="248"/>
      <c r="HXN236" s="249"/>
      <c r="HXO236" s="250"/>
      <c r="HXP236" s="248"/>
      <c r="HXQ236" s="249"/>
      <c r="HXR236" s="250"/>
      <c r="HXS236" s="248"/>
      <c r="HXT236" s="249"/>
      <c r="HXU236" s="250"/>
      <c r="HXV236" s="248"/>
      <c r="HXW236" s="249"/>
      <c r="HXX236" s="250"/>
      <c r="HXY236" s="248"/>
      <c r="HXZ236" s="249"/>
      <c r="HYA236" s="250"/>
      <c r="HYB236" s="248"/>
      <c r="HYC236" s="249"/>
      <c r="HYD236" s="250"/>
      <c r="HYE236" s="248"/>
      <c r="HYF236" s="249"/>
      <c r="HYG236" s="250"/>
      <c r="HYH236" s="248"/>
      <c r="HYI236" s="249"/>
      <c r="HYJ236" s="250"/>
      <c r="HYK236" s="248"/>
      <c r="HYL236" s="249"/>
      <c r="HYM236" s="250"/>
      <c r="HYN236" s="248"/>
      <c r="HYO236" s="249"/>
      <c r="HYP236" s="250"/>
      <c r="HYQ236" s="248"/>
      <c r="HYR236" s="249"/>
      <c r="HYS236" s="250"/>
      <c r="HYT236" s="248"/>
      <c r="HYU236" s="249"/>
      <c r="HYV236" s="250"/>
      <c r="HYW236" s="248"/>
      <c r="HYX236" s="249"/>
      <c r="HYY236" s="250"/>
      <c r="HYZ236" s="248"/>
      <c r="HZA236" s="249"/>
      <c r="HZB236" s="250"/>
      <c r="HZC236" s="248"/>
      <c r="HZD236" s="249"/>
      <c r="HZE236" s="250"/>
      <c r="HZF236" s="248"/>
      <c r="HZG236" s="249"/>
      <c r="HZH236" s="250"/>
      <c r="HZI236" s="248"/>
      <c r="HZJ236" s="249"/>
      <c r="HZK236" s="250"/>
      <c r="HZL236" s="248"/>
      <c r="HZM236" s="249"/>
      <c r="HZN236" s="250"/>
      <c r="HZO236" s="248"/>
      <c r="HZP236" s="249"/>
      <c r="HZQ236" s="250"/>
      <c r="HZR236" s="248"/>
      <c r="HZS236" s="249"/>
      <c r="HZT236" s="250"/>
      <c r="HZU236" s="248"/>
      <c r="HZV236" s="249"/>
      <c r="HZW236" s="250"/>
      <c r="HZX236" s="248"/>
      <c r="HZY236" s="249"/>
      <c r="HZZ236" s="250"/>
      <c r="IAA236" s="248"/>
      <c r="IAB236" s="249"/>
      <c r="IAC236" s="250"/>
      <c r="IAD236" s="248"/>
      <c r="IAE236" s="249"/>
      <c r="IAF236" s="250"/>
      <c r="IAG236" s="248"/>
      <c r="IAH236" s="249"/>
      <c r="IAI236" s="250"/>
      <c r="IAJ236" s="248"/>
      <c r="IAK236" s="249"/>
      <c r="IAL236" s="250"/>
      <c r="IAM236" s="248"/>
      <c r="IAN236" s="249"/>
      <c r="IAO236" s="250"/>
      <c r="IAP236" s="248"/>
      <c r="IAQ236" s="249"/>
      <c r="IAR236" s="250"/>
      <c r="IAS236" s="248"/>
      <c r="IAT236" s="249"/>
      <c r="IAU236" s="250"/>
      <c r="IAV236" s="248"/>
      <c r="IAW236" s="249"/>
      <c r="IAX236" s="250"/>
      <c r="IAY236" s="248"/>
      <c r="IAZ236" s="249"/>
      <c r="IBA236" s="250"/>
      <c r="IBB236" s="248"/>
      <c r="IBC236" s="249"/>
      <c r="IBD236" s="250"/>
      <c r="IBE236" s="248"/>
      <c r="IBF236" s="249"/>
      <c r="IBG236" s="250"/>
      <c r="IBH236" s="248"/>
      <c r="IBI236" s="249"/>
      <c r="IBJ236" s="250"/>
      <c r="IBK236" s="248"/>
      <c r="IBL236" s="249"/>
      <c r="IBM236" s="250"/>
      <c r="IBN236" s="248"/>
      <c r="IBO236" s="249"/>
      <c r="IBP236" s="250"/>
      <c r="IBQ236" s="248"/>
      <c r="IBR236" s="249"/>
      <c r="IBS236" s="250"/>
      <c r="IBT236" s="248"/>
      <c r="IBU236" s="249"/>
      <c r="IBV236" s="250"/>
      <c r="IBW236" s="248"/>
      <c r="IBX236" s="249"/>
      <c r="IBY236" s="250"/>
      <c r="IBZ236" s="248"/>
      <c r="ICA236" s="249"/>
      <c r="ICB236" s="250"/>
      <c r="ICC236" s="248"/>
      <c r="ICD236" s="249"/>
      <c r="ICE236" s="250"/>
      <c r="ICF236" s="248"/>
      <c r="ICG236" s="249"/>
      <c r="ICH236" s="250"/>
      <c r="ICI236" s="248"/>
      <c r="ICJ236" s="249"/>
      <c r="ICK236" s="250"/>
      <c r="ICL236" s="248"/>
      <c r="ICM236" s="249"/>
      <c r="ICN236" s="250"/>
      <c r="ICO236" s="248"/>
      <c r="ICP236" s="249"/>
      <c r="ICQ236" s="250"/>
      <c r="ICR236" s="248"/>
      <c r="ICS236" s="249"/>
      <c r="ICT236" s="250"/>
      <c r="ICU236" s="248"/>
      <c r="ICV236" s="249"/>
      <c r="ICW236" s="250"/>
      <c r="ICX236" s="248"/>
      <c r="ICY236" s="249"/>
      <c r="ICZ236" s="250"/>
      <c r="IDA236" s="248"/>
      <c r="IDB236" s="249"/>
      <c r="IDC236" s="250"/>
      <c r="IDD236" s="248"/>
      <c r="IDE236" s="249"/>
      <c r="IDF236" s="250"/>
      <c r="IDG236" s="248"/>
      <c r="IDH236" s="249"/>
      <c r="IDI236" s="250"/>
      <c r="IDJ236" s="248"/>
      <c r="IDK236" s="249"/>
      <c r="IDL236" s="250"/>
      <c r="IDM236" s="248"/>
      <c r="IDN236" s="249"/>
      <c r="IDO236" s="250"/>
      <c r="IDP236" s="248"/>
      <c r="IDQ236" s="249"/>
      <c r="IDR236" s="250"/>
      <c r="IDS236" s="248"/>
      <c r="IDT236" s="249"/>
      <c r="IDU236" s="250"/>
      <c r="IDV236" s="248"/>
      <c r="IDW236" s="249"/>
      <c r="IDX236" s="250"/>
      <c r="IDY236" s="248"/>
      <c r="IDZ236" s="249"/>
      <c r="IEA236" s="250"/>
      <c r="IEB236" s="248"/>
      <c r="IEC236" s="249"/>
      <c r="IED236" s="250"/>
      <c r="IEE236" s="248"/>
      <c r="IEF236" s="249"/>
      <c r="IEG236" s="250"/>
      <c r="IEH236" s="248"/>
      <c r="IEI236" s="249"/>
      <c r="IEJ236" s="250"/>
      <c r="IEK236" s="248"/>
      <c r="IEL236" s="249"/>
      <c r="IEM236" s="250"/>
      <c r="IEN236" s="248"/>
      <c r="IEO236" s="249"/>
      <c r="IEP236" s="250"/>
      <c r="IEQ236" s="248"/>
      <c r="IER236" s="249"/>
      <c r="IES236" s="250"/>
      <c r="IET236" s="248"/>
      <c r="IEU236" s="249"/>
      <c r="IEV236" s="250"/>
      <c r="IEW236" s="248"/>
      <c r="IEX236" s="249"/>
      <c r="IEY236" s="250"/>
      <c r="IEZ236" s="248"/>
      <c r="IFA236" s="249"/>
      <c r="IFB236" s="250"/>
      <c r="IFC236" s="248"/>
      <c r="IFD236" s="249"/>
      <c r="IFE236" s="250"/>
      <c r="IFF236" s="248"/>
      <c r="IFG236" s="249"/>
      <c r="IFH236" s="250"/>
      <c r="IFI236" s="248"/>
      <c r="IFJ236" s="249"/>
      <c r="IFK236" s="250"/>
      <c r="IFL236" s="248"/>
      <c r="IFM236" s="249"/>
      <c r="IFN236" s="250"/>
      <c r="IFO236" s="248"/>
      <c r="IFP236" s="249"/>
      <c r="IFQ236" s="250"/>
      <c r="IFR236" s="248"/>
      <c r="IFS236" s="249"/>
      <c r="IFT236" s="250"/>
      <c r="IFU236" s="248"/>
      <c r="IFV236" s="249"/>
      <c r="IFW236" s="250"/>
      <c r="IFX236" s="248"/>
      <c r="IFY236" s="249"/>
      <c r="IFZ236" s="250"/>
      <c r="IGA236" s="248"/>
      <c r="IGB236" s="249"/>
      <c r="IGC236" s="250"/>
      <c r="IGD236" s="248"/>
      <c r="IGE236" s="249"/>
      <c r="IGF236" s="250"/>
      <c r="IGG236" s="248"/>
      <c r="IGH236" s="249"/>
      <c r="IGI236" s="250"/>
      <c r="IGJ236" s="248"/>
      <c r="IGK236" s="249"/>
      <c r="IGL236" s="250"/>
      <c r="IGM236" s="248"/>
      <c r="IGN236" s="249"/>
      <c r="IGO236" s="250"/>
      <c r="IGP236" s="248"/>
      <c r="IGQ236" s="249"/>
      <c r="IGR236" s="250"/>
      <c r="IGS236" s="248"/>
      <c r="IGT236" s="249"/>
      <c r="IGU236" s="250"/>
      <c r="IGV236" s="248"/>
      <c r="IGW236" s="249"/>
      <c r="IGX236" s="250"/>
      <c r="IGY236" s="248"/>
      <c r="IGZ236" s="249"/>
      <c r="IHA236" s="250"/>
      <c r="IHB236" s="248"/>
      <c r="IHC236" s="249"/>
      <c r="IHD236" s="250"/>
      <c r="IHE236" s="248"/>
      <c r="IHF236" s="249"/>
      <c r="IHG236" s="250"/>
      <c r="IHH236" s="248"/>
      <c r="IHI236" s="249"/>
      <c r="IHJ236" s="250"/>
      <c r="IHK236" s="248"/>
      <c r="IHL236" s="249"/>
      <c r="IHM236" s="250"/>
      <c r="IHN236" s="248"/>
      <c r="IHO236" s="249"/>
      <c r="IHP236" s="250"/>
      <c r="IHQ236" s="248"/>
      <c r="IHR236" s="249"/>
      <c r="IHS236" s="250"/>
      <c r="IHT236" s="248"/>
      <c r="IHU236" s="249"/>
      <c r="IHV236" s="250"/>
      <c r="IHW236" s="248"/>
      <c r="IHX236" s="249"/>
      <c r="IHY236" s="250"/>
      <c r="IHZ236" s="248"/>
      <c r="IIA236" s="249"/>
      <c r="IIB236" s="250"/>
      <c r="IIC236" s="248"/>
      <c r="IID236" s="249"/>
      <c r="IIE236" s="250"/>
      <c r="IIF236" s="248"/>
      <c r="IIG236" s="249"/>
      <c r="IIH236" s="250"/>
      <c r="III236" s="248"/>
      <c r="IIJ236" s="249"/>
      <c r="IIK236" s="250"/>
      <c r="IIL236" s="248"/>
      <c r="IIM236" s="249"/>
      <c r="IIN236" s="250"/>
      <c r="IIO236" s="248"/>
      <c r="IIP236" s="249"/>
      <c r="IIQ236" s="250"/>
      <c r="IIR236" s="248"/>
      <c r="IIS236" s="249"/>
      <c r="IIT236" s="250"/>
      <c r="IIU236" s="248"/>
      <c r="IIV236" s="249"/>
      <c r="IIW236" s="250"/>
      <c r="IIX236" s="248"/>
      <c r="IIY236" s="249"/>
      <c r="IIZ236" s="250"/>
      <c r="IJA236" s="248"/>
      <c r="IJB236" s="249"/>
      <c r="IJC236" s="250"/>
      <c r="IJD236" s="248"/>
      <c r="IJE236" s="249"/>
      <c r="IJF236" s="250"/>
      <c r="IJG236" s="248"/>
      <c r="IJH236" s="249"/>
      <c r="IJI236" s="250"/>
      <c r="IJJ236" s="248"/>
      <c r="IJK236" s="249"/>
      <c r="IJL236" s="250"/>
      <c r="IJM236" s="248"/>
      <c r="IJN236" s="249"/>
      <c r="IJO236" s="250"/>
      <c r="IJP236" s="248"/>
      <c r="IJQ236" s="249"/>
      <c r="IJR236" s="250"/>
      <c r="IJS236" s="248"/>
      <c r="IJT236" s="249"/>
      <c r="IJU236" s="250"/>
      <c r="IJV236" s="248"/>
      <c r="IJW236" s="249"/>
      <c r="IJX236" s="250"/>
      <c r="IJY236" s="248"/>
      <c r="IJZ236" s="249"/>
      <c r="IKA236" s="250"/>
      <c r="IKB236" s="248"/>
      <c r="IKC236" s="249"/>
      <c r="IKD236" s="250"/>
      <c r="IKE236" s="248"/>
      <c r="IKF236" s="249"/>
      <c r="IKG236" s="250"/>
      <c r="IKH236" s="248"/>
      <c r="IKI236" s="249"/>
      <c r="IKJ236" s="250"/>
      <c r="IKK236" s="248"/>
      <c r="IKL236" s="249"/>
      <c r="IKM236" s="250"/>
      <c r="IKN236" s="248"/>
      <c r="IKO236" s="249"/>
      <c r="IKP236" s="250"/>
      <c r="IKQ236" s="248"/>
      <c r="IKR236" s="249"/>
      <c r="IKS236" s="250"/>
      <c r="IKT236" s="248"/>
      <c r="IKU236" s="249"/>
      <c r="IKV236" s="250"/>
      <c r="IKW236" s="248"/>
      <c r="IKX236" s="249"/>
      <c r="IKY236" s="250"/>
      <c r="IKZ236" s="248"/>
      <c r="ILA236" s="249"/>
      <c r="ILB236" s="250"/>
      <c r="ILC236" s="248"/>
      <c r="ILD236" s="249"/>
      <c r="ILE236" s="250"/>
      <c r="ILF236" s="248"/>
      <c r="ILG236" s="249"/>
      <c r="ILH236" s="250"/>
      <c r="ILI236" s="248"/>
      <c r="ILJ236" s="249"/>
      <c r="ILK236" s="250"/>
      <c r="ILL236" s="248"/>
      <c r="ILM236" s="249"/>
      <c r="ILN236" s="250"/>
      <c r="ILO236" s="248"/>
      <c r="ILP236" s="249"/>
      <c r="ILQ236" s="250"/>
      <c r="ILR236" s="248"/>
      <c r="ILS236" s="249"/>
      <c r="ILT236" s="250"/>
      <c r="ILU236" s="248"/>
      <c r="ILV236" s="249"/>
      <c r="ILW236" s="250"/>
      <c r="ILX236" s="248"/>
      <c r="ILY236" s="249"/>
      <c r="ILZ236" s="250"/>
      <c r="IMA236" s="248"/>
      <c r="IMB236" s="249"/>
      <c r="IMC236" s="250"/>
      <c r="IMD236" s="248"/>
      <c r="IME236" s="249"/>
      <c r="IMF236" s="250"/>
      <c r="IMG236" s="248"/>
      <c r="IMH236" s="249"/>
      <c r="IMI236" s="250"/>
      <c r="IMJ236" s="248"/>
      <c r="IMK236" s="249"/>
      <c r="IML236" s="250"/>
      <c r="IMM236" s="248"/>
      <c r="IMN236" s="249"/>
      <c r="IMO236" s="250"/>
      <c r="IMP236" s="248"/>
      <c r="IMQ236" s="249"/>
      <c r="IMR236" s="250"/>
      <c r="IMS236" s="248"/>
      <c r="IMT236" s="249"/>
      <c r="IMU236" s="250"/>
      <c r="IMV236" s="248"/>
      <c r="IMW236" s="249"/>
      <c r="IMX236" s="250"/>
      <c r="IMY236" s="248"/>
      <c r="IMZ236" s="249"/>
      <c r="INA236" s="250"/>
      <c r="INB236" s="248"/>
      <c r="INC236" s="249"/>
      <c r="IND236" s="250"/>
      <c r="INE236" s="248"/>
      <c r="INF236" s="249"/>
      <c r="ING236" s="250"/>
      <c r="INH236" s="248"/>
      <c r="INI236" s="249"/>
      <c r="INJ236" s="250"/>
      <c r="INK236" s="248"/>
      <c r="INL236" s="249"/>
      <c r="INM236" s="250"/>
      <c r="INN236" s="248"/>
      <c r="INO236" s="249"/>
      <c r="INP236" s="250"/>
      <c r="INQ236" s="248"/>
      <c r="INR236" s="249"/>
      <c r="INS236" s="250"/>
      <c r="INT236" s="248"/>
      <c r="INU236" s="249"/>
      <c r="INV236" s="250"/>
      <c r="INW236" s="248"/>
      <c r="INX236" s="249"/>
      <c r="INY236" s="250"/>
      <c r="INZ236" s="248"/>
      <c r="IOA236" s="249"/>
      <c r="IOB236" s="250"/>
      <c r="IOC236" s="248"/>
      <c r="IOD236" s="249"/>
      <c r="IOE236" s="250"/>
      <c r="IOF236" s="248"/>
      <c r="IOG236" s="249"/>
      <c r="IOH236" s="250"/>
      <c r="IOI236" s="248"/>
      <c r="IOJ236" s="249"/>
      <c r="IOK236" s="250"/>
      <c r="IOL236" s="248"/>
      <c r="IOM236" s="249"/>
      <c r="ION236" s="250"/>
      <c r="IOO236" s="248"/>
      <c r="IOP236" s="249"/>
      <c r="IOQ236" s="250"/>
      <c r="IOR236" s="248"/>
      <c r="IOS236" s="249"/>
      <c r="IOT236" s="250"/>
      <c r="IOU236" s="248"/>
      <c r="IOV236" s="249"/>
      <c r="IOW236" s="250"/>
      <c r="IOX236" s="248"/>
      <c r="IOY236" s="249"/>
      <c r="IOZ236" s="250"/>
      <c r="IPA236" s="248"/>
      <c r="IPB236" s="249"/>
      <c r="IPC236" s="250"/>
      <c r="IPD236" s="248"/>
      <c r="IPE236" s="249"/>
      <c r="IPF236" s="250"/>
      <c r="IPG236" s="248"/>
      <c r="IPH236" s="249"/>
      <c r="IPI236" s="250"/>
      <c r="IPJ236" s="248"/>
      <c r="IPK236" s="249"/>
      <c r="IPL236" s="250"/>
      <c r="IPM236" s="248"/>
      <c r="IPN236" s="249"/>
      <c r="IPO236" s="250"/>
      <c r="IPP236" s="248"/>
      <c r="IPQ236" s="249"/>
      <c r="IPR236" s="250"/>
      <c r="IPS236" s="248"/>
      <c r="IPT236" s="249"/>
      <c r="IPU236" s="250"/>
      <c r="IPV236" s="248"/>
      <c r="IPW236" s="249"/>
      <c r="IPX236" s="250"/>
      <c r="IPY236" s="248"/>
      <c r="IPZ236" s="249"/>
      <c r="IQA236" s="250"/>
      <c r="IQB236" s="248"/>
      <c r="IQC236" s="249"/>
      <c r="IQD236" s="250"/>
      <c r="IQE236" s="248"/>
      <c r="IQF236" s="249"/>
      <c r="IQG236" s="250"/>
      <c r="IQH236" s="248"/>
      <c r="IQI236" s="249"/>
      <c r="IQJ236" s="250"/>
      <c r="IQK236" s="248"/>
      <c r="IQL236" s="249"/>
      <c r="IQM236" s="250"/>
      <c r="IQN236" s="248"/>
      <c r="IQO236" s="249"/>
      <c r="IQP236" s="250"/>
      <c r="IQQ236" s="248"/>
      <c r="IQR236" s="249"/>
      <c r="IQS236" s="250"/>
      <c r="IQT236" s="248"/>
      <c r="IQU236" s="249"/>
      <c r="IQV236" s="250"/>
      <c r="IQW236" s="248"/>
      <c r="IQX236" s="249"/>
      <c r="IQY236" s="250"/>
      <c r="IQZ236" s="248"/>
      <c r="IRA236" s="249"/>
      <c r="IRB236" s="250"/>
      <c r="IRC236" s="248"/>
      <c r="IRD236" s="249"/>
      <c r="IRE236" s="250"/>
      <c r="IRF236" s="248"/>
      <c r="IRG236" s="249"/>
      <c r="IRH236" s="250"/>
      <c r="IRI236" s="248"/>
      <c r="IRJ236" s="249"/>
      <c r="IRK236" s="250"/>
      <c r="IRL236" s="248"/>
      <c r="IRM236" s="249"/>
      <c r="IRN236" s="250"/>
      <c r="IRO236" s="248"/>
      <c r="IRP236" s="249"/>
      <c r="IRQ236" s="250"/>
      <c r="IRR236" s="248"/>
      <c r="IRS236" s="249"/>
      <c r="IRT236" s="250"/>
      <c r="IRU236" s="248"/>
      <c r="IRV236" s="249"/>
      <c r="IRW236" s="250"/>
      <c r="IRX236" s="248"/>
      <c r="IRY236" s="249"/>
      <c r="IRZ236" s="250"/>
      <c r="ISA236" s="248"/>
      <c r="ISB236" s="249"/>
      <c r="ISC236" s="250"/>
      <c r="ISD236" s="248"/>
      <c r="ISE236" s="249"/>
      <c r="ISF236" s="250"/>
      <c r="ISG236" s="248"/>
      <c r="ISH236" s="249"/>
      <c r="ISI236" s="250"/>
      <c r="ISJ236" s="248"/>
      <c r="ISK236" s="249"/>
      <c r="ISL236" s="250"/>
      <c r="ISM236" s="248"/>
      <c r="ISN236" s="249"/>
      <c r="ISO236" s="250"/>
      <c r="ISP236" s="248"/>
      <c r="ISQ236" s="249"/>
      <c r="ISR236" s="250"/>
      <c r="ISS236" s="248"/>
      <c r="IST236" s="249"/>
      <c r="ISU236" s="250"/>
      <c r="ISV236" s="248"/>
      <c r="ISW236" s="249"/>
      <c r="ISX236" s="250"/>
      <c r="ISY236" s="248"/>
      <c r="ISZ236" s="249"/>
      <c r="ITA236" s="250"/>
      <c r="ITB236" s="248"/>
      <c r="ITC236" s="249"/>
      <c r="ITD236" s="250"/>
      <c r="ITE236" s="248"/>
      <c r="ITF236" s="249"/>
      <c r="ITG236" s="250"/>
      <c r="ITH236" s="248"/>
      <c r="ITI236" s="249"/>
      <c r="ITJ236" s="250"/>
      <c r="ITK236" s="248"/>
      <c r="ITL236" s="249"/>
      <c r="ITM236" s="250"/>
      <c r="ITN236" s="248"/>
      <c r="ITO236" s="249"/>
      <c r="ITP236" s="250"/>
      <c r="ITQ236" s="248"/>
      <c r="ITR236" s="249"/>
      <c r="ITS236" s="250"/>
      <c r="ITT236" s="248"/>
      <c r="ITU236" s="249"/>
      <c r="ITV236" s="250"/>
      <c r="ITW236" s="248"/>
      <c r="ITX236" s="249"/>
      <c r="ITY236" s="250"/>
      <c r="ITZ236" s="248"/>
      <c r="IUA236" s="249"/>
      <c r="IUB236" s="250"/>
      <c r="IUC236" s="248"/>
      <c r="IUD236" s="249"/>
      <c r="IUE236" s="250"/>
      <c r="IUF236" s="248"/>
      <c r="IUG236" s="249"/>
      <c r="IUH236" s="250"/>
      <c r="IUI236" s="248"/>
      <c r="IUJ236" s="249"/>
      <c r="IUK236" s="250"/>
      <c r="IUL236" s="248"/>
      <c r="IUM236" s="249"/>
      <c r="IUN236" s="250"/>
      <c r="IUO236" s="248"/>
      <c r="IUP236" s="249"/>
      <c r="IUQ236" s="250"/>
      <c r="IUR236" s="248"/>
      <c r="IUS236" s="249"/>
      <c r="IUT236" s="250"/>
      <c r="IUU236" s="248"/>
      <c r="IUV236" s="249"/>
      <c r="IUW236" s="250"/>
      <c r="IUX236" s="248"/>
      <c r="IUY236" s="249"/>
      <c r="IUZ236" s="250"/>
      <c r="IVA236" s="248"/>
      <c r="IVB236" s="249"/>
      <c r="IVC236" s="250"/>
      <c r="IVD236" s="248"/>
      <c r="IVE236" s="249"/>
      <c r="IVF236" s="250"/>
      <c r="IVG236" s="248"/>
      <c r="IVH236" s="249"/>
      <c r="IVI236" s="250"/>
      <c r="IVJ236" s="248"/>
      <c r="IVK236" s="249"/>
      <c r="IVL236" s="250"/>
      <c r="IVM236" s="248"/>
      <c r="IVN236" s="249"/>
      <c r="IVO236" s="250"/>
      <c r="IVP236" s="248"/>
      <c r="IVQ236" s="249"/>
      <c r="IVR236" s="250"/>
      <c r="IVS236" s="248"/>
      <c r="IVT236" s="249"/>
      <c r="IVU236" s="250"/>
      <c r="IVV236" s="248"/>
      <c r="IVW236" s="249"/>
      <c r="IVX236" s="250"/>
      <c r="IVY236" s="248"/>
      <c r="IVZ236" s="249"/>
      <c r="IWA236" s="250"/>
      <c r="IWB236" s="248"/>
      <c r="IWC236" s="249"/>
      <c r="IWD236" s="250"/>
      <c r="IWE236" s="248"/>
      <c r="IWF236" s="249"/>
      <c r="IWG236" s="250"/>
      <c r="IWH236" s="248"/>
      <c r="IWI236" s="249"/>
      <c r="IWJ236" s="250"/>
      <c r="IWK236" s="248"/>
      <c r="IWL236" s="249"/>
      <c r="IWM236" s="250"/>
      <c r="IWN236" s="248"/>
      <c r="IWO236" s="249"/>
      <c r="IWP236" s="250"/>
      <c r="IWQ236" s="248"/>
      <c r="IWR236" s="249"/>
      <c r="IWS236" s="250"/>
      <c r="IWT236" s="248"/>
      <c r="IWU236" s="249"/>
      <c r="IWV236" s="250"/>
      <c r="IWW236" s="248"/>
      <c r="IWX236" s="249"/>
      <c r="IWY236" s="250"/>
      <c r="IWZ236" s="248"/>
      <c r="IXA236" s="249"/>
      <c r="IXB236" s="250"/>
      <c r="IXC236" s="248"/>
      <c r="IXD236" s="249"/>
      <c r="IXE236" s="250"/>
      <c r="IXF236" s="248"/>
      <c r="IXG236" s="249"/>
      <c r="IXH236" s="250"/>
      <c r="IXI236" s="248"/>
      <c r="IXJ236" s="249"/>
      <c r="IXK236" s="250"/>
      <c r="IXL236" s="248"/>
      <c r="IXM236" s="249"/>
      <c r="IXN236" s="250"/>
      <c r="IXO236" s="248"/>
      <c r="IXP236" s="249"/>
      <c r="IXQ236" s="250"/>
      <c r="IXR236" s="248"/>
      <c r="IXS236" s="249"/>
      <c r="IXT236" s="250"/>
      <c r="IXU236" s="248"/>
      <c r="IXV236" s="249"/>
      <c r="IXW236" s="250"/>
      <c r="IXX236" s="248"/>
      <c r="IXY236" s="249"/>
      <c r="IXZ236" s="250"/>
      <c r="IYA236" s="248"/>
      <c r="IYB236" s="249"/>
      <c r="IYC236" s="250"/>
      <c r="IYD236" s="248"/>
      <c r="IYE236" s="249"/>
      <c r="IYF236" s="250"/>
      <c r="IYG236" s="248"/>
      <c r="IYH236" s="249"/>
      <c r="IYI236" s="250"/>
      <c r="IYJ236" s="248"/>
      <c r="IYK236" s="249"/>
      <c r="IYL236" s="250"/>
      <c r="IYM236" s="248"/>
      <c r="IYN236" s="249"/>
      <c r="IYO236" s="250"/>
      <c r="IYP236" s="248"/>
      <c r="IYQ236" s="249"/>
      <c r="IYR236" s="250"/>
      <c r="IYS236" s="248"/>
      <c r="IYT236" s="249"/>
      <c r="IYU236" s="250"/>
      <c r="IYV236" s="248"/>
      <c r="IYW236" s="249"/>
      <c r="IYX236" s="250"/>
      <c r="IYY236" s="248"/>
      <c r="IYZ236" s="249"/>
      <c r="IZA236" s="250"/>
      <c r="IZB236" s="248"/>
      <c r="IZC236" s="249"/>
      <c r="IZD236" s="250"/>
      <c r="IZE236" s="248"/>
      <c r="IZF236" s="249"/>
      <c r="IZG236" s="250"/>
      <c r="IZH236" s="248"/>
      <c r="IZI236" s="249"/>
      <c r="IZJ236" s="250"/>
      <c r="IZK236" s="248"/>
      <c r="IZL236" s="249"/>
      <c r="IZM236" s="250"/>
      <c r="IZN236" s="248"/>
      <c r="IZO236" s="249"/>
      <c r="IZP236" s="250"/>
      <c r="IZQ236" s="248"/>
      <c r="IZR236" s="249"/>
      <c r="IZS236" s="250"/>
      <c r="IZT236" s="248"/>
      <c r="IZU236" s="249"/>
      <c r="IZV236" s="250"/>
      <c r="IZW236" s="248"/>
      <c r="IZX236" s="249"/>
      <c r="IZY236" s="250"/>
      <c r="IZZ236" s="248"/>
      <c r="JAA236" s="249"/>
      <c r="JAB236" s="250"/>
      <c r="JAC236" s="248"/>
      <c r="JAD236" s="249"/>
      <c r="JAE236" s="250"/>
      <c r="JAF236" s="248"/>
      <c r="JAG236" s="249"/>
      <c r="JAH236" s="250"/>
      <c r="JAI236" s="248"/>
      <c r="JAJ236" s="249"/>
      <c r="JAK236" s="250"/>
      <c r="JAL236" s="248"/>
      <c r="JAM236" s="249"/>
      <c r="JAN236" s="250"/>
      <c r="JAO236" s="248"/>
      <c r="JAP236" s="249"/>
      <c r="JAQ236" s="250"/>
      <c r="JAR236" s="248"/>
      <c r="JAS236" s="249"/>
      <c r="JAT236" s="250"/>
      <c r="JAU236" s="248"/>
      <c r="JAV236" s="249"/>
      <c r="JAW236" s="250"/>
      <c r="JAX236" s="248"/>
      <c r="JAY236" s="249"/>
      <c r="JAZ236" s="250"/>
      <c r="JBA236" s="248"/>
      <c r="JBB236" s="249"/>
      <c r="JBC236" s="250"/>
      <c r="JBD236" s="248"/>
      <c r="JBE236" s="249"/>
      <c r="JBF236" s="250"/>
      <c r="JBG236" s="248"/>
      <c r="JBH236" s="249"/>
      <c r="JBI236" s="250"/>
      <c r="JBJ236" s="248"/>
      <c r="JBK236" s="249"/>
      <c r="JBL236" s="250"/>
      <c r="JBM236" s="248"/>
      <c r="JBN236" s="249"/>
      <c r="JBO236" s="250"/>
      <c r="JBP236" s="248"/>
      <c r="JBQ236" s="249"/>
      <c r="JBR236" s="250"/>
      <c r="JBS236" s="248"/>
      <c r="JBT236" s="249"/>
      <c r="JBU236" s="250"/>
      <c r="JBV236" s="248"/>
      <c r="JBW236" s="249"/>
      <c r="JBX236" s="250"/>
      <c r="JBY236" s="248"/>
      <c r="JBZ236" s="249"/>
      <c r="JCA236" s="250"/>
      <c r="JCB236" s="248"/>
      <c r="JCC236" s="249"/>
      <c r="JCD236" s="250"/>
      <c r="JCE236" s="248"/>
      <c r="JCF236" s="249"/>
      <c r="JCG236" s="250"/>
      <c r="JCH236" s="248"/>
      <c r="JCI236" s="249"/>
      <c r="JCJ236" s="250"/>
      <c r="JCK236" s="248"/>
      <c r="JCL236" s="249"/>
      <c r="JCM236" s="250"/>
      <c r="JCN236" s="248"/>
      <c r="JCO236" s="249"/>
      <c r="JCP236" s="250"/>
      <c r="JCQ236" s="248"/>
      <c r="JCR236" s="249"/>
      <c r="JCS236" s="250"/>
      <c r="JCT236" s="248"/>
      <c r="JCU236" s="249"/>
      <c r="JCV236" s="250"/>
      <c r="JCW236" s="248"/>
      <c r="JCX236" s="249"/>
      <c r="JCY236" s="250"/>
      <c r="JCZ236" s="248"/>
      <c r="JDA236" s="249"/>
      <c r="JDB236" s="250"/>
      <c r="JDC236" s="248"/>
      <c r="JDD236" s="249"/>
      <c r="JDE236" s="250"/>
      <c r="JDF236" s="248"/>
      <c r="JDG236" s="249"/>
      <c r="JDH236" s="250"/>
      <c r="JDI236" s="248"/>
      <c r="JDJ236" s="249"/>
      <c r="JDK236" s="250"/>
      <c r="JDL236" s="248"/>
      <c r="JDM236" s="249"/>
      <c r="JDN236" s="250"/>
      <c r="JDO236" s="248"/>
      <c r="JDP236" s="249"/>
      <c r="JDQ236" s="250"/>
      <c r="JDR236" s="248"/>
      <c r="JDS236" s="249"/>
      <c r="JDT236" s="250"/>
      <c r="JDU236" s="248"/>
      <c r="JDV236" s="249"/>
      <c r="JDW236" s="250"/>
      <c r="JDX236" s="248"/>
      <c r="JDY236" s="249"/>
      <c r="JDZ236" s="250"/>
      <c r="JEA236" s="248"/>
      <c r="JEB236" s="249"/>
      <c r="JEC236" s="250"/>
      <c r="JED236" s="248"/>
      <c r="JEE236" s="249"/>
      <c r="JEF236" s="250"/>
      <c r="JEG236" s="248"/>
      <c r="JEH236" s="249"/>
      <c r="JEI236" s="250"/>
      <c r="JEJ236" s="248"/>
      <c r="JEK236" s="249"/>
      <c r="JEL236" s="250"/>
      <c r="JEM236" s="248"/>
      <c r="JEN236" s="249"/>
      <c r="JEO236" s="250"/>
      <c r="JEP236" s="248"/>
      <c r="JEQ236" s="249"/>
      <c r="JER236" s="250"/>
      <c r="JES236" s="248"/>
      <c r="JET236" s="249"/>
      <c r="JEU236" s="250"/>
      <c r="JEV236" s="248"/>
      <c r="JEW236" s="249"/>
      <c r="JEX236" s="250"/>
      <c r="JEY236" s="248"/>
      <c r="JEZ236" s="249"/>
      <c r="JFA236" s="250"/>
      <c r="JFB236" s="248"/>
      <c r="JFC236" s="249"/>
      <c r="JFD236" s="250"/>
      <c r="JFE236" s="248"/>
      <c r="JFF236" s="249"/>
      <c r="JFG236" s="250"/>
      <c r="JFH236" s="248"/>
      <c r="JFI236" s="249"/>
      <c r="JFJ236" s="250"/>
      <c r="JFK236" s="248"/>
      <c r="JFL236" s="249"/>
      <c r="JFM236" s="250"/>
      <c r="JFN236" s="248"/>
      <c r="JFO236" s="249"/>
      <c r="JFP236" s="250"/>
      <c r="JFQ236" s="248"/>
      <c r="JFR236" s="249"/>
      <c r="JFS236" s="250"/>
      <c r="JFT236" s="248"/>
      <c r="JFU236" s="249"/>
      <c r="JFV236" s="250"/>
      <c r="JFW236" s="248"/>
      <c r="JFX236" s="249"/>
      <c r="JFY236" s="250"/>
      <c r="JFZ236" s="248"/>
      <c r="JGA236" s="249"/>
      <c r="JGB236" s="250"/>
      <c r="JGC236" s="248"/>
      <c r="JGD236" s="249"/>
      <c r="JGE236" s="250"/>
      <c r="JGF236" s="248"/>
      <c r="JGG236" s="249"/>
      <c r="JGH236" s="250"/>
      <c r="JGI236" s="248"/>
      <c r="JGJ236" s="249"/>
      <c r="JGK236" s="250"/>
      <c r="JGL236" s="248"/>
      <c r="JGM236" s="249"/>
      <c r="JGN236" s="250"/>
      <c r="JGO236" s="248"/>
      <c r="JGP236" s="249"/>
      <c r="JGQ236" s="250"/>
      <c r="JGR236" s="248"/>
      <c r="JGS236" s="249"/>
      <c r="JGT236" s="250"/>
      <c r="JGU236" s="248"/>
      <c r="JGV236" s="249"/>
      <c r="JGW236" s="250"/>
      <c r="JGX236" s="248"/>
      <c r="JGY236" s="249"/>
      <c r="JGZ236" s="250"/>
      <c r="JHA236" s="248"/>
      <c r="JHB236" s="249"/>
      <c r="JHC236" s="250"/>
      <c r="JHD236" s="248"/>
      <c r="JHE236" s="249"/>
      <c r="JHF236" s="250"/>
      <c r="JHG236" s="248"/>
      <c r="JHH236" s="249"/>
      <c r="JHI236" s="250"/>
      <c r="JHJ236" s="248"/>
      <c r="JHK236" s="249"/>
      <c r="JHL236" s="250"/>
      <c r="JHM236" s="248"/>
      <c r="JHN236" s="249"/>
      <c r="JHO236" s="250"/>
      <c r="JHP236" s="248"/>
      <c r="JHQ236" s="249"/>
      <c r="JHR236" s="250"/>
      <c r="JHS236" s="248"/>
      <c r="JHT236" s="249"/>
      <c r="JHU236" s="250"/>
      <c r="JHV236" s="248"/>
      <c r="JHW236" s="249"/>
      <c r="JHX236" s="250"/>
      <c r="JHY236" s="248"/>
      <c r="JHZ236" s="249"/>
      <c r="JIA236" s="250"/>
      <c r="JIB236" s="248"/>
      <c r="JIC236" s="249"/>
      <c r="JID236" s="250"/>
      <c r="JIE236" s="248"/>
      <c r="JIF236" s="249"/>
      <c r="JIG236" s="250"/>
      <c r="JIH236" s="248"/>
      <c r="JII236" s="249"/>
      <c r="JIJ236" s="250"/>
      <c r="JIK236" s="248"/>
      <c r="JIL236" s="249"/>
      <c r="JIM236" s="250"/>
      <c r="JIN236" s="248"/>
      <c r="JIO236" s="249"/>
      <c r="JIP236" s="250"/>
      <c r="JIQ236" s="248"/>
      <c r="JIR236" s="249"/>
      <c r="JIS236" s="250"/>
      <c r="JIT236" s="248"/>
      <c r="JIU236" s="249"/>
      <c r="JIV236" s="250"/>
      <c r="JIW236" s="248"/>
      <c r="JIX236" s="249"/>
      <c r="JIY236" s="250"/>
      <c r="JIZ236" s="248"/>
      <c r="JJA236" s="249"/>
      <c r="JJB236" s="250"/>
      <c r="JJC236" s="248"/>
      <c r="JJD236" s="249"/>
      <c r="JJE236" s="250"/>
      <c r="JJF236" s="248"/>
      <c r="JJG236" s="249"/>
      <c r="JJH236" s="250"/>
      <c r="JJI236" s="248"/>
      <c r="JJJ236" s="249"/>
      <c r="JJK236" s="250"/>
      <c r="JJL236" s="248"/>
      <c r="JJM236" s="249"/>
      <c r="JJN236" s="250"/>
      <c r="JJO236" s="248"/>
      <c r="JJP236" s="249"/>
      <c r="JJQ236" s="250"/>
      <c r="JJR236" s="248"/>
      <c r="JJS236" s="249"/>
      <c r="JJT236" s="250"/>
      <c r="JJU236" s="248"/>
      <c r="JJV236" s="249"/>
      <c r="JJW236" s="250"/>
      <c r="JJX236" s="248"/>
      <c r="JJY236" s="249"/>
      <c r="JJZ236" s="250"/>
      <c r="JKA236" s="248"/>
      <c r="JKB236" s="249"/>
      <c r="JKC236" s="250"/>
      <c r="JKD236" s="248"/>
      <c r="JKE236" s="249"/>
      <c r="JKF236" s="250"/>
      <c r="JKG236" s="248"/>
      <c r="JKH236" s="249"/>
      <c r="JKI236" s="250"/>
      <c r="JKJ236" s="248"/>
      <c r="JKK236" s="249"/>
      <c r="JKL236" s="250"/>
      <c r="JKM236" s="248"/>
      <c r="JKN236" s="249"/>
      <c r="JKO236" s="250"/>
      <c r="JKP236" s="248"/>
      <c r="JKQ236" s="249"/>
      <c r="JKR236" s="250"/>
      <c r="JKS236" s="248"/>
      <c r="JKT236" s="249"/>
      <c r="JKU236" s="250"/>
      <c r="JKV236" s="248"/>
      <c r="JKW236" s="249"/>
      <c r="JKX236" s="250"/>
      <c r="JKY236" s="248"/>
      <c r="JKZ236" s="249"/>
      <c r="JLA236" s="250"/>
      <c r="JLB236" s="248"/>
      <c r="JLC236" s="249"/>
      <c r="JLD236" s="250"/>
      <c r="JLE236" s="248"/>
      <c r="JLF236" s="249"/>
      <c r="JLG236" s="250"/>
      <c r="JLH236" s="248"/>
      <c r="JLI236" s="249"/>
      <c r="JLJ236" s="250"/>
      <c r="JLK236" s="248"/>
      <c r="JLL236" s="249"/>
      <c r="JLM236" s="250"/>
      <c r="JLN236" s="248"/>
      <c r="JLO236" s="249"/>
      <c r="JLP236" s="250"/>
      <c r="JLQ236" s="248"/>
      <c r="JLR236" s="249"/>
      <c r="JLS236" s="250"/>
      <c r="JLT236" s="248"/>
      <c r="JLU236" s="249"/>
      <c r="JLV236" s="250"/>
      <c r="JLW236" s="248"/>
      <c r="JLX236" s="249"/>
      <c r="JLY236" s="250"/>
      <c r="JLZ236" s="248"/>
      <c r="JMA236" s="249"/>
      <c r="JMB236" s="250"/>
      <c r="JMC236" s="248"/>
      <c r="JMD236" s="249"/>
      <c r="JME236" s="250"/>
      <c r="JMF236" s="248"/>
      <c r="JMG236" s="249"/>
      <c r="JMH236" s="250"/>
      <c r="JMI236" s="248"/>
      <c r="JMJ236" s="249"/>
      <c r="JMK236" s="250"/>
      <c r="JML236" s="248"/>
      <c r="JMM236" s="249"/>
      <c r="JMN236" s="250"/>
      <c r="JMO236" s="248"/>
      <c r="JMP236" s="249"/>
      <c r="JMQ236" s="250"/>
      <c r="JMR236" s="248"/>
      <c r="JMS236" s="249"/>
      <c r="JMT236" s="250"/>
      <c r="JMU236" s="248"/>
      <c r="JMV236" s="249"/>
      <c r="JMW236" s="250"/>
      <c r="JMX236" s="248"/>
      <c r="JMY236" s="249"/>
      <c r="JMZ236" s="250"/>
      <c r="JNA236" s="248"/>
      <c r="JNB236" s="249"/>
      <c r="JNC236" s="250"/>
      <c r="JND236" s="248"/>
      <c r="JNE236" s="249"/>
      <c r="JNF236" s="250"/>
      <c r="JNG236" s="248"/>
      <c r="JNH236" s="249"/>
      <c r="JNI236" s="250"/>
      <c r="JNJ236" s="248"/>
      <c r="JNK236" s="249"/>
      <c r="JNL236" s="250"/>
      <c r="JNM236" s="248"/>
      <c r="JNN236" s="249"/>
      <c r="JNO236" s="250"/>
      <c r="JNP236" s="248"/>
      <c r="JNQ236" s="249"/>
      <c r="JNR236" s="250"/>
      <c r="JNS236" s="248"/>
      <c r="JNT236" s="249"/>
      <c r="JNU236" s="250"/>
      <c r="JNV236" s="248"/>
      <c r="JNW236" s="249"/>
      <c r="JNX236" s="250"/>
      <c r="JNY236" s="248"/>
      <c r="JNZ236" s="249"/>
      <c r="JOA236" s="250"/>
      <c r="JOB236" s="248"/>
      <c r="JOC236" s="249"/>
      <c r="JOD236" s="250"/>
      <c r="JOE236" s="248"/>
      <c r="JOF236" s="249"/>
      <c r="JOG236" s="250"/>
      <c r="JOH236" s="248"/>
      <c r="JOI236" s="249"/>
      <c r="JOJ236" s="250"/>
      <c r="JOK236" s="248"/>
      <c r="JOL236" s="249"/>
      <c r="JOM236" s="250"/>
      <c r="JON236" s="248"/>
      <c r="JOO236" s="249"/>
      <c r="JOP236" s="250"/>
      <c r="JOQ236" s="248"/>
      <c r="JOR236" s="249"/>
      <c r="JOS236" s="250"/>
      <c r="JOT236" s="248"/>
      <c r="JOU236" s="249"/>
      <c r="JOV236" s="250"/>
      <c r="JOW236" s="248"/>
      <c r="JOX236" s="249"/>
      <c r="JOY236" s="250"/>
      <c r="JOZ236" s="248"/>
      <c r="JPA236" s="249"/>
      <c r="JPB236" s="250"/>
      <c r="JPC236" s="248"/>
      <c r="JPD236" s="249"/>
      <c r="JPE236" s="250"/>
      <c r="JPF236" s="248"/>
      <c r="JPG236" s="249"/>
      <c r="JPH236" s="250"/>
      <c r="JPI236" s="248"/>
      <c r="JPJ236" s="249"/>
      <c r="JPK236" s="250"/>
      <c r="JPL236" s="248"/>
      <c r="JPM236" s="249"/>
      <c r="JPN236" s="250"/>
      <c r="JPO236" s="248"/>
      <c r="JPP236" s="249"/>
      <c r="JPQ236" s="250"/>
      <c r="JPR236" s="248"/>
      <c r="JPS236" s="249"/>
      <c r="JPT236" s="250"/>
      <c r="JPU236" s="248"/>
      <c r="JPV236" s="249"/>
      <c r="JPW236" s="250"/>
      <c r="JPX236" s="248"/>
      <c r="JPY236" s="249"/>
      <c r="JPZ236" s="250"/>
      <c r="JQA236" s="248"/>
      <c r="JQB236" s="249"/>
      <c r="JQC236" s="250"/>
      <c r="JQD236" s="248"/>
      <c r="JQE236" s="249"/>
      <c r="JQF236" s="250"/>
      <c r="JQG236" s="248"/>
      <c r="JQH236" s="249"/>
      <c r="JQI236" s="250"/>
      <c r="JQJ236" s="248"/>
      <c r="JQK236" s="249"/>
      <c r="JQL236" s="250"/>
      <c r="JQM236" s="248"/>
      <c r="JQN236" s="249"/>
      <c r="JQO236" s="250"/>
      <c r="JQP236" s="248"/>
      <c r="JQQ236" s="249"/>
      <c r="JQR236" s="250"/>
      <c r="JQS236" s="248"/>
      <c r="JQT236" s="249"/>
      <c r="JQU236" s="250"/>
      <c r="JQV236" s="248"/>
      <c r="JQW236" s="249"/>
      <c r="JQX236" s="250"/>
      <c r="JQY236" s="248"/>
      <c r="JQZ236" s="249"/>
      <c r="JRA236" s="250"/>
      <c r="JRB236" s="248"/>
      <c r="JRC236" s="249"/>
      <c r="JRD236" s="250"/>
      <c r="JRE236" s="248"/>
      <c r="JRF236" s="249"/>
      <c r="JRG236" s="250"/>
      <c r="JRH236" s="248"/>
      <c r="JRI236" s="249"/>
      <c r="JRJ236" s="250"/>
      <c r="JRK236" s="248"/>
      <c r="JRL236" s="249"/>
      <c r="JRM236" s="250"/>
      <c r="JRN236" s="248"/>
      <c r="JRO236" s="249"/>
      <c r="JRP236" s="250"/>
      <c r="JRQ236" s="248"/>
      <c r="JRR236" s="249"/>
      <c r="JRS236" s="250"/>
      <c r="JRT236" s="248"/>
      <c r="JRU236" s="249"/>
      <c r="JRV236" s="250"/>
      <c r="JRW236" s="248"/>
      <c r="JRX236" s="249"/>
      <c r="JRY236" s="250"/>
      <c r="JRZ236" s="248"/>
      <c r="JSA236" s="249"/>
      <c r="JSB236" s="250"/>
      <c r="JSC236" s="248"/>
      <c r="JSD236" s="249"/>
      <c r="JSE236" s="250"/>
      <c r="JSF236" s="248"/>
      <c r="JSG236" s="249"/>
      <c r="JSH236" s="250"/>
      <c r="JSI236" s="248"/>
      <c r="JSJ236" s="249"/>
      <c r="JSK236" s="250"/>
      <c r="JSL236" s="248"/>
      <c r="JSM236" s="249"/>
      <c r="JSN236" s="250"/>
      <c r="JSO236" s="248"/>
      <c r="JSP236" s="249"/>
      <c r="JSQ236" s="250"/>
      <c r="JSR236" s="248"/>
      <c r="JSS236" s="249"/>
      <c r="JST236" s="250"/>
      <c r="JSU236" s="248"/>
      <c r="JSV236" s="249"/>
      <c r="JSW236" s="250"/>
      <c r="JSX236" s="248"/>
      <c r="JSY236" s="249"/>
      <c r="JSZ236" s="250"/>
      <c r="JTA236" s="248"/>
      <c r="JTB236" s="249"/>
      <c r="JTC236" s="250"/>
      <c r="JTD236" s="248"/>
      <c r="JTE236" s="249"/>
      <c r="JTF236" s="250"/>
      <c r="JTG236" s="248"/>
      <c r="JTH236" s="249"/>
      <c r="JTI236" s="250"/>
      <c r="JTJ236" s="248"/>
      <c r="JTK236" s="249"/>
      <c r="JTL236" s="250"/>
      <c r="JTM236" s="248"/>
      <c r="JTN236" s="249"/>
      <c r="JTO236" s="250"/>
      <c r="JTP236" s="248"/>
      <c r="JTQ236" s="249"/>
      <c r="JTR236" s="250"/>
      <c r="JTS236" s="248"/>
      <c r="JTT236" s="249"/>
      <c r="JTU236" s="250"/>
      <c r="JTV236" s="248"/>
      <c r="JTW236" s="249"/>
      <c r="JTX236" s="250"/>
      <c r="JTY236" s="248"/>
      <c r="JTZ236" s="249"/>
      <c r="JUA236" s="250"/>
      <c r="JUB236" s="248"/>
      <c r="JUC236" s="249"/>
      <c r="JUD236" s="250"/>
      <c r="JUE236" s="248"/>
      <c r="JUF236" s="249"/>
      <c r="JUG236" s="250"/>
      <c r="JUH236" s="248"/>
      <c r="JUI236" s="249"/>
      <c r="JUJ236" s="250"/>
      <c r="JUK236" s="248"/>
      <c r="JUL236" s="249"/>
      <c r="JUM236" s="250"/>
      <c r="JUN236" s="248"/>
      <c r="JUO236" s="249"/>
      <c r="JUP236" s="250"/>
      <c r="JUQ236" s="248"/>
      <c r="JUR236" s="249"/>
      <c r="JUS236" s="250"/>
      <c r="JUT236" s="248"/>
      <c r="JUU236" s="249"/>
      <c r="JUV236" s="250"/>
      <c r="JUW236" s="248"/>
      <c r="JUX236" s="249"/>
      <c r="JUY236" s="250"/>
      <c r="JUZ236" s="248"/>
      <c r="JVA236" s="249"/>
      <c r="JVB236" s="250"/>
      <c r="JVC236" s="248"/>
      <c r="JVD236" s="249"/>
      <c r="JVE236" s="250"/>
      <c r="JVF236" s="248"/>
      <c r="JVG236" s="249"/>
      <c r="JVH236" s="250"/>
      <c r="JVI236" s="248"/>
      <c r="JVJ236" s="249"/>
      <c r="JVK236" s="250"/>
      <c r="JVL236" s="248"/>
      <c r="JVM236" s="249"/>
      <c r="JVN236" s="250"/>
      <c r="JVO236" s="248"/>
      <c r="JVP236" s="249"/>
      <c r="JVQ236" s="250"/>
      <c r="JVR236" s="248"/>
      <c r="JVS236" s="249"/>
      <c r="JVT236" s="250"/>
      <c r="JVU236" s="248"/>
      <c r="JVV236" s="249"/>
      <c r="JVW236" s="250"/>
      <c r="JVX236" s="248"/>
      <c r="JVY236" s="249"/>
      <c r="JVZ236" s="250"/>
      <c r="JWA236" s="248"/>
      <c r="JWB236" s="249"/>
      <c r="JWC236" s="250"/>
      <c r="JWD236" s="248"/>
      <c r="JWE236" s="249"/>
      <c r="JWF236" s="250"/>
      <c r="JWG236" s="248"/>
      <c r="JWH236" s="249"/>
      <c r="JWI236" s="250"/>
      <c r="JWJ236" s="248"/>
      <c r="JWK236" s="249"/>
      <c r="JWL236" s="250"/>
      <c r="JWM236" s="248"/>
      <c r="JWN236" s="249"/>
      <c r="JWO236" s="250"/>
      <c r="JWP236" s="248"/>
      <c r="JWQ236" s="249"/>
      <c r="JWR236" s="250"/>
      <c r="JWS236" s="248"/>
      <c r="JWT236" s="249"/>
      <c r="JWU236" s="250"/>
      <c r="JWV236" s="248"/>
      <c r="JWW236" s="249"/>
      <c r="JWX236" s="250"/>
      <c r="JWY236" s="248"/>
      <c r="JWZ236" s="249"/>
      <c r="JXA236" s="250"/>
      <c r="JXB236" s="248"/>
      <c r="JXC236" s="249"/>
      <c r="JXD236" s="250"/>
      <c r="JXE236" s="248"/>
      <c r="JXF236" s="249"/>
      <c r="JXG236" s="250"/>
      <c r="JXH236" s="248"/>
      <c r="JXI236" s="249"/>
      <c r="JXJ236" s="250"/>
      <c r="JXK236" s="248"/>
      <c r="JXL236" s="249"/>
      <c r="JXM236" s="250"/>
      <c r="JXN236" s="248"/>
      <c r="JXO236" s="249"/>
      <c r="JXP236" s="250"/>
      <c r="JXQ236" s="248"/>
      <c r="JXR236" s="249"/>
      <c r="JXS236" s="250"/>
      <c r="JXT236" s="248"/>
      <c r="JXU236" s="249"/>
      <c r="JXV236" s="250"/>
      <c r="JXW236" s="248"/>
      <c r="JXX236" s="249"/>
      <c r="JXY236" s="250"/>
      <c r="JXZ236" s="248"/>
      <c r="JYA236" s="249"/>
      <c r="JYB236" s="250"/>
      <c r="JYC236" s="248"/>
      <c r="JYD236" s="249"/>
      <c r="JYE236" s="250"/>
      <c r="JYF236" s="248"/>
      <c r="JYG236" s="249"/>
      <c r="JYH236" s="250"/>
      <c r="JYI236" s="248"/>
      <c r="JYJ236" s="249"/>
      <c r="JYK236" s="250"/>
      <c r="JYL236" s="248"/>
      <c r="JYM236" s="249"/>
      <c r="JYN236" s="250"/>
      <c r="JYO236" s="248"/>
      <c r="JYP236" s="249"/>
      <c r="JYQ236" s="250"/>
      <c r="JYR236" s="248"/>
      <c r="JYS236" s="249"/>
      <c r="JYT236" s="250"/>
      <c r="JYU236" s="248"/>
      <c r="JYV236" s="249"/>
      <c r="JYW236" s="250"/>
      <c r="JYX236" s="248"/>
      <c r="JYY236" s="249"/>
      <c r="JYZ236" s="250"/>
      <c r="JZA236" s="248"/>
      <c r="JZB236" s="249"/>
      <c r="JZC236" s="250"/>
      <c r="JZD236" s="248"/>
      <c r="JZE236" s="249"/>
      <c r="JZF236" s="250"/>
      <c r="JZG236" s="248"/>
      <c r="JZH236" s="249"/>
      <c r="JZI236" s="250"/>
      <c r="JZJ236" s="248"/>
      <c r="JZK236" s="249"/>
      <c r="JZL236" s="250"/>
      <c r="JZM236" s="248"/>
      <c r="JZN236" s="249"/>
      <c r="JZO236" s="250"/>
      <c r="JZP236" s="248"/>
      <c r="JZQ236" s="249"/>
      <c r="JZR236" s="250"/>
      <c r="JZS236" s="248"/>
      <c r="JZT236" s="249"/>
      <c r="JZU236" s="250"/>
      <c r="JZV236" s="248"/>
      <c r="JZW236" s="249"/>
      <c r="JZX236" s="250"/>
      <c r="JZY236" s="248"/>
      <c r="JZZ236" s="249"/>
      <c r="KAA236" s="250"/>
      <c r="KAB236" s="248"/>
      <c r="KAC236" s="249"/>
      <c r="KAD236" s="250"/>
      <c r="KAE236" s="248"/>
      <c r="KAF236" s="249"/>
      <c r="KAG236" s="250"/>
      <c r="KAH236" s="248"/>
      <c r="KAI236" s="249"/>
      <c r="KAJ236" s="250"/>
      <c r="KAK236" s="248"/>
      <c r="KAL236" s="249"/>
      <c r="KAM236" s="250"/>
      <c r="KAN236" s="248"/>
      <c r="KAO236" s="249"/>
      <c r="KAP236" s="250"/>
      <c r="KAQ236" s="248"/>
      <c r="KAR236" s="249"/>
      <c r="KAS236" s="250"/>
      <c r="KAT236" s="248"/>
      <c r="KAU236" s="249"/>
      <c r="KAV236" s="250"/>
      <c r="KAW236" s="248"/>
      <c r="KAX236" s="249"/>
      <c r="KAY236" s="250"/>
      <c r="KAZ236" s="248"/>
      <c r="KBA236" s="249"/>
      <c r="KBB236" s="250"/>
      <c r="KBC236" s="248"/>
      <c r="KBD236" s="249"/>
      <c r="KBE236" s="250"/>
      <c r="KBF236" s="248"/>
      <c r="KBG236" s="249"/>
      <c r="KBH236" s="250"/>
      <c r="KBI236" s="248"/>
      <c r="KBJ236" s="249"/>
      <c r="KBK236" s="250"/>
      <c r="KBL236" s="248"/>
      <c r="KBM236" s="249"/>
      <c r="KBN236" s="250"/>
      <c r="KBO236" s="248"/>
      <c r="KBP236" s="249"/>
      <c r="KBQ236" s="250"/>
      <c r="KBR236" s="248"/>
      <c r="KBS236" s="249"/>
      <c r="KBT236" s="250"/>
      <c r="KBU236" s="248"/>
      <c r="KBV236" s="249"/>
      <c r="KBW236" s="250"/>
      <c r="KBX236" s="248"/>
      <c r="KBY236" s="249"/>
      <c r="KBZ236" s="250"/>
      <c r="KCA236" s="248"/>
      <c r="KCB236" s="249"/>
      <c r="KCC236" s="250"/>
      <c r="KCD236" s="248"/>
      <c r="KCE236" s="249"/>
      <c r="KCF236" s="250"/>
      <c r="KCG236" s="248"/>
      <c r="KCH236" s="249"/>
      <c r="KCI236" s="250"/>
      <c r="KCJ236" s="248"/>
      <c r="KCK236" s="249"/>
      <c r="KCL236" s="250"/>
      <c r="KCM236" s="248"/>
      <c r="KCN236" s="249"/>
      <c r="KCO236" s="250"/>
      <c r="KCP236" s="248"/>
      <c r="KCQ236" s="249"/>
      <c r="KCR236" s="250"/>
      <c r="KCS236" s="248"/>
      <c r="KCT236" s="249"/>
      <c r="KCU236" s="250"/>
      <c r="KCV236" s="248"/>
      <c r="KCW236" s="249"/>
      <c r="KCX236" s="250"/>
      <c r="KCY236" s="248"/>
      <c r="KCZ236" s="249"/>
      <c r="KDA236" s="250"/>
      <c r="KDB236" s="248"/>
      <c r="KDC236" s="249"/>
      <c r="KDD236" s="250"/>
      <c r="KDE236" s="248"/>
      <c r="KDF236" s="249"/>
      <c r="KDG236" s="250"/>
      <c r="KDH236" s="248"/>
      <c r="KDI236" s="249"/>
      <c r="KDJ236" s="250"/>
      <c r="KDK236" s="248"/>
      <c r="KDL236" s="249"/>
      <c r="KDM236" s="250"/>
      <c r="KDN236" s="248"/>
      <c r="KDO236" s="249"/>
      <c r="KDP236" s="250"/>
      <c r="KDQ236" s="248"/>
      <c r="KDR236" s="249"/>
      <c r="KDS236" s="250"/>
      <c r="KDT236" s="248"/>
      <c r="KDU236" s="249"/>
      <c r="KDV236" s="250"/>
      <c r="KDW236" s="248"/>
      <c r="KDX236" s="249"/>
      <c r="KDY236" s="250"/>
      <c r="KDZ236" s="248"/>
      <c r="KEA236" s="249"/>
      <c r="KEB236" s="250"/>
      <c r="KEC236" s="248"/>
      <c r="KED236" s="249"/>
      <c r="KEE236" s="250"/>
      <c r="KEF236" s="248"/>
      <c r="KEG236" s="249"/>
      <c r="KEH236" s="250"/>
      <c r="KEI236" s="248"/>
      <c r="KEJ236" s="249"/>
      <c r="KEK236" s="250"/>
      <c r="KEL236" s="248"/>
      <c r="KEM236" s="249"/>
      <c r="KEN236" s="250"/>
      <c r="KEO236" s="248"/>
      <c r="KEP236" s="249"/>
      <c r="KEQ236" s="250"/>
      <c r="KER236" s="248"/>
      <c r="KES236" s="249"/>
      <c r="KET236" s="250"/>
      <c r="KEU236" s="248"/>
      <c r="KEV236" s="249"/>
      <c r="KEW236" s="250"/>
      <c r="KEX236" s="248"/>
      <c r="KEY236" s="249"/>
      <c r="KEZ236" s="250"/>
      <c r="KFA236" s="248"/>
      <c r="KFB236" s="249"/>
      <c r="KFC236" s="250"/>
      <c r="KFD236" s="248"/>
      <c r="KFE236" s="249"/>
      <c r="KFF236" s="250"/>
      <c r="KFG236" s="248"/>
      <c r="KFH236" s="249"/>
      <c r="KFI236" s="250"/>
      <c r="KFJ236" s="248"/>
      <c r="KFK236" s="249"/>
      <c r="KFL236" s="250"/>
      <c r="KFM236" s="248"/>
      <c r="KFN236" s="249"/>
      <c r="KFO236" s="250"/>
      <c r="KFP236" s="248"/>
      <c r="KFQ236" s="249"/>
      <c r="KFR236" s="250"/>
      <c r="KFS236" s="248"/>
      <c r="KFT236" s="249"/>
      <c r="KFU236" s="250"/>
      <c r="KFV236" s="248"/>
      <c r="KFW236" s="249"/>
      <c r="KFX236" s="250"/>
      <c r="KFY236" s="248"/>
      <c r="KFZ236" s="249"/>
      <c r="KGA236" s="250"/>
      <c r="KGB236" s="248"/>
      <c r="KGC236" s="249"/>
      <c r="KGD236" s="250"/>
      <c r="KGE236" s="248"/>
      <c r="KGF236" s="249"/>
      <c r="KGG236" s="250"/>
      <c r="KGH236" s="248"/>
      <c r="KGI236" s="249"/>
      <c r="KGJ236" s="250"/>
      <c r="KGK236" s="248"/>
      <c r="KGL236" s="249"/>
      <c r="KGM236" s="250"/>
      <c r="KGN236" s="248"/>
      <c r="KGO236" s="249"/>
      <c r="KGP236" s="250"/>
      <c r="KGQ236" s="248"/>
      <c r="KGR236" s="249"/>
      <c r="KGS236" s="250"/>
      <c r="KGT236" s="248"/>
      <c r="KGU236" s="249"/>
      <c r="KGV236" s="250"/>
      <c r="KGW236" s="248"/>
      <c r="KGX236" s="249"/>
      <c r="KGY236" s="250"/>
      <c r="KGZ236" s="248"/>
      <c r="KHA236" s="249"/>
      <c r="KHB236" s="250"/>
      <c r="KHC236" s="248"/>
      <c r="KHD236" s="249"/>
      <c r="KHE236" s="250"/>
      <c r="KHF236" s="248"/>
      <c r="KHG236" s="249"/>
      <c r="KHH236" s="250"/>
      <c r="KHI236" s="248"/>
      <c r="KHJ236" s="249"/>
      <c r="KHK236" s="250"/>
      <c r="KHL236" s="248"/>
      <c r="KHM236" s="249"/>
      <c r="KHN236" s="250"/>
      <c r="KHO236" s="248"/>
      <c r="KHP236" s="249"/>
      <c r="KHQ236" s="250"/>
      <c r="KHR236" s="248"/>
      <c r="KHS236" s="249"/>
      <c r="KHT236" s="250"/>
      <c r="KHU236" s="248"/>
      <c r="KHV236" s="249"/>
      <c r="KHW236" s="250"/>
      <c r="KHX236" s="248"/>
      <c r="KHY236" s="249"/>
      <c r="KHZ236" s="250"/>
      <c r="KIA236" s="248"/>
      <c r="KIB236" s="249"/>
      <c r="KIC236" s="250"/>
      <c r="KID236" s="248"/>
      <c r="KIE236" s="249"/>
      <c r="KIF236" s="250"/>
      <c r="KIG236" s="248"/>
      <c r="KIH236" s="249"/>
      <c r="KII236" s="250"/>
      <c r="KIJ236" s="248"/>
      <c r="KIK236" s="249"/>
      <c r="KIL236" s="250"/>
      <c r="KIM236" s="248"/>
      <c r="KIN236" s="249"/>
      <c r="KIO236" s="250"/>
      <c r="KIP236" s="248"/>
      <c r="KIQ236" s="249"/>
      <c r="KIR236" s="250"/>
      <c r="KIS236" s="248"/>
      <c r="KIT236" s="249"/>
      <c r="KIU236" s="250"/>
      <c r="KIV236" s="248"/>
      <c r="KIW236" s="249"/>
      <c r="KIX236" s="250"/>
      <c r="KIY236" s="248"/>
      <c r="KIZ236" s="249"/>
      <c r="KJA236" s="250"/>
      <c r="KJB236" s="248"/>
      <c r="KJC236" s="249"/>
      <c r="KJD236" s="250"/>
      <c r="KJE236" s="248"/>
      <c r="KJF236" s="249"/>
      <c r="KJG236" s="250"/>
      <c r="KJH236" s="248"/>
      <c r="KJI236" s="249"/>
      <c r="KJJ236" s="250"/>
      <c r="KJK236" s="248"/>
      <c r="KJL236" s="249"/>
      <c r="KJM236" s="250"/>
      <c r="KJN236" s="248"/>
      <c r="KJO236" s="249"/>
      <c r="KJP236" s="250"/>
      <c r="KJQ236" s="248"/>
      <c r="KJR236" s="249"/>
      <c r="KJS236" s="250"/>
      <c r="KJT236" s="248"/>
      <c r="KJU236" s="249"/>
      <c r="KJV236" s="250"/>
      <c r="KJW236" s="248"/>
      <c r="KJX236" s="249"/>
      <c r="KJY236" s="250"/>
      <c r="KJZ236" s="248"/>
      <c r="KKA236" s="249"/>
      <c r="KKB236" s="250"/>
      <c r="KKC236" s="248"/>
      <c r="KKD236" s="249"/>
      <c r="KKE236" s="250"/>
      <c r="KKF236" s="248"/>
      <c r="KKG236" s="249"/>
      <c r="KKH236" s="250"/>
      <c r="KKI236" s="248"/>
      <c r="KKJ236" s="249"/>
      <c r="KKK236" s="250"/>
      <c r="KKL236" s="248"/>
      <c r="KKM236" s="249"/>
      <c r="KKN236" s="250"/>
      <c r="KKO236" s="248"/>
      <c r="KKP236" s="249"/>
      <c r="KKQ236" s="250"/>
      <c r="KKR236" s="248"/>
      <c r="KKS236" s="249"/>
      <c r="KKT236" s="250"/>
      <c r="KKU236" s="248"/>
      <c r="KKV236" s="249"/>
      <c r="KKW236" s="250"/>
      <c r="KKX236" s="248"/>
      <c r="KKY236" s="249"/>
      <c r="KKZ236" s="250"/>
      <c r="KLA236" s="248"/>
      <c r="KLB236" s="249"/>
      <c r="KLC236" s="250"/>
      <c r="KLD236" s="248"/>
      <c r="KLE236" s="249"/>
      <c r="KLF236" s="250"/>
      <c r="KLG236" s="248"/>
      <c r="KLH236" s="249"/>
      <c r="KLI236" s="250"/>
      <c r="KLJ236" s="248"/>
      <c r="KLK236" s="249"/>
      <c r="KLL236" s="250"/>
      <c r="KLM236" s="248"/>
      <c r="KLN236" s="249"/>
      <c r="KLO236" s="250"/>
      <c r="KLP236" s="248"/>
      <c r="KLQ236" s="249"/>
      <c r="KLR236" s="250"/>
      <c r="KLS236" s="248"/>
      <c r="KLT236" s="249"/>
      <c r="KLU236" s="250"/>
      <c r="KLV236" s="248"/>
      <c r="KLW236" s="249"/>
      <c r="KLX236" s="250"/>
      <c r="KLY236" s="248"/>
      <c r="KLZ236" s="249"/>
      <c r="KMA236" s="250"/>
      <c r="KMB236" s="248"/>
      <c r="KMC236" s="249"/>
      <c r="KMD236" s="250"/>
      <c r="KME236" s="248"/>
      <c r="KMF236" s="249"/>
      <c r="KMG236" s="250"/>
      <c r="KMH236" s="248"/>
      <c r="KMI236" s="249"/>
      <c r="KMJ236" s="250"/>
      <c r="KMK236" s="248"/>
      <c r="KML236" s="249"/>
      <c r="KMM236" s="250"/>
      <c r="KMN236" s="248"/>
      <c r="KMO236" s="249"/>
      <c r="KMP236" s="250"/>
      <c r="KMQ236" s="248"/>
      <c r="KMR236" s="249"/>
      <c r="KMS236" s="250"/>
      <c r="KMT236" s="248"/>
      <c r="KMU236" s="249"/>
      <c r="KMV236" s="250"/>
      <c r="KMW236" s="248"/>
      <c r="KMX236" s="249"/>
      <c r="KMY236" s="250"/>
      <c r="KMZ236" s="248"/>
      <c r="KNA236" s="249"/>
      <c r="KNB236" s="250"/>
      <c r="KNC236" s="248"/>
      <c r="KND236" s="249"/>
      <c r="KNE236" s="250"/>
      <c r="KNF236" s="248"/>
      <c r="KNG236" s="249"/>
      <c r="KNH236" s="250"/>
      <c r="KNI236" s="248"/>
      <c r="KNJ236" s="249"/>
      <c r="KNK236" s="250"/>
      <c r="KNL236" s="248"/>
      <c r="KNM236" s="249"/>
      <c r="KNN236" s="250"/>
      <c r="KNO236" s="248"/>
      <c r="KNP236" s="249"/>
      <c r="KNQ236" s="250"/>
      <c r="KNR236" s="248"/>
      <c r="KNS236" s="249"/>
      <c r="KNT236" s="250"/>
      <c r="KNU236" s="248"/>
      <c r="KNV236" s="249"/>
      <c r="KNW236" s="250"/>
      <c r="KNX236" s="248"/>
      <c r="KNY236" s="249"/>
      <c r="KNZ236" s="250"/>
      <c r="KOA236" s="248"/>
      <c r="KOB236" s="249"/>
      <c r="KOC236" s="250"/>
      <c r="KOD236" s="248"/>
      <c r="KOE236" s="249"/>
      <c r="KOF236" s="250"/>
      <c r="KOG236" s="248"/>
      <c r="KOH236" s="249"/>
      <c r="KOI236" s="250"/>
      <c r="KOJ236" s="248"/>
      <c r="KOK236" s="249"/>
      <c r="KOL236" s="250"/>
      <c r="KOM236" s="248"/>
      <c r="KON236" s="249"/>
      <c r="KOO236" s="250"/>
      <c r="KOP236" s="248"/>
      <c r="KOQ236" s="249"/>
      <c r="KOR236" s="250"/>
      <c r="KOS236" s="248"/>
      <c r="KOT236" s="249"/>
      <c r="KOU236" s="250"/>
      <c r="KOV236" s="248"/>
      <c r="KOW236" s="249"/>
      <c r="KOX236" s="250"/>
      <c r="KOY236" s="248"/>
      <c r="KOZ236" s="249"/>
      <c r="KPA236" s="250"/>
      <c r="KPB236" s="248"/>
      <c r="KPC236" s="249"/>
      <c r="KPD236" s="250"/>
      <c r="KPE236" s="248"/>
      <c r="KPF236" s="249"/>
      <c r="KPG236" s="250"/>
      <c r="KPH236" s="248"/>
      <c r="KPI236" s="249"/>
      <c r="KPJ236" s="250"/>
      <c r="KPK236" s="248"/>
      <c r="KPL236" s="249"/>
      <c r="KPM236" s="250"/>
      <c r="KPN236" s="248"/>
      <c r="KPO236" s="249"/>
      <c r="KPP236" s="250"/>
      <c r="KPQ236" s="248"/>
      <c r="KPR236" s="249"/>
      <c r="KPS236" s="250"/>
      <c r="KPT236" s="248"/>
      <c r="KPU236" s="249"/>
      <c r="KPV236" s="250"/>
      <c r="KPW236" s="248"/>
      <c r="KPX236" s="249"/>
      <c r="KPY236" s="250"/>
      <c r="KPZ236" s="248"/>
      <c r="KQA236" s="249"/>
      <c r="KQB236" s="250"/>
      <c r="KQC236" s="248"/>
      <c r="KQD236" s="249"/>
      <c r="KQE236" s="250"/>
      <c r="KQF236" s="248"/>
      <c r="KQG236" s="249"/>
      <c r="KQH236" s="250"/>
      <c r="KQI236" s="248"/>
      <c r="KQJ236" s="249"/>
      <c r="KQK236" s="250"/>
      <c r="KQL236" s="248"/>
      <c r="KQM236" s="249"/>
      <c r="KQN236" s="250"/>
      <c r="KQO236" s="248"/>
      <c r="KQP236" s="249"/>
      <c r="KQQ236" s="250"/>
      <c r="KQR236" s="248"/>
      <c r="KQS236" s="249"/>
      <c r="KQT236" s="250"/>
      <c r="KQU236" s="248"/>
      <c r="KQV236" s="249"/>
      <c r="KQW236" s="250"/>
      <c r="KQX236" s="248"/>
      <c r="KQY236" s="249"/>
      <c r="KQZ236" s="250"/>
      <c r="KRA236" s="248"/>
      <c r="KRB236" s="249"/>
      <c r="KRC236" s="250"/>
      <c r="KRD236" s="248"/>
      <c r="KRE236" s="249"/>
      <c r="KRF236" s="250"/>
      <c r="KRG236" s="248"/>
      <c r="KRH236" s="249"/>
      <c r="KRI236" s="250"/>
      <c r="KRJ236" s="248"/>
      <c r="KRK236" s="249"/>
      <c r="KRL236" s="250"/>
      <c r="KRM236" s="248"/>
      <c r="KRN236" s="249"/>
      <c r="KRO236" s="250"/>
      <c r="KRP236" s="248"/>
      <c r="KRQ236" s="249"/>
      <c r="KRR236" s="250"/>
      <c r="KRS236" s="248"/>
      <c r="KRT236" s="249"/>
      <c r="KRU236" s="250"/>
      <c r="KRV236" s="248"/>
      <c r="KRW236" s="249"/>
      <c r="KRX236" s="250"/>
      <c r="KRY236" s="248"/>
      <c r="KRZ236" s="249"/>
      <c r="KSA236" s="250"/>
      <c r="KSB236" s="248"/>
      <c r="KSC236" s="249"/>
      <c r="KSD236" s="250"/>
      <c r="KSE236" s="248"/>
      <c r="KSF236" s="249"/>
      <c r="KSG236" s="250"/>
      <c r="KSH236" s="248"/>
      <c r="KSI236" s="249"/>
      <c r="KSJ236" s="250"/>
      <c r="KSK236" s="248"/>
      <c r="KSL236" s="249"/>
      <c r="KSM236" s="250"/>
      <c r="KSN236" s="248"/>
      <c r="KSO236" s="249"/>
      <c r="KSP236" s="250"/>
      <c r="KSQ236" s="248"/>
      <c r="KSR236" s="249"/>
      <c r="KSS236" s="250"/>
      <c r="KST236" s="248"/>
      <c r="KSU236" s="249"/>
      <c r="KSV236" s="250"/>
      <c r="KSW236" s="248"/>
      <c r="KSX236" s="249"/>
      <c r="KSY236" s="250"/>
      <c r="KSZ236" s="248"/>
      <c r="KTA236" s="249"/>
      <c r="KTB236" s="250"/>
      <c r="KTC236" s="248"/>
      <c r="KTD236" s="249"/>
      <c r="KTE236" s="250"/>
      <c r="KTF236" s="248"/>
      <c r="KTG236" s="249"/>
      <c r="KTH236" s="250"/>
      <c r="KTI236" s="248"/>
      <c r="KTJ236" s="249"/>
      <c r="KTK236" s="250"/>
      <c r="KTL236" s="248"/>
      <c r="KTM236" s="249"/>
      <c r="KTN236" s="250"/>
      <c r="KTO236" s="248"/>
      <c r="KTP236" s="249"/>
      <c r="KTQ236" s="250"/>
      <c r="KTR236" s="248"/>
      <c r="KTS236" s="249"/>
      <c r="KTT236" s="250"/>
      <c r="KTU236" s="248"/>
      <c r="KTV236" s="249"/>
      <c r="KTW236" s="250"/>
      <c r="KTX236" s="248"/>
      <c r="KTY236" s="249"/>
      <c r="KTZ236" s="250"/>
      <c r="KUA236" s="248"/>
      <c r="KUB236" s="249"/>
      <c r="KUC236" s="250"/>
      <c r="KUD236" s="248"/>
      <c r="KUE236" s="249"/>
      <c r="KUF236" s="250"/>
      <c r="KUG236" s="248"/>
      <c r="KUH236" s="249"/>
      <c r="KUI236" s="250"/>
      <c r="KUJ236" s="248"/>
      <c r="KUK236" s="249"/>
      <c r="KUL236" s="250"/>
      <c r="KUM236" s="248"/>
      <c r="KUN236" s="249"/>
      <c r="KUO236" s="250"/>
      <c r="KUP236" s="248"/>
      <c r="KUQ236" s="249"/>
      <c r="KUR236" s="250"/>
      <c r="KUS236" s="248"/>
      <c r="KUT236" s="249"/>
      <c r="KUU236" s="250"/>
      <c r="KUV236" s="248"/>
      <c r="KUW236" s="249"/>
      <c r="KUX236" s="250"/>
      <c r="KUY236" s="248"/>
      <c r="KUZ236" s="249"/>
      <c r="KVA236" s="250"/>
      <c r="KVB236" s="248"/>
      <c r="KVC236" s="249"/>
      <c r="KVD236" s="250"/>
      <c r="KVE236" s="248"/>
      <c r="KVF236" s="249"/>
      <c r="KVG236" s="250"/>
      <c r="KVH236" s="248"/>
      <c r="KVI236" s="249"/>
      <c r="KVJ236" s="250"/>
      <c r="KVK236" s="248"/>
      <c r="KVL236" s="249"/>
      <c r="KVM236" s="250"/>
      <c r="KVN236" s="248"/>
      <c r="KVO236" s="249"/>
      <c r="KVP236" s="250"/>
      <c r="KVQ236" s="248"/>
      <c r="KVR236" s="249"/>
      <c r="KVS236" s="250"/>
      <c r="KVT236" s="248"/>
      <c r="KVU236" s="249"/>
      <c r="KVV236" s="250"/>
      <c r="KVW236" s="248"/>
      <c r="KVX236" s="249"/>
      <c r="KVY236" s="250"/>
      <c r="KVZ236" s="248"/>
      <c r="KWA236" s="249"/>
      <c r="KWB236" s="250"/>
      <c r="KWC236" s="248"/>
      <c r="KWD236" s="249"/>
      <c r="KWE236" s="250"/>
      <c r="KWF236" s="248"/>
      <c r="KWG236" s="249"/>
      <c r="KWH236" s="250"/>
      <c r="KWI236" s="248"/>
      <c r="KWJ236" s="249"/>
      <c r="KWK236" s="250"/>
      <c r="KWL236" s="248"/>
      <c r="KWM236" s="249"/>
      <c r="KWN236" s="250"/>
      <c r="KWO236" s="248"/>
      <c r="KWP236" s="249"/>
      <c r="KWQ236" s="250"/>
      <c r="KWR236" s="248"/>
      <c r="KWS236" s="249"/>
      <c r="KWT236" s="250"/>
      <c r="KWU236" s="248"/>
      <c r="KWV236" s="249"/>
      <c r="KWW236" s="250"/>
      <c r="KWX236" s="248"/>
      <c r="KWY236" s="249"/>
      <c r="KWZ236" s="250"/>
      <c r="KXA236" s="248"/>
      <c r="KXB236" s="249"/>
      <c r="KXC236" s="250"/>
      <c r="KXD236" s="248"/>
      <c r="KXE236" s="249"/>
      <c r="KXF236" s="250"/>
      <c r="KXG236" s="248"/>
      <c r="KXH236" s="249"/>
      <c r="KXI236" s="250"/>
      <c r="KXJ236" s="248"/>
      <c r="KXK236" s="249"/>
      <c r="KXL236" s="250"/>
      <c r="KXM236" s="248"/>
      <c r="KXN236" s="249"/>
      <c r="KXO236" s="250"/>
      <c r="KXP236" s="248"/>
      <c r="KXQ236" s="249"/>
      <c r="KXR236" s="250"/>
      <c r="KXS236" s="248"/>
      <c r="KXT236" s="249"/>
      <c r="KXU236" s="250"/>
      <c r="KXV236" s="248"/>
      <c r="KXW236" s="249"/>
      <c r="KXX236" s="250"/>
      <c r="KXY236" s="248"/>
      <c r="KXZ236" s="249"/>
      <c r="KYA236" s="250"/>
      <c r="KYB236" s="248"/>
      <c r="KYC236" s="249"/>
      <c r="KYD236" s="250"/>
      <c r="KYE236" s="248"/>
      <c r="KYF236" s="249"/>
      <c r="KYG236" s="250"/>
      <c r="KYH236" s="248"/>
      <c r="KYI236" s="249"/>
      <c r="KYJ236" s="250"/>
      <c r="KYK236" s="248"/>
      <c r="KYL236" s="249"/>
      <c r="KYM236" s="250"/>
      <c r="KYN236" s="248"/>
      <c r="KYO236" s="249"/>
      <c r="KYP236" s="250"/>
      <c r="KYQ236" s="248"/>
      <c r="KYR236" s="249"/>
      <c r="KYS236" s="250"/>
      <c r="KYT236" s="248"/>
      <c r="KYU236" s="249"/>
      <c r="KYV236" s="250"/>
      <c r="KYW236" s="248"/>
      <c r="KYX236" s="249"/>
      <c r="KYY236" s="250"/>
      <c r="KYZ236" s="248"/>
      <c r="KZA236" s="249"/>
      <c r="KZB236" s="250"/>
      <c r="KZC236" s="248"/>
      <c r="KZD236" s="249"/>
      <c r="KZE236" s="250"/>
      <c r="KZF236" s="248"/>
      <c r="KZG236" s="249"/>
      <c r="KZH236" s="250"/>
      <c r="KZI236" s="248"/>
      <c r="KZJ236" s="249"/>
      <c r="KZK236" s="250"/>
      <c r="KZL236" s="248"/>
      <c r="KZM236" s="249"/>
      <c r="KZN236" s="250"/>
      <c r="KZO236" s="248"/>
      <c r="KZP236" s="249"/>
      <c r="KZQ236" s="250"/>
      <c r="KZR236" s="248"/>
      <c r="KZS236" s="249"/>
      <c r="KZT236" s="250"/>
      <c r="KZU236" s="248"/>
      <c r="KZV236" s="249"/>
      <c r="KZW236" s="250"/>
      <c r="KZX236" s="248"/>
      <c r="KZY236" s="249"/>
      <c r="KZZ236" s="250"/>
      <c r="LAA236" s="248"/>
      <c r="LAB236" s="249"/>
      <c r="LAC236" s="250"/>
      <c r="LAD236" s="248"/>
      <c r="LAE236" s="249"/>
      <c r="LAF236" s="250"/>
      <c r="LAG236" s="248"/>
      <c r="LAH236" s="249"/>
      <c r="LAI236" s="250"/>
      <c r="LAJ236" s="248"/>
      <c r="LAK236" s="249"/>
      <c r="LAL236" s="250"/>
      <c r="LAM236" s="248"/>
      <c r="LAN236" s="249"/>
      <c r="LAO236" s="250"/>
      <c r="LAP236" s="248"/>
      <c r="LAQ236" s="249"/>
      <c r="LAR236" s="250"/>
      <c r="LAS236" s="248"/>
      <c r="LAT236" s="249"/>
      <c r="LAU236" s="250"/>
      <c r="LAV236" s="248"/>
      <c r="LAW236" s="249"/>
      <c r="LAX236" s="250"/>
      <c r="LAY236" s="248"/>
      <c r="LAZ236" s="249"/>
      <c r="LBA236" s="250"/>
      <c r="LBB236" s="248"/>
      <c r="LBC236" s="249"/>
      <c r="LBD236" s="250"/>
      <c r="LBE236" s="248"/>
      <c r="LBF236" s="249"/>
      <c r="LBG236" s="250"/>
      <c r="LBH236" s="248"/>
      <c r="LBI236" s="249"/>
      <c r="LBJ236" s="250"/>
      <c r="LBK236" s="248"/>
      <c r="LBL236" s="249"/>
      <c r="LBM236" s="250"/>
      <c r="LBN236" s="248"/>
      <c r="LBO236" s="249"/>
      <c r="LBP236" s="250"/>
      <c r="LBQ236" s="248"/>
      <c r="LBR236" s="249"/>
      <c r="LBS236" s="250"/>
      <c r="LBT236" s="248"/>
      <c r="LBU236" s="249"/>
      <c r="LBV236" s="250"/>
      <c r="LBW236" s="248"/>
      <c r="LBX236" s="249"/>
      <c r="LBY236" s="250"/>
      <c r="LBZ236" s="248"/>
      <c r="LCA236" s="249"/>
      <c r="LCB236" s="250"/>
      <c r="LCC236" s="248"/>
      <c r="LCD236" s="249"/>
      <c r="LCE236" s="250"/>
      <c r="LCF236" s="248"/>
      <c r="LCG236" s="249"/>
      <c r="LCH236" s="250"/>
      <c r="LCI236" s="248"/>
      <c r="LCJ236" s="249"/>
      <c r="LCK236" s="250"/>
      <c r="LCL236" s="248"/>
      <c r="LCM236" s="249"/>
      <c r="LCN236" s="250"/>
      <c r="LCO236" s="248"/>
      <c r="LCP236" s="249"/>
      <c r="LCQ236" s="250"/>
      <c r="LCR236" s="248"/>
      <c r="LCS236" s="249"/>
      <c r="LCT236" s="250"/>
      <c r="LCU236" s="248"/>
      <c r="LCV236" s="249"/>
      <c r="LCW236" s="250"/>
      <c r="LCX236" s="248"/>
      <c r="LCY236" s="249"/>
      <c r="LCZ236" s="250"/>
      <c r="LDA236" s="248"/>
      <c r="LDB236" s="249"/>
      <c r="LDC236" s="250"/>
      <c r="LDD236" s="248"/>
      <c r="LDE236" s="249"/>
      <c r="LDF236" s="250"/>
      <c r="LDG236" s="248"/>
      <c r="LDH236" s="249"/>
      <c r="LDI236" s="250"/>
      <c r="LDJ236" s="248"/>
      <c r="LDK236" s="249"/>
      <c r="LDL236" s="250"/>
      <c r="LDM236" s="248"/>
      <c r="LDN236" s="249"/>
      <c r="LDO236" s="250"/>
      <c r="LDP236" s="248"/>
      <c r="LDQ236" s="249"/>
      <c r="LDR236" s="250"/>
      <c r="LDS236" s="248"/>
      <c r="LDT236" s="249"/>
      <c r="LDU236" s="250"/>
      <c r="LDV236" s="248"/>
      <c r="LDW236" s="249"/>
      <c r="LDX236" s="250"/>
      <c r="LDY236" s="248"/>
      <c r="LDZ236" s="249"/>
      <c r="LEA236" s="250"/>
      <c r="LEB236" s="248"/>
      <c r="LEC236" s="249"/>
      <c r="LED236" s="250"/>
      <c r="LEE236" s="248"/>
      <c r="LEF236" s="249"/>
      <c r="LEG236" s="250"/>
      <c r="LEH236" s="248"/>
      <c r="LEI236" s="249"/>
      <c r="LEJ236" s="250"/>
      <c r="LEK236" s="248"/>
      <c r="LEL236" s="249"/>
      <c r="LEM236" s="250"/>
      <c r="LEN236" s="248"/>
      <c r="LEO236" s="249"/>
      <c r="LEP236" s="250"/>
      <c r="LEQ236" s="248"/>
      <c r="LER236" s="249"/>
      <c r="LES236" s="250"/>
      <c r="LET236" s="248"/>
      <c r="LEU236" s="249"/>
      <c r="LEV236" s="250"/>
      <c r="LEW236" s="248"/>
      <c r="LEX236" s="249"/>
      <c r="LEY236" s="250"/>
      <c r="LEZ236" s="248"/>
      <c r="LFA236" s="249"/>
      <c r="LFB236" s="250"/>
      <c r="LFC236" s="248"/>
      <c r="LFD236" s="249"/>
      <c r="LFE236" s="250"/>
      <c r="LFF236" s="248"/>
      <c r="LFG236" s="249"/>
      <c r="LFH236" s="250"/>
      <c r="LFI236" s="248"/>
      <c r="LFJ236" s="249"/>
      <c r="LFK236" s="250"/>
      <c r="LFL236" s="248"/>
      <c r="LFM236" s="249"/>
      <c r="LFN236" s="250"/>
      <c r="LFO236" s="248"/>
      <c r="LFP236" s="249"/>
      <c r="LFQ236" s="250"/>
      <c r="LFR236" s="248"/>
      <c r="LFS236" s="249"/>
      <c r="LFT236" s="250"/>
      <c r="LFU236" s="248"/>
      <c r="LFV236" s="249"/>
      <c r="LFW236" s="250"/>
      <c r="LFX236" s="248"/>
      <c r="LFY236" s="249"/>
      <c r="LFZ236" s="250"/>
      <c r="LGA236" s="248"/>
      <c r="LGB236" s="249"/>
      <c r="LGC236" s="250"/>
      <c r="LGD236" s="248"/>
      <c r="LGE236" s="249"/>
      <c r="LGF236" s="250"/>
      <c r="LGG236" s="248"/>
      <c r="LGH236" s="249"/>
      <c r="LGI236" s="250"/>
      <c r="LGJ236" s="248"/>
      <c r="LGK236" s="249"/>
      <c r="LGL236" s="250"/>
      <c r="LGM236" s="248"/>
      <c r="LGN236" s="249"/>
      <c r="LGO236" s="250"/>
      <c r="LGP236" s="248"/>
      <c r="LGQ236" s="249"/>
      <c r="LGR236" s="250"/>
      <c r="LGS236" s="248"/>
      <c r="LGT236" s="249"/>
      <c r="LGU236" s="250"/>
      <c r="LGV236" s="248"/>
      <c r="LGW236" s="249"/>
      <c r="LGX236" s="250"/>
      <c r="LGY236" s="248"/>
      <c r="LGZ236" s="249"/>
      <c r="LHA236" s="250"/>
      <c r="LHB236" s="248"/>
      <c r="LHC236" s="249"/>
      <c r="LHD236" s="250"/>
      <c r="LHE236" s="248"/>
      <c r="LHF236" s="249"/>
      <c r="LHG236" s="250"/>
      <c r="LHH236" s="248"/>
      <c r="LHI236" s="249"/>
      <c r="LHJ236" s="250"/>
      <c r="LHK236" s="248"/>
      <c r="LHL236" s="249"/>
      <c r="LHM236" s="250"/>
      <c r="LHN236" s="248"/>
      <c r="LHO236" s="249"/>
      <c r="LHP236" s="250"/>
      <c r="LHQ236" s="248"/>
      <c r="LHR236" s="249"/>
      <c r="LHS236" s="250"/>
      <c r="LHT236" s="248"/>
      <c r="LHU236" s="249"/>
      <c r="LHV236" s="250"/>
      <c r="LHW236" s="248"/>
      <c r="LHX236" s="249"/>
      <c r="LHY236" s="250"/>
      <c r="LHZ236" s="248"/>
      <c r="LIA236" s="249"/>
      <c r="LIB236" s="250"/>
      <c r="LIC236" s="248"/>
      <c r="LID236" s="249"/>
      <c r="LIE236" s="250"/>
      <c r="LIF236" s="248"/>
      <c r="LIG236" s="249"/>
      <c r="LIH236" s="250"/>
      <c r="LII236" s="248"/>
      <c r="LIJ236" s="249"/>
      <c r="LIK236" s="250"/>
      <c r="LIL236" s="248"/>
      <c r="LIM236" s="249"/>
      <c r="LIN236" s="250"/>
      <c r="LIO236" s="248"/>
      <c r="LIP236" s="249"/>
      <c r="LIQ236" s="250"/>
      <c r="LIR236" s="248"/>
      <c r="LIS236" s="249"/>
      <c r="LIT236" s="250"/>
      <c r="LIU236" s="248"/>
      <c r="LIV236" s="249"/>
      <c r="LIW236" s="250"/>
      <c r="LIX236" s="248"/>
      <c r="LIY236" s="249"/>
      <c r="LIZ236" s="250"/>
      <c r="LJA236" s="248"/>
      <c r="LJB236" s="249"/>
      <c r="LJC236" s="250"/>
      <c r="LJD236" s="248"/>
      <c r="LJE236" s="249"/>
      <c r="LJF236" s="250"/>
      <c r="LJG236" s="248"/>
      <c r="LJH236" s="249"/>
      <c r="LJI236" s="250"/>
      <c r="LJJ236" s="248"/>
      <c r="LJK236" s="249"/>
      <c r="LJL236" s="250"/>
      <c r="LJM236" s="248"/>
      <c r="LJN236" s="249"/>
      <c r="LJO236" s="250"/>
      <c r="LJP236" s="248"/>
      <c r="LJQ236" s="249"/>
      <c r="LJR236" s="250"/>
      <c r="LJS236" s="248"/>
      <c r="LJT236" s="249"/>
      <c r="LJU236" s="250"/>
      <c r="LJV236" s="248"/>
      <c r="LJW236" s="249"/>
      <c r="LJX236" s="250"/>
      <c r="LJY236" s="248"/>
      <c r="LJZ236" s="249"/>
      <c r="LKA236" s="250"/>
      <c r="LKB236" s="248"/>
      <c r="LKC236" s="249"/>
      <c r="LKD236" s="250"/>
      <c r="LKE236" s="248"/>
      <c r="LKF236" s="249"/>
      <c r="LKG236" s="250"/>
      <c r="LKH236" s="248"/>
      <c r="LKI236" s="249"/>
      <c r="LKJ236" s="250"/>
      <c r="LKK236" s="248"/>
      <c r="LKL236" s="249"/>
      <c r="LKM236" s="250"/>
      <c r="LKN236" s="248"/>
      <c r="LKO236" s="249"/>
      <c r="LKP236" s="250"/>
      <c r="LKQ236" s="248"/>
      <c r="LKR236" s="249"/>
      <c r="LKS236" s="250"/>
      <c r="LKT236" s="248"/>
      <c r="LKU236" s="249"/>
      <c r="LKV236" s="250"/>
      <c r="LKW236" s="248"/>
      <c r="LKX236" s="249"/>
      <c r="LKY236" s="250"/>
      <c r="LKZ236" s="248"/>
      <c r="LLA236" s="249"/>
      <c r="LLB236" s="250"/>
      <c r="LLC236" s="248"/>
      <c r="LLD236" s="249"/>
      <c r="LLE236" s="250"/>
      <c r="LLF236" s="248"/>
      <c r="LLG236" s="249"/>
      <c r="LLH236" s="250"/>
      <c r="LLI236" s="248"/>
      <c r="LLJ236" s="249"/>
      <c r="LLK236" s="250"/>
      <c r="LLL236" s="248"/>
      <c r="LLM236" s="249"/>
      <c r="LLN236" s="250"/>
      <c r="LLO236" s="248"/>
      <c r="LLP236" s="249"/>
      <c r="LLQ236" s="250"/>
      <c r="LLR236" s="248"/>
      <c r="LLS236" s="249"/>
      <c r="LLT236" s="250"/>
      <c r="LLU236" s="248"/>
      <c r="LLV236" s="249"/>
      <c r="LLW236" s="250"/>
      <c r="LLX236" s="248"/>
      <c r="LLY236" s="249"/>
      <c r="LLZ236" s="250"/>
      <c r="LMA236" s="248"/>
      <c r="LMB236" s="249"/>
      <c r="LMC236" s="250"/>
      <c r="LMD236" s="248"/>
      <c r="LME236" s="249"/>
      <c r="LMF236" s="250"/>
      <c r="LMG236" s="248"/>
      <c r="LMH236" s="249"/>
      <c r="LMI236" s="250"/>
      <c r="LMJ236" s="248"/>
      <c r="LMK236" s="249"/>
      <c r="LML236" s="250"/>
      <c r="LMM236" s="248"/>
      <c r="LMN236" s="249"/>
      <c r="LMO236" s="250"/>
      <c r="LMP236" s="248"/>
      <c r="LMQ236" s="249"/>
      <c r="LMR236" s="250"/>
      <c r="LMS236" s="248"/>
      <c r="LMT236" s="249"/>
      <c r="LMU236" s="250"/>
      <c r="LMV236" s="248"/>
      <c r="LMW236" s="249"/>
      <c r="LMX236" s="250"/>
      <c r="LMY236" s="248"/>
      <c r="LMZ236" s="249"/>
      <c r="LNA236" s="250"/>
      <c r="LNB236" s="248"/>
      <c r="LNC236" s="249"/>
      <c r="LND236" s="250"/>
      <c r="LNE236" s="248"/>
      <c r="LNF236" s="249"/>
      <c r="LNG236" s="250"/>
      <c r="LNH236" s="248"/>
      <c r="LNI236" s="249"/>
      <c r="LNJ236" s="250"/>
      <c r="LNK236" s="248"/>
      <c r="LNL236" s="249"/>
      <c r="LNM236" s="250"/>
      <c r="LNN236" s="248"/>
      <c r="LNO236" s="249"/>
      <c r="LNP236" s="250"/>
      <c r="LNQ236" s="248"/>
      <c r="LNR236" s="249"/>
      <c r="LNS236" s="250"/>
      <c r="LNT236" s="248"/>
      <c r="LNU236" s="249"/>
      <c r="LNV236" s="250"/>
      <c r="LNW236" s="248"/>
      <c r="LNX236" s="249"/>
      <c r="LNY236" s="250"/>
      <c r="LNZ236" s="248"/>
      <c r="LOA236" s="249"/>
      <c r="LOB236" s="250"/>
      <c r="LOC236" s="248"/>
      <c r="LOD236" s="249"/>
      <c r="LOE236" s="250"/>
      <c r="LOF236" s="248"/>
      <c r="LOG236" s="249"/>
      <c r="LOH236" s="250"/>
      <c r="LOI236" s="248"/>
      <c r="LOJ236" s="249"/>
      <c r="LOK236" s="250"/>
      <c r="LOL236" s="248"/>
      <c r="LOM236" s="249"/>
      <c r="LON236" s="250"/>
      <c r="LOO236" s="248"/>
      <c r="LOP236" s="249"/>
      <c r="LOQ236" s="250"/>
      <c r="LOR236" s="248"/>
      <c r="LOS236" s="249"/>
      <c r="LOT236" s="250"/>
      <c r="LOU236" s="248"/>
      <c r="LOV236" s="249"/>
      <c r="LOW236" s="250"/>
      <c r="LOX236" s="248"/>
      <c r="LOY236" s="249"/>
      <c r="LOZ236" s="250"/>
      <c r="LPA236" s="248"/>
      <c r="LPB236" s="249"/>
      <c r="LPC236" s="250"/>
      <c r="LPD236" s="248"/>
      <c r="LPE236" s="249"/>
      <c r="LPF236" s="250"/>
      <c r="LPG236" s="248"/>
      <c r="LPH236" s="249"/>
      <c r="LPI236" s="250"/>
      <c r="LPJ236" s="248"/>
      <c r="LPK236" s="249"/>
      <c r="LPL236" s="250"/>
      <c r="LPM236" s="248"/>
      <c r="LPN236" s="249"/>
      <c r="LPO236" s="250"/>
      <c r="LPP236" s="248"/>
      <c r="LPQ236" s="249"/>
      <c r="LPR236" s="250"/>
      <c r="LPS236" s="248"/>
      <c r="LPT236" s="249"/>
      <c r="LPU236" s="250"/>
      <c r="LPV236" s="248"/>
      <c r="LPW236" s="249"/>
      <c r="LPX236" s="250"/>
      <c r="LPY236" s="248"/>
      <c r="LPZ236" s="249"/>
      <c r="LQA236" s="250"/>
      <c r="LQB236" s="248"/>
      <c r="LQC236" s="249"/>
      <c r="LQD236" s="250"/>
      <c r="LQE236" s="248"/>
      <c r="LQF236" s="249"/>
      <c r="LQG236" s="250"/>
      <c r="LQH236" s="248"/>
      <c r="LQI236" s="249"/>
      <c r="LQJ236" s="250"/>
      <c r="LQK236" s="248"/>
      <c r="LQL236" s="249"/>
      <c r="LQM236" s="250"/>
      <c r="LQN236" s="248"/>
      <c r="LQO236" s="249"/>
      <c r="LQP236" s="250"/>
      <c r="LQQ236" s="248"/>
      <c r="LQR236" s="249"/>
      <c r="LQS236" s="250"/>
      <c r="LQT236" s="248"/>
      <c r="LQU236" s="249"/>
      <c r="LQV236" s="250"/>
      <c r="LQW236" s="248"/>
      <c r="LQX236" s="249"/>
      <c r="LQY236" s="250"/>
      <c r="LQZ236" s="248"/>
      <c r="LRA236" s="249"/>
      <c r="LRB236" s="250"/>
      <c r="LRC236" s="248"/>
      <c r="LRD236" s="249"/>
      <c r="LRE236" s="250"/>
      <c r="LRF236" s="248"/>
      <c r="LRG236" s="249"/>
      <c r="LRH236" s="250"/>
      <c r="LRI236" s="248"/>
      <c r="LRJ236" s="249"/>
      <c r="LRK236" s="250"/>
      <c r="LRL236" s="248"/>
      <c r="LRM236" s="249"/>
      <c r="LRN236" s="250"/>
      <c r="LRO236" s="248"/>
      <c r="LRP236" s="249"/>
      <c r="LRQ236" s="250"/>
      <c r="LRR236" s="248"/>
      <c r="LRS236" s="249"/>
      <c r="LRT236" s="250"/>
      <c r="LRU236" s="248"/>
      <c r="LRV236" s="249"/>
      <c r="LRW236" s="250"/>
      <c r="LRX236" s="248"/>
      <c r="LRY236" s="249"/>
      <c r="LRZ236" s="250"/>
      <c r="LSA236" s="248"/>
      <c r="LSB236" s="249"/>
      <c r="LSC236" s="250"/>
      <c r="LSD236" s="248"/>
      <c r="LSE236" s="249"/>
      <c r="LSF236" s="250"/>
      <c r="LSG236" s="248"/>
      <c r="LSH236" s="249"/>
      <c r="LSI236" s="250"/>
      <c r="LSJ236" s="248"/>
      <c r="LSK236" s="249"/>
      <c r="LSL236" s="250"/>
      <c r="LSM236" s="248"/>
      <c r="LSN236" s="249"/>
      <c r="LSO236" s="250"/>
      <c r="LSP236" s="248"/>
      <c r="LSQ236" s="249"/>
      <c r="LSR236" s="250"/>
      <c r="LSS236" s="248"/>
      <c r="LST236" s="249"/>
      <c r="LSU236" s="250"/>
      <c r="LSV236" s="248"/>
      <c r="LSW236" s="249"/>
      <c r="LSX236" s="250"/>
      <c r="LSY236" s="248"/>
      <c r="LSZ236" s="249"/>
      <c r="LTA236" s="250"/>
      <c r="LTB236" s="248"/>
      <c r="LTC236" s="249"/>
      <c r="LTD236" s="250"/>
      <c r="LTE236" s="248"/>
      <c r="LTF236" s="249"/>
      <c r="LTG236" s="250"/>
      <c r="LTH236" s="248"/>
      <c r="LTI236" s="249"/>
      <c r="LTJ236" s="250"/>
      <c r="LTK236" s="248"/>
      <c r="LTL236" s="249"/>
      <c r="LTM236" s="250"/>
      <c r="LTN236" s="248"/>
      <c r="LTO236" s="249"/>
      <c r="LTP236" s="250"/>
      <c r="LTQ236" s="248"/>
      <c r="LTR236" s="249"/>
      <c r="LTS236" s="250"/>
      <c r="LTT236" s="248"/>
      <c r="LTU236" s="249"/>
      <c r="LTV236" s="250"/>
      <c r="LTW236" s="248"/>
      <c r="LTX236" s="249"/>
      <c r="LTY236" s="250"/>
      <c r="LTZ236" s="248"/>
      <c r="LUA236" s="249"/>
      <c r="LUB236" s="250"/>
      <c r="LUC236" s="248"/>
      <c r="LUD236" s="249"/>
      <c r="LUE236" s="250"/>
      <c r="LUF236" s="248"/>
      <c r="LUG236" s="249"/>
      <c r="LUH236" s="250"/>
      <c r="LUI236" s="248"/>
      <c r="LUJ236" s="249"/>
      <c r="LUK236" s="250"/>
      <c r="LUL236" s="248"/>
      <c r="LUM236" s="249"/>
      <c r="LUN236" s="250"/>
      <c r="LUO236" s="248"/>
      <c r="LUP236" s="249"/>
      <c r="LUQ236" s="250"/>
      <c r="LUR236" s="248"/>
      <c r="LUS236" s="249"/>
      <c r="LUT236" s="250"/>
      <c r="LUU236" s="248"/>
      <c r="LUV236" s="249"/>
      <c r="LUW236" s="250"/>
      <c r="LUX236" s="248"/>
      <c r="LUY236" s="249"/>
      <c r="LUZ236" s="250"/>
      <c r="LVA236" s="248"/>
      <c r="LVB236" s="249"/>
      <c r="LVC236" s="250"/>
      <c r="LVD236" s="248"/>
      <c r="LVE236" s="249"/>
      <c r="LVF236" s="250"/>
      <c r="LVG236" s="248"/>
      <c r="LVH236" s="249"/>
      <c r="LVI236" s="250"/>
      <c r="LVJ236" s="248"/>
      <c r="LVK236" s="249"/>
      <c r="LVL236" s="250"/>
      <c r="LVM236" s="248"/>
      <c r="LVN236" s="249"/>
      <c r="LVO236" s="250"/>
      <c r="LVP236" s="248"/>
      <c r="LVQ236" s="249"/>
      <c r="LVR236" s="250"/>
      <c r="LVS236" s="248"/>
      <c r="LVT236" s="249"/>
      <c r="LVU236" s="250"/>
      <c r="LVV236" s="248"/>
      <c r="LVW236" s="249"/>
      <c r="LVX236" s="250"/>
      <c r="LVY236" s="248"/>
      <c r="LVZ236" s="249"/>
      <c r="LWA236" s="250"/>
      <c r="LWB236" s="248"/>
      <c r="LWC236" s="249"/>
      <c r="LWD236" s="250"/>
      <c r="LWE236" s="248"/>
      <c r="LWF236" s="249"/>
      <c r="LWG236" s="250"/>
      <c r="LWH236" s="248"/>
      <c r="LWI236" s="249"/>
      <c r="LWJ236" s="250"/>
      <c r="LWK236" s="248"/>
      <c r="LWL236" s="249"/>
      <c r="LWM236" s="250"/>
      <c r="LWN236" s="248"/>
      <c r="LWO236" s="249"/>
      <c r="LWP236" s="250"/>
      <c r="LWQ236" s="248"/>
      <c r="LWR236" s="249"/>
      <c r="LWS236" s="250"/>
      <c r="LWT236" s="248"/>
      <c r="LWU236" s="249"/>
      <c r="LWV236" s="250"/>
      <c r="LWW236" s="248"/>
      <c r="LWX236" s="249"/>
      <c r="LWY236" s="250"/>
      <c r="LWZ236" s="248"/>
      <c r="LXA236" s="249"/>
      <c r="LXB236" s="250"/>
      <c r="LXC236" s="248"/>
      <c r="LXD236" s="249"/>
      <c r="LXE236" s="250"/>
      <c r="LXF236" s="248"/>
      <c r="LXG236" s="249"/>
      <c r="LXH236" s="250"/>
      <c r="LXI236" s="248"/>
      <c r="LXJ236" s="249"/>
      <c r="LXK236" s="250"/>
      <c r="LXL236" s="248"/>
      <c r="LXM236" s="249"/>
      <c r="LXN236" s="250"/>
      <c r="LXO236" s="248"/>
      <c r="LXP236" s="249"/>
      <c r="LXQ236" s="250"/>
      <c r="LXR236" s="248"/>
      <c r="LXS236" s="249"/>
      <c r="LXT236" s="250"/>
      <c r="LXU236" s="248"/>
      <c r="LXV236" s="249"/>
      <c r="LXW236" s="250"/>
      <c r="LXX236" s="248"/>
      <c r="LXY236" s="249"/>
      <c r="LXZ236" s="250"/>
      <c r="LYA236" s="248"/>
      <c r="LYB236" s="249"/>
      <c r="LYC236" s="250"/>
      <c r="LYD236" s="248"/>
      <c r="LYE236" s="249"/>
      <c r="LYF236" s="250"/>
      <c r="LYG236" s="248"/>
      <c r="LYH236" s="249"/>
      <c r="LYI236" s="250"/>
      <c r="LYJ236" s="248"/>
      <c r="LYK236" s="249"/>
      <c r="LYL236" s="250"/>
      <c r="LYM236" s="248"/>
      <c r="LYN236" s="249"/>
      <c r="LYO236" s="250"/>
      <c r="LYP236" s="248"/>
      <c r="LYQ236" s="249"/>
      <c r="LYR236" s="250"/>
      <c r="LYS236" s="248"/>
      <c r="LYT236" s="249"/>
      <c r="LYU236" s="250"/>
      <c r="LYV236" s="248"/>
      <c r="LYW236" s="249"/>
      <c r="LYX236" s="250"/>
      <c r="LYY236" s="248"/>
      <c r="LYZ236" s="249"/>
      <c r="LZA236" s="250"/>
      <c r="LZB236" s="248"/>
      <c r="LZC236" s="249"/>
      <c r="LZD236" s="250"/>
      <c r="LZE236" s="248"/>
      <c r="LZF236" s="249"/>
      <c r="LZG236" s="250"/>
      <c r="LZH236" s="248"/>
      <c r="LZI236" s="249"/>
      <c r="LZJ236" s="250"/>
      <c r="LZK236" s="248"/>
      <c r="LZL236" s="249"/>
      <c r="LZM236" s="250"/>
      <c r="LZN236" s="248"/>
      <c r="LZO236" s="249"/>
      <c r="LZP236" s="250"/>
      <c r="LZQ236" s="248"/>
      <c r="LZR236" s="249"/>
      <c r="LZS236" s="250"/>
      <c r="LZT236" s="248"/>
      <c r="LZU236" s="249"/>
      <c r="LZV236" s="250"/>
      <c r="LZW236" s="248"/>
      <c r="LZX236" s="249"/>
      <c r="LZY236" s="250"/>
      <c r="LZZ236" s="248"/>
      <c r="MAA236" s="249"/>
      <c r="MAB236" s="250"/>
      <c r="MAC236" s="248"/>
      <c r="MAD236" s="249"/>
      <c r="MAE236" s="250"/>
      <c r="MAF236" s="248"/>
      <c r="MAG236" s="249"/>
      <c r="MAH236" s="250"/>
      <c r="MAI236" s="248"/>
      <c r="MAJ236" s="249"/>
      <c r="MAK236" s="250"/>
      <c r="MAL236" s="248"/>
      <c r="MAM236" s="249"/>
      <c r="MAN236" s="250"/>
      <c r="MAO236" s="248"/>
      <c r="MAP236" s="249"/>
      <c r="MAQ236" s="250"/>
      <c r="MAR236" s="248"/>
      <c r="MAS236" s="249"/>
      <c r="MAT236" s="250"/>
      <c r="MAU236" s="248"/>
      <c r="MAV236" s="249"/>
      <c r="MAW236" s="250"/>
      <c r="MAX236" s="248"/>
      <c r="MAY236" s="249"/>
      <c r="MAZ236" s="250"/>
      <c r="MBA236" s="248"/>
      <c r="MBB236" s="249"/>
      <c r="MBC236" s="250"/>
      <c r="MBD236" s="248"/>
      <c r="MBE236" s="249"/>
      <c r="MBF236" s="250"/>
      <c r="MBG236" s="248"/>
      <c r="MBH236" s="249"/>
      <c r="MBI236" s="250"/>
      <c r="MBJ236" s="248"/>
      <c r="MBK236" s="249"/>
      <c r="MBL236" s="250"/>
      <c r="MBM236" s="248"/>
      <c r="MBN236" s="249"/>
      <c r="MBO236" s="250"/>
      <c r="MBP236" s="248"/>
      <c r="MBQ236" s="249"/>
      <c r="MBR236" s="250"/>
      <c r="MBS236" s="248"/>
      <c r="MBT236" s="249"/>
      <c r="MBU236" s="250"/>
      <c r="MBV236" s="248"/>
      <c r="MBW236" s="249"/>
      <c r="MBX236" s="250"/>
      <c r="MBY236" s="248"/>
      <c r="MBZ236" s="249"/>
      <c r="MCA236" s="250"/>
      <c r="MCB236" s="248"/>
      <c r="MCC236" s="249"/>
      <c r="MCD236" s="250"/>
      <c r="MCE236" s="248"/>
      <c r="MCF236" s="249"/>
      <c r="MCG236" s="250"/>
      <c r="MCH236" s="248"/>
      <c r="MCI236" s="249"/>
      <c r="MCJ236" s="250"/>
      <c r="MCK236" s="248"/>
      <c r="MCL236" s="249"/>
      <c r="MCM236" s="250"/>
      <c r="MCN236" s="248"/>
      <c r="MCO236" s="249"/>
      <c r="MCP236" s="250"/>
      <c r="MCQ236" s="248"/>
      <c r="MCR236" s="249"/>
      <c r="MCS236" s="250"/>
      <c r="MCT236" s="248"/>
      <c r="MCU236" s="249"/>
      <c r="MCV236" s="250"/>
      <c r="MCW236" s="248"/>
      <c r="MCX236" s="249"/>
      <c r="MCY236" s="250"/>
      <c r="MCZ236" s="248"/>
      <c r="MDA236" s="249"/>
      <c r="MDB236" s="250"/>
      <c r="MDC236" s="248"/>
      <c r="MDD236" s="249"/>
      <c r="MDE236" s="250"/>
      <c r="MDF236" s="248"/>
      <c r="MDG236" s="249"/>
      <c r="MDH236" s="250"/>
      <c r="MDI236" s="248"/>
      <c r="MDJ236" s="249"/>
      <c r="MDK236" s="250"/>
      <c r="MDL236" s="248"/>
      <c r="MDM236" s="249"/>
      <c r="MDN236" s="250"/>
      <c r="MDO236" s="248"/>
      <c r="MDP236" s="249"/>
      <c r="MDQ236" s="250"/>
      <c r="MDR236" s="248"/>
      <c r="MDS236" s="249"/>
      <c r="MDT236" s="250"/>
      <c r="MDU236" s="248"/>
      <c r="MDV236" s="249"/>
      <c r="MDW236" s="250"/>
      <c r="MDX236" s="248"/>
      <c r="MDY236" s="249"/>
      <c r="MDZ236" s="250"/>
      <c r="MEA236" s="248"/>
      <c r="MEB236" s="249"/>
      <c r="MEC236" s="250"/>
      <c r="MED236" s="248"/>
      <c r="MEE236" s="249"/>
      <c r="MEF236" s="250"/>
      <c r="MEG236" s="248"/>
      <c r="MEH236" s="249"/>
      <c r="MEI236" s="250"/>
      <c r="MEJ236" s="248"/>
      <c r="MEK236" s="249"/>
      <c r="MEL236" s="250"/>
      <c r="MEM236" s="248"/>
      <c r="MEN236" s="249"/>
      <c r="MEO236" s="250"/>
      <c r="MEP236" s="248"/>
      <c r="MEQ236" s="249"/>
      <c r="MER236" s="250"/>
      <c r="MES236" s="248"/>
      <c r="MET236" s="249"/>
      <c r="MEU236" s="250"/>
      <c r="MEV236" s="248"/>
      <c r="MEW236" s="249"/>
      <c r="MEX236" s="250"/>
      <c r="MEY236" s="248"/>
      <c r="MEZ236" s="249"/>
      <c r="MFA236" s="250"/>
      <c r="MFB236" s="248"/>
      <c r="MFC236" s="249"/>
      <c r="MFD236" s="250"/>
      <c r="MFE236" s="248"/>
      <c r="MFF236" s="249"/>
      <c r="MFG236" s="250"/>
      <c r="MFH236" s="248"/>
      <c r="MFI236" s="249"/>
      <c r="MFJ236" s="250"/>
      <c r="MFK236" s="248"/>
      <c r="MFL236" s="249"/>
      <c r="MFM236" s="250"/>
      <c r="MFN236" s="248"/>
      <c r="MFO236" s="249"/>
      <c r="MFP236" s="250"/>
      <c r="MFQ236" s="248"/>
      <c r="MFR236" s="249"/>
      <c r="MFS236" s="250"/>
      <c r="MFT236" s="248"/>
      <c r="MFU236" s="249"/>
      <c r="MFV236" s="250"/>
      <c r="MFW236" s="248"/>
      <c r="MFX236" s="249"/>
      <c r="MFY236" s="250"/>
      <c r="MFZ236" s="248"/>
      <c r="MGA236" s="249"/>
      <c r="MGB236" s="250"/>
      <c r="MGC236" s="248"/>
      <c r="MGD236" s="249"/>
      <c r="MGE236" s="250"/>
      <c r="MGF236" s="248"/>
      <c r="MGG236" s="249"/>
      <c r="MGH236" s="250"/>
      <c r="MGI236" s="248"/>
      <c r="MGJ236" s="249"/>
      <c r="MGK236" s="250"/>
      <c r="MGL236" s="248"/>
      <c r="MGM236" s="249"/>
      <c r="MGN236" s="250"/>
      <c r="MGO236" s="248"/>
      <c r="MGP236" s="249"/>
      <c r="MGQ236" s="250"/>
      <c r="MGR236" s="248"/>
      <c r="MGS236" s="249"/>
      <c r="MGT236" s="250"/>
      <c r="MGU236" s="248"/>
      <c r="MGV236" s="249"/>
      <c r="MGW236" s="250"/>
      <c r="MGX236" s="248"/>
      <c r="MGY236" s="249"/>
      <c r="MGZ236" s="250"/>
      <c r="MHA236" s="248"/>
      <c r="MHB236" s="249"/>
      <c r="MHC236" s="250"/>
      <c r="MHD236" s="248"/>
      <c r="MHE236" s="249"/>
      <c r="MHF236" s="250"/>
      <c r="MHG236" s="248"/>
      <c r="MHH236" s="249"/>
      <c r="MHI236" s="250"/>
      <c r="MHJ236" s="248"/>
      <c r="MHK236" s="249"/>
      <c r="MHL236" s="250"/>
      <c r="MHM236" s="248"/>
      <c r="MHN236" s="249"/>
      <c r="MHO236" s="250"/>
      <c r="MHP236" s="248"/>
      <c r="MHQ236" s="249"/>
      <c r="MHR236" s="250"/>
      <c r="MHS236" s="248"/>
      <c r="MHT236" s="249"/>
      <c r="MHU236" s="250"/>
      <c r="MHV236" s="248"/>
      <c r="MHW236" s="249"/>
      <c r="MHX236" s="250"/>
      <c r="MHY236" s="248"/>
      <c r="MHZ236" s="249"/>
      <c r="MIA236" s="250"/>
      <c r="MIB236" s="248"/>
      <c r="MIC236" s="249"/>
      <c r="MID236" s="250"/>
      <c r="MIE236" s="248"/>
      <c r="MIF236" s="249"/>
      <c r="MIG236" s="250"/>
      <c r="MIH236" s="248"/>
      <c r="MII236" s="249"/>
      <c r="MIJ236" s="250"/>
      <c r="MIK236" s="248"/>
      <c r="MIL236" s="249"/>
      <c r="MIM236" s="250"/>
      <c r="MIN236" s="248"/>
      <c r="MIO236" s="249"/>
      <c r="MIP236" s="250"/>
      <c r="MIQ236" s="248"/>
      <c r="MIR236" s="249"/>
      <c r="MIS236" s="250"/>
      <c r="MIT236" s="248"/>
      <c r="MIU236" s="249"/>
      <c r="MIV236" s="250"/>
      <c r="MIW236" s="248"/>
      <c r="MIX236" s="249"/>
      <c r="MIY236" s="250"/>
      <c r="MIZ236" s="248"/>
      <c r="MJA236" s="249"/>
      <c r="MJB236" s="250"/>
      <c r="MJC236" s="248"/>
      <c r="MJD236" s="249"/>
      <c r="MJE236" s="250"/>
      <c r="MJF236" s="248"/>
      <c r="MJG236" s="249"/>
      <c r="MJH236" s="250"/>
      <c r="MJI236" s="248"/>
      <c r="MJJ236" s="249"/>
      <c r="MJK236" s="250"/>
      <c r="MJL236" s="248"/>
      <c r="MJM236" s="249"/>
      <c r="MJN236" s="250"/>
      <c r="MJO236" s="248"/>
      <c r="MJP236" s="249"/>
      <c r="MJQ236" s="250"/>
      <c r="MJR236" s="248"/>
      <c r="MJS236" s="249"/>
      <c r="MJT236" s="250"/>
      <c r="MJU236" s="248"/>
      <c r="MJV236" s="249"/>
      <c r="MJW236" s="250"/>
      <c r="MJX236" s="248"/>
      <c r="MJY236" s="249"/>
      <c r="MJZ236" s="250"/>
      <c r="MKA236" s="248"/>
      <c r="MKB236" s="249"/>
      <c r="MKC236" s="250"/>
      <c r="MKD236" s="248"/>
      <c r="MKE236" s="249"/>
      <c r="MKF236" s="250"/>
      <c r="MKG236" s="248"/>
      <c r="MKH236" s="249"/>
      <c r="MKI236" s="250"/>
      <c r="MKJ236" s="248"/>
      <c r="MKK236" s="249"/>
      <c r="MKL236" s="250"/>
      <c r="MKM236" s="248"/>
      <c r="MKN236" s="249"/>
      <c r="MKO236" s="250"/>
      <c r="MKP236" s="248"/>
      <c r="MKQ236" s="249"/>
      <c r="MKR236" s="250"/>
      <c r="MKS236" s="248"/>
      <c r="MKT236" s="249"/>
      <c r="MKU236" s="250"/>
      <c r="MKV236" s="248"/>
      <c r="MKW236" s="249"/>
      <c r="MKX236" s="250"/>
      <c r="MKY236" s="248"/>
      <c r="MKZ236" s="249"/>
      <c r="MLA236" s="250"/>
      <c r="MLB236" s="248"/>
      <c r="MLC236" s="249"/>
      <c r="MLD236" s="250"/>
      <c r="MLE236" s="248"/>
      <c r="MLF236" s="249"/>
      <c r="MLG236" s="250"/>
      <c r="MLH236" s="248"/>
      <c r="MLI236" s="249"/>
      <c r="MLJ236" s="250"/>
      <c r="MLK236" s="248"/>
      <c r="MLL236" s="249"/>
      <c r="MLM236" s="250"/>
      <c r="MLN236" s="248"/>
      <c r="MLO236" s="249"/>
      <c r="MLP236" s="250"/>
      <c r="MLQ236" s="248"/>
      <c r="MLR236" s="249"/>
      <c r="MLS236" s="250"/>
      <c r="MLT236" s="248"/>
      <c r="MLU236" s="249"/>
      <c r="MLV236" s="250"/>
      <c r="MLW236" s="248"/>
      <c r="MLX236" s="249"/>
      <c r="MLY236" s="250"/>
      <c r="MLZ236" s="248"/>
      <c r="MMA236" s="249"/>
      <c r="MMB236" s="250"/>
      <c r="MMC236" s="248"/>
      <c r="MMD236" s="249"/>
      <c r="MME236" s="250"/>
      <c r="MMF236" s="248"/>
      <c r="MMG236" s="249"/>
      <c r="MMH236" s="250"/>
      <c r="MMI236" s="248"/>
      <c r="MMJ236" s="249"/>
      <c r="MMK236" s="250"/>
      <c r="MML236" s="248"/>
      <c r="MMM236" s="249"/>
      <c r="MMN236" s="250"/>
      <c r="MMO236" s="248"/>
      <c r="MMP236" s="249"/>
      <c r="MMQ236" s="250"/>
      <c r="MMR236" s="248"/>
      <c r="MMS236" s="249"/>
      <c r="MMT236" s="250"/>
      <c r="MMU236" s="248"/>
      <c r="MMV236" s="249"/>
      <c r="MMW236" s="250"/>
      <c r="MMX236" s="248"/>
      <c r="MMY236" s="249"/>
      <c r="MMZ236" s="250"/>
      <c r="MNA236" s="248"/>
      <c r="MNB236" s="249"/>
      <c r="MNC236" s="250"/>
      <c r="MND236" s="248"/>
      <c r="MNE236" s="249"/>
      <c r="MNF236" s="250"/>
      <c r="MNG236" s="248"/>
      <c r="MNH236" s="249"/>
      <c r="MNI236" s="250"/>
      <c r="MNJ236" s="248"/>
      <c r="MNK236" s="249"/>
      <c r="MNL236" s="250"/>
      <c r="MNM236" s="248"/>
      <c r="MNN236" s="249"/>
      <c r="MNO236" s="250"/>
      <c r="MNP236" s="248"/>
      <c r="MNQ236" s="249"/>
      <c r="MNR236" s="250"/>
      <c r="MNS236" s="248"/>
      <c r="MNT236" s="249"/>
      <c r="MNU236" s="250"/>
      <c r="MNV236" s="248"/>
      <c r="MNW236" s="249"/>
      <c r="MNX236" s="250"/>
      <c r="MNY236" s="248"/>
      <c r="MNZ236" s="249"/>
      <c r="MOA236" s="250"/>
      <c r="MOB236" s="248"/>
      <c r="MOC236" s="249"/>
      <c r="MOD236" s="250"/>
      <c r="MOE236" s="248"/>
      <c r="MOF236" s="249"/>
      <c r="MOG236" s="250"/>
      <c r="MOH236" s="248"/>
      <c r="MOI236" s="249"/>
      <c r="MOJ236" s="250"/>
      <c r="MOK236" s="248"/>
      <c r="MOL236" s="249"/>
      <c r="MOM236" s="250"/>
      <c r="MON236" s="248"/>
      <c r="MOO236" s="249"/>
      <c r="MOP236" s="250"/>
      <c r="MOQ236" s="248"/>
      <c r="MOR236" s="249"/>
      <c r="MOS236" s="250"/>
      <c r="MOT236" s="248"/>
      <c r="MOU236" s="249"/>
      <c r="MOV236" s="250"/>
      <c r="MOW236" s="248"/>
      <c r="MOX236" s="249"/>
      <c r="MOY236" s="250"/>
      <c r="MOZ236" s="248"/>
      <c r="MPA236" s="249"/>
      <c r="MPB236" s="250"/>
      <c r="MPC236" s="248"/>
      <c r="MPD236" s="249"/>
      <c r="MPE236" s="250"/>
      <c r="MPF236" s="248"/>
      <c r="MPG236" s="249"/>
      <c r="MPH236" s="250"/>
      <c r="MPI236" s="248"/>
      <c r="MPJ236" s="249"/>
      <c r="MPK236" s="250"/>
      <c r="MPL236" s="248"/>
      <c r="MPM236" s="249"/>
      <c r="MPN236" s="250"/>
      <c r="MPO236" s="248"/>
      <c r="MPP236" s="249"/>
      <c r="MPQ236" s="250"/>
      <c r="MPR236" s="248"/>
      <c r="MPS236" s="249"/>
      <c r="MPT236" s="250"/>
      <c r="MPU236" s="248"/>
      <c r="MPV236" s="249"/>
      <c r="MPW236" s="250"/>
      <c r="MPX236" s="248"/>
      <c r="MPY236" s="249"/>
      <c r="MPZ236" s="250"/>
      <c r="MQA236" s="248"/>
      <c r="MQB236" s="249"/>
      <c r="MQC236" s="250"/>
      <c r="MQD236" s="248"/>
      <c r="MQE236" s="249"/>
      <c r="MQF236" s="250"/>
      <c r="MQG236" s="248"/>
      <c r="MQH236" s="249"/>
      <c r="MQI236" s="250"/>
      <c r="MQJ236" s="248"/>
      <c r="MQK236" s="249"/>
      <c r="MQL236" s="250"/>
      <c r="MQM236" s="248"/>
      <c r="MQN236" s="249"/>
      <c r="MQO236" s="250"/>
      <c r="MQP236" s="248"/>
      <c r="MQQ236" s="249"/>
      <c r="MQR236" s="250"/>
      <c r="MQS236" s="248"/>
      <c r="MQT236" s="249"/>
      <c r="MQU236" s="250"/>
      <c r="MQV236" s="248"/>
      <c r="MQW236" s="249"/>
      <c r="MQX236" s="250"/>
      <c r="MQY236" s="248"/>
      <c r="MQZ236" s="249"/>
      <c r="MRA236" s="250"/>
      <c r="MRB236" s="248"/>
      <c r="MRC236" s="249"/>
      <c r="MRD236" s="250"/>
      <c r="MRE236" s="248"/>
      <c r="MRF236" s="249"/>
      <c r="MRG236" s="250"/>
      <c r="MRH236" s="248"/>
      <c r="MRI236" s="249"/>
      <c r="MRJ236" s="250"/>
      <c r="MRK236" s="248"/>
      <c r="MRL236" s="249"/>
      <c r="MRM236" s="250"/>
      <c r="MRN236" s="248"/>
      <c r="MRO236" s="249"/>
      <c r="MRP236" s="250"/>
      <c r="MRQ236" s="248"/>
      <c r="MRR236" s="249"/>
      <c r="MRS236" s="250"/>
      <c r="MRT236" s="248"/>
      <c r="MRU236" s="249"/>
      <c r="MRV236" s="250"/>
      <c r="MRW236" s="248"/>
      <c r="MRX236" s="249"/>
      <c r="MRY236" s="250"/>
      <c r="MRZ236" s="248"/>
      <c r="MSA236" s="249"/>
      <c r="MSB236" s="250"/>
      <c r="MSC236" s="248"/>
      <c r="MSD236" s="249"/>
      <c r="MSE236" s="250"/>
      <c r="MSF236" s="248"/>
      <c r="MSG236" s="249"/>
      <c r="MSH236" s="250"/>
      <c r="MSI236" s="248"/>
      <c r="MSJ236" s="249"/>
      <c r="MSK236" s="250"/>
      <c r="MSL236" s="248"/>
      <c r="MSM236" s="249"/>
      <c r="MSN236" s="250"/>
      <c r="MSO236" s="248"/>
      <c r="MSP236" s="249"/>
      <c r="MSQ236" s="250"/>
      <c r="MSR236" s="248"/>
      <c r="MSS236" s="249"/>
      <c r="MST236" s="250"/>
      <c r="MSU236" s="248"/>
      <c r="MSV236" s="249"/>
      <c r="MSW236" s="250"/>
      <c r="MSX236" s="248"/>
      <c r="MSY236" s="249"/>
      <c r="MSZ236" s="250"/>
      <c r="MTA236" s="248"/>
      <c r="MTB236" s="249"/>
      <c r="MTC236" s="250"/>
      <c r="MTD236" s="248"/>
      <c r="MTE236" s="249"/>
      <c r="MTF236" s="250"/>
      <c r="MTG236" s="248"/>
      <c r="MTH236" s="249"/>
      <c r="MTI236" s="250"/>
      <c r="MTJ236" s="248"/>
      <c r="MTK236" s="249"/>
      <c r="MTL236" s="250"/>
      <c r="MTM236" s="248"/>
      <c r="MTN236" s="249"/>
      <c r="MTO236" s="250"/>
      <c r="MTP236" s="248"/>
      <c r="MTQ236" s="249"/>
      <c r="MTR236" s="250"/>
      <c r="MTS236" s="248"/>
      <c r="MTT236" s="249"/>
      <c r="MTU236" s="250"/>
      <c r="MTV236" s="248"/>
      <c r="MTW236" s="249"/>
      <c r="MTX236" s="250"/>
      <c r="MTY236" s="248"/>
      <c r="MTZ236" s="249"/>
      <c r="MUA236" s="250"/>
      <c r="MUB236" s="248"/>
      <c r="MUC236" s="249"/>
      <c r="MUD236" s="250"/>
      <c r="MUE236" s="248"/>
      <c r="MUF236" s="249"/>
      <c r="MUG236" s="250"/>
      <c r="MUH236" s="248"/>
      <c r="MUI236" s="249"/>
      <c r="MUJ236" s="250"/>
      <c r="MUK236" s="248"/>
      <c r="MUL236" s="249"/>
      <c r="MUM236" s="250"/>
      <c r="MUN236" s="248"/>
      <c r="MUO236" s="249"/>
      <c r="MUP236" s="250"/>
      <c r="MUQ236" s="248"/>
      <c r="MUR236" s="249"/>
      <c r="MUS236" s="250"/>
      <c r="MUT236" s="248"/>
      <c r="MUU236" s="249"/>
      <c r="MUV236" s="250"/>
      <c r="MUW236" s="248"/>
      <c r="MUX236" s="249"/>
      <c r="MUY236" s="250"/>
      <c r="MUZ236" s="248"/>
      <c r="MVA236" s="249"/>
      <c r="MVB236" s="250"/>
      <c r="MVC236" s="248"/>
      <c r="MVD236" s="249"/>
      <c r="MVE236" s="250"/>
      <c r="MVF236" s="248"/>
      <c r="MVG236" s="249"/>
      <c r="MVH236" s="250"/>
      <c r="MVI236" s="248"/>
      <c r="MVJ236" s="249"/>
      <c r="MVK236" s="250"/>
      <c r="MVL236" s="248"/>
      <c r="MVM236" s="249"/>
      <c r="MVN236" s="250"/>
      <c r="MVO236" s="248"/>
      <c r="MVP236" s="249"/>
      <c r="MVQ236" s="250"/>
      <c r="MVR236" s="248"/>
      <c r="MVS236" s="249"/>
      <c r="MVT236" s="250"/>
      <c r="MVU236" s="248"/>
      <c r="MVV236" s="249"/>
      <c r="MVW236" s="250"/>
      <c r="MVX236" s="248"/>
      <c r="MVY236" s="249"/>
      <c r="MVZ236" s="250"/>
      <c r="MWA236" s="248"/>
      <c r="MWB236" s="249"/>
      <c r="MWC236" s="250"/>
      <c r="MWD236" s="248"/>
      <c r="MWE236" s="249"/>
      <c r="MWF236" s="250"/>
      <c r="MWG236" s="248"/>
      <c r="MWH236" s="249"/>
      <c r="MWI236" s="250"/>
      <c r="MWJ236" s="248"/>
      <c r="MWK236" s="249"/>
      <c r="MWL236" s="250"/>
      <c r="MWM236" s="248"/>
      <c r="MWN236" s="249"/>
      <c r="MWO236" s="250"/>
      <c r="MWP236" s="248"/>
      <c r="MWQ236" s="249"/>
      <c r="MWR236" s="250"/>
      <c r="MWS236" s="248"/>
      <c r="MWT236" s="249"/>
      <c r="MWU236" s="250"/>
      <c r="MWV236" s="248"/>
      <c r="MWW236" s="249"/>
      <c r="MWX236" s="250"/>
      <c r="MWY236" s="248"/>
      <c r="MWZ236" s="249"/>
      <c r="MXA236" s="250"/>
      <c r="MXB236" s="248"/>
      <c r="MXC236" s="249"/>
      <c r="MXD236" s="250"/>
      <c r="MXE236" s="248"/>
      <c r="MXF236" s="249"/>
      <c r="MXG236" s="250"/>
      <c r="MXH236" s="248"/>
      <c r="MXI236" s="249"/>
      <c r="MXJ236" s="250"/>
      <c r="MXK236" s="248"/>
      <c r="MXL236" s="249"/>
      <c r="MXM236" s="250"/>
      <c r="MXN236" s="248"/>
      <c r="MXO236" s="249"/>
      <c r="MXP236" s="250"/>
      <c r="MXQ236" s="248"/>
      <c r="MXR236" s="249"/>
      <c r="MXS236" s="250"/>
      <c r="MXT236" s="248"/>
      <c r="MXU236" s="249"/>
      <c r="MXV236" s="250"/>
      <c r="MXW236" s="248"/>
      <c r="MXX236" s="249"/>
      <c r="MXY236" s="250"/>
      <c r="MXZ236" s="248"/>
      <c r="MYA236" s="249"/>
      <c r="MYB236" s="250"/>
      <c r="MYC236" s="248"/>
      <c r="MYD236" s="249"/>
      <c r="MYE236" s="250"/>
      <c r="MYF236" s="248"/>
      <c r="MYG236" s="249"/>
      <c r="MYH236" s="250"/>
      <c r="MYI236" s="248"/>
      <c r="MYJ236" s="249"/>
      <c r="MYK236" s="250"/>
      <c r="MYL236" s="248"/>
      <c r="MYM236" s="249"/>
      <c r="MYN236" s="250"/>
      <c r="MYO236" s="248"/>
      <c r="MYP236" s="249"/>
      <c r="MYQ236" s="250"/>
      <c r="MYR236" s="248"/>
      <c r="MYS236" s="249"/>
      <c r="MYT236" s="250"/>
      <c r="MYU236" s="248"/>
      <c r="MYV236" s="249"/>
      <c r="MYW236" s="250"/>
      <c r="MYX236" s="248"/>
      <c r="MYY236" s="249"/>
      <c r="MYZ236" s="250"/>
      <c r="MZA236" s="248"/>
      <c r="MZB236" s="249"/>
      <c r="MZC236" s="250"/>
      <c r="MZD236" s="248"/>
      <c r="MZE236" s="249"/>
      <c r="MZF236" s="250"/>
      <c r="MZG236" s="248"/>
      <c r="MZH236" s="249"/>
      <c r="MZI236" s="250"/>
      <c r="MZJ236" s="248"/>
      <c r="MZK236" s="249"/>
      <c r="MZL236" s="250"/>
      <c r="MZM236" s="248"/>
      <c r="MZN236" s="249"/>
      <c r="MZO236" s="250"/>
      <c r="MZP236" s="248"/>
      <c r="MZQ236" s="249"/>
      <c r="MZR236" s="250"/>
      <c r="MZS236" s="248"/>
      <c r="MZT236" s="249"/>
      <c r="MZU236" s="250"/>
      <c r="MZV236" s="248"/>
      <c r="MZW236" s="249"/>
      <c r="MZX236" s="250"/>
      <c r="MZY236" s="248"/>
      <c r="MZZ236" s="249"/>
      <c r="NAA236" s="250"/>
      <c r="NAB236" s="248"/>
      <c r="NAC236" s="249"/>
      <c r="NAD236" s="250"/>
      <c r="NAE236" s="248"/>
      <c r="NAF236" s="249"/>
      <c r="NAG236" s="250"/>
      <c r="NAH236" s="248"/>
      <c r="NAI236" s="249"/>
      <c r="NAJ236" s="250"/>
      <c r="NAK236" s="248"/>
      <c r="NAL236" s="249"/>
      <c r="NAM236" s="250"/>
      <c r="NAN236" s="248"/>
      <c r="NAO236" s="249"/>
      <c r="NAP236" s="250"/>
      <c r="NAQ236" s="248"/>
      <c r="NAR236" s="249"/>
      <c r="NAS236" s="250"/>
      <c r="NAT236" s="248"/>
      <c r="NAU236" s="249"/>
      <c r="NAV236" s="250"/>
      <c r="NAW236" s="248"/>
      <c r="NAX236" s="249"/>
      <c r="NAY236" s="250"/>
      <c r="NAZ236" s="248"/>
      <c r="NBA236" s="249"/>
      <c r="NBB236" s="250"/>
      <c r="NBC236" s="248"/>
      <c r="NBD236" s="249"/>
      <c r="NBE236" s="250"/>
      <c r="NBF236" s="248"/>
      <c r="NBG236" s="249"/>
      <c r="NBH236" s="250"/>
      <c r="NBI236" s="248"/>
      <c r="NBJ236" s="249"/>
      <c r="NBK236" s="250"/>
      <c r="NBL236" s="248"/>
      <c r="NBM236" s="249"/>
      <c r="NBN236" s="250"/>
      <c r="NBO236" s="248"/>
      <c r="NBP236" s="249"/>
      <c r="NBQ236" s="250"/>
      <c r="NBR236" s="248"/>
      <c r="NBS236" s="249"/>
      <c r="NBT236" s="250"/>
      <c r="NBU236" s="248"/>
      <c r="NBV236" s="249"/>
      <c r="NBW236" s="250"/>
      <c r="NBX236" s="248"/>
      <c r="NBY236" s="249"/>
      <c r="NBZ236" s="250"/>
      <c r="NCA236" s="248"/>
      <c r="NCB236" s="249"/>
      <c r="NCC236" s="250"/>
      <c r="NCD236" s="248"/>
      <c r="NCE236" s="249"/>
      <c r="NCF236" s="250"/>
      <c r="NCG236" s="248"/>
      <c r="NCH236" s="249"/>
      <c r="NCI236" s="250"/>
      <c r="NCJ236" s="248"/>
      <c r="NCK236" s="249"/>
      <c r="NCL236" s="250"/>
      <c r="NCM236" s="248"/>
      <c r="NCN236" s="249"/>
      <c r="NCO236" s="250"/>
      <c r="NCP236" s="248"/>
      <c r="NCQ236" s="249"/>
      <c r="NCR236" s="250"/>
      <c r="NCS236" s="248"/>
      <c r="NCT236" s="249"/>
      <c r="NCU236" s="250"/>
      <c r="NCV236" s="248"/>
      <c r="NCW236" s="249"/>
      <c r="NCX236" s="250"/>
      <c r="NCY236" s="248"/>
      <c r="NCZ236" s="249"/>
      <c r="NDA236" s="250"/>
      <c r="NDB236" s="248"/>
      <c r="NDC236" s="249"/>
      <c r="NDD236" s="250"/>
      <c r="NDE236" s="248"/>
      <c r="NDF236" s="249"/>
      <c r="NDG236" s="250"/>
      <c r="NDH236" s="248"/>
      <c r="NDI236" s="249"/>
      <c r="NDJ236" s="250"/>
      <c r="NDK236" s="248"/>
      <c r="NDL236" s="249"/>
      <c r="NDM236" s="250"/>
      <c r="NDN236" s="248"/>
      <c r="NDO236" s="249"/>
      <c r="NDP236" s="250"/>
      <c r="NDQ236" s="248"/>
      <c r="NDR236" s="249"/>
      <c r="NDS236" s="250"/>
      <c r="NDT236" s="248"/>
      <c r="NDU236" s="249"/>
      <c r="NDV236" s="250"/>
      <c r="NDW236" s="248"/>
      <c r="NDX236" s="249"/>
      <c r="NDY236" s="250"/>
      <c r="NDZ236" s="248"/>
      <c r="NEA236" s="249"/>
      <c r="NEB236" s="250"/>
      <c r="NEC236" s="248"/>
      <c r="NED236" s="249"/>
      <c r="NEE236" s="250"/>
      <c r="NEF236" s="248"/>
      <c r="NEG236" s="249"/>
      <c r="NEH236" s="250"/>
      <c r="NEI236" s="248"/>
      <c r="NEJ236" s="249"/>
      <c r="NEK236" s="250"/>
      <c r="NEL236" s="248"/>
      <c r="NEM236" s="249"/>
      <c r="NEN236" s="250"/>
      <c r="NEO236" s="248"/>
      <c r="NEP236" s="249"/>
      <c r="NEQ236" s="250"/>
      <c r="NER236" s="248"/>
      <c r="NES236" s="249"/>
      <c r="NET236" s="250"/>
      <c r="NEU236" s="248"/>
      <c r="NEV236" s="249"/>
      <c r="NEW236" s="250"/>
      <c r="NEX236" s="248"/>
      <c r="NEY236" s="249"/>
      <c r="NEZ236" s="250"/>
      <c r="NFA236" s="248"/>
      <c r="NFB236" s="249"/>
      <c r="NFC236" s="250"/>
      <c r="NFD236" s="248"/>
      <c r="NFE236" s="249"/>
      <c r="NFF236" s="250"/>
      <c r="NFG236" s="248"/>
      <c r="NFH236" s="249"/>
      <c r="NFI236" s="250"/>
      <c r="NFJ236" s="248"/>
      <c r="NFK236" s="249"/>
      <c r="NFL236" s="250"/>
      <c r="NFM236" s="248"/>
      <c r="NFN236" s="249"/>
      <c r="NFO236" s="250"/>
      <c r="NFP236" s="248"/>
      <c r="NFQ236" s="249"/>
      <c r="NFR236" s="250"/>
      <c r="NFS236" s="248"/>
      <c r="NFT236" s="249"/>
      <c r="NFU236" s="250"/>
      <c r="NFV236" s="248"/>
      <c r="NFW236" s="249"/>
      <c r="NFX236" s="250"/>
      <c r="NFY236" s="248"/>
      <c r="NFZ236" s="249"/>
      <c r="NGA236" s="250"/>
      <c r="NGB236" s="248"/>
      <c r="NGC236" s="249"/>
      <c r="NGD236" s="250"/>
      <c r="NGE236" s="248"/>
      <c r="NGF236" s="249"/>
      <c r="NGG236" s="250"/>
      <c r="NGH236" s="248"/>
      <c r="NGI236" s="249"/>
      <c r="NGJ236" s="250"/>
      <c r="NGK236" s="248"/>
      <c r="NGL236" s="249"/>
      <c r="NGM236" s="250"/>
      <c r="NGN236" s="248"/>
      <c r="NGO236" s="249"/>
      <c r="NGP236" s="250"/>
      <c r="NGQ236" s="248"/>
      <c r="NGR236" s="249"/>
      <c r="NGS236" s="250"/>
      <c r="NGT236" s="248"/>
      <c r="NGU236" s="249"/>
      <c r="NGV236" s="250"/>
      <c r="NGW236" s="248"/>
      <c r="NGX236" s="249"/>
      <c r="NGY236" s="250"/>
      <c r="NGZ236" s="248"/>
      <c r="NHA236" s="249"/>
      <c r="NHB236" s="250"/>
      <c r="NHC236" s="248"/>
      <c r="NHD236" s="249"/>
      <c r="NHE236" s="250"/>
      <c r="NHF236" s="248"/>
      <c r="NHG236" s="249"/>
      <c r="NHH236" s="250"/>
      <c r="NHI236" s="248"/>
      <c r="NHJ236" s="249"/>
      <c r="NHK236" s="250"/>
      <c r="NHL236" s="248"/>
      <c r="NHM236" s="249"/>
      <c r="NHN236" s="250"/>
      <c r="NHO236" s="248"/>
      <c r="NHP236" s="249"/>
      <c r="NHQ236" s="250"/>
      <c r="NHR236" s="248"/>
      <c r="NHS236" s="249"/>
      <c r="NHT236" s="250"/>
      <c r="NHU236" s="248"/>
      <c r="NHV236" s="249"/>
      <c r="NHW236" s="250"/>
      <c r="NHX236" s="248"/>
      <c r="NHY236" s="249"/>
      <c r="NHZ236" s="250"/>
      <c r="NIA236" s="248"/>
      <c r="NIB236" s="249"/>
      <c r="NIC236" s="250"/>
      <c r="NID236" s="248"/>
      <c r="NIE236" s="249"/>
      <c r="NIF236" s="250"/>
      <c r="NIG236" s="248"/>
      <c r="NIH236" s="249"/>
      <c r="NII236" s="250"/>
      <c r="NIJ236" s="248"/>
      <c r="NIK236" s="249"/>
      <c r="NIL236" s="250"/>
      <c r="NIM236" s="248"/>
      <c r="NIN236" s="249"/>
      <c r="NIO236" s="250"/>
      <c r="NIP236" s="248"/>
      <c r="NIQ236" s="249"/>
      <c r="NIR236" s="250"/>
      <c r="NIS236" s="248"/>
      <c r="NIT236" s="249"/>
      <c r="NIU236" s="250"/>
      <c r="NIV236" s="248"/>
      <c r="NIW236" s="249"/>
      <c r="NIX236" s="250"/>
      <c r="NIY236" s="248"/>
      <c r="NIZ236" s="249"/>
      <c r="NJA236" s="250"/>
      <c r="NJB236" s="248"/>
      <c r="NJC236" s="249"/>
      <c r="NJD236" s="250"/>
      <c r="NJE236" s="248"/>
      <c r="NJF236" s="249"/>
      <c r="NJG236" s="250"/>
      <c r="NJH236" s="248"/>
      <c r="NJI236" s="249"/>
      <c r="NJJ236" s="250"/>
      <c r="NJK236" s="248"/>
      <c r="NJL236" s="249"/>
      <c r="NJM236" s="250"/>
      <c r="NJN236" s="248"/>
      <c r="NJO236" s="249"/>
      <c r="NJP236" s="250"/>
      <c r="NJQ236" s="248"/>
      <c r="NJR236" s="249"/>
      <c r="NJS236" s="250"/>
      <c r="NJT236" s="248"/>
      <c r="NJU236" s="249"/>
      <c r="NJV236" s="250"/>
      <c r="NJW236" s="248"/>
      <c r="NJX236" s="249"/>
      <c r="NJY236" s="250"/>
      <c r="NJZ236" s="248"/>
      <c r="NKA236" s="249"/>
      <c r="NKB236" s="250"/>
      <c r="NKC236" s="248"/>
      <c r="NKD236" s="249"/>
      <c r="NKE236" s="250"/>
      <c r="NKF236" s="248"/>
      <c r="NKG236" s="249"/>
      <c r="NKH236" s="250"/>
      <c r="NKI236" s="248"/>
      <c r="NKJ236" s="249"/>
      <c r="NKK236" s="250"/>
      <c r="NKL236" s="248"/>
      <c r="NKM236" s="249"/>
      <c r="NKN236" s="250"/>
      <c r="NKO236" s="248"/>
      <c r="NKP236" s="249"/>
      <c r="NKQ236" s="250"/>
      <c r="NKR236" s="248"/>
      <c r="NKS236" s="249"/>
      <c r="NKT236" s="250"/>
      <c r="NKU236" s="248"/>
      <c r="NKV236" s="249"/>
      <c r="NKW236" s="250"/>
      <c r="NKX236" s="248"/>
      <c r="NKY236" s="249"/>
      <c r="NKZ236" s="250"/>
      <c r="NLA236" s="248"/>
      <c r="NLB236" s="249"/>
      <c r="NLC236" s="250"/>
      <c r="NLD236" s="248"/>
      <c r="NLE236" s="249"/>
      <c r="NLF236" s="250"/>
      <c r="NLG236" s="248"/>
      <c r="NLH236" s="249"/>
      <c r="NLI236" s="250"/>
      <c r="NLJ236" s="248"/>
      <c r="NLK236" s="249"/>
      <c r="NLL236" s="250"/>
      <c r="NLM236" s="248"/>
      <c r="NLN236" s="249"/>
      <c r="NLO236" s="250"/>
      <c r="NLP236" s="248"/>
      <c r="NLQ236" s="249"/>
      <c r="NLR236" s="250"/>
      <c r="NLS236" s="248"/>
      <c r="NLT236" s="249"/>
      <c r="NLU236" s="250"/>
      <c r="NLV236" s="248"/>
      <c r="NLW236" s="249"/>
      <c r="NLX236" s="250"/>
      <c r="NLY236" s="248"/>
      <c r="NLZ236" s="249"/>
      <c r="NMA236" s="250"/>
      <c r="NMB236" s="248"/>
      <c r="NMC236" s="249"/>
      <c r="NMD236" s="250"/>
      <c r="NME236" s="248"/>
      <c r="NMF236" s="249"/>
      <c r="NMG236" s="250"/>
      <c r="NMH236" s="248"/>
      <c r="NMI236" s="249"/>
      <c r="NMJ236" s="250"/>
      <c r="NMK236" s="248"/>
      <c r="NML236" s="249"/>
      <c r="NMM236" s="250"/>
      <c r="NMN236" s="248"/>
      <c r="NMO236" s="249"/>
      <c r="NMP236" s="250"/>
      <c r="NMQ236" s="248"/>
      <c r="NMR236" s="249"/>
      <c r="NMS236" s="250"/>
      <c r="NMT236" s="248"/>
      <c r="NMU236" s="249"/>
      <c r="NMV236" s="250"/>
      <c r="NMW236" s="248"/>
      <c r="NMX236" s="249"/>
      <c r="NMY236" s="250"/>
      <c r="NMZ236" s="248"/>
      <c r="NNA236" s="249"/>
      <c r="NNB236" s="250"/>
      <c r="NNC236" s="248"/>
      <c r="NND236" s="249"/>
      <c r="NNE236" s="250"/>
      <c r="NNF236" s="248"/>
      <c r="NNG236" s="249"/>
      <c r="NNH236" s="250"/>
      <c r="NNI236" s="248"/>
      <c r="NNJ236" s="249"/>
      <c r="NNK236" s="250"/>
      <c r="NNL236" s="248"/>
      <c r="NNM236" s="249"/>
      <c r="NNN236" s="250"/>
      <c r="NNO236" s="248"/>
      <c r="NNP236" s="249"/>
      <c r="NNQ236" s="250"/>
      <c r="NNR236" s="248"/>
      <c r="NNS236" s="249"/>
      <c r="NNT236" s="250"/>
      <c r="NNU236" s="248"/>
      <c r="NNV236" s="249"/>
      <c r="NNW236" s="250"/>
      <c r="NNX236" s="248"/>
      <c r="NNY236" s="249"/>
      <c r="NNZ236" s="250"/>
      <c r="NOA236" s="248"/>
      <c r="NOB236" s="249"/>
      <c r="NOC236" s="250"/>
      <c r="NOD236" s="248"/>
      <c r="NOE236" s="249"/>
      <c r="NOF236" s="250"/>
      <c r="NOG236" s="248"/>
      <c r="NOH236" s="249"/>
      <c r="NOI236" s="250"/>
      <c r="NOJ236" s="248"/>
      <c r="NOK236" s="249"/>
      <c r="NOL236" s="250"/>
      <c r="NOM236" s="248"/>
      <c r="NON236" s="249"/>
      <c r="NOO236" s="250"/>
      <c r="NOP236" s="248"/>
      <c r="NOQ236" s="249"/>
      <c r="NOR236" s="250"/>
      <c r="NOS236" s="248"/>
      <c r="NOT236" s="249"/>
      <c r="NOU236" s="250"/>
      <c r="NOV236" s="248"/>
      <c r="NOW236" s="249"/>
      <c r="NOX236" s="250"/>
      <c r="NOY236" s="248"/>
      <c r="NOZ236" s="249"/>
      <c r="NPA236" s="250"/>
      <c r="NPB236" s="248"/>
      <c r="NPC236" s="249"/>
      <c r="NPD236" s="250"/>
      <c r="NPE236" s="248"/>
      <c r="NPF236" s="249"/>
      <c r="NPG236" s="250"/>
      <c r="NPH236" s="248"/>
      <c r="NPI236" s="249"/>
      <c r="NPJ236" s="250"/>
      <c r="NPK236" s="248"/>
      <c r="NPL236" s="249"/>
      <c r="NPM236" s="250"/>
      <c r="NPN236" s="248"/>
      <c r="NPO236" s="249"/>
      <c r="NPP236" s="250"/>
      <c r="NPQ236" s="248"/>
      <c r="NPR236" s="249"/>
      <c r="NPS236" s="250"/>
      <c r="NPT236" s="248"/>
      <c r="NPU236" s="249"/>
      <c r="NPV236" s="250"/>
      <c r="NPW236" s="248"/>
      <c r="NPX236" s="249"/>
      <c r="NPY236" s="250"/>
      <c r="NPZ236" s="248"/>
      <c r="NQA236" s="249"/>
      <c r="NQB236" s="250"/>
      <c r="NQC236" s="248"/>
      <c r="NQD236" s="249"/>
      <c r="NQE236" s="250"/>
      <c r="NQF236" s="248"/>
      <c r="NQG236" s="249"/>
      <c r="NQH236" s="250"/>
      <c r="NQI236" s="248"/>
      <c r="NQJ236" s="249"/>
      <c r="NQK236" s="250"/>
      <c r="NQL236" s="248"/>
      <c r="NQM236" s="249"/>
      <c r="NQN236" s="250"/>
      <c r="NQO236" s="248"/>
      <c r="NQP236" s="249"/>
      <c r="NQQ236" s="250"/>
      <c r="NQR236" s="248"/>
      <c r="NQS236" s="249"/>
      <c r="NQT236" s="250"/>
      <c r="NQU236" s="248"/>
      <c r="NQV236" s="249"/>
      <c r="NQW236" s="250"/>
      <c r="NQX236" s="248"/>
      <c r="NQY236" s="249"/>
      <c r="NQZ236" s="250"/>
      <c r="NRA236" s="248"/>
      <c r="NRB236" s="249"/>
      <c r="NRC236" s="250"/>
      <c r="NRD236" s="248"/>
      <c r="NRE236" s="249"/>
      <c r="NRF236" s="250"/>
      <c r="NRG236" s="248"/>
      <c r="NRH236" s="249"/>
      <c r="NRI236" s="250"/>
      <c r="NRJ236" s="248"/>
      <c r="NRK236" s="249"/>
      <c r="NRL236" s="250"/>
      <c r="NRM236" s="248"/>
      <c r="NRN236" s="249"/>
      <c r="NRO236" s="250"/>
      <c r="NRP236" s="248"/>
      <c r="NRQ236" s="249"/>
      <c r="NRR236" s="250"/>
      <c r="NRS236" s="248"/>
      <c r="NRT236" s="249"/>
      <c r="NRU236" s="250"/>
      <c r="NRV236" s="248"/>
      <c r="NRW236" s="249"/>
      <c r="NRX236" s="250"/>
      <c r="NRY236" s="248"/>
      <c r="NRZ236" s="249"/>
      <c r="NSA236" s="250"/>
      <c r="NSB236" s="248"/>
      <c r="NSC236" s="249"/>
      <c r="NSD236" s="250"/>
      <c r="NSE236" s="248"/>
      <c r="NSF236" s="249"/>
      <c r="NSG236" s="250"/>
      <c r="NSH236" s="248"/>
      <c r="NSI236" s="249"/>
      <c r="NSJ236" s="250"/>
      <c r="NSK236" s="248"/>
      <c r="NSL236" s="249"/>
      <c r="NSM236" s="250"/>
      <c r="NSN236" s="248"/>
      <c r="NSO236" s="249"/>
      <c r="NSP236" s="250"/>
      <c r="NSQ236" s="248"/>
      <c r="NSR236" s="249"/>
      <c r="NSS236" s="250"/>
      <c r="NST236" s="248"/>
      <c r="NSU236" s="249"/>
      <c r="NSV236" s="250"/>
      <c r="NSW236" s="248"/>
      <c r="NSX236" s="249"/>
      <c r="NSY236" s="250"/>
      <c r="NSZ236" s="248"/>
      <c r="NTA236" s="249"/>
      <c r="NTB236" s="250"/>
      <c r="NTC236" s="248"/>
      <c r="NTD236" s="249"/>
      <c r="NTE236" s="250"/>
      <c r="NTF236" s="248"/>
      <c r="NTG236" s="249"/>
      <c r="NTH236" s="250"/>
      <c r="NTI236" s="248"/>
      <c r="NTJ236" s="249"/>
      <c r="NTK236" s="250"/>
      <c r="NTL236" s="248"/>
      <c r="NTM236" s="249"/>
      <c r="NTN236" s="250"/>
      <c r="NTO236" s="248"/>
      <c r="NTP236" s="249"/>
      <c r="NTQ236" s="250"/>
      <c r="NTR236" s="248"/>
      <c r="NTS236" s="249"/>
      <c r="NTT236" s="250"/>
      <c r="NTU236" s="248"/>
      <c r="NTV236" s="249"/>
      <c r="NTW236" s="250"/>
      <c r="NTX236" s="248"/>
      <c r="NTY236" s="249"/>
      <c r="NTZ236" s="250"/>
      <c r="NUA236" s="248"/>
      <c r="NUB236" s="249"/>
      <c r="NUC236" s="250"/>
      <c r="NUD236" s="248"/>
      <c r="NUE236" s="249"/>
      <c r="NUF236" s="250"/>
      <c r="NUG236" s="248"/>
      <c r="NUH236" s="249"/>
      <c r="NUI236" s="250"/>
      <c r="NUJ236" s="248"/>
      <c r="NUK236" s="249"/>
      <c r="NUL236" s="250"/>
      <c r="NUM236" s="248"/>
      <c r="NUN236" s="249"/>
      <c r="NUO236" s="250"/>
      <c r="NUP236" s="248"/>
      <c r="NUQ236" s="249"/>
      <c r="NUR236" s="250"/>
      <c r="NUS236" s="248"/>
      <c r="NUT236" s="249"/>
      <c r="NUU236" s="250"/>
      <c r="NUV236" s="248"/>
      <c r="NUW236" s="249"/>
      <c r="NUX236" s="250"/>
      <c r="NUY236" s="248"/>
      <c r="NUZ236" s="249"/>
      <c r="NVA236" s="250"/>
      <c r="NVB236" s="248"/>
      <c r="NVC236" s="249"/>
      <c r="NVD236" s="250"/>
      <c r="NVE236" s="248"/>
      <c r="NVF236" s="249"/>
      <c r="NVG236" s="250"/>
      <c r="NVH236" s="248"/>
      <c r="NVI236" s="249"/>
      <c r="NVJ236" s="250"/>
      <c r="NVK236" s="248"/>
      <c r="NVL236" s="249"/>
      <c r="NVM236" s="250"/>
      <c r="NVN236" s="248"/>
      <c r="NVO236" s="249"/>
      <c r="NVP236" s="250"/>
      <c r="NVQ236" s="248"/>
      <c r="NVR236" s="249"/>
      <c r="NVS236" s="250"/>
      <c r="NVT236" s="248"/>
      <c r="NVU236" s="249"/>
      <c r="NVV236" s="250"/>
      <c r="NVW236" s="248"/>
      <c r="NVX236" s="249"/>
      <c r="NVY236" s="250"/>
      <c r="NVZ236" s="248"/>
      <c r="NWA236" s="249"/>
      <c r="NWB236" s="250"/>
      <c r="NWC236" s="248"/>
      <c r="NWD236" s="249"/>
      <c r="NWE236" s="250"/>
      <c r="NWF236" s="248"/>
      <c r="NWG236" s="249"/>
      <c r="NWH236" s="250"/>
      <c r="NWI236" s="248"/>
      <c r="NWJ236" s="249"/>
      <c r="NWK236" s="250"/>
      <c r="NWL236" s="248"/>
      <c r="NWM236" s="249"/>
      <c r="NWN236" s="250"/>
      <c r="NWO236" s="248"/>
      <c r="NWP236" s="249"/>
      <c r="NWQ236" s="250"/>
      <c r="NWR236" s="248"/>
      <c r="NWS236" s="249"/>
      <c r="NWT236" s="250"/>
      <c r="NWU236" s="248"/>
      <c r="NWV236" s="249"/>
      <c r="NWW236" s="250"/>
      <c r="NWX236" s="248"/>
      <c r="NWY236" s="249"/>
      <c r="NWZ236" s="250"/>
      <c r="NXA236" s="248"/>
      <c r="NXB236" s="249"/>
      <c r="NXC236" s="250"/>
      <c r="NXD236" s="248"/>
      <c r="NXE236" s="249"/>
      <c r="NXF236" s="250"/>
      <c r="NXG236" s="248"/>
      <c r="NXH236" s="249"/>
      <c r="NXI236" s="250"/>
      <c r="NXJ236" s="248"/>
      <c r="NXK236" s="249"/>
      <c r="NXL236" s="250"/>
      <c r="NXM236" s="248"/>
      <c r="NXN236" s="249"/>
      <c r="NXO236" s="250"/>
      <c r="NXP236" s="248"/>
      <c r="NXQ236" s="249"/>
      <c r="NXR236" s="250"/>
      <c r="NXS236" s="248"/>
      <c r="NXT236" s="249"/>
      <c r="NXU236" s="250"/>
      <c r="NXV236" s="248"/>
      <c r="NXW236" s="249"/>
      <c r="NXX236" s="250"/>
      <c r="NXY236" s="248"/>
      <c r="NXZ236" s="249"/>
      <c r="NYA236" s="250"/>
      <c r="NYB236" s="248"/>
      <c r="NYC236" s="249"/>
      <c r="NYD236" s="250"/>
      <c r="NYE236" s="248"/>
      <c r="NYF236" s="249"/>
      <c r="NYG236" s="250"/>
      <c r="NYH236" s="248"/>
      <c r="NYI236" s="249"/>
      <c r="NYJ236" s="250"/>
      <c r="NYK236" s="248"/>
      <c r="NYL236" s="249"/>
      <c r="NYM236" s="250"/>
      <c r="NYN236" s="248"/>
      <c r="NYO236" s="249"/>
      <c r="NYP236" s="250"/>
      <c r="NYQ236" s="248"/>
      <c r="NYR236" s="249"/>
      <c r="NYS236" s="250"/>
      <c r="NYT236" s="248"/>
      <c r="NYU236" s="249"/>
      <c r="NYV236" s="250"/>
      <c r="NYW236" s="248"/>
      <c r="NYX236" s="249"/>
      <c r="NYY236" s="250"/>
      <c r="NYZ236" s="248"/>
      <c r="NZA236" s="249"/>
      <c r="NZB236" s="250"/>
      <c r="NZC236" s="248"/>
      <c r="NZD236" s="249"/>
      <c r="NZE236" s="250"/>
      <c r="NZF236" s="248"/>
      <c r="NZG236" s="249"/>
      <c r="NZH236" s="250"/>
      <c r="NZI236" s="248"/>
      <c r="NZJ236" s="249"/>
      <c r="NZK236" s="250"/>
      <c r="NZL236" s="248"/>
      <c r="NZM236" s="249"/>
      <c r="NZN236" s="250"/>
      <c r="NZO236" s="248"/>
      <c r="NZP236" s="249"/>
      <c r="NZQ236" s="250"/>
      <c r="NZR236" s="248"/>
      <c r="NZS236" s="249"/>
      <c r="NZT236" s="250"/>
      <c r="NZU236" s="248"/>
      <c r="NZV236" s="249"/>
      <c r="NZW236" s="250"/>
      <c r="NZX236" s="248"/>
      <c r="NZY236" s="249"/>
      <c r="NZZ236" s="250"/>
      <c r="OAA236" s="248"/>
      <c r="OAB236" s="249"/>
      <c r="OAC236" s="250"/>
      <c r="OAD236" s="248"/>
      <c r="OAE236" s="249"/>
      <c r="OAF236" s="250"/>
      <c r="OAG236" s="248"/>
      <c r="OAH236" s="249"/>
      <c r="OAI236" s="250"/>
      <c r="OAJ236" s="248"/>
      <c r="OAK236" s="249"/>
      <c r="OAL236" s="250"/>
      <c r="OAM236" s="248"/>
      <c r="OAN236" s="249"/>
      <c r="OAO236" s="250"/>
      <c r="OAP236" s="248"/>
      <c r="OAQ236" s="249"/>
      <c r="OAR236" s="250"/>
      <c r="OAS236" s="248"/>
      <c r="OAT236" s="249"/>
      <c r="OAU236" s="250"/>
      <c r="OAV236" s="248"/>
      <c r="OAW236" s="249"/>
      <c r="OAX236" s="250"/>
      <c r="OAY236" s="248"/>
      <c r="OAZ236" s="249"/>
      <c r="OBA236" s="250"/>
      <c r="OBB236" s="248"/>
      <c r="OBC236" s="249"/>
      <c r="OBD236" s="250"/>
      <c r="OBE236" s="248"/>
      <c r="OBF236" s="249"/>
      <c r="OBG236" s="250"/>
      <c r="OBH236" s="248"/>
      <c r="OBI236" s="249"/>
      <c r="OBJ236" s="250"/>
      <c r="OBK236" s="248"/>
      <c r="OBL236" s="249"/>
      <c r="OBM236" s="250"/>
      <c r="OBN236" s="248"/>
      <c r="OBO236" s="249"/>
      <c r="OBP236" s="250"/>
      <c r="OBQ236" s="248"/>
      <c r="OBR236" s="249"/>
      <c r="OBS236" s="250"/>
      <c r="OBT236" s="248"/>
      <c r="OBU236" s="249"/>
      <c r="OBV236" s="250"/>
      <c r="OBW236" s="248"/>
      <c r="OBX236" s="249"/>
      <c r="OBY236" s="250"/>
      <c r="OBZ236" s="248"/>
      <c r="OCA236" s="249"/>
      <c r="OCB236" s="250"/>
      <c r="OCC236" s="248"/>
      <c r="OCD236" s="249"/>
      <c r="OCE236" s="250"/>
      <c r="OCF236" s="248"/>
      <c r="OCG236" s="249"/>
      <c r="OCH236" s="250"/>
      <c r="OCI236" s="248"/>
      <c r="OCJ236" s="249"/>
      <c r="OCK236" s="250"/>
      <c r="OCL236" s="248"/>
      <c r="OCM236" s="249"/>
      <c r="OCN236" s="250"/>
      <c r="OCO236" s="248"/>
      <c r="OCP236" s="249"/>
      <c r="OCQ236" s="250"/>
      <c r="OCR236" s="248"/>
      <c r="OCS236" s="249"/>
      <c r="OCT236" s="250"/>
      <c r="OCU236" s="248"/>
      <c r="OCV236" s="249"/>
      <c r="OCW236" s="250"/>
      <c r="OCX236" s="248"/>
      <c r="OCY236" s="249"/>
      <c r="OCZ236" s="250"/>
      <c r="ODA236" s="248"/>
      <c r="ODB236" s="249"/>
      <c r="ODC236" s="250"/>
      <c r="ODD236" s="248"/>
    </row>
    <row r="237" spans="1:10248 16384:16384" s="129" customFormat="1" hidden="1">
      <c r="A237" s="303"/>
      <c r="B237" s="295"/>
      <c r="C237" s="147"/>
      <c r="D237" s="304"/>
      <c r="E237" s="151"/>
      <c r="F237" s="220"/>
      <c r="I237" s="276"/>
      <c r="XFD237" s="275"/>
    </row>
    <row r="238" spans="1:10248 16384:16384" s="129" customFormat="1" ht="15" hidden="1" customHeight="1">
      <c r="A238" s="849" t="s">
        <v>14107</v>
      </c>
      <c r="B238" s="849"/>
      <c r="C238" s="849"/>
      <c r="D238" s="849"/>
      <c r="E238" s="851">
        <f>SUM(F221:F237)</f>
        <v>0</v>
      </c>
      <c r="F238" s="851"/>
      <c r="I238" s="276"/>
      <c r="XFD238" s="275"/>
    </row>
    <row r="239" spans="1:10248 16384:16384" s="129" customFormat="1" ht="15" hidden="1" customHeight="1">
      <c r="A239" s="850"/>
      <c r="B239" s="850"/>
      <c r="C239" s="850"/>
      <c r="D239" s="850"/>
      <c r="E239" s="852"/>
      <c r="F239" s="852"/>
      <c r="I239" s="276"/>
      <c r="XFD239" s="275"/>
    </row>
    <row r="240" spans="1:10248 16384:16384" s="129" customFormat="1" ht="20.149999999999999" customHeight="1">
      <c r="A240" s="204" t="s">
        <v>3806</v>
      </c>
      <c r="B240" s="146" t="s">
        <v>3807</v>
      </c>
      <c r="C240" s="280"/>
      <c r="D240" s="280"/>
      <c r="E240" s="189"/>
      <c r="F240" s="189"/>
      <c r="I240" s="289"/>
    </row>
    <row r="241" spans="1:10 16384:16384" s="129" customFormat="1" ht="15" customHeight="1">
      <c r="A241" s="152" t="s">
        <v>3838</v>
      </c>
      <c r="B241" s="153" t="s">
        <v>3839</v>
      </c>
      <c r="C241" s="147"/>
      <c r="D241" s="189"/>
      <c r="E241" s="148"/>
      <c r="F241" s="148"/>
      <c r="I241" s="287"/>
      <c r="XFD241" s="275"/>
    </row>
    <row r="242" spans="1:10 16384:16384" s="129" customFormat="1" ht="15" customHeight="1">
      <c r="A242" s="152" t="s">
        <v>3840</v>
      </c>
      <c r="B242" s="262" t="s">
        <v>3841</v>
      </c>
      <c r="C242" s="147"/>
      <c r="D242" s="293"/>
      <c r="E242" s="148"/>
      <c r="F242" s="148"/>
      <c r="I242" s="287"/>
      <c r="XFD242" s="275"/>
    </row>
    <row r="243" spans="1:10 16384:16384" s="129" customFormat="1" ht="72.5">
      <c r="A243" s="152"/>
      <c r="B243" s="274" t="s">
        <v>14108</v>
      </c>
      <c r="C243" s="147"/>
      <c r="D243" s="284"/>
      <c r="E243" s="148"/>
      <c r="F243" s="148"/>
      <c r="I243" s="276"/>
      <c r="XFD243" s="275"/>
    </row>
    <row r="244" spans="1:10 16384:16384" s="129" customFormat="1" ht="8.15" customHeight="1">
      <c r="A244" s="203"/>
      <c r="B244" s="155"/>
      <c r="C244" s="150"/>
      <c r="D244" s="148"/>
      <c r="E244" s="151"/>
      <c r="F244" s="151"/>
    </row>
    <row r="245" spans="1:10 16384:16384" s="129" customFormat="1" ht="43.5">
      <c r="A245" s="292"/>
      <c r="B245" s="265" t="s">
        <v>14109</v>
      </c>
      <c r="C245" s="263" t="s">
        <v>13588</v>
      </c>
      <c r="D245" s="263">
        <f>ROUND(197.5+(61.68*0.2),0)</f>
        <v>210</v>
      </c>
      <c r="E245" s="159">
        <v>26.84</v>
      </c>
      <c r="F245" s="159">
        <f>D245*E245</f>
        <v>5636.4</v>
      </c>
      <c r="G245" s="133"/>
      <c r="H245" s="133"/>
      <c r="I245" s="215"/>
      <c r="XFD245" s="275"/>
    </row>
    <row r="246" spans="1:10 16384:16384" s="129" customFormat="1" ht="8.15" customHeight="1">
      <c r="A246" s="203"/>
      <c r="B246" s="155"/>
      <c r="C246" s="150"/>
      <c r="D246" s="148"/>
      <c r="E246" s="151"/>
      <c r="F246" s="151"/>
    </row>
    <row r="247" spans="1:10 16384:16384" s="129" customFormat="1" ht="29">
      <c r="A247" s="292"/>
      <c r="B247" s="265" t="s">
        <v>14110</v>
      </c>
      <c r="C247" s="147" t="s">
        <v>13744</v>
      </c>
      <c r="D247" s="263">
        <f>ROUND(79.5,0)</f>
        <v>80</v>
      </c>
      <c r="E247" s="159">
        <v>5.84</v>
      </c>
      <c r="F247" s="159">
        <f>D247*E247</f>
        <v>467.2</v>
      </c>
      <c r="I247" s="276"/>
      <c r="XFD247" s="275"/>
    </row>
    <row r="248" spans="1:10 16384:16384" s="129" customFormat="1" ht="8.15" customHeight="1">
      <c r="A248" s="203"/>
      <c r="B248" s="155"/>
      <c r="C248" s="150"/>
      <c r="D248" s="148"/>
      <c r="E248" s="151"/>
      <c r="F248" s="151"/>
    </row>
    <row r="249" spans="1:10 16384:16384" s="129" customFormat="1" ht="30" customHeight="1">
      <c r="A249" s="292"/>
      <c r="B249" s="274" t="s">
        <v>14111</v>
      </c>
      <c r="C249" s="263" t="s">
        <v>13588</v>
      </c>
      <c r="D249" s="263">
        <f>ROUND(108.5,0)</f>
        <v>109</v>
      </c>
      <c r="E249" s="159">
        <v>23.26</v>
      </c>
      <c r="F249" s="159">
        <f>D249*E249</f>
        <v>2535.34</v>
      </c>
      <c r="I249" s="287"/>
      <c r="J249" s="297"/>
      <c r="XFD249" s="275"/>
    </row>
    <row r="250" spans="1:10 16384:16384" s="129" customFormat="1" ht="8.15" customHeight="1">
      <c r="A250" s="203"/>
      <c r="B250" s="155"/>
      <c r="C250" s="150"/>
      <c r="D250" s="148"/>
      <c r="E250" s="151"/>
      <c r="F250" s="151"/>
    </row>
    <row r="251" spans="1:10 16384:16384" s="129" customFormat="1" ht="29">
      <c r="A251" s="292"/>
      <c r="B251" s="265" t="s">
        <v>14112</v>
      </c>
      <c r="C251" s="147" t="s">
        <v>13744</v>
      </c>
      <c r="D251" s="263">
        <f>ROUND(16.5,0)</f>
        <v>17</v>
      </c>
      <c r="E251" s="159">
        <v>5.84</v>
      </c>
      <c r="F251" s="159">
        <f>D251*E251</f>
        <v>99.28</v>
      </c>
      <c r="I251" s="276"/>
      <c r="XFD251" s="275"/>
    </row>
    <row r="252" spans="1:10 16384:16384" s="129" customFormat="1" ht="8.15" customHeight="1">
      <c r="A252" s="203"/>
      <c r="B252" s="155"/>
      <c r="C252" s="150"/>
      <c r="D252" s="148"/>
      <c r="E252" s="151"/>
      <c r="F252" s="151"/>
    </row>
    <row r="253" spans="1:10 16384:16384" s="129" customFormat="1" ht="43.5">
      <c r="A253" s="292"/>
      <c r="B253" s="265" t="s">
        <v>14113</v>
      </c>
      <c r="C253" s="263" t="s">
        <v>13588</v>
      </c>
      <c r="D253" s="263">
        <f>ROUND((18*1.8)+(5*3)+(6.2*5)+(4.81*2)*10+(15.3*2)*2-((1*2)*2+(0.75*2)*10+(0.6*0.6)*10),0)</f>
        <v>213</v>
      </c>
      <c r="E253" s="159">
        <v>25.93</v>
      </c>
      <c r="F253" s="159">
        <f>D253*E253</f>
        <v>5523.09</v>
      </c>
      <c r="G253" s="133"/>
      <c r="H253" s="133"/>
      <c r="I253" s="298"/>
      <c r="XFD253" s="275"/>
    </row>
    <row r="254" spans="1:10 16384:16384" s="129" customFormat="1" ht="8.15" customHeight="1">
      <c r="A254" s="203"/>
      <c r="B254" s="155"/>
      <c r="C254" s="150"/>
      <c r="D254" s="148"/>
      <c r="E254" s="151"/>
      <c r="F254" s="151"/>
    </row>
    <row r="255" spans="1:10 16384:16384" s="131" customFormat="1">
      <c r="A255" s="305" t="s">
        <v>3852</v>
      </c>
      <c r="B255" s="165" t="s">
        <v>3853</v>
      </c>
      <c r="C255" s="166"/>
      <c r="D255" s="167"/>
      <c r="E255" s="167"/>
      <c r="F255" s="167"/>
    </row>
    <row r="256" spans="1:10 16384:16384" s="129" customFormat="1" ht="72.5">
      <c r="A256" s="152"/>
      <c r="B256" s="274" t="s">
        <v>14114</v>
      </c>
      <c r="C256" s="147"/>
      <c r="D256" s="284"/>
      <c r="E256" s="148"/>
      <c r="F256" s="148"/>
      <c r="I256" s="276"/>
      <c r="XFD256" s="275"/>
    </row>
    <row r="257" spans="1:9 16384:16384" s="129" customFormat="1" ht="8.15" customHeight="1">
      <c r="A257" s="154"/>
      <c r="B257" s="155"/>
      <c r="C257" s="150"/>
      <c r="D257" s="148"/>
      <c r="E257" s="151"/>
      <c r="F257" s="151"/>
    </row>
    <row r="258" spans="1:9 16384:16384" s="129" customFormat="1" ht="29">
      <c r="A258" s="152"/>
      <c r="B258" s="265" t="s">
        <v>14115</v>
      </c>
      <c r="C258" s="263" t="s">
        <v>13588</v>
      </c>
      <c r="D258" s="263">
        <f>ROUND(((5*30)+(6.2*30)+(6.4*5.2)+(1.8*2)),0)</f>
        <v>373</v>
      </c>
      <c r="E258" s="159">
        <v>42.44</v>
      </c>
      <c r="F258" s="159">
        <f>D258*E258</f>
        <v>15830.12</v>
      </c>
      <c r="G258" s="133"/>
      <c r="H258" s="133"/>
      <c r="I258" s="215"/>
      <c r="XFD258" s="275"/>
    </row>
    <row r="259" spans="1:9 16384:16384" s="129" customFormat="1" ht="8.15" customHeight="1">
      <c r="A259" s="154"/>
      <c r="B259" s="155"/>
      <c r="C259" s="150"/>
      <c r="D259" s="148"/>
      <c r="E259" s="151"/>
      <c r="F259" s="151"/>
    </row>
    <row r="260" spans="1:9 16384:16384" s="129" customFormat="1" ht="29">
      <c r="A260" s="152"/>
      <c r="B260" s="265" t="s">
        <v>14116</v>
      </c>
      <c r="C260" s="263" t="s">
        <v>13588</v>
      </c>
      <c r="D260" s="263">
        <f>ROUND((49.6*4.4)-(0.6*0.6)*10,0)</f>
        <v>215</v>
      </c>
      <c r="E260" s="159">
        <v>42.44</v>
      </c>
      <c r="F260" s="159">
        <f>D260*E260</f>
        <v>9124.6</v>
      </c>
      <c r="I260" s="276"/>
      <c r="XFD260" s="275"/>
    </row>
    <row r="261" spans="1:9 16384:16384" s="129" customFormat="1" ht="8.15" customHeight="1">
      <c r="A261" s="154"/>
      <c r="B261" s="155"/>
      <c r="C261" s="150"/>
      <c r="D261" s="148"/>
      <c r="E261" s="151"/>
      <c r="F261" s="151"/>
    </row>
    <row r="262" spans="1:9 16384:16384" s="13" customFormat="1" ht="17">
      <c r="A262" s="306" t="s">
        <v>3903</v>
      </c>
      <c r="B262" s="307" t="s">
        <v>3904</v>
      </c>
      <c r="C262" s="223"/>
      <c r="D262" s="224"/>
      <c r="E262" s="224"/>
      <c r="F262" s="224"/>
    </row>
    <row r="263" spans="1:9 16384:16384" s="13" customFormat="1" ht="15.5">
      <c r="A263" s="160" t="s">
        <v>3925</v>
      </c>
      <c r="B263" s="161" t="s">
        <v>3926</v>
      </c>
      <c r="C263" s="223"/>
      <c r="D263" s="224"/>
      <c r="E263" s="224"/>
      <c r="F263" s="224"/>
    </row>
    <row r="264" spans="1:9 16384:16384" s="13" customFormat="1">
      <c r="A264" s="164" t="s">
        <v>3927</v>
      </c>
      <c r="B264" s="165" t="s">
        <v>3928</v>
      </c>
      <c r="C264" s="224"/>
      <c r="D264" s="224"/>
      <c r="E264" s="224"/>
      <c r="F264" s="224"/>
    </row>
    <row r="265" spans="1:9 16384:16384" s="134" customFormat="1" ht="72.5">
      <c r="A265" s="308"/>
      <c r="B265" s="253" t="s">
        <v>14117</v>
      </c>
      <c r="C265" s="223"/>
      <c r="D265" s="251"/>
      <c r="E265" s="251"/>
      <c r="F265" s="251"/>
    </row>
    <row r="266" spans="1:9 16384:16384" s="129" customFormat="1" ht="8.15" customHeight="1">
      <c r="A266" s="154"/>
      <c r="B266" s="155"/>
      <c r="C266" s="150"/>
      <c r="D266" s="148"/>
      <c r="E266" s="151"/>
      <c r="F266" s="151"/>
    </row>
    <row r="267" spans="1:9 16384:16384" s="134" customFormat="1">
      <c r="A267" s="306"/>
      <c r="B267" s="309" t="s">
        <v>14118</v>
      </c>
      <c r="C267" s="263" t="s">
        <v>13588</v>
      </c>
      <c r="D267" s="251">
        <f>ROUND(49.4,0)</f>
        <v>49</v>
      </c>
      <c r="E267" s="159">
        <v>57.09</v>
      </c>
      <c r="F267" s="159">
        <f>D267*E267</f>
        <v>2797.41</v>
      </c>
    </row>
    <row r="268" spans="1:9 16384:16384" s="129" customFormat="1" ht="8.15" customHeight="1">
      <c r="A268" s="154"/>
      <c r="B268" s="155"/>
      <c r="C268" s="150"/>
      <c r="D268" s="148"/>
      <c r="E268" s="151"/>
      <c r="F268" s="151"/>
    </row>
    <row r="269" spans="1:9 16384:16384" s="13" customFormat="1" ht="17">
      <c r="A269" s="306" t="s">
        <v>3957</v>
      </c>
      <c r="B269" s="307" t="s">
        <v>3958</v>
      </c>
      <c r="C269" s="223"/>
      <c r="D269" s="224"/>
      <c r="E269" s="224"/>
      <c r="F269" s="224"/>
    </row>
    <row r="270" spans="1:9 16384:16384" s="13" customFormat="1" ht="15.5">
      <c r="A270" s="160" t="s">
        <v>3959</v>
      </c>
      <c r="B270" s="161" t="s">
        <v>3960</v>
      </c>
      <c r="C270" s="223"/>
      <c r="D270" s="224"/>
      <c r="E270" s="224"/>
      <c r="F270" s="224"/>
    </row>
    <row r="271" spans="1:9 16384:16384" s="13" customFormat="1">
      <c r="A271" s="310" t="s">
        <v>3961</v>
      </c>
      <c r="B271" s="311" t="s">
        <v>3962</v>
      </c>
      <c r="C271" s="223"/>
      <c r="D271" s="224"/>
      <c r="E271" s="224"/>
      <c r="F271" s="224"/>
    </row>
    <row r="272" spans="1:9 16384:16384" s="129" customFormat="1" ht="8.15" customHeight="1">
      <c r="A272" s="203"/>
      <c r="B272" s="155"/>
      <c r="C272" s="150"/>
      <c r="D272" s="148"/>
      <c r="E272" s="151"/>
      <c r="F272" s="151"/>
    </row>
    <row r="273" spans="1:482 16384:16384" s="134" customFormat="1" ht="29">
      <c r="A273" s="312"/>
      <c r="B273" s="225" t="s">
        <v>14119</v>
      </c>
      <c r="C273" s="263" t="s">
        <v>13588</v>
      </c>
      <c r="D273" s="251">
        <f>ROUND(513.4+(1.2*0.3)*7+(101*0.1),0)</f>
        <v>526</v>
      </c>
      <c r="E273" s="159"/>
      <c r="F273" s="159">
        <f>D273*E273</f>
        <v>0</v>
      </c>
    </row>
    <row r="274" spans="1:482 16384:16384" s="129" customFormat="1" ht="8.15" customHeight="1">
      <c r="A274" s="203"/>
      <c r="B274" s="155"/>
      <c r="C274" s="150"/>
      <c r="D274" s="148"/>
      <c r="E274" s="151"/>
      <c r="F274" s="151"/>
    </row>
    <row r="275" spans="1:482 16384:16384" s="134" customFormat="1">
      <c r="A275" s="312"/>
      <c r="B275" s="265" t="s">
        <v>14120</v>
      </c>
      <c r="C275" s="147" t="s">
        <v>13744</v>
      </c>
      <c r="D275" s="251">
        <f>ROUND(88.84+21.49-(0.9+2.2*4),0)</f>
        <v>101</v>
      </c>
      <c r="E275" s="159"/>
      <c r="F275" s="159">
        <f>D275*E275</f>
        <v>0</v>
      </c>
    </row>
    <row r="276" spans="1:482 16384:16384" s="129" customFormat="1" ht="8.15" customHeight="1">
      <c r="A276" s="203"/>
      <c r="B276" s="155"/>
      <c r="C276" s="150"/>
      <c r="D276" s="148"/>
      <c r="E276" s="151"/>
      <c r="F276" s="151"/>
    </row>
    <row r="277" spans="1:482 16384:16384" s="13" customFormat="1" ht="15.5">
      <c r="A277" s="160" t="s">
        <v>4093</v>
      </c>
      <c r="B277" s="161" t="s">
        <v>4094</v>
      </c>
      <c r="C277" s="224"/>
      <c r="D277" s="224"/>
      <c r="E277" s="224"/>
      <c r="F277" s="224"/>
    </row>
    <row r="278" spans="1:482 16384:16384" s="13" customFormat="1">
      <c r="A278" s="164" t="s">
        <v>4097</v>
      </c>
      <c r="B278" s="165" t="s">
        <v>4098</v>
      </c>
      <c r="C278" s="223"/>
      <c r="D278" s="224"/>
      <c r="E278" s="224"/>
      <c r="F278" s="224"/>
    </row>
    <row r="279" spans="1:482 16384:16384" s="129" customFormat="1" ht="11.4" customHeight="1">
      <c r="A279" s="152"/>
      <c r="B279" s="262"/>
      <c r="C279" s="148"/>
      <c r="D279" s="189"/>
      <c r="E279" s="148"/>
      <c r="F279" s="313"/>
      <c r="I279" s="276"/>
      <c r="L279" s="138"/>
      <c r="M279" s="138"/>
      <c r="N279" s="138"/>
      <c r="O279" s="138"/>
      <c r="P279" s="138"/>
      <c r="Q279" s="138"/>
      <c r="R279" s="138"/>
      <c r="S279" s="138"/>
      <c r="T279" s="138"/>
      <c r="U279" s="138"/>
      <c r="V279" s="138"/>
      <c r="W279" s="138"/>
      <c r="X279" s="138"/>
      <c r="Y279" s="138"/>
      <c r="Z279" s="138"/>
      <c r="AA279" s="138"/>
      <c r="AB279" s="138"/>
      <c r="AC279" s="138"/>
      <c r="AD279" s="138"/>
      <c r="AE279" s="138"/>
      <c r="AF279" s="138"/>
      <c r="AG279" s="138"/>
      <c r="AH279" s="138"/>
      <c r="AI279" s="138"/>
      <c r="AJ279" s="138"/>
      <c r="AK279" s="138"/>
      <c r="AL279" s="138"/>
      <c r="AM279" s="138"/>
      <c r="AN279" s="138"/>
      <c r="AO279" s="138"/>
      <c r="AP279" s="138"/>
      <c r="AQ279" s="138"/>
      <c r="AR279" s="138"/>
      <c r="AS279" s="138"/>
      <c r="AT279" s="138"/>
      <c r="AU279" s="138"/>
      <c r="AV279" s="138"/>
      <c r="AW279" s="138"/>
      <c r="AX279" s="138"/>
      <c r="AY279" s="138"/>
      <c r="AZ279" s="138"/>
      <c r="BA279" s="138"/>
      <c r="BB279" s="138"/>
      <c r="BC279" s="138"/>
      <c r="BD279" s="138"/>
      <c r="BE279" s="138"/>
      <c r="BF279" s="138"/>
      <c r="BG279" s="138"/>
      <c r="BH279" s="138"/>
      <c r="BI279" s="138"/>
      <c r="BJ279" s="138"/>
      <c r="BK279" s="138"/>
      <c r="BL279" s="138"/>
      <c r="BM279" s="138"/>
      <c r="BN279" s="138"/>
      <c r="BO279" s="138"/>
      <c r="BP279" s="138"/>
      <c r="BQ279" s="138"/>
      <c r="BR279" s="138"/>
      <c r="BS279" s="138"/>
      <c r="BT279" s="138"/>
      <c r="BU279" s="138"/>
      <c r="BV279" s="138"/>
      <c r="BW279" s="138"/>
      <c r="BX279" s="138"/>
      <c r="BY279" s="138"/>
      <c r="BZ279" s="138"/>
      <c r="CA279" s="138"/>
      <c r="CB279" s="138"/>
      <c r="CC279" s="138"/>
      <c r="CD279" s="138"/>
      <c r="CE279" s="138"/>
      <c r="CF279" s="138"/>
      <c r="CG279" s="138"/>
      <c r="CH279" s="138"/>
      <c r="CI279" s="138"/>
      <c r="CJ279" s="138"/>
      <c r="CK279" s="138"/>
      <c r="CL279" s="138"/>
      <c r="CM279" s="138"/>
      <c r="CN279" s="138"/>
      <c r="CO279" s="138"/>
      <c r="CP279" s="138"/>
      <c r="CQ279" s="138"/>
      <c r="CR279" s="138"/>
      <c r="CS279" s="138"/>
      <c r="CT279" s="138"/>
      <c r="CU279" s="138"/>
      <c r="CV279" s="138"/>
      <c r="CW279" s="138"/>
      <c r="CX279" s="138"/>
      <c r="CY279" s="138"/>
      <c r="CZ279" s="138"/>
      <c r="DA279" s="138"/>
      <c r="DB279" s="138"/>
      <c r="DC279" s="138"/>
      <c r="DD279" s="138"/>
      <c r="DE279" s="138"/>
      <c r="DF279" s="138"/>
      <c r="DG279" s="138"/>
      <c r="DH279" s="138"/>
      <c r="DI279" s="138"/>
      <c r="DJ279" s="138"/>
      <c r="DK279" s="138"/>
      <c r="DL279" s="138"/>
      <c r="DM279" s="138"/>
      <c r="DN279" s="138"/>
      <c r="DO279" s="138"/>
      <c r="DP279" s="138"/>
      <c r="DQ279" s="138"/>
      <c r="DR279" s="138"/>
      <c r="DS279" s="138"/>
      <c r="DT279" s="138"/>
      <c r="DU279" s="138"/>
      <c r="DV279" s="138"/>
      <c r="DW279" s="138"/>
      <c r="DX279" s="138"/>
      <c r="DY279" s="138"/>
      <c r="DZ279" s="138"/>
      <c r="EA279" s="138"/>
      <c r="EB279" s="138"/>
      <c r="EC279" s="138"/>
      <c r="ED279" s="138"/>
      <c r="EE279" s="138"/>
      <c r="EF279" s="138"/>
      <c r="EG279" s="138"/>
      <c r="EH279" s="138"/>
      <c r="EI279" s="138"/>
      <c r="EJ279" s="138"/>
      <c r="EK279" s="138"/>
      <c r="EL279" s="138"/>
      <c r="EM279" s="138"/>
      <c r="EN279" s="138"/>
      <c r="EO279" s="138"/>
      <c r="EP279" s="138"/>
      <c r="EQ279" s="138"/>
      <c r="ER279" s="138"/>
      <c r="ES279" s="138"/>
      <c r="ET279" s="138"/>
      <c r="EU279" s="138"/>
      <c r="EV279" s="138"/>
      <c r="EW279" s="138"/>
      <c r="EX279" s="138"/>
      <c r="EY279" s="138"/>
      <c r="EZ279" s="138"/>
      <c r="FA279" s="138"/>
      <c r="FB279" s="138"/>
      <c r="FC279" s="138"/>
      <c r="FD279" s="138"/>
      <c r="FE279" s="138"/>
      <c r="FF279" s="138"/>
      <c r="FG279" s="138"/>
      <c r="FH279" s="138"/>
      <c r="FI279" s="138"/>
      <c r="FJ279" s="138"/>
      <c r="FK279" s="138"/>
      <c r="FL279" s="138"/>
      <c r="FM279" s="138"/>
      <c r="FN279" s="138"/>
      <c r="FO279" s="138"/>
      <c r="FP279" s="138"/>
      <c r="FQ279" s="138"/>
      <c r="FR279" s="138"/>
      <c r="FS279" s="138"/>
      <c r="FT279" s="138"/>
      <c r="FU279" s="138"/>
      <c r="FV279" s="138"/>
      <c r="FW279" s="138"/>
      <c r="FX279" s="138"/>
      <c r="FY279" s="138"/>
      <c r="FZ279" s="138"/>
      <c r="GA279" s="138"/>
      <c r="GB279" s="138"/>
      <c r="GC279" s="138"/>
      <c r="GD279" s="138"/>
      <c r="GE279" s="138"/>
      <c r="GF279" s="138"/>
      <c r="GG279" s="138"/>
      <c r="GH279" s="138"/>
      <c r="GI279" s="138"/>
      <c r="GJ279" s="138"/>
      <c r="GK279" s="138"/>
      <c r="GL279" s="138"/>
      <c r="GM279" s="138"/>
      <c r="GN279" s="138"/>
      <c r="GO279" s="138"/>
      <c r="GP279" s="138"/>
      <c r="GQ279" s="138"/>
      <c r="GR279" s="138"/>
      <c r="GS279" s="138"/>
      <c r="GT279" s="138"/>
      <c r="GU279" s="138"/>
      <c r="GV279" s="138"/>
      <c r="GW279" s="138"/>
      <c r="GX279" s="138"/>
      <c r="GY279" s="138"/>
      <c r="GZ279" s="138"/>
      <c r="HA279" s="138"/>
      <c r="HB279" s="138"/>
      <c r="HC279" s="138"/>
      <c r="HD279" s="138"/>
      <c r="HE279" s="138"/>
      <c r="HF279" s="138"/>
      <c r="HG279" s="138"/>
      <c r="HH279" s="138"/>
      <c r="HI279" s="138"/>
      <c r="HJ279" s="138"/>
      <c r="HK279" s="138"/>
      <c r="HL279" s="138"/>
      <c r="HM279" s="138"/>
      <c r="HN279" s="138"/>
      <c r="HO279" s="138"/>
      <c r="HP279" s="138"/>
      <c r="HQ279" s="138"/>
      <c r="HR279" s="138"/>
      <c r="HS279" s="138"/>
      <c r="HT279" s="138"/>
      <c r="HU279" s="138"/>
      <c r="HV279" s="138"/>
      <c r="HW279" s="138"/>
      <c r="HX279" s="138"/>
      <c r="HY279" s="138"/>
      <c r="HZ279" s="138"/>
      <c r="IA279" s="138"/>
      <c r="IB279" s="138"/>
      <c r="IC279" s="138"/>
      <c r="ID279" s="138"/>
      <c r="IE279" s="138"/>
      <c r="IF279" s="138"/>
      <c r="IG279" s="138"/>
      <c r="IH279" s="138"/>
      <c r="II279" s="138"/>
      <c r="IJ279" s="138"/>
      <c r="IK279" s="138"/>
      <c r="IL279" s="138"/>
      <c r="IM279" s="138"/>
      <c r="IN279" s="138"/>
      <c r="IO279" s="138"/>
      <c r="IP279" s="138"/>
      <c r="IQ279" s="138"/>
      <c r="IR279" s="138"/>
      <c r="IS279" s="138"/>
      <c r="IT279" s="138"/>
      <c r="IU279" s="138"/>
      <c r="IV279" s="138"/>
      <c r="IW279" s="138"/>
      <c r="IX279" s="138"/>
      <c r="IY279" s="138"/>
      <c r="IZ279" s="138"/>
      <c r="JA279" s="138"/>
      <c r="JB279" s="138"/>
      <c r="JC279" s="138"/>
      <c r="JD279" s="138"/>
      <c r="JE279" s="138"/>
      <c r="JF279" s="138"/>
      <c r="JG279" s="138"/>
      <c r="JH279" s="138"/>
      <c r="JI279" s="138"/>
      <c r="JJ279" s="138"/>
      <c r="JK279" s="138"/>
      <c r="JL279" s="138"/>
      <c r="JM279" s="138"/>
      <c r="JN279" s="138"/>
      <c r="JO279" s="138"/>
      <c r="JP279" s="138"/>
      <c r="JQ279" s="138"/>
      <c r="JR279" s="138"/>
      <c r="JS279" s="138"/>
      <c r="JT279" s="138"/>
      <c r="JU279" s="138"/>
      <c r="JV279" s="138"/>
      <c r="JW279" s="138"/>
      <c r="JX279" s="138"/>
      <c r="JY279" s="138"/>
      <c r="JZ279" s="138"/>
      <c r="KA279" s="138"/>
      <c r="KB279" s="138"/>
      <c r="KC279" s="138"/>
      <c r="KD279" s="138"/>
      <c r="KE279" s="138"/>
      <c r="KF279" s="138"/>
      <c r="KG279" s="138"/>
      <c r="KH279" s="138"/>
      <c r="KI279" s="138"/>
      <c r="KJ279" s="138"/>
      <c r="KK279" s="138"/>
      <c r="KL279" s="138"/>
      <c r="KM279" s="138"/>
      <c r="KN279" s="138"/>
      <c r="KO279" s="138"/>
      <c r="KP279" s="138"/>
      <c r="KQ279" s="138"/>
      <c r="KR279" s="138"/>
      <c r="KS279" s="138"/>
      <c r="KT279" s="138"/>
      <c r="KU279" s="138"/>
      <c r="KV279" s="138"/>
      <c r="KW279" s="138"/>
      <c r="KX279" s="138"/>
      <c r="KY279" s="138"/>
      <c r="KZ279" s="138"/>
      <c r="LA279" s="138"/>
      <c r="LB279" s="138"/>
      <c r="LC279" s="138"/>
      <c r="LD279" s="138"/>
      <c r="LE279" s="138"/>
      <c r="LF279" s="138"/>
      <c r="LG279" s="138"/>
      <c r="LH279" s="138"/>
      <c r="LI279" s="138"/>
      <c r="LJ279" s="138"/>
      <c r="LK279" s="138"/>
      <c r="LL279" s="138"/>
      <c r="LM279" s="138"/>
      <c r="LN279" s="138"/>
      <c r="LO279" s="138"/>
      <c r="LP279" s="138"/>
      <c r="LQ279" s="138"/>
      <c r="LR279" s="138"/>
      <c r="LS279" s="138"/>
      <c r="LT279" s="138"/>
      <c r="LU279" s="138"/>
      <c r="LV279" s="138"/>
      <c r="LW279" s="138"/>
      <c r="LX279" s="138"/>
      <c r="LY279" s="138"/>
      <c r="LZ279" s="138"/>
      <c r="MA279" s="138"/>
      <c r="MB279" s="138"/>
      <c r="MC279" s="138"/>
      <c r="MD279" s="138"/>
      <c r="ME279" s="138"/>
      <c r="MF279" s="138"/>
      <c r="MG279" s="138"/>
      <c r="MH279" s="138"/>
      <c r="MI279" s="138"/>
      <c r="MJ279" s="138"/>
      <c r="MK279" s="138"/>
      <c r="ML279" s="138"/>
      <c r="MM279" s="138"/>
      <c r="MN279" s="138"/>
      <c r="MO279" s="138"/>
      <c r="MP279" s="138"/>
      <c r="MQ279" s="138"/>
      <c r="MR279" s="138"/>
      <c r="MS279" s="138"/>
      <c r="MT279" s="138"/>
      <c r="MU279" s="138"/>
      <c r="MV279" s="138"/>
      <c r="MW279" s="138"/>
      <c r="MX279" s="138"/>
      <c r="MY279" s="138"/>
      <c r="MZ279" s="138"/>
      <c r="NA279" s="138"/>
      <c r="NB279" s="138"/>
      <c r="NC279" s="138"/>
      <c r="ND279" s="138"/>
      <c r="NE279" s="138"/>
      <c r="NF279" s="138"/>
      <c r="NG279" s="138"/>
      <c r="NH279" s="138"/>
      <c r="NI279" s="138"/>
      <c r="NJ279" s="138"/>
      <c r="NK279" s="138"/>
      <c r="NL279" s="138"/>
      <c r="NM279" s="138"/>
      <c r="NN279" s="138"/>
      <c r="NO279" s="138"/>
      <c r="NP279" s="138"/>
      <c r="NQ279" s="138"/>
      <c r="NR279" s="138"/>
      <c r="NS279" s="138"/>
      <c r="NT279" s="138"/>
      <c r="NU279" s="138"/>
      <c r="NV279" s="138"/>
      <c r="NW279" s="138"/>
      <c r="NX279" s="138"/>
      <c r="NY279" s="138"/>
      <c r="NZ279" s="138"/>
      <c r="OA279" s="138"/>
      <c r="OB279" s="138"/>
      <c r="OC279" s="138"/>
      <c r="OD279" s="138"/>
      <c r="OE279" s="138"/>
      <c r="OF279" s="138"/>
      <c r="OG279" s="138"/>
      <c r="OH279" s="138"/>
      <c r="OI279" s="138"/>
      <c r="OJ279" s="138"/>
      <c r="OK279" s="138"/>
      <c r="OL279" s="138"/>
      <c r="OM279" s="138"/>
      <c r="ON279" s="138"/>
      <c r="OO279" s="138"/>
      <c r="OP279" s="138"/>
      <c r="OQ279" s="138"/>
      <c r="OR279" s="138"/>
      <c r="OS279" s="138"/>
      <c r="OT279" s="138"/>
      <c r="OU279" s="138"/>
      <c r="OV279" s="138"/>
      <c r="OW279" s="138"/>
      <c r="OX279" s="138"/>
      <c r="OY279" s="138"/>
      <c r="OZ279" s="138"/>
      <c r="PA279" s="138"/>
      <c r="PB279" s="138"/>
      <c r="PC279" s="138"/>
      <c r="PD279" s="138"/>
      <c r="PE279" s="138"/>
      <c r="PF279" s="138"/>
      <c r="PG279" s="138"/>
      <c r="PH279" s="138"/>
      <c r="PI279" s="138"/>
      <c r="PJ279" s="138"/>
      <c r="PK279" s="138"/>
      <c r="PL279" s="138"/>
      <c r="PM279" s="138"/>
      <c r="PN279" s="138"/>
      <c r="PO279" s="138"/>
      <c r="PP279" s="138"/>
      <c r="PQ279" s="138"/>
      <c r="PR279" s="138"/>
      <c r="PS279" s="138"/>
      <c r="PT279" s="138"/>
      <c r="PU279" s="138"/>
      <c r="PV279" s="138"/>
      <c r="PW279" s="138"/>
      <c r="PX279" s="138"/>
      <c r="PY279" s="138"/>
      <c r="PZ279" s="138"/>
      <c r="QA279" s="138"/>
      <c r="QB279" s="138"/>
      <c r="QC279" s="138"/>
      <c r="QD279" s="138"/>
      <c r="QE279" s="138"/>
      <c r="QF279" s="138"/>
      <c r="QG279" s="138"/>
      <c r="QH279" s="138"/>
      <c r="QI279" s="138"/>
      <c r="QJ279" s="138"/>
      <c r="QK279" s="138"/>
      <c r="QL279" s="138"/>
      <c r="QM279" s="138"/>
      <c r="QN279" s="138"/>
      <c r="QO279" s="138"/>
      <c r="QP279" s="138"/>
      <c r="QQ279" s="138"/>
      <c r="QR279" s="138"/>
      <c r="QS279" s="138"/>
      <c r="QT279" s="138"/>
      <c r="QU279" s="138"/>
      <c r="QV279" s="138"/>
      <c r="QW279" s="138"/>
      <c r="QX279" s="138"/>
      <c r="QY279" s="138"/>
      <c r="QZ279" s="138"/>
      <c r="RA279" s="138"/>
      <c r="RB279" s="138"/>
      <c r="RC279" s="138"/>
      <c r="RD279" s="138"/>
      <c r="RE279" s="138"/>
      <c r="RF279" s="138"/>
      <c r="RG279" s="138"/>
      <c r="RH279" s="138"/>
      <c r="RI279" s="138"/>
      <c r="RJ279" s="138"/>
      <c r="RK279" s="138"/>
      <c r="RL279" s="138"/>
      <c r="RM279" s="138"/>
      <c r="RN279" s="138"/>
      <c r="XFD279" s="148"/>
    </row>
    <row r="280" spans="1:482 16384:16384" s="129" customFormat="1" ht="178.4" customHeight="1">
      <c r="A280" s="152"/>
      <c r="B280" s="314" t="s">
        <v>14121</v>
      </c>
      <c r="C280" s="148"/>
      <c r="D280" s="189"/>
      <c r="E280" s="148"/>
      <c r="F280" s="315"/>
      <c r="I280" s="276"/>
      <c r="L280" s="138"/>
      <c r="M280" s="138"/>
      <c r="N280" s="138"/>
      <c r="O280" s="138"/>
      <c r="P280" s="138"/>
      <c r="Q280" s="138"/>
      <c r="R280" s="138"/>
      <c r="S280" s="138"/>
      <c r="T280" s="138"/>
      <c r="U280" s="138"/>
      <c r="V280" s="138"/>
      <c r="W280" s="138"/>
      <c r="X280" s="138"/>
      <c r="Y280" s="138"/>
      <c r="Z280" s="138"/>
      <c r="AA280" s="138"/>
      <c r="AB280" s="138"/>
      <c r="AC280" s="138"/>
      <c r="AD280" s="138"/>
      <c r="AE280" s="138"/>
      <c r="AF280" s="138"/>
      <c r="AG280" s="138"/>
      <c r="AH280" s="138"/>
      <c r="AI280" s="138"/>
      <c r="AJ280" s="138"/>
      <c r="AK280" s="138"/>
      <c r="AL280" s="138"/>
      <c r="AM280" s="138"/>
      <c r="AN280" s="138"/>
      <c r="AO280" s="138"/>
      <c r="AP280" s="138"/>
      <c r="AQ280" s="138"/>
      <c r="AR280" s="138"/>
      <c r="AS280" s="138"/>
      <c r="AT280" s="138"/>
      <c r="AU280" s="138"/>
      <c r="AV280" s="138"/>
      <c r="AW280" s="138"/>
      <c r="AX280" s="138"/>
      <c r="AY280" s="138"/>
      <c r="AZ280" s="138"/>
      <c r="BA280" s="138"/>
      <c r="BB280" s="138"/>
      <c r="BC280" s="138"/>
      <c r="BD280" s="138"/>
      <c r="BE280" s="138"/>
      <c r="BF280" s="138"/>
      <c r="BG280" s="138"/>
      <c r="BH280" s="138"/>
      <c r="BI280" s="138"/>
      <c r="BJ280" s="138"/>
      <c r="BK280" s="138"/>
      <c r="BL280" s="138"/>
      <c r="BM280" s="138"/>
      <c r="BN280" s="138"/>
      <c r="BO280" s="138"/>
      <c r="BP280" s="138"/>
      <c r="BQ280" s="138"/>
      <c r="BR280" s="138"/>
      <c r="BS280" s="138"/>
      <c r="BT280" s="138"/>
      <c r="BU280" s="138"/>
      <c r="BV280" s="138"/>
      <c r="BW280" s="138"/>
      <c r="BX280" s="138"/>
      <c r="BY280" s="138"/>
      <c r="BZ280" s="138"/>
      <c r="CA280" s="138"/>
      <c r="CB280" s="138"/>
      <c r="CC280" s="138"/>
      <c r="CD280" s="138"/>
      <c r="CE280" s="138"/>
      <c r="CF280" s="138"/>
      <c r="CG280" s="138"/>
      <c r="CH280" s="138"/>
      <c r="CI280" s="138"/>
      <c r="CJ280" s="138"/>
      <c r="CK280" s="138"/>
      <c r="CL280" s="138"/>
      <c r="CM280" s="138"/>
      <c r="CN280" s="138"/>
      <c r="CO280" s="138"/>
      <c r="CP280" s="138"/>
      <c r="CQ280" s="138"/>
      <c r="CR280" s="138"/>
      <c r="CS280" s="138"/>
      <c r="CT280" s="138"/>
      <c r="CU280" s="138"/>
      <c r="CV280" s="138"/>
      <c r="CW280" s="138"/>
      <c r="CX280" s="138"/>
      <c r="CY280" s="138"/>
      <c r="CZ280" s="138"/>
      <c r="DA280" s="138"/>
      <c r="DB280" s="138"/>
      <c r="DC280" s="138"/>
      <c r="DD280" s="138"/>
      <c r="DE280" s="138"/>
      <c r="DF280" s="138"/>
      <c r="DG280" s="138"/>
      <c r="DH280" s="138"/>
      <c r="DI280" s="138"/>
      <c r="DJ280" s="138"/>
      <c r="DK280" s="138"/>
      <c r="DL280" s="138"/>
      <c r="DM280" s="138"/>
      <c r="DN280" s="138"/>
      <c r="DO280" s="138"/>
      <c r="DP280" s="138"/>
      <c r="DQ280" s="138"/>
      <c r="DR280" s="138"/>
      <c r="DS280" s="138"/>
      <c r="DT280" s="138"/>
      <c r="DU280" s="138"/>
      <c r="DV280" s="138"/>
      <c r="DW280" s="138"/>
      <c r="DX280" s="138"/>
      <c r="DY280" s="138"/>
      <c r="DZ280" s="138"/>
      <c r="EA280" s="138"/>
      <c r="EB280" s="138"/>
      <c r="EC280" s="138"/>
      <c r="ED280" s="138"/>
      <c r="EE280" s="138"/>
      <c r="EF280" s="138"/>
      <c r="EG280" s="138"/>
      <c r="EH280" s="138"/>
      <c r="EI280" s="138"/>
      <c r="EJ280" s="138"/>
      <c r="EK280" s="138"/>
      <c r="EL280" s="138"/>
      <c r="EM280" s="138"/>
      <c r="EN280" s="138"/>
      <c r="EO280" s="138"/>
      <c r="EP280" s="138"/>
      <c r="EQ280" s="138"/>
      <c r="ER280" s="138"/>
      <c r="ES280" s="138"/>
      <c r="ET280" s="138"/>
      <c r="EU280" s="138"/>
      <c r="EV280" s="138"/>
      <c r="EW280" s="138"/>
      <c r="EX280" s="138"/>
      <c r="EY280" s="138"/>
      <c r="EZ280" s="138"/>
      <c r="FA280" s="138"/>
      <c r="FB280" s="138"/>
      <c r="FC280" s="138"/>
      <c r="FD280" s="138"/>
      <c r="FE280" s="138"/>
      <c r="FF280" s="138"/>
      <c r="FG280" s="138"/>
      <c r="FH280" s="138"/>
      <c r="FI280" s="138"/>
      <c r="FJ280" s="138"/>
      <c r="FK280" s="138"/>
      <c r="FL280" s="138"/>
      <c r="FM280" s="138"/>
      <c r="FN280" s="138"/>
      <c r="FO280" s="138"/>
      <c r="FP280" s="138"/>
      <c r="FQ280" s="138"/>
      <c r="FR280" s="138"/>
      <c r="FS280" s="138"/>
      <c r="FT280" s="138"/>
      <c r="FU280" s="138"/>
      <c r="FV280" s="138"/>
      <c r="FW280" s="138"/>
      <c r="FX280" s="138"/>
      <c r="FY280" s="138"/>
      <c r="FZ280" s="138"/>
      <c r="GA280" s="138"/>
      <c r="GB280" s="138"/>
      <c r="GC280" s="138"/>
      <c r="GD280" s="138"/>
      <c r="GE280" s="138"/>
      <c r="GF280" s="138"/>
      <c r="GG280" s="138"/>
      <c r="GH280" s="138"/>
      <c r="GI280" s="138"/>
      <c r="GJ280" s="138"/>
      <c r="GK280" s="138"/>
      <c r="GL280" s="138"/>
      <c r="GM280" s="138"/>
      <c r="GN280" s="138"/>
      <c r="GO280" s="138"/>
      <c r="GP280" s="138"/>
      <c r="GQ280" s="138"/>
      <c r="GR280" s="138"/>
      <c r="GS280" s="138"/>
      <c r="GT280" s="138"/>
      <c r="GU280" s="138"/>
      <c r="GV280" s="138"/>
      <c r="GW280" s="138"/>
      <c r="GX280" s="138"/>
      <c r="GY280" s="138"/>
      <c r="GZ280" s="138"/>
      <c r="HA280" s="138"/>
      <c r="HB280" s="138"/>
      <c r="HC280" s="138"/>
      <c r="HD280" s="138"/>
      <c r="HE280" s="138"/>
      <c r="HF280" s="138"/>
      <c r="HG280" s="138"/>
      <c r="HH280" s="138"/>
      <c r="HI280" s="138"/>
      <c r="HJ280" s="138"/>
      <c r="HK280" s="138"/>
      <c r="HL280" s="138"/>
      <c r="HM280" s="138"/>
      <c r="HN280" s="138"/>
      <c r="HO280" s="138"/>
      <c r="HP280" s="138"/>
      <c r="HQ280" s="138"/>
      <c r="HR280" s="138"/>
      <c r="HS280" s="138"/>
      <c r="HT280" s="138"/>
      <c r="HU280" s="138"/>
      <c r="HV280" s="138"/>
      <c r="HW280" s="138"/>
      <c r="HX280" s="138"/>
      <c r="HY280" s="138"/>
      <c r="HZ280" s="138"/>
      <c r="IA280" s="138"/>
      <c r="IB280" s="138"/>
      <c r="IC280" s="138"/>
      <c r="ID280" s="138"/>
      <c r="IE280" s="138"/>
      <c r="IF280" s="138"/>
      <c r="IG280" s="138"/>
      <c r="IH280" s="138"/>
      <c r="II280" s="138"/>
      <c r="IJ280" s="138"/>
      <c r="IK280" s="138"/>
      <c r="IL280" s="138"/>
      <c r="IM280" s="138"/>
      <c r="IN280" s="138"/>
      <c r="IO280" s="138"/>
      <c r="IP280" s="138"/>
      <c r="IQ280" s="138"/>
      <c r="IR280" s="138"/>
      <c r="IS280" s="138"/>
      <c r="IT280" s="138"/>
      <c r="IU280" s="138"/>
      <c r="IV280" s="138"/>
      <c r="IW280" s="138"/>
      <c r="IX280" s="138"/>
      <c r="IY280" s="138"/>
      <c r="IZ280" s="138"/>
      <c r="JA280" s="138"/>
      <c r="JB280" s="138"/>
      <c r="JC280" s="138"/>
      <c r="JD280" s="138"/>
      <c r="JE280" s="138"/>
      <c r="JF280" s="138"/>
      <c r="JG280" s="138"/>
      <c r="JH280" s="138"/>
      <c r="JI280" s="138"/>
      <c r="JJ280" s="138"/>
      <c r="JK280" s="138"/>
      <c r="JL280" s="138"/>
      <c r="JM280" s="138"/>
      <c r="JN280" s="138"/>
      <c r="JO280" s="138"/>
      <c r="JP280" s="138"/>
      <c r="JQ280" s="138"/>
      <c r="JR280" s="138"/>
      <c r="JS280" s="138"/>
      <c r="JT280" s="138"/>
      <c r="JU280" s="138"/>
      <c r="JV280" s="138"/>
      <c r="JW280" s="138"/>
      <c r="JX280" s="138"/>
      <c r="JY280" s="138"/>
      <c r="JZ280" s="138"/>
      <c r="KA280" s="138"/>
      <c r="KB280" s="138"/>
      <c r="KC280" s="138"/>
      <c r="KD280" s="138"/>
      <c r="KE280" s="138"/>
      <c r="KF280" s="138"/>
      <c r="KG280" s="138"/>
      <c r="KH280" s="138"/>
      <c r="KI280" s="138"/>
      <c r="KJ280" s="138"/>
      <c r="KK280" s="138"/>
      <c r="KL280" s="138"/>
      <c r="KM280" s="138"/>
      <c r="KN280" s="138"/>
      <c r="KO280" s="138"/>
      <c r="KP280" s="138"/>
      <c r="KQ280" s="138"/>
      <c r="KR280" s="138"/>
      <c r="KS280" s="138"/>
      <c r="KT280" s="138"/>
      <c r="KU280" s="138"/>
      <c r="KV280" s="138"/>
      <c r="KW280" s="138"/>
      <c r="KX280" s="138"/>
      <c r="KY280" s="138"/>
      <c r="KZ280" s="138"/>
      <c r="LA280" s="138"/>
      <c r="LB280" s="138"/>
      <c r="LC280" s="138"/>
      <c r="LD280" s="138"/>
      <c r="LE280" s="138"/>
      <c r="LF280" s="138"/>
      <c r="LG280" s="138"/>
      <c r="LH280" s="138"/>
      <c r="LI280" s="138"/>
      <c r="LJ280" s="138"/>
      <c r="LK280" s="138"/>
      <c r="LL280" s="138"/>
      <c r="LM280" s="138"/>
      <c r="LN280" s="138"/>
      <c r="LO280" s="138"/>
      <c r="LP280" s="138"/>
      <c r="LQ280" s="138"/>
      <c r="LR280" s="138"/>
      <c r="LS280" s="138"/>
      <c r="LT280" s="138"/>
      <c r="LU280" s="138"/>
      <c r="LV280" s="138"/>
      <c r="LW280" s="138"/>
      <c r="LX280" s="138"/>
      <c r="LY280" s="138"/>
      <c r="LZ280" s="138"/>
      <c r="MA280" s="138"/>
      <c r="MB280" s="138"/>
      <c r="MC280" s="138"/>
      <c r="MD280" s="138"/>
      <c r="ME280" s="138"/>
      <c r="MF280" s="138"/>
      <c r="MG280" s="138"/>
      <c r="MH280" s="138"/>
      <c r="MI280" s="138"/>
      <c r="MJ280" s="138"/>
      <c r="MK280" s="138"/>
      <c r="ML280" s="138"/>
      <c r="MM280" s="138"/>
      <c r="MN280" s="138"/>
      <c r="MO280" s="138"/>
      <c r="MP280" s="138"/>
      <c r="MQ280" s="138"/>
      <c r="MR280" s="138"/>
      <c r="MS280" s="138"/>
      <c r="MT280" s="138"/>
      <c r="MU280" s="138"/>
      <c r="MV280" s="138"/>
      <c r="MW280" s="138"/>
      <c r="MX280" s="138"/>
      <c r="MY280" s="138"/>
      <c r="MZ280" s="138"/>
      <c r="NA280" s="138"/>
      <c r="NB280" s="138"/>
      <c r="NC280" s="138"/>
      <c r="ND280" s="138"/>
      <c r="NE280" s="138"/>
      <c r="NF280" s="138"/>
      <c r="NG280" s="138"/>
      <c r="NH280" s="138"/>
      <c r="NI280" s="138"/>
      <c r="NJ280" s="138"/>
      <c r="NK280" s="138"/>
      <c r="NL280" s="138"/>
      <c r="NM280" s="138"/>
      <c r="NN280" s="138"/>
      <c r="NO280" s="138"/>
      <c r="NP280" s="138"/>
      <c r="NQ280" s="138"/>
      <c r="NR280" s="138"/>
      <c r="NS280" s="138"/>
      <c r="NT280" s="138"/>
      <c r="NU280" s="138"/>
      <c r="NV280" s="138"/>
      <c r="NW280" s="138"/>
      <c r="NX280" s="138"/>
      <c r="NY280" s="138"/>
      <c r="NZ280" s="138"/>
      <c r="OA280" s="138"/>
      <c r="OB280" s="138"/>
      <c r="OC280" s="138"/>
      <c r="OD280" s="138"/>
      <c r="OE280" s="138"/>
      <c r="OF280" s="138"/>
      <c r="OG280" s="138"/>
      <c r="OH280" s="138"/>
      <c r="OI280" s="138"/>
      <c r="OJ280" s="138"/>
      <c r="OK280" s="138"/>
      <c r="OL280" s="138"/>
      <c r="OM280" s="138"/>
      <c r="ON280" s="138"/>
      <c r="OO280" s="138"/>
      <c r="OP280" s="138"/>
      <c r="OQ280" s="138"/>
      <c r="OR280" s="138"/>
      <c r="OS280" s="138"/>
      <c r="OT280" s="138"/>
      <c r="OU280" s="138"/>
      <c r="OV280" s="138"/>
      <c r="OW280" s="138"/>
      <c r="OX280" s="138"/>
      <c r="OY280" s="138"/>
      <c r="OZ280" s="138"/>
      <c r="PA280" s="138"/>
      <c r="PB280" s="138"/>
      <c r="PC280" s="138"/>
      <c r="PD280" s="138"/>
      <c r="PE280" s="138"/>
      <c r="PF280" s="138"/>
      <c r="PG280" s="138"/>
      <c r="PH280" s="138"/>
      <c r="PI280" s="138"/>
      <c r="PJ280" s="138"/>
      <c r="PK280" s="138"/>
      <c r="PL280" s="138"/>
      <c r="PM280" s="138"/>
      <c r="PN280" s="138"/>
      <c r="PO280" s="138"/>
      <c r="PP280" s="138"/>
      <c r="PQ280" s="138"/>
      <c r="PR280" s="138"/>
      <c r="PS280" s="138"/>
      <c r="PT280" s="138"/>
      <c r="PU280" s="138"/>
      <c r="PV280" s="138"/>
      <c r="PW280" s="138"/>
      <c r="PX280" s="138"/>
      <c r="PY280" s="138"/>
      <c r="PZ280" s="138"/>
      <c r="QA280" s="138"/>
      <c r="QB280" s="138"/>
      <c r="QC280" s="138"/>
      <c r="QD280" s="138"/>
      <c r="QE280" s="138"/>
      <c r="QF280" s="138"/>
      <c r="QG280" s="138"/>
      <c r="QH280" s="138"/>
      <c r="QI280" s="138"/>
      <c r="QJ280" s="138"/>
      <c r="QK280" s="138"/>
      <c r="QL280" s="138"/>
      <c r="QM280" s="138"/>
      <c r="QN280" s="138"/>
      <c r="QO280" s="138"/>
      <c r="QP280" s="138"/>
      <c r="QQ280" s="138"/>
      <c r="QR280" s="138"/>
      <c r="QS280" s="138"/>
      <c r="QT280" s="138"/>
      <c r="QU280" s="138"/>
      <c r="QV280" s="138"/>
      <c r="QW280" s="138"/>
      <c r="QX280" s="138"/>
      <c r="QY280" s="138"/>
      <c r="QZ280" s="138"/>
      <c r="RA280" s="138"/>
      <c r="RB280" s="138"/>
      <c r="RC280" s="138"/>
      <c r="RD280" s="138"/>
      <c r="RE280" s="138"/>
      <c r="RF280" s="138"/>
      <c r="RG280" s="138"/>
      <c r="RH280" s="138"/>
      <c r="RI280" s="138"/>
      <c r="RJ280" s="138"/>
      <c r="RK280" s="138"/>
      <c r="RL280" s="138"/>
      <c r="RM280" s="138"/>
      <c r="RN280" s="138"/>
      <c r="XFD280" s="148"/>
    </row>
    <row r="281" spans="1:482 16384:16384" s="129" customFormat="1" ht="8.15" customHeight="1">
      <c r="A281" s="154"/>
      <c r="B281" s="155"/>
      <c r="C281" s="150"/>
      <c r="D281" s="148"/>
      <c r="E281" s="151"/>
      <c r="F281" s="151"/>
    </row>
    <row r="282" spans="1:482 16384:16384" s="129" customFormat="1" ht="15" customHeight="1">
      <c r="A282" s="152"/>
      <c r="B282" s="309" t="s">
        <v>14122</v>
      </c>
      <c r="C282" s="263" t="s">
        <v>13588</v>
      </c>
      <c r="D282" s="251">
        <f>ROUND(513.4+(1.2*0.3)*7+(101*0.1),0)</f>
        <v>526</v>
      </c>
      <c r="E282" s="159">
        <v>19.57</v>
      </c>
      <c r="F282" s="159">
        <f>D282*E282</f>
        <v>10293.82</v>
      </c>
      <c r="I282" s="276"/>
      <c r="L282" s="138"/>
      <c r="M282" s="138"/>
      <c r="N282" s="138"/>
      <c r="O282" s="138"/>
      <c r="P282" s="138"/>
      <c r="Q282" s="138"/>
      <c r="R282" s="138"/>
      <c r="S282" s="138"/>
      <c r="T282" s="138"/>
      <c r="U282" s="138"/>
      <c r="V282" s="138"/>
      <c r="W282" s="138"/>
      <c r="X282" s="138"/>
      <c r="Y282" s="138"/>
      <c r="Z282" s="138"/>
      <c r="AA282" s="138"/>
      <c r="AB282" s="138"/>
      <c r="AC282" s="138"/>
      <c r="AD282" s="138"/>
      <c r="AE282" s="138"/>
      <c r="AF282" s="138"/>
      <c r="AG282" s="138"/>
      <c r="AH282" s="138"/>
      <c r="AI282" s="138"/>
      <c r="AJ282" s="138"/>
      <c r="AK282" s="138"/>
      <c r="AL282" s="138"/>
      <c r="AM282" s="138"/>
      <c r="AN282" s="138"/>
      <c r="AO282" s="138"/>
      <c r="AP282" s="138"/>
      <c r="AQ282" s="138"/>
      <c r="AR282" s="138"/>
      <c r="AS282" s="138"/>
      <c r="AT282" s="138"/>
      <c r="AU282" s="138"/>
      <c r="AV282" s="138"/>
      <c r="AW282" s="138"/>
      <c r="AX282" s="138"/>
      <c r="AY282" s="138"/>
      <c r="AZ282" s="138"/>
      <c r="BA282" s="138"/>
      <c r="BB282" s="138"/>
      <c r="BC282" s="138"/>
      <c r="BD282" s="138"/>
      <c r="BE282" s="138"/>
      <c r="BF282" s="138"/>
      <c r="BG282" s="138"/>
      <c r="BH282" s="138"/>
      <c r="BI282" s="138"/>
      <c r="BJ282" s="138"/>
      <c r="BK282" s="138"/>
      <c r="BL282" s="138"/>
      <c r="BM282" s="138"/>
      <c r="BN282" s="138"/>
      <c r="BO282" s="138"/>
      <c r="BP282" s="138"/>
      <c r="BQ282" s="138"/>
      <c r="BR282" s="138"/>
      <c r="BS282" s="138"/>
      <c r="BT282" s="138"/>
      <c r="BU282" s="138"/>
      <c r="BV282" s="138"/>
      <c r="BW282" s="138"/>
      <c r="BX282" s="138"/>
      <c r="BY282" s="138"/>
      <c r="BZ282" s="138"/>
      <c r="CA282" s="138"/>
      <c r="CB282" s="138"/>
      <c r="CC282" s="138"/>
      <c r="CD282" s="138"/>
      <c r="CE282" s="138"/>
      <c r="CF282" s="138"/>
      <c r="CG282" s="138"/>
      <c r="CH282" s="138"/>
      <c r="CI282" s="138"/>
      <c r="CJ282" s="138"/>
      <c r="CK282" s="138"/>
      <c r="CL282" s="138"/>
      <c r="CM282" s="138"/>
      <c r="CN282" s="138"/>
      <c r="CO282" s="138"/>
      <c r="CP282" s="138"/>
      <c r="CQ282" s="138"/>
      <c r="CR282" s="138"/>
      <c r="CS282" s="138"/>
      <c r="CT282" s="138"/>
      <c r="CU282" s="138"/>
      <c r="CV282" s="138"/>
      <c r="CW282" s="138"/>
      <c r="CX282" s="138"/>
      <c r="CY282" s="138"/>
      <c r="CZ282" s="138"/>
      <c r="DA282" s="138"/>
      <c r="DB282" s="138"/>
      <c r="DC282" s="138"/>
      <c r="DD282" s="138"/>
      <c r="DE282" s="138"/>
      <c r="DF282" s="138"/>
      <c r="DG282" s="138"/>
      <c r="DH282" s="138"/>
      <c r="DI282" s="138"/>
      <c r="DJ282" s="138"/>
      <c r="DK282" s="138"/>
      <c r="DL282" s="138"/>
      <c r="DM282" s="138"/>
      <c r="DN282" s="138"/>
      <c r="DO282" s="138"/>
      <c r="DP282" s="138"/>
      <c r="DQ282" s="138"/>
      <c r="DR282" s="138"/>
      <c r="DS282" s="138"/>
      <c r="DT282" s="138"/>
      <c r="DU282" s="138"/>
      <c r="DV282" s="138"/>
      <c r="DW282" s="138"/>
      <c r="DX282" s="138"/>
      <c r="DY282" s="138"/>
      <c r="DZ282" s="138"/>
      <c r="EA282" s="138"/>
      <c r="EB282" s="138"/>
      <c r="EC282" s="138"/>
      <c r="ED282" s="138"/>
      <c r="EE282" s="138"/>
      <c r="EF282" s="138"/>
      <c r="EG282" s="138"/>
      <c r="EH282" s="138"/>
      <c r="EI282" s="138"/>
      <c r="EJ282" s="138"/>
      <c r="EK282" s="138"/>
      <c r="EL282" s="138"/>
      <c r="EM282" s="138"/>
      <c r="EN282" s="138"/>
      <c r="EO282" s="138"/>
      <c r="EP282" s="138"/>
      <c r="EQ282" s="138"/>
      <c r="ER282" s="138"/>
      <c r="ES282" s="138"/>
      <c r="ET282" s="138"/>
      <c r="EU282" s="138"/>
      <c r="EV282" s="138"/>
      <c r="EW282" s="138"/>
      <c r="EX282" s="138"/>
      <c r="EY282" s="138"/>
      <c r="EZ282" s="138"/>
      <c r="FA282" s="138"/>
      <c r="FB282" s="138"/>
      <c r="FC282" s="138"/>
      <c r="FD282" s="138"/>
      <c r="FE282" s="138"/>
      <c r="FF282" s="138"/>
      <c r="FG282" s="138"/>
      <c r="FH282" s="138"/>
      <c r="FI282" s="138"/>
      <c r="FJ282" s="138"/>
      <c r="FK282" s="138"/>
      <c r="FL282" s="138"/>
      <c r="FM282" s="138"/>
      <c r="FN282" s="138"/>
      <c r="FO282" s="138"/>
      <c r="FP282" s="138"/>
      <c r="FQ282" s="138"/>
      <c r="FR282" s="138"/>
      <c r="FS282" s="138"/>
      <c r="FT282" s="138"/>
      <c r="FU282" s="138"/>
      <c r="FV282" s="138"/>
      <c r="FW282" s="138"/>
      <c r="FX282" s="138"/>
      <c r="FY282" s="138"/>
      <c r="FZ282" s="138"/>
      <c r="GA282" s="138"/>
      <c r="GB282" s="138"/>
      <c r="GC282" s="138"/>
      <c r="GD282" s="138"/>
      <c r="GE282" s="138"/>
      <c r="GF282" s="138"/>
      <c r="GG282" s="138"/>
      <c r="GH282" s="138"/>
      <c r="GI282" s="138"/>
      <c r="GJ282" s="138"/>
      <c r="GK282" s="138"/>
      <c r="GL282" s="138"/>
      <c r="GM282" s="138"/>
      <c r="GN282" s="138"/>
      <c r="GO282" s="138"/>
      <c r="GP282" s="138"/>
      <c r="GQ282" s="138"/>
      <c r="GR282" s="138"/>
      <c r="GS282" s="138"/>
      <c r="GT282" s="138"/>
      <c r="GU282" s="138"/>
      <c r="GV282" s="138"/>
      <c r="GW282" s="138"/>
      <c r="GX282" s="138"/>
      <c r="GY282" s="138"/>
      <c r="GZ282" s="138"/>
      <c r="HA282" s="138"/>
      <c r="HB282" s="138"/>
      <c r="HC282" s="138"/>
      <c r="HD282" s="138"/>
      <c r="HE282" s="138"/>
      <c r="HF282" s="138"/>
      <c r="HG282" s="138"/>
      <c r="HH282" s="138"/>
      <c r="HI282" s="138"/>
      <c r="HJ282" s="138"/>
      <c r="HK282" s="138"/>
      <c r="HL282" s="138"/>
      <c r="HM282" s="138"/>
      <c r="HN282" s="138"/>
      <c r="HO282" s="138"/>
      <c r="HP282" s="138"/>
      <c r="HQ282" s="138"/>
      <c r="HR282" s="138"/>
      <c r="HS282" s="138"/>
      <c r="HT282" s="138"/>
      <c r="HU282" s="138"/>
      <c r="HV282" s="138"/>
      <c r="HW282" s="138"/>
      <c r="HX282" s="138"/>
      <c r="HY282" s="138"/>
      <c r="HZ282" s="138"/>
      <c r="IA282" s="138"/>
      <c r="IB282" s="138"/>
      <c r="IC282" s="138"/>
      <c r="ID282" s="138"/>
      <c r="IE282" s="138"/>
      <c r="IF282" s="138"/>
      <c r="IG282" s="138"/>
      <c r="IH282" s="138"/>
      <c r="II282" s="138"/>
      <c r="IJ282" s="138"/>
      <c r="IK282" s="138"/>
      <c r="IL282" s="138"/>
      <c r="IM282" s="138"/>
      <c r="IN282" s="138"/>
      <c r="IO282" s="138"/>
      <c r="IP282" s="138"/>
      <c r="IQ282" s="138"/>
      <c r="IR282" s="138"/>
      <c r="IS282" s="138"/>
      <c r="IT282" s="138"/>
      <c r="IU282" s="138"/>
      <c r="IV282" s="138"/>
      <c r="IW282" s="138"/>
      <c r="IX282" s="138"/>
      <c r="IY282" s="138"/>
      <c r="IZ282" s="138"/>
      <c r="JA282" s="138"/>
      <c r="JB282" s="138"/>
      <c r="JC282" s="138"/>
      <c r="JD282" s="138"/>
      <c r="JE282" s="138"/>
      <c r="JF282" s="138"/>
      <c r="JG282" s="138"/>
      <c r="JH282" s="138"/>
      <c r="JI282" s="138"/>
      <c r="JJ282" s="138"/>
      <c r="JK282" s="138"/>
      <c r="JL282" s="138"/>
      <c r="JM282" s="138"/>
      <c r="JN282" s="138"/>
      <c r="JO282" s="138"/>
      <c r="JP282" s="138"/>
      <c r="JQ282" s="138"/>
      <c r="JR282" s="138"/>
      <c r="JS282" s="138"/>
      <c r="JT282" s="138"/>
      <c r="JU282" s="138"/>
      <c r="JV282" s="138"/>
      <c r="JW282" s="138"/>
      <c r="JX282" s="138"/>
      <c r="JY282" s="138"/>
      <c r="JZ282" s="138"/>
      <c r="KA282" s="138"/>
      <c r="KB282" s="138"/>
      <c r="KC282" s="138"/>
      <c r="KD282" s="138"/>
      <c r="KE282" s="138"/>
      <c r="KF282" s="138"/>
      <c r="KG282" s="138"/>
      <c r="KH282" s="138"/>
      <c r="KI282" s="138"/>
      <c r="KJ282" s="138"/>
      <c r="KK282" s="138"/>
      <c r="KL282" s="138"/>
      <c r="KM282" s="138"/>
      <c r="KN282" s="138"/>
      <c r="KO282" s="138"/>
      <c r="KP282" s="138"/>
      <c r="KQ282" s="138"/>
      <c r="KR282" s="138"/>
      <c r="KS282" s="138"/>
      <c r="KT282" s="138"/>
      <c r="KU282" s="138"/>
      <c r="KV282" s="138"/>
      <c r="KW282" s="138"/>
      <c r="KX282" s="138"/>
      <c r="KY282" s="138"/>
      <c r="KZ282" s="138"/>
      <c r="LA282" s="138"/>
      <c r="LB282" s="138"/>
      <c r="LC282" s="138"/>
      <c r="LD282" s="138"/>
      <c r="LE282" s="138"/>
      <c r="LF282" s="138"/>
      <c r="LG282" s="138"/>
      <c r="LH282" s="138"/>
      <c r="LI282" s="138"/>
      <c r="LJ282" s="138"/>
      <c r="LK282" s="138"/>
      <c r="LL282" s="138"/>
      <c r="LM282" s="138"/>
      <c r="LN282" s="138"/>
      <c r="LO282" s="138"/>
      <c r="LP282" s="138"/>
      <c r="LQ282" s="138"/>
      <c r="LR282" s="138"/>
      <c r="LS282" s="138"/>
      <c r="LT282" s="138"/>
      <c r="LU282" s="138"/>
      <c r="LV282" s="138"/>
      <c r="LW282" s="138"/>
      <c r="LX282" s="138"/>
      <c r="LY282" s="138"/>
      <c r="LZ282" s="138"/>
      <c r="MA282" s="138"/>
      <c r="MB282" s="138"/>
      <c r="MC282" s="138"/>
      <c r="MD282" s="138"/>
      <c r="ME282" s="138"/>
      <c r="MF282" s="138"/>
      <c r="MG282" s="138"/>
      <c r="MH282" s="138"/>
      <c r="MI282" s="138"/>
      <c r="MJ282" s="138"/>
      <c r="MK282" s="138"/>
      <c r="ML282" s="138"/>
      <c r="MM282" s="138"/>
      <c r="MN282" s="138"/>
      <c r="MO282" s="138"/>
      <c r="MP282" s="138"/>
      <c r="MQ282" s="138"/>
      <c r="MR282" s="138"/>
      <c r="MS282" s="138"/>
      <c r="MT282" s="138"/>
      <c r="MU282" s="138"/>
      <c r="MV282" s="138"/>
      <c r="MW282" s="138"/>
      <c r="MX282" s="138"/>
      <c r="MY282" s="138"/>
      <c r="MZ282" s="138"/>
      <c r="NA282" s="138"/>
      <c r="NB282" s="138"/>
      <c r="NC282" s="138"/>
      <c r="ND282" s="138"/>
      <c r="NE282" s="138"/>
      <c r="NF282" s="138"/>
      <c r="NG282" s="138"/>
      <c r="NH282" s="138"/>
      <c r="NI282" s="138"/>
      <c r="NJ282" s="138"/>
      <c r="NK282" s="138"/>
      <c r="NL282" s="138"/>
      <c r="NM282" s="138"/>
      <c r="NN282" s="138"/>
      <c r="NO282" s="138"/>
      <c r="NP282" s="138"/>
      <c r="NQ282" s="138"/>
      <c r="NR282" s="138"/>
      <c r="NS282" s="138"/>
      <c r="NT282" s="138"/>
      <c r="NU282" s="138"/>
      <c r="NV282" s="138"/>
      <c r="NW282" s="138"/>
      <c r="NX282" s="138"/>
      <c r="NY282" s="138"/>
      <c r="NZ282" s="138"/>
      <c r="OA282" s="138"/>
      <c r="OB282" s="138"/>
      <c r="OC282" s="138"/>
      <c r="OD282" s="138"/>
      <c r="OE282" s="138"/>
      <c r="OF282" s="138"/>
      <c r="OG282" s="138"/>
      <c r="OH282" s="138"/>
      <c r="OI282" s="138"/>
      <c r="OJ282" s="138"/>
      <c r="OK282" s="138"/>
      <c r="OL282" s="138"/>
      <c r="OM282" s="138"/>
      <c r="ON282" s="138"/>
      <c r="OO282" s="138"/>
      <c r="OP282" s="138"/>
      <c r="OQ282" s="138"/>
      <c r="OR282" s="138"/>
      <c r="OS282" s="138"/>
      <c r="OT282" s="138"/>
      <c r="OU282" s="138"/>
      <c r="OV282" s="138"/>
      <c r="OW282" s="138"/>
      <c r="OX282" s="138"/>
      <c r="OY282" s="138"/>
      <c r="OZ282" s="138"/>
      <c r="PA282" s="138"/>
      <c r="PB282" s="138"/>
      <c r="PC282" s="138"/>
      <c r="PD282" s="138"/>
      <c r="PE282" s="138"/>
      <c r="PF282" s="138"/>
      <c r="PG282" s="138"/>
      <c r="PH282" s="138"/>
      <c r="PI282" s="138"/>
      <c r="PJ282" s="138"/>
      <c r="PK282" s="138"/>
      <c r="PL282" s="138"/>
      <c r="PM282" s="138"/>
      <c r="PN282" s="138"/>
      <c r="PO282" s="138"/>
      <c r="PP282" s="138"/>
      <c r="PQ282" s="138"/>
      <c r="PR282" s="138"/>
      <c r="PS282" s="138"/>
      <c r="PT282" s="138"/>
      <c r="PU282" s="138"/>
      <c r="PV282" s="138"/>
      <c r="PW282" s="138"/>
      <c r="PX282" s="138"/>
      <c r="PY282" s="138"/>
      <c r="PZ282" s="138"/>
      <c r="QA282" s="138"/>
      <c r="QB282" s="138"/>
      <c r="QC282" s="138"/>
      <c r="QD282" s="138"/>
      <c r="QE282" s="138"/>
      <c r="QF282" s="138"/>
      <c r="QG282" s="138"/>
      <c r="QH282" s="138"/>
      <c r="QI282" s="138"/>
      <c r="QJ282" s="138"/>
      <c r="QK282" s="138"/>
      <c r="QL282" s="138"/>
      <c r="QM282" s="138"/>
      <c r="QN282" s="138"/>
      <c r="QO282" s="138"/>
      <c r="QP282" s="138"/>
      <c r="QQ282" s="138"/>
      <c r="QR282" s="138"/>
      <c r="QS282" s="138"/>
      <c r="QT282" s="138"/>
      <c r="QU282" s="138"/>
      <c r="QV282" s="138"/>
      <c r="QW282" s="138"/>
      <c r="QX282" s="138"/>
      <c r="QY282" s="138"/>
      <c r="QZ282" s="138"/>
      <c r="RA282" s="138"/>
      <c r="RB282" s="138"/>
      <c r="RC282" s="138"/>
      <c r="RD282" s="138"/>
      <c r="RE282" s="138"/>
      <c r="RF282" s="138"/>
      <c r="RG282" s="138"/>
      <c r="RH282" s="138"/>
      <c r="RI282" s="138"/>
      <c r="RJ282" s="138"/>
      <c r="RK282" s="138"/>
      <c r="RL282" s="138"/>
      <c r="RM282" s="138"/>
      <c r="RN282" s="138"/>
      <c r="XFD282" s="148"/>
    </row>
    <row r="283" spans="1:482 16384:16384" s="129" customFormat="1" ht="8.15" customHeight="1">
      <c r="A283" s="154"/>
      <c r="B283" s="155"/>
      <c r="C283" s="150"/>
      <c r="D283" s="148"/>
      <c r="E283" s="151"/>
      <c r="F283" s="151"/>
    </row>
    <row r="284" spans="1:482 16384:16384" s="13" customFormat="1" ht="17">
      <c r="A284" s="316" t="s">
        <v>4111</v>
      </c>
      <c r="B284" s="307" t="s">
        <v>4112</v>
      </c>
      <c r="C284" s="317"/>
      <c r="D284" s="224"/>
      <c r="E284" s="224"/>
      <c r="F284" s="224"/>
    </row>
    <row r="285" spans="1:482 16384:16384" s="13" customFormat="1" ht="15.5">
      <c r="A285" s="318" t="s">
        <v>4113</v>
      </c>
      <c r="B285" s="319" t="s">
        <v>4114</v>
      </c>
      <c r="C285" s="223"/>
      <c r="D285" s="224"/>
      <c r="E285" s="224"/>
      <c r="F285" s="224"/>
    </row>
    <row r="286" spans="1:482 16384:16384" s="134" customFormat="1">
      <c r="A286" s="320"/>
      <c r="B286" s="165" t="s">
        <v>14123</v>
      </c>
      <c r="C286" s="223"/>
      <c r="D286" s="251"/>
      <c r="E286" s="251"/>
      <c r="F286" s="251"/>
    </row>
    <row r="287" spans="1:482 16384:16384" s="134" customFormat="1" ht="72.5">
      <c r="A287" s="321"/>
      <c r="B287" s="322" t="s">
        <v>14124</v>
      </c>
      <c r="C287" s="263"/>
      <c r="D287" s="251"/>
      <c r="E287" s="251"/>
      <c r="F287" s="251"/>
    </row>
    <row r="288" spans="1:482 16384:16384" s="129" customFormat="1" ht="8.15" customHeight="1">
      <c r="A288" s="203"/>
      <c r="B288" s="155"/>
      <c r="C288" s="150"/>
      <c r="D288" s="148"/>
      <c r="E288" s="151"/>
      <c r="F288" s="151"/>
    </row>
    <row r="289" spans="1:482 16384:16384" s="129" customFormat="1" ht="15" customHeight="1">
      <c r="A289" s="292"/>
      <c r="B289" s="309" t="s">
        <v>14122</v>
      </c>
      <c r="C289" s="263" t="s">
        <v>13588</v>
      </c>
      <c r="D289" s="189">
        <f>ROUND((0.6*4.2)*38+(0.6*4.7)*38,0)</f>
        <v>203</v>
      </c>
      <c r="E289" s="159">
        <v>28.17</v>
      </c>
      <c r="F289" s="159">
        <f>D289*E289</f>
        <v>5718.51</v>
      </c>
      <c r="I289" s="276"/>
      <c r="L289" s="138"/>
      <c r="M289" s="138"/>
      <c r="N289" s="138"/>
      <c r="O289" s="138"/>
      <c r="P289" s="138"/>
      <c r="Q289" s="138"/>
      <c r="R289" s="138"/>
      <c r="S289" s="138"/>
      <c r="T289" s="138"/>
      <c r="U289" s="138"/>
      <c r="V289" s="138"/>
      <c r="W289" s="138"/>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c r="BL289" s="138"/>
      <c r="BM289" s="138"/>
      <c r="BN289" s="138"/>
      <c r="BO289" s="138"/>
      <c r="BP289" s="138"/>
      <c r="BQ289" s="138"/>
      <c r="BR289" s="138"/>
      <c r="BS289" s="138"/>
      <c r="BT289" s="138"/>
      <c r="BU289" s="138"/>
      <c r="BV289" s="138"/>
      <c r="BW289" s="138"/>
      <c r="BX289" s="138"/>
      <c r="BY289" s="138"/>
      <c r="BZ289" s="138"/>
      <c r="CA289" s="138"/>
      <c r="CB289" s="138"/>
      <c r="CC289" s="138"/>
      <c r="CD289" s="138"/>
      <c r="CE289" s="138"/>
      <c r="CF289" s="138"/>
      <c r="CG289" s="138"/>
      <c r="CH289" s="138"/>
      <c r="CI289" s="138"/>
      <c r="CJ289" s="138"/>
      <c r="CK289" s="138"/>
      <c r="CL289" s="138"/>
      <c r="CM289" s="138"/>
      <c r="CN289" s="138"/>
      <c r="CO289" s="138"/>
      <c r="CP289" s="138"/>
      <c r="CQ289" s="138"/>
      <c r="CR289" s="138"/>
      <c r="CS289" s="138"/>
      <c r="CT289" s="138"/>
      <c r="CU289" s="138"/>
      <c r="CV289" s="138"/>
      <c r="CW289" s="138"/>
      <c r="CX289" s="138"/>
      <c r="CY289" s="138"/>
      <c r="CZ289" s="138"/>
      <c r="DA289" s="138"/>
      <c r="DB289" s="138"/>
      <c r="DC289" s="138"/>
      <c r="DD289" s="138"/>
      <c r="DE289" s="138"/>
      <c r="DF289" s="138"/>
      <c r="DG289" s="138"/>
      <c r="DH289" s="138"/>
      <c r="DI289" s="138"/>
      <c r="DJ289" s="138"/>
      <c r="DK289" s="138"/>
      <c r="DL289" s="138"/>
      <c r="DM289" s="138"/>
      <c r="DN289" s="138"/>
      <c r="DO289" s="138"/>
      <c r="DP289" s="138"/>
      <c r="DQ289" s="138"/>
      <c r="DR289" s="138"/>
      <c r="DS289" s="138"/>
      <c r="DT289" s="138"/>
      <c r="DU289" s="138"/>
      <c r="DV289" s="138"/>
      <c r="DW289" s="138"/>
      <c r="DX289" s="138"/>
      <c r="DY289" s="138"/>
      <c r="DZ289" s="138"/>
      <c r="EA289" s="138"/>
      <c r="EB289" s="138"/>
      <c r="EC289" s="138"/>
      <c r="ED289" s="138"/>
      <c r="EE289" s="138"/>
      <c r="EF289" s="138"/>
      <c r="EG289" s="138"/>
      <c r="EH289" s="138"/>
      <c r="EI289" s="138"/>
      <c r="EJ289" s="138"/>
      <c r="EK289" s="138"/>
      <c r="EL289" s="138"/>
      <c r="EM289" s="138"/>
      <c r="EN289" s="138"/>
      <c r="EO289" s="138"/>
      <c r="EP289" s="138"/>
      <c r="EQ289" s="138"/>
      <c r="ER289" s="138"/>
      <c r="ES289" s="138"/>
      <c r="ET289" s="138"/>
      <c r="EU289" s="138"/>
      <c r="EV289" s="138"/>
      <c r="EW289" s="138"/>
      <c r="EX289" s="138"/>
      <c r="EY289" s="138"/>
      <c r="EZ289" s="138"/>
      <c r="FA289" s="138"/>
      <c r="FB289" s="138"/>
      <c r="FC289" s="138"/>
      <c r="FD289" s="138"/>
      <c r="FE289" s="138"/>
      <c r="FF289" s="138"/>
      <c r="FG289" s="138"/>
      <c r="FH289" s="138"/>
      <c r="FI289" s="138"/>
      <c r="FJ289" s="138"/>
      <c r="FK289" s="138"/>
      <c r="FL289" s="138"/>
      <c r="FM289" s="138"/>
      <c r="FN289" s="138"/>
      <c r="FO289" s="138"/>
      <c r="FP289" s="138"/>
      <c r="FQ289" s="138"/>
      <c r="FR289" s="138"/>
      <c r="FS289" s="138"/>
      <c r="FT289" s="138"/>
      <c r="FU289" s="138"/>
      <c r="FV289" s="138"/>
      <c r="FW289" s="138"/>
      <c r="FX289" s="138"/>
      <c r="FY289" s="138"/>
      <c r="FZ289" s="138"/>
      <c r="GA289" s="138"/>
      <c r="GB289" s="138"/>
      <c r="GC289" s="138"/>
      <c r="GD289" s="138"/>
      <c r="GE289" s="138"/>
      <c r="GF289" s="138"/>
      <c r="GG289" s="138"/>
      <c r="GH289" s="138"/>
      <c r="GI289" s="138"/>
      <c r="GJ289" s="138"/>
      <c r="GK289" s="138"/>
      <c r="GL289" s="138"/>
      <c r="GM289" s="138"/>
      <c r="GN289" s="138"/>
      <c r="GO289" s="138"/>
      <c r="GP289" s="138"/>
      <c r="GQ289" s="138"/>
      <c r="GR289" s="138"/>
      <c r="GS289" s="138"/>
      <c r="GT289" s="138"/>
      <c r="GU289" s="138"/>
      <c r="GV289" s="138"/>
      <c r="GW289" s="138"/>
      <c r="GX289" s="138"/>
      <c r="GY289" s="138"/>
      <c r="GZ289" s="138"/>
      <c r="HA289" s="138"/>
      <c r="HB289" s="138"/>
      <c r="HC289" s="138"/>
      <c r="HD289" s="138"/>
      <c r="HE289" s="138"/>
      <c r="HF289" s="138"/>
      <c r="HG289" s="138"/>
      <c r="HH289" s="138"/>
      <c r="HI289" s="138"/>
      <c r="HJ289" s="138"/>
      <c r="HK289" s="138"/>
      <c r="HL289" s="138"/>
      <c r="HM289" s="138"/>
      <c r="HN289" s="138"/>
      <c r="HO289" s="138"/>
      <c r="HP289" s="138"/>
      <c r="HQ289" s="138"/>
      <c r="HR289" s="138"/>
      <c r="HS289" s="138"/>
      <c r="HT289" s="138"/>
      <c r="HU289" s="138"/>
      <c r="HV289" s="138"/>
      <c r="HW289" s="138"/>
      <c r="HX289" s="138"/>
      <c r="HY289" s="138"/>
      <c r="HZ289" s="138"/>
      <c r="IA289" s="138"/>
      <c r="IB289" s="138"/>
      <c r="IC289" s="138"/>
      <c r="ID289" s="138"/>
      <c r="IE289" s="138"/>
      <c r="IF289" s="138"/>
      <c r="IG289" s="138"/>
      <c r="IH289" s="138"/>
      <c r="II289" s="138"/>
      <c r="IJ289" s="138"/>
      <c r="IK289" s="138"/>
      <c r="IL289" s="138"/>
      <c r="IM289" s="138"/>
      <c r="IN289" s="138"/>
      <c r="IO289" s="138"/>
      <c r="IP289" s="138"/>
      <c r="IQ289" s="138"/>
      <c r="IR289" s="138"/>
      <c r="IS289" s="138"/>
      <c r="IT289" s="138"/>
      <c r="IU289" s="138"/>
      <c r="IV289" s="138"/>
      <c r="IW289" s="138"/>
      <c r="IX289" s="138"/>
      <c r="IY289" s="138"/>
      <c r="IZ289" s="138"/>
      <c r="JA289" s="138"/>
      <c r="JB289" s="138"/>
      <c r="JC289" s="138"/>
      <c r="JD289" s="138"/>
      <c r="JE289" s="138"/>
      <c r="JF289" s="138"/>
      <c r="JG289" s="138"/>
      <c r="JH289" s="138"/>
      <c r="JI289" s="138"/>
      <c r="JJ289" s="138"/>
      <c r="JK289" s="138"/>
      <c r="JL289" s="138"/>
      <c r="JM289" s="138"/>
      <c r="JN289" s="138"/>
      <c r="JO289" s="138"/>
      <c r="JP289" s="138"/>
      <c r="JQ289" s="138"/>
      <c r="JR289" s="138"/>
      <c r="JS289" s="138"/>
      <c r="JT289" s="138"/>
      <c r="JU289" s="138"/>
      <c r="JV289" s="138"/>
      <c r="JW289" s="138"/>
      <c r="JX289" s="138"/>
      <c r="JY289" s="138"/>
      <c r="JZ289" s="138"/>
      <c r="KA289" s="138"/>
      <c r="KB289" s="138"/>
      <c r="KC289" s="138"/>
      <c r="KD289" s="138"/>
      <c r="KE289" s="138"/>
      <c r="KF289" s="138"/>
      <c r="KG289" s="138"/>
      <c r="KH289" s="138"/>
      <c r="KI289" s="138"/>
      <c r="KJ289" s="138"/>
      <c r="KK289" s="138"/>
      <c r="KL289" s="138"/>
      <c r="KM289" s="138"/>
      <c r="KN289" s="138"/>
      <c r="KO289" s="138"/>
      <c r="KP289" s="138"/>
      <c r="KQ289" s="138"/>
      <c r="KR289" s="138"/>
      <c r="KS289" s="138"/>
      <c r="KT289" s="138"/>
      <c r="KU289" s="138"/>
      <c r="KV289" s="138"/>
      <c r="KW289" s="138"/>
      <c r="KX289" s="138"/>
      <c r="KY289" s="138"/>
      <c r="KZ289" s="138"/>
      <c r="LA289" s="138"/>
      <c r="LB289" s="138"/>
      <c r="LC289" s="138"/>
      <c r="LD289" s="138"/>
      <c r="LE289" s="138"/>
      <c r="LF289" s="138"/>
      <c r="LG289" s="138"/>
      <c r="LH289" s="138"/>
      <c r="LI289" s="138"/>
      <c r="LJ289" s="138"/>
      <c r="LK289" s="138"/>
      <c r="LL289" s="138"/>
      <c r="LM289" s="138"/>
      <c r="LN289" s="138"/>
      <c r="LO289" s="138"/>
      <c r="LP289" s="138"/>
      <c r="LQ289" s="138"/>
      <c r="LR289" s="138"/>
      <c r="LS289" s="138"/>
      <c r="LT289" s="138"/>
      <c r="LU289" s="138"/>
      <c r="LV289" s="138"/>
      <c r="LW289" s="138"/>
      <c r="LX289" s="138"/>
      <c r="LY289" s="138"/>
      <c r="LZ289" s="138"/>
      <c r="MA289" s="138"/>
      <c r="MB289" s="138"/>
      <c r="MC289" s="138"/>
      <c r="MD289" s="138"/>
      <c r="ME289" s="138"/>
      <c r="MF289" s="138"/>
      <c r="MG289" s="138"/>
      <c r="MH289" s="138"/>
      <c r="MI289" s="138"/>
      <c r="MJ289" s="138"/>
      <c r="MK289" s="138"/>
      <c r="ML289" s="138"/>
      <c r="MM289" s="138"/>
      <c r="MN289" s="138"/>
      <c r="MO289" s="138"/>
      <c r="MP289" s="138"/>
      <c r="MQ289" s="138"/>
      <c r="MR289" s="138"/>
      <c r="MS289" s="138"/>
      <c r="MT289" s="138"/>
      <c r="MU289" s="138"/>
      <c r="MV289" s="138"/>
      <c r="MW289" s="138"/>
      <c r="MX289" s="138"/>
      <c r="MY289" s="138"/>
      <c r="MZ289" s="138"/>
      <c r="NA289" s="138"/>
      <c r="NB289" s="138"/>
      <c r="NC289" s="138"/>
      <c r="ND289" s="138"/>
      <c r="NE289" s="138"/>
      <c r="NF289" s="138"/>
      <c r="NG289" s="138"/>
      <c r="NH289" s="138"/>
      <c r="NI289" s="138"/>
      <c r="NJ289" s="138"/>
      <c r="NK289" s="138"/>
      <c r="NL289" s="138"/>
      <c r="NM289" s="138"/>
      <c r="NN289" s="138"/>
      <c r="NO289" s="138"/>
      <c r="NP289" s="138"/>
      <c r="NQ289" s="138"/>
      <c r="NR289" s="138"/>
      <c r="NS289" s="138"/>
      <c r="NT289" s="138"/>
      <c r="NU289" s="138"/>
      <c r="NV289" s="138"/>
      <c r="NW289" s="138"/>
      <c r="NX289" s="138"/>
      <c r="NY289" s="138"/>
      <c r="NZ289" s="138"/>
      <c r="OA289" s="138"/>
      <c r="OB289" s="138"/>
      <c r="OC289" s="138"/>
      <c r="OD289" s="138"/>
      <c r="OE289" s="138"/>
      <c r="OF289" s="138"/>
      <c r="OG289" s="138"/>
      <c r="OH289" s="138"/>
      <c r="OI289" s="138"/>
      <c r="OJ289" s="138"/>
      <c r="OK289" s="138"/>
      <c r="OL289" s="138"/>
      <c r="OM289" s="138"/>
      <c r="ON289" s="138"/>
      <c r="OO289" s="138"/>
      <c r="OP289" s="138"/>
      <c r="OQ289" s="138"/>
      <c r="OR289" s="138"/>
      <c r="OS289" s="138"/>
      <c r="OT289" s="138"/>
      <c r="OU289" s="138"/>
      <c r="OV289" s="138"/>
      <c r="OW289" s="138"/>
      <c r="OX289" s="138"/>
      <c r="OY289" s="138"/>
      <c r="OZ289" s="138"/>
      <c r="PA289" s="138"/>
      <c r="PB289" s="138"/>
      <c r="PC289" s="138"/>
      <c r="PD289" s="138"/>
      <c r="PE289" s="138"/>
      <c r="PF289" s="138"/>
      <c r="PG289" s="138"/>
      <c r="PH289" s="138"/>
      <c r="PI289" s="138"/>
      <c r="PJ289" s="138"/>
      <c r="PK289" s="138"/>
      <c r="PL289" s="138"/>
      <c r="PM289" s="138"/>
      <c r="PN289" s="138"/>
      <c r="PO289" s="138"/>
      <c r="PP289" s="138"/>
      <c r="PQ289" s="138"/>
      <c r="PR289" s="138"/>
      <c r="PS289" s="138"/>
      <c r="PT289" s="138"/>
      <c r="PU289" s="138"/>
      <c r="PV289" s="138"/>
      <c r="PW289" s="138"/>
      <c r="PX289" s="138"/>
      <c r="PY289" s="138"/>
      <c r="PZ289" s="138"/>
      <c r="QA289" s="138"/>
      <c r="QB289" s="138"/>
      <c r="QC289" s="138"/>
      <c r="QD289" s="138"/>
      <c r="QE289" s="138"/>
      <c r="QF289" s="138"/>
      <c r="QG289" s="138"/>
      <c r="QH289" s="138"/>
      <c r="QI289" s="138"/>
      <c r="QJ289" s="138"/>
      <c r="QK289" s="138"/>
      <c r="QL289" s="138"/>
      <c r="QM289" s="138"/>
      <c r="QN289" s="138"/>
      <c r="QO289" s="138"/>
      <c r="QP289" s="138"/>
      <c r="QQ289" s="138"/>
      <c r="QR289" s="138"/>
      <c r="QS289" s="138"/>
      <c r="QT289" s="138"/>
      <c r="QU289" s="138"/>
      <c r="QV289" s="138"/>
      <c r="QW289" s="138"/>
      <c r="QX289" s="138"/>
      <c r="QY289" s="138"/>
      <c r="QZ289" s="138"/>
      <c r="RA289" s="138"/>
      <c r="RB289" s="138"/>
      <c r="RC289" s="138"/>
      <c r="RD289" s="138"/>
      <c r="RE289" s="138"/>
      <c r="RF289" s="138"/>
      <c r="RG289" s="138"/>
      <c r="RH289" s="138"/>
      <c r="RI289" s="138"/>
      <c r="RJ289" s="138"/>
      <c r="RK289" s="138"/>
      <c r="RL289" s="138"/>
      <c r="RM289" s="138"/>
      <c r="RN289" s="138"/>
      <c r="XFD289" s="148"/>
    </row>
    <row r="290" spans="1:482 16384:16384" s="129" customFormat="1" ht="8.15" customHeight="1">
      <c r="A290" s="203"/>
      <c r="B290" s="155"/>
      <c r="C290" s="150"/>
      <c r="D290" s="148"/>
      <c r="E290" s="151"/>
      <c r="F290" s="151"/>
    </row>
    <row r="291" spans="1:482 16384:16384" s="129" customFormat="1" ht="15" customHeight="1">
      <c r="A291" s="152"/>
      <c r="B291" s="309" t="s">
        <v>14118</v>
      </c>
      <c r="C291" s="263" t="s">
        <v>13588</v>
      </c>
      <c r="D291" s="189">
        <f>ROUND((0.6*1.75)*3+(3*0.6)*4+(1*4.8)*2+(0.6*4.8)*7,0)</f>
        <v>40</v>
      </c>
      <c r="E291" s="159">
        <v>28.17</v>
      </c>
      <c r="F291" s="159">
        <f>D291*E291</f>
        <v>1126.8</v>
      </c>
      <c r="I291" s="276"/>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c r="BL291" s="138"/>
      <c r="BM291" s="138"/>
      <c r="BN291" s="138"/>
      <c r="BO291" s="138"/>
      <c r="BP291" s="138"/>
      <c r="BQ291" s="138"/>
      <c r="BR291" s="138"/>
      <c r="BS291" s="138"/>
      <c r="BT291" s="138"/>
      <c r="BU291" s="138"/>
      <c r="BV291" s="138"/>
      <c r="BW291" s="138"/>
      <c r="BX291" s="138"/>
      <c r="BY291" s="138"/>
      <c r="BZ291" s="138"/>
      <c r="CA291" s="138"/>
      <c r="CB291" s="138"/>
      <c r="CC291" s="138"/>
      <c r="CD291" s="138"/>
      <c r="CE291" s="138"/>
      <c r="CF291" s="138"/>
      <c r="CG291" s="138"/>
      <c r="CH291" s="138"/>
      <c r="CI291" s="138"/>
      <c r="CJ291" s="138"/>
      <c r="CK291" s="138"/>
      <c r="CL291" s="138"/>
      <c r="CM291" s="138"/>
      <c r="CN291" s="138"/>
      <c r="CO291" s="138"/>
      <c r="CP291" s="138"/>
      <c r="CQ291" s="138"/>
      <c r="CR291" s="138"/>
      <c r="CS291" s="138"/>
      <c r="CT291" s="138"/>
      <c r="CU291" s="138"/>
      <c r="CV291" s="138"/>
      <c r="CW291" s="138"/>
      <c r="CX291" s="138"/>
      <c r="CY291" s="138"/>
      <c r="CZ291" s="138"/>
      <c r="DA291" s="138"/>
      <c r="DB291" s="138"/>
      <c r="DC291" s="138"/>
      <c r="DD291" s="138"/>
      <c r="DE291" s="138"/>
      <c r="DF291" s="138"/>
      <c r="DG291" s="138"/>
      <c r="DH291" s="138"/>
      <c r="DI291" s="138"/>
      <c r="DJ291" s="138"/>
      <c r="DK291" s="138"/>
      <c r="DL291" s="138"/>
      <c r="DM291" s="138"/>
      <c r="DN291" s="138"/>
      <c r="DO291" s="138"/>
      <c r="DP291" s="138"/>
      <c r="DQ291" s="138"/>
      <c r="DR291" s="138"/>
      <c r="DS291" s="138"/>
      <c r="DT291" s="138"/>
      <c r="DU291" s="138"/>
      <c r="DV291" s="138"/>
      <c r="DW291" s="138"/>
      <c r="DX291" s="138"/>
      <c r="DY291" s="138"/>
      <c r="DZ291" s="138"/>
      <c r="EA291" s="138"/>
      <c r="EB291" s="138"/>
      <c r="EC291" s="138"/>
      <c r="ED291" s="138"/>
      <c r="EE291" s="138"/>
      <c r="EF291" s="138"/>
      <c r="EG291" s="138"/>
      <c r="EH291" s="138"/>
      <c r="EI291" s="138"/>
      <c r="EJ291" s="138"/>
      <c r="EK291" s="138"/>
      <c r="EL291" s="138"/>
      <c r="EM291" s="138"/>
      <c r="EN291" s="138"/>
      <c r="EO291" s="138"/>
      <c r="EP291" s="138"/>
      <c r="EQ291" s="138"/>
      <c r="ER291" s="138"/>
      <c r="ES291" s="138"/>
      <c r="ET291" s="138"/>
      <c r="EU291" s="138"/>
      <c r="EV291" s="138"/>
      <c r="EW291" s="138"/>
      <c r="EX291" s="138"/>
      <c r="EY291" s="138"/>
      <c r="EZ291" s="138"/>
      <c r="FA291" s="138"/>
      <c r="FB291" s="138"/>
      <c r="FC291" s="138"/>
      <c r="FD291" s="138"/>
      <c r="FE291" s="138"/>
      <c r="FF291" s="138"/>
      <c r="FG291" s="138"/>
      <c r="FH291" s="138"/>
      <c r="FI291" s="138"/>
      <c r="FJ291" s="138"/>
      <c r="FK291" s="138"/>
      <c r="FL291" s="138"/>
      <c r="FM291" s="138"/>
      <c r="FN291" s="138"/>
      <c r="FO291" s="138"/>
      <c r="FP291" s="138"/>
      <c r="FQ291" s="138"/>
      <c r="FR291" s="138"/>
      <c r="FS291" s="138"/>
      <c r="FT291" s="138"/>
      <c r="FU291" s="138"/>
      <c r="FV291" s="138"/>
      <c r="FW291" s="138"/>
      <c r="FX291" s="138"/>
      <c r="FY291" s="138"/>
      <c r="FZ291" s="138"/>
      <c r="GA291" s="138"/>
      <c r="GB291" s="138"/>
      <c r="GC291" s="138"/>
      <c r="GD291" s="138"/>
      <c r="GE291" s="138"/>
      <c r="GF291" s="138"/>
      <c r="GG291" s="138"/>
      <c r="GH291" s="138"/>
      <c r="GI291" s="138"/>
      <c r="GJ291" s="138"/>
      <c r="GK291" s="138"/>
      <c r="GL291" s="138"/>
      <c r="GM291" s="138"/>
      <c r="GN291" s="138"/>
      <c r="GO291" s="138"/>
      <c r="GP291" s="138"/>
      <c r="GQ291" s="138"/>
      <c r="GR291" s="138"/>
      <c r="GS291" s="138"/>
      <c r="GT291" s="138"/>
      <c r="GU291" s="138"/>
      <c r="GV291" s="138"/>
      <c r="GW291" s="138"/>
      <c r="GX291" s="138"/>
      <c r="GY291" s="138"/>
      <c r="GZ291" s="138"/>
      <c r="HA291" s="138"/>
      <c r="HB291" s="138"/>
      <c r="HC291" s="138"/>
      <c r="HD291" s="138"/>
      <c r="HE291" s="138"/>
      <c r="HF291" s="138"/>
      <c r="HG291" s="138"/>
      <c r="HH291" s="138"/>
      <c r="HI291" s="138"/>
      <c r="HJ291" s="138"/>
      <c r="HK291" s="138"/>
      <c r="HL291" s="138"/>
      <c r="HM291" s="138"/>
      <c r="HN291" s="138"/>
      <c r="HO291" s="138"/>
      <c r="HP291" s="138"/>
      <c r="HQ291" s="138"/>
      <c r="HR291" s="138"/>
      <c r="HS291" s="138"/>
      <c r="HT291" s="138"/>
      <c r="HU291" s="138"/>
      <c r="HV291" s="138"/>
      <c r="HW291" s="138"/>
      <c r="HX291" s="138"/>
      <c r="HY291" s="138"/>
      <c r="HZ291" s="138"/>
      <c r="IA291" s="138"/>
      <c r="IB291" s="138"/>
      <c r="IC291" s="138"/>
      <c r="ID291" s="138"/>
      <c r="IE291" s="138"/>
      <c r="IF291" s="138"/>
      <c r="IG291" s="138"/>
      <c r="IH291" s="138"/>
      <c r="II291" s="138"/>
      <c r="IJ291" s="138"/>
      <c r="IK291" s="138"/>
      <c r="IL291" s="138"/>
      <c r="IM291" s="138"/>
      <c r="IN291" s="138"/>
      <c r="IO291" s="138"/>
      <c r="IP291" s="138"/>
      <c r="IQ291" s="138"/>
      <c r="IR291" s="138"/>
      <c r="IS291" s="138"/>
      <c r="IT291" s="138"/>
      <c r="IU291" s="138"/>
      <c r="IV291" s="138"/>
      <c r="IW291" s="138"/>
      <c r="IX291" s="138"/>
      <c r="IY291" s="138"/>
      <c r="IZ291" s="138"/>
      <c r="JA291" s="138"/>
      <c r="JB291" s="138"/>
      <c r="JC291" s="138"/>
      <c r="JD291" s="138"/>
      <c r="JE291" s="138"/>
      <c r="JF291" s="138"/>
      <c r="JG291" s="138"/>
      <c r="JH291" s="138"/>
      <c r="JI291" s="138"/>
      <c r="JJ291" s="138"/>
      <c r="JK291" s="138"/>
      <c r="JL291" s="138"/>
      <c r="JM291" s="138"/>
      <c r="JN291" s="138"/>
      <c r="JO291" s="138"/>
      <c r="JP291" s="138"/>
      <c r="JQ291" s="138"/>
      <c r="JR291" s="138"/>
      <c r="JS291" s="138"/>
      <c r="JT291" s="138"/>
      <c r="JU291" s="138"/>
      <c r="JV291" s="138"/>
      <c r="JW291" s="138"/>
      <c r="JX291" s="138"/>
      <c r="JY291" s="138"/>
      <c r="JZ291" s="138"/>
      <c r="KA291" s="138"/>
      <c r="KB291" s="138"/>
      <c r="KC291" s="138"/>
      <c r="KD291" s="138"/>
      <c r="KE291" s="138"/>
      <c r="KF291" s="138"/>
      <c r="KG291" s="138"/>
      <c r="KH291" s="138"/>
      <c r="KI291" s="138"/>
      <c r="KJ291" s="138"/>
      <c r="KK291" s="138"/>
      <c r="KL291" s="138"/>
      <c r="KM291" s="138"/>
      <c r="KN291" s="138"/>
      <c r="KO291" s="138"/>
      <c r="KP291" s="138"/>
      <c r="KQ291" s="138"/>
      <c r="KR291" s="138"/>
      <c r="KS291" s="138"/>
      <c r="KT291" s="138"/>
      <c r="KU291" s="138"/>
      <c r="KV291" s="138"/>
      <c r="KW291" s="138"/>
      <c r="KX291" s="138"/>
      <c r="KY291" s="138"/>
      <c r="KZ291" s="138"/>
      <c r="LA291" s="138"/>
      <c r="LB291" s="138"/>
      <c r="LC291" s="138"/>
      <c r="LD291" s="138"/>
      <c r="LE291" s="138"/>
      <c r="LF291" s="138"/>
      <c r="LG291" s="138"/>
      <c r="LH291" s="138"/>
      <c r="LI291" s="138"/>
      <c r="LJ291" s="138"/>
      <c r="LK291" s="138"/>
      <c r="LL291" s="138"/>
      <c r="LM291" s="138"/>
      <c r="LN291" s="138"/>
      <c r="LO291" s="138"/>
      <c r="LP291" s="138"/>
      <c r="LQ291" s="138"/>
      <c r="LR291" s="138"/>
      <c r="LS291" s="138"/>
      <c r="LT291" s="138"/>
      <c r="LU291" s="138"/>
      <c r="LV291" s="138"/>
      <c r="LW291" s="138"/>
      <c r="LX291" s="138"/>
      <c r="LY291" s="138"/>
      <c r="LZ291" s="138"/>
      <c r="MA291" s="138"/>
      <c r="MB291" s="138"/>
      <c r="MC291" s="138"/>
      <c r="MD291" s="138"/>
      <c r="ME291" s="138"/>
      <c r="MF291" s="138"/>
      <c r="MG291" s="138"/>
      <c r="MH291" s="138"/>
      <c r="MI291" s="138"/>
      <c r="MJ291" s="138"/>
      <c r="MK291" s="138"/>
      <c r="ML291" s="138"/>
      <c r="MM291" s="138"/>
      <c r="MN291" s="138"/>
      <c r="MO291" s="138"/>
      <c r="MP291" s="138"/>
      <c r="MQ291" s="138"/>
      <c r="MR291" s="138"/>
      <c r="MS291" s="138"/>
      <c r="MT291" s="138"/>
      <c r="MU291" s="138"/>
      <c r="MV291" s="138"/>
      <c r="MW291" s="138"/>
      <c r="MX291" s="138"/>
      <c r="MY291" s="138"/>
      <c r="MZ291" s="138"/>
      <c r="NA291" s="138"/>
      <c r="NB291" s="138"/>
      <c r="NC291" s="138"/>
      <c r="ND291" s="138"/>
      <c r="NE291" s="138"/>
      <c r="NF291" s="138"/>
      <c r="NG291" s="138"/>
      <c r="NH291" s="138"/>
      <c r="NI291" s="138"/>
      <c r="NJ291" s="138"/>
      <c r="NK291" s="138"/>
      <c r="NL291" s="138"/>
      <c r="NM291" s="138"/>
      <c r="NN291" s="138"/>
      <c r="NO291" s="138"/>
      <c r="NP291" s="138"/>
      <c r="NQ291" s="138"/>
      <c r="NR291" s="138"/>
      <c r="NS291" s="138"/>
      <c r="NT291" s="138"/>
      <c r="NU291" s="138"/>
      <c r="NV291" s="138"/>
      <c r="NW291" s="138"/>
      <c r="NX291" s="138"/>
      <c r="NY291" s="138"/>
      <c r="NZ291" s="138"/>
      <c r="OA291" s="138"/>
      <c r="OB291" s="138"/>
      <c r="OC291" s="138"/>
      <c r="OD291" s="138"/>
      <c r="OE291" s="138"/>
      <c r="OF291" s="138"/>
      <c r="OG291" s="138"/>
      <c r="OH291" s="138"/>
      <c r="OI291" s="138"/>
      <c r="OJ291" s="138"/>
      <c r="OK291" s="138"/>
      <c r="OL291" s="138"/>
      <c r="OM291" s="138"/>
      <c r="ON291" s="138"/>
      <c r="OO291" s="138"/>
      <c r="OP291" s="138"/>
      <c r="OQ291" s="138"/>
      <c r="OR291" s="138"/>
      <c r="OS291" s="138"/>
      <c r="OT291" s="138"/>
      <c r="OU291" s="138"/>
      <c r="OV291" s="138"/>
      <c r="OW291" s="138"/>
      <c r="OX291" s="138"/>
      <c r="OY291" s="138"/>
      <c r="OZ291" s="138"/>
      <c r="PA291" s="138"/>
      <c r="PB291" s="138"/>
      <c r="PC291" s="138"/>
      <c r="PD291" s="138"/>
      <c r="PE291" s="138"/>
      <c r="PF291" s="138"/>
      <c r="PG291" s="138"/>
      <c r="PH291" s="138"/>
      <c r="PI291" s="138"/>
      <c r="PJ291" s="138"/>
      <c r="PK291" s="138"/>
      <c r="PL291" s="138"/>
      <c r="PM291" s="138"/>
      <c r="PN291" s="138"/>
      <c r="PO291" s="138"/>
      <c r="PP291" s="138"/>
      <c r="PQ291" s="138"/>
      <c r="PR291" s="138"/>
      <c r="PS291" s="138"/>
      <c r="PT291" s="138"/>
      <c r="PU291" s="138"/>
      <c r="PV291" s="138"/>
      <c r="PW291" s="138"/>
      <c r="PX291" s="138"/>
      <c r="PY291" s="138"/>
      <c r="PZ291" s="138"/>
      <c r="QA291" s="138"/>
      <c r="QB291" s="138"/>
      <c r="QC291" s="138"/>
      <c r="QD291" s="138"/>
      <c r="QE291" s="138"/>
      <c r="QF291" s="138"/>
      <c r="QG291" s="138"/>
      <c r="QH291" s="138"/>
      <c r="QI291" s="138"/>
      <c r="QJ291" s="138"/>
      <c r="QK291" s="138"/>
      <c r="QL291" s="138"/>
      <c r="QM291" s="138"/>
      <c r="QN291" s="138"/>
      <c r="QO291" s="138"/>
      <c r="QP291" s="138"/>
      <c r="QQ291" s="138"/>
      <c r="QR291" s="138"/>
      <c r="QS291" s="138"/>
      <c r="QT291" s="138"/>
      <c r="QU291" s="138"/>
      <c r="QV291" s="138"/>
      <c r="QW291" s="138"/>
      <c r="QX291" s="138"/>
      <c r="QY291" s="138"/>
      <c r="QZ291" s="138"/>
      <c r="RA291" s="138"/>
      <c r="RB291" s="138"/>
      <c r="RC291" s="138"/>
      <c r="RD291" s="138"/>
      <c r="RE291" s="138"/>
      <c r="RF291" s="138"/>
      <c r="RG291" s="138"/>
      <c r="RH291" s="138"/>
      <c r="RI291" s="138"/>
      <c r="RJ291" s="138"/>
      <c r="RK291" s="138"/>
      <c r="RL291" s="138"/>
      <c r="RM291" s="138"/>
      <c r="RN291" s="138"/>
      <c r="XFD291" s="148"/>
    </row>
    <row r="292" spans="1:482 16384:16384" s="129" customFormat="1" ht="8.15" customHeight="1">
      <c r="A292" s="154"/>
      <c r="B292" s="155"/>
      <c r="C292" s="150"/>
      <c r="D292" s="148"/>
      <c r="E292" s="151"/>
      <c r="F292" s="151"/>
    </row>
    <row r="293" spans="1:482 16384:16384" s="129" customFormat="1" ht="19.5" customHeight="1">
      <c r="A293" s="204" t="s">
        <v>4177</v>
      </c>
      <c r="B293" s="146" t="s">
        <v>4178</v>
      </c>
      <c r="C293" s="237"/>
      <c r="D293" s="189"/>
      <c r="E293" s="189"/>
      <c r="F293" s="189"/>
      <c r="I293" s="289"/>
      <c r="L293" s="138"/>
      <c r="M293" s="138"/>
      <c r="N293" s="138"/>
      <c r="O293" s="138"/>
      <c r="P293" s="138"/>
      <c r="Q293" s="138"/>
      <c r="R293" s="138"/>
      <c r="S293" s="138"/>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8"/>
      <c r="BL293" s="138"/>
      <c r="BM293" s="138"/>
      <c r="BN293" s="138"/>
      <c r="BO293" s="138"/>
      <c r="BP293" s="138"/>
      <c r="BQ293" s="138"/>
      <c r="BR293" s="138"/>
      <c r="BS293" s="138"/>
      <c r="BT293" s="138"/>
      <c r="BU293" s="138"/>
      <c r="BV293" s="138"/>
      <c r="BW293" s="138"/>
      <c r="BX293" s="138"/>
      <c r="BY293" s="138"/>
      <c r="BZ293" s="138"/>
      <c r="CA293" s="138"/>
      <c r="CB293" s="138"/>
      <c r="CC293" s="138"/>
      <c r="CD293" s="138"/>
      <c r="CE293" s="138"/>
      <c r="CF293" s="138"/>
      <c r="CG293" s="138"/>
      <c r="CH293" s="138"/>
      <c r="CI293" s="138"/>
      <c r="CJ293" s="138"/>
      <c r="CK293" s="138"/>
      <c r="CL293" s="138"/>
      <c r="CM293" s="138"/>
      <c r="CN293" s="138"/>
      <c r="CO293" s="138"/>
      <c r="CP293" s="138"/>
      <c r="CQ293" s="138"/>
      <c r="CR293" s="138"/>
      <c r="CS293" s="138"/>
      <c r="CT293" s="138"/>
      <c r="CU293" s="138"/>
      <c r="CV293" s="138"/>
      <c r="CW293" s="138"/>
      <c r="CX293" s="138"/>
      <c r="CY293" s="138"/>
      <c r="CZ293" s="138"/>
      <c r="DA293" s="138"/>
      <c r="DB293" s="138"/>
      <c r="DC293" s="138"/>
      <c r="DD293" s="138"/>
      <c r="DE293" s="138"/>
      <c r="DF293" s="138"/>
      <c r="DG293" s="138"/>
      <c r="DH293" s="138"/>
      <c r="DI293" s="138"/>
      <c r="DJ293" s="138"/>
      <c r="DK293" s="138"/>
      <c r="DL293" s="138"/>
      <c r="DM293" s="138"/>
      <c r="DN293" s="138"/>
      <c r="DO293" s="138"/>
      <c r="DP293" s="138"/>
      <c r="DQ293" s="138"/>
      <c r="DR293" s="138"/>
      <c r="DS293" s="138"/>
      <c r="DT293" s="138"/>
      <c r="DU293" s="138"/>
      <c r="DV293" s="138"/>
      <c r="DW293" s="138"/>
      <c r="DX293" s="138"/>
      <c r="DY293" s="138"/>
      <c r="DZ293" s="138"/>
      <c r="EA293" s="138"/>
      <c r="EB293" s="138"/>
      <c r="EC293" s="138"/>
      <c r="ED293" s="138"/>
      <c r="EE293" s="138"/>
      <c r="EF293" s="138"/>
      <c r="EG293" s="138"/>
      <c r="EH293" s="138"/>
      <c r="EI293" s="138"/>
      <c r="EJ293" s="138"/>
      <c r="EK293" s="138"/>
      <c r="EL293" s="138"/>
      <c r="EM293" s="138"/>
      <c r="EN293" s="138"/>
      <c r="EO293" s="138"/>
      <c r="EP293" s="138"/>
      <c r="EQ293" s="138"/>
      <c r="ER293" s="138"/>
      <c r="ES293" s="138"/>
      <c r="ET293" s="138"/>
      <c r="EU293" s="138"/>
      <c r="EV293" s="138"/>
      <c r="EW293" s="138"/>
      <c r="EX293" s="138"/>
      <c r="EY293" s="138"/>
      <c r="EZ293" s="138"/>
      <c r="FA293" s="138"/>
      <c r="FB293" s="138"/>
      <c r="FC293" s="138"/>
      <c r="FD293" s="138"/>
      <c r="FE293" s="138"/>
      <c r="FF293" s="138"/>
      <c r="FG293" s="138"/>
      <c r="FH293" s="138"/>
      <c r="FI293" s="138"/>
      <c r="FJ293" s="138"/>
      <c r="FK293" s="138"/>
      <c r="FL293" s="138"/>
      <c r="FM293" s="138"/>
      <c r="FN293" s="138"/>
      <c r="FO293" s="138"/>
      <c r="FP293" s="138"/>
      <c r="FQ293" s="138"/>
      <c r="FR293" s="138"/>
      <c r="FS293" s="138"/>
      <c r="FT293" s="138"/>
      <c r="FU293" s="138"/>
      <c r="FV293" s="138"/>
      <c r="FW293" s="138"/>
      <c r="FX293" s="138"/>
      <c r="FY293" s="138"/>
      <c r="FZ293" s="138"/>
      <c r="GA293" s="138"/>
      <c r="GB293" s="138"/>
      <c r="GC293" s="138"/>
      <c r="GD293" s="138"/>
      <c r="GE293" s="138"/>
      <c r="GF293" s="138"/>
      <c r="GG293" s="138"/>
      <c r="GH293" s="138"/>
      <c r="GI293" s="138"/>
      <c r="GJ293" s="138"/>
      <c r="GK293" s="138"/>
      <c r="GL293" s="138"/>
      <c r="GM293" s="138"/>
      <c r="GN293" s="138"/>
      <c r="GO293" s="138"/>
      <c r="GP293" s="138"/>
      <c r="GQ293" s="138"/>
      <c r="GR293" s="138"/>
      <c r="GS293" s="138"/>
      <c r="GT293" s="138"/>
      <c r="GU293" s="138"/>
      <c r="GV293" s="138"/>
      <c r="GW293" s="138"/>
      <c r="GX293" s="138"/>
      <c r="GY293" s="138"/>
      <c r="GZ293" s="138"/>
      <c r="HA293" s="138"/>
      <c r="HB293" s="138"/>
      <c r="HC293" s="138"/>
      <c r="HD293" s="138"/>
      <c r="HE293" s="138"/>
      <c r="HF293" s="138"/>
      <c r="HG293" s="138"/>
      <c r="HH293" s="138"/>
      <c r="HI293" s="138"/>
      <c r="HJ293" s="138"/>
      <c r="HK293" s="138"/>
      <c r="HL293" s="138"/>
      <c r="HM293" s="138"/>
      <c r="HN293" s="138"/>
      <c r="HO293" s="138"/>
      <c r="HP293" s="138"/>
      <c r="HQ293" s="138"/>
      <c r="HR293" s="138"/>
      <c r="HS293" s="138"/>
      <c r="HT293" s="138"/>
      <c r="HU293" s="138"/>
      <c r="HV293" s="138"/>
      <c r="HW293" s="138"/>
      <c r="HX293" s="138"/>
      <c r="HY293" s="138"/>
      <c r="HZ293" s="138"/>
      <c r="IA293" s="138"/>
      <c r="IB293" s="138"/>
      <c r="IC293" s="138"/>
      <c r="ID293" s="138"/>
      <c r="IE293" s="138"/>
      <c r="IF293" s="138"/>
      <c r="IG293" s="138"/>
      <c r="IH293" s="138"/>
      <c r="II293" s="138"/>
      <c r="IJ293" s="138"/>
      <c r="IK293" s="138"/>
      <c r="IL293" s="138"/>
      <c r="IM293" s="138"/>
      <c r="IN293" s="138"/>
      <c r="IO293" s="138"/>
      <c r="IP293" s="138"/>
      <c r="IQ293" s="138"/>
      <c r="IR293" s="138"/>
      <c r="IS293" s="138"/>
      <c r="IT293" s="138"/>
      <c r="IU293" s="138"/>
      <c r="IV293" s="138"/>
      <c r="IW293" s="138"/>
      <c r="IX293" s="138"/>
      <c r="IY293" s="138"/>
      <c r="IZ293" s="138"/>
      <c r="JA293" s="138"/>
      <c r="JB293" s="138"/>
      <c r="JC293" s="138"/>
      <c r="JD293" s="138"/>
      <c r="JE293" s="138"/>
      <c r="JF293" s="138"/>
      <c r="JG293" s="138"/>
      <c r="JH293" s="138"/>
      <c r="JI293" s="138"/>
      <c r="JJ293" s="138"/>
      <c r="JK293" s="138"/>
      <c r="JL293" s="138"/>
      <c r="JM293" s="138"/>
      <c r="JN293" s="138"/>
      <c r="JO293" s="138"/>
      <c r="JP293" s="138"/>
      <c r="JQ293" s="138"/>
      <c r="JR293" s="138"/>
      <c r="JS293" s="138"/>
      <c r="JT293" s="138"/>
      <c r="JU293" s="138"/>
      <c r="JV293" s="138"/>
      <c r="JW293" s="138"/>
      <c r="JX293" s="138"/>
      <c r="JY293" s="138"/>
      <c r="JZ293" s="138"/>
      <c r="KA293" s="138"/>
      <c r="KB293" s="138"/>
      <c r="KC293" s="138"/>
      <c r="KD293" s="138"/>
      <c r="KE293" s="138"/>
      <c r="KF293" s="138"/>
      <c r="KG293" s="138"/>
      <c r="KH293" s="138"/>
      <c r="KI293" s="138"/>
      <c r="KJ293" s="138"/>
      <c r="KK293" s="138"/>
      <c r="KL293" s="138"/>
      <c r="KM293" s="138"/>
      <c r="KN293" s="138"/>
      <c r="KO293" s="138"/>
      <c r="KP293" s="138"/>
      <c r="KQ293" s="138"/>
      <c r="KR293" s="138"/>
      <c r="KS293" s="138"/>
      <c r="KT293" s="138"/>
      <c r="KU293" s="138"/>
      <c r="KV293" s="138"/>
      <c r="KW293" s="138"/>
      <c r="KX293" s="138"/>
      <c r="KY293" s="138"/>
      <c r="KZ293" s="138"/>
      <c r="LA293" s="138"/>
      <c r="LB293" s="138"/>
      <c r="LC293" s="138"/>
      <c r="LD293" s="138"/>
      <c r="LE293" s="138"/>
      <c r="LF293" s="138"/>
      <c r="LG293" s="138"/>
      <c r="LH293" s="138"/>
      <c r="LI293" s="138"/>
      <c r="LJ293" s="138"/>
      <c r="LK293" s="138"/>
      <c r="LL293" s="138"/>
      <c r="LM293" s="138"/>
      <c r="LN293" s="138"/>
      <c r="LO293" s="138"/>
      <c r="LP293" s="138"/>
      <c r="LQ293" s="138"/>
      <c r="LR293" s="138"/>
      <c r="LS293" s="138"/>
      <c r="LT293" s="138"/>
      <c r="LU293" s="138"/>
      <c r="LV293" s="138"/>
      <c r="LW293" s="138"/>
      <c r="LX293" s="138"/>
      <c r="LY293" s="138"/>
      <c r="LZ293" s="138"/>
      <c r="MA293" s="138"/>
      <c r="MB293" s="138"/>
      <c r="MC293" s="138"/>
      <c r="MD293" s="138"/>
      <c r="ME293" s="138"/>
      <c r="MF293" s="138"/>
      <c r="MG293" s="138"/>
      <c r="MH293" s="138"/>
      <c r="MI293" s="138"/>
      <c r="MJ293" s="138"/>
      <c r="MK293" s="138"/>
      <c r="ML293" s="138"/>
      <c r="MM293" s="138"/>
      <c r="MN293" s="138"/>
      <c r="MO293" s="138"/>
      <c r="MP293" s="138"/>
      <c r="MQ293" s="138"/>
      <c r="MR293" s="138"/>
      <c r="MS293" s="138"/>
      <c r="MT293" s="138"/>
      <c r="MU293" s="138"/>
      <c r="MV293" s="138"/>
      <c r="MW293" s="138"/>
      <c r="MX293" s="138"/>
      <c r="MY293" s="138"/>
      <c r="MZ293" s="138"/>
      <c r="NA293" s="138"/>
      <c r="NB293" s="138"/>
      <c r="NC293" s="138"/>
      <c r="ND293" s="138"/>
      <c r="NE293" s="138"/>
      <c r="NF293" s="138"/>
      <c r="NG293" s="138"/>
      <c r="NH293" s="138"/>
      <c r="NI293" s="138"/>
      <c r="NJ293" s="138"/>
      <c r="NK293" s="138"/>
      <c r="NL293" s="138"/>
      <c r="NM293" s="138"/>
      <c r="NN293" s="138"/>
      <c r="NO293" s="138"/>
      <c r="NP293" s="138"/>
      <c r="NQ293" s="138"/>
      <c r="NR293" s="138"/>
      <c r="NS293" s="138"/>
      <c r="NT293" s="138"/>
      <c r="NU293" s="138"/>
      <c r="NV293" s="138"/>
      <c r="NW293" s="138"/>
      <c r="NX293" s="138"/>
      <c r="NY293" s="138"/>
      <c r="NZ293" s="138"/>
      <c r="OA293" s="138"/>
      <c r="OB293" s="138"/>
      <c r="OC293" s="138"/>
      <c r="OD293" s="138"/>
      <c r="OE293" s="138"/>
      <c r="OF293" s="138"/>
      <c r="OG293" s="138"/>
      <c r="OH293" s="138"/>
      <c r="OI293" s="138"/>
      <c r="OJ293" s="138"/>
      <c r="OK293" s="138"/>
      <c r="OL293" s="138"/>
      <c r="OM293" s="138"/>
      <c r="ON293" s="138"/>
      <c r="OO293" s="138"/>
      <c r="OP293" s="138"/>
      <c r="OQ293" s="138"/>
      <c r="OR293" s="138"/>
      <c r="OS293" s="138"/>
      <c r="OT293" s="138"/>
      <c r="OU293" s="138"/>
      <c r="OV293" s="138"/>
      <c r="OW293" s="138"/>
      <c r="OX293" s="138"/>
      <c r="OY293" s="138"/>
      <c r="OZ293" s="138"/>
      <c r="PA293" s="138"/>
      <c r="PB293" s="138"/>
      <c r="PC293" s="138"/>
      <c r="PD293" s="138"/>
      <c r="PE293" s="138"/>
      <c r="PF293" s="138"/>
      <c r="PG293" s="138"/>
      <c r="PH293" s="138"/>
      <c r="PI293" s="138"/>
      <c r="PJ293" s="138"/>
      <c r="PK293" s="138"/>
      <c r="PL293" s="138"/>
      <c r="PM293" s="138"/>
      <c r="PN293" s="138"/>
      <c r="PO293" s="138"/>
      <c r="PP293" s="138"/>
      <c r="PQ293" s="138"/>
      <c r="PR293" s="138"/>
      <c r="PS293" s="138"/>
      <c r="PT293" s="138"/>
      <c r="PU293" s="138"/>
      <c r="PV293" s="138"/>
      <c r="PW293" s="138"/>
      <c r="PX293" s="138"/>
      <c r="PY293" s="138"/>
      <c r="PZ293" s="138"/>
      <c r="QA293" s="138"/>
      <c r="QB293" s="138"/>
      <c r="QC293" s="138"/>
      <c r="QD293" s="138"/>
      <c r="QE293" s="138"/>
      <c r="QF293" s="138"/>
      <c r="QG293" s="138"/>
      <c r="QH293" s="138"/>
      <c r="QI293" s="138"/>
      <c r="QJ293" s="138"/>
      <c r="QK293" s="138"/>
      <c r="QL293" s="138"/>
      <c r="QM293" s="138"/>
      <c r="QN293" s="138"/>
      <c r="QO293" s="138"/>
      <c r="QP293" s="138"/>
      <c r="QQ293" s="138"/>
      <c r="QR293" s="138"/>
      <c r="QS293" s="138"/>
      <c r="QT293" s="138"/>
      <c r="QU293" s="138"/>
      <c r="QV293" s="138"/>
      <c r="QW293" s="138"/>
      <c r="QX293" s="138"/>
      <c r="QY293" s="138"/>
      <c r="QZ293" s="138"/>
      <c r="RA293" s="138"/>
      <c r="RB293" s="138"/>
      <c r="RC293" s="138"/>
      <c r="RD293" s="138"/>
      <c r="RE293" s="138"/>
      <c r="RF293" s="138"/>
      <c r="RG293" s="138"/>
      <c r="RH293" s="138"/>
      <c r="RI293" s="138"/>
      <c r="RJ293" s="138"/>
      <c r="RK293" s="138"/>
      <c r="RL293" s="138"/>
      <c r="RM293" s="138"/>
      <c r="RN293" s="138"/>
    </row>
    <row r="294" spans="1:482 16384:16384" s="135" customFormat="1" ht="15" customHeight="1">
      <c r="A294" s="152" t="s">
        <v>4179</v>
      </c>
      <c r="B294" s="153" t="s">
        <v>4180</v>
      </c>
      <c r="C294" s="261"/>
      <c r="D294" s="189"/>
      <c r="E294" s="323"/>
      <c r="F294" s="323"/>
      <c r="I294" s="287"/>
      <c r="L294" s="138"/>
      <c r="M294" s="138"/>
      <c r="N294" s="138"/>
      <c r="O294" s="138"/>
      <c r="P294" s="138"/>
      <c r="Q294" s="138"/>
      <c r="R294" s="138"/>
      <c r="S294" s="138"/>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8"/>
      <c r="BL294" s="138"/>
      <c r="BM294" s="138"/>
      <c r="BN294" s="138"/>
      <c r="BO294" s="138"/>
      <c r="BP294" s="138"/>
      <c r="BQ294" s="138"/>
      <c r="BR294" s="138"/>
      <c r="BS294" s="138"/>
      <c r="BT294" s="138"/>
      <c r="BU294" s="138"/>
      <c r="BV294" s="138"/>
      <c r="BW294" s="138"/>
      <c r="BX294" s="138"/>
      <c r="BY294" s="138"/>
      <c r="BZ294" s="138"/>
      <c r="CA294" s="138"/>
      <c r="CB294" s="138"/>
      <c r="CC294" s="138"/>
      <c r="CD294" s="138"/>
      <c r="CE294" s="138"/>
      <c r="CF294" s="138"/>
      <c r="CG294" s="138"/>
      <c r="CH294" s="138"/>
      <c r="CI294" s="138"/>
      <c r="CJ294" s="138"/>
      <c r="CK294" s="138"/>
      <c r="CL294" s="138"/>
      <c r="CM294" s="138"/>
      <c r="CN294" s="138"/>
      <c r="CO294" s="138"/>
      <c r="CP294" s="138"/>
      <c r="CQ294" s="138"/>
      <c r="CR294" s="138"/>
      <c r="CS294" s="138"/>
      <c r="CT294" s="138"/>
      <c r="CU294" s="138"/>
      <c r="CV294" s="138"/>
      <c r="CW294" s="138"/>
      <c r="CX294" s="138"/>
      <c r="CY294" s="138"/>
      <c r="CZ294" s="138"/>
      <c r="DA294" s="138"/>
      <c r="DB294" s="138"/>
      <c r="DC294" s="138"/>
      <c r="DD294" s="138"/>
      <c r="DE294" s="138"/>
      <c r="DF294" s="138"/>
      <c r="DG294" s="138"/>
      <c r="DH294" s="138"/>
      <c r="DI294" s="138"/>
      <c r="DJ294" s="138"/>
      <c r="DK294" s="138"/>
      <c r="DL294" s="138"/>
      <c r="DM294" s="138"/>
      <c r="DN294" s="138"/>
      <c r="DO294" s="138"/>
      <c r="DP294" s="138"/>
      <c r="DQ294" s="138"/>
      <c r="DR294" s="138"/>
      <c r="DS294" s="138"/>
      <c r="DT294" s="138"/>
      <c r="DU294" s="138"/>
      <c r="DV294" s="138"/>
      <c r="DW294" s="138"/>
      <c r="DX294" s="138"/>
      <c r="DY294" s="138"/>
      <c r="DZ294" s="138"/>
      <c r="EA294" s="138"/>
      <c r="EB294" s="138"/>
      <c r="EC294" s="138"/>
      <c r="ED294" s="138"/>
      <c r="EE294" s="138"/>
      <c r="EF294" s="138"/>
      <c r="EG294" s="138"/>
      <c r="EH294" s="138"/>
      <c r="EI294" s="138"/>
      <c r="EJ294" s="138"/>
      <c r="EK294" s="138"/>
      <c r="EL294" s="138"/>
      <c r="EM294" s="138"/>
      <c r="EN294" s="138"/>
      <c r="EO294" s="138"/>
      <c r="EP294" s="138"/>
      <c r="EQ294" s="138"/>
      <c r="ER294" s="138"/>
      <c r="ES294" s="138"/>
      <c r="ET294" s="138"/>
      <c r="EU294" s="138"/>
      <c r="EV294" s="138"/>
      <c r="EW294" s="138"/>
      <c r="EX294" s="138"/>
      <c r="EY294" s="138"/>
      <c r="EZ294" s="138"/>
      <c r="FA294" s="138"/>
      <c r="FB294" s="138"/>
      <c r="FC294" s="138"/>
      <c r="FD294" s="138"/>
      <c r="FE294" s="138"/>
      <c r="FF294" s="138"/>
      <c r="FG294" s="138"/>
      <c r="FH294" s="138"/>
      <c r="FI294" s="138"/>
      <c r="FJ294" s="138"/>
      <c r="FK294" s="138"/>
      <c r="FL294" s="138"/>
      <c r="FM294" s="138"/>
      <c r="FN294" s="138"/>
      <c r="FO294" s="138"/>
      <c r="FP294" s="138"/>
      <c r="FQ294" s="138"/>
      <c r="FR294" s="138"/>
      <c r="FS294" s="138"/>
      <c r="FT294" s="138"/>
      <c r="FU294" s="138"/>
      <c r="FV294" s="138"/>
      <c r="FW294" s="138"/>
      <c r="FX294" s="138"/>
      <c r="FY294" s="138"/>
      <c r="FZ294" s="138"/>
      <c r="GA294" s="138"/>
      <c r="GB294" s="138"/>
      <c r="GC294" s="138"/>
      <c r="GD294" s="138"/>
      <c r="GE294" s="138"/>
      <c r="GF294" s="138"/>
      <c r="GG294" s="138"/>
      <c r="GH294" s="138"/>
      <c r="GI294" s="138"/>
      <c r="GJ294" s="138"/>
      <c r="GK294" s="138"/>
      <c r="GL294" s="138"/>
      <c r="GM294" s="138"/>
      <c r="GN294" s="138"/>
      <c r="GO294" s="138"/>
      <c r="GP294" s="138"/>
      <c r="GQ294" s="138"/>
      <c r="GR294" s="138"/>
      <c r="GS294" s="138"/>
      <c r="GT294" s="138"/>
      <c r="GU294" s="138"/>
      <c r="GV294" s="138"/>
      <c r="GW294" s="138"/>
      <c r="GX294" s="138"/>
      <c r="GY294" s="138"/>
      <c r="GZ294" s="138"/>
      <c r="HA294" s="138"/>
      <c r="HB294" s="138"/>
      <c r="HC294" s="138"/>
      <c r="HD294" s="138"/>
      <c r="HE294" s="138"/>
      <c r="HF294" s="138"/>
      <c r="HG294" s="138"/>
      <c r="HH294" s="138"/>
      <c r="HI294" s="138"/>
      <c r="HJ294" s="138"/>
      <c r="HK294" s="138"/>
      <c r="HL294" s="138"/>
      <c r="HM294" s="138"/>
      <c r="HN294" s="138"/>
      <c r="HO294" s="138"/>
      <c r="HP294" s="138"/>
      <c r="HQ294" s="138"/>
      <c r="HR294" s="138"/>
      <c r="HS294" s="138"/>
      <c r="HT294" s="138"/>
      <c r="HU294" s="138"/>
      <c r="HV294" s="138"/>
      <c r="HW294" s="138"/>
      <c r="HX294" s="138"/>
      <c r="HY294" s="138"/>
      <c r="HZ294" s="138"/>
      <c r="IA294" s="138"/>
      <c r="IB294" s="138"/>
      <c r="IC294" s="138"/>
      <c r="ID294" s="138"/>
      <c r="IE294" s="138"/>
      <c r="IF294" s="138"/>
      <c r="IG294" s="138"/>
      <c r="IH294" s="138"/>
      <c r="II294" s="138"/>
      <c r="IJ294" s="138"/>
      <c r="IK294" s="138"/>
      <c r="IL294" s="138"/>
      <c r="IM294" s="138"/>
      <c r="IN294" s="138"/>
      <c r="IO294" s="138"/>
      <c r="IP294" s="138"/>
      <c r="IQ294" s="138"/>
      <c r="IR294" s="138"/>
      <c r="IS294" s="138"/>
      <c r="IT294" s="138"/>
      <c r="IU294" s="138"/>
      <c r="IV294" s="138"/>
      <c r="IW294" s="138"/>
      <c r="IX294" s="138"/>
      <c r="IY294" s="138"/>
      <c r="IZ294" s="138"/>
      <c r="JA294" s="138"/>
      <c r="JB294" s="138"/>
      <c r="JC294" s="138"/>
      <c r="JD294" s="138"/>
      <c r="JE294" s="138"/>
      <c r="JF294" s="138"/>
      <c r="JG294" s="138"/>
      <c r="JH294" s="138"/>
      <c r="JI294" s="138"/>
      <c r="JJ294" s="138"/>
      <c r="JK294" s="138"/>
      <c r="JL294" s="138"/>
      <c r="JM294" s="138"/>
      <c r="JN294" s="138"/>
      <c r="JO294" s="138"/>
      <c r="JP294" s="138"/>
      <c r="JQ294" s="138"/>
      <c r="JR294" s="138"/>
      <c r="JS294" s="138"/>
      <c r="JT294" s="138"/>
      <c r="JU294" s="138"/>
      <c r="JV294" s="138"/>
      <c r="JW294" s="138"/>
      <c r="JX294" s="138"/>
      <c r="JY294" s="138"/>
      <c r="JZ294" s="138"/>
      <c r="KA294" s="138"/>
      <c r="KB294" s="138"/>
      <c r="KC294" s="138"/>
      <c r="KD294" s="138"/>
      <c r="KE294" s="138"/>
      <c r="KF294" s="138"/>
      <c r="KG294" s="138"/>
      <c r="KH294" s="138"/>
      <c r="KI294" s="138"/>
      <c r="KJ294" s="138"/>
      <c r="KK294" s="138"/>
      <c r="KL294" s="138"/>
      <c r="KM294" s="138"/>
      <c r="KN294" s="138"/>
      <c r="KO294" s="138"/>
      <c r="KP294" s="138"/>
      <c r="KQ294" s="138"/>
      <c r="KR294" s="138"/>
      <c r="KS294" s="138"/>
      <c r="KT294" s="138"/>
      <c r="KU294" s="138"/>
      <c r="KV294" s="138"/>
      <c r="KW294" s="138"/>
      <c r="KX294" s="138"/>
      <c r="KY294" s="138"/>
      <c r="KZ294" s="138"/>
      <c r="LA294" s="138"/>
      <c r="LB294" s="138"/>
      <c r="LC294" s="138"/>
      <c r="LD294" s="138"/>
      <c r="LE294" s="138"/>
      <c r="LF294" s="138"/>
      <c r="LG294" s="138"/>
      <c r="LH294" s="138"/>
      <c r="LI294" s="138"/>
      <c r="LJ294" s="138"/>
      <c r="LK294" s="138"/>
      <c r="LL294" s="138"/>
      <c r="LM294" s="138"/>
      <c r="LN294" s="138"/>
      <c r="LO294" s="138"/>
      <c r="LP294" s="138"/>
      <c r="LQ294" s="138"/>
      <c r="LR294" s="138"/>
      <c r="LS294" s="138"/>
      <c r="LT294" s="138"/>
      <c r="LU294" s="138"/>
      <c r="LV294" s="138"/>
      <c r="LW294" s="138"/>
      <c r="LX294" s="138"/>
      <c r="LY294" s="138"/>
      <c r="LZ294" s="138"/>
      <c r="MA294" s="138"/>
      <c r="MB294" s="138"/>
      <c r="MC294" s="138"/>
      <c r="MD294" s="138"/>
      <c r="ME294" s="138"/>
      <c r="MF294" s="138"/>
      <c r="MG294" s="138"/>
      <c r="MH294" s="138"/>
      <c r="MI294" s="138"/>
      <c r="MJ294" s="138"/>
      <c r="MK294" s="138"/>
      <c r="ML294" s="138"/>
      <c r="MM294" s="138"/>
      <c r="MN294" s="138"/>
      <c r="MO294" s="138"/>
      <c r="MP294" s="138"/>
      <c r="MQ294" s="138"/>
      <c r="MR294" s="138"/>
      <c r="MS294" s="138"/>
      <c r="MT294" s="138"/>
      <c r="MU294" s="138"/>
      <c r="MV294" s="138"/>
      <c r="MW294" s="138"/>
      <c r="MX294" s="138"/>
      <c r="MY294" s="138"/>
      <c r="MZ294" s="138"/>
      <c r="NA294" s="138"/>
      <c r="NB294" s="138"/>
      <c r="NC294" s="138"/>
      <c r="ND294" s="138"/>
      <c r="NE294" s="138"/>
      <c r="NF294" s="138"/>
      <c r="NG294" s="138"/>
      <c r="NH294" s="138"/>
      <c r="NI294" s="138"/>
      <c r="NJ294" s="138"/>
      <c r="NK294" s="138"/>
      <c r="NL294" s="138"/>
      <c r="NM294" s="138"/>
      <c r="NN294" s="138"/>
      <c r="NO294" s="138"/>
      <c r="NP294" s="138"/>
      <c r="NQ294" s="138"/>
      <c r="NR294" s="138"/>
      <c r="NS294" s="138"/>
      <c r="NT294" s="138"/>
      <c r="NU294" s="138"/>
      <c r="NV294" s="138"/>
      <c r="NW294" s="138"/>
      <c r="NX294" s="138"/>
      <c r="NY294" s="138"/>
      <c r="NZ294" s="138"/>
      <c r="OA294" s="138"/>
      <c r="OB294" s="138"/>
      <c r="OC294" s="138"/>
      <c r="OD294" s="138"/>
      <c r="OE294" s="138"/>
      <c r="OF294" s="138"/>
      <c r="OG294" s="138"/>
      <c r="OH294" s="138"/>
      <c r="OI294" s="138"/>
      <c r="OJ294" s="138"/>
      <c r="OK294" s="138"/>
      <c r="OL294" s="138"/>
      <c r="OM294" s="138"/>
      <c r="ON294" s="138"/>
      <c r="OO294" s="138"/>
      <c r="OP294" s="138"/>
      <c r="OQ294" s="138"/>
      <c r="OR294" s="138"/>
      <c r="OS294" s="138"/>
      <c r="OT294" s="138"/>
      <c r="OU294" s="138"/>
      <c r="OV294" s="138"/>
      <c r="OW294" s="138"/>
      <c r="OX294" s="138"/>
      <c r="OY294" s="138"/>
      <c r="OZ294" s="138"/>
      <c r="PA294" s="138"/>
      <c r="PB294" s="138"/>
      <c r="PC294" s="138"/>
      <c r="PD294" s="138"/>
      <c r="PE294" s="138"/>
      <c r="PF294" s="138"/>
      <c r="PG294" s="138"/>
      <c r="PH294" s="138"/>
      <c r="PI294" s="138"/>
      <c r="PJ294" s="138"/>
      <c r="PK294" s="138"/>
      <c r="PL294" s="138"/>
      <c r="PM294" s="138"/>
      <c r="PN294" s="138"/>
      <c r="PO294" s="138"/>
      <c r="PP294" s="138"/>
      <c r="PQ294" s="138"/>
      <c r="PR294" s="138"/>
      <c r="PS294" s="138"/>
      <c r="PT294" s="138"/>
      <c r="PU294" s="138"/>
      <c r="PV294" s="138"/>
      <c r="PW294" s="138"/>
      <c r="PX294" s="138"/>
      <c r="PY294" s="138"/>
      <c r="PZ294" s="138"/>
      <c r="QA294" s="138"/>
      <c r="QB294" s="138"/>
      <c r="QC294" s="138"/>
      <c r="QD294" s="138"/>
      <c r="QE294" s="138"/>
      <c r="QF294" s="138"/>
      <c r="QG294" s="138"/>
      <c r="QH294" s="138"/>
      <c r="QI294" s="138"/>
      <c r="QJ294" s="138"/>
      <c r="QK294" s="138"/>
      <c r="QL294" s="138"/>
      <c r="QM294" s="138"/>
      <c r="QN294" s="138"/>
      <c r="QO294" s="138"/>
      <c r="QP294" s="138"/>
      <c r="QQ294" s="138"/>
      <c r="QR294" s="138"/>
      <c r="QS294" s="138"/>
      <c r="QT294" s="138"/>
      <c r="QU294" s="138"/>
      <c r="QV294" s="138"/>
      <c r="QW294" s="138"/>
      <c r="QX294" s="138"/>
      <c r="QY294" s="138"/>
      <c r="QZ294" s="138"/>
      <c r="RA294" s="138"/>
      <c r="RB294" s="138"/>
      <c r="RC294" s="138"/>
      <c r="RD294" s="138"/>
      <c r="RE294" s="138"/>
      <c r="RF294" s="138"/>
      <c r="RG294" s="138"/>
      <c r="RH294" s="138"/>
      <c r="RI294" s="138"/>
      <c r="RJ294" s="138"/>
      <c r="RK294" s="138"/>
      <c r="RL294" s="138"/>
      <c r="RM294" s="138"/>
      <c r="RN294" s="138"/>
      <c r="XFD294" s="129"/>
    </row>
    <row r="295" spans="1:482 16384:16384" s="136" customFormat="1" ht="15" customHeight="1">
      <c r="A295" s="152" t="s">
        <v>14125</v>
      </c>
      <c r="B295" s="262" t="s">
        <v>4182</v>
      </c>
      <c r="C295" s="261"/>
      <c r="D295" s="284"/>
      <c r="E295" s="151"/>
      <c r="F295" s="151"/>
      <c r="I295" s="276"/>
      <c r="L295" s="138"/>
      <c r="M295" s="138"/>
      <c r="N295" s="138"/>
      <c r="O295" s="138"/>
      <c r="P295" s="138"/>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c r="BL295" s="138"/>
      <c r="BM295" s="138"/>
      <c r="BN295" s="138"/>
      <c r="BO295" s="138"/>
      <c r="BP295" s="138"/>
      <c r="BQ295" s="138"/>
      <c r="BR295" s="138"/>
      <c r="BS295" s="138"/>
      <c r="BT295" s="138"/>
      <c r="BU295" s="138"/>
      <c r="BV295" s="138"/>
      <c r="BW295" s="138"/>
      <c r="BX295" s="138"/>
      <c r="BY295" s="138"/>
      <c r="BZ295" s="138"/>
      <c r="CA295" s="138"/>
      <c r="CB295" s="138"/>
      <c r="CC295" s="138"/>
      <c r="CD295" s="138"/>
      <c r="CE295" s="138"/>
      <c r="CF295" s="138"/>
      <c r="CG295" s="138"/>
      <c r="CH295" s="138"/>
      <c r="CI295" s="138"/>
      <c r="CJ295" s="138"/>
      <c r="CK295" s="138"/>
      <c r="CL295" s="138"/>
      <c r="CM295" s="138"/>
      <c r="CN295" s="138"/>
      <c r="CO295" s="138"/>
      <c r="CP295" s="138"/>
      <c r="CQ295" s="138"/>
      <c r="CR295" s="138"/>
      <c r="CS295" s="138"/>
      <c r="CT295" s="138"/>
      <c r="CU295" s="138"/>
      <c r="CV295" s="138"/>
      <c r="CW295" s="138"/>
      <c r="CX295" s="138"/>
      <c r="CY295" s="138"/>
      <c r="CZ295" s="138"/>
      <c r="DA295" s="138"/>
      <c r="DB295" s="138"/>
      <c r="DC295" s="138"/>
      <c r="DD295" s="138"/>
      <c r="DE295" s="138"/>
      <c r="DF295" s="138"/>
      <c r="DG295" s="138"/>
      <c r="DH295" s="138"/>
      <c r="DI295" s="138"/>
      <c r="DJ295" s="138"/>
      <c r="DK295" s="138"/>
      <c r="DL295" s="138"/>
      <c r="DM295" s="138"/>
      <c r="DN295" s="138"/>
      <c r="DO295" s="138"/>
      <c r="DP295" s="138"/>
      <c r="DQ295" s="138"/>
      <c r="DR295" s="138"/>
      <c r="DS295" s="138"/>
      <c r="DT295" s="138"/>
      <c r="DU295" s="138"/>
      <c r="DV295" s="138"/>
      <c r="DW295" s="138"/>
      <c r="DX295" s="138"/>
      <c r="DY295" s="138"/>
      <c r="DZ295" s="138"/>
      <c r="EA295" s="138"/>
      <c r="EB295" s="138"/>
      <c r="EC295" s="138"/>
      <c r="ED295" s="138"/>
      <c r="EE295" s="138"/>
      <c r="EF295" s="138"/>
      <c r="EG295" s="138"/>
      <c r="EH295" s="138"/>
      <c r="EI295" s="138"/>
      <c r="EJ295" s="138"/>
      <c r="EK295" s="138"/>
      <c r="EL295" s="138"/>
      <c r="EM295" s="138"/>
      <c r="EN295" s="138"/>
      <c r="EO295" s="138"/>
      <c r="EP295" s="138"/>
      <c r="EQ295" s="138"/>
      <c r="ER295" s="138"/>
      <c r="ES295" s="138"/>
      <c r="ET295" s="138"/>
      <c r="EU295" s="138"/>
      <c r="EV295" s="138"/>
      <c r="EW295" s="138"/>
      <c r="EX295" s="138"/>
      <c r="EY295" s="138"/>
      <c r="EZ295" s="138"/>
      <c r="FA295" s="138"/>
      <c r="FB295" s="138"/>
      <c r="FC295" s="138"/>
      <c r="FD295" s="138"/>
      <c r="FE295" s="138"/>
      <c r="FF295" s="138"/>
      <c r="FG295" s="138"/>
      <c r="FH295" s="138"/>
      <c r="FI295" s="138"/>
      <c r="FJ295" s="138"/>
      <c r="FK295" s="138"/>
      <c r="FL295" s="138"/>
      <c r="FM295" s="138"/>
      <c r="FN295" s="138"/>
      <c r="FO295" s="138"/>
      <c r="FP295" s="138"/>
      <c r="FQ295" s="138"/>
      <c r="FR295" s="138"/>
      <c r="FS295" s="138"/>
      <c r="FT295" s="138"/>
      <c r="FU295" s="138"/>
      <c r="FV295" s="138"/>
      <c r="FW295" s="138"/>
      <c r="FX295" s="138"/>
      <c r="FY295" s="138"/>
      <c r="FZ295" s="138"/>
      <c r="GA295" s="138"/>
      <c r="GB295" s="138"/>
      <c r="GC295" s="138"/>
      <c r="GD295" s="138"/>
      <c r="GE295" s="138"/>
      <c r="GF295" s="138"/>
      <c r="GG295" s="138"/>
      <c r="GH295" s="138"/>
      <c r="GI295" s="138"/>
      <c r="GJ295" s="138"/>
      <c r="GK295" s="138"/>
      <c r="GL295" s="138"/>
      <c r="GM295" s="138"/>
      <c r="GN295" s="138"/>
      <c r="GO295" s="138"/>
      <c r="GP295" s="138"/>
      <c r="GQ295" s="138"/>
      <c r="GR295" s="138"/>
      <c r="GS295" s="138"/>
      <c r="GT295" s="138"/>
      <c r="GU295" s="138"/>
      <c r="GV295" s="138"/>
      <c r="GW295" s="138"/>
      <c r="GX295" s="138"/>
      <c r="GY295" s="138"/>
      <c r="GZ295" s="138"/>
      <c r="HA295" s="138"/>
      <c r="HB295" s="138"/>
      <c r="HC295" s="138"/>
      <c r="HD295" s="138"/>
      <c r="HE295" s="138"/>
      <c r="HF295" s="138"/>
      <c r="HG295" s="138"/>
      <c r="HH295" s="138"/>
      <c r="HI295" s="138"/>
      <c r="HJ295" s="138"/>
      <c r="HK295" s="138"/>
      <c r="HL295" s="138"/>
      <c r="HM295" s="138"/>
      <c r="HN295" s="138"/>
      <c r="HO295" s="138"/>
      <c r="HP295" s="138"/>
      <c r="HQ295" s="138"/>
      <c r="HR295" s="138"/>
      <c r="HS295" s="138"/>
      <c r="HT295" s="138"/>
      <c r="HU295" s="138"/>
      <c r="HV295" s="138"/>
      <c r="HW295" s="138"/>
      <c r="HX295" s="138"/>
      <c r="HY295" s="138"/>
      <c r="HZ295" s="138"/>
      <c r="IA295" s="138"/>
      <c r="IB295" s="138"/>
      <c r="IC295" s="138"/>
      <c r="ID295" s="138"/>
      <c r="IE295" s="138"/>
      <c r="IF295" s="138"/>
      <c r="IG295" s="138"/>
      <c r="IH295" s="138"/>
      <c r="II295" s="138"/>
      <c r="IJ295" s="138"/>
      <c r="IK295" s="138"/>
      <c r="IL295" s="138"/>
      <c r="IM295" s="138"/>
      <c r="IN295" s="138"/>
      <c r="IO295" s="138"/>
      <c r="IP295" s="138"/>
      <c r="IQ295" s="138"/>
      <c r="IR295" s="138"/>
      <c r="IS295" s="138"/>
      <c r="IT295" s="138"/>
      <c r="IU295" s="138"/>
      <c r="IV295" s="138"/>
      <c r="IW295" s="138"/>
      <c r="IX295" s="138"/>
      <c r="IY295" s="138"/>
      <c r="IZ295" s="138"/>
      <c r="JA295" s="138"/>
      <c r="JB295" s="138"/>
      <c r="JC295" s="138"/>
      <c r="JD295" s="138"/>
      <c r="JE295" s="138"/>
      <c r="JF295" s="138"/>
      <c r="JG295" s="138"/>
      <c r="JH295" s="138"/>
      <c r="JI295" s="138"/>
      <c r="JJ295" s="138"/>
      <c r="JK295" s="138"/>
      <c r="JL295" s="138"/>
      <c r="JM295" s="138"/>
      <c r="JN295" s="138"/>
      <c r="JO295" s="138"/>
      <c r="JP295" s="138"/>
      <c r="JQ295" s="138"/>
      <c r="JR295" s="138"/>
      <c r="JS295" s="138"/>
      <c r="JT295" s="138"/>
      <c r="JU295" s="138"/>
      <c r="JV295" s="138"/>
      <c r="JW295" s="138"/>
      <c r="JX295" s="138"/>
      <c r="JY295" s="138"/>
      <c r="JZ295" s="138"/>
      <c r="KA295" s="138"/>
      <c r="KB295" s="138"/>
      <c r="KC295" s="138"/>
      <c r="KD295" s="138"/>
      <c r="KE295" s="138"/>
      <c r="KF295" s="138"/>
      <c r="KG295" s="138"/>
      <c r="KH295" s="138"/>
      <c r="KI295" s="138"/>
      <c r="KJ295" s="138"/>
      <c r="KK295" s="138"/>
      <c r="KL295" s="138"/>
      <c r="KM295" s="138"/>
      <c r="KN295" s="138"/>
      <c r="KO295" s="138"/>
      <c r="KP295" s="138"/>
      <c r="KQ295" s="138"/>
      <c r="KR295" s="138"/>
      <c r="KS295" s="138"/>
      <c r="KT295" s="138"/>
      <c r="KU295" s="138"/>
      <c r="KV295" s="138"/>
      <c r="KW295" s="138"/>
      <c r="KX295" s="138"/>
      <c r="KY295" s="138"/>
      <c r="KZ295" s="138"/>
      <c r="LA295" s="138"/>
      <c r="LB295" s="138"/>
      <c r="LC295" s="138"/>
      <c r="LD295" s="138"/>
      <c r="LE295" s="138"/>
      <c r="LF295" s="138"/>
      <c r="LG295" s="138"/>
      <c r="LH295" s="138"/>
      <c r="LI295" s="138"/>
      <c r="LJ295" s="138"/>
      <c r="LK295" s="138"/>
      <c r="LL295" s="138"/>
      <c r="LM295" s="138"/>
      <c r="LN295" s="138"/>
      <c r="LO295" s="138"/>
      <c r="LP295" s="138"/>
      <c r="LQ295" s="138"/>
      <c r="LR295" s="138"/>
      <c r="LS295" s="138"/>
      <c r="LT295" s="138"/>
      <c r="LU295" s="138"/>
      <c r="LV295" s="138"/>
      <c r="LW295" s="138"/>
      <c r="LX295" s="138"/>
      <c r="LY295" s="138"/>
      <c r="LZ295" s="138"/>
      <c r="MA295" s="138"/>
      <c r="MB295" s="138"/>
      <c r="MC295" s="138"/>
      <c r="MD295" s="138"/>
      <c r="ME295" s="138"/>
      <c r="MF295" s="138"/>
      <c r="MG295" s="138"/>
      <c r="MH295" s="138"/>
      <c r="MI295" s="138"/>
      <c r="MJ295" s="138"/>
      <c r="MK295" s="138"/>
      <c r="ML295" s="138"/>
      <c r="MM295" s="138"/>
      <c r="MN295" s="138"/>
      <c r="MO295" s="138"/>
      <c r="MP295" s="138"/>
      <c r="MQ295" s="138"/>
      <c r="MR295" s="138"/>
      <c r="MS295" s="138"/>
      <c r="MT295" s="138"/>
      <c r="MU295" s="138"/>
      <c r="MV295" s="138"/>
      <c r="MW295" s="138"/>
      <c r="MX295" s="138"/>
      <c r="MY295" s="138"/>
      <c r="MZ295" s="138"/>
      <c r="NA295" s="138"/>
      <c r="NB295" s="138"/>
      <c r="NC295" s="138"/>
      <c r="ND295" s="138"/>
      <c r="NE295" s="138"/>
      <c r="NF295" s="138"/>
      <c r="NG295" s="138"/>
      <c r="NH295" s="138"/>
      <c r="NI295" s="138"/>
      <c r="NJ295" s="138"/>
      <c r="NK295" s="138"/>
      <c r="NL295" s="138"/>
      <c r="NM295" s="138"/>
      <c r="NN295" s="138"/>
      <c r="NO295" s="138"/>
      <c r="NP295" s="138"/>
      <c r="NQ295" s="138"/>
      <c r="NR295" s="138"/>
      <c r="NS295" s="138"/>
      <c r="NT295" s="138"/>
      <c r="NU295" s="138"/>
      <c r="NV295" s="138"/>
      <c r="NW295" s="138"/>
      <c r="NX295" s="138"/>
      <c r="NY295" s="138"/>
      <c r="NZ295" s="138"/>
      <c r="OA295" s="138"/>
      <c r="OB295" s="138"/>
      <c r="OC295" s="138"/>
      <c r="OD295" s="138"/>
      <c r="OE295" s="138"/>
      <c r="OF295" s="138"/>
      <c r="OG295" s="138"/>
      <c r="OH295" s="138"/>
      <c r="OI295" s="138"/>
      <c r="OJ295" s="138"/>
      <c r="OK295" s="138"/>
      <c r="OL295" s="138"/>
      <c r="OM295" s="138"/>
      <c r="ON295" s="138"/>
      <c r="OO295" s="138"/>
      <c r="OP295" s="138"/>
      <c r="OQ295" s="138"/>
      <c r="OR295" s="138"/>
      <c r="OS295" s="138"/>
      <c r="OT295" s="138"/>
      <c r="OU295" s="138"/>
      <c r="OV295" s="138"/>
      <c r="OW295" s="138"/>
      <c r="OX295" s="138"/>
      <c r="OY295" s="138"/>
      <c r="OZ295" s="138"/>
      <c r="PA295" s="138"/>
      <c r="PB295" s="138"/>
      <c r="PC295" s="138"/>
      <c r="PD295" s="138"/>
      <c r="PE295" s="138"/>
      <c r="PF295" s="138"/>
      <c r="PG295" s="138"/>
      <c r="PH295" s="138"/>
      <c r="PI295" s="138"/>
      <c r="PJ295" s="138"/>
      <c r="PK295" s="138"/>
      <c r="PL295" s="138"/>
      <c r="PM295" s="138"/>
      <c r="PN295" s="138"/>
      <c r="PO295" s="138"/>
      <c r="PP295" s="138"/>
      <c r="PQ295" s="138"/>
      <c r="PR295" s="138"/>
      <c r="PS295" s="138"/>
      <c r="PT295" s="138"/>
      <c r="PU295" s="138"/>
      <c r="PV295" s="138"/>
      <c r="PW295" s="138"/>
      <c r="PX295" s="138"/>
      <c r="PY295" s="138"/>
      <c r="PZ295" s="138"/>
      <c r="QA295" s="138"/>
      <c r="QB295" s="138"/>
      <c r="QC295" s="138"/>
      <c r="QD295" s="138"/>
      <c r="QE295" s="138"/>
      <c r="QF295" s="138"/>
      <c r="QG295" s="138"/>
      <c r="QH295" s="138"/>
      <c r="QI295" s="138"/>
      <c r="QJ295" s="138"/>
      <c r="QK295" s="138"/>
      <c r="QL295" s="138"/>
      <c r="QM295" s="138"/>
      <c r="QN295" s="138"/>
      <c r="QO295" s="138"/>
      <c r="QP295" s="138"/>
      <c r="QQ295" s="138"/>
      <c r="QR295" s="138"/>
      <c r="QS295" s="138"/>
      <c r="QT295" s="138"/>
      <c r="QU295" s="138"/>
      <c r="QV295" s="138"/>
      <c r="QW295" s="138"/>
      <c r="QX295" s="138"/>
      <c r="QY295" s="138"/>
      <c r="QZ295" s="138"/>
      <c r="RA295" s="138"/>
      <c r="RB295" s="138"/>
      <c r="RC295" s="138"/>
      <c r="RD295" s="138"/>
      <c r="RE295" s="138"/>
      <c r="RF295" s="138"/>
      <c r="RG295" s="138"/>
      <c r="RH295" s="138"/>
      <c r="RI295" s="138"/>
      <c r="RJ295" s="138"/>
      <c r="RK295" s="138"/>
      <c r="RL295" s="138"/>
      <c r="RM295" s="138"/>
      <c r="RN295" s="138"/>
      <c r="XFD295" s="129"/>
    </row>
    <row r="296" spans="1:482 16384:16384" s="136" customFormat="1" ht="116">
      <c r="A296" s="152"/>
      <c r="B296" s="274" t="s">
        <v>14126</v>
      </c>
      <c r="C296" s="229"/>
      <c r="D296" s="293"/>
      <c r="E296" s="151"/>
      <c r="F296" s="151"/>
      <c r="I296" s="276"/>
      <c r="L296" s="138"/>
      <c r="M296" s="138"/>
      <c r="N296" s="138"/>
      <c r="O296" s="138"/>
      <c r="P296" s="138"/>
      <c r="Q296" s="138"/>
      <c r="R296" s="138"/>
      <c r="S296" s="138"/>
      <c r="T296" s="138"/>
      <c r="U296" s="138"/>
      <c r="V296" s="138"/>
      <c r="W296" s="138"/>
      <c r="X296" s="138"/>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c r="BL296" s="138"/>
      <c r="BM296" s="138"/>
      <c r="BN296" s="138"/>
      <c r="BO296" s="138"/>
      <c r="BP296" s="138"/>
      <c r="BQ296" s="138"/>
      <c r="BR296" s="138"/>
      <c r="BS296" s="138"/>
      <c r="BT296" s="138"/>
      <c r="BU296" s="138"/>
      <c r="BV296" s="138"/>
      <c r="BW296" s="138"/>
      <c r="BX296" s="138"/>
      <c r="BY296" s="138"/>
      <c r="BZ296" s="138"/>
      <c r="CA296" s="138"/>
      <c r="CB296" s="138"/>
      <c r="CC296" s="138"/>
      <c r="CD296" s="138"/>
      <c r="CE296" s="138"/>
      <c r="CF296" s="138"/>
      <c r="CG296" s="138"/>
      <c r="CH296" s="138"/>
      <c r="CI296" s="138"/>
      <c r="CJ296" s="138"/>
      <c r="CK296" s="138"/>
      <c r="CL296" s="138"/>
      <c r="CM296" s="138"/>
      <c r="CN296" s="138"/>
      <c r="CO296" s="138"/>
      <c r="CP296" s="138"/>
      <c r="CQ296" s="138"/>
      <c r="CR296" s="138"/>
      <c r="CS296" s="138"/>
      <c r="CT296" s="138"/>
      <c r="CU296" s="138"/>
      <c r="CV296" s="138"/>
      <c r="CW296" s="138"/>
      <c r="CX296" s="138"/>
      <c r="CY296" s="138"/>
      <c r="CZ296" s="138"/>
      <c r="DA296" s="138"/>
      <c r="DB296" s="138"/>
      <c r="DC296" s="138"/>
      <c r="DD296" s="138"/>
      <c r="DE296" s="138"/>
      <c r="DF296" s="138"/>
      <c r="DG296" s="138"/>
      <c r="DH296" s="138"/>
      <c r="DI296" s="138"/>
      <c r="DJ296" s="138"/>
      <c r="DK296" s="138"/>
      <c r="DL296" s="138"/>
      <c r="DM296" s="138"/>
      <c r="DN296" s="138"/>
      <c r="DO296" s="138"/>
      <c r="DP296" s="138"/>
      <c r="DQ296" s="138"/>
      <c r="DR296" s="138"/>
      <c r="DS296" s="138"/>
      <c r="DT296" s="138"/>
      <c r="DU296" s="138"/>
      <c r="DV296" s="138"/>
      <c r="DW296" s="138"/>
      <c r="DX296" s="138"/>
      <c r="DY296" s="138"/>
      <c r="DZ296" s="138"/>
      <c r="EA296" s="138"/>
      <c r="EB296" s="138"/>
      <c r="EC296" s="138"/>
      <c r="ED296" s="138"/>
      <c r="EE296" s="138"/>
      <c r="EF296" s="138"/>
      <c r="EG296" s="138"/>
      <c r="EH296" s="138"/>
      <c r="EI296" s="138"/>
      <c r="EJ296" s="138"/>
      <c r="EK296" s="138"/>
      <c r="EL296" s="138"/>
      <c r="EM296" s="138"/>
      <c r="EN296" s="138"/>
      <c r="EO296" s="138"/>
      <c r="EP296" s="138"/>
      <c r="EQ296" s="138"/>
      <c r="ER296" s="138"/>
      <c r="ES296" s="138"/>
      <c r="ET296" s="138"/>
      <c r="EU296" s="138"/>
      <c r="EV296" s="138"/>
      <c r="EW296" s="138"/>
      <c r="EX296" s="138"/>
      <c r="EY296" s="138"/>
      <c r="EZ296" s="138"/>
      <c r="FA296" s="138"/>
      <c r="FB296" s="138"/>
      <c r="FC296" s="138"/>
      <c r="FD296" s="138"/>
      <c r="FE296" s="138"/>
      <c r="FF296" s="138"/>
      <c r="FG296" s="138"/>
      <c r="FH296" s="138"/>
      <c r="FI296" s="138"/>
      <c r="FJ296" s="138"/>
      <c r="FK296" s="138"/>
      <c r="FL296" s="138"/>
      <c r="FM296" s="138"/>
      <c r="FN296" s="138"/>
      <c r="FO296" s="138"/>
      <c r="FP296" s="138"/>
      <c r="FQ296" s="138"/>
      <c r="FR296" s="138"/>
      <c r="FS296" s="138"/>
      <c r="FT296" s="138"/>
      <c r="FU296" s="138"/>
      <c r="FV296" s="138"/>
      <c r="FW296" s="138"/>
      <c r="FX296" s="138"/>
      <c r="FY296" s="138"/>
      <c r="FZ296" s="138"/>
      <c r="GA296" s="138"/>
      <c r="GB296" s="138"/>
      <c r="GC296" s="138"/>
      <c r="GD296" s="138"/>
      <c r="GE296" s="138"/>
      <c r="GF296" s="138"/>
      <c r="GG296" s="138"/>
      <c r="GH296" s="138"/>
      <c r="GI296" s="138"/>
      <c r="GJ296" s="138"/>
      <c r="GK296" s="138"/>
      <c r="GL296" s="138"/>
      <c r="GM296" s="138"/>
      <c r="GN296" s="138"/>
      <c r="GO296" s="138"/>
      <c r="GP296" s="138"/>
      <c r="GQ296" s="138"/>
      <c r="GR296" s="138"/>
      <c r="GS296" s="138"/>
      <c r="GT296" s="138"/>
      <c r="GU296" s="138"/>
      <c r="GV296" s="138"/>
      <c r="GW296" s="138"/>
      <c r="GX296" s="138"/>
      <c r="GY296" s="138"/>
      <c r="GZ296" s="138"/>
      <c r="HA296" s="138"/>
      <c r="HB296" s="138"/>
      <c r="HC296" s="138"/>
      <c r="HD296" s="138"/>
      <c r="HE296" s="138"/>
      <c r="HF296" s="138"/>
      <c r="HG296" s="138"/>
      <c r="HH296" s="138"/>
      <c r="HI296" s="138"/>
      <c r="HJ296" s="138"/>
      <c r="HK296" s="138"/>
      <c r="HL296" s="138"/>
      <c r="HM296" s="138"/>
      <c r="HN296" s="138"/>
      <c r="HO296" s="138"/>
      <c r="HP296" s="138"/>
      <c r="HQ296" s="138"/>
      <c r="HR296" s="138"/>
      <c r="HS296" s="138"/>
      <c r="HT296" s="138"/>
      <c r="HU296" s="138"/>
      <c r="HV296" s="138"/>
      <c r="HW296" s="138"/>
      <c r="HX296" s="138"/>
      <c r="HY296" s="138"/>
      <c r="HZ296" s="138"/>
      <c r="IA296" s="138"/>
      <c r="IB296" s="138"/>
      <c r="IC296" s="138"/>
      <c r="ID296" s="138"/>
      <c r="IE296" s="138"/>
      <c r="IF296" s="138"/>
      <c r="IG296" s="138"/>
      <c r="IH296" s="138"/>
      <c r="II296" s="138"/>
      <c r="IJ296" s="138"/>
      <c r="IK296" s="138"/>
      <c r="IL296" s="138"/>
      <c r="IM296" s="138"/>
      <c r="IN296" s="138"/>
      <c r="IO296" s="138"/>
      <c r="IP296" s="138"/>
      <c r="IQ296" s="138"/>
      <c r="IR296" s="138"/>
      <c r="IS296" s="138"/>
      <c r="IT296" s="138"/>
      <c r="IU296" s="138"/>
      <c r="IV296" s="138"/>
      <c r="IW296" s="138"/>
      <c r="IX296" s="138"/>
      <c r="IY296" s="138"/>
      <c r="IZ296" s="138"/>
      <c r="JA296" s="138"/>
      <c r="JB296" s="138"/>
      <c r="JC296" s="138"/>
      <c r="JD296" s="138"/>
      <c r="JE296" s="138"/>
      <c r="JF296" s="138"/>
      <c r="JG296" s="138"/>
      <c r="JH296" s="138"/>
      <c r="JI296" s="138"/>
      <c r="JJ296" s="138"/>
      <c r="JK296" s="138"/>
      <c r="JL296" s="138"/>
      <c r="JM296" s="138"/>
      <c r="JN296" s="138"/>
      <c r="JO296" s="138"/>
      <c r="JP296" s="138"/>
      <c r="JQ296" s="138"/>
      <c r="JR296" s="138"/>
      <c r="JS296" s="138"/>
      <c r="JT296" s="138"/>
      <c r="JU296" s="138"/>
      <c r="JV296" s="138"/>
      <c r="JW296" s="138"/>
      <c r="JX296" s="138"/>
      <c r="JY296" s="138"/>
      <c r="JZ296" s="138"/>
      <c r="KA296" s="138"/>
      <c r="KB296" s="138"/>
      <c r="KC296" s="138"/>
      <c r="KD296" s="138"/>
      <c r="KE296" s="138"/>
      <c r="KF296" s="138"/>
      <c r="KG296" s="138"/>
      <c r="KH296" s="138"/>
      <c r="KI296" s="138"/>
      <c r="KJ296" s="138"/>
      <c r="KK296" s="138"/>
      <c r="KL296" s="138"/>
      <c r="KM296" s="138"/>
      <c r="KN296" s="138"/>
      <c r="KO296" s="138"/>
      <c r="KP296" s="138"/>
      <c r="KQ296" s="138"/>
      <c r="KR296" s="138"/>
      <c r="KS296" s="138"/>
      <c r="KT296" s="138"/>
      <c r="KU296" s="138"/>
      <c r="KV296" s="138"/>
      <c r="KW296" s="138"/>
      <c r="KX296" s="138"/>
      <c r="KY296" s="138"/>
      <c r="KZ296" s="138"/>
      <c r="LA296" s="138"/>
      <c r="LB296" s="138"/>
      <c r="LC296" s="138"/>
      <c r="LD296" s="138"/>
      <c r="LE296" s="138"/>
      <c r="LF296" s="138"/>
      <c r="LG296" s="138"/>
      <c r="LH296" s="138"/>
      <c r="LI296" s="138"/>
      <c r="LJ296" s="138"/>
      <c r="LK296" s="138"/>
      <c r="LL296" s="138"/>
      <c r="LM296" s="138"/>
      <c r="LN296" s="138"/>
      <c r="LO296" s="138"/>
      <c r="LP296" s="138"/>
      <c r="LQ296" s="138"/>
      <c r="LR296" s="138"/>
      <c r="LS296" s="138"/>
      <c r="LT296" s="138"/>
      <c r="LU296" s="138"/>
      <c r="LV296" s="138"/>
      <c r="LW296" s="138"/>
      <c r="LX296" s="138"/>
      <c r="LY296" s="138"/>
      <c r="LZ296" s="138"/>
      <c r="MA296" s="138"/>
      <c r="MB296" s="138"/>
      <c r="MC296" s="138"/>
      <c r="MD296" s="138"/>
      <c r="ME296" s="138"/>
      <c r="MF296" s="138"/>
      <c r="MG296" s="138"/>
      <c r="MH296" s="138"/>
      <c r="MI296" s="138"/>
      <c r="MJ296" s="138"/>
      <c r="MK296" s="138"/>
      <c r="ML296" s="138"/>
      <c r="MM296" s="138"/>
      <c r="MN296" s="138"/>
      <c r="MO296" s="138"/>
      <c r="MP296" s="138"/>
      <c r="MQ296" s="138"/>
      <c r="MR296" s="138"/>
      <c r="MS296" s="138"/>
      <c r="MT296" s="138"/>
      <c r="MU296" s="138"/>
      <c r="MV296" s="138"/>
      <c r="MW296" s="138"/>
      <c r="MX296" s="138"/>
      <c r="MY296" s="138"/>
      <c r="MZ296" s="138"/>
      <c r="NA296" s="138"/>
      <c r="NB296" s="138"/>
      <c r="NC296" s="138"/>
      <c r="ND296" s="138"/>
      <c r="NE296" s="138"/>
      <c r="NF296" s="138"/>
      <c r="NG296" s="138"/>
      <c r="NH296" s="138"/>
      <c r="NI296" s="138"/>
      <c r="NJ296" s="138"/>
      <c r="NK296" s="138"/>
      <c r="NL296" s="138"/>
      <c r="NM296" s="138"/>
      <c r="NN296" s="138"/>
      <c r="NO296" s="138"/>
      <c r="NP296" s="138"/>
      <c r="NQ296" s="138"/>
      <c r="NR296" s="138"/>
      <c r="NS296" s="138"/>
      <c r="NT296" s="138"/>
      <c r="NU296" s="138"/>
      <c r="NV296" s="138"/>
      <c r="NW296" s="138"/>
      <c r="NX296" s="138"/>
      <c r="NY296" s="138"/>
      <c r="NZ296" s="138"/>
      <c r="OA296" s="138"/>
      <c r="OB296" s="138"/>
      <c r="OC296" s="138"/>
      <c r="OD296" s="138"/>
      <c r="OE296" s="138"/>
      <c r="OF296" s="138"/>
      <c r="OG296" s="138"/>
      <c r="OH296" s="138"/>
      <c r="OI296" s="138"/>
      <c r="OJ296" s="138"/>
      <c r="OK296" s="138"/>
      <c r="OL296" s="138"/>
      <c r="OM296" s="138"/>
      <c r="ON296" s="138"/>
      <c r="OO296" s="138"/>
      <c r="OP296" s="138"/>
      <c r="OQ296" s="138"/>
      <c r="OR296" s="138"/>
      <c r="OS296" s="138"/>
      <c r="OT296" s="138"/>
      <c r="OU296" s="138"/>
      <c r="OV296" s="138"/>
      <c r="OW296" s="138"/>
      <c r="OX296" s="138"/>
      <c r="OY296" s="138"/>
      <c r="OZ296" s="138"/>
      <c r="PA296" s="138"/>
      <c r="PB296" s="138"/>
      <c r="PC296" s="138"/>
      <c r="PD296" s="138"/>
      <c r="PE296" s="138"/>
      <c r="PF296" s="138"/>
      <c r="PG296" s="138"/>
      <c r="PH296" s="138"/>
      <c r="PI296" s="138"/>
      <c r="PJ296" s="138"/>
      <c r="PK296" s="138"/>
      <c r="PL296" s="138"/>
      <c r="PM296" s="138"/>
      <c r="PN296" s="138"/>
      <c r="PO296" s="138"/>
      <c r="PP296" s="138"/>
      <c r="PQ296" s="138"/>
      <c r="PR296" s="138"/>
      <c r="PS296" s="138"/>
      <c r="PT296" s="138"/>
      <c r="PU296" s="138"/>
      <c r="PV296" s="138"/>
      <c r="PW296" s="138"/>
      <c r="PX296" s="138"/>
      <c r="PY296" s="138"/>
      <c r="PZ296" s="138"/>
      <c r="QA296" s="138"/>
      <c r="QB296" s="138"/>
      <c r="QC296" s="138"/>
      <c r="QD296" s="138"/>
      <c r="QE296" s="138"/>
      <c r="QF296" s="138"/>
      <c r="QG296" s="138"/>
      <c r="QH296" s="138"/>
      <c r="QI296" s="138"/>
      <c r="QJ296" s="138"/>
      <c r="QK296" s="138"/>
      <c r="QL296" s="138"/>
      <c r="QM296" s="138"/>
      <c r="QN296" s="138"/>
      <c r="QO296" s="138"/>
      <c r="QP296" s="138"/>
      <c r="QQ296" s="138"/>
      <c r="QR296" s="138"/>
      <c r="QS296" s="138"/>
      <c r="QT296" s="138"/>
      <c r="QU296" s="138"/>
      <c r="QV296" s="138"/>
      <c r="QW296" s="138"/>
      <c r="QX296" s="138"/>
      <c r="QY296" s="138"/>
      <c r="QZ296" s="138"/>
      <c r="RA296" s="138"/>
      <c r="RB296" s="138"/>
      <c r="RC296" s="138"/>
      <c r="RD296" s="138"/>
      <c r="RE296" s="138"/>
      <c r="RF296" s="138"/>
      <c r="RG296" s="138"/>
      <c r="RH296" s="138"/>
      <c r="RI296" s="138"/>
      <c r="RJ296" s="138"/>
      <c r="RK296" s="138"/>
      <c r="RL296" s="138"/>
      <c r="RM296" s="138"/>
      <c r="RN296" s="138"/>
      <c r="XFD296" s="129"/>
    </row>
    <row r="297" spans="1:482 16384:16384" s="129" customFormat="1" ht="8.15" customHeight="1">
      <c r="A297" s="154"/>
      <c r="B297" s="155"/>
      <c r="C297" s="150"/>
      <c r="D297" s="148"/>
      <c r="E297" s="151"/>
      <c r="F297" s="151"/>
    </row>
    <row r="298" spans="1:482 16384:16384" s="136" customFormat="1" ht="15" customHeight="1">
      <c r="A298" s="152"/>
      <c r="B298" s="324" t="s">
        <v>14127</v>
      </c>
      <c r="C298" s="263" t="s">
        <v>13588</v>
      </c>
      <c r="D298" s="280">
        <f>ROUND(D203+D205,0)</f>
        <v>701</v>
      </c>
      <c r="E298" s="159">
        <v>10.17</v>
      </c>
      <c r="F298" s="159">
        <f>D298*E298</f>
        <v>7129.17</v>
      </c>
      <c r="I298" s="276"/>
      <c r="L298" s="138"/>
      <c r="M298" s="138"/>
      <c r="N298" s="138"/>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c r="BL298" s="138"/>
      <c r="BM298" s="138"/>
      <c r="BN298" s="138"/>
      <c r="BO298" s="138"/>
      <c r="BP298" s="138"/>
      <c r="BQ298" s="138"/>
      <c r="BR298" s="138"/>
      <c r="BS298" s="138"/>
      <c r="BT298" s="138"/>
      <c r="BU298" s="138"/>
      <c r="BV298" s="138"/>
      <c r="BW298" s="138"/>
      <c r="BX298" s="138"/>
      <c r="BY298" s="138"/>
      <c r="BZ298" s="138"/>
      <c r="CA298" s="138"/>
      <c r="CB298" s="138"/>
      <c r="CC298" s="138"/>
      <c r="CD298" s="138"/>
      <c r="CE298" s="138"/>
      <c r="CF298" s="138"/>
      <c r="CG298" s="138"/>
      <c r="CH298" s="138"/>
      <c r="CI298" s="138"/>
      <c r="CJ298" s="138"/>
      <c r="CK298" s="138"/>
      <c r="CL298" s="138"/>
      <c r="CM298" s="138"/>
      <c r="CN298" s="138"/>
      <c r="CO298" s="138"/>
      <c r="CP298" s="138"/>
      <c r="CQ298" s="138"/>
      <c r="CR298" s="138"/>
      <c r="CS298" s="138"/>
      <c r="CT298" s="138"/>
      <c r="CU298" s="138"/>
      <c r="CV298" s="138"/>
      <c r="CW298" s="138"/>
      <c r="CX298" s="138"/>
      <c r="CY298" s="138"/>
      <c r="CZ298" s="138"/>
      <c r="DA298" s="138"/>
      <c r="DB298" s="138"/>
      <c r="DC298" s="138"/>
      <c r="DD298" s="138"/>
      <c r="DE298" s="138"/>
      <c r="DF298" s="138"/>
      <c r="DG298" s="138"/>
      <c r="DH298" s="138"/>
      <c r="DI298" s="138"/>
      <c r="DJ298" s="138"/>
      <c r="DK298" s="138"/>
      <c r="DL298" s="138"/>
      <c r="DM298" s="138"/>
      <c r="DN298" s="138"/>
      <c r="DO298" s="138"/>
      <c r="DP298" s="138"/>
      <c r="DQ298" s="138"/>
      <c r="DR298" s="138"/>
      <c r="DS298" s="138"/>
      <c r="DT298" s="138"/>
      <c r="DU298" s="138"/>
      <c r="DV298" s="138"/>
      <c r="DW298" s="138"/>
      <c r="DX298" s="138"/>
      <c r="DY298" s="138"/>
      <c r="DZ298" s="138"/>
      <c r="EA298" s="138"/>
      <c r="EB298" s="138"/>
      <c r="EC298" s="138"/>
      <c r="ED298" s="138"/>
      <c r="EE298" s="138"/>
      <c r="EF298" s="138"/>
      <c r="EG298" s="138"/>
      <c r="EH298" s="138"/>
      <c r="EI298" s="138"/>
      <c r="EJ298" s="138"/>
      <c r="EK298" s="138"/>
      <c r="EL298" s="138"/>
      <c r="EM298" s="138"/>
      <c r="EN298" s="138"/>
      <c r="EO298" s="138"/>
      <c r="EP298" s="138"/>
      <c r="EQ298" s="138"/>
      <c r="ER298" s="138"/>
      <c r="ES298" s="138"/>
      <c r="ET298" s="138"/>
      <c r="EU298" s="138"/>
      <c r="EV298" s="138"/>
      <c r="EW298" s="138"/>
      <c r="EX298" s="138"/>
      <c r="EY298" s="138"/>
      <c r="EZ298" s="138"/>
      <c r="FA298" s="138"/>
      <c r="FB298" s="138"/>
      <c r="FC298" s="138"/>
      <c r="FD298" s="138"/>
      <c r="FE298" s="138"/>
      <c r="FF298" s="138"/>
      <c r="FG298" s="138"/>
      <c r="FH298" s="138"/>
      <c r="FI298" s="138"/>
      <c r="FJ298" s="138"/>
      <c r="FK298" s="138"/>
      <c r="FL298" s="138"/>
      <c r="FM298" s="138"/>
      <c r="FN298" s="138"/>
      <c r="FO298" s="138"/>
      <c r="FP298" s="138"/>
      <c r="FQ298" s="138"/>
      <c r="FR298" s="138"/>
      <c r="FS298" s="138"/>
      <c r="FT298" s="138"/>
      <c r="FU298" s="138"/>
      <c r="FV298" s="138"/>
      <c r="FW298" s="138"/>
      <c r="FX298" s="138"/>
      <c r="FY298" s="138"/>
      <c r="FZ298" s="138"/>
      <c r="GA298" s="138"/>
      <c r="GB298" s="138"/>
      <c r="GC298" s="138"/>
      <c r="GD298" s="138"/>
      <c r="GE298" s="138"/>
      <c r="GF298" s="138"/>
      <c r="GG298" s="138"/>
      <c r="GH298" s="138"/>
      <c r="GI298" s="138"/>
      <c r="GJ298" s="138"/>
      <c r="GK298" s="138"/>
      <c r="GL298" s="138"/>
      <c r="GM298" s="138"/>
      <c r="GN298" s="138"/>
      <c r="GO298" s="138"/>
      <c r="GP298" s="138"/>
      <c r="GQ298" s="138"/>
      <c r="GR298" s="138"/>
      <c r="GS298" s="138"/>
      <c r="GT298" s="138"/>
      <c r="GU298" s="138"/>
      <c r="GV298" s="138"/>
      <c r="GW298" s="138"/>
      <c r="GX298" s="138"/>
      <c r="GY298" s="138"/>
      <c r="GZ298" s="138"/>
      <c r="HA298" s="138"/>
      <c r="HB298" s="138"/>
      <c r="HC298" s="138"/>
      <c r="HD298" s="138"/>
      <c r="HE298" s="138"/>
      <c r="HF298" s="138"/>
      <c r="HG298" s="138"/>
      <c r="HH298" s="138"/>
      <c r="HI298" s="138"/>
      <c r="HJ298" s="138"/>
      <c r="HK298" s="138"/>
      <c r="HL298" s="138"/>
      <c r="HM298" s="138"/>
      <c r="HN298" s="138"/>
      <c r="HO298" s="138"/>
      <c r="HP298" s="138"/>
      <c r="HQ298" s="138"/>
      <c r="HR298" s="138"/>
      <c r="HS298" s="138"/>
      <c r="HT298" s="138"/>
      <c r="HU298" s="138"/>
      <c r="HV298" s="138"/>
      <c r="HW298" s="138"/>
      <c r="HX298" s="138"/>
      <c r="HY298" s="138"/>
      <c r="HZ298" s="138"/>
      <c r="IA298" s="138"/>
      <c r="IB298" s="138"/>
      <c r="IC298" s="138"/>
      <c r="ID298" s="138"/>
      <c r="IE298" s="138"/>
      <c r="IF298" s="138"/>
      <c r="IG298" s="138"/>
      <c r="IH298" s="138"/>
      <c r="II298" s="138"/>
      <c r="IJ298" s="138"/>
      <c r="IK298" s="138"/>
      <c r="IL298" s="138"/>
      <c r="IM298" s="138"/>
      <c r="IN298" s="138"/>
      <c r="IO298" s="138"/>
      <c r="IP298" s="138"/>
      <c r="IQ298" s="138"/>
      <c r="IR298" s="138"/>
      <c r="IS298" s="138"/>
      <c r="IT298" s="138"/>
      <c r="IU298" s="138"/>
      <c r="IV298" s="138"/>
      <c r="IW298" s="138"/>
      <c r="IX298" s="138"/>
      <c r="IY298" s="138"/>
      <c r="IZ298" s="138"/>
      <c r="JA298" s="138"/>
      <c r="JB298" s="138"/>
      <c r="JC298" s="138"/>
      <c r="JD298" s="138"/>
      <c r="JE298" s="138"/>
      <c r="JF298" s="138"/>
      <c r="JG298" s="138"/>
      <c r="JH298" s="138"/>
      <c r="JI298" s="138"/>
      <c r="JJ298" s="138"/>
      <c r="JK298" s="138"/>
      <c r="JL298" s="138"/>
      <c r="JM298" s="138"/>
      <c r="JN298" s="138"/>
      <c r="JO298" s="138"/>
      <c r="JP298" s="138"/>
      <c r="JQ298" s="138"/>
      <c r="JR298" s="138"/>
      <c r="JS298" s="138"/>
      <c r="JT298" s="138"/>
      <c r="JU298" s="138"/>
      <c r="JV298" s="138"/>
      <c r="JW298" s="138"/>
      <c r="JX298" s="138"/>
      <c r="JY298" s="138"/>
      <c r="JZ298" s="138"/>
      <c r="KA298" s="138"/>
      <c r="KB298" s="138"/>
      <c r="KC298" s="138"/>
      <c r="KD298" s="138"/>
      <c r="KE298" s="138"/>
      <c r="KF298" s="138"/>
      <c r="KG298" s="138"/>
      <c r="KH298" s="138"/>
      <c r="KI298" s="138"/>
      <c r="KJ298" s="138"/>
      <c r="KK298" s="138"/>
      <c r="KL298" s="138"/>
      <c r="KM298" s="138"/>
      <c r="KN298" s="138"/>
      <c r="KO298" s="138"/>
      <c r="KP298" s="138"/>
      <c r="KQ298" s="138"/>
      <c r="KR298" s="138"/>
      <c r="KS298" s="138"/>
      <c r="KT298" s="138"/>
      <c r="KU298" s="138"/>
      <c r="KV298" s="138"/>
      <c r="KW298" s="138"/>
      <c r="KX298" s="138"/>
      <c r="KY298" s="138"/>
      <c r="KZ298" s="138"/>
      <c r="LA298" s="138"/>
      <c r="LB298" s="138"/>
      <c r="LC298" s="138"/>
      <c r="LD298" s="138"/>
      <c r="LE298" s="138"/>
      <c r="LF298" s="138"/>
      <c r="LG298" s="138"/>
      <c r="LH298" s="138"/>
      <c r="LI298" s="138"/>
      <c r="LJ298" s="138"/>
      <c r="LK298" s="138"/>
      <c r="LL298" s="138"/>
      <c r="LM298" s="138"/>
      <c r="LN298" s="138"/>
      <c r="LO298" s="138"/>
      <c r="LP298" s="138"/>
      <c r="LQ298" s="138"/>
      <c r="LR298" s="138"/>
      <c r="LS298" s="138"/>
      <c r="LT298" s="138"/>
      <c r="LU298" s="138"/>
      <c r="LV298" s="138"/>
      <c r="LW298" s="138"/>
      <c r="LX298" s="138"/>
      <c r="LY298" s="138"/>
      <c r="LZ298" s="138"/>
      <c r="MA298" s="138"/>
      <c r="MB298" s="138"/>
      <c r="MC298" s="138"/>
      <c r="MD298" s="138"/>
      <c r="ME298" s="138"/>
      <c r="MF298" s="138"/>
      <c r="MG298" s="138"/>
      <c r="MH298" s="138"/>
      <c r="MI298" s="138"/>
      <c r="MJ298" s="138"/>
      <c r="MK298" s="138"/>
      <c r="ML298" s="138"/>
      <c r="MM298" s="138"/>
      <c r="MN298" s="138"/>
      <c r="MO298" s="138"/>
      <c r="MP298" s="138"/>
      <c r="MQ298" s="138"/>
      <c r="MR298" s="138"/>
      <c r="MS298" s="138"/>
      <c r="MT298" s="138"/>
      <c r="MU298" s="138"/>
      <c r="MV298" s="138"/>
      <c r="MW298" s="138"/>
      <c r="MX298" s="138"/>
      <c r="MY298" s="138"/>
      <c r="MZ298" s="138"/>
      <c r="NA298" s="138"/>
      <c r="NB298" s="138"/>
      <c r="NC298" s="138"/>
      <c r="ND298" s="138"/>
      <c r="NE298" s="138"/>
      <c r="NF298" s="138"/>
      <c r="NG298" s="138"/>
      <c r="NH298" s="138"/>
      <c r="NI298" s="138"/>
      <c r="NJ298" s="138"/>
      <c r="NK298" s="138"/>
      <c r="NL298" s="138"/>
      <c r="NM298" s="138"/>
      <c r="NN298" s="138"/>
      <c r="NO298" s="138"/>
      <c r="NP298" s="138"/>
      <c r="NQ298" s="138"/>
      <c r="NR298" s="138"/>
      <c r="NS298" s="138"/>
      <c r="NT298" s="138"/>
      <c r="NU298" s="138"/>
      <c r="NV298" s="138"/>
      <c r="NW298" s="138"/>
      <c r="NX298" s="138"/>
      <c r="NY298" s="138"/>
      <c r="NZ298" s="138"/>
      <c r="OA298" s="138"/>
      <c r="OB298" s="138"/>
      <c r="OC298" s="138"/>
      <c r="OD298" s="138"/>
      <c r="OE298" s="138"/>
      <c r="OF298" s="138"/>
      <c r="OG298" s="138"/>
      <c r="OH298" s="138"/>
      <c r="OI298" s="138"/>
      <c r="OJ298" s="138"/>
      <c r="OK298" s="138"/>
      <c r="OL298" s="138"/>
      <c r="OM298" s="138"/>
      <c r="ON298" s="138"/>
      <c r="OO298" s="138"/>
      <c r="OP298" s="138"/>
      <c r="OQ298" s="138"/>
      <c r="OR298" s="138"/>
      <c r="OS298" s="138"/>
      <c r="OT298" s="138"/>
      <c r="OU298" s="138"/>
      <c r="OV298" s="138"/>
      <c r="OW298" s="138"/>
      <c r="OX298" s="138"/>
      <c r="OY298" s="138"/>
      <c r="OZ298" s="138"/>
      <c r="PA298" s="138"/>
      <c r="PB298" s="138"/>
      <c r="PC298" s="138"/>
      <c r="PD298" s="138"/>
      <c r="PE298" s="138"/>
      <c r="PF298" s="138"/>
      <c r="PG298" s="138"/>
      <c r="PH298" s="138"/>
      <c r="PI298" s="138"/>
      <c r="PJ298" s="138"/>
      <c r="PK298" s="138"/>
      <c r="PL298" s="138"/>
      <c r="PM298" s="138"/>
      <c r="PN298" s="138"/>
      <c r="PO298" s="138"/>
      <c r="PP298" s="138"/>
      <c r="PQ298" s="138"/>
      <c r="PR298" s="138"/>
      <c r="PS298" s="138"/>
      <c r="PT298" s="138"/>
      <c r="PU298" s="138"/>
      <c r="PV298" s="138"/>
      <c r="PW298" s="138"/>
      <c r="PX298" s="138"/>
      <c r="PY298" s="138"/>
      <c r="PZ298" s="138"/>
      <c r="QA298" s="138"/>
      <c r="QB298" s="138"/>
      <c r="QC298" s="138"/>
      <c r="QD298" s="138"/>
      <c r="QE298" s="138"/>
      <c r="QF298" s="138"/>
      <c r="QG298" s="138"/>
      <c r="QH298" s="138"/>
      <c r="QI298" s="138"/>
      <c r="QJ298" s="138"/>
      <c r="QK298" s="138"/>
      <c r="QL298" s="138"/>
      <c r="QM298" s="138"/>
      <c r="QN298" s="138"/>
      <c r="QO298" s="138"/>
      <c r="QP298" s="138"/>
      <c r="QQ298" s="138"/>
      <c r="QR298" s="138"/>
      <c r="QS298" s="138"/>
      <c r="QT298" s="138"/>
      <c r="QU298" s="138"/>
      <c r="QV298" s="138"/>
      <c r="QW298" s="138"/>
      <c r="QX298" s="138"/>
      <c r="QY298" s="138"/>
      <c r="QZ298" s="138"/>
      <c r="RA298" s="138"/>
      <c r="RB298" s="138"/>
      <c r="RC298" s="138"/>
      <c r="RD298" s="138"/>
      <c r="RE298" s="138"/>
      <c r="RF298" s="138"/>
      <c r="RG298" s="138"/>
      <c r="RH298" s="138"/>
      <c r="RI298" s="138"/>
      <c r="RJ298" s="138"/>
      <c r="RK298" s="138"/>
      <c r="RL298" s="138"/>
      <c r="RM298" s="138"/>
      <c r="RN298" s="138"/>
      <c r="XFD298" s="129"/>
    </row>
    <row r="299" spans="1:482 16384:16384" s="129" customFormat="1" ht="8.15" customHeight="1">
      <c r="A299" s="154"/>
      <c r="B299" s="155"/>
      <c r="C299" s="150"/>
      <c r="D299" s="148"/>
      <c r="E299" s="151"/>
      <c r="F299" s="151"/>
    </row>
    <row r="300" spans="1:482 16384:16384" s="137" customFormat="1" ht="20.149999999999999" customHeight="1">
      <c r="A300" s="325" t="s">
        <v>4183</v>
      </c>
      <c r="B300" s="262" t="s">
        <v>4184</v>
      </c>
      <c r="C300" s="277"/>
      <c r="D300" s="284"/>
      <c r="E300" s="255"/>
      <c r="F300" s="256">
        <f>D300*E300</f>
        <v>0</v>
      </c>
      <c r="I300" s="326"/>
      <c r="L300" s="138"/>
      <c r="M300" s="138"/>
      <c r="N300" s="138"/>
      <c r="O300" s="138"/>
      <c r="P300" s="138"/>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c r="BL300" s="138"/>
      <c r="BM300" s="138"/>
      <c r="BN300" s="138"/>
      <c r="BO300" s="138"/>
      <c r="BP300" s="138"/>
      <c r="BQ300" s="138"/>
      <c r="BR300" s="138"/>
      <c r="BS300" s="138"/>
      <c r="BT300" s="138"/>
      <c r="BU300" s="138"/>
      <c r="BV300" s="138"/>
      <c r="BW300" s="138"/>
      <c r="BX300" s="138"/>
      <c r="BY300" s="138"/>
      <c r="BZ300" s="138"/>
      <c r="CA300" s="138"/>
      <c r="CB300" s="138"/>
      <c r="CC300" s="138"/>
      <c r="CD300" s="138"/>
      <c r="CE300" s="138"/>
      <c r="CF300" s="138"/>
      <c r="CG300" s="138"/>
      <c r="CH300" s="138"/>
      <c r="CI300" s="138"/>
      <c r="CJ300" s="138"/>
      <c r="CK300" s="138"/>
      <c r="CL300" s="138"/>
      <c r="CM300" s="138"/>
      <c r="CN300" s="138"/>
      <c r="CO300" s="138"/>
      <c r="CP300" s="138"/>
      <c r="CQ300" s="138"/>
      <c r="CR300" s="138"/>
      <c r="CS300" s="138"/>
      <c r="CT300" s="138"/>
      <c r="CU300" s="138"/>
      <c r="CV300" s="138"/>
      <c r="CW300" s="138"/>
      <c r="CX300" s="138"/>
      <c r="CY300" s="138"/>
      <c r="CZ300" s="138"/>
      <c r="DA300" s="138"/>
      <c r="DB300" s="138"/>
      <c r="DC300" s="138"/>
      <c r="DD300" s="138"/>
      <c r="DE300" s="138"/>
      <c r="DF300" s="138"/>
      <c r="DG300" s="138"/>
      <c r="DH300" s="138"/>
      <c r="DI300" s="138"/>
      <c r="DJ300" s="138"/>
      <c r="DK300" s="138"/>
      <c r="DL300" s="138"/>
      <c r="DM300" s="138"/>
      <c r="DN300" s="138"/>
      <c r="DO300" s="138"/>
      <c r="DP300" s="138"/>
      <c r="DQ300" s="138"/>
      <c r="DR300" s="138"/>
      <c r="DS300" s="138"/>
      <c r="DT300" s="138"/>
      <c r="DU300" s="138"/>
      <c r="DV300" s="138"/>
      <c r="DW300" s="138"/>
      <c r="DX300" s="138"/>
      <c r="DY300" s="138"/>
      <c r="DZ300" s="138"/>
      <c r="EA300" s="138"/>
      <c r="EB300" s="138"/>
      <c r="EC300" s="138"/>
      <c r="ED300" s="138"/>
      <c r="EE300" s="138"/>
      <c r="EF300" s="138"/>
      <c r="EG300" s="138"/>
      <c r="EH300" s="138"/>
      <c r="EI300" s="138"/>
      <c r="EJ300" s="138"/>
      <c r="EK300" s="138"/>
      <c r="EL300" s="138"/>
      <c r="EM300" s="138"/>
      <c r="EN300" s="138"/>
      <c r="EO300" s="138"/>
      <c r="EP300" s="138"/>
      <c r="EQ300" s="138"/>
      <c r="ER300" s="138"/>
      <c r="ES300" s="138"/>
      <c r="ET300" s="138"/>
      <c r="EU300" s="138"/>
      <c r="EV300" s="138"/>
      <c r="EW300" s="138"/>
      <c r="EX300" s="138"/>
      <c r="EY300" s="138"/>
      <c r="EZ300" s="138"/>
      <c r="FA300" s="138"/>
      <c r="FB300" s="138"/>
      <c r="FC300" s="138"/>
      <c r="FD300" s="138"/>
      <c r="FE300" s="138"/>
      <c r="FF300" s="138"/>
      <c r="FG300" s="138"/>
      <c r="FH300" s="138"/>
      <c r="FI300" s="138"/>
      <c r="FJ300" s="138"/>
      <c r="FK300" s="138"/>
      <c r="FL300" s="138"/>
      <c r="FM300" s="138"/>
      <c r="FN300" s="138"/>
      <c r="FO300" s="138"/>
      <c r="FP300" s="138"/>
      <c r="FQ300" s="138"/>
      <c r="FR300" s="138"/>
      <c r="FS300" s="138"/>
      <c r="FT300" s="138"/>
      <c r="FU300" s="138"/>
      <c r="FV300" s="138"/>
      <c r="FW300" s="138"/>
      <c r="FX300" s="138"/>
      <c r="FY300" s="138"/>
      <c r="FZ300" s="138"/>
      <c r="GA300" s="138"/>
      <c r="GB300" s="138"/>
      <c r="GC300" s="138"/>
      <c r="GD300" s="138"/>
      <c r="GE300" s="138"/>
      <c r="GF300" s="138"/>
      <c r="GG300" s="138"/>
      <c r="GH300" s="138"/>
      <c r="GI300" s="138"/>
      <c r="GJ300" s="138"/>
      <c r="GK300" s="138"/>
      <c r="GL300" s="138"/>
      <c r="GM300" s="138"/>
      <c r="GN300" s="138"/>
      <c r="GO300" s="138"/>
      <c r="GP300" s="138"/>
      <c r="GQ300" s="138"/>
      <c r="GR300" s="138"/>
      <c r="GS300" s="138"/>
      <c r="GT300" s="138"/>
      <c r="GU300" s="138"/>
      <c r="GV300" s="138"/>
      <c r="GW300" s="138"/>
      <c r="GX300" s="138"/>
      <c r="GY300" s="138"/>
      <c r="GZ300" s="138"/>
      <c r="HA300" s="138"/>
      <c r="HB300" s="138"/>
      <c r="HC300" s="138"/>
      <c r="HD300" s="138"/>
      <c r="HE300" s="138"/>
      <c r="HF300" s="138"/>
      <c r="HG300" s="138"/>
      <c r="HH300" s="138"/>
      <c r="HI300" s="138"/>
      <c r="HJ300" s="138"/>
      <c r="HK300" s="138"/>
      <c r="HL300" s="138"/>
      <c r="HM300" s="138"/>
      <c r="HN300" s="138"/>
      <c r="HO300" s="138"/>
      <c r="HP300" s="138"/>
      <c r="HQ300" s="138"/>
      <c r="HR300" s="138"/>
      <c r="HS300" s="138"/>
      <c r="HT300" s="138"/>
      <c r="HU300" s="138"/>
      <c r="HV300" s="138"/>
      <c r="HW300" s="138"/>
      <c r="HX300" s="138"/>
      <c r="HY300" s="138"/>
      <c r="HZ300" s="138"/>
      <c r="IA300" s="138"/>
      <c r="IB300" s="138"/>
      <c r="IC300" s="138"/>
      <c r="ID300" s="138"/>
      <c r="IE300" s="138"/>
      <c r="IF300" s="138"/>
      <c r="IG300" s="138"/>
      <c r="IH300" s="138"/>
      <c r="II300" s="138"/>
      <c r="IJ300" s="138"/>
      <c r="IK300" s="138"/>
      <c r="IL300" s="138"/>
      <c r="IM300" s="138"/>
      <c r="IN300" s="138"/>
      <c r="IO300" s="138"/>
      <c r="IP300" s="138"/>
      <c r="IQ300" s="138"/>
      <c r="IR300" s="138"/>
      <c r="IS300" s="138"/>
      <c r="IT300" s="138"/>
      <c r="IU300" s="138"/>
      <c r="IV300" s="138"/>
      <c r="IW300" s="138"/>
      <c r="IX300" s="138"/>
      <c r="IY300" s="138"/>
      <c r="IZ300" s="138"/>
      <c r="JA300" s="138"/>
      <c r="JB300" s="138"/>
      <c r="JC300" s="138"/>
      <c r="JD300" s="138"/>
      <c r="JE300" s="138"/>
      <c r="JF300" s="138"/>
      <c r="JG300" s="138"/>
      <c r="JH300" s="138"/>
      <c r="JI300" s="138"/>
      <c r="JJ300" s="138"/>
      <c r="JK300" s="138"/>
      <c r="JL300" s="138"/>
      <c r="JM300" s="138"/>
      <c r="JN300" s="138"/>
      <c r="JO300" s="138"/>
      <c r="JP300" s="138"/>
      <c r="JQ300" s="138"/>
      <c r="JR300" s="138"/>
      <c r="JS300" s="138"/>
      <c r="JT300" s="138"/>
      <c r="JU300" s="138"/>
      <c r="JV300" s="138"/>
      <c r="JW300" s="138"/>
      <c r="JX300" s="138"/>
      <c r="JY300" s="138"/>
      <c r="JZ300" s="138"/>
      <c r="KA300" s="138"/>
      <c r="KB300" s="138"/>
      <c r="KC300" s="138"/>
      <c r="KD300" s="138"/>
      <c r="KE300" s="138"/>
      <c r="KF300" s="138"/>
      <c r="KG300" s="138"/>
      <c r="KH300" s="138"/>
      <c r="KI300" s="138"/>
      <c r="KJ300" s="138"/>
      <c r="KK300" s="138"/>
      <c r="KL300" s="138"/>
      <c r="KM300" s="138"/>
      <c r="KN300" s="138"/>
      <c r="KO300" s="138"/>
      <c r="KP300" s="138"/>
      <c r="KQ300" s="138"/>
      <c r="KR300" s="138"/>
      <c r="KS300" s="138"/>
      <c r="KT300" s="138"/>
      <c r="KU300" s="138"/>
      <c r="KV300" s="138"/>
      <c r="KW300" s="138"/>
      <c r="KX300" s="138"/>
      <c r="KY300" s="138"/>
      <c r="KZ300" s="138"/>
      <c r="LA300" s="138"/>
      <c r="LB300" s="138"/>
      <c r="LC300" s="138"/>
      <c r="LD300" s="138"/>
      <c r="LE300" s="138"/>
      <c r="LF300" s="138"/>
      <c r="LG300" s="138"/>
      <c r="LH300" s="138"/>
      <c r="LI300" s="138"/>
      <c r="LJ300" s="138"/>
      <c r="LK300" s="138"/>
      <c r="LL300" s="138"/>
      <c r="LM300" s="138"/>
      <c r="LN300" s="138"/>
      <c r="LO300" s="138"/>
      <c r="LP300" s="138"/>
      <c r="LQ300" s="138"/>
      <c r="LR300" s="138"/>
      <c r="LS300" s="138"/>
      <c r="LT300" s="138"/>
      <c r="LU300" s="138"/>
      <c r="LV300" s="138"/>
      <c r="LW300" s="138"/>
      <c r="LX300" s="138"/>
      <c r="LY300" s="138"/>
      <c r="LZ300" s="138"/>
      <c r="MA300" s="138"/>
      <c r="MB300" s="138"/>
      <c r="MC300" s="138"/>
      <c r="MD300" s="138"/>
      <c r="ME300" s="138"/>
      <c r="MF300" s="138"/>
      <c r="MG300" s="138"/>
      <c r="MH300" s="138"/>
      <c r="MI300" s="138"/>
      <c r="MJ300" s="138"/>
      <c r="MK300" s="138"/>
      <c r="ML300" s="138"/>
      <c r="MM300" s="138"/>
      <c r="MN300" s="138"/>
      <c r="MO300" s="138"/>
      <c r="MP300" s="138"/>
      <c r="MQ300" s="138"/>
      <c r="MR300" s="138"/>
      <c r="MS300" s="138"/>
      <c r="MT300" s="138"/>
      <c r="MU300" s="138"/>
      <c r="MV300" s="138"/>
      <c r="MW300" s="138"/>
      <c r="MX300" s="138"/>
      <c r="MY300" s="138"/>
      <c r="MZ300" s="138"/>
      <c r="NA300" s="138"/>
      <c r="NB300" s="138"/>
      <c r="NC300" s="138"/>
      <c r="ND300" s="138"/>
      <c r="NE300" s="138"/>
      <c r="NF300" s="138"/>
      <c r="NG300" s="138"/>
      <c r="NH300" s="138"/>
      <c r="NI300" s="138"/>
      <c r="NJ300" s="138"/>
      <c r="NK300" s="138"/>
      <c r="NL300" s="138"/>
      <c r="NM300" s="138"/>
      <c r="NN300" s="138"/>
      <c r="NO300" s="138"/>
      <c r="NP300" s="138"/>
      <c r="NQ300" s="138"/>
      <c r="NR300" s="138"/>
      <c r="NS300" s="138"/>
      <c r="NT300" s="138"/>
      <c r="NU300" s="138"/>
      <c r="NV300" s="138"/>
      <c r="NW300" s="138"/>
      <c r="NX300" s="138"/>
      <c r="NY300" s="138"/>
      <c r="NZ300" s="138"/>
      <c r="OA300" s="138"/>
      <c r="OB300" s="138"/>
      <c r="OC300" s="138"/>
      <c r="OD300" s="138"/>
      <c r="OE300" s="138"/>
      <c r="OF300" s="138"/>
      <c r="OG300" s="138"/>
      <c r="OH300" s="138"/>
      <c r="OI300" s="138"/>
      <c r="OJ300" s="138"/>
      <c r="OK300" s="138"/>
      <c r="OL300" s="138"/>
      <c r="OM300" s="138"/>
      <c r="ON300" s="138"/>
      <c r="OO300" s="138"/>
      <c r="OP300" s="138"/>
      <c r="OQ300" s="138"/>
      <c r="OR300" s="138"/>
      <c r="OS300" s="138"/>
      <c r="OT300" s="138"/>
      <c r="OU300" s="138"/>
      <c r="OV300" s="138"/>
      <c r="OW300" s="138"/>
      <c r="OX300" s="138"/>
      <c r="OY300" s="138"/>
      <c r="OZ300" s="138"/>
      <c r="PA300" s="138"/>
      <c r="PB300" s="138"/>
      <c r="PC300" s="138"/>
      <c r="PD300" s="138"/>
      <c r="PE300" s="138"/>
      <c r="PF300" s="138"/>
      <c r="PG300" s="138"/>
      <c r="PH300" s="138"/>
      <c r="PI300" s="138"/>
      <c r="PJ300" s="138"/>
      <c r="PK300" s="138"/>
      <c r="PL300" s="138"/>
      <c r="PM300" s="138"/>
      <c r="PN300" s="138"/>
      <c r="PO300" s="138"/>
      <c r="PP300" s="138"/>
      <c r="PQ300" s="138"/>
      <c r="PR300" s="138"/>
      <c r="PS300" s="138"/>
      <c r="PT300" s="138"/>
      <c r="PU300" s="138"/>
      <c r="PV300" s="138"/>
      <c r="PW300" s="138"/>
      <c r="PX300" s="138"/>
      <c r="PY300" s="138"/>
      <c r="PZ300" s="138"/>
      <c r="QA300" s="138"/>
      <c r="QB300" s="138"/>
      <c r="QC300" s="138"/>
      <c r="QD300" s="138"/>
      <c r="QE300" s="138"/>
      <c r="QF300" s="138"/>
      <c r="QG300" s="138"/>
      <c r="QH300" s="138"/>
      <c r="QI300" s="138"/>
      <c r="QJ300" s="138"/>
      <c r="QK300" s="138"/>
      <c r="QL300" s="138"/>
      <c r="QM300" s="138"/>
      <c r="QN300" s="138"/>
      <c r="QO300" s="138"/>
      <c r="QP300" s="138"/>
      <c r="QQ300" s="138"/>
      <c r="QR300" s="138"/>
      <c r="QS300" s="138"/>
      <c r="QT300" s="138"/>
      <c r="QU300" s="138"/>
      <c r="QV300" s="138"/>
      <c r="QW300" s="138"/>
      <c r="QX300" s="138"/>
      <c r="QY300" s="138"/>
      <c r="QZ300" s="138"/>
      <c r="RA300" s="138"/>
      <c r="RB300" s="138"/>
      <c r="RC300" s="138"/>
      <c r="RD300" s="138"/>
      <c r="RE300" s="138"/>
      <c r="RF300" s="138"/>
      <c r="RG300" s="138"/>
      <c r="RH300" s="138"/>
      <c r="RI300" s="138"/>
      <c r="RJ300" s="138"/>
      <c r="RK300" s="138"/>
      <c r="RL300" s="138"/>
      <c r="RM300" s="138"/>
      <c r="RN300" s="138"/>
      <c r="XFD300" s="129"/>
    </row>
    <row r="301" spans="1:482 16384:16384" s="136" customFormat="1" ht="108.65" customHeight="1">
      <c r="A301" s="152"/>
      <c r="B301" s="274" t="s">
        <v>14128</v>
      </c>
      <c r="C301" s="261"/>
      <c r="D301" s="284"/>
      <c r="E301" s="151"/>
      <c r="F301" s="220">
        <f>D301*E301</f>
        <v>0</v>
      </c>
      <c r="I301" s="276"/>
      <c r="L301" s="138"/>
      <c r="M301" s="138"/>
      <c r="N301" s="138"/>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c r="BL301" s="138"/>
      <c r="BM301" s="138"/>
      <c r="BN301" s="138"/>
      <c r="BO301" s="138"/>
      <c r="BP301" s="138"/>
      <c r="BQ301" s="138"/>
      <c r="BR301" s="138"/>
      <c r="BS301" s="138"/>
      <c r="BT301" s="138"/>
      <c r="BU301" s="138"/>
      <c r="BV301" s="138"/>
      <c r="BW301" s="138"/>
      <c r="BX301" s="138"/>
      <c r="BY301" s="138"/>
      <c r="BZ301" s="138"/>
      <c r="CA301" s="138"/>
      <c r="CB301" s="138"/>
      <c r="CC301" s="138"/>
      <c r="CD301" s="138"/>
      <c r="CE301" s="138"/>
      <c r="CF301" s="138"/>
      <c r="CG301" s="138"/>
      <c r="CH301" s="138"/>
      <c r="CI301" s="138"/>
      <c r="CJ301" s="138"/>
      <c r="CK301" s="138"/>
      <c r="CL301" s="138"/>
      <c r="CM301" s="138"/>
      <c r="CN301" s="138"/>
      <c r="CO301" s="138"/>
      <c r="CP301" s="138"/>
      <c r="CQ301" s="138"/>
      <c r="CR301" s="138"/>
      <c r="CS301" s="138"/>
      <c r="CT301" s="138"/>
      <c r="CU301" s="138"/>
      <c r="CV301" s="138"/>
      <c r="CW301" s="138"/>
      <c r="CX301" s="138"/>
      <c r="CY301" s="138"/>
      <c r="CZ301" s="138"/>
      <c r="DA301" s="138"/>
      <c r="DB301" s="138"/>
      <c r="DC301" s="138"/>
      <c r="DD301" s="138"/>
      <c r="DE301" s="138"/>
      <c r="DF301" s="138"/>
      <c r="DG301" s="138"/>
      <c r="DH301" s="138"/>
      <c r="DI301" s="138"/>
      <c r="DJ301" s="138"/>
      <c r="DK301" s="138"/>
      <c r="DL301" s="138"/>
      <c r="DM301" s="138"/>
      <c r="DN301" s="138"/>
      <c r="DO301" s="138"/>
      <c r="DP301" s="138"/>
      <c r="DQ301" s="138"/>
      <c r="DR301" s="138"/>
      <c r="DS301" s="138"/>
      <c r="DT301" s="138"/>
      <c r="DU301" s="138"/>
      <c r="DV301" s="138"/>
      <c r="DW301" s="138"/>
      <c r="DX301" s="138"/>
      <c r="DY301" s="138"/>
      <c r="DZ301" s="138"/>
      <c r="EA301" s="138"/>
      <c r="EB301" s="138"/>
      <c r="EC301" s="138"/>
      <c r="ED301" s="138"/>
      <c r="EE301" s="138"/>
      <c r="EF301" s="138"/>
      <c r="EG301" s="138"/>
      <c r="EH301" s="138"/>
      <c r="EI301" s="138"/>
      <c r="EJ301" s="138"/>
      <c r="EK301" s="138"/>
      <c r="EL301" s="138"/>
      <c r="EM301" s="138"/>
      <c r="EN301" s="138"/>
      <c r="EO301" s="138"/>
      <c r="EP301" s="138"/>
      <c r="EQ301" s="138"/>
      <c r="ER301" s="138"/>
      <c r="ES301" s="138"/>
      <c r="ET301" s="138"/>
      <c r="EU301" s="138"/>
      <c r="EV301" s="138"/>
      <c r="EW301" s="138"/>
      <c r="EX301" s="138"/>
      <c r="EY301" s="138"/>
      <c r="EZ301" s="138"/>
      <c r="FA301" s="138"/>
      <c r="FB301" s="138"/>
      <c r="FC301" s="138"/>
      <c r="FD301" s="138"/>
      <c r="FE301" s="138"/>
      <c r="FF301" s="138"/>
      <c r="FG301" s="138"/>
      <c r="FH301" s="138"/>
      <c r="FI301" s="138"/>
      <c r="FJ301" s="138"/>
      <c r="FK301" s="138"/>
      <c r="FL301" s="138"/>
      <c r="FM301" s="138"/>
      <c r="FN301" s="138"/>
      <c r="FO301" s="138"/>
      <c r="FP301" s="138"/>
      <c r="FQ301" s="138"/>
      <c r="FR301" s="138"/>
      <c r="FS301" s="138"/>
      <c r="FT301" s="138"/>
      <c r="FU301" s="138"/>
      <c r="FV301" s="138"/>
      <c r="FW301" s="138"/>
      <c r="FX301" s="138"/>
      <c r="FY301" s="138"/>
      <c r="FZ301" s="138"/>
      <c r="GA301" s="138"/>
      <c r="GB301" s="138"/>
      <c r="GC301" s="138"/>
      <c r="GD301" s="138"/>
      <c r="GE301" s="138"/>
      <c r="GF301" s="138"/>
      <c r="GG301" s="138"/>
      <c r="GH301" s="138"/>
      <c r="GI301" s="138"/>
      <c r="GJ301" s="138"/>
      <c r="GK301" s="138"/>
      <c r="GL301" s="138"/>
      <c r="GM301" s="138"/>
      <c r="GN301" s="138"/>
      <c r="GO301" s="138"/>
      <c r="GP301" s="138"/>
      <c r="GQ301" s="138"/>
      <c r="GR301" s="138"/>
      <c r="GS301" s="138"/>
      <c r="GT301" s="138"/>
      <c r="GU301" s="138"/>
      <c r="GV301" s="138"/>
      <c r="GW301" s="138"/>
      <c r="GX301" s="138"/>
      <c r="GY301" s="138"/>
      <c r="GZ301" s="138"/>
      <c r="HA301" s="138"/>
      <c r="HB301" s="138"/>
      <c r="HC301" s="138"/>
      <c r="HD301" s="138"/>
      <c r="HE301" s="138"/>
      <c r="HF301" s="138"/>
      <c r="HG301" s="138"/>
      <c r="HH301" s="138"/>
      <c r="HI301" s="138"/>
      <c r="HJ301" s="138"/>
      <c r="HK301" s="138"/>
      <c r="HL301" s="138"/>
      <c r="HM301" s="138"/>
      <c r="HN301" s="138"/>
      <c r="HO301" s="138"/>
      <c r="HP301" s="138"/>
      <c r="HQ301" s="138"/>
      <c r="HR301" s="138"/>
      <c r="HS301" s="138"/>
      <c r="HT301" s="138"/>
      <c r="HU301" s="138"/>
      <c r="HV301" s="138"/>
      <c r="HW301" s="138"/>
      <c r="HX301" s="138"/>
      <c r="HY301" s="138"/>
      <c r="HZ301" s="138"/>
      <c r="IA301" s="138"/>
      <c r="IB301" s="138"/>
      <c r="IC301" s="138"/>
      <c r="ID301" s="138"/>
      <c r="IE301" s="138"/>
      <c r="IF301" s="138"/>
      <c r="IG301" s="138"/>
      <c r="IH301" s="138"/>
      <c r="II301" s="138"/>
      <c r="IJ301" s="138"/>
      <c r="IK301" s="138"/>
      <c r="IL301" s="138"/>
      <c r="IM301" s="138"/>
      <c r="IN301" s="138"/>
      <c r="IO301" s="138"/>
      <c r="IP301" s="138"/>
      <c r="IQ301" s="138"/>
      <c r="IR301" s="138"/>
      <c r="IS301" s="138"/>
      <c r="IT301" s="138"/>
      <c r="IU301" s="138"/>
      <c r="IV301" s="138"/>
      <c r="IW301" s="138"/>
      <c r="IX301" s="138"/>
      <c r="IY301" s="138"/>
      <c r="IZ301" s="138"/>
      <c r="JA301" s="138"/>
      <c r="JB301" s="138"/>
      <c r="JC301" s="138"/>
      <c r="JD301" s="138"/>
      <c r="JE301" s="138"/>
      <c r="JF301" s="138"/>
      <c r="JG301" s="138"/>
      <c r="JH301" s="138"/>
      <c r="JI301" s="138"/>
      <c r="JJ301" s="138"/>
      <c r="JK301" s="138"/>
      <c r="JL301" s="138"/>
      <c r="JM301" s="138"/>
      <c r="JN301" s="138"/>
      <c r="JO301" s="138"/>
      <c r="JP301" s="138"/>
      <c r="JQ301" s="138"/>
      <c r="JR301" s="138"/>
      <c r="JS301" s="138"/>
      <c r="JT301" s="138"/>
      <c r="JU301" s="138"/>
      <c r="JV301" s="138"/>
      <c r="JW301" s="138"/>
      <c r="JX301" s="138"/>
      <c r="JY301" s="138"/>
      <c r="JZ301" s="138"/>
      <c r="KA301" s="138"/>
      <c r="KB301" s="138"/>
      <c r="KC301" s="138"/>
      <c r="KD301" s="138"/>
      <c r="KE301" s="138"/>
      <c r="KF301" s="138"/>
      <c r="KG301" s="138"/>
      <c r="KH301" s="138"/>
      <c r="KI301" s="138"/>
      <c r="KJ301" s="138"/>
      <c r="KK301" s="138"/>
      <c r="KL301" s="138"/>
      <c r="KM301" s="138"/>
      <c r="KN301" s="138"/>
      <c r="KO301" s="138"/>
      <c r="KP301" s="138"/>
      <c r="KQ301" s="138"/>
      <c r="KR301" s="138"/>
      <c r="KS301" s="138"/>
      <c r="KT301" s="138"/>
      <c r="KU301" s="138"/>
      <c r="KV301" s="138"/>
      <c r="KW301" s="138"/>
      <c r="KX301" s="138"/>
      <c r="KY301" s="138"/>
      <c r="KZ301" s="138"/>
      <c r="LA301" s="138"/>
      <c r="LB301" s="138"/>
      <c r="LC301" s="138"/>
      <c r="LD301" s="138"/>
      <c r="LE301" s="138"/>
      <c r="LF301" s="138"/>
      <c r="LG301" s="138"/>
      <c r="LH301" s="138"/>
      <c r="LI301" s="138"/>
      <c r="LJ301" s="138"/>
      <c r="LK301" s="138"/>
      <c r="LL301" s="138"/>
      <c r="LM301" s="138"/>
      <c r="LN301" s="138"/>
      <c r="LO301" s="138"/>
      <c r="LP301" s="138"/>
      <c r="LQ301" s="138"/>
      <c r="LR301" s="138"/>
      <c r="LS301" s="138"/>
      <c r="LT301" s="138"/>
      <c r="LU301" s="138"/>
      <c r="LV301" s="138"/>
      <c r="LW301" s="138"/>
      <c r="LX301" s="138"/>
      <c r="LY301" s="138"/>
      <c r="LZ301" s="138"/>
      <c r="MA301" s="138"/>
      <c r="MB301" s="138"/>
      <c r="MC301" s="138"/>
      <c r="MD301" s="138"/>
      <c r="ME301" s="138"/>
      <c r="MF301" s="138"/>
      <c r="MG301" s="138"/>
      <c r="MH301" s="138"/>
      <c r="MI301" s="138"/>
      <c r="MJ301" s="138"/>
      <c r="MK301" s="138"/>
      <c r="ML301" s="138"/>
      <c r="MM301" s="138"/>
      <c r="MN301" s="138"/>
      <c r="MO301" s="138"/>
      <c r="MP301" s="138"/>
      <c r="MQ301" s="138"/>
      <c r="MR301" s="138"/>
      <c r="MS301" s="138"/>
      <c r="MT301" s="138"/>
      <c r="MU301" s="138"/>
      <c r="MV301" s="138"/>
      <c r="MW301" s="138"/>
      <c r="MX301" s="138"/>
      <c r="MY301" s="138"/>
      <c r="MZ301" s="138"/>
      <c r="NA301" s="138"/>
      <c r="NB301" s="138"/>
      <c r="NC301" s="138"/>
      <c r="ND301" s="138"/>
      <c r="NE301" s="138"/>
      <c r="NF301" s="138"/>
      <c r="NG301" s="138"/>
      <c r="NH301" s="138"/>
      <c r="NI301" s="138"/>
      <c r="NJ301" s="138"/>
      <c r="NK301" s="138"/>
      <c r="NL301" s="138"/>
      <c r="NM301" s="138"/>
      <c r="NN301" s="138"/>
      <c r="NO301" s="138"/>
      <c r="NP301" s="138"/>
      <c r="NQ301" s="138"/>
      <c r="NR301" s="138"/>
      <c r="NS301" s="138"/>
      <c r="NT301" s="138"/>
      <c r="NU301" s="138"/>
      <c r="NV301" s="138"/>
      <c r="NW301" s="138"/>
      <c r="NX301" s="138"/>
      <c r="NY301" s="138"/>
      <c r="NZ301" s="138"/>
      <c r="OA301" s="138"/>
      <c r="OB301" s="138"/>
      <c r="OC301" s="138"/>
      <c r="OD301" s="138"/>
      <c r="OE301" s="138"/>
      <c r="OF301" s="138"/>
      <c r="OG301" s="138"/>
      <c r="OH301" s="138"/>
      <c r="OI301" s="138"/>
      <c r="OJ301" s="138"/>
      <c r="OK301" s="138"/>
      <c r="OL301" s="138"/>
      <c r="OM301" s="138"/>
      <c r="ON301" s="138"/>
      <c r="OO301" s="138"/>
      <c r="OP301" s="138"/>
      <c r="OQ301" s="138"/>
      <c r="OR301" s="138"/>
      <c r="OS301" s="138"/>
      <c r="OT301" s="138"/>
      <c r="OU301" s="138"/>
      <c r="OV301" s="138"/>
      <c r="OW301" s="138"/>
      <c r="OX301" s="138"/>
      <c r="OY301" s="138"/>
      <c r="OZ301" s="138"/>
      <c r="PA301" s="138"/>
      <c r="PB301" s="138"/>
      <c r="PC301" s="138"/>
      <c r="PD301" s="138"/>
      <c r="PE301" s="138"/>
      <c r="PF301" s="138"/>
      <c r="PG301" s="138"/>
      <c r="PH301" s="138"/>
      <c r="PI301" s="138"/>
      <c r="PJ301" s="138"/>
      <c r="PK301" s="138"/>
      <c r="PL301" s="138"/>
      <c r="PM301" s="138"/>
      <c r="PN301" s="138"/>
      <c r="PO301" s="138"/>
      <c r="PP301" s="138"/>
      <c r="PQ301" s="138"/>
      <c r="PR301" s="138"/>
      <c r="PS301" s="138"/>
      <c r="PT301" s="138"/>
      <c r="PU301" s="138"/>
      <c r="PV301" s="138"/>
      <c r="PW301" s="138"/>
      <c r="PX301" s="138"/>
      <c r="PY301" s="138"/>
      <c r="PZ301" s="138"/>
      <c r="QA301" s="138"/>
      <c r="QB301" s="138"/>
      <c r="QC301" s="138"/>
      <c r="QD301" s="138"/>
      <c r="QE301" s="138"/>
      <c r="QF301" s="138"/>
      <c r="QG301" s="138"/>
      <c r="QH301" s="138"/>
      <c r="QI301" s="138"/>
      <c r="QJ301" s="138"/>
      <c r="QK301" s="138"/>
      <c r="QL301" s="138"/>
      <c r="QM301" s="138"/>
      <c r="QN301" s="138"/>
      <c r="QO301" s="138"/>
      <c r="QP301" s="138"/>
      <c r="QQ301" s="138"/>
      <c r="QR301" s="138"/>
      <c r="QS301" s="138"/>
      <c r="QT301" s="138"/>
      <c r="QU301" s="138"/>
      <c r="QV301" s="138"/>
      <c r="QW301" s="138"/>
      <c r="QX301" s="138"/>
      <c r="QY301" s="138"/>
      <c r="QZ301" s="138"/>
      <c r="RA301" s="138"/>
      <c r="RB301" s="138"/>
      <c r="RC301" s="138"/>
      <c r="RD301" s="138"/>
      <c r="RE301" s="138"/>
      <c r="RF301" s="138"/>
      <c r="RG301" s="138"/>
      <c r="RH301" s="138"/>
      <c r="RI301" s="138"/>
      <c r="RJ301" s="138"/>
      <c r="RK301" s="138"/>
      <c r="RL301" s="138"/>
      <c r="RM301" s="138"/>
      <c r="RN301" s="138"/>
      <c r="XFD301" s="129"/>
    </row>
    <row r="302" spans="1:482 16384:16384" s="129" customFormat="1" ht="8.15" customHeight="1">
      <c r="A302" s="154"/>
      <c r="B302" s="155"/>
      <c r="C302" s="150"/>
      <c r="D302" s="148"/>
      <c r="E302" s="151"/>
      <c r="F302" s="151"/>
    </row>
    <row r="303" spans="1:482 16384:16384" s="136" customFormat="1" ht="15" customHeight="1">
      <c r="A303" s="152"/>
      <c r="B303" s="272" t="s">
        <v>14129</v>
      </c>
      <c r="C303" s="263" t="s">
        <v>13588</v>
      </c>
      <c r="D303" s="280">
        <f>ROUND(D192+D194+D196+D198,0)</f>
        <v>1094</v>
      </c>
      <c r="E303" s="159">
        <v>5.58</v>
      </c>
      <c r="F303" s="159">
        <f>D303*E303</f>
        <v>6104.52</v>
      </c>
      <c r="I303" s="276"/>
      <c r="L303" s="138"/>
      <c r="M303" s="138"/>
      <c r="N303" s="138"/>
      <c r="O303" s="138"/>
      <c r="P303" s="138"/>
      <c r="Q303" s="138"/>
      <c r="R303" s="138"/>
      <c r="S303" s="138"/>
      <c r="T303" s="138"/>
      <c r="U303" s="138"/>
      <c r="V303" s="138"/>
      <c r="W303" s="138"/>
      <c r="X303" s="138"/>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c r="BL303" s="138"/>
      <c r="BM303" s="138"/>
      <c r="BN303" s="138"/>
      <c r="BO303" s="138"/>
      <c r="BP303" s="138"/>
      <c r="BQ303" s="138"/>
      <c r="BR303" s="138"/>
      <c r="BS303" s="138"/>
      <c r="BT303" s="138"/>
      <c r="BU303" s="138"/>
      <c r="BV303" s="138"/>
      <c r="BW303" s="138"/>
      <c r="BX303" s="138"/>
      <c r="BY303" s="138"/>
      <c r="BZ303" s="138"/>
      <c r="CA303" s="138"/>
      <c r="CB303" s="138"/>
      <c r="CC303" s="138"/>
      <c r="CD303" s="138"/>
      <c r="CE303" s="138"/>
      <c r="CF303" s="138"/>
      <c r="CG303" s="138"/>
      <c r="CH303" s="138"/>
      <c r="CI303" s="138"/>
      <c r="CJ303" s="138"/>
      <c r="CK303" s="138"/>
      <c r="CL303" s="138"/>
      <c r="CM303" s="138"/>
      <c r="CN303" s="138"/>
      <c r="CO303" s="138"/>
      <c r="CP303" s="138"/>
      <c r="CQ303" s="138"/>
      <c r="CR303" s="138"/>
      <c r="CS303" s="138"/>
      <c r="CT303" s="138"/>
      <c r="CU303" s="138"/>
      <c r="CV303" s="138"/>
      <c r="CW303" s="138"/>
      <c r="CX303" s="138"/>
      <c r="CY303" s="138"/>
      <c r="CZ303" s="138"/>
      <c r="DA303" s="138"/>
      <c r="DB303" s="138"/>
      <c r="DC303" s="138"/>
      <c r="DD303" s="138"/>
      <c r="DE303" s="138"/>
      <c r="DF303" s="138"/>
      <c r="DG303" s="138"/>
      <c r="DH303" s="138"/>
      <c r="DI303" s="138"/>
      <c r="DJ303" s="138"/>
      <c r="DK303" s="138"/>
      <c r="DL303" s="138"/>
      <c r="DM303" s="138"/>
      <c r="DN303" s="138"/>
      <c r="DO303" s="138"/>
      <c r="DP303" s="138"/>
      <c r="DQ303" s="138"/>
      <c r="DR303" s="138"/>
      <c r="DS303" s="138"/>
      <c r="DT303" s="138"/>
      <c r="DU303" s="138"/>
      <c r="DV303" s="138"/>
      <c r="DW303" s="138"/>
      <c r="DX303" s="138"/>
      <c r="DY303" s="138"/>
      <c r="DZ303" s="138"/>
      <c r="EA303" s="138"/>
      <c r="EB303" s="138"/>
      <c r="EC303" s="138"/>
      <c r="ED303" s="138"/>
      <c r="EE303" s="138"/>
      <c r="EF303" s="138"/>
      <c r="EG303" s="138"/>
      <c r="EH303" s="138"/>
      <c r="EI303" s="138"/>
      <c r="EJ303" s="138"/>
      <c r="EK303" s="138"/>
      <c r="EL303" s="138"/>
      <c r="EM303" s="138"/>
      <c r="EN303" s="138"/>
      <c r="EO303" s="138"/>
      <c r="EP303" s="138"/>
      <c r="EQ303" s="138"/>
      <c r="ER303" s="138"/>
      <c r="ES303" s="138"/>
      <c r="ET303" s="138"/>
      <c r="EU303" s="138"/>
      <c r="EV303" s="138"/>
      <c r="EW303" s="138"/>
      <c r="EX303" s="138"/>
      <c r="EY303" s="138"/>
      <c r="EZ303" s="138"/>
      <c r="FA303" s="138"/>
      <c r="FB303" s="138"/>
      <c r="FC303" s="138"/>
      <c r="FD303" s="138"/>
      <c r="FE303" s="138"/>
      <c r="FF303" s="138"/>
      <c r="FG303" s="138"/>
      <c r="FH303" s="138"/>
      <c r="FI303" s="138"/>
      <c r="FJ303" s="138"/>
      <c r="FK303" s="138"/>
      <c r="FL303" s="138"/>
      <c r="FM303" s="138"/>
      <c r="FN303" s="138"/>
      <c r="FO303" s="138"/>
      <c r="FP303" s="138"/>
      <c r="FQ303" s="138"/>
      <c r="FR303" s="138"/>
      <c r="FS303" s="138"/>
      <c r="FT303" s="138"/>
      <c r="FU303" s="138"/>
      <c r="FV303" s="138"/>
      <c r="FW303" s="138"/>
      <c r="FX303" s="138"/>
      <c r="FY303" s="138"/>
      <c r="FZ303" s="138"/>
      <c r="GA303" s="138"/>
      <c r="GB303" s="138"/>
      <c r="GC303" s="138"/>
      <c r="GD303" s="138"/>
      <c r="GE303" s="138"/>
      <c r="GF303" s="138"/>
      <c r="GG303" s="138"/>
      <c r="GH303" s="138"/>
      <c r="GI303" s="138"/>
      <c r="GJ303" s="138"/>
      <c r="GK303" s="138"/>
      <c r="GL303" s="138"/>
      <c r="GM303" s="138"/>
      <c r="GN303" s="138"/>
      <c r="GO303" s="138"/>
      <c r="GP303" s="138"/>
      <c r="GQ303" s="138"/>
      <c r="GR303" s="138"/>
      <c r="GS303" s="138"/>
      <c r="GT303" s="138"/>
      <c r="GU303" s="138"/>
      <c r="GV303" s="138"/>
      <c r="GW303" s="138"/>
      <c r="GX303" s="138"/>
      <c r="GY303" s="138"/>
      <c r="GZ303" s="138"/>
      <c r="HA303" s="138"/>
      <c r="HB303" s="138"/>
      <c r="HC303" s="138"/>
      <c r="HD303" s="138"/>
      <c r="HE303" s="138"/>
      <c r="HF303" s="138"/>
      <c r="HG303" s="138"/>
      <c r="HH303" s="138"/>
      <c r="HI303" s="138"/>
      <c r="HJ303" s="138"/>
      <c r="HK303" s="138"/>
      <c r="HL303" s="138"/>
      <c r="HM303" s="138"/>
      <c r="HN303" s="138"/>
      <c r="HO303" s="138"/>
      <c r="HP303" s="138"/>
      <c r="HQ303" s="138"/>
      <c r="HR303" s="138"/>
      <c r="HS303" s="138"/>
      <c r="HT303" s="138"/>
      <c r="HU303" s="138"/>
      <c r="HV303" s="138"/>
      <c r="HW303" s="138"/>
      <c r="HX303" s="138"/>
      <c r="HY303" s="138"/>
      <c r="HZ303" s="138"/>
      <c r="IA303" s="138"/>
      <c r="IB303" s="138"/>
      <c r="IC303" s="138"/>
      <c r="ID303" s="138"/>
      <c r="IE303" s="138"/>
      <c r="IF303" s="138"/>
      <c r="IG303" s="138"/>
      <c r="IH303" s="138"/>
      <c r="II303" s="138"/>
      <c r="IJ303" s="138"/>
      <c r="IK303" s="138"/>
      <c r="IL303" s="138"/>
      <c r="IM303" s="138"/>
      <c r="IN303" s="138"/>
      <c r="IO303" s="138"/>
      <c r="IP303" s="138"/>
      <c r="IQ303" s="138"/>
      <c r="IR303" s="138"/>
      <c r="IS303" s="138"/>
      <c r="IT303" s="138"/>
      <c r="IU303" s="138"/>
      <c r="IV303" s="138"/>
      <c r="IW303" s="138"/>
      <c r="IX303" s="138"/>
      <c r="IY303" s="138"/>
      <c r="IZ303" s="138"/>
      <c r="JA303" s="138"/>
      <c r="JB303" s="138"/>
      <c r="JC303" s="138"/>
      <c r="JD303" s="138"/>
      <c r="JE303" s="138"/>
      <c r="JF303" s="138"/>
      <c r="JG303" s="138"/>
      <c r="JH303" s="138"/>
      <c r="JI303" s="138"/>
      <c r="JJ303" s="138"/>
      <c r="JK303" s="138"/>
      <c r="JL303" s="138"/>
      <c r="JM303" s="138"/>
      <c r="JN303" s="138"/>
      <c r="JO303" s="138"/>
      <c r="JP303" s="138"/>
      <c r="JQ303" s="138"/>
      <c r="JR303" s="138"/>
      <c r="JS303" s="138"/>
      <c r="JT303" s="138"/>
      <c r="JU303" s="138"/>
      <c r="JV303" s="138"/>
      <c r="JW303" s="138"/>
      <c r="JX303" s="138"/>
      <c r="JY303" s="138"/>
      <c r="JZ303" s="138"/>
      <c r="KA303" s="138"/>
      <c r="KB303" s="138"/>
      <c r="KC303" s="138"/>
      <c r="KD303" s="138"/>
      <c r="KE303" s="138"/>
      <c r="KF303" s="138"/>
      <c r="KG303" s="138"/>
      <c r="KH303" s="138"/>
      <c r="KI303" s="138"/>
      <c r="KJ303" s="138"/>
      <c r="KK303" s="138"/>
      <c r="KL303" s="138"/>
      <c r="KM303" s="138"/>
      <c r="KN303" s="138"/>
      <c r="KO303" s="138"/>
      <c r="KP303" s="138"/>
      <c r="KQ303" s="138"/>
      <c r="KR303" s="138"/>
      <c r="KS303" s="138"/>
      <c r="KT303" s="138"/>
      <c r="KU303" s="138"/>
      <c r="KV303" s="138"/>
      <c r="KW303" s="138"/>
      <c r="KX303" s="138"/>
      <c r="KY303" s="138"/>
      <c r="KZ303" s="138"/>
      <c r="LA303" s="138"/>
      <c r="LB303" s="138"/>
      <c r="LC303" s="138"/>
      <c r="LD303" s="138"/>
      <c r="LE303" s="138"/>
      <c r="LF303" s="138"/>
      <c r="LG303" s="138"/>
      <c r="LH303" s="138"/>
      <c r="LI303" s="138"/>
      <c r="LJ303" s="138"/>
      <c r="LK303" s="138"/>
      <c r="LL303" s="138"/>
      <c r="LM303" s="138"/>
      <c r="LN303" s="138"/>
      <c r="LO303" s="138"/>
      <c r="LP303" s="138"/>
      <c r="LQ303" s="138"/>
      <c r="LR303" s="138"/>
      <c r="LS303" s="138"/>
      <c r="LT303" s="138"/>
      <c r="LU303" s="138"/>
      <c r="LV303" s="138"/>
      <c r="LW303" s="138"/>
      <c r="LX303" s="138"/>
      <c r="LY303" s="138"/>
      <c r="LZ303" s="138"/>
      <c r="MA303" s="138"/>
      <c r="MB303" s="138"/>
      <c r="MC303" s="138"/>
      <c r="MD303" s="138"/>
      <c r="ME303" s="138"/>
      <c r="MF303" s="138"/>
      <c r="MG303" s="138"/>
      <c r="MH303" s="138"/>
      <c r="MI303" s="138"/>
      <c r="MJ303" s="138"/>
      <c r="MK303" s="138"/>
      <c r="ML303" s="138"/>
      <c r="MM303" s="138"/>
      <c r="MN303" s="138"/>
      <c r="MO303" s="138"/>
      <c r="MP303" s="138"/>
      <c r="MQ303" s="138"/>
      <c r="MR303" s="138"/>
      <c r="MS303" s="138"/>
      <c r="MT303" s="138"/>
      <c r="MU303" s="138"/>
      <c r="MV303" s="138"/>
      <c r="MW303" s="138"/>
      <c r="MX303" s="138"/>
      <c r="MY303" s="138"/>
      <c r="MZ303" s="138"/>
      <c r="NA303" s="138"/>
      <c r="NB303" s="138"/>
      <c r="NC303" s="138"/>
      <c r="ND303" s="138"/>
      <c r="NE303" s="138"/>
      <c r="NF303" s="138"/>
      <c r="NG303" s="138"/>
      <c r="NH303" s="138"/>
      <c r="NI303" s="138"/>
      <c r="NJ303" s="138"/>
      <c r="NK303" s="138"/>
      <c r="NL303" s="138"/>
      <c r="NM303" s="138"/>
      <c r="NN303" s="138"/>
      <c r="NO303" s="138"/>
      <c r="NP303" s="138"/>
      <c r="NQ303" s="138"/>
      <c r="NR303" s="138"/>
      <c r="NS303" s="138"/>
      <c r="NT303" s="138"/>
      <c r="NU303" s="138"/>
      <c r="NV303" s="138"/>
      <c r="NW303" s="138"/>
      <c r="NX303" s="138"/>
      <c r="NY303" s="138"/>
      <c r="NZ303" s="138"/>
      <c r="OA303" s="138"/>
      <c r="OB303" s="138"/>
      <c r="OC303" s="138"/>
      <c r="OD303" s="138"/>
      <c r="OE303" s="138"/>
      <c r="OF303" s="138"/>
      <c r="OG303" s="138"/>
      <c r="OH303" s="138"/>
      <c r="OI303" s="138"/>
      <c r="OJ303" s="138"/>
      <c r="OK303" s="138"/>
      <c r="OL303" s="138"/>
      <c r="OM303" s="138"/>
      <c r="ON303" s="138"/>
      <c r="OO303" s="138"/>
      <c r="OP303" s="138"/>
      <c r="OQ303" s="138"/>
      <c r="OR303" s="138"/>
      <c r="OS303" s="138"/>
      <c r="OT303" s="138"/>
      <c r="OU303" s="138"/>
      <c r="OV303" s="138"/>
      <c r="OW303" s="138"/>
      <c r="OX303" s="138"/>
      <c r="OY303" s="138"/>
      <c r="OZ303" s="138"/>
      <c r="PA303" s="138"/>
      <c r="PB303" s="138"/>
      <c r="PC303" s="138"/>
      <c r="PD303" s="138"/>
      <c r="PE303" s="138"/>
      <c r="PF303" s="138"/>
      <c r="PG303" s="138"/>
      <c r="PH303" s="138"/>
      <c r="PI303" s="138"/>
      <c r="PJ303" s="138"/>
      <c r="PK303" s="138"/>
      <c r="PL303" s="138"/>
      <c r="PM303" s="138"/>
      <c r="PN303" s="138"/>
      <c r="PO303" s="138"/>
      <c r="PP303" s="138"/>
      <c r="PQ303" s="138"/>
      <c r="PR303" s="138"/>
      <c r="PS303" s="138"/>
      <c r="PT303" s="138"/>
      <c r="PU303" s="138"/>
      <c r="PV303" s="138"/>
      <c r="PW303" s="138"/>
      <c r="PX303" s="138"/>
      <c r="PY303" s="138"/>
      <c r="PZ303" s="138"/>
      <c r="QA303" s="138"/>
      <c r="QB303" s="138"/>
      <c r="QC303" s="138"/>
      <c r="QD303" s="138"/>
      <c r="QE303" s="138"/>
      <c r="QF303" s="138"/>
      <c r="QG303" s="138"/>
      <c r="QH303" s="138"/>
      <c r="QI303" s="138"/>
      <c r="QJ303" s="138"/>
      <c r="QK303" s="138"/>
      <c r="QL303" s="138"/>
      <c r="QM303" s="138"/>
      <c r="QN303" s="138"/>
      <c r="QO303" s="138"/>
      <c r="QP303" s="138"/>
      <c r="QQ303" s="138"/>
      <c r="QR303" s="138"/>
      <c r="QS303" s="138"/>
      <c r="QT303" s="138"/>
      <c r="QU303" s="138"/>
      <c r="QV303" s="138"/>
      <c r="QW303" s="138"/>
      <c r="QX303" s="138"/>
      <c r="QY303" s="138"/>
      <c r="QZ303" s="138"/>
      <c r="RA303" s="138"/>
      <c r="RB303" s="138"/>
      <c r="RC303" s="138"/>
      <c r="RD303" s="138"/>
      <c r="RE303" s="138"/>
      <c r="RF303" s="138"/>
      <c r="RG303" s="138"/>
      <c r="RH303" s="138"/>
      <c r="RI303" s="138"/>
      <c r="RJ303" s="138"/>
      <c r="RK303" s="138"/>
      <c r="RL303" s="138"/>
      <c r="RM303" s="138"/>
      <c r="RN303" s="138"/>
      <c r="XFD303" s="129"/>
    </row>
    <row r="304" spans="1:482 16384:16384" s="129" customFormat="1" ht="8.15" customHeight="1">
      <c r="A304" s="203"/>
      <c r="B304" s="155"/>
      <c r="C304" s="150"/>
      <c r="D304" s="148"/>
      <c r="E304" s="151"/>
      <c r="F304" s="151"/>
    </row>
    <row r="305" spans="1:6" s="129" customFormat="1" ht="15" customHeight="1">
      <c r="A305" s="827" t="s">
        <v>14130</v>
      </c>
      <c r="B305" s="828"/>
      <c r="C305" s="828"/>
      <c r="D305" s="828"/>
      <c r="E305" s="831">
        <f>SUM(F191:F304)</f>
        <v>100848.7</v>
      </c>
      <c r="F305" s="832"/>
    </row>
    <row r="306" spans="1:6" s="129" customFormat="1" ht="15" customHeight="1">
      <c r="A306" s="829"/>
      <c r="B306" s="830"/>
      <c r="C306" s="830"/>
      <c r="D306" s="830"/>
      <c r="E306" s="833"/>
      <c r="F306" s="834"/>
    </row>
    <row r="307" spans="1:6" ht="9" customHeight="1">
      <c r="A307" s="837"/>
      <c r="B307" s="837"/>
      <c r="C307" s="837"/>
      <c r="D307" s="837"/>
      <c r="E307" s="837"/>
      <c r="F307" s="837"/>
    </row>
    <row r="308" spans="1:6" ht="18.5">
      <c r="A308" s="835" t="s">
        <v>14131</v>
      </c>
      <c r="B308" s="835"/>
      <c r="C308" s="835"/>
      <c r="D308" s="835"/>
      <c r="E308" s="835"/>
      <c r="F308" s="835"/>
    </row>
    <row r="309" spans="1:6" ht="18.5">
      <c r="A309" s="204" t="s">
        <v>6393</v>
      </c>
      <c r="B309" s="236" t="s">
        <v>6394</v>
      </c>
      <c r="C309" s="237"/>
      <c r="D309" s="189"/>
      <c r="E309" s="189"/>
      <c r="F309" s="189"/>
    </row>
    <row r="310" spans="1:6" s="129" customFormat="1" ht="8.15" customHeight="1">
      <c r="A310" s="154"/>
      <c r="B310" s="155"/>
      <c r="C310" s="150"/>
      <c r="D310" s="148"/>
      <c r="E310" s="151"/>
      <c r="F310" s="151"/>
    </row>
    <row r="311" spans="1:6" ht="18.5">
      <c r="A311" s="145" t="s">
        <v>14132</v>
      </c>
      <c r="B311" s="146" t="s">
        <v>6432</v>
      </c>
      <c r="C311" s="147"/>
      <c r="D311" s="148"/>
      <c r="E311" s="151"/>
      <c r="F311" s="220">
        <f>D311*E311</f>
        <v>0</v>
      </c>
    </row>
    <row r="312" spans="1:6" s="129" customFormat="1" ht="8.15" customHeight="1">
      <c r="A312" s="154"/>
      <c r="B312" s="155"/>
      <c r="C312" s="150"/>
      <c r="D312" s="148"/>
      <c r="E312" s="151"/>
      <c r="F312" s="151"/>
    </row>
    <row r="313" spans="1:6" ht="15.5">
      <c r="A313" s="152" t="s">
        <v>6451</v>
      </c>
      <c r="B313" s="153" t="s">
        <v>6452</v>
      </c>
      <c r="C313" s="147"/>
      <c r="D313" s="229"/>
      <c r="E313" s="151"/>
      <c r="F313" s="220"/>
    </row>
    <row r="314" spans="1:6" ht="43.5">
      <c r="A314" s="152"/>
      <c r="B314" s="327" t="s">
        <v>14133</v>
      </c>
      <c r="C314" s="147"/>
      <c r="D314" s="229"/>
      <c r="E314" s="151"/>
      <c r="F314" s="220"/>
    </row>
    <row r="315" spans="1:6">
      <c r="A315" s="152"/>
      <c r="B315" s="328" t="s">
        <v>14134</v>
      </c>
      <c r="C315" s="147" t="s">
        <v>14078</v>
      </c>
      <c r="D315" s="229">
        <v>3</v>
      </c>
      <c r="E315" s="159">
        <v>34</v>
      </c>
      <c r="F315" s="159">
        <f>D315*E315</f>
        <v>102</v>
      </c>
    </row>
    <row r="316" spans="1:6" s="129" customFormat="1" ht="8.15" customHeight="1">
      <c r="A316" s="154"/>
      <c r="B316" s="155"/>
      <c r="C316" s="150"/>
      <c r="D316" s="148"/>
      <c r="E316" s="151"/>
      <c r="F316" s="151"/>
    </row>
    <row r="317" spans="1:6" ht="21.75" customHeight="1">
      <c r="A317" s="329" t="s">
        <v>6457</v>
      </c>
      <c r="B317" s="221" t="s">
        <v>6458</v>
      </c>
      <c r="C317" s="330"/>
      <c r="D317" s="331"/>
      <c r="E317" s="332"/>
      <c r="F317" s="333">
        <f>D317*E317</f>
        <v>0</v>
      </c>
    </row>
    <row r="318" spans="1:6" s="129" customFormat="1" ht="8.15" customHeight="1">
      <c r="A318" s="154"/>
      <c r="B318" s="155"/>
      <c r="C318" s="150"/>
      <c r="D318" s="148"/>
      <c r="E318" s="151"/>
      <c r="F318" s="151"/>
    </row>
    <row r="319" spans="1:6" ht="23.25" customHeight="1">
      <c r="A319" s="329" t="s">
        <v>6477</v>
      </c>
      <c r="B319" s="221" t="s">
        <v>6478</v>
      </c>
      <c r="C319" s="330"/>
      <c r="D319" s="331"/>
      <c r="E319" s="332"/>
      <c r="F319" s="333">
        <f>D319*E319</f>
        <v>0</v>
      </c>
    </row>
    <row r="320" spans="1:6" ht="15.5">
      <c r="A320" s="334"/>
      <c r="B320" s="335"/>
      <c r="C320" s="147"/>
      <c r="D320" s="148"/>
      <c r="E320" s="151"/>
      <c r="F320" s="220">
        <f>D320*E320</f>
        <v>0</v>
      </c>
    </row>
    <row r="321" spans="1:6" s="129" customFormat="1" ht="15" customHeight="1">
      <c r="A321" s="827" t="s">
        <v>14135</v>
      </c>
      <c r="B321" s="828"/>
      <c r="C321" s="828"/>
      <c r="D321" s="828"/>
      <c r="E321" s="831">
        <f>SUM(F310:F320)</f>
        <v>102</v>
      </c>
      <c r="F321" s="832"/>
    </row>
    <row r="322" spans="1:6" s="129" customFormat="1" ht="15" customHeight="1">
      <c r="A322" s="829"/>
      <c r="B322" s="830"/>
      <c r="C322" s="830"/>
      <c r="D322" s="830"/>
      <c r="E322" s="833"/>
      <c r="F322" s="834"/>
    </row>
    <row r="323" spans="1:6" ht="10.65" customHeight="1">
      <c r="A323" s="837"/>
      <c r="B323" s="837"/>
      <c r="C323" s="837"/>
      <c r="D323" s="837"/>
      <c r="E323" s="837"/>
      <c r="F323" s="837"/>
    </row>
    <row r="324" spans="1:6" ht="18.5">
      <c r="A324" s="846" t="s">
        <v>14136</v>
      </c>
      <c r="B324" s="847"/>
      <c r="C324" s="847"/>
      <c r="D324" s="847"/>
      <c r="E324" s="847"/>
      <c r="F324" s="848"/>
    </row>
    <row r="325" spans="1:6" ht="18.5">
      <c r="A325" s="336" t="s">
        <v>6566</v>
      </c>
      <c r="B325" s="337" t="s">
        <v>6567</v>
      </c>
      <c r="C325" s="338"/>
      <c r="D325" s="339"/>
      <c r="E325" s="339"/>
      <c r="F325" s="339"/>
    </row>
    <row r="326" spans="1:6" s="129" customFormat="1" ht="15.5">
      <c r="A326" s="325" t="s">
        <v>6512</v>
      </c>
      <c r="B326" s="340" t="s">
        <v>6513</v>
      </c>
      <c r="C326" s="341"/>
      <c r="D326" s="341"/>
      <c r="E326" s="342"/>
      <c r="F326" s="342"/>
    </row>
    <row r="327" spans="1:6" s="129" customFormat="1">
      <c r="A327" s="343" t="s">
        <v>6530</v>
      </c>
      <c r="B327" s="344" t="s">
        <v>6531</v>
      </c>
      <c r="C327" s="162"/>
      <c r="D327" s="162"/>
      <c r="E327" s="162"/>
      <c r="F327" s="162"/>
    </row>
    <row r="328" spans="1:6" s="129" customFormat="1" ht="80.25" customHeight="1">
      <c r="A328" s="345"/>
      <c r="B328" s="346" t="s">
        <v>14137</v>
      </c>
      <c r="C328" s="189"/>
      <c r="D328" s="189"/>
      <c r="E328" s="189"/>
      <c r="F328" s="189"/>
    </row>
    <row r="329" spans="1:6" s="129" customFormat="1" ht="8.15" customHeight="1">
      <c r="A329" s="154"/>
      <c r="B329" s="155"/>
      <c r="C329" s="150"/>
      <c r="D329" s="148"/>
      <c r="E329" s="151"/>
      <c r="F329" s="151"/>
    </row>
    <row r="330" spans="1:6">
      <c r="A330" s="345"/>
      <c r="B330" s="328" t="s">
        <v>14138</v>
      </c>
      <c r="C330" s="189" t="s">
        <v>14078</v>
      </c>
      <c r="D330" s="189">
        <v>5</v>
      </c>
      <c r="E330" s="159">
        <v>127.09</v>
      </c>
      <c r="F330" s="159">
        <f>D330*E330</f>
        <v>635.45000000000005</v>
      </c>
    </row>
    <row r="331" spans="1:6" s="129" customFormat="1" ht="8.15" customHeight="1">
      <c r="A331" s="154"/>
      <c r="B331" s="155"/>
      <c r="C331" s="150"/>
      <c r="D331" s="148"/>
      <c r="E331" s="151"/>
      <c r="F331" s="151"/>
    </row>
    <row r="332" spans="1:6">
      <c r="A332" s="345"/>
      <c r="B332" s="328" t="s">
        <v>14139</v>
      </c>
      <c r="C332" s="189" t="s">
        <v>14078</v>
      </c>
      <c r="D332" s="189">
        <v>5</v>
      </c>
      <c r="E332" s="159">
        <v>95.79</v>
      </c>
      <c r="F332" s="159">
        <f>D332*E332</f>
        <v>478.95</v>
      </c>
    </row>
    <row r="333" spans="1:6" s="129" customFormat="1" ht="8.15" customHeight="1">
      <c r="A333" s="154"/>
      <c r="B333" s="155"/>
      <c r="C333" s="150"/>
      <c r="D333" s="148"/>
      <c r="E333" s="151"/>
      <c r="F333" s="151"/>
    </row>
    <row r="334" spans="1:6">
      <c r="A334" s="343" t="s">
        <v>6532</v>
      </c>
      <c r="B334" s="344" t="s">
        <v>6533</v>
      </c>
      <c r="C334" s="162"/>
      <c r="D334" s="162"/>
      <c r="E334" s="162"/>
      <c r="F334" s="162"/>
    </row>
    <row r="335" spans="1:6" ht="130.5">
      <c r="A335" s="345"/>
      <c r="B335" s="347" t="s">
        <v>14140</v>
      </c>
      <c r="C335" s="189"/>
      <c r="D335" s="189"/>
      <c r="E335" s="189"/>
      <c r="F335" s="189"/>
    </row>
    <row r="336" spans="1:6">
      <c r="A336" s="345"/>
      <c r="B336" s="328" t="s">
        <v>14141</v>
      </c>
      <c r="C336" s="189" t="s">
        <v>14078</v>
      </c>
      <c r="D336" s="189">
        <v>5</v>
      </c>
      <c r="E336" s="159">
        <v>48.5</v>
      </c>
      <c r="F336" s="159">
        <f>D336*E336</f>
        <v>242.5</v>
      </c>
    </row>
    <row r="337" spans="1:6" s="129" customFormat="1" ht="8.15" customHeight="1">
      <c r="A337" s="154"/>
      <c r="B337" s="155"/>
      <c r="C337" s="150"/>
      <c r="D337" s="148"/>
      <c r="E337" s="151"/>
      <c r="F337" s="151"/>
    </row>
    <row r="338" spans="1:6" ht="15.5">
      <c r="A338" s="152" t="s">
        <v>6568</v>
      </c>
      <c r="B338" s="340" t="s">
        <v>6569</v>
      </c>
      <c r="C338" s="341"/>
      <c r="D338" s="341"/>
      <c r="E338" s="342"/>
      <c r="F338" s="342"/>
    </row>
    <row r="339" spans="1:6">
      <c r="A339" s="348" t="s">
        <v>6570</v>
      </c>
      <c r="B339" s="344" t="s">
        <v>6571</v>
      </c>
      <c r="C339" s="162"/>
      <c r="D339" s="162"/>
      <c r="E339" s="162"/>
      <c r="F339" s="162"/>
    </row>
    <row r="340" spans="1:6">
      <c r="A340" s="348" t="s">
        <v>6572</v>
      </c>
      <c r="B340" s="344" t="s">
        <v>6573</v>
      </c>
      <c r="C340" s="349"/>
      <c r="D340" s="162"/>
      <c r="E340" s="162"/>
      <c r="F340" s="162"/>
    </row>
    <row r="341" spans="1:6" ht="93" customHeight="1">
      <c r="A341" s="350"/>
      <c r="B341" s="347" t="s">
        <v>14142</v>
      </c>
      <c r="C341" s="189"/>
      <c r="D341" s="189"/>
      <c r="E341" s="189"/>
      <c r="F341" s="189"/>
    </row>
    <row r="342" spans="1:6">
      <c r="A342" s="350"/>
      <c r="B342" s="328" t="s">
        <v>14143</v>
      </c>
      <c r="C342" s="189" t="s">
        <v>13744</v>
      </c>
      <c r="D342" s="189">
        <f>ROUND((1)*46+(0.5)*10,0)</f>
        <v>51</v>
      </c>
      <c r="E342" s="159">
        <v>4.8600000000000003</v>
      </c>
      <c r="F342" s="159">
        <f>D342*E342</f>
        <v>247.86</v>
      </c>
    </row>
    <row r="343" spans="1:6">
      <c r="A343" s="350"/>
      <c r="B343" s="328" t="s">
        <v>14144</v>
      </c>
      <c r="C343" s="189" t="s">
        <v>13744</v>
      </c>
      <c r="D343" s="189">
        <f>ROUND((66.6)+(1.5*7),0)</f>
        <v>77</v>
      </c>
      <c r="E343" s="159">
        <v>11.55</v>
      </c>
      <c r="F343" s="159">
        <f>D343*E343</f>
        <v>889.35</v>
      </c>
    </row>
    <row r="344" spans="1:6">
      <c r="A344" s="350"/>
      <c r="B344" s="328" t="s">
        <v>14145</v>
      </c>
      <c r="C344" s="189" t="s">
        <v>13744</v>
      </c>
      <c r="D344" s="189">
        <f>ROUND((23.8),0)</f>
        <v>24</v>
      </c>
      <c r="E344" s="159">
        <v>14.43</v>
      </c>
      <c r="F344" s="159">
        <f>D344*E344</f>
        <v>346.32</v>
      </c>
    </row>
    <row r="345" spans="1:6">
      <c r="A345" s="350"/>
      <c r="B345" s="328" t="s">
        <v>14146</v>
      </c>
      <c r="C345" s="189" t="s">
        <v>13744</v>
      </c>
      <c r="D345" s="189">
        <f>ROUND((5),0)</f>
        <v>5</v>
      </c>
      <c r="E345" s="159">
        <v>23.1</v>
      </c>
      <c r="F345" s="159">
        <f>D345*E345</f>
        <v>115.5</v>
      </c>
    </row>
    <row r="346" spans="1:6" ht="10.65" customHeight="1">
      <c r="A346" s="350"/>
      <c r="B346" s="328"/>
      <c r="C346" s="189"/>
      <c r="D346" s="189"/>
      <c r="E346" s="189"/>
      <c r="F346" s="189"/>
    </row>
    <row r="347" spans="1:6" ht="17">
      <c r="A347" s="351" t="s">
        <v>6608</v>
      </c>
      <c r="B347" s="352" t="s">
        <v>6609</v>
      </c>
      <c r="C347" s="353"/>
      <c r="D347" s="189"/>
      <c r="E347" s="148"/>
      <c r="F347" s="148"/>
    </row>
    <row r="348" spans="1:6" ht="17">
      <c r="A348" s="310" t="s">
        <v>6612</v>
      </c>
      <c r="B348" s="165" t="s">
        <v>6613</v>
      </c>
      <c r="C348" s="354"/>
      <c r="D348" s="162"/>
      <c r="E348" s="162"/>
      <c r="F348" s="162"/>
    </row>
    <row r="349" spans="1:6" ht="186" customHeight="1">
      <c r="A349" s="345"/>
      <c r="B349" s="355" t="s">
        <v>14147</v>
      </c>
      <c r="C349" s="189"/>
      <c r="D349" s="189"/>
      <c r="E349" s="189"/>
      <c r="F349" s="189"/>
    </row>
    <row r="350" spans="1:6" s="129" customFormat="1" ht="8.15" customHeight="1">
      <c r="A350" s="203"/>
      <c r="B350" s="155"/>
      <c r="C350" s="150"/>
      <c r="D350" s="148"/>
      <c r="E350" s="151"/>
      <c r="F350" s="151"/>
    </row>
    <row r="351" spans="1:6">
      <c r="A351" s="350"/>
      <c r="B351" s="328" t="s">
        <v>14148</v>
      </c>
      <c r="C351" s="148" t="s">
        <v>13744</v>
      </c>
      <c r="D351" s="148">
        <f>ROUND(((0.3)*2+(0.2)*10+(1.5)*10+13.1)*1.02,0)</f>
        <v>31</v>
      </c>
      <c r="E351" s="159">
        <v>9.57</v>
      </c>
      <c r="F351" s="159">
        <f>D351*E351</f>
        <v>296.67</v>
      </c>
    </row>
    <row r="352" spans="1:6" s="129" customFormat="1" ht="8.15" customHeight="1">
      <c r="A352" s="203"/>
      <c r="B352" s="155"/>
      <c r="C352" s="150"/>
      <c r="D352" s="148"/>
      <c r="E352" s="151"/>
      <c r="F352" s="151"/>
    </row>
    <row r="353" spans="1:6">
      <c r="A353" s="350"/>
      <c r="B353" s="328" t="s">
        <v>14149</v>
      </c>
      <c r="C353" s="148" t="s">
        <v>13744</v>
      </c>
      <c r="D353" s="148">
        <f>ROUND(((0.4)*10+53)*1.01,0)</f>
        <v>58</v>
      </c>
      <c r="E353" s="159">
        <v>16.920000000000002</v>
      </c>
      <c r="F353" s="159">
        <f>D353*E353</f>
        <v>981.36</v>
      </c>
    </row>
    <row r="354" spans="1:6" s="129" customFormat="1" ht="8.15" customHeight="1">
      <c r="A354" s="203"/>
      <c r="B354" s="155"/>
      <c r="C354" s="150"/>
      <c r="D354" s="148"/>
      <c r="E354" s="151"/>
      <c r="F354" s="151"/>
    </row>
    <row r="355" spans="1:6" ht="43.5">
      <c r="A355" s="350"/>
      <c r="B355" s="328" t="s">
        <v>14150</v>
      </c>
      <c r="C355" s="148"/>
      <c r="D355" s="148"/>
      <c r="E355" s="148"/>
      <c r="F355" s="148"/>
    </row>
    <row r="356" spans="1:6" s="129" customFormat="1" ht="8.15" customHeight="1">
      <c r="A356" s="203"/>
      <c r="B356" s="155"/>
      <c r="C356" s="150"/>
      <c r="D356" s="148"/>
      <c r="E356" s="151"/>
      <c r="F356" s="151"/>
    </row>
    <row r="357" spans="1:6">
      <c r="A357" s="350"/>
      <c r="B357" s="324" t="s">
        <v>14151</v>
      </c>
      <c r="C357" s="148" t="s">
        <v>14078</v>
      </c>
      <c r="D357" s="148">
        <v>5</v>
      </c>
      <c r="E357" s="356">
        <v>9.57</v>
      </c>
      <c r="F357" s="159">
        <f>D357*E357</f>
        <v>47.85</v>
      </c>
    </row>
    <row r="358" spans="1:6" s="129" customFormat="1" ht="8.15" customHeight="1">
      <c r="A358" s="203"/>
      <c r="B358" s="155"/>
      <c r="C358" s="150"/>
      <c r="D358" s="148"/>
      <c r="E358" s="357"/>
      <c r="F358" s="151"/>
    </row>
    <row r="359" spans="1:6">
      <c r="A359" s="350"/>
      <c r="B359" s="324" t="s">
        <v>14152</v>
      </c>
      <c r="C359" s="148" t="s">
        <v>14078</v>
      </c>
      <c r="D359" s="148">
        <v>2</v>
      </c>
      <c r="E359" s="356">
        <v>16.920000000000002</v>
      </c>
      <c r="F359" s="159">
        <f>D359*E359</f>
        <v>33.840000000000003</v>
      </c>
    </row>
    <row r="360" spans="1:6" s="129" customFormat="1" ht="15.5">
      <c r="A360" s="358" t="s">
        <v>6652</v>
      </c>
      <c r="B360" s="359" t="s">
        <v>6653</v>
      </c>
      <c r="C360" s="147"/>
      <c r="D360" s="148"/>
      <c r="E360" s="148"/>
      <c r="F360" s="148"/>
    </row>
    <row r="361" spans="1:6" s="129" customFormat="1" ht="15.5">
      <c r="A361" s="360" t="s">
        <v>6662</v>
      </c>
      <c r="B361" s="361" t="s">
        <v>6663</v>
      </c>
      <c r="C361" s="261"/>
      <c r="D361" s="148"/>
      <c r="E361" s="148"/>
      <c r="F361" s="148"/>
    </row>
    <row r="362" spans="1:6" s="129" customFormat="1" ht="135" customHeight="1">
      <c r="A362" s="345"/>
      <c r="B362" s="347" t="s">
        <v>14153</v>
      </c>
      <c r="C362" s="189"/>
      <c r="D362" s="189"/>
      <c r="E362" s="189"/>
      <c r="F362" s="189"/>
    </row>
    <row r="363" spans="1:6" s="129" customFormat="1">
      <c r="A363" s="325"/>
      <c r="B363" s="328" t="s">
        <v>14149</v>
      </c>
      <c r="C363" s="148" t="s">
        <v>13744</v>
      </c>
      <c r="D363" s="148">
        <f>ROUND((3.6)*21,0)</f>
        <v>76</v>
      </c>
      <c r="E363" s="148">
        <v>16.920000000000002</v>
      </c>
      <c r="F363" s="356">
        <f>D363*E363</f>
        <v>1285.92</v>
      </c>
    </row>
    <row r="364" spans="1:6">
      <c r="A364" s="362"/>
      <c r="B364" s="363"/>
      <c r="C364" s="285"/>
      <c r="D364" s="364"/>
      <c r="E364" s="286"/>
      <c r="F364" s="286"/>
    </row>
    <row r="365" spans="1:6" ht="17">
      <c r="A365" s="306" t="s">
        <v>6699</v>
      </c>
      <c r="B365" s="307" t="s">
        <v>6700</v>
      </c>
      <c r="C365" s="349"/>
      <c r="D365" s="364"/>
      <c r="E365" s="365"/>
      <c r="F365" s="365"/>
    </row>
    <row r="366" spans="1:6" ht="18.5">
      <c r="A366" s="366" t="s">
        <v>6810</v>
      </c>
      <c r="B366" s="367" t="s">
        <v>6811</v>
      </c>
      <c r="C366" s="148"/>
      <c r="D366" s="189"/>
      <c r="E366" s="148"/>
      <c r="F366" s="148"/>
    </row>
    <row r="367" spans="1:6">
      <c r="A367" s="351" t="s">
        <v>6812</v>
      </c>
      <c r="B367" s="352" t="s">
        <v>6813</v>
      </c>
      <c r="C367" s="223"/>
      <c r="D367" s="189"/>
      <c r="E367" s="148"/>
      <c r="F367" s="148"/>
    </row>
    <row r="368" spans="1:6">
      <c r="A368" s="310" t="s">
        <v>6814</v>
      </c>
      <c r="B368" s="311" t="s">
        <v>6815</v>
      </c>
      <c r="C368" s="349"/>
      <c r="D368" s="162"/>
      <c r="E368" s="162"/>
      <c r="F368" s="162"/>
    </row>
    <row r="369" spans="1:6" ht="58">
      <c r="A369" s="310"/>
      <c r="B369" s="253" t="s">
        <v>14154</v>
      </c>
      <c r="C369" s="349"/>
      <c r="D369" s="162"/>
      <c r="E369" s="162"/>
      <c r="F369" s="162"/>
    </row>
    <row r="370" spans="1:6" ht="29">
      <c r="A370" s="368"/>
      <c r="B370" s="369" t="s">
        <v>14155</v>
      </c>
      <c r="C370" s="223" t="s">
        <v>14078</v>
      </c>
      <c r="D370" s="224">
        <v>10</v>
      </c>
      <c r="E370" s="159">
        <v>237.39</v>
      </c>
      <c r="F370" s="159">
        <f>D370*E370</f>
        <v>2373.9</v>
      </c>
    </row>
    <row r="371" spans="1:6" s="129" customFormat="1" ht="8.15" customHeight="1">
      <c r="A371" s="203"/>
      <c r="B371" s="155"/>
      <c r="C371" s="150"/>
      <c r="D371" s="148"/>
      <c r="E371" s="151"/>
      <c r="F371" s="151"/>
    </row>
    <row r="372" spans="1:6">
      <c r="A372" s="310" t="s">
        <v>6816</v>
      </c>
      <c r="B372" s="311" t="s">
        <v>6817</v>
      </c>
      <c r="C372" s="349"/>
      <c r="D372" s="162"/>
      <c r="E372" s="162"/>
      <c r="F372" s="162"/>
    </row>
    <row r="373" spans="1:6" ht="58">
      <c r="A373" s="370"/>
      <c r="B373" s="253" t="s">
        <v>14154</v>
      </c>
      <c r="C373" s="349"/>
      <c r="D373" s="162"/>
      <c r="E373" s="162"/>
      <c r="F373" s="162"/>
    </row>
    <row r="374" spans="1:6">
      <c r="A374" s="371"/>
      <c r="B374" s="372" t="s">
        <v>14156</v>
      </c>
      <c r="C374" s="373" t="s">
        <v>14078</v>
      </c>
      <c r="D374" s="374">
        <v>10</v>
      </c>
      <c r="E374" s="159">
        <v>171</v>
      </c>
      <c r="F374" s="159">
        <f>D374*E374</f>
        <v>1710</v>
      </c>
    </row>
    <row r="375" spans="1:6" s="129" customFormat="1" ht="8.15" customHeight="1">
      <c r="A375" s="154"/>
      <c r="B375" s="155"/>
      <c r="C375" s="150"/>
      <c r="D375" s="148"/>
      <c r="E375" s="151"/>
      <c r="F375" s="151"/>
    </row>
    <row r="376" spans="1:6">
      <c r="A376" s="308" t="s">
        <v>6826</v>
      </c>
      <c r="B376" s="309" t="s">
        <v>6827</v>
      </c>
      <c r="C376" s="349"/>
      <c r="D376" s="162"/>
      <c r="E376" s="162"/>
      <c r="F376" s="162"/>
    </row>
    <row r="377" spans="1:6" ht="58">
      <c r="A377" s="370"/>
      <c r="B377" s="253" t="s">
        <v>14154</v>
      </c>
      <c r="C377" s="349"/>
      <c r="D377" s="162"/>
      <c r="E377" s="162"/>
      <c r="F377" s="162"/>
    </row>
    <row r="378" spans="1:6">
      <c r="A378" s="375"/>
      <c r="B378" s="309" t="s">
        <v>14157</v>
      </c>
      <c r="C378" s="373" t="s">
        <v>14078</v>
      </c>
      <c r="D378" s="374">
        <v>36</v>
      </c>
      <c r="E378" s="159">
        <v>246.42</v>
      </c>
      <c r="F378" s="159">
        <f>D378*E378</f>
        <v>8871.1200000000008</v>
      </c>
    </row>
    <row r="379" spans="1:6">
      <c r="A379" s="375"/>
      <c r="B379" s="309"/>
      <c r="C379" s="373"/>
      <c r="D379" s="374"/>
      <c r="E379" s="376"/>
      <c r="F379" s="376"/>
    </row>
    <row r="380" spans="1:6" s="129" customFormat="1" ht="15" customHeight="1">
      <c r="A380" s="827" t="s">
        <v>14158</v>
      </c>
      <c r="B380" s="828"/>
      <c r="C380" s="828"/>
      <c r="D380" s="828"/>
      <c r="E380" s="831">
        <f>SUM(F350:F379)</f>
        <v>15600.66</v>
      </c>
      <c r="F380" s="832"/>
    </row>
    <row r="381" spans="1:6" s="129" customFormat="1" ht="15" customHeight="1">
      <c r="A381" s="829"/>
      <c r="B381" s="830"/>
      <c r="C381" s="830"/>
      <c r="D381" s="830"/>
      <c r="E381" s="833"/>
      <c r="F381" s="834"/>
    </row>
    <row r="382" spans="1:6" s="138" customFormat="1" ht="11.4" customHeight="1">
      <c r="A382" s="837"/>
      <c r="B382" s="837"/>
      <c r="C382" s="837"/>
      <c r="D382" s="837"/>
      <c r="E382" s="837"/>
      <c r="F382" s="837"/>
    </row>
    <row r="383" spans="1:6" s="138" customFormat="1" ht="18.5">
      <c r="A383" s="846" t="s">
        <v>14159</v>
      </c>
      <c r="B383" s="847"/>
      <c r="C383" s="847"/>
      <c r="D383" s="847"/>
      <c r="E383" s="847"/>
      <c r="F383" s="848"/>
    </row>
    <row r="384" spans="1:6" s="129" customFormat="1" ht="15" customHeight="1">
      <c r="A384" s="351" t="s">
        <v>7203</v>
      </c>
      <c r="B384" s="352" t="s">
        <v>7204</v>
      </c>
      <c r="C384" s="148"/>
      <c r="D384" s="148"/>
      <c r="E384" s="148"/>
      <c r="F384" s="148"/>
    </row>
    <row r="385" spans="1:9" s="139" customFormat="1" ht="58">
      <c r="A385" s="351"/>
      <c r="B385" s="355" t="s">
        <v>14160</v>
      </c>
      <c r="C385" s="147"/>
      <c r="D385" s="148"/>
      <c r="E385" s="148"/>
      <c r="F385" s="148"/>
    </row>
    <row r="386" spans="1:9" s="129" customFormat="1" ht="8.15" customHeight="1">
      <c r="A386" s="154"/>
      <c r="B386" s="155"/>
      <c r="C386" s="150"/>
      <c r="D386" s="148"/>
      <c r="E386" s="151"/>
      <c r="F386" s="151"/>
    </row>
    <row r="387" spans="1:9" s="129" customFormat="1">
      <c r="A387" s="351"/>
      <c r="B387" s="327" t="s">
        <v>14161</v>
      </c>
      <c r="C387" s="147" t="s">
        <v>13966</v>
      </c>
      <c r="D387" s="148">
        <v>1</v>
      </c>
      <c r="E387" s="159">
        <v>600</v>
      </c>
      <c r="F387" s="159">
        <f>D387*E387</f>
        <v>600</v>
      </c>
    </row>
    <row r="388" spans="1:9" s="129" customFormat="1" ht="8.15" customHeight="1">
      <c r="A388" s="154"/>
      <c r="B388" s="155"/>
      <c r="C388" s="150"/>
      <c r="D388" s="148"/>
      <c r="E388" s="151"/>
      <c r="F388" s="151"/>
    </row>
    <row r="389" spans="1:9" s="129" customFormat="1" ht="18.5">
      <c r="A389" s="366" t="s">
        <v>7243</v>
      </c>
      <c r="B389" s="367" t="s">
        <v>7244</v>
      </c>
      <c r="C389" s="147"/>
      <c r="D389" s="148"/>
      <c r="E389" s="148"/>
      <c r="F389" s="148"/>
    </row>
    <row r="390" spans="1:9" s="129" customFormat="1" ht="18.5">
      <c r="A390" s="351" t="s">
        <v>7305</v>
      </c>
      <c r="B390" s="352" t="s">
        <v>7306</v>
      </c>
      <c r="C390" s="377"/>
      <c r="D390" s="148"/>
      <c r="E390" s="148"/>
      <c r="F390" s="148"/>
    </row>
    <row r="391" spans="1:9" s="129" customFormat="1" ht="61.5" customHeight="1">
      <c r="A391" s="351"/>
      <c r="B391" s="327" t="s">
        <v>14162</v>
      </c>
      <c r="C391" s="377"/>
      <c r="D391" s="148"/>
      <c r="E391" s="148"/>
      <c r="F391" s="148"/>
    </row>
    <row r="392" spans="1:9" s="129" customFormat="1" ht="8.15" customHeight="1">
      <c r="A392" s="154"/>
      <c r="B392" s="155"/>
      <c r="C392" s="150"/>
      <c r="D392" s="148"/>
      <c r="E392" s="151"/>
      <c r="F392" s="151"/>
    </row>
    <row r="393" spans="1:9" s="129" customFormat="1">
      <c r="A393" s="351"/>
      <c r="B393" s="378" t="s">
        <v>14163</v>
      </c>
      <c r="C393" s="147" t="s">
        <v>14078</v>
      </c>
      <c r="D393" s="148">
        <v>10</v>
      </c>
      <c r="E393" s="159">
        <v>80</v>
      </c>
      <c r="F393" s="159">
        <f>D393*E393</f>
        <v>800</v>
      </c>
    </row>
    <row r="394" spans="1:9" s="129" customFormat="1" ht="8.15" customHeight="1">
      <c r="A394" s="154"/>
      <c r="B394" s="155"/>
      <c r="C394" s="150"/>
      <c r="D394" s="148"/>
      <c r="E394" s="151"/>
      <c r="F394" s="151"/>
    </row>
    <row r="395" spans="1:9" s="129" customFormat="1" ht="43.5">
      <c r="A395" s="370"/>
      <c r="B395" s="265" t="s">
        <v>14164</v>
      </c>
      <c r="C395" s="147" t="s">
        <v>14078</v>
      </c>
      <c r="D395" s="147">
        <v>21</v>
      </c>
      <c r="E395" s="159">
        <v>100</v>
      </c>
      <c r="F395" s="159">
        <f>D395*E395</f>
        <v>2100</v>
      </c>
      <c r="I395" s="201">
        <f>(F387+F393+F395)/960</f>
        <v>3.6458333333333299</v>
      </c>
    </row>
    <row r="396" spans="1:9" s="129" customFormat="1" ht="8.15" customHeight="1">
      <c r="A396" s="154"/>
      <c r="B396" s="155"/>
      <c r="C396" s="150"/>
      <c r="D396" s="148"/>
      <c r="E396" s="151"/>
      <c r="F396" s="151"/>
    </row>
    <row r="397" spans="1:9" s="129" customFormat="1" ht="17">
      <c r="A397" s="379" t="s">
        <v>7639</v>
      </c>
      <c r="B397" s="380" t="s">
        <v>7640</v>
      </c>
      <c r="C397" s="147"/>
      <c r="D397" s="148"/>
      <c r="E397" s="148"/>
      <c r="F397" s="148"/>
    </row>
    <row r="398" spans="1:9" s="129" customFormat="1" ht="15.5">
      <c r="A398" s="381" t="s">
        <v>7641</v>
      </c>
      <c r="B398" s="359" t="s">
        <v>7642</v>
      </c>
      <c r="C398" s="147"/>
      <c r="D398" s="148"/>
      <c r="E398" s="148"/>
      <c r="F398" s="148"/>
    </row>
    <row r="399" spans="1:9" s="129" customFormat="1">
      <c r="A399" s="382" t="s">
        <v>7655</v>
      </c>
      <c r="B399" s="361" t="s">
        <v>7656</v>
      </c>
      <c r="C399" s="147"/>
      <c r="D399" s="148"/>
      <c r="E399" s="148"/>
      <c r="F399" s="148"/>
    </row>
    <row r="400" spans="1:9" s="140" customFormat="1" ht="130.5">
      <c r="A400" s="383"/>
      <c r="B400" s="327" t="s">
        <v>14165</v>
      </c>
      <c r="C400" s="147"/>
      <c r="D400" s="148"/>
      <c r="E400" s="148"/>
      <c r="F400" s="148"/>
    </row>
    <row r="401" spans="1:8" s="129" customFormat="1" ht="8.15" customHeight="1">
      <c r="A401" s="203"/>
      <c r="B401" s="155"/>
      <c r="C401" s="150"/>
      <c r="D401" s="148"/>
      <c r="E401" s="151"/>
      <c r="F401" s="151"/>
    </row>
    <row r="402" spans="1:8" s="140" customFormat="1" ht="15.75" customHeight="1">
      <c r="A402" s="384"/>
      <c r="B402" s="355" t="s">
        <v>14166</v>
      </c>
      <c r="C402" s="385" t="s">
        <v>13548</v>
      </c>
      <c r="D402" s="148">
        <v>8</v>
      </c>
      <c r="E402" s="159">
        <v>5200</v>
      </c>
      <c r="F402" s="159">
        <f>D402*E402</f>
        <v>41600</v>
      </c>
      <c r="H402" s="386">
        <f>(F402+F403)/960</f>
        <v>45.2083333333333</v>
      </c>
    </row>
    <row r="403" spans="1:8" s="138" customFormat="1" ht="17.25" customHeight="1">
      <c r="A403" s="384"/>
      <c r="B403" s="355" t="s">
        <v>14167</v>
      </c>
      <c r="C403" s="385" t="s">
        <v>13548</v>
      </c>
      <c r="D403" s="148">
        <v>1</v>
      </c>
      <c r="E403" s="159">
        <v>1800</v>
      </c>
      <c r="F403" s="159">
        <f>D403*E403</f>
        <v>1800</v>
      </c>
    </row>
    <row r="404" spans="1:8" s="129" customFormat="1" ht="8.15" customHeight="1">
      <c r="A404" s="203"/>
      <c r="B404" s="155"/>
      <c r="C404" s="150"/>
      <c r="D404" s="148"/>
      <c r="E404" s="151"/>
      <c r="F404" s="151"/>
    </row>
    <row r="405" spans="1:8" s="129" customFormat="1" ht="15" customHeight="1">
      <c r="A405" s="827" t="s">
        <v>14168</v>
      </c>
      <c r="B405" s="828"/>
      <c r="C405" s="828"/>
      <c r="D405" s="828"/>
      <c r="E405" s="831">
        <f>SUM(F385:F404)</f>
        <v>46900</v>
      </c>
      <c r="F405" s="832"/>
    </row>
    <row r="406" spans="1:8" s="129" customFormat="1" ht="15" customHeight="1">
      <c r="A406" s="829"/>
      <c r="B406" s="830"/>
      <c r="C406" s="830"/>
      <c r="D406" s="830"/>
      <c r="E406" s="833"/>
      <c r="F406" s="834"/>
    </row>
    <row r="407" spans="1:8" ht="12.65" customHeight="1">
      <c r="A407" s="837"/>
      <c r="B407" s="837"/>
      <c r="C407" s="837"/>
      <c r="D407" s="837"/>
      <c r="E407" s="837"/>
      <c r="F407" s="837"/>
    </row>
    <row r="408" spans="1:8" ht="18.5">
      <c r="A408" s="835" t="s">
        <v>14169</v>
      </c>
      <c r="B408" s="835"/>
      <c r="C408" s="835"/>
      <c r="D408" s="835"/>
      <c r="E408" s="835"/>
      <c r="F408" s="835"/>
    </row>
    <row r="409" spans="1:8" s="129" customFormat="1" ht="8.15" customHeight="1">
      <c r="A409" s="203"/>
      <c r="B409" s="155"/>
      <c r="C409" s="150"/>
      <c r="D409" s="148"/>
      <c r="E409" s="151"/>
      <c r="F409" s="151"/>
    </row>
    <row r="410" spans="1:8" s="141" customFormat="1" ht="18.5">
      <c r="A410" s="152" t="s">
        <v>7901</v>
      </c>
      <c r="B410" s="387" t="s">
        <v>7902</v>
      </c>
      <c r="C410" s="388"/>
      <c r="D410" s="389"/>
      <c r="E410" s="390"/>
      <c r="F410" s="390"/>
    </row>
    <row r="411" spans="1:8" s="129" customFormat="1" ht="8.15" customHeight="1">
      <c r="A411" s="154"/>
      <c r="B411" s="155"/>
      <c r="C411" s="150"/>
      <c r="D411" s="148"/>
      <c r="E411" s="151"/>
      <c r="F411" s="151"/>
    </row>
    <row r="412" spans="1:8" s="141" customFormat="1" ht="18.5">
      <c r="A412" s="152" t="s">
        <v>7903</v>
      </c>
      <c r="B412" s="387" t="s">
        <v>7904</v>
      </c>
      <c r="C412" s="388"/>
      <c r="D412" s="389"/>
      <c r="E412" s="390"/>
      <c r="F412" s="390"/>
    </row>
    <row r="413" spans="1:8" s="129" customFormat="1" ht="8.15" customHeight="1">
      <c r="A413" s="154"/>
      <c r="B413" s="155"/>
      <c r="C413" s="150"/>
      <c r="D413" s="148"/>
      <c r="E413" s="151"/>
      <c r="F413" s="151"/>
    </row>
    <row r="414" spans="1:8" ht="77.25" customHeight="1">
      <c r="A414" s="145"/>
      <c r="B414" s="391" t="s">
        <v>14170</v>
      </c>
      <c r="C414" s="147"/>
      <c r="D414" s="392"/>
      <c r="E414" s="229"/>
      <c r="F414" s="229"/>
    </row>
    <row r="415" spans="1:8" s="129" customFormat="1" ht="8.15" customHeight="1">
      <c r="A415" s="154"/>
      <c r="B415" s="155"/>
      <c r="C415" s="150"/>
      <c r="D415" s="148"/>
      <c r="E415" s="151"/>
      <c r="F415" s="151"/>
    </row>
    <row r="416" spans="1:8">
      <c r="A416" s="145"/>
      <c r="B416" s="324" t="s">
        <v>14171</v>
      </c>
      <c r="C416" s="147" t="s">
        <v>13744</v>
      </c>
      <c r="D416" s="263">
        <f>ROUND(1.5,0)</f>
        <v>2</v>
      </c>
      <c r="E416" s="159">
        <v>96</v>
      </c>
      <c r="F416" s="159">
        <f>D416*E416</f>
        <v>192</v>
      </c>
    </row>
    <row r="417" spans="1:6" s="129" customFormat="1" ht="8.15" customHeight="1">
      <c r="A417" s="154"/>
      <c r="B417" s="155"/>
      <c r="C417" s="150"/>
      <c r="D417" s="148"/>
      <c r="E417" s="151"/>
      <c r="F417" s="151"/>
    </row>
    <row r="418" spans="1:6">
      <c r="A418" s="145"/>
      <c r="B418" s="324" t="s">
        <v>14172</v>
      </c>
      <c r="C418" s="147" t="s">
        <v>13744</v>
      </c>
      <c r="D418" s="393">
        <f>ROUND(30.4,0)</f>
        <v>30</v>
      </c>
      <c r="E418" s="159">
        <v>292</v>
      </c>
      <c r="F418" s="159">
        <f>D418*E418</f>
        <v>8760</v>
      </c>
    </row>
    <row r="419" spans="1:6" s="129" customFormat="1" ht="8.15" customHeight="1">
      <c r="A419" s="154"/>
      <c r="B419" s="155"/>
      <c r="C419" s="150"/>
      <c r="D419" s="148"/>
      <c r="E419" s="151"/>
      <c r="F419" s="151"/>
    </row>
    <row r="420" spans="1:6">
      <c r="A420" s="145"/>
      <c r="B420" s="324" t="s">
        <v>14173</v>
      </c>
      <c r="C420" s="147" t="s">
        <v>13744</v>
      </c>
      <c r="D420" s="393">
        <f>ROUND(28.4,0)</f>
        <v>28</v>
      </c>
      <c r="E420" s="159">
        <v>8.8000000000000007</v>
      </c>
      <c r="F420" s="159">
        <f>D420*E420</f>
        <v>246.4</v>
      </c>
    </row>
    <row r="421" spans="1:6" s="129" customFormat="1" ht="8.15" customHeight="1">
      <c r="A421" s="154"/>
      <c r="B421" s="155"/>
      <c r="C421" s="150"/>
      <c r="D421" s="148"/>
      <c r="E421" s="151"/>
      <c r="F421" s="151"/>
    </row>
    <row r="422" spans="1:6">
      <c r="A422" s="152" t="s">
        <v>7915</v>
      </c>
      <c r="B422" s="394" t="s">
        <v>7916</v>
      </c>
      <c r="C422" s="147"/>
      <c r="D422" s="392"/>
      <c r="E422" s="220"/>
      <c r="F422" s="220">
        <f>D422*E422</f>
        <v>0</v>
      </c>
    </row>
    <row r="423" spans="1:6" s="129" customFormat="1" ht="8.15" customHeight="1">
      <c r="A423" s="154"/>
      <c r="B423" s="155"/>
      <c r="C423" s="150"/>
      <c r="D423" s="148"/>
      <c r="E423" s="151"/>
      <c r="F423" s="151"/>
    </row>
    <row r="424" spans="1:6">
      <c r="A424" s="152"/>
      <c r="B424" s="394" t="s">
        <v>14174</v>
      </c>
      <c r="C424" s="147"/>
      <c r="D424" s="392"/>
      <c r="E424" s="220"/>
      <c r="F424" s="220"/>
    </row>
    <row r="425" spans="1:6" s="129" customFormat="1" ht="8.15" customHeight="1">
      <c r="A425" s="154"/>
      <c r="B425" s="155"/>
      <c r="C425" s="150"/>
      <c r="D425" s="148"/>
      <c r="E425" s="151"/>
      <c r="F425" s="151"/>
    </row>
    <row r="426" spans="1:6" ht="145">
      <c r="A426" s="395"/>
      <c r="B426" s="314" t="s">
        <v>14175</v>
      </c>
      <c r="C426" s="147"/>
      <c r="D426" s="392"/>
      <c r="E426" s="220"/>
      <c r="F426" s="220">
        <f>D426*E426</f>
        <v>0</v>
      </c>
    </row>
    <row r="427" spans="1:6" s="129" customFormat="1" ht="8.15" customHeight="1">
      <c r="A427" s="203"/>
      <c r="B427" s="155"/>
      <c r="C427" s="150"/>
      <c r="D427" s="148"/>
      <c r="E427" s="151"/>
      <c r="F427" s="151"/>
    </row>
    <row r="428" spans="1:6">
      <c r="A428" s="203"/>
      <c r="B428" s="231" t="s">
        <v>14176</v>
      </c>
      <c r="C428" s="148" t="s">
        <v>13553</v>
      </c>
      <c r="D428" s="263">
        <v>1</v>
      </c>
      <c r="E428" s="159">
        <v>2000</v>
      </c>
      <c r="F428" s="159">
        <f>D428*E428</f>
        <v>2000</v>
      </c>
    </row>
    <row r="429" spans="1:6" s="129" customFormat="1" ht="8.15" customHeight="1">
      <c r="A429" s="203"/>
      <c r="B429" s="155"/>
      <c r="C429" s="150"/>
      <c r="D429" s="148"/>
      <c r="E429" s="151"/>
      <c r="F429" s="151"/>
    </row>
    <row r="430" spans="1:6" ht="37">
      <c r="A430" s="204" t="s">
        <v>7991</v>
      </c>
      <c r="B430" s="146" t="s">
        <v>7992</v>
      </c>
      <c r="C430" s="396"/>
      <c r="D430" s="396"/>
      <c r="E430" s="397"/>
      <c r="F430" s="398"/>
    </row>
    <row r="431" spans="1:6" ht="15.5">
      <c r="A431" s="399" t="s">
        <v>8007</v>
      </c>
      <c r="B431" s="400" t="s">
        <v>8008</v>
      </c>
      <c r="C431" s="401"/>
      <c r="D431" s="402"/>
      <c r="E431" s="402"/>
      <c r="F431" s="402"/>
    </row>
    <row r="432" spans="1:6" ht="72.5">
      <c r="A432" s="145"/>
      <c r="B432" s="403" t="s">
        <v>14177</v>
      </c>
      <c r="C432" s="404"/>
      <c r="D432" s="404"/>
      <c r="E432" s="405"/>
      <c r="F432" s="220"/>
    </row>
    <row r="433" spans="1:6" s="129" customFormat="1" ht="8.15" customHeight="1">
      <c r="A433" s="203"/>
      <c r="B433" s="155"/>
      <c r="C433" s="150"/>
      <c r="D433" s="148"/>
      <c r="E433" s="151"/>
      <c r="F433" s="151"/>
    </row>
    <row r="434" spans="1:6">
      <c r="A434" s="406"/>
      <c r="B434" s="295" t="s">
        <v>14178</v>
      </c>
      <c r="C434" s="263" t="s">
        <v>14078</v>
      </c>
      <c r="D434" s="229">
        <v>12</v>
      </c>
      <c r="E434" s="159">
        <v>4</v>
      </c>
      <c r="F434" s="159">
        <f>D434*E434</f>
        <v>48</v>
      </c>
    </row>
    <row r="435" spans="1:6" s="129" customFormat="1" ht="8.15" customHeight="1">
      <c r="A435" s="203"/>
      <c r="B435" s="155"/>
      <c r="C435" s="150"/>
      <c r="D435" s="148"/>
      <c r="E435" s="151"/>
      <c r="F435" s="151"/>
    </row>
    <row r="436" spans="1:6">
      <c r="A436" s="406"/>
      <c r="B436" s="295" t="s">
        <v>14179</v>
      </c>
      <c r="C436" s="263" t="s">
        <v>14078</v>
      </c>
      <c r="D436" s="229">
        <v>1</v>
      </c>
      <c r="E436" s="159">
        <v>8</v>
      </c>
      <c r="F436" s="159">
        <f>D436*E436</f>
        <v>8</v>
      </c>
    </row>
    <row r="437" spans="1:6" s="129" customFormat="1" ht="8.15" customHeight="1">
      <c r="A437" s="203"/>
      <c r="B437" s="155"/>
      <c r="C437" s="150"/>
      <c r="D437" s="148"/>
      <c r="E437" s="151"/>
      <c r="F437" s="151"/>
    </row>
    <row r="438" spans="1:6">
      <c r="A438" s="406"/>
      <c r="B438" s="295" t="s">
        <v>14180</v>
      </c>
      <c r="C438" s="263" t="s">
        <v>14078</v>
      </c>
      <c r="D438" s="229">
        <v>10</v>
      </c>
      <c r="E438" s="159">
        <v>6</v>
      </c>
      <c r="F438" s="159">
        <f>D438*E438</f>
        <v>60</v>
      </c>
    </row>
    <row r="439" spans="1:6" s="129" customFormat="1" ht="8.15" customHeight="1">
      <c r="A439" s="203"/>
      <c r="B439" s="155"/>
      <c r="C439" s="150"/>
      <c r="D439" s="148"/>
      <c r="E439" s="151"/>
      <c r="F439" s="151"/>
    </row>
    <row r="440" spans="1:6">
      <c r="A440" s="406"/>
      <c r="B440" s="295" t="s">
        <v>14181</v>
      </c>
      <c r="C440" s="263" t="s">
        <v>14078</v>
      </c>
      <c r="D440" s="229">
        <v>2</v>
      </c>
      <c r="E440" s="159">
        <v>12</v>
      </c>
      <c r="F440" s="159">
        <f>D440*E440</f>
        <v>24</v>
      </c>
    </row>
    <row r="441" spans="1:6">
      <c r="A441" s="406"/>
      <c r="B441" s="295" t="s">
        <v>14182</v>
      </c>
      <c r="C441" s="263" t="s">
        <v>14078</v>
      </c>
      <c r="D441" s="229">
        <v>3</v>
      </c>
      <c r="E441" s="159">
        <v>14</v>
      </c>
      <c r="F441" s="159">
        <f>D441*E441</f>
        <v>42</v>
      </c>
    </row>
    <row r="442" spans="1:6">
      <c r="A442" s="406"/>
      <c r="B442" s="295" t="s">
        <v>14183</v>
      </c>
      <c r="C442" s="263" t="s">
        <v>14078</v>
      </c>
      <c r="D442" s="229">
        <v>1</v>
      </c>
      <c r="E442" s="159">
        <v>10</v>
      </c>
      <c r="F442" s="159">
        <f>D442*E442</f>
        <v>10</v>
      </c>
    </row>
    <row r="443" spans="1:6">
      <c r="A443" s="406"/>
      <c r="B443" s="295" t="s">
        <v>14184</v>
      </c>
      <c r="C443" s="263" t="s">
        <v>14078</v>
      </c>
      <c r="D443" s="229">
        <v>1</v>
      </c>
      <c r="E443" s="159">
        <v>14</v>
      </c>
      <c r="F443" s="159">
        <f>D443*E443</f>
        <v>14</v>
      </c>
    </row>
    <row r="444" spans="1:6" s="129" customFormat="1" ht="8.15" customHeight="1">
      <c r="A444" s="203"/>
      <c r="B444" s="155"/>
      <c r="C444" s="150"/>
      <c r="D444" s="148"/>
      <c r="E444" s="151"/>
      <c r="F444" s="151"/>
    </row>
    <row r="445" spans="1:6" ht="18.5">
      <c r="A445" s="406"/>
      <c r="B445" s="394" t="s">
        <v>14185</v>
      </c>
      <c r="C445" s="404"/>
      <c r="D445" s="404"/>
      <c r="E445" s="405"/>
      <c r="F445" s="405"/>
    </row>
    <row r="446" spans="1:6" ht="78" customHeight="1">
      <c r="A446" s="200"/>
      <c r="B446" s="391" t="s">
        <v>14186</v>
      </c>
      <c r="C446" s="148"/>
      <c r="D446" s="405"/>
      <c r="E446" s="405"/>
      <c r="F446" s="405"/>
    </row>
    <row r="447" spans="1:6" s="129" customFormat="1" ht="8.15" customHeight="1">
      <c r="A447" s="154"/>
      <c r="B447" s="155"/>
      <c r="C447" s="150"/>
      <c r="D447" s="148"/>
      <c r="E447" s="151"/>
      <c r="F447" s="151"/>
    </row>
    <row r="448" spans="1:6" ht="29">
      <c r="A448" s="145"/>
      <c r="B448" s="265" t="s">
        <v>14187</v>
      </c>
      <c r="C448" s="263" t="s">
        <v>14078</v>
      </c>
      <c r="D448" s="229">
        <v>3</v>
      </c>
      <c r="E448" s="159">
        <v>11</v>
      </c>
      <c r="F448" s="159">
        <f>D448*E448</f>
        <v>33</v>
      </c>
    </row>
    <row r="449" spans="1:6" s="129" customFormat="1" ht="8.15" customHeight="1">
      <c r="A449" s="154"/>
      <c r="B449" s="155"/>
      <c r="C449" s="150"/>
      <c r="D449" s="148"/>
      <c r="E449" s="151"/>
      <c r="F449" s="151"/>
    </row>
    <row r="450" spans="1:6" ht="29">
      <c r="A450" s="145"/>
      <c r="B450" s="265" t="s">
        <v>14188</v>
      </c>
      <c r="C450" s="263" t="s">
        <v>14078</v>
      </c>
      <c r="D450" s="229">
        <v>19</v>
      </c>
      <c r="E450" s="159">
        <v>18</v>
      </c>
      <c r="F450" s="159">
        <f>D450*E450</f>
        <v>342</v>
      </c>
    </row>
    <row r="451" spans="1:6" s="129" customFormat="1" ht="8.15" customHeight="1">
      <c r="A451" s="154"/>
      <c r="B451" s="155"/>
      <c r="C451" s="150"/>
      <c r="D451" s="148"/>
      <c r="E451" s="151"/>
      <c r="F451" s="151"/>
    </row>
    <row r="452" spans="1:6">
      <c r="A452" s="325" t="s">
        <v>8051</v>
      </c>
      <c r="B452" s="407" t="s">
        <v>14189</v>
      </c>
      <c r="C452" s="280"/>
      <c r="D452" s="280"/>
      <c r="E452" s="293"/>
      <c r="F452" s="398">
        <f>D452*E452</f>
        <v>0</v>
      </c>
    </row>
    <row r="453" spans="1:6" s="129" customFormat="1" ht="8.15" customHeight="1">
      <c r="A453" s="154"/>
      <c r="B453" s="155"/>
      <c r="C453" s="150"/>
      <c r="D453" s="148"/>
      <c r="E453" s="151"/>
      <c r="F453" s="151"/>
    </row>
    <row r="454" spans="1:6" ht="17.25" customHeight="1">
      <c r="A454" s="145"/>
      <c r="B454" s="394" t="s">
        <v>14190</v>
      </c>
      <c r="C454" s="263"/>
      <c r="D454" s="263"/>
      <c r="E454" s="229"/>
      <c r="F454" s="220">
        <f>D454*E454</f>
        <v>0</v>
      </c>
    </row>
    <row r="455" spans="1:6" s="129" customFormat="1" ht="8.15" customHeight="1">
      <c r="A455" s="154"/>
      <c r="B455" s="155"/>
      <c r="C455" s="150"/>
      <c r="D455" s="148"/>
      <c r="E455" s="151"/>
      <c r="F455" s="151"/>
    </row>
    <row r="456" spans="1:6" ht="213" customHeight="1">
      <c r="A456" s="145"/>
      <c r="B456" s="314" t="s">
        <v>14191</v>
      </c>
      <c r="C456" s="263"/>
      <c r="D456" s="263"/>
      <c r="E456" s="229"/>
      <c r="F456" s="220">
        <f>D456*E456</f>
        <v>0</v>
      </c>
    </row>
    <row r="457" spans="1:6" s="129" customFormat="1" ht="8.15" customHeight="1">
      <c r="A457" s="203"/>
      <c r="B457" s="155"/>
      <c r="C457" s="150"/>
      <c r="D457" s="148"/>
      <c r="E457" s="151"/>
      <c r="F457" s="151"/>
    </row>
    <row r="458" spans="1:6" ht="29">
      <c r="A458" s="406"/>
      <c r="B458" s="391" t="s">
        <v>14192</v>
      </c>
      <c r="C458" s="408" t="s">
        <v>13557</v>
      </c>
      <c r="D458" s="408">
        <v>1</v>
      </c>
      <c r="E458" s="159">
        <v>900</v>
      </c>
      <c r="F458" s="159">
        <f>D458*E458</f>
        <v>900</v>
      </c>
    </row>
    <row r="459" spans="1:6" s="129" customFormat="1" ht="8.15" customHeight="1">
      <c r="A459" s="203"/>
      <c r="B459" s="155"/>
      <c r="C459" s="150"/>
      <c r="D459" s="148"/>
      <c r="E459" s="151"/>
      <c r="F459" s="151"/>
    </row>
    <row r="460" spans="1:6" ht="29">
      <c r="A460" s="406"/>
      <c r="B460" s="391" t="s">
        <v>14193</v>
      </c>
      <c r="C460" s="408" t="s">
        <v>13557</v>
      </c>
      <c r="D460" s="408">
        <v>1</v>
      </c>
      <c r="E460" s="159">
        <v>720</v>
      </c>
      <c r="F460" s="159">
        <f>D460*E460</f>
        <v>720</v>
      </c>
    </row>
    <row r="461" spans="1:6" s="129" customFormat="1" ht="8.15" customHeight="1">
      <c r="A461" s="203"/>
      <c r="B461" s="155"/>
      <c r="C461" s="150"/>
      <c r="D461" s="148"/>
      <c r="E461" s="151"/>
      <c r="F461" s="151"/>
    </row>
    <row r="462" spans="1:6">
      <c r="A462" s="406"/>
      <c r="B462" s="407" t="s">
        <v>14194</v>
      </c>
      <c r="C462" s="280"/>
      <c r="D462" s="280"/>
      <c r="E462" s="229"/>
      <c r="F462" s="220"/>
    </row>
    <row r="463" spans="1:6" s="129" customFormat="1" ht="8.15" customHeight="1">
      <c r="A463" s="203"/>
      <c r="B463" s="155"/>
      <c r="C463" s="150"/>
      <c r="D463" s="148"/>
      <c r="E463" s="151"/>
      <c r="F463" s="151"/>
    </row>
    <row r="464" spans="1:6" ht="87">
      <c r="A464" s="406"/>
      <c r="B464" s="409" t="s">
        <v>14195</v>
      </c>
      <c r="C464" s="263"/>
      <c r="D464" s="263"/>
      <c r="E464" s="229"/>
      <c r="F464" s="220"/>
    </row>
    <row r="465" spans="1:6" s="129" customFormat="1" ht="8.15" customHeight="1">
      <c r="A465" s="203"/>
      <c r="B465" s="155"/>
      <c r="C465" s="150"/>
      <c r="D465" s="148"/>
      <c r="E465" s="151"/>
      <c r="F465" s="151"/>
    </row>
    <row r="466" spans="1:6" ht="27" customHeight="1">
      <c r="A466" s="406"/>
      <c r="B466" s="391" t="s">
        <v>14196</v>
      </c>
      <c r="C466" s="263" t="s">
        <v>14078</v>
      </c>
      <c r="D466" s="263">
        <v>1</v>
      </c>
      <c r="E466" s="159">
        <v>500</v>
      </c>
      <c r="F466" s="159">
        <f>D466*E466</f>
        <v>500</v>
      </c>
    </row>
    <row r="467" spans="1:6">
      <c r="A467" s="193"/>
      <c r="B467" s="285"/>
      <c r="C467" s="285"/>
      <c r="D467" s="285"/>
      <c r="E467" s="286"/>
      <c r="F467" s="286"/>
    </row>
    <row r="468" spans="1:6" ht="15" customHeight="1">
      <c r="A468" s="204" t="s">
        <v>8185</v>
      </c>
      <c r="B468" s="146" t="s">
        <v>8186</v>
      </c>
      <c r="C468" s="410"/>
      <c r="D468" s="397"/>
      <c r="E468" s="397"/>
      <c r="F468" s="397"/>
    </row>
    <row r="469" spans="1:6" s="142" customFormat="1" ht="15" customHeight="1">
      <c r="A469" s="152" t="s">
        <v>8187</v>
      </c>
      <c r="B469" s="209" t="s">
        <v>8188</v>
      </c>
      <c r="C469" s="203"/>
      <c r="D469" s="148"/>
      <c r="E469" s="148"/>
      <c r="F469" s="148"/>
    </row>
    <row r="470" spans="1:6" s="142" customFormat="1" ht="15" customHeight="1">
      <c r="A470" s="152" t="s">
        <v>8189</v>
      </c>
      <c r="B470" s="209" t="s">
        <v>8190</v>
      </c>
      <c r="C470" s="203"/>
      <c r="D470" s="148"/>
      <c r="E470" s="148"/>
      <c r="F470" s="148"/>
    </row>
    <row r="471" spans="1:6" s="142" customFormat="1" ht="15" customHeight="1">
      <c r="A471" s="145"/>
      <c r="B471" s="202" t="s">
        <v>14197</v>
      </c>
      <c r="C471" s="203"/>
      <c r="D471" s="148"/>
      <c r="E471" s="148"/>
      <c r="F471" s="148"/>
    </row>
    <row r="472" spans="1:6" s="129" customFormat="1" ht="8.15" customHeight="1">
      <c r="A472" s="154"/>
      <c r="B472" s="155"/>
      <c r="C472" s="150"/>
      <c r="D472" s="148"/>
      <c r="E472" s="151"/>
      <c r="F472" s="151"/>
    </row>
    <row r="473" spans="1:6" s="142" customFormat="1" ht="65">
      <c r="A473" s="145"/>
      <c r="B473" s="411" t="s">
        <v>14198</v>
      </c>
      <c r="C473" s="203" t="s">
        <v>14078</v>
      </c>
      <c r="D473" s="148">
        <f>ROUND(SUM(D478:D495),0)</f>
        <v>155</v>
      </c>
      <c r="E473" s="159">
        <v>34</v>
      </c>
      <c r="F473" s="159">
        <f>D473*E473</f>
        <v>5270</v>
      </c>
    </row>
    <row r="474" spans="1:6" s="129" customFormat="1" ht="8.15" customHeight="1">
      <c r="A474" s="154"/>
      <c r="B474" s="155"/>
      <c r="C474" s="150"/>
      <c r="D474" s="148"/>
      <c r="E474" s="151"/>
      <c r="F474" s="151"/>
    </row>
    <row r="475" spans="1:6" s="142" customFormat="1" ht="13">
      <c r="A475" s="145"/>
      <c r="B475" s="202" t="s">
        <v>14199</v>
      </c>
      <c r="C475" s="198"/>
      <c r="D475" s="198"/>
      <c r="E475" s="412"/>
      <c r="F475" s="413">
        <v>0</v>
      </c>
    </row>
    <row r="476" spans="1:6" s="142" customFormat="1" ht="78">
      <c r="A476" s="145"/>
      <c r="B476" s="411" t="s">
        <v>14200</v>
      </c>
      <c r="C476" s="198"/>
      <c r="D476" s="198"/>
      <c r="E476" s="412"/>
      <c r="F476" s="413">
        <v>0</v>
      </c>
    </row>
    <row r="477" spans="1:6" s="129" customFormat="1" ht="8.15" customHeight="1">
      <c r="A477" s="154"/>
      <c r="B477" s="155"/>
      <c r="C477" s="150"/>
      <c r="D477" s="148"/>
      <c r="E477" s="151"/>
      <c r="F477" s="151"/>
    </row>
    <row r="478" spans="1:6" s="142" customFormat="1" ht="26">
      <c r="A478" s="204"/>
      <c r="B478" s="198" t="s">
        <v>14201</v>
      </c>
      <c r="C478" s="158" t="s">
        <v>14078</v>
      </c>
      <c r="D478" s="158">
        <v>54</v>
      </c>
      <c r="E478" s="159">
        <v>60</v>
      </c>
      <c r="F478" s="159">
        <f>D478*E478</f>
        <v>3240</v>
      </c>
    </row>
    <row r="479" spans="1:6" s="129" customFormat="1" ht="8.15" customHeight="1">
      <c r="A479" s="154"/>
      <c r="B479" s="155"/>
      <c r="C479" s="150"/>
      <c r="D479" s="148"/>
      <c r="E479" s="151"/>
      <c r="F479" s="151"/>
    </row>
    <row r="480" spans="1:6" s="142" customFormat="1" ht="26.4" customHeight="1">
      <c r="A480" s="145"/>
      <c r="B480" s="191" t="s">
        <v>14202</v>
      </c>
      <c r="C480" s="158" t="s">
        <v>14078</v>
      </c>
      <c r="D480" s="158">
        <v>1</v>
      </c>
      <c r="E480" s="159">
        <v>36</v>
      </c>
      <c r="F480" s="159">
        <f>D480*E480</f>
        <v>36</v>
      </c>
    </row>
    <row r="481" spans="1:6" s="129" customFormat="1" ht="8.15" customHeight="1">
      <c r="A481" s="154"/>
      <c r="B481" s="155"/>
      <c r="C481" s="150"/>
      <c r="D481" s="148"/>
      <c r="E481" s="151"/>
      <c r="F481" s="151"/>
    </row>
    <row r="482" spans="1:6" s="142" customFormat="1" ht="26">
      <c r="A482" s="145"/>
      <c r="B482" s="198" t="s">
        <v>14203</v>
      </c>
      <c r="C482" s="158" t="s">
        <v>14078</v>
      </c>
      <c r="D482" s="158">
        <v>9</v>
      </c>
      <c r="E482" s="159">
        <v>36</v>
      </c>
      <c r="F482" s="159">
        <f>D482*E482</f>
        <v>324</v>
      </c>
    </row>
    <row r="483" spans="1:6" s="129" customFormat="1" ht="8.15" customHeight="1">
      <c r="A483" s="154"/>
      <c r="B483" s="155"/>
      <c r="C483" s="150"/>
      <c r="D483" s="148"/>
      <c r="E483" s="151"/>
      <c r="F483" s="151"/>
    </row>
    <row r="484" spans="1:6" s="142" customFormat="1" ht="39">
      <c r="A484" s="145"/>
      <c r="B484" s="198" t="s">
        <v>14204</v>
      </c>
      <c r="C484" s="158" t="s">
        <v>14078</v>
      </c>
      <c r="D484" s="158">
        <v>42</v>
      </c>
      <c r="E484" s="159">
        <v>18</v>
      </c>
      <c r="F484" s="159">
        <f>D484*E484</f>
        <v>756</v>
      </c>
    </row>
    <row r="485" spans="1:6" s="129" customFormat="1" ht="8.15" customHeight="1">
      <c r="A485" s="203"/>
      <c r="B485" s="155"/>
      <c r="C485" s="150"/>
      <c r="D485" s="148"/>
      <c r="E485" s="151"/>
      <c r="F485" s="151"/>
    </row>
    <row r="486" spans="1:6" s="142" customFormat="1" ht="39">
      <c r="A486" s="406"/>
      <c r="B486" s="198" t="s">
        <v>14205</v>
      </c>
      <c r="C486" s="158" t="s">
        <v>14078</v>
      </c>
      <c r="D486" s="158">
        <v>10</v>
      </c>
      <c r="E486" s="159">
        <v>18</v>
      </c>
      <c r="F486" s="159">
        <f>D486*E486</f>
        <v>180</v>
      </c>
    </row>
    <row r="487" spans="1:6" s="129" customFormat="1" ht="8.15" customHeight="1">
      <c r="A487" s="203"/>
      <c r="B487" s="155"/>
      <c r="C487" s="150"/>
      <c r="D487" s="148"/>
      <c r="E487" s="151"/>
      <c r="F487" s="151"/>
    </row>
    <row r="488" spans="1:6" s="142" customFormat="1" ht="39">
      <c r="A488" s="406"/>
      <c r="B488" s="198" t="s">
        <v>14206</v>
      </c>
      <c r="C488" s="158" t="s">
        <v>14078</v>
      </c>
      <c r="D488" s="158">
        <v>6</v>
      </c>
      <c r="E488" s="159">
        <v>18</v>
      </c>
      <c r="F488" s="159">
        <f>D488*E488</f>
        <v>108</v>
      </c>
    </row>
    <row r="489" spans="1:6" s="129" customFormat="1" ht="8.15" customHeight="1">
      <c r="A489" s="203"/>
      <c r="B489" s="155"/>
      <c r="C489" s="150"/>
      <c r="D489" s="148"/>
      <c r="E489" s="151"/>
      <c r="F489" s="151"/>
    </row>
    <row r="490" spans="1:6" s="142" customFormat="1" ht="39">
      <c r="A490" s="406"/>
      <c r="B490" s="198" t="s">
        <v>14207</v>
      </c>
      <c r="C490" s="158" t="s">
        <v>14078</v>
      </c>
      <c r="D490" s="158">
        <v>21</v>
      </c>
      <c r="E490" s="159">
        <v>40</v>
      </c>
      <c r="F490" s="159">
        <f>D490*E490</f>
        <v>840</v>
      </c>
    </row>
    <row r="491" spans="1:6" s="129" customFormat="1" ht="8.15" customHeight="1">
      <c r="A491" s="203"/>
      <c r="B491" s="155"/>
      <c r="C491" s="150"/>
      <c r="D491" s="148"/>
      <c r="E491" s="151"/>
      <c r="F491" s="151"/>
    </row>
    <row r="492" spans="1:6" s="142" customFormat="1" ht="26">
      <c r="A492" s="406"/>
      <c r="B492" s="198" t="s">
        <v>14208</v>
      </c>
      <c r="C492" s="158" t="s">
        <v>14078</v>
      </c>
      <c r="D492" s="158">
        <v>10</v>
      </c>
      <c r="E492" s="159">
        <v>36</v>
      </c>
      <c r="F492" s="159">
        <f>D492*E492</f>
        <v>360</v>
      </c>
    </row>
    <row r="493" spans="1:6" s="129" customFormat="1" ht="8.15" customHeight="1">
      <c r="A493" s="203"/>
      <c r="B493" s="155"/>
      <c r="C493" s="150"/>
      <c r="D493" s="148"/>
      <c r="E493" s="151"/>
      <c r="F493" s="151"/>
    </row>
    <row r="494" spans="1:6" s="142" customFormat="1" ht="39">
      <c r="A494" s="406"/>
      <c r="B494" s="198" t="s">
        <v>14209</v>
      </c>
      <c r="C494" s="158" t="s">
        <v>14078</v>
      </c>
      <c r="D494" s="158">
        <v>2</v>
      </c>
      <c r="E494" s="159">
        <v>30</v>
      </c>
      <c r="F494" s="159">
        <f>D494*E494</f>
        <v>60</v>
      </c>
    </row>
    <row r="495" spans="1:6" s="129" customFormat="1" ht="8.15" customHeight="1">
      <c r="A495" s="203"/>
      <c r="B495" s="155"/>
      <c r="C495" s="150"/>
      <c r="D495" s="148"/>
      <c r="E495" s="151"/>
      <c r="F495" s="151"/>
    </row>
    <row r="496" spans="1:6" s="129" customFormat="1" ht="15" customHeight="1">
      <c r="A496" s="827" t="s">
        <v>14210</v>
      </c>
      <c r="B496" s="828"/>
      <c r="C496" s="828"/>
      <c r="D496" s="828"/>
      <c r="E496" s="831">
        <f>SUM(F476:F495)</f>
        <v>5904</v>
      </c>
      <c r="F496" s="832"/>
    </row>
    <row r="497" spans="1:6" s="129" customFormat="1" ht="15" customHeight="1">
      <c r="A497" s="829"/>
      <c r="B497" s="830"/>
      <c r="C497" s="830"/>
      <c r="D497" s="830"/>
      <c r="E497" s="833"/>
      <c r="F497" s="834"/>
    </row>
    <row r="498" spans="1:6">
      <c r="A498" s="837"/>
      <c r="B498" s="837"/>
      <c r="C498" s="837"/>
      <c r="D498" s="837"/>
      <c r="E498" s="837"/>
      <c r="F498" s="837"/>
    </row>
    <row r="499" spans="1:6" ht="18.5">
      <c r="A499" s="846" t="s">
        <v>14211</v>
      </c>
      <c r="B499" s="847"/>
      <c r="C499" s="847"/>
      <c r="D499" s="847"/>
      <c r="E499" s="847"/>
      <c r="F499" s="848"/>
    </row>
    <row r="500" spans="1:6" ht="38.25" customHeight="1">
      <c r="A500" s="145" t="s">
        <v>8530</v>
      </c>
      <c r="B500" s="146" t="s">
        <v>8531</v>
      </c>
      <c r="C500" s="147"/>
      <c r="D500" s="148"/>
      <c r="E500" s="151"/>
      <c r="F500" s="220"/>
    </row>
    <row r="501" spans="1:6" s="129" customFormat="1" ht="8.15" customHeight="1">
      <c r="A501" s="154"/>
      <c r="B501" s="155"/>
      <c r="C501" s="150"/>
      <c r="D501" s="148"/>
      <c r="E501" s="151"/>
      <c r="F501" s="151"/>
    </row>
    <row r="502" spans="1:6" s="143" customFormat="1" ht="15.75" customHeight="1">
      <c r="A502" s="414" t="s">
        <v>8532</v>
      </c>
      <c r="B502" s="415" t="s">
        <v>8533</v>
      </c>
      <c r="C502" s="416"/>
      <c r="D502" s="416"/>
      <c r="E502" s="416"/>
      <c r="F502" s="416"/>
    </row>
    <row r="503" spans="1:6" s="129" customFormat="1" ht="8.15" customHeight="1">
      <c r="A503" s="154"/>
      <c r="B503" s="155"/>
      <c r="C503" s="150"/>
      <c r="D503" s="148"/>
      <c r="E503" s="151"/>
      <c r="F503" s="151"/>
    </row>
    <row r="504" spans="1:6" ht="15.75" customHeight="1">
      <c r="A504" s="336" t="s">
        <v>8538</v>
      </c>
      <c r="B504" s="417" t="s">
        <v>8539</v>
      </c>
      <c r="C504" s="402"/>
      <c r="D504" s="402"/>
      <c r="E504" s="402"/>
      <c r="F504" s="402"/>
    </row>
    <row r="505" spans="1:6" s="129" customFormat="1" ht="8.15" customHeight="1">
      <c r="A505" s="154"/>
      <c r="B505" s="155"/>
      <c r="C505" s="150"/>
      <c r="D505" s="148"/>
      <c r="E505" s="151"/>
      <c r="F505" s="151"/>
    </row>
    <row r="506" spans="1:6" ht="43.5">
      <c r="A506" s="418"/>
      <c r="B506" s="282" t="s">
        <v>14212</v>
      </c>
      <c r="C506" s="147"/>
      <c r="D506" s="304"/>
      <c r="E506" s="402"/>
      <c r="F506" s="402"/>
    </row>
    <row r="507" spans="1:6" s="129" customFormat="1" ht="8.15" customHeight="1">
      <c r="A507" s="154"/>
      <c r="B507" s="155"/>
      <c r="C507" s="150"/>
      <c r="D507" s="148"/>
      <c r="E507" s="151"/>
      <c r="F507" s="151"/>
    </row>
    <row r="508" spans="1:6">
      <c r="A508" s="418"/>
      <c r="B508" s="361" t="s">
        <v>14213</v>
      </c>
      <c r="C508" s="147" t="s">
        <v>14078</v>
      </c>
      <c r="D508" s="304">
        <v>6</v>
      </c>
      <c r="E508" s="159">
        <v>36</v>
      </c>
      <c r="F508" s="159">
        <f>D508*E508</f>
        <v>216</v>
      </c>
    </row>
    <row r="509" spans="1:6" s="129" customFormat="1" ht="8.15" customHeight="1">
      <c r="A509" s="154"/>
      <c r="B509" s="155"/>
      <c r="C509" s="150"/>
      <c r="D509" s="148"/>
      <c r="E509" s="151"/>
      <c r="F509" s="151"/>
    </row>
    <row r="510" spans="1:6">
      <c r="A510" s="152"/>
      <c r="B510" s="231" t="s">
        <v>14214</v>
      </c>
      <c r="C510" s="147" t="s">
        <v>14078</v>
      </c>
      <c r="D510" s="304">
        <v>4</v>
      </c>
      <c r="E510" s="159">
        <v>40</v>
      </c>
      <c r="F510" s="159">
        <f>D510*E510</f>
        <v>160</v>
      </c>
    </row>
    <row r="511" spans="1:6" s="129" customFormat="1" ht="8.15" customHeight="1">
      <c r="A511" s="154"/>
      <c r="B511" s="155"/>
      <c r="C511" s="150"/>
      <c r="D511" s="148"/>
      <c r="E511" s="151"/>
      <c r="F511" s="151"/>
    </row>
    <row r="512" spans="1:6">
      <c r="A512" s="152"/>
      <c r="B512" s="231" t="s">
        <v>14215</v>
      </c>
      <c r="C512" s="147" t="s">
        <v>14078</v>
      </c>
      <c r="D512" s="304">
        <v>1</v>
      </c>
      <c r="E512" s="159">
        <v>300</v>
      </c>
      <c r="F512" s="159">
        <f>D512*E512</f>
        <v>300</v>
      </c>
    </row>
    <row r="513" spans="1:6" s="129" customFormat="1" ht="8.15" customHeight="1">
      <c r="A513" s="154"/>
      <c r="B513" s="155"/>
      <c r="C513" s="150"/>
      <c r="D513" s="148"/>
      <c r="E513" s="151"/>
      <c r="F513" s="151"/>
    </row>
    <row r="514" spans="1:6">
      <c r="A514" s="152"/>
      <c r="B514" s="295" t="s">
        <v>14216</v>
      </c>
      <c r="C514" s="147" t="s">
        <v>14078</v>
      </c>
      <c r="D514" s="304">
        <v>4</v>
      </c>
      <c r="E514" s="159">
        <v>100</v>
      </c>
      <c r="F514" s="159">
        <f>D514*E514</f>
        <v>400</v>
      </c>
    </row>
    <row r="515" spans="1:6">
      <c r="A515" s="152"/>
      <c r="B515" s="295"/>
      <c r="C515" s="147"/>
      <c r="D515" s="283"/>
      <c r="E515" s="151"/>
      <c r="F515" s="220"/>
    </row>
    <row r="516" spans="1:6" s="129" customFormat="1" ht="15" customHeight="1">
      <c r="A516" s="827" t="s">
        <v>14217</v>
      </c>
      <c r="B516" s="828"/>
      <c r="C516" s="828"/>
      <c r="D516" s="828"/>
      <c r="E516" s="831">
        <f>SUM(F505:F515)</f>
        <v>1076</v>
      </c>
      <c r="F516" s="832"/>
    </row>
    <row r="517" spans="1:6" s="129" customFormat="1" ht="15" customHeight="1">
      <c r="A517" s="829"/>
      <c r="B517" s="830"/>
      <c r="C517" s="830"/>
      <c r="D517" s="830"/>
      <c r="E517" s="833"/>
      <c r="F517" s="834"/>
    </row>
    <row r="518" spans="1:6" ht="10.4" customHeight="1">
      <c r="A518" s="837"/>
      <c r="B518" s="837"/>
      <c r="C518" s="837"/>
      <c r="D518" s="837"/>
      <c r="E518" s="837"/>
      <c r="F518" s="837"/>
    </row>
    <row r="519" spans="1:6" ht="18.5">
      <c r="A519" s="835" t="s">
        <v>14218</v>
      </c>
      <c r="B519" s="835"/>
      <c r="C519" s="835"/>
      <c r="D519" s="835"/>
      <c r="E519" s="835"/>
      <c r="F519" s="835"/>
    </row>
    <row r="520" spans="1:6" ht="18.5">
      <c r="A520" s="419"/>
      <c r="B520" s="420"/>
      <c r="C520" s="420"/>
      <c r="D520" s="420"/>
      <c r="E520" s="420"/>
      <c r="F520" s="420"/>
    </row>
    <row r="521" spans="1:6" ht="37">
      <c r="A521" s="145" t="s">
        <v>8640</v>
      </c>
      <c r="B521" s="421" t="s">
        <v>8641</v>
      </c>
      <c r="C521" s="261"/>
      <c r="D521" s="148"/>
      <c r="E521" s="148"/>
      <c r="F521" s="148"/>
    </row>
    <row r="522" spans="1:6" s="129" customFormat="1" ht="8.15" customHeight="1">
      <c r="A522" s="154"/>
      <c r="B522" s="155"/>
      <c r="C522" s="150"/>
      <c r="D522" s="148"/>
      <c r="E522" s="151"/>
      <c r="F522" s="151"/>
    </row>
    <row r="523" spans="1:6" ht="18.5">
      <c r="A523" s="145" t="s">
        <v>8698</v>
      </c>
      <c r="B523" s="146" t="s">
        <v>8699</v>
      </c>
      <c r="C523" s="263"/>
      <c r="D523" s="263"/>
      <c r="E523" s="148"/>
      <c r="F523" s="422">
        <f>D523*E523</f>
        <v>0</v>
      </c>
    </row>
    <row r="524" spans="1:6" s="129" customFormat="1" ht="8.15" customHeight="1">
      <c r="A524" s="154"/>
      <c r="B524" s="155"/>
      <c r="C524" s="150"/>
      <c r="D524" s="148"/>
      <c r="E524" s="151"/>
      <c r="F524" s="151"/>
    </row>
    <row r="525" spans="1:6" ht="15.5">
      <c r="A525" s="152" t="s">
        <v>8700</v>
      </c>
      <c r="B525" s="153" t="s">
        <v>8701</v>
      </c>
      <c r="C525" s="263"/>
      <c r="D525" s="263"/>
      <c r="E525" s="148"/>
      <c r="F525" s="422">
        <f>D525*E525</f>
        <v>0</v>
      </c>
    </row>
    <row r="526" spans="1:6" s="129" customFormat="1" ht="8.15" customHeight="1">
      <c r="A526" s="154"/>
      <c r="B526" s="155"/>
      <c r="C526" s="150"/>
      <c r="D526" s="148"/>
      <c r="E526" s="151"/>
      <c r="F526" s="151"/>
    </row>
    <row r="527" spans="1:6" ht="116">
      <c r="A527" s="381"/>
      <c r="B527" s="274" t="s">
        <v>14219</v>
      </c>
      <c r="C527" s="263"/>
      <c r="D527" s="263"/>
      <c r="E527" s="148"/>
      <c r="F527" s="422"/>
    </row>
    <row r="528" spans="1:6" s="129" customFormat="1" ht="8.15" customHeight="1">
      <c r="A528" s="154"/>
      <c r="B528" s="155"/>
      <c r="C528" s="150"/>
      <c r="D528" s="148"/>
      <c r="E528" s="151"/>
      <c r="F528" s="151"/>
    </row>
    <row r="529" spans="1:6" ht="29">
      <c r="A529" s="423"/>
      <c r="B529" s="274" t="s">
        <v>14220</v>
      </c>
      <c r="C529" s="263" t="s">
        <v>14078</v>
      </c>
      <c r="D529" s="263">
        <v>2</v>
      </c>
      <c r="E529" s="159">
        <v>220</v>
      </c>
      <c r="F529" s="159">
        <f>D529*E529</f>
        <v>440</v>
      </c>
    </row>
    <row r="530" spans="1:6" s="129" customFormat="1" ht="8.15" customHeight="1">
      <c r="A530" s="203"/>
      <c r="B530" s="155"/>
      <c r="C530" s="150"/>
      <c r="D530" s="148"/>
      <c r="E530" s="151"/>
      <c r="F530" s="151"/>
    </row>
    <row r="531" spans="1:6" ht="43.5">
      <c r="A531" s="423"/>
      <c r="B531" s="274" t="s">
        <v>14221</v>
      </c>
      <c r="C531" s="263" t="s">
        <v>14078</v>
      </c>
      <c r="D531" s="263">
        <v>4</v>
      </c>
      <c r="E531" s="159">
        <v>240</v>
      </c>
      <c r="F531" s="159">
        <f>D531*E531</f>
        <v>960</v>
      </c>
    </row>
    <row r="532" spans="1:6" s="129" customFormat="1" ht="8.15" customHeight="1">
      <c r="A532" s="203"/>
      <c r="B532" s="155"/>
      <c r="C532" s="150"/>
      <c r="D532" s="148"/>
      <c r="E532" s="151"/>
      <c r="F532" s="151"/>
    </row>
    <row r="533" spans="1:6">
      <c r="A533" s="423"/>
      <c r="B533" s="274" t="s">
        <v>14222</v>
      </c>
      <c r="C533" s="263" t="s">
        <v>13553</v>
      </c>
      <c r="D533" s="263">
        <v>1</v>
      </c>
      <c r="E533" s="159">
        <v>1800</v>
      </c>
      <c r="F533" s="159">
        <f>D533*E533</f>
        <v>1800</v>
      </c>
    </row>
    <row r="534" spans="1:6" s="129" customFormat="1" ht="8.15" customHeight="1">
      <c r="A534" s="203"/>
      <c r="B534" s="155"/>
      <c r="C534" s="150"/>
      <c r="D534" s="148"/>
      <c r="E534" s="151"/>
      <c r="F534" s="151"/>
    </row>
    <row r="535" spans="1:6">
      <c r="A535" s="423"/>
      <c r="B535" s="274" t="s">
        <v>14223</v>
      </c>
      <c r="C535" s="263" t="s">
        <v>13553</v>
      </c>
      <c r="D535" s="263">
        <v>1</v>
      </c>
      <c r="E535" s="159">
        <v>1000</v>
      </c>
      <c r="F535" s="159">
        <f>D535*E535</f>
        <v>1000</v>
      </c>
    </row>
    <row r="536" spans="1:6" s="129" customFormat="1" ht="8.15" customHeight="1">
      <c r="A536" s="203"/>
      <c r="B536" s="155"/>
      <c r="C536" s="150"/>
      <c r="D536" s="148"/>
      <c r="E536" s="151"/>
      <c r="F536" s="151"/>
    </row>
    <row r="537" spans="1:6">
      <c r="A537" s="423"/>
      <c r="B537" s="424" t="s">
        <v>14224</v>
      </c>
      <c r="C537" s="263" t="s">
        <v>13553</v>
      </c>
      <c r="D537" s="263">
        <v>1</v>
      </c>
      <c r="E537" s="159">
        <v>200</v>
      </c>
      <c r="F537" s="159">
        <f>D537*E537</f>
        <v>200</v>
      </c>
    </row>
    <row r="538" spans="1:6" s="129" customFormat="1" ht="8.15" customHeight="1">
      <c r="A538" s="203"/>
      <c r="B538" s="155"/>
      <c r="C538" s="150"/>
      <c r="D538" s="148"/>
      <c r="E538" s="151"/>
      <c r="F538" s="151"/>
    </row>
    <row r="539" spans="1:6">
      <c r="A539" s="423"/>
      <c r="B539" s="295" t="s">
        <v>14225</v>
      </c>
      <c r="C539" s="263" t="s">
        <v>13553</v>
      </c>
      <c r="D539" s="263">
        <v>1</v>
      </c>
      <c r="E539" s="159">
        <v>760</v>
      </c>
      <c r="F539" s="159">
        <f>D539*E539</f>
        <v>760</v>
      </c>
    </row>
    <row r="540" spans="1:6" s="129" customFormat="1" ht="8.15" customHeight="1">
      <c r="A540" s="203"/>
      <c r="B540" s="155"/>
      <c r="C540" s="150"/>
      <c r="D540" s="148"/>
      <c r="E540" s="151"/>
      <c r="F540" s="151"/>
    </row>
    <row r="541" spans="1:6">
      <c r="A541" s="423"/>
      <c r="B541" s="295" t="s">
        <v>14226</v>
      </c>
      <c r="C541" s="263" t="s">
        <v>13553</v>
      </c>
      <c r="D541" s="263">
        <v>1</v>
      </c>
      <c r="E541" s="159">
        <v>360</v>
      </c>
      <c r="F541" s="159">
        <f>D541*E541</f>
        <v>360</v>
      </c>
    </row>
    <row r="542" spans="1:6" s="129" customFormat="1" ht="8.15" customHeight="1">
      <c r="A542" s="203"/>
      <c r="B542" s="155"/>
      <c r="C542" s="150"/>
      <c r="D542" s="148"/>
      <c r="E542" s="151"/>
      <c r="F542" s="151"/>
    </row>
    <row r="543" spans="1:6" ht="29">
      <c r="A543" s="423"/>
      <c r="B543" s="295" t="s">
        <v>14227</v>
      </c>
      <c r="C543" s="263" t="s">
        <v>13553</v>
      </c>
      <c r="D543" s="263">
        <v>1</v>
      </c>
      <c r="E543" s="159">
        <v>1800</v>
      </c>
      <c r="F543" s="159">
        <f>D543*E543</f>
        <v>1800</v>
      </c>
    </row>
    <row r="544" spans="1:6" s="129" customFormat="1" ht="8.15" customHeight="1">
      <c r="A544" s="203"/>
      <c r="B544" s="155"/>
      <c r="C544" s="150"/>
      <c r="D544" s="148"/>
      <c r="E544" s="151"/>
      <c r="F544" s="151"/>
    </row>
    <row r="545" spans="1:6" ht="18.5">
      <c r="A545" s="145" t="s">
        <v>8724</v>
      </c>
      <c r="B545" s="146" t="s">
        <v>8725</v>
      </c>
      <c r="C545" s="229"/>
      <c r="D545" s="229"/>
      <c r="E545" s="148"/>
      <c r="F545" s="422">
        <f>D545*E545</f>
        <v>0</v>
      </c>
    </row>
    <row r="546" spans="1:6" s="129" customFormat="1" ht="8.15" customHeight="1">
      <c r="A546" s="154"/>
      <c r="B546" s="155"/>
      <c r="C546" s="150"/>
      <c r="D546" s="148"/>
      <c r="E546" s="151"/>
      <c r="F546" s="151"/>
    </row>
    <row r="547" spans="1:6" ht="15.5">
      <c r="A547" s="152" t="s">
        <v>8726</v>
      </c>
      <c r="B547" s="153" t="s">
        <v>8727</v>
      </c>
      <c r="C547" s="263"/>
      <c r="D547" s="263"/>
      <c r="E547" s="148"/>
      <c r="F547" s="422"/>
    </row>
    <row r="548" spans="1:6" s="129" customFormat="1" ht="8.15" customHeight="1">
      <c r="A548" s="154"/>
      <c r="B548" s="155"/>
      <c r="C548" s="150"/>
      <c r="D548" s="148"/>
      <c r="E548" s="151"/>
      <c r="F548" s="151"/>
    </row>
    <row r="549" spans="1:6" ht="29">
      <c r="A549" s="152" t="s">
        <v>8728</v>
      </c>
      <c r="B549" s="425" t="s">
        <v>8729</v>
      </c>
      <c r="C549" s="263"/>
      <c r="D549" s="263"/>
      <c r="E549" s="272"/>
      <c r="F549" s="422"/>
    </row>
    <row r="550" spans="1:6" s="129" customFormat="1" ht="8.15" customHeight="1">
      <c r="A550" s="154"/>
      <c r="B550" s="155"/>
      <c r="C550" s="150"/>
      <c r="D550" s="148"/>
      <c r="E550" s="151"/>
      <c r="F550" s="151"/>
    </row>
    <row r="551" spans="1:6" ht="58">
      <c r="A551" s="204"/>
      <c r="B551" s="274" t="s">
        <v>14228</v>
      </c>
      <c r="C551" s="147"/>
      <c r="D551" s="148"/>
      <c r="E551" s="189"/>
      <c r="F551" s="189"/>
    </row>
    <row r="552" spans="1:6" s="129" customFormat="1" ht="8.15" customHeight="1">
      <c r="A552" s="154"/>
      <c r="B552" s="155"/>
      <c r="C552" s="150"/>
      <c r="D552" s="148"/>
      <c r="E552" s="151"/>
      <c r="F552" s="151"/>
    </row>
    <row r="553" spans="1:6">
      <c r="A553" s="152"/>
      <c r="B553" s="295" t="s">
        <v>14229</v>
      </c>
      <c r="C553" s="263" t="s">
        <v>14078</v>
      </c>
      <c r="D553" s="263">
        <v>1</v>
      </c>
      <c r="E553" s="159">
        <v>1800</v>
      </c>
      <c r="F553" s="159">
        <f>D553*E553</f>
        <v>1800</v>
      </c>
    </row>
    <row r="554" spans="1:6" s="129" customFormat="1" ht="8.15" customHeight="1">
      <c r="A554" s="154"/>
      <c r="B554" s="155"/>
      <c r="C554" s="150"/>
      <c r="D554" s="148"/>
      <c r="E554" s="151"/>
      <c r="F554" s="151"/>
    </row>
    <row r="555" spans="1:6">
      <c r="A555" s="152"/>
      <c r="B555" s="295" t="s">
        <v>14230</v>
      </c>
      <c r="C555" s="263" t="s">
        <v>14078</v>
      </c>
      <c r="D555" s="263">
        <v>16</v>
      </c>
      <c r="E555" s="159">
        <v>48</v>
      </c>
      <c r="F555" s="159">
        <f>D555*E555</f>
        <v>768</v>
      </c>
    </row>
    <row r="556" spans="1:6" s="129" customFormat="1" ht="8.15" customHeight="1">
      <c r="A556" s="154"/>
      <c r="B556" s="155"/>
      <c r="C556" s="150"/>
      <c r="D556" s="148"/>
      <c r="E556" s="151"/>
      <c r="F556" s="151"/>
    </row>
    <row r="557" spans="1:6">
      <c r="A557" s="152"/>
      <c r="B557" s="295" t="s">
        <v>14231</v>
      </c>
      <c r="C557" s="263" t="s">
        <v>14078</v>
      </c>
      <c r="D557" s="263">
        <v>1</v>
      </c>
      <c r="E557" s="159">
        <v>52</v>
      </c>
      <c r="F557" s="159">
        <f>D557*E557</f>
        <v>52</v>
      </c>
    </row>
    <row r="558" spans="1:6" s="129" customFormat="1" ht="8.15" customHeight="1">
      <c r="A558" s="154"/>
      <c r="B558" s="155"/>
      <c r="C558" s="150"/>
      <c r="D558" s="148"/>
      <c r="E558" s="151"/>
      <c r="F558" s="151"/>
    </row>
    <row r="559" spans="1:6">
      <c r="A559" s="152"/>
      <c r="B559" s="295" t="s">
        <v>14232</v>
      </c>
      <c r="C559" s="263" t="s">
        <v>14078</v>
      </c>
      <c r="D559" s="263">
        <v>1</v>
      </c>
      <c r="E559" s="159">
        <v>112</v>
      </c>
      <c r="F559" s="159">
        <f>D559*E559</f>
        <v>112</v>
      </c>
    </row>
    <row r="560" spans="1:6" s="129" customFormat="1" ht="8.15" customHeight="1">
      <c r="A560" s="154"/>
      <c r="B560" s="155"/>
      <c r="C560" s="150"/>
      <c r="D560" s="148"/>
      <c r="E560" s="151"/>
      <c r="F560" s="151"/>
    </row>
    <row r="561" spans="1:9 16384:16384" ht="18.5">
      <c r="A561" s="145" t="s">
        <v>8800</v>
      </c>
      <c r="B561" s="146" t="s">
        <v>8801</v>
      </c>
      <c r="C561" s="263"/>
      <c r="D561" s="263"/>
      <c r="E561" s="148"/>
      <c r="F561" s="148"/>
    </row>
    <row r="562" spans="1:9 16384:16384" ht="18.5">
      <c r="A562" s="145"/>
      <c r="B562" s="146"/>
      <c r="C562" s="263"/>
      <c r="D562" s="263"/>
      <c r="E562" s="148"/>
      <c r="F562" s="148"/>
    </row>
    <row r="563" spans="1:9 16384:16384" s="129" customFormat="1" ht="15" customHeight="1">
      <c r="A563" s="827" t="s">
        <v>14233</v>
      </c>
      <c r="B563" s="828"/>
      <c r="C563" s="828"/>
      <c r="D563" s="828"/>
      <c r="E563" s="831">
        <f>SUM(F527:F562)</f>
        <v>10052</v>
      </c>
      <c r="F563" s="832"/>
    </row>
    <row r="564" spans="1:9 16384:16384" s="129" customFormat="1" ht="15" customHeight="1">
      <c r="A564" s="829"/>
      <c r="B564" s="830"/>
      <c r="C564" s="830"/>
      <c r="D564" s="830"/>
      <c r="E564" s="833"/>
      <c r="F564" s="834"/>
    </row>
    <row r="565" spans="1:9 16384:16384" s="129" customFormat="1" ht="10.4" customHeight="1">
      <c r="A565" s="836"/>
      <c r="B565" s="836"/>
      <c r="C565" s="836"/>
      <c r="D565" s="836"/>
      <c r="E565" s="836"/>
      <c r="F565" s="836"/>
    </row>
    <row r="566" spans="1:9 16384:16384" s="129" customFormat="1" ht="18.5">
      <c r="A566" s="835" t="s">
        <v>14234</v>
      </c>
      <c r="B566" s="835"/>
      <c r="C566" s="835"/>
      <c r="D566" s="835"/>
      <c r="E566" s="835"/>
      <c r="F566" s="835"/>
    </row>
    <row r="567" spans="1:9 16384:16384" s="129" customFormat="1" ht="20.149999999999999" customHeight="1">
      <c r="A567" s="204" t="s">
        <v>8901</v>
      </c>
      <c r="B567" s="146" t="s">
        <v>8902</v>
      </c>
      <c r="C567" s="237"/>
      <c r="D567" s="189"/>
      <c r="E567" s="189"/>
      <c r="F567" s="189"/>
    </row>
    <row r="568" spans="1:9 16384:16384" s="129" customFormat="1" ht="8.15" customHeight="1">
      <c r="A568" s="154"/>
      <c r="B568" s="155"/>
      <c r="C568" s="150"/>
      <c r="D568" s="148"/>
      <c r="E568" s="151"/>
      <c r="F568" s="151"/>
    </row>
    <row r="569" spans="1:9 16384:16384" s="129" customFormat="1" ht="15" customHeight="1">
      <c r="A569" s="145" t="s">
        <v>8929</v>
      </c>
      <c r="B569" s="146" t="s">
        <v>8930</v>
      </c>
      <c r="C569" s="148"/>
      <c r="D569" s="148"/>
      <c r="E569" s="148"/>
      <c r="F569" s="148"/>
      <c r="XFD569" s="275"/>
    </row>
    <row r="570" spans="1:9 16384:16384" s="129" customFormat="1" ht="8.15" customHeight="1">
      <c r="A570" s="154"/>
      <c r="B570" s="155"/>
      <c r="C570" s="150"/>
      <c r="D570" s="148"/>
      <c r="E570" s="151"/>
      <c r="F570" s="151"/>
    </row>
    <row r="571" spans="1:9 16384:16384" s="129" customFormat="1" ht="15" customHeight="1">
      <c r="A571" s="152" t="s">
        <v>8953</v>
      </c>
      <c r="B571" s="153" t="s">
        <v>8954</v>
      </c>
      <c r="C571" s="147"/>
      <c r="D571" s="148"/>
      <c r="E571" s="148"/>
      <c r="F571" s="148"/>
      <c r="XFD571" s="275"/>
    </row>
    <row r="572" spans="1:9 16384:16384" s="129" customFormat="1" ht="8.15" customHeight="1">
      <c r="A572" s="154"/>
      <c r="B572" s="155"/>
      <c r="C572" s="150"/>
      <c r="D572" s="148"/>
      <c r="E572" s="151"/>
      <c r="F572" s="151"/>
    </row>
    <row r="573" spans="1:9 16384:16384" s="129" customFormat="1" ht="15" customHeight="1">
      <c r="A573" s="152" t="s">
        <v>8957</v>
      </c>
      <c r="B573" s="262" t="s">
        <v>8958</v>
      </c>
      <c r="C573" s="224"/>
      <c r="D573" s="224"/>
      <c r="E573" s="148"/>
      <c r="F573" s="148"/>
      <c r="XFD573" s="275"/>
    </row>
    <row r="574" spans="1:9 16384:16384" s="129" customFormat="1" ht="8.15" customHeight="1">
      <c r="A574" s="154"/>
      <c r="B574" s="155"/>
      <c r="C574" s="150"/>
      <c r="D574" s="148"/>
      <c r="E574" s="151"/>
      <c r="F574" s="151"/>
    </row>
    <row r="575" spans="1:9 16384:16384" s="129" customFormat="1" ht="116">
      <c r="A575" s="213"/>
      <c r="B575" s="225" t="s">
        <v>14235</v>
      </c>
      <c r="C575" s="230" t="s">
        <v>14236</v>
      </c>
      <c r="D575" s="229">
        <f>ROUND((62.7+14.6+11.3)*1.25*0.6,0)</f>
        <v>66</v>
      </c>
      <c r="E575" s="159">
        <v>8.9</v>
      </c>
      <c r="F575" s="159">
        <f>D575*E575</f>
        <v>587.4</v>
      </c>
      <c r="G575" s="426"/>
      <c r="I575" s="427"/>
      <c r="XFD575" s="275"/>
    </row>
    <row r="576" spans="1:9 16384:16384" s="129" customFormat="1" ht="8.15" customHeight="1">
      <c r="A576" s="154"/>
      <c r="B576" s="155"/>
      <c r="C576" s="150"/>
      <c r="D576" s="148"/>
      <c r="E576" s="151"/>
      <c r="F576" s="151"/>
    </row>
    <row r="577" spans="1:9 16384:16384" s="129" customFormat="1">
      <c r="A577" s="325" t="s">
        <v>8967</v>
      </c>
      <c r="B577" s="262" t="s">
        <v>8968</v>
      </c>
      <c r="C577" s="301"/>
      <c r="D577" s="301"/>
      <c r="E577" s="189"/>
      <c r="F577" s="189"/>
      <c r="I577" s="428"/>
      <c r="XFD577" s="429"/>
    </row>
    <row r="578" spans="1:9 16384:16384" s="129" customFormat="1" ht="8.15" customHeight="1">
      <c r="A578" s="154"/>
      <c r="B578" s="155"/>
      <c r="C578" s="150"/>
      <c r="D578" s="148"/>
      <c r="E578" s="151"/>
      <c r="F578" s="151"/>
    </row>
    <row r="579" spans="1:9 16384:16384" s="129" customFormat="1" ht="15" customHeight="1">
      <c r="A579" s="152"/>
      <c r="B579" s="262" t="s">
        <v>14237</v>
      </c>
      <c r="C579" s="224"/>
      <c r="D579" s="224"/>
      <c r="E579" s="148"/>
      <c r="F579" s="148"/>
      <c r="I579" s="116"/>
    </row>
    <row r="580" spans="1:9 16384:16384" s="129" customFormat="1" ht="8.15" customHeight="1">
      <c r="A580" s="154"/>
      <c r="B580" s="155"/>
      <c r="C580" s="150"/>
      <c r="D580" s="148"/>
      <c r="E580" s="151"/>
      <c r="F580" s="151"/>
    </row>
    <row r="581" spans="1:9 16384:16384" s="129" customFormat="1" ht="91.5" customHeight="1">
      <c r="A581" s="227"/>
      <c r="B581" s="225" t="s">
        <v>14238</v>
      </c>
      <c r="C581" s="230" t="s">
        <v>14236</v>
      </c>
      <c r="D581" s="229">
        <f>ROUND((552.8*0.35)+(D575-('[1]BOQ Div 03'!D1525+'[1]BOQ Div 03'!D1518*0.05+'[1]BOQ Div 04'!D1526*0.2+'[1]BOQ Div 04'!D1528*0.3)),0)</f>
        <v>259</v>
      </c>
      <c r="E581" s="159">
        <v>28.2</v>
      </c>
      <c r="F581" s="159">
        <f>D581*E581</f>
        <v>7303.8</v>
      </c>
      <c r="G581" s="426"/>
      <c r="I581" s="427"/>
    </row>
    <row r="582" spans="1:9 16384:16384" s="129" customFormat="1">
      <c r="A582" s="299"/>
      <c r="B582" s="430"/>
      <c r="C582" s="230"/>
      <c r="D582" s="148"/>
      <c r="E582" s="151"/>
      <c r="F582" s="220"/>
      <c r="G582" s="426"/>
    </row>
    <row r="583" spans="1:9 16384:16384" s="129" customFormat="1" ht="15" customHeight="1">
      <c r="A583" s="827" t="s">
        <v>14239</v>
      </c>
      <c r="B583" s="828"/>
      <c r="C583" s="828"/>
      <c r="D583" s="828"/>
      <c r="E583" s="831">
        <f>SUM(F575:F582)</f>
        <v>7891.2</v>
      </c>
      <c r="F583" s="832"/>
    </row>
    <row r="584" spans="1:9 16384:16384" s="129" customFormat="1" ht="15" customHeight="1">
      <c r="A584" s="829"/>
      <c r="B584" s="830"/>
      <c r="C584" s="830"/>
      <c r="D584" s="830"/>
      <c r="E584" s="833"/>
      <c r="F584" s="834"/>
    </row>
    <row r="585" spans="1:9 16384:16384" ht="12.65" customHeight="1">
      <c r="A585" s="836"/>
      <c r="B585" s="836"/>
      <c r="C585" s="836"/>
      <c r="D585" s="836"/>
      <c r="E585" s="836"/>
      <c r="F585" s="836"/>
    </row>
    <row r="586" spans="1:9 16384:16384" ht="18.5">
      <c r="A586" s="835" t="s">
        <v>14240</v>
      </c>
      <c r="B586" s="835"/>
      <c r="C586" s="835"/>
      <c r="D586" s="835"/>
      <c r="E586" s="835"/>
      <c r="F586" s="835"/>
    </row>
    <row r="587" spans="1:9 16384:16384" s="129" customFormat="1" ht="8.15" customHeight="1">
      <c r="A587" s="203"/>
      <c r="B587" s="155"/>
      <c r="C587" s="150"/>
      <c r="D587" s="148"/>
      <c r="E587" s="151"/>
      <c r="F587" s="151"/>
    </row>
    <row r="588" spans="1:9 16384:16384" ht="15.5">
      <c r="A588" s="145" t="s">
        <v>9511</v>
      </c>
      <c r="B588" s="153" t="s">
        <v>9512</v>
      </c>
      <c r="C588" s="148"/>
      <c r="D588" s="148"/>
      <c r="E588" s="148"/>
      <c r="F588" s="148"/>
    </row>
    <row r="589" spans="1:9 16384:16384" s="129" customFormat="1" ht="8.15" customHeight="1">
      <c r="A589" s="154"/>
      <c r="B589" s="155"/>
      <c r="C589" s="150"/>
      <c r="D589" s="148"/>
      <c r="E589" s="151"/>
      <c r="F589" s="151"/>
    </row>
    <row r="590" spans="1:9 16384:16384" ht="15.5">
      <c r="A590" s="145" t="s">
        <v>9611</v>
      </c>
      <c r="B590" s="153" t="s">
        <v>9612</v>
      </c>
      <c r="C590" s="148"/>
      <c r="D590" s="148"/>
      <c r="E590" s="148"/>
      <c r="F590" s="148"/>
    </row>
    <row r="591" spans="1:9 16384:16384" s="129" customFormat="1" ht="8.15" customHeight="1">
      <c r="A591" s="154"/>
      <c r="B591" s="155"/>
      <c r="C591" s="150"/>
      <c r="D591" s="148"/>
      <c r="E591" s="151"/>
      <c r="F591" s="151"/>
    </row>
    <row r="592" spans="1:9 16384:16384" ht="15.5">
      <c r="A592" s="145" t="s">
        <v>9613</v>
      </c>
      <c r="B592" s="153" t="s">
        <v>9614</v>
      </c>
      <c r="C592" s="148"/>
      <c r="D592" s="148"/>
      <c r="E592" s="148"/>
      <c r="F592" s="148"/>
    </row>
    <row r="593" spans="1:6" s="129" customFormat="1" ht="8.15" customHeight="1">
      <c r="A593" s="154"/>
      <c r="B593" s="155"/>
      <c r="C593" s="150"/>
      <c r="D593" s="148"/>
      <c r="E593" s="151"/>
      <c r="F593" s="151"/>
    </row>
    <row r="594" spans="1:6" ht="33.75" customHeight="1">
      <c r="A594" s="334"/>
      <c r="B594" s="314" t="s">
        <v>14241</v>
      </c>
      <c r="C594" s="147"/>
      <c r="D594" s="148"/>
      <c r="E594" s="148"/>
      <c r="F594" s="148"/>
    </row>
    <row r="595" spans="1:6">
      <c r="A595" s="152"/>
      <c r="B595" s="274" t="s">
        <v>14242</v>
      </c>
      <c r="C595" s="263" t="s">
        <v>13588</v>
      </c>
      <c r="D595" s="229">
        <f>ROUND(740.19,0)</f>
        <v>740</v>
      </c>
      <c r="E595" s="159">
        <v>19.21</v>
      </c>
      <c r="F595" s="159">
        <f>D595*E595</f>
        <v>14215.4</v>
      </c>
    </row>
    <row r="596" spans="1:6" s="129" customFormat="1" ht="8.15" customHeight="1">
      <c r="A596" s="154"/>
      <c r="B596" s="155"/>
      <c r="C596" s="150"/>
      <c r="D596" s="148"/>
      <c r="E596" s="151"/>
      <c r="F596" s="151"/>
    </row>
    <row r="597" spans="1:6">
      <c r="A597" s="152"/>
      <c r="B597" s="262"/>
      <c r="C597" s="147"/>
      <c r="D597" s="148"/>
      <c r="E597" s="148"/>
      <c r="F597" s="148"/>
    </row>
    <row r="598" spans="1:6" s="129" customFormat="1" ht="15" customHeight="1">
      <c r="A598" s="827" t="s">
        <v>14243</v>
      </c>
      <c r="B598" s="828"/>
      <c r="C598" s="828"/>
      <c r="D598" s="828"/>
      <c r="E598" s="831">
        <f>SUM(F594:F597)</f>
        <v>14215.4</v>
      </c>
      <c r="F598" s="832"/>
    </row>
    <row r="599" spans="1:6" s="129" customFormat="1" ht="15" customHeight="1">
      <c r="A599" s="829"/>
      <c r="B599" s="830"/>
      <c r="C599" s="830"/>
      <c r="D599" s="830"/>
      <c r="E599" s="833"/>
      <c r="F599" s="834"/>
    </row>
  </sheetData>
  <mergeCells count="64">
    <mergeCell ref="A111:F111"/>
    <mergeCell ref="A112:F112"/>
    <mergeCell ref="A127:F127"/>
    <mergeCell ref="A128:F128"/>
    <mergeCell ref="A156:F156"/>
    <mergeCell ref="A125:D126"/>
    <mergeCell ref="E125:F126"/>
    <mergeCell ref="A157:F157"/>
    <mergeCell ref="E154:F155"/>
    <mergeCell ref="A307:F307"/>
    <mergeCell ref="A308:F308"/>
    <mergeCell ref="A323:F323"/>
    <mergeCell ref="A321:D322"/>
    <mergeCell ref="E321:F322"/>
    <mergeCell ref="A154:D155"/>
    <mergeCell ref="A184:F184"/>
    <mergeCell ref="A185:F185"/>
    <mergeCell ref="A182:D183"/>
    <mergeCell ref="E182:F183"/>
    <mergeCell ref="A238:D239"/>
    <mergeCell ref="E238:F239"/>
    <mergeCell ref="A305:D306"/>
    <mergeCell ref="E305:F306"/>
    <mergeCell ref="A498:F498"/>
    <mergeCell ref="A499:F499"/>
    <mergeCell ref="A324:F324"/>
    <mergeCell ref="A382:F382"/>
    <mergeCell ref="A383:F383"/>
    <mergeCell ref="A407:F407"/>
    <mergeCell ref="A408:F408"/>
    <mergeCell ref="A380:D381"/>
    <mergeCell ref="E380:F381"/>
    <mergeCell ref="A405:D406"/>
    <mergeCell ref="E405:F406"/>
    <mergeCell ref="A496:D497"/>
    <mergeCell ref="E496:F497"/>
    <mergeCell ref="F1:F2"/>
    <mergeCell ref="A76:D77"/>
    <mergeCell ref="E76:F77"/>
    <mergeCell ref="A109:D110"/>
    <mergeCell ref="E109:F110"/>
    <mergeCell ref="A3:F3"/>
    <mergeCell ref="A4:F4"/>
    <mergeCell ref="A78:F78"/>
    <mergeCell ref="A79:F79"/>
    <mergeCell ref="A1:A2"/>
    <mergeCell ref="B1:B2"/>
    <mergeCell ref="C1:C2"/>
    <mergeCell ref="D1:D2"/>
    <mergeCell ref="E1:E2"/>
    <mergeCell ref="A516:D517"/>
    <mergeCell ref="E516:F517"/>
    <mergeCell ref="A598:D599"/>
    <mergeCell ref="E598:F599"/>
    <mergeCell ref="A563:D564"/>
    <mergeCell ref="E563:F564"/>
    <mergeCell ref="A583:D584"/>
    <mergeCell ref="E583:F584"/>
    <mergeCell ref="A566:F566"/>
    <mergeCell ref="A585:F585"/>
    <mergeCell ref="A586:F586"/>
    <mergeCell ref="A518:F518"/>
    <mergeCell ref="A519:F519"/>
    <mergeCell ref="A565:F565"/>
  </mergeCells>
  <pageMargins left="0.7" right="0.7" top="0.75" bottom="0.75" header="0.3" footer="0.3"/>
  <pageSetup orientation="portrait"/>
  <rowBreaks count="16" manualBreakCount="16">
    <brk id="35" max="5" man="1"/>
    <brk id="77" max="16383" man="1"/>
    <brk id="110" max="16383" man="1"/>
    <brk id="145" max="5" man="1"/>
    <brk id="155" max="16383" man="1"/>
    <brk id="183" max="16383" man="1"/>
    <brk id="206" max="16383" man="1"/>
    <brk id="306" max="16383" man="1"/>
    <brk id="322" max="16383" man="1"/>
    <brk id="406" max="16383" man="1"/>
    <brk id="463" max="5" man="1"/>
    <brk id="497" max="16383" man="1"/>
    <brk id="517" max="16383" man="1"/>
    <brk id="543" max="16383" man="1"/>
    <brk id="564" max="16383" man="1"/>
    <brk id="58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302"/>
  <sheetViews>
    <sheetView view="pageBreakPreview" topLeftCell="A199" zoomScaleNormal="100" workbookViewId="0">
      <selection activeCell="B374" sqref="B374"/>
    </sheetView>
  </sheetViews>
  <sheetFormatPr defaultColWidth="8.90625" defaultRowHeight="13"/>
  <cols>
    <col min="1" max="1" width="4" style="15" customWidth="1"/>
    <col min="2" max="2" width="49.90625" style="15" customWidth="1"/>
    <col min="3" max="3" width="6" style="15" customWidth="1"/>
    <col min="4" max="4" width="6.453125" style="15" customWidth="1"/>
    <col min="5" max="5" width="12.453125" style="15" customWidth="1"/>
    <col min="6" max="6" width="15.453125" style="15" customWidth="1"/>
    <col min="7" max="7" width="9.08984375" style="15" customWidth="1"/>
    <col min="8" max="8" width="11.54296875" style="15" customWidth="1"/>
    <col min="9" max="9" width="10.54296875" style="15" customWidth="1"/>
    <col min="10" max="17" width="8.90625" style="15"/>
    <col min="18" max="18" width="9.08984375" style="15" customWidth="1"/>
    <col min="19" max="19" width="8.90625" style="15"/>
    <col min="20" max="20" width="9.08984375" style="15" customWidth="1"/>
    <col min="21" max="16384" width="8.90625" style="15"/>
  </cols>
  <sheetData>
    <row r="1" spans="1:10" s="12" customFormat="1" ht="37">
      <c r="A1" s="16" t="s">
        <v>13541</v>
      </c>
      <c r="B1" s="17" t="s">
        <v>2</v>
      </c>
      <c r="C1" s="18" t="s">
        <v>3</v>
      </c>
      <c r="D1" s="18" t="s">
        <v>4</v>
      </c>
      <c r="E1" s="17" t="s">
        <v>14244</v>
      </c>
      <c r="F1" s="19" t="s">
        <v>14245</v>
      </c>
      <c r="H1" s="20"/>
    </row>
    <row r="2" spans="1:10" s="13" customFormat="1" ht="5.25" customHeight="1">
      <c r="A2" s="875"/>
      <c r="B2" s="876"/>
      <c r="C2" s="876"/>
      <c r="D2" s="876"/>
      <c r="E2" s="876"/>
      <c r="F2" s="877"/>
      <c r="H2" s="21"/>
    </row>
    <row r="3" spans="1:10" s="13" customFormat="1" ht="18.5">
      <c r="A3" s="743" t="s">
        <v>14246</v>
      </c>
      <c r="B3" s="744"/>
      <c r="C3" s="744"/>
      <c r="D3" s="744"/>
      <c r="E3" s="744"/>
      <c r="F3" s="745"/>
      <c r="H3" s="21"/>
    </row>
    <row r="4" spans="1:10" s="13" customFormat="1" ht="5.15" customHeight="1">
      <c r="A4" s="22"/>
      <c r="B4" s="23"/>
      <c r="C4" s="24"/>
      <c r="D4" s="25"/>
      <c r="E4" s="25"/>
      <c r="F4" s="26"/>
      <c r="H4" s="27"/>
      <c r="I4" s="27"/>
      <c r="J4" s="27"/>
    </row>
    <row r="5" spans="1:10" s="13" customFormat="1" ht="15" customHeight="1">
      <c r="A5" s="28">
        <v>1.1000000000000001</v>
      </c>
      <c r="B5" s="29" t="s">
        <v>1208</v>
      </c>
      <c r="C5" s="30"/>
      <c r="D5" s="25"/>
      <c r="E5" s="31"/>
      <c r="F5" s="32">
        <f>D5*E5</f>
        <v>0</v>
      </c>
      <c r="H5" s="33" t="s">
        <v>14247</v>
      </c>
      <c r="I5" s="15"/>
    </row>
    <row r="6" spans="1:10" s="13" customFormat="1" ht="5.15" customHeight="1">
      <c r="A6" s="22"/>
      <c r="B6" s="23"/>
      <c r="C6" s="24"/>
      <c r="D6" s="25"/>
      <c r="E6" s="25"/>
      <c r="F6" s="26"/>
      <c r="H6" s="27"/>
      <c r="I6" s="27"/>
      <c r="J6" s="27"/>
    </row>
    <row r="7" spans="1:10" s="13" customFormat="1" ht="93">
      <c r="A7" s="34"/>
      <c r="B7" s="35" t="s">
        <v>14248</v>
      </c>
      <c r="C7" s="36"/>
      <c r="D7" s="37"/>
      <c r="E7" s="38"/>
      <c r="F7" s="39"/>
      <c r="G7" s="40"/>
      <c r="H7" s="41">
        <v>1.1000000000000001</v>
      </c>
    </row>
    <row r="8" spans="1:10" s="13" customFormat="1" ht="6.75" customHeight="1">
      <c r="A8" s="42"/>
      <c r="B8" s="43"/>
      <c r="C8" s="43"/>
      <c r="D8" s="43"/>
      <c r="E8" s="43"/>
      <c r="F8" s="44"/>
      <c r="H8" s="21"/>
    </row>
    <row r="9" spans="1:10" ht="15.5">
      <c r="A9" s="45"/>
      <c r="B9" s="46" t="s">
        <v>14249</v>
      </c>
      <c r="C9" s="36" t="s">
        <v>13553</v>
      </c>
      <c r="D9" s="37">
        <v>1</v>
      </c>
      <c r="E9" s="47">
        <v>20790</v>
      </c>
      <c r="F9" s="48">
        <f>D9*E9</f>
        <v>20790</v>
      </c>
      <c r="G9" s="15">
        <v>1</v>
      </c>
      <c r="H9" s="49">
        <f>[2]Breakdown!$E$5</f>
        <v>18900</v>
      </c>
      <c r="I9" s="50">
        <f>H9*$H$7</f>
        <v>20790</v>
      </c>
    </row>
    <row r="10" spans="1:10" s="13" customFormat="1" ht="5.15" customHeight="1">
      <c r="A10" s="22"/>
      <c r="B10" s="23"/>
      <c r="C10" s="24"/>
      <c r="D10" s="25"/>
      <c r="E10" s="51"/>
      <c r="F10" s="52"/>
      <c r="H10" s="53"/>
      <c r="I10" s="54"/>
      <c r="J10" s="27"/>
    </row>
    <row r="11" spans="1:10" ht="15.5">
      <c r="A11" s="45"/>
      <c r="B11" s="46" t="s">
        <v>14250</v>
      </c>
      <c r="C11" s="36" t="s">
        <v>13553</v>
      </c>
      <c r="D11" s="37">
        <v>1</v>
      </c>
      <c r="E11" s="47">
        <v>50000</v>
      </c>
      <c r="F11" s="48">
        <f>D11*E11</f>
        <v>50000</v>
      </c>
      <c r="G11" s="15">
        <v>1</v>
      </c>
      <c r="H11" s="49">
        <f>[2]Breakdown!$E$10</f>
        <v>45150</v>
      </c>
      <c r="I11" s="50">
        <f>H11*$H$7</f>
        <v>49665.000000000007</v>
      </c>
    </row>
    <row r="12" spans="1:10" s="13" customFormat="1" ht="5.15" customHeight="1">
      <c r="A12" s="22"/>
      <c r="B12" s="23"/>
      <c r="C12" s="24"/>
      <c r="D12" s="25"/>
      <c r="E12" s="51"/>
      <c r="F12" s="52"/>
      <c r="H12" s="53"/>
      <c r="I12" s="54"/>
      <c r="J12" s="27"/>
    </row>
    <row r="13" spans="1:10" ht="31">
      <c r="A13" s="45"/>
      <c r="B13" s="55" t="s">
        <v>14251</v>
      </c>
      <c r="C13" s="36" t="s">
        <v>14252</v>
      </c>
      <c r="D13" s="37">
        <v>104</v>
      </c>
      <c r="E13" s="47">
        <v>3005</v>
      </c>
      <c r="F13" s="48">
        <f>D13*E13</f>
        <v>312520</v>
      </c>
      <c r="G13" s="40">
        <f>16.5*6*1.05</f>
        <v>103.95</v>
      </c>
      <c r="H13" s="56">
        <f>[2]Breakdown!$E$15</f>
        <v>2730</v>
      </c>
      <c r="I13" s="57">
        <f>H13*$H$7</f>
        <v>3003.0000000000005</v>
      </c>
    </row>
    <row r="14" spans="1:10" s="13" customFormat="1" ht="5.15" customHeight="1">
      <c r="A14" s="22"/>
      <c r="B14" s="23"/>
      <c r="C14" s="24"/>
      <c r="D14" s="25"/>
      <c r="E14" s="51"/>
      <c r="F14" s="52"/>
      <c r="H14" s="53"/>
      <c r="I14" s="54"/>
      <c r="J14" s="27"/>
    </row>
    <row r="15" spans="1:10" ht="15.5">
      <c r="A15" s="45"/>
      <c r="B15" s="46" t="s">
        <v>14253</v>
      </c>
      <c r="C15" s="36" t="s">
        <v>13557</v>
      </c>
      <c r="D15" s="37">
        <v>10</v>
      </c>
      <c r="E15" s="47">
        <v>23100</v>
      </c>
      <c r="F15" s="48">
        <f>D15*E15</f>
        <v>231000</v>
      </c>
      <c r="G15" s="13">
        <f>2*5</f>
        <v>10</v>
      </c>
      <c r="H15" s="49">
        <f>[2]Breakdown!$E$19</f>
        <v>21000</v>
      </c>
      <c r="I15" s="50">
        <f>H15*$H$7</f>
        <v>23100.000000000004</v>
      </c>
    </row>
    <row r="16" spans="1:10" s="13" customFormat="1" ht="5.15" customHeight="1">
      <c r="A16" s="22"/>
      <c r="B16" s="23"/>
      <c r="C16" s="24"/>
      <c r="D16" s="25"/>
      <c r="E16" s="51"/>
      <c r="F16" s="52"/>
      <c r="H16" s="53"/>
      <c r="I16" s="54"/>
      <c r="J16" s="27"/>
    </row>
    <row r="17" spans="1:10" ht="16.5">
      <c r="A17" s="45"/>
      <c r="B17" s="46" t="s">
        <v>14254</v>
      </c>
      <c r="C17" s="36" t="s">
        <v>14252</v>
      </c>
      <c r="D17" s="37">
        <v>1145</v>
      </c>
      <c r="E17" s="47">
        <v>4600</v>
      </c>
      <c r="F17" s="48">
        <f>D17*E17</f>
        <v>5267000</v>
      </c>
      <c r="G17" s="13">
        <f>((185.2+125.7+195*3+10.8*3*5)+(62.52+63.43+63.52*3)*0.1)*1.05</f>
        <v>1144.02855</v>
      </c>
      <c r="H17" s="49">
        <f>[2]Breakdown!$E$24</f>
        <v>4180.05</v>
      </c>
      <c r="I17" s="50">
        <f>H17*$H$7</f>
        <v>4598.0550000000003</v>
      </c>
    </row>
    <row r="18" spans="1:10" s="13" customFormat="1" ht="5.15" customHeight="1">
      <c r="A18" s="22"/>
      <c r="B18" s="23"/>
      <c r="C18" s="24"/>
      <c r="D18" s="25"/>
      <c r="E18" s="51"/>
      <c r="F18" s="52"/>
      <c r="H18" s="53"/>
      <c r="I18" s="54"/>
      <c r="J18" s="27"/>
    </row>
    <row r="19" spans="1:10" ht="15.5">
      <c r="A19" s="45"/>
      <c r="B19" s="46" t="s">
        <v>14255</v>
      </c>
      <c r="C19" s="36" t="s">
        <v>13548</v>
      </c>
      <c r="D19" s="37">
        <v>88</v>
      </c>
      <c r="E19" s="47">
        <v>4830</v>
      </c>
      <c r="F19" s="48">
        <f>D19*E19</f>
        <v>425040</v>
      </c>
      <c r="G19" s="13">
        <f>22*4</f>
        <v>88</v>
      </c>
      <c r="H19" s="49">
        <f>H17*1.05</f>
        <v>4389.0525000000007</v>
      </c>
      <c r="I19" s="50">
        <f>H19*$H$7</f>
        <v>4827.9577500000014</v>
      </c>
    </row>
    <row r="20" spans="1:10" s="13" customFormat="1" ht="5.15" customHeight="1">
      <c r="A20" s="22"/>
      <c r="B20" s="23"/>
      <c r="C20" s="24"/>
      <c r="D20" s="25"/>
      <c r="E20" s="51"/>
      <c r="F20" s="52"/>
      <c r="H20" s="53"/>
      <c r="I20" s="54"/>
      <c r="J20" s="27"/>
    </row>
    <row r="21" spans="1:10" ht="16.5">
      <c r="A21" s="45"/>
      <c r="B21" s="46" t="s">
        <v>14256</v>
      </c>
      <c r="C21" s="36" t="s">
        <v>14252</v>
      </c>
      <c r="D21" s="37">
        <v>391</v>
      </c>
      <c r="E21" s="47">
        <v>2871</v>
      </c>
      <c r="F21" s="48">
        <f>D21*E21</f>
        <v>1122561</v>
      </c>
      <c r="G21" s="13">
        <f>31*4*3*1.05</f>
        <v>390.6</v>
      </c>
      <c r="H21" s="49">
        <f>[2]Breakdown!$E$29</f>
        <v>2609.25</v>
      </c>
      <c r="I21" s="50">
        <f>H21*$H$7</f>
        <v>2870.1750000000002</v>
      </c>
    </row>
    <row r="22" spans="1:10" s="13" customFormat="1" ht="5.15" customHeight="1">
      <c r="A22" s="22"/>
      <c r="B22" s="23"/>
      <c r="C22" s="24"/>
      <c r="D22" s="25"/>
      <c r="E22" s="51"/>
      <c r="F22" s="52"/>
      <c r="H22" s="53"/>
      <c r="I22" s="54"/>
      <c r="J22" s="27"/>
    </row>
    <row r="23" spans="1:10" ht="16.5">
      <c r="A23" s="45"/>
      <c r="B23" s="46" t="s">
        <v>14257</v>
      </c>
      <c r="C23" s="36" t="s">
        <v>14252</v>
      </c>
      <c r="D23" s="37">
        <v>791</v>
      </c>
      <c r="E23" s="47">
        <v>2871</v>
      </c>
      <c r="F23" s="48">
        <f>D23*E23</f>
        <v>2270961</v>
      </c>
      <c r="G23" s="13">
        <f>(185.2+125.7+195*2+51.5)*1.05</f>
        <v>790.02</v>
      </c>
      <c r="H23" s="49">
        <f>H21</f>
        <v>2609.25</v>
      </c>
      <c r="I23" s="50">
        <f>H23*$H$7</f>
        <v>2870.1750000000002</v>
      </c>
    </row>
    <row r="24" spans="1:10" s="13" customFormat="1" ht="5.15" customHeight="1">
      <c r="A24" s="22"/>
      <c r="B24" s="23"/>
      <c r="C24" s="24"/>
      <c r="D24" s="25"/>
      <c r="E24" s="51"/>
      <c r="F24" s="52"/>
      <c r="H24" s="53"/>
      <c r="I24" s="54"/>
      <c r="J24" s="27"/>
    </row>
    <row r="25" spans="1:10" ht="62">
      <c r="A25" s="45"/>
      <c r="B25" s="55" t="s">
        <v>14258</v>
      </c>
      <c r="C25" s="36"/>
      <c r="D25" s="37"/>
      <c r="E25" s="47"/>
      <c r="F25" s="48"/>
      <c r="H25" s="58"/>
      <c r="I25" s="59"/>
    </row>
    <row r="26" spans="1:10" s="13" customFormat="1" ht="5.15" customHeight="1">
      <c r="A26" s="22"/>
      <c r="B26" s="23"/>
      <c r="C26" s="24"/>
      <c r="D26" s="25"/>
      <c r="E26" s="51"/>
      <c r="F26" s="52"/>
      <c r="H26" s="53"/>
      <c r="I26" s="54"/>
      <c r="J26" s="27"/>
    </row>
    <row r="27" spans="1:10" ht="16.5">
      <c r="A27" s="45"/>
      <c r="B27" s="46" t="s">
        <v>14259</v>
      </c>
      <c r="C27" s="36" t="s">
        <v>14252</v>
      </c>
      <c r="D27" s="37">
        <v>1520</v>
      </c>
      <c r="E27" s="47">
        <v>4043</v>
      </c>
      <c r="F27" s="48">
        <f>D27*E27</f>
        <v>6145360</v>
      </c>
      <c r="G27" s="13">
        <f>((6.5*4+26+17)*3+56*5*3+2*3*11*5+2*3*5+27*1.5)*1.05</f>
        <v>1519.875</v>
      </c>
      <c r="H27" s="49">
        <f>[2]Breakdown!$E$34</f>
        <v>3675</v>
      </c>
      <c r="I27" s="50">
        <f>H27*$H$7</f>
        <v>4042.5000000000005</v>
      </c>
    </row>
    <row r="28" spans="1:10" s="13" customFormat="1" ht="5.15" customHeight="1">
      <c r="A28" s="22"/>
      <c r="B28" s="23"/>
      <c r="C28" s="24"/>
      <c r="D28" s="25"/>
      <c r="E28" s="51"/>
      <c r="F28" s="52"/>
      <c r="H28" s="53"/>
      <c r="I28" s="54"/>
      <c r="J28" s="27"/>
    </row>
    <row r="29" spans="1:10" ht="16.5">
      <c r="A29" s="45"/>
      <c r="B29" s="46" t="s">
        <v>14260</v>
      </c>
      <c r="C29" s="36" t="s">
        <v>14252</v>
      </c>
      <c r="D29" s="37">
        <v>330</v>
      </c>
      <c r="E29" s="47">
        <v>4043</v>
      </c>
      <c r="F29" s="48">
        <f>D29*E29</f>
        <v>1334190</v>
      </c>
      <c r="G29" s="13">
        <f>(126+51.6+18+39*3)*1.05</f>
        <v>328.23</v>
      </c>
      <c r="H29" s="49">
        <f>H27</f>
        <v>3675</v>
      </c>
      <c r="I29" s="50">
        <f>H29*$H$7</f>
        <v>4042.5000000000005</v>
      </c>
    </row>
    <row r="30" spans="1:10" s="13" customFormat="1" ht="5.15" customHeight="1">
      <c r="A30" s="22"/>
      <c r="B30" s="23"/>
      <c r="C30" s="24"/>
      <c r="D30" s="25"/>
      <c r="E30" s="51"/>
      <c r="F30" s="52"/>
      <c r="H30" s="27"/>
      <c r="I30" s="54"/>
      <c r="J30" s="27"/>
    </row>
    <row r="31" spans="1:10" s="14" customFormat="1" ht="15" customHeight="1">
      <c r="A31" s="746" t="s">
        <v>14261</v>
      </c>
      <c r="B31" s="866"/>
      <c r="C31" s="866"/>
      <c r="D31" s="866"/>
      <c r="E31" s="867">
        <f>SUM(F8:F30)</f>
        <v>17179422</v>
      </c>
      <c r="F31" s="868"/>
      <c r="H31" s="858">
        <f>E31/430</f>
        <v>39952.144186046498</v>
      </c>
      <c r="I31" s="60"/>
    </row>
    <row r="32" spans="1:10" s="14" customFormat="1" ht="15" customHeight="1">
      <c r="A32" s="748"/>
      <c r="B32" s="749"/>
      <c r="C32" s="749"/>
      <c r="D32" s="749"/>
      <c r="E32" s="869"/>
      <c r="F32" s="870"/>
      <c r="H32" s="859"/>
    </row>
    <row r="33" spans="1:10" s="13" customFormat="1" ht="5.15" customHeight="1">
      <c r="A33" s="61"/>
      <c r="B33" s="62"/>
      <c r="C33" s="63"/>
      <c r="D33" s="64"/>
      <c r="E33" s="65"/>
      <c r="F33" s="66"/>
      <c r="H33" s="27"/>
      <c r="I33" s="27"/>
      <c r="J33" s="27"/>
    </row>
    <row r="34" spans="1:10" ht="18.5">
      <c r="A34" s="863" t="s">
        <v>14262</v>
      </c>
      <c r="B34" s="864"/>
      <c r="C34" s="864"/>
      <c r="D34" s="864"/>
      <c r="E34" s="864"/>
      <c r="F34" s="865"/>
      <c r="H34" s="21"/>
    </row>
    <row r="35" spans="1:10" s="13" customFormat="1" ht="5.15" customHeight="1">
      <c r="A35" s="22"/>
      <c r="B35" s="23"/>
      <c r="C35" s="24"/>
      <c r="D35" s="25"/>
      <c r="E35" s="51"/>
      <c r="F35" s="52"/>
      <c r="H35" s="27"/>
      <c r="I35" s="27"/>
      <c r="J35" s="27"/>
    </row>
    <row r="36" spans="1:10" ht="64">
      <c r="A36" s="45"/>
      <c r="B36" s="55" t="s">
        <v>14263</v>
      </c>
      <c r="C36" s="36"/>
      <c r="D36" s="37"/>
      <c r="E36" s="47"/>
      <c r="F36" s="48"/>
      <c r="H36" s="21"/>
      <c r="I36" s="67"/>
    </row>
    <row r="37" spans="1:10" s="13" customFormat="1" ht="5.15" customHeight="1">
      <c r="A37" s="22"/>
      <c r="B37" s="23"/>
      <c r="C37" s="24"/>
      <c r="D37" s="25"/>
      <c r="E37" s="51"/>
      <c r="F37" s="52"/>
      <c r="H37" s="27"/>
      <c r="I37" s="27"/>
      <c r="J37" s="27"/>
    </row>
    <row r="38" spans="1:10" ht="15.5">
      <c r="A38" s="28">
        <v>2.1</v>
      </c>
      <c r="B38" s="29" t="s">
        <v>1713</v>
      </c>
      <c r="C38" s="30"/>
      <c r="D38" s="25"/>
      <c r="E38" s="68"/>
      <c r="F38" s="69">
        <f>D38*E38</f>
        <v>0</v>
      </c>
      <c r="H38" s="21"/>
    </row>
    <row r="39" spans="1:10" s="13" customFormat="1" ht="5.15" customHeight="1">
      <c r="A39" s="22"/>
      <c r="B39" s="23"/>
      <c r="C39" s="24"/>
      <c r="D39" s="25"/>
      <c r="E39" s="51"/>
      <c r="F39" s="52"/>
      <c r="H39" s="27"/>
      <c r="I39" s="27"/>
      <c r="J39" s="27"/>
    </row>
    <row r="40" spans="1:10" ht="62">
      <c r="A40" s="34"/>
      <c r="B40" s="35" t="s">
        <v>14264</v>
      </c>
      <c r="C40" s="36" t="s">
        <v>13553</v>
      </c>
      <c r="D40" s="37">
        <v>1</v>
      </c>
      <c r="E40" s="47">
        <v>2841300</v>
      </c>
      <c r="F40" s="48">
        <f>D40*E40</f>
        <v>2841300</v>
      </c>
      <c r="G40" s="40"/>
      <c r="H40" s="70">
        <f>(2500+500)*(550+270)*1.05</f>
        <v>2583000</v>
      </c>
      <c r="I40" s="57">
        <f>H40*$H$7</f>
        <v>2841300</v>
      </c>
    </row>
    <row r="41" spans="1:10" s="13" customFormat="1" ht="5.15" customHeight="1">
      <c r="A41" s="22"/>
      <c r="B41" s="23"/>
      <c r="C41" s="24"/>
      <c r="D41" s="25"/>
      <c r="E41" s="51"/>
      <c r="F41" s="52"/>
      <c r="H41" s="71"/>
      <c r="I41" s="72"/>
      <c r="J41" s="27"/>
    </row>
    <row r="42" spans="1:10" ht="15.5">
      <c r="A42" s="28">
        <v>2.2000000000000002</v>
      </c>
      <c r="B42" s="29" t="s">
        <v>1551</v>
      </c>
      <c r="C42" s="30"/>
      <c r="D42" s="25"/>
      <c r="E42" s="68"/>
      <c r="F42" s="69"/>
      <c r="H42" s="73"/>
      <c r="I42" s="74"/>
    </row>
    <row r="43" spans="1:10" s="13" customFormat="1" ht="5.15" customHeight="1">
      <c r="A43" s="22"/>
      <c r="B43" s="23"/>
      <c r="C43" s="24"/>
      <c r="D43" s="25"/>
      <c r="E43" s="51"/>
      <c r="F43" s="52"/>
      <c r="H43" s="71"/>
      <c r="I43" s="72"/>
      <c r="J43" s="27"/>
    </row>
    <row r="44" spans="1:10" ht="77.5">
      <c r="A44" s="75"/>
      <c r="B44" s="76" t="s">
        <v>14265</v>
      </c>
      <c r="C44" s="36" t="s">
        <v>14236</v>
      </c>
      <c r="D44" s="77">
        <v>26</v>
      </c>
      <c r="E44" s="47">
        <v>220000</v>
      </c>
      <c r="F44" s="48">
        <f>D44*E44</f>
        <v>5720000</v>
      </c>
      <c r="G44" s="40">
        <f>(85*0.2+24*0.5*0.25+23*0.2)*1.05</f>
        <v>25.83</v>
      </c>
      <c r="H44" s="70">
        <f>[2]Breakdown!$E$47</f>
        <v>199933.125</v>
      </c>
      <c r="I44" s="57">
        <f>H44*$H$7</f>
        <v>219926.43750000003</v>
      </c>
    </row>
    <row r="45" spans="1:10" s="13" customFormat="1" ht="5.15" customHeight="1">
      <c r="A45" s="22"/>
      <c r="B45" s="23"/>
      <c r="C45" s="24"/>
      <c r="D45" s="25"/>
      <c r="E45" s="51"/>
      <c r="F45" s="52"/>
      <c r="H45" s="27"/>
      <c r="I45" s="27"/>
      <c r="J45" s="27"/>
    </row>
    <row r="46" spans="1:10" s="14" customFormat="1" ht="15" customHeight="1">
      <c r="A46" s="746" t="s">
        <v>14266</v>
      </c>
      <c r="B46" s="866"/>
      <c r="C46" s="866"/>
      <c r="D46" s="866"/>
      <c r="E46" s="867">
        <f>SUM(F40:F45)</f>
        <v>8561300</v>
      </c>
      <c r="F46" s="868"/>
      <c r="H46" s="858">
        <f>E46/430</f>
        <v>19910</v>
      </c>
      <c r="I46" s="78"/>
    </row>
    <row r="47" spans="1:10" s="14" customFormat="1" ht="15" customHeight="1">
      <c r="A47" s="748"/>
      <c r="B47" s="749"/>
      <c r="C47" s="749"/>
      <c r="D47" s="749"/>
      <c r="E47" s="869"/>
      <c r="F47" s="870"/>
      <c r="H47" s="859"/>
    </row>
    <row r="48" spans="1:10" s="13" customFormat="1" ht="5.15" customHeight="1">
      <c r="A48" s="61"/>
      <c r="B48" s="62"/>
      <c r="C48" s="63"/>
      <c r="D48" s="64"/>
      <c r="E48" s="65"/>
      <c r="F48" s="66"/>
      <c r="H48" s="27"/>
      <c r="I48" s="27"/>
      <c r="J48" s="27"/>
    </row>
    <row r="49" spans="1:20" ht="18.5">
      <c r="A49" s="863" t="s">
        <v>14267</v>
      </c>
      <c r="B49" s="864"/>
      <c r="C49" s="864"/>
      <c r="D49" s="864"/>
      <c r="E49" s="864"/>
      <c r="F49" s="865"/>
      <c r="H49" s="21"/>
      <c r="R49" s="15">
        <f>100*260</f>
        <v>26000</v>
      </c>
      <c r="T49" s="15">
        <v>2145043</v>
      </c>
    </row>
    <row r="50" spans="1:20" s="13" customFormat="1" ht="5.15" customHeight="1">
      <c r="A50" s="22"/>
      <c r="B50" s="23"/>
      <c r="C50" s="24"/>
      <c r="D50" s="25"/>
      <c r="E50" s="51"/>
      <c r="F50" s="52"/>
      <c r="H50" s="27"/>
      <c r="I50" s="27"/>
      <c r="J50" s="27"/>
    </row>
    <row r="51" spans="1:20" ht="15.5">
      <c r="A51" s="28">
        <v>3.1</v>
      </c>
      <c r="B51" s="29" t="s">
        <v>14268</v>
      </c>
      <c r="C51" s="30"/>
      <c r="D51" s="25"/>
      <c r="E51" s="68"/>
      <c r="F51" s="79"/>
      <c r="H51" s="21"/>
    </row>
    <row r="52" spans="1:20" s="13" customFormat="1" ht="5.15" customHeight="1">
      <c r="A52" s="22"/>
      <c r="B52" s="23"/>
      <c r="C52" s="24"/>
      <c r="D52" s="25"/>
      <c r="E52" s="51"/>
      <c r="F52" s="52"/>
      <c r="H52" s="27"/>
      <c r="I52" s="27"/>
      <c r="J52" s="27"/>
    </row>
    <row r="53" spans="1:20" ht="93">
      <c r="A53" s="80"/>
      <c r="B53" s="35" t="s">
        <v>14269</v>
      </c>
      <c r="C53" s="36"/>
      <c r="D53" s="37"/>
      <c r="E53" s="47"/>
      <c r="F53" s="48"/>
      <c r="G53" s="40"/>
      <c r="H53" s="81"/>
      <c r="I53" s="82"/>
      <c r="J53" s="83"/>
    </row>
    <row r="54" spans="1:20" s="13" customFormat="1" ht="5.15" customHeight="1">
      <c r="A54" s="22"/>
      <c r="B54" s="23"/>
      <c r="C54" s="24"/>
      <c r="D54" s="25"/>
      <c r="E54" s="51"/>
      <c r="F54" s="52"/>
      <c r="H54" s="27"/>
      <c r="I54" s="27"/>
      <c r="J54" s="27"/>
    </row>
    <row r="55" spans="1:20" ht="31">
      <c r="A55" s="34"/>
      <c r="B55" s="35" t="s">
        <v>14270</v>
      </c>
      <c r="C55" s="36" t="s">
        <v>14252</v>
      </c>
      <c r="D55" s="37">
        <v>92</v>
      </c>
      <c r="E55" s="47">
        <v>4290</v>
      </c>
      <c r="F55" s="48">
        <f>D55*E55</f>
        <v>394680</v>
      </c>
      <c r="G55" s="40">
        <f>(5.62*4+6.7*1)*3*1.05</f>
        <v>91.917000000000002</v>
      </c>
      <c r="H55" s="70">
        <f>[2]Breakdown!E58</f>
        <v>3898.125</v>
      </c>
      <c r="I55" s="50">
        <f>H55*$H$7</f>
        <v>4287.9375</v>
      </c>
      <c r="J55" s="40"/>
    </row>
    <row r="56" spans="1:20" s="13" customFormat="1" ht="5.15" customHeight="1">
      <c r="A56" s="22"/>
      <c r="B56" s="23"/>
      <c r="C56" s="24"/>
      <c r="D56" s="25"/>
      <c r="E56" s="51"/>
      <c r="F56" s="52"/>
      <c r="H56" s="71"/>
      <c r="I56" s="27"/>
      <c r="J56" s="27"/>
    </row>
    <row r="57" spans="1:20" ht="31">
      <c r="A57" s="34"/>
      <c r="B57" s="35" t="s">
        <v>14271</v>
      </c>
      <c r="C57" s="36" t="s">
        <v>14252</v>
      </c>
      <c r="D57" s="37">
        <v>495</v>
      </c>
      <c r="E57" s="47">
        <v>4290</v>
      </c>
      <c r="F57" s="48">
        <f>D57*E57</f>
        <v>2123550</v>
      </c>
      <c r="G57" s="40">
        <f>((16+18)*4*3+21*3)*1.05</f>
        <v>494.55</v>
      </c>
      <c r="H57" s="70">
        <f>H55</f>
        <v>3898.125</v>
      </c>
      <c r="I57" s="50">
        <f>H57*$H$7</f>
        <v>4287.9375</v>
      </c>
      <c r="J57" s="40"/>
    </row>
    <row r="58" spans="1:20" s="13" customFormat="1" ht="5.15" customHeight="1">
      <c r="A58" s="22"/>
      <c r="B58" s="23"/>
      <c r="C58" s="24"/>
      <c r="D58" s="25"/>
      <c r="E58" s="51"/>
      <c r="F58" s="52"/>
      <c r="H58" s="71"/>
      <c r="I58" s="27"/>
      <c r="J58" s="27"/>
    </row>
    <row r="59" spans="1:20" ht="18.5">
      <c r="A59" s="34"/>
      <c r="B59" s="35" t="s">
        <v>14272</v>
      </c>
      <c r="C59" s="36" t="s">
        <v>14252</v>
      </c>
      <c r="D59" s="37">
        <v>340</v>
      </c>
      <c r="E59" s="47">
        <v>5400</v>
      </c>
      <c r="F59" s="48">
        <f>D59*E59</f>
        <v>1836000</v>
      </c>
      <c r="G59" s="13">
        <f>((1.1+7.5+10.5+4.2)*3*4+4.5*2*3+(15.5+1.2+8+4.5+7)*3*1-G55)*1.05</f>
        <v>339.44715000000002</v>
      </c>
      <c r="H59" s="84">
        <f>[2]Breakdown!E68</f>
        <v>5565</v>
      </c>
      <c r="I59" s="50">
        <f>H59*$H$7</f>
        <v>6121.5000000000009</v>
      </c>
      <c r="J59" s="40"/>
    </row>
    <row r="60" spans="1:20" s="13" customFormat="1" ht="5.15" customHeight="1">
      <c r="A60" s="22"/>
      <c r="B60" s="23"/>
      <c r="C60" s="24"/>
      <c r="D60" s="25"/>
      <c r="E60" s="51"/>
      <c r="F60" s="52"/>
      <c r="H60" s="71"/>
      <c r="I60" s="27"/>
      <c r="J60" s="27"/>
    </row>
    <row r="61" spans="1:20" ht="15.5">
      <c r="A61" s="28">
        <v>3.2</v>
      </c>
      <c r="B61" s="29" t="s">
        <v>14273</v>
      </c>
      <c r="C61" s="30"/>
      <c r="D61" s="25"/>
      <c r="E61" s="68"/>
      <c r="F61" s="79"/>
      <c r="H61" s="84"/>
    </row>
    <row r="62" spans="1:20" s="13" customFormat="1" ht="5.15" customHeight="1">
      <c r="A62" s="22"/>
      <c r="B62" s="23"/>
      <c r="C62" s="24"/>
      <c r="D62" s="25"/>
      <c r="E62" s="51"/>
      <c r="F62" s="52"/>
      <c r="H62" s="71"/>
      <c r="I62" s="27"/>
      <c r="J62" s="27"/>
    </row>
    <row r="63" spans="1:20" ht="15.5">
      <c r="A63" s="85"/>
      <c r="B63" s="86" t="s">
        <v>2157</v>
      </c>
      <c r="C63" s="87"/>
      <c r="D63" s="88"/>
      <c r="E63" s="89"/>
      <c r="F63" s="90">
        <f>D63*E63</f>
        <v>0</v>
      </c>
      <c r="H63" s="91"/>
    </row>
    <row r="64" spans="1:20" s="13" customFormat="1" ht="5.15" customHeight="1">
      <c r="A64" s="22"/>
      <c r="B64" s="23"/>
      <c r="C64" s="24"/>
      <c r="D64" s="25"/>
      <c r="E64" s="51"/>
      <c r="F64" s="52"/>
      <c r="H64" s="71"/>
      <c r="I64" s="27"/>
      <c r="J64" s="27"/>
    </row>
    <row r="65" spans="1:10" ht="62">
      <c r="A65" s="92"/>
      <c r="B65" s="93" t="s">
        <v>14274</v>
      </c>
      <c r="C65" s="36" t="s">
        <v>13744</v>
      </c>
      <c r="D65" s="94">
        <v>42</v>
      </c>
      <c r="E65" s="47">
        <v>9350</v>
      </c>
      <c r="F65" s="48">
        <f>D65*E65</f>
        <v>392700</v>
      </c>
      <c r="G65" s="95">
        <f>10*4*1.05</f>
        <v>42</v>
      </c>
      <c r="H65" s="96">
        <f>8500</f>
        <v>8500</v>
      </c>
      <c r="I65" s="57">
        <f>H65*$H$7</f>
        <v>9350</v>
      </c>
      <c r="J65" s="97"/>
    </row>
    <row r="66" spans="1:10" s="13" customFormat="1" ht="5.15" customHeight="1">
      <c r="A66" s="22"/>
      <c r="B66" s="23"/>
      <c r="C66" s="24"/>
      <c r="D66" s="25"/>
      <c r="E66" s="51"/>
      <c r="F66" s="52"/>
      <c r="H66" s="71"/>
      <c r="I66" s="27"/>
      <c r="J66" s="27"/>
    </row>
    <row r="67" spans="1:10" ht="18.5">
      <c r="A67" s="92"/>
      <c r="B67" s="93" t="s">
        <v>14275</v>
      </c>
      <c r="C67" s="36" t="s">
        <v>13744</v>
      </c>
      <c r="D67" s="94">
        <v>25</v>
      </c>
      <c r="E67" s="47">
        <v>6050</v>
      </c>
      <c r="F67" s="48">
        <f>D67*E67</f>
        <v>151250</v>
      </c>
      <c r="G67" s="95">
        <f>23*1*1.05</f>
        <v>24.15</v>
      </c>
      <c r="H67" s="96">
        <v>5500</v>
      </c>
      <c r="I67" s="50">
        <f>H67*$H$7</f>
        <v>6050</v>
      </c>
      <c r="J67" s="97"/>
    </row>
    <row r="68" spans="1:10" s="13" customFormat="1" ht="5.15" customHeight="1">
      <c r="A68" s="22"/>
      <c r="B68" s="23"/>
      <c r="C68" s="24"/>
      <c r="D68" s="25"/>
      <c r="E68" s="51"/>
      <c r="F68" s="52"/>
      <c r="H68" s="71"/>
      <c r="I68" s="27"/>
      <c r="J68" s="27"/>
    </row>
    <row r="69" spans="1:10" ht="108.5">
      <c r="A69" s="92"/>
      <c r="B69" s="93" t="s">
        <v>14276</v>
      </c>
      <c r="C69" s="36" t="s">
        <v>14252</v>
      </c>
      <c r="D69" s="94">
        <v>60</v>
      </c>
      <c r="E69" s="47">
        <v>11550</v>
      </c>
      <c r="F69" s="48">
        <f>D69*E69</f>
        <v>693000</v>
      </c>
      <c r="G69" s="95">
        <f>55.5*1.05</f>
        <v>58.274999999999999</v>
      </c>
      <c r="H69" s="96">
        <f>10000*1.05</f>
        <v>10500</v>
      </c>
      <c r="I69" s="57">
        <f>H69*$H$7</f>
        <v>11550</v>
      </c>
      <c r="J69" s="97"/>
    </row>
    <row r="70" spans="1:10" s="13" customFormat="1" ht="5.15" customHeight="1">
      <c r="A70" s="22"/>
      <c r="B70" s="23"/>
      <c r="C70" s="24"/>
      <c r="D70" s="25"/>
      <c r="E70" s="51"/>
      <c r="F70" s="52"/>
      <c r="H70" s="71"/>
      <c r="I70" s="27"/>
      <c r="J70" s="27"/>
    </row>
    <row r="71" spans="1:10" ht="15.5">
      <c r="A71" s="28">
        <v>3.3</v>
      </c>
      <c r="B71" s="29" t="s">
        <v>14277</v>
      </c>
      <c r="C71" s="30"/>
      <c r="D71" s="25"/>
      <c r="E71" s="68"/>
      <c r="F71" s="79"/>
      <c r="H71" s="84"/>
    </row>
    <row r="72" spans="1:10" s="13" customFormat="1" ht="5.15" customHeight="1">
      <c r="A72" s="22"/>
      <c r="B72" s="23"/>
      <c r="C72" s="24"/>
      <c r="D72" s="25"/>
      <c r="E72" s="51"/>
      <c r="F72" s="52"/>
      <c r="H72" s="71"/>
      <c r="I72" s="27"/>
      <c r="J72" s="27"/>
    </row>
    <row r="73" spans="1:10" ht="46.5">
      <c r="A73" s="92"/>
      <c r="B73" s="93" t="s">
        <v>14278</v>
      </c>
      <c r="C73" s="36" t="s">
        <v>14252</v>
      </c>
      <c r="D73" s="94">
        <v>216</v>
      </c>
      <c r="E73" s="47">
        <v>3850</v>
      </c>
      <c r="F73" s="48">
        <f>D73*E73</f>
        <v>831600</v>
      </c>
      <c r="G73" s="95">
        <f>(10.1+15.5*2)*5*1.05</f>
        <v>215.77500000000001</v>
      </c>
      <c r="H73" s="96">
        <f>(12650/8.5+2000)</f>
        <v>3488.23529411765</v>
      </c>
      <c r="I73" s="57">
        <f>H73*$H$7</f>
        <v>3837.0588235294099</v>
      </c>
      <c r="J73" s="97"/>
    </row>
    <row r="74" spans="1:10" s="13" customFormat="1" ht="5.15" customHeight="1">
      <c r="A74" s="22"/>
      <c r="B74" s="23"/>
      <c r="C74" s="24"/>
      <c r="D74" s="25"/>
      <c r="E74" s="51"/>
      <c r="F74" s="52"/>
      <c r="H74" s="71"/>
      <c r="I74" s="27"/>
      <c r="J74" s="27"/>
    </row>
    <row r="75" spans="1:10" ht="18.5">
      <c r="A75" s="92"/>
      <c r="B75" s="93" t="s">
        <v>14279</v>
      </c>
      <c r="C75" s="36" t="s">
        <v>14252</v>
      </c>
      <c r="D75" s="94">
        <v>162</v>
      </c>
      <c r="E75" s="47">
        <v>3300</v>
      </c>
      <c r="F75" s="48">
        <f>D75*E75</f>
        <v>534600</v>
      </c>
      <c r="G75" s="95">
        <f>(142+60*0.2)*1.05</f>
        <v>161.69999999999999</v>
      </c>
      <c r="H75" s="96">
        <f>(17000/8.5+1000)</f>
        <v>3000</v>
      </c>
      <c r="I75" s="57">
        <f>H75*$H$7</f>
        <v>3300</v>
      </c>
      <c r="J75" s="97"/>
    </row>
    <row r="76" spans="1:10" s="13" customFormat="1" ht="5.15" customHeight="1">
      <c r="A76" s="22"/>
      <c r="B76" s="23"/>
      <c r="C76" s="24"/>
      <c r="D76" s="25"/>
      <c r="E76" s="51"/>
      <c r="F76" s="52"/>
      <c r="H76" s="71"/>
      <c r="I76" s="27"/>
      <c r="J76" s="27"/>
    </row>
    <row r="77" spans="1:10" ht="15.5">
      <c r="A77" s="28">
        <v>3.4</v>
      </c>
      <c r="B77" s="29" t="s">
        <v>3041</v>
      </c>
      <c r="C77" s="30"/>
      <c r="D77" s="25"/>
      <c r="E77" s="68"/>
      <c r="F77" s="79"/>
      <c r="H77" s="84"/>
    </row>
    <row r="78" spans="1:10" s="13" customFormat="1" ht="5.15" customHeight="1">
      <c r="A78" s="22"/>
      <c r="B78" s="23"/>
      <c r="C78" s="24"/>
      <c r="D78" s="25"/>
      <c r="E78" s="51"/>
      <c r="F78" s="52"/>
      <c r="H78" s="71"/>
      <c r="I78" s="27"/>
      <c r="J78" s="27"/>
    </row>
    <row r="79" spans="1:10" ht="15.5">
      <c r="A79" s="85"/>
      <c r="B79" s="86" t="s">
        <v>3452</v>
      </c>
      <c r="C79" s="87"/>
      <c r="D79" s="88"/>
      <c r="E79" s="89"/>
      <c r="F79" s="90">
        <f>D79*E79</f>
        <v>0</v>
      </c>
      <c r="H79" s="91"/>
    </row>
    <row r="80" spans="1:10" s="13" customFormat="1" ht="5.15" customHeight="1">
      <c r="A80" s="22"/>
      <c r="B80" s="23"/>
      <c r="C80" s="24"/>
      <c r="D80" s="25"/>
      <c r="E80" s="51"/>
      <c r="F80" s="52"/>
      <c r="H80" s="71"/>
      <c r="I80" s="27"/>
      <c r="J80" s="27"/>
    </row>
    <row r="81" spans="1:10" ht="46.5">
      <c r="A81" s="34"/>
      <c r="B81" s="35" t="s">
        <v>14280</v>
      </c>
      <c r="C81" s="36"/>
      <c r="D81" s="37"/>
      <c r="E81" s="47"/>
      <c r="F81" s="48"/>
      <c r="G81" s="40"/>
      <c r="H81" s="84"/>
    </row>
    <row r="82" spans="1:10" s="13" customFormat="1" ht="5.15" customHeight="1">
      <c r="A82" s="22"/>
      <c r="B82" s="23"/>
      <c r="C82" s="24"/>
      <c r="D82" s="25"/>
      <c r="E82" s="51"/>
      <c r="F82" s="52"/>
      <c r="H82" s="71"/>
      <c r="I82" s="27"/>
      <c r="J82" s="27"/>
    </row>
    <row r="83" spans="1:10" ht="16.5">
      <c r="A83" s="42"/>
      <c r="B83" s="46" t="s">
        <v>14281</v>
      </c>
      <c r="C83" s="36" t="s">
        <v>14252</v>
      </c>
      <c r="D83" s="37">
        <v>104</v>
      </c>
      <c r="E83" s="47">
        <v>92980</v>
      </c>
      <c r="F83" s="48">
        <f>D83*E83</f>
        <v>9669920</v>
      </c>
      <c r="G83" s="13">
        <f>G13</f>
        <v>103.95</v>
      </c>
      <c r="H83" s="84">
        <f>175*460*1.05</f>
        <v>84525</v>
      </c>
      <c r="I83" s="50">
        <f>H83*$H$7</f>
        <v>92977.5</v>
      </c>
    </row>
    <row r="84" spans="1:10" s="13" customFormat="1" ht="5.15" customHeight="1">
      <c r="A84" s="22"/>
      <c r="B84" s="23"/>
      <c r="C84" s="24"/>
      <c r="D84" s="25"/>
      <c r="E84" s="51"/>
      <c r="F84" s="52"/>
      <c r="H84" s="71"/>
      <c r="I84" s="27"/>
      <c r="J84" s="27"/>
    </row>
    <row r="85" spans="1:10" ht="15.5">
      <c r="A85" s="85"/>
      <c r="B85" s="86" t="s">
        <v>3265</v>
      </c>
      <c r="C85" s="87"/>
      <c r="D85" s="88"/>
      <c r="E85" s="89"/>
      <c r="F85" s="90">
        <f>D85*E85</f>
        <v>0</v>
      </c>
      <c r="H85" s="91"/>
    </row>
    <row r="86" spans="1:10" s="13" customFormat="1" ht="5.15" customHeight="1">
      <c r="A86" s="22"/>
      <c r="B86" s="23"/>
      <c r="C86" s="24"/>
      <c r="D86" s="25"/>
      <c r="E86" s="51"/>
      <c r="F86" s="52"/>
      <c r="H86" s="71"/>
      <c r="I86" s="27"/>
      <c r="J86" s="27"/>
    </row>
    <row r="87" spans="1:10" ht="31">
      <c r="A87" s="34"/>
      <c r="B87" s="35" t="s">
        <v>14282</v>
      </c>
      <c r="C87" s="36"/>
      <c r="D87" s="37"/>
      <c r="E87" s="47"/>
      <c r="F87" s="48"/>
      <c r="G87" s="40"/>
      <c r="H87" s="84"/>
    </row>
    <row r="88" spans="1:10" s="13" customFormat="1" ht="5.15" customHeight="1">
      <c r="A88" s="22"/>
      <c r="B88" s="23"/>
      <c r="C88" s="24"/>
      <c r="D88" s="25"/>
      <c r="E88" s="51"/>
      <c r="F88" s="52"/>
      <c r="H88" s="71"/>
      <c r="I88" s="27"/>
      <c r="J88" s="27"/>
    </row>
    <row r="89" spans="1:10" ht="15.5">
      <c r="A89" s="42"/>
      <c r="B89" s="46" t="s">
        <v>14283</v>
      </c>
      <c r="C89" s="36" t="s">
        <v>13548</v>
      </c>
      <c r="D89" s="37">
        <v>15</v>
      </c>
      <c r="E89" s="47">
        <v>181913</v>
      </c>
      <c r="F89" s="48">
        <f>D89*E89</f>
        <v>2728695</v>
      </c>
      <c r="G89" s="13">
        <f>3*5</f>
        <v>15</v>
      </c>
      <c r="H89" s="84">
        <f>350*1.05*450</f>
        <v>165375</v>
      </c>
      <c r="I89" s="50">
        <f>H89*$H$7</f>
        <v>181912.5</v>
      </c>
    </row>
    <row r="90" spans="1:10" s="13" customFormat="1" ht="5.15" customHeight="1">
      <c r="A90" s="22"/>
      <c r="B90" s="23"/>
      <c r="C90" s="24"/>
      <c r="D90" s="25"/>
      <c r="E90" s="51"/>
      <c r="F90" s="52"/>
      <c r="H90" s="71"/>
      <c r="I90" s="27"/>
      <c r="J90" s="27"/>
    </row>
    <row r="91" spans="1:10" ht="15.5">
      <c r="A91" s="42"/>
      <c r="B91" s="46" t="s">
        <v>14284</v>
      </c>
      <c r="C91" s="36" t="s">
        <v>13548</v>
      </c>
      <c r="D91" s="37">
        <v>2</v>
      </c>
      <c r="E91" s="47">
        <v>181913</v>
      </c>
      <c r="F91" s="48">
        <f>D91*E91</f>
        <v>363826</v>
      </c>
      <c r="G91" s="13">
        <v>2</v>
      </c>
      <c r="H91" s="84">
        <f>350*1.05*450</f>
        <v>165375</v>
      </c>
      <c r="I91" s="50">
        <f>H91*$H$7</f>
        <v>181912.5</v>
      </c>
    </row>
    <row r="92" spans="1:10" s="13" customFormat="1" ht="5.15" customHeight="1">
      <c r="A92" s="22"/>
      <c r="B92" s="23"/>
      <c r="C92" s="24"/>
      <c r="D92" s="25"/>
      <c r="E92" s="51"/>
      <c r="F92" s="52"/>
      <c r="H92" s="71"/>
      <c r="I92" s="27"/>
      <c r="J92" s="27"/>
    </row>
    <row r="93" spans="1:10" ht="15.5">
      <c r="A93" s="85"/>
      <c r="B93" s="86" t="s">
        <v>3598</v>
      </c>
      <c r="C93" s="87"/>
      <c r="D93" s="88"/>
      <c r="E93" s="89"/>
      <c r="F93" s="90">
        <f>D93*E93</f>
        <v>0</v>
      </c>
      <c r="H93" s="91"/>
    </row>
    <row r="94" spans="1:10" s="13" customFormat="1" ht="5.15" customHeight="1">
      <c r="A94" s="22"/>
      <c r="B94" s="23"/>
      <c r="C94" s="24"/>
      <c r="D94" s="25"/>
      <c r="E94" s="51"/>
      <c r="F94" s="52"/>
      <c r="H94" s="71"/>
      <c r="I94" s="27"/>
      <c r="J94" s="27"/>
    </row>
    <row r="95" spans="1:10" ht="62">
      <c r="A95" s="34"/>
      <c r="B95" s="35" t="s">
        <v>14285</v>
      </c>
      <c r="C95" s="36"/>
      <c r="D95" s="37"/>
      <c r="E95" s="47"/>
      <c r="F95" s="48"/>
      <c r="G95" s="40"/>
      <c r="H95" s="84"/>
    </row>
    <row r="96" spans="1:10" s="13" customFormat="1" ht="5.15" customHeight="1">
      <c r="A96" s="22"/>
      <c r="B96" s="23"/>
      <c r="C96" s="24"/>
      <c r="D96" s="25"/>
      <c r="E96" s="51"/>
      <c r="F96" s="52"/>
      <c r="H96" s="71"/>
      <c r="I96" s="27"/>
      <c r="J96" s="27"/>
    </row>
    <row r="97" spans="1:10" ht="16.5">
      <c r="A97" s="42"/>
      <c r="B97" s="46" t="s">
        <v>14286</v>
      </c>
      <c r="C97" s="36" t="s">
        <v>14252</v>
      </c>
      <c r="D97" s="37">
        <v>297.5</v>
      </c>
      <c r="E97" s="47">
        <v>56033</v>
      </c>
      <c r="F97" s="48">
        <f>D97*E97</f>
        <v>16669817.5</v>
      </c>
      <c r="G97" s="13">
        <f>(16.5*5+8.2*2.5+9.7*2.1*2+9.3*2.1+(12.6+9.7)*2.5+4.3*2*3.1+4.4*2*3.1+6.6*2.1+9.8*2.5+2.4*2.1*5+2.4*2.1*10-G83)*1.05</f>
        <v>297.11849999999998</v>
      </c>
      <c r="H97" s="84">
        <f>((20250000+1581000)/450)*1.05</f>
        <v>50939</v>
      </c>
      <c r="I97" s="50">
        <f>H97*$H$7</f>
        <v>56032.9</v>
      </c>
      <c r="J97" s="67"/>
    </row>
    <row r="98" spans="1:10" s="13" customFormat="1" ht="5.15" customHeight="1">
      <c r="A98" s="22"/>
      <c r="B98" s="23"/>
      <c r="C98" s="24"/>
      <c r="D98" s="25"/>
      <c r="E98" s="51"/>
      <c r="F98" s="52"/>
      <c r="H98" s="71"/>
      <c r="I98" s="27"/>
      <c r="J98" s="27"/>
    </row>
    <row r="99" spans="1:10" ht="16.5">
      <c r="A99" s="42"/>
      <c r="B99" s="46" t="s">
        <v>14287</v>
      </c>
      <c r="C99" s="36" t="s">
        <v>14252</v>
      </c>
      <c r="D99" s="37">
        <v>39.5</v>
      </c>
      <c r="E99" s="47">
        <v>56033</v>
      </c>
      <c r="F99" s="48">
        <f>D99*E99</f>
        <v>2213303.5</v>
      </c>
      <c r="G99" s="13">
        <f>(2.5*3*5)*1.05</f>
        <v>39.375</v>
      </c>
      <c r="H99" s="84">
        <f>((20250000+1581000)/450)*1.05</f>
        <v>50939</v>
      </c>
      <c r="I99" s="50">
        <f>H99*$H$7</f>
        <v>56032.9</v>
      </c>
    </row>
    <row r="100" spans="1:10" s="13" customFormat="1" ht="5.15" customHeight="1">
      <c r="A100" s="22"/>
      <c r="B100" s="23"/>
      <c r="C100" s="24"/>
      <c r="D100" s="25"/>
      <c r="E100" s="51"/>
      <c r="F100" s="52"/>
      <c r="H100" s="71"/>
      <c r="I100" s="27"/>
      <c r="J100" s="27"/>
    </row>
    <row r="101" spans="1:10" ht="16.5">
      <c r="A101" s="42"/>
      <c r="B101" s="46" t="s">
        <v>14288</v>
      </c>
      <c r="C101" s="36" t="s">
        <v>14252</v>
      </c>
      <c r="D101" s="37">
        <v>80</v>
      </c>
      <c r="E101" s="47">
        <v>15015</v>
      </c>
      <c r="F101" s="48">
        <f>D101*E101</f>
        <v>1201200</v>
      </c>
      <c r="G101" s="13">
        <f>(2.4*2.1*5+2.4*2.1*10)*1.05</f>
        <v>79.38</v>
      </c>
      <c r="H101" s="84">
        <f>13000*1.05</f>
        <v>13650</v>
      </c>
      <c r="I101" s="50">
        <f>H101*$H$7</f>
        <v>15015</v>
      </c>
    </row>
    <row r="102" spans="1:10" s="13" customFormat="1" ht="5.15" customHeight="1">
      <c r="A102" s="22"/>
      <c r="B102" s="23"/>
      <c r="C102" s="24"/>
      <c r="D102" s="25"/>
      <c r="E102" s="51"/>
      <c r="F102" s="52"/>
      <c r="H102" s="71"/>
      <c r="I102" s="27"/>
      <c r="J102" s="27"/>
    </row>
    <row r="103" spans="1:10" ht="15.5">
      <c r="A103" s="28">
        <v>3.5</v>
      </c>
      <c r="B103" s="29" t="s">
        <v>3658</v>
      </c>
      <c r="C103" s="30"/>
      <c r="D103" s="25"/>
      <c r="E103" s="68"/>
      <c r="F103" s="79"/>
      <c r="H103" s="84"/>
    </row>
    <row r="104" spans="1:10" s="13" customFormat="1" ht="5.15" customHeight="1">
      <c r="A104" s="22"/>
      <c r="B104" s="23"/>
      <c r="C104" s="24"/>
      <c r="D104" s="25"/>
      <c r="E104" s="51"/>
      <c r="F104" s="52"/>
      <c r="H104" s="71"/>
      <c r="I104" s="27"/>
      <c r="J104" s="27"/>
    </row>
    <row r="105" spans="1:10" ht="15.5">
      <c r="A105" s="85"/>
      <c r="B105" s="86" t="s">
        <v>14289</v>
      </c>
      <c r="C105" s="87"/>
      <c r="D105" s="88"/>
      <c r="E105" s="89"/>
      <c r="F105" s="90">
        <f>D105*E105</f>
        <v>0</v>
      </c>
      <c r="H105" s="91"/>
    </row>
    <row r="106" spans="1:10" s="13" customFormat="1" ht="5.15" customHeight="1">
      <c r="A106" s="22"/>
      <c r="B106" s="23"/>
      <c r="C106" s="24"/>
      <c r="D106" s="25"/>
      <c r="E106" s="51"/>
      <c r="F106" s="52"/>
      <c r="H106" s="71"/>
      <c r="I106" s="27"/>
      <c r="J106" s="27"/>
    </row>
    <row r="107" spans="1:10" ht="46.5">
      <c r="A107" s="34"/>
      <c r="B107" s="35" t="s">
        <v>14290</v>
      </c>
      <c r="C107" s="36"/>
      <c r="D107" s="37"/>
      <c r="E107" s="47"/>
      <c r="F107" s="48"/>
      <c r="H107" s="70"/>
    </row>
    <row r="108" spans="1:10" s="13" customFormat="1" ht="5.15" customHeight="1">
      <c r="A108" s="22"/>
      <c r="B108" s="23"/>
      <c r="C108" s="24"/>
      <c r="D108" s="25"/>
      <c r="E108" s="51"/>
      <c r="F108" s="52"/>
      <c r="H108" s="71"/>
      <c r="I108" s="27"/>
      <c r="J108" s="27"/>
    </row>
    <row r="109" spans="1:10" ht="18.5">
      <c r="A109" s="34"/>
      <c r="B109" s="35" t="s">
        <v>14291</v>
      </c>
      <c r="C109" s="36" t="s">
        <v>14252</v>
      </c>
      <c r="D109" s="37">
        <v>1350</v>
      </c>
      <c r="E109" s="47">
        <v>2406</v>
      </c>
      <c r="F109" s="48">
        <f>D109*E109</f>
        <v>3248100</v>
      </c>
      <c r="G109" s="40">
        <f>G59*2+43*3*5</f>
        <v>1323.8942999999999</v>
      </c>
      <c r="H109" s="70">
        <f>[2]Breakdown!$E$77</f>
        <v>2186.625</v>
      </c>
      <c r="I109" s="50">
        <f>H109*$H$7</f>
        <v>2405.2875000000004</v>
      </c>
    </row>
    <row r="110" spans="1:10" s="13" customFormat="1" ht="5.15" customHeight="1">
      <c r="A110" s="22"/>
      <c r="B110" s="23"/>
      <c r="C110" s="24"/>
      <c r="D110" s="25"/>
      <c r="E110" s="51"/>
      <c r="F110" s="52"/>
      <c r="H110" s="71"/>
      <c r="I110" s="27"/>
      <c r="J110" s="27"/>
    </row>
    <row r="111" spans="1:10" ht="18.5">
      <c r="A111" s="34"/>
      <c r="B111" s="35" t="s">
        <v>14292</v>
      </c>
      <c r="C111" s="36" t="s">
        <v>14252</v>
      </c>
      <c r="D111" s="37">
        <v>25</v>
      </c>
      <c r="E111" s="47">
        <v>2406</v>
      </c>
      <c r="F111" s="48">
        <f>D111*E111</f>
        <v>60150</v>
      </c>
      <c r="G111" s="40">
        <f>23*1.05</f>
        <v>24.15</v>
      </c>
      <c r="H111" s="70">
        <f>H109</f>
        <v>2186.625</v>
      </c>
      <c r="I111" s="50">
        <f>H111*$H$7</f>
        <v>2405.2875000000004</v>
      </c>
    </row>
    <row r="112" spans="1:10" s="13" customFormat="1" ht="5.15" customHeight="1">
      <c r="A112" s="22"/>
      <c r="B112" s="23"/>
      <c r="C112" s="24"/>
      <c r="D112" s="25"/>
      <c r="E112" s="51"/>
      <c r="F112" s="52"/>
      <c r="H112" s="71"/>
      <c r="I112" s="27"/>
      <c r="J112" s="27"/>
    </row>
    <row r="113" spans="1:10" ht="15.5">
      <c r="A113" s="85"/>
      <c r="B113" s="86" t="s">
        <v>14293</v>
      </c>
      <c r="C113" s="87"/>
      <c r="D113" s="88"/>
      <c r="E113" s="89"/>
      <c r="F113" s="90">
        <f>D113*E113</f>
        <v>0</v>
      </c>
      <c r="H113" s="91"/>
    </row>
    <row r="114" spans="1:10" s="13" customFormat="1" ht="5.15" customHeight="1">
      <c r="A114" s="22"/>
      <c r="B114" s="23"/>
      <c r="C114" s="24"/>
      <c r="D114" s="25"/>
      <c r="E114" s="51"/>
      <c r="F114" s="52"/>
      <c r="H114" s="71"/>
      <c r="I114" s="27"/>
      <c r="J114" s="27"/>
    </row>
    <row r="115" spans="1:10" ht="15.5">
      <c r="A115" s="28"/>
      <c r="B115" s="86" t="s">
        <v>3904</v>
      </c>
      <c r="C115" s="30"/>
      <c r="D115" s="25"/>
      <c r="E115" s="68"/>
      <c r="F115" s="79"/>
      <c r="H115" s="73"/>
    </row>
    <row r="116" spans="1:10" s="13" customFormat="1" ht="5.15" customHeight="1">
      <c r="A116" s="22"/>
      <c r="B116" s="23"/>
      <c r="C116" s="24"/>
      <c r="D116" s="25"/>
      <c r="E116" s="51"/>
      <c r="F116" s="52"/>
      <c r="H116" s="71"/>
      <c r="I116" s="27"/>
      <c r="J116" s="27"/>
    </row>
    <row r="117" spans="1:10" ht="77.5">
      <c r="A117" s="34"/>
      <c r="B117" s="35" t="s">
        <v>14294</v>
      </c>
      <c r="C117" s="36" t="s">
        <v>14252</v>
      </c>
      <c r="D117" s="37">
        <v>218</v>
      </c>
      <c r="E117" s="47">
        <v>7260</v>
      </c>
      <c r="F117" s="48">
        <f>D117*E117</f>
        <v>1582680</v>
      </c>
      <c r="G117" s="40">
        <f>(30.5*3+30.5+42.5*2)*1.05</f>
        <v>217.35</v>
      </c>
      <c r="H117" s="70">
        <f>6000*1.1</f>
        <v>6600</v>
      </c>
      <c r="I117" s="57">
        <f>H117*$H$7</f>
        <v>7260</v>
      </c>
    </row>
    <row r="118" spans="1:10" s="13" customFormat="1" ht="5.15" customHeight="1">
      <c r="A118" s="22"/>
      <c r="B118" s="23"/>
      <c r="C118" s="24"/>
      <c r="D118" s="25"/>
      <c r="E118" s="51"/>
      <c r="F118" s="52"/>
      <c r="H118" s="71"/>
      <c r="I118" s="27"/>
      <c r="J118" s="27"/>
    </row>
    <row r="119" spans="1:10" ht="15.5">
      <c r="A119" s="85"/>
      <c r="B119" s="86" t="s">
        <v>3807</v>
      </c>
      <c r="C119" s="87"/>
      <c r="D119" s="88"/>
      <c r="E119" s="89"/>
      <c r="F119" s="98"/>
      <c r="H119" s="99"/>
    </row>
    <row r="120" spans="1:10" s="13" customFormat="1" ht="5.15" customHeight="1">
      <c r="A120" s="22"/>
      <c r="B120" s="23"/>
      <c r="C120" s="24"/>
      <c r="D120" s="25"/>
      <c r="E120" s="51"/>
      <c r="F120" s="52"/>
      <c r="H120" s="71"/>
      <c r="I120" s="27"/>
      <c r="J120" s="27"/>
    </row>
    <row r="121" spans="1:10" ht="62">
      <c r="A121" s="34"/>
      <c r="B121" s="100" t="s">
        <v>14295</v>
      </c>
      <c r="C121" s="36"/>
      <c r="D121" s="37"/>
      <c r="E121" s="47"/>
      <c r="F121" s="48"/>
      <c r="G121" s="40"/>
      <c r="H121" s="84"/>
    </row>
    <row r="122" spans="1:10" s="13" customFormat="1" ht="5.15" customHeight="1">
      <c r="A122" s="22"/>
      <c r="B122" s="23"/>
      <c r="C122" s="24"/>
      <c r="D122" s="25"/>
      <c r="E122" s="51"/>
      <c r="F122" s="52"/>
      <c r="H122" s="71"/>
      <c r="I122" s="27"/>
      <c r="J122" s="27"/>
    </row>
    <row r="123" spans="1:10" ht="46.5">
      <c r="A123" s="34"/>
      <c r="B123" s="35" t="s">
        <v>14296</v>
      </c>
      <c r="C123" s="36" t="s">
        <v>14252</v>
      </c>
      <c r="D123" s="37">
        <v>255</v>
      </c>
      <c r="E123" s="47">
        <v>10625</v>
      </c>
      <c r="F123" s="48">
        <f>D123*E123</f>
        <v>2709375</v>
      </c>
      <c r="G123" s="40">
        <f>(42.2+25.5*3+123)*1.05</f>
        <v>253.785</v>
      </c>
      <c r="H123" s="70">
        <f>[2]Breakdown!$E$88</f>
        <v>9658.9500000000007</v>
      </c>
      <c r="I123" s="57">
        <f>H123*$H$7</f>
        <v>10624.845000000001</v>
      </c>
      <c r="J123" s="40"/>
    </row>
    <row r="124" spans="1:10" s="13" customFormat="1" ht="5.15" customHeight="1">
      <c r="A124" s="22"/>
      <c r="B124" s="23"/>
      <c r="C124" s="24"/>
      <c r="D124" s="25"/>
      <c r="E124" s="51"/>
      <c r="F124" s="52"/>
      <c r="H124" s="71"/>
      <c r="I124" s="101"/>
      <c r="J124" s="27"/>
    </row>
    <row r="125" spans="1:10" ht="18.5">
      <c r="A125" s="34"/>
      <c r="B125" s="35" t="s">
        <v>14297</v>
      </c>
      <c r="C125" s="36" t="s">
        <v>13744</v>
      </c>
      <c r="D125" s="37">
        <v>150</v>
      </c>
      <c r="E125" s="47">
        <v>3719</v>
      </c>
      <c r="F125" s="48">
        <f>D125*E125</f>
        <v>557850</v>
      </c>
      <c r="G125" s="40">
        <f>(49+36.7+51.7)*1.05</f>
        <v>144.27000000000001</v>
      </c>
      <c r="H125" s="70">
        <f>[2]Breakdown!$E$88*0.35</f>
        <v>3380.6325000000002</v>
      </c>
      <c r="I125" s="57">
        <f>H125*$H$7</f>
        <v>3718.6957500000003</v>
      </c>
      <c r="J125" s="40"/>
    </row>
    <row r="126" spans="1:10" s="13" customFormat="1" ht="5.15" customHeight="1">
      <c r="A126" s="22"/>
      <c r="B126" s="23"/>
      <c r="C126" s="24"/>
      <c r="D126" s="25"/>
      <c r="E126" s="51"/>
      <c r="F126" s="52"/>
      <c r="H126" s="71"/>
      <c r="I126" s="101"/>
      <c r="J126" s="27"/>
    </row>
    <row r="127" spans="1:10" ht="31">
      <c r="A127" s="34"/>
      <c r="B127" s="35" t="s">
        <v>14298</v>
      </c>
      <c r="C127" s="36" t="s">
        <v>14252</v>
      </c>
      <c r="D127" s="37">
        <v>36</v>
      </c>
      <c r="E127" s="47">
        <v>11203</v>
      </c>
      <c r="F127" s="48">
        <f>D127*E127</f>
        <v>403308</v>
      </c>
      <c r="G127" s="40">
        <f>(6*4+10)*1.05</f>
        <v>35.700000000000003</v>
      </c>
      <c r="H127" s="70">
        <f>[2]Breakdown!$E$99</f>
        <v>10183.950000000001</v>
      </c>
      <c r="I127" s="57">
        <f>H127*$H$7</f>
        <v>11202.345000000001</v>
      </c>
      <c r="J127" s="40"/>
    </row>
    <row r="128" spans="1:10" s="13" customFormat="1" ht="5.15" customHeight="1">
      <c r="A128" s="22"/>
      <c r="B128" s="23"/>
      <c r="C128" s="24"/>
      <c r="D128" s="25"/>
      <c r="E128" s="51"/>
      <c r="F128" s="52"/>
      <c r="H128" s="71"/>
      <c r="I128" s="101"/>
      <c r="J128" s="27"/>
    </row>
    <row r="129" spans="1:10" ht="46.5">
      <c r="A129" s="34"/>
      <c r="B129" s="35" t="s">
        <v>14299</v>
      </c>
      <c r="C129" s="36" t="s">
        <v>14252</v>
      </c>
      <c r="D129" s="37">
        <v>380</v>
      </c>
      <c r="E129" s="47">
        <v>11203</v>
      </c>
      <c r="F129" s="48">
        <f>D129*E129</f>
        <v>4257140</v>
      </c>
      <c r="G129" s="40">
        <f>(21.5*3*5+13*3)*1.05</f>
        <v>379.57499999999999</v>
      </c>
      <c r="H129" s="70">
        <f>H127</f>
        <v>10183.950000000001</v>
      </c>
      <c r="I129" s="57">
        <f>H129*$H$7</f>
        <v>11202.345000000001</v>
      </c>
      <c r="J129" s="40"/>
    </row>
    <row r="130" spans="1:10" s="13" customFormat="1" ht="5.15" customHeight="1">
      <c r="A130" s="22"/>
      <c r="B130" s="23"/>
      <c r="C130" s="24"/>
      <c r="D130" s="25"/>
      <c r="E130" s="51"/>
      <c r="F130" s="52"/>
      <c r="H130" s="71"/>
      <c r="I130" s="101"/>
      <c r="J130" s="27"/>
    </row>
    <row r="131" spans="1:10" ht="15.5">
      <c r="A131" s="85"/>
      <c r="B131" s="86" t="s">
        <v>14300</v>
      </c>
      <c r="C131" s="87"/>
      <c r="D131" s="88"/>
      <c r="E131" s="89"/>
      <c r="F131" s="98"/>
      <c r="H131" s="99"/>
      <c r="I131" s="102"/>
    </row>
    <row r="132" spans="1:10" s="13" customFormat="1" ht="5.15" customHeight="1">
      <c r="A132" s="22"/>
      <c r="B132" s="23"/>
      <c r="C132" s="24"/>
      <c r="D132" s="25"/>
      <c r="E132" s="51"/>
      <c r="F132" s="52"/>
      <c r="H132" s="71"/>
      <c r="I132" s="101"/>
      <c r="J132" s="27"/>
    </row>
    <row r="133" spans="1:10" ht="46.5">
      <c r="A133" s="34"/>
      <c r="B133" s="35" t="s">
        <v>14301</v>
      </c>
      <c r="C133" s="36" t="s">
        <v>13548</v>
      </c>
      <c r="D133" s="37">
        <v>88</v>
      </c>
      <c r="E133" s="47">
        <v>10050</v>
      </c>
      <c r="F133" s="48">
        <f>D133*E133</f>
        <v>884400</v>
      </c>
      <c r="G133" s="40">
        <f>22*4</f>
        <v>88</v>
      </c>
      <c r="H133" s="70">
        <f>[2]Breakdown!$E$110</f>
        <v>9133.9500000000007</v>
      </c>
      <c r="I133" s="57">
        <f>H133*$H$7</f>
        <v>10047.345000000001</v>
      </c>
      <c r="J133" s="40"/>
    </row>
    <row r="134" spans="1:10" s="13" customFormat="1" ht="5.15" customHeight="1">
      <c r="A134" s="22"/>
      <c r="B134" s="23"/>
      <c r="C134" s="24"/>
      <c r="D134" s="25"/>
      <c r="E134" s="51"/>
      <c r="F134" s="52"/>
      <c r="H134" s="71"/>
      <c r="I134" s="27"/>
      <c r="J134" s="27"/>
    </row>
    <row r="135" spans="1:10" ht="18.5">
      <c r="A135" s="34"/>
      <c r="B135" s="35" t="s">
        <v>14302</v>
      </c>
      <c r="C135" s="36" t="s">
        <v>14252</v>
      </c>
      <c r="D135" s="37">
        <v>16</v>
      </c>
      <c r="E135" s="47">
        <v>11203</v>
      </c>
      <c r="F135" s="48">
        <f>D135*E135</f>
        <v>179248</v>
      </c>
      <c r="G135" s="40">
        <f>5*3*1.05</f>
        <v>15.75</v>
      </c>
      <c r="H135" s="70">
        <f>[2]Breakdown!$E$121</f>
        <v>10183.950000000001</v>
      </c>
      <c r="I135" s="50">
        <f>H135*$H$7</f>
        <v>11202.345000000001</v>
      </c>
      <c r="J135" s="40"/>
    </row>
    <row r="136" spans="1:10" s="13" customFormat="1" ht="5.15" customHeight="1">
      <c r="A136" s="22"/>
      <c r="B136" s="23"/>
      <c r="C136" s="24"/>
      <c r="D136" s="25"/>
      <c r="E136" s="51"/>
      <c r="F136" s="52"/>
      <c r="H136" s="71"/>
      <c r="I136" s="27"/>
      <c r="J136" s="27"/>
    </row>
    <row r="137" spans="1:10" ht="15.5">
      <c r="A137" s="85"/>
      <c r="B137" s="86" t="s">
        <v>4178</v>
      </c>
      <c r="C137" s="87"/>
      <c r="D137" s="88"/>
      <c r="E137" s="89"/>
      <c r="F137" s="90"/>
      <c r="H137" s="91"/>
    </row>
    <row r="138" spans="1:10" s="13" customFormat="1" ht="5.15" customHeight="1">
      <c r="A138" s="22"/>
      <c r="B138" s="23"/>
      <c r="C138" s="24"/>
      <c r="D138" s="25"/>
      <c r="E138" s="51"/>
      <c r="F138" s="52"/>
      <c r="H138" s="71"/>
      <c r="I138" s="27"/>
      <c r="J138" s="27"/>
    </row>
    <row r="139" spans="1:10" ht="62">
      <c r="A139" s="34"/>
      <c r="B139" s="35" t="s">
        <v>14303</v>
      </c>
      <c r="C139" s="36"/>
      <c r="D139" s="37"/>
      <c r="E139" s="47"/>
      <c r="F139" s="48"/>
      <c r="G139" s="40"/>
      <c r="H139" s="84"/>
    </row>
    <row r="140" spans="1:10" s="13" customFormat="1" ht="5.15" customHeight="1">
      <c r="A140" s="22"/>
      <c r="B140" s="23"/>
      <c r="C140" s="24"/>
      <c r="D140" s="25"/>
      <c r="E140" s="51"/>
      <c r="F140" s="52"/>
      <c r="H140" s="71"/>
      <c r="I140" s="27"/>
      <c r="J140" s="27"/>
    </row>
    <row r="141" spans="1:10" ht="15.5">
      <c r="A141" s="85"/>
      <c r="B141" s="86" t="s">
        <v>14304</v>
      </c>
      <c r="C141" s="87"/>
      <c r="D141" s="88"/>
      <c r="E141" s="89"/>
      <c r="F141" s="98"/>
      <c r="H141" s="99"/>
    </row>
    <row r="142" spans="1:10" s="13" customFormat="1" ht="5.15" customHeight="1">
      <c r="A142" s="22"/>
      <c r="B142" s="23"/>
      <c r="C142" s="24"/>
      <c r="D142" s="25"/>
      <c r="E142" s="51"/>
      <c r="F142" s="52"/>
      <c r="H142" s="71"/>
      <c r="I142" s="27"/>
      <c r="J142" s="27"/>
    </row>
    <row r="143" spans="1:10" ht="18.5">
      <c r="A143" s="34"/>
      <c r="B143" s="35" t="s">
        <v>14305</v>
      </c>
      <c r="C143" s="36" t="s">
        <v>14252</v>
      </c>
      <c r="D143" s="37">
        <v>1872</v>
      </c>
      <c r="E143" s="47">
        <v>5513</v>
      </c>
      <c r="F143" s="48">
        <f>D143*E143</f>
        <v>10320336</v>
      </c>
      <c r="G143" s="13">
        <f>G157*2*1.05+G109+G57</f>
        <v>1871.7611999999999</v>
      </c>
      <c r="H143" s="84">
        <f>[2]Breakdown!E129</f>
        <v>5011.125</v>
      </c>
      <c r="I143" s="50">
        <f>H143*$H$7</f>
        <v>5512.2375000000002</v>
      </c>
      <c r="J143" s="40"/>
    </row>
    <row r="144" spans="1:10" s="13" customFormat="1" ht="5.15" customHeight="1">
      <c r="A144" s="22"/>
      <c r="B144" s="23"/>
      <c r="C144" s="24"/>
      <c r="D144" s="25"/>
      <c r="E144" s="51"/>
      <c r="F144" s="52"/>
      <c r="H144" s="71"/>
      <c r="I144" s="27"/>
      <c r="J144" s="27"/>
    </row>
    <row r="145" spans="1:10" ht="18.5">
      <c r="A145" s="34"/>
      <c r="B145" s="35" t="s">
        <v>14306</v>
      </c>
      <c r="C145" s="36" t="s">
        <v>14252</v>
      </c>
      <c r="D145" s="37">
        <v>400</v>
      </c>
      <c r="E145" s="47">
        <v>6678</v>
      </c>
      <c r="F145" s="48">
        <f>D145*E145</f>
        <v>2671200</v>
      </c>
      <c r="G145" s="13">
        <f>(15*1.8*4+10*1.8)*3*1.05</f>
        <v>396.9</v>
      </c>
      <c r="H145" s="84">
        <f>[2]Breakdown!E137</f>
        <v>6070.625</v>
      </c>
      <c r="I145" s="50">
        <f>H145*$H$7</f>
        <v>6677.6875000000009</v>
      </c>
      <c r="J145" s="40"/>
    </row>
    <row r="146" spans="1:10" s="13" customFormat="1" ht="5.15" customHeight="1">
      <c r="A146" s="22"/>
      <c r="B146" s="23"/>
      <c r="C146" s="24"/>
      <c r="D146" s="25"/>
      <c r="E146" s="51"/>
      <c r="F146" s="52"/>
      <c r="H146" s="71"/>
      <c r="I146" s="27"/>
      <c r="J146" s="27"/>
    </row>
    <row r="147" spans="1:10" ht="18.5">
      <c r="A147" s="34"/>
      <c r="B147" s="35" t="s">
        <v>14307</v>
      </c>
      <c r="C147" s="36" t="s">
        <v>14252</v>
      </c>
      <c r="D147" s="37">
        <v>636</v>
      </c>
      <c r="E147" s="47">
        <f>E145</f>
        <v>6678</v>
      </c>
      <c r="F147" s="48">
        <f>D147*E147</f>
        <v>4247208</v>
      </c>
      <c r="G147" s="13">
        <f>(134.5*3+72+130.1)*1.05</f>
        <v>635.88</v>
      </c>
      <c r="H147" s="84">
        <f>H145</f>
        <v>6070.625</v>
      </c>
      <c r="I147" s="50">
        <f>H147*$H$7</f>
        <v>6677.6875000000009</v>
      </c>
      <c r="J147" s="40"/>
    </row>
    <row r="148" spans="1:10" s="13" customFormat="1" ht="5.15" customHeight="1">
      <c r="A148" s="22"/>
      <c r="B148" s="23"/>
      <c r="C148" s="24"/>
      <c r="D148" s="25"/>
      <c r="E148" s="51"/>
      <c r="F148" s="52"/>
      <c r="H148" s="71"/>
      <c r="I148" s="27"/>
      <c r="J148" s="27"/>
    </row>
    <row r="149" spans="1:10" ht="18.5">
      <c r="A149" s="34"/>
      <c r="B149" s="35" t="s">
        <v>14308</v>
      </c>
      <c r="C149" s="36" t="s">
        <v>14252</v>
      </c>
      <c r="D149" s="37">
        <v>0</v>
      </c>
      <c r="E149" s="47">
        <f>E145</f>
        <v>6678</v>
      </c>
      <c r="F149" s="48">
        <f>D149*E149</f>
        <v>0</v>
      </c>
      <c r="H149" s="84">
        <f>H145</f>
        <v>6070.625</v>
      </c>
      <c r="I149" s="50">
        <f>H149*$H$7</f>
        <v>6677.6875000000009</v>
      </c>
      <c r="J149" s="40"/>
    </row>
    <row r="150" spans="1:10" s="13" customFormat="1" ht="5.15" customHeight="1">
      <c r="A150" s="22"/>
      <c r="B150" s="23"/>
      <c r="C150" s="24"/>
      <c r="D150" s="25"/>
      <c r="E150" s="51"/>
      <c r="F150" s="52"/>
      <c r="H150" s="71"/>
      <c r="I150" s="27"/>
      <c r="J150" s="27"/>
    </row>
    <row r="151" spans="1:10" ht="18.5">
      <c r="A151" s="34"/>
      <c r="B151" s="35" t="s">
        <v>14309</v>
      </c>
      <c r="C151" s="36" t="s">
        <v>14252</v>
      </c>
      <c r="D151" s="37">
        <v>218</v>
      </c>
      <c r="E151" s="47">
        <f>E143</f>
        <v>5513</v>
      </c>
      <c r="F151" s="48">
        <f>D151*E151</f>
        <v>1201834</v>
      </c>
      <c r="G151" s="13">
        <f>G117</f>
        <v>217.35</v>
      </c>
      <c r="H151" s="84">
        <f>H143</f>
        <v>5011.125</v>
      </c>
      <c r="I151" s="50">
        <f>H151*$H$7</f>
        <v>5512.2375000000002</v>
      </c>
      <c r="J151" s="40"/>
    </row>
    <row r="152" spans="1:10" s="13" customFormat="1" ht="5.15" customHeight="1">
      <c r="A152" s="22"/>
      <c r="B152" s="23"/>
      <c r="C152" s="24"/>
      <c r="D152" s="25"/>
      <c r="E152" s="51"/>
      <c r="F152" s="52"/>
      <c r="H152" s="71"/>
      <c r="I152" s="27"/>
      <c r="J152" s="27"/>
    </row>
    <row r="153" spans="1:10" ht="15.5">
      <c r="A153" s="28">
        <v>3.6</v>
      </c>
      <c r="B153" s="29" t="s">
        <v>4250</v>
      </c>
      <c r="C153" s="30"/>
      <c r="D153" s="25"/>
      <c r="E153" s="68"/>
      <c r="F153" s="79"/>
      <c r="H153" s="84"/>
    </row>
    <row r="154" spans="1:10" s="13" customFormat="1" ht="5.15" customHeight="1">
      <c r="A154" s="22"/>
      <c r="B154" s="23"/>
      <c r="C154" s="24"/>
      <c r="D154" s="25"/>
      <c r="E154" s="51"/>
      <c r="F154" s="52"/>
      <c r="H154" s="71"/>
      <c r="I154" s="27"/>
      <c r="J154" s="27"/>
    </row>
    <row r="155" spans="1:10" ht="15.5">
      <c r="A155" s="85"/>
      <c r="B155" s="86" t="s">
        <v>14310</v>
      </c>
      <c r="C155" s="87"/>
      <c r="D155" s="88"/>
      <c r="E155" s="89"/>
      <c r="F155" s="90">
        <f>D155*E155</f>
        <v>0</v>
      </c>
      <c r="H155" s="91"/>
    </row>
    <row r="156" spans="1:10" s="13" customFormat="1" ht="5.15" customHeight="1">
      <c r="A156" s="22"/>
      <c r="B156" s="23"/>
      <c r="C156" s="24"/>
      <c r="D156" s="25"/>
      <c r="E156" s="51"/>
      <c r="F156" s="52"/>
      <c r="H156" s="71"/>
      <c r="I156" s="27"/>
      <c r="J156" s="27"/>
    </row>
    <row r="157" spans="1:10" ht="77.5">
      <c r="A157" s="34"/>
      <c r="B157" s="35" t="s">
        <v>14311</v>
      </c>
      <c r="C157" s="36" t="s">
        <v>14252</v>
      </c>
      <c r="D157" s="37">
        <v>26</v>
      </c>
      <c r="E157" s="47">
        <v>7865</v>
      </c>
      <c r="F157" s="48">
        <f>D157*E157</f>
        <v>204490</v>
      </c>
      <c r="G157" s="40">
        <f>(8.2+12.6+9.7+9.8)*0.6*1.05</f>
        <v>25.388999999999999</v>
      </c>
      <c r="H157" s="70">
        <f>6500*1.1</f>
        <v>7150</v>
      </c>
      <c r="I157" s="57">
        <f>H157*$H$7</f>
        <v>7865</v>
      </c>
    </row>
    <row r="158" spans="1:10" s="13" customFormat="1" ht="5.15" customHeight="1">
      <c r="A158" s="22"/>
      <c r="B158" s="23"/>
      <c r="C158" s="24"/>
      <c r="D158" s="25"/>
      <c r="E158" s="51"/>
      <c r="F158" s="52"/>
      <c r="H158" s="71"/>
      <c r="I158" s="27"/>
      <c r="J158" s="27"/>
    </row>
    <row r="159" spans="1:10" ht="31">
      <c r="A159" s="34"/>
      <c r="B159" s="100" t="s">
        <v>14312</v>
      </c>
      <c r="C159" s="36" t="s">
        <v>13557</v>
      </c>
      <c r="D159" s="37">
        <v>1</v>
      </c>
      <c r="E159" s="103">
        <v>280000</v>
      </c>
      <c r="F159" s="104">
        <f>D159*E159</f>
        <v>280000</v>
      </c>
      <c r="G159" s="102">
        <v>1</v>
      </c>
      <c r="H159" s="70">
        <f>60000*4*1.05</f>
        <v>252000</v>
      </c>
      <c r="I159" s="57">
        <f>H159*$H$7</f>
        <v>277200</v>
      </c>
    </row>
    <row r="160" spans="1:10" s="13" customFormat="1" ht="5.15" customHeight="1">
      <c r="A160" s="22"/>
      <c r="B160" s="23"/>
      <c r="C160" s="24"/>
      <c r="D160" s="25"/>
      <c r="E160" s="51"/>
      <c r="F160" s="52"/>
      <c r="H160" s="71"/>
      <c r="I160" s="27"/>
      <c r="J160" s="27"/>
    </row>
    <row r="161" spans="1:10" ht="31">
      <c r="A161" s="34"/>
      <c r="B161" s="35" t="s">
        <v>14313</v>
      </c>
      <c r="C161" s="36" t="s">
        <v>14252</v>
      </c>
      <c r="D161" s="37">
        <v>14</v>
      </c>
      <c r="E161" s="103">
        <v>18480</v>
      </c>
      <c r="F161" s="104">
        <f>D161*E161</f>
        <v>258720</v>
      </c>
      <c r="G161" s="40">
        <f>(3*1.8+3*2.5)*1.05</f>
        <v>13.545</v>
      </c>
      <c r="H161" s="70">
        <f>16000*1.05</f>
        <v>16800</v>
      </c>
      <c r="I161" s="57">
        <f>H161*$H$7</f>
        <v>18480</v>
      </c>
    </row>
    <row r="162" spans="1:10" s="13" customFormat="1" ht="5.15" customHeight="1">
      <c r="A162" s="22"/>
      <c r="B162" s="23"/>
      <c r="C162" s="24"/>
      <c r="D162" s="25"/>
      <c r="E162" s="51"/>
      <c r="F162" s="52"/>
      <c r="H162" s="71"/>
      <c r="I162" s="27"/>
      <c r="J162" s="27"/>
    </row>
    <row r="163" spans="1:10" ht="15.5">
      <c r="A163" s="85"/>
      <c r="B163" s="35" t="s">
        <v>14314</v>
      </c>
      <c r="C163" s="36" t="s">
        <v>14315</v>
      </c>
      <c r="D163" s="37">
        <v>25</v>
      </c>
      <c r="E163" s="103">
        <v>10973</v>
      </c>
      <c r="F163" s="104">
        <f>D163*E163</f>
        <v>274325</v>
      </c>
      <c r="G163" s="40">
        <f>(9.7+12.6)*1.05</f>
        <v>23.414999999999999</v>
      </c>
      <c r="H163" s="70">
        <f>9500*1.05</f>
        <v>9975</v>
      </c>
      <c r="I163" s="50">
        <f>H163*$H$7</f>
        <v>10972.5</v>
      </c>
    </row>
    <row r="164" spans="1:10" s="13" customFormat="1" ht="5.15" customHeight="1">
      <c r="A164" s="22"/>
      <c r="B164" s="23"/>
      <c r="C164" s="24"/>
      <c r="D164" s="25"/>
      <c r="E164" s="51"/>
      <c r="F164" s="52"/>
      <c r="H164" s="71"/>
      <c r="I164" s="27"/>
      <c r="J164" s="27"/>
    </row>
    <row r="165" spans="1:10" ht="18.5">
      <c r="A165" s="34"/>
      <c r="B165" s="35" t="s">
        <v>14316</v>
      </c>
      <c r="C165" s="36" t="s">
        <v>13548</v>
      </c>
      <c r="D165" s="37">
        <v>9</v>
      </c>
      <c r="E165" s="103">
        <v>38115</v>
      </c>
      <c r="F165" s="104">
        <f>D165*E165</f>
        <v>343035</v>
      </c>
      <c r="G165" s="40">
        <f>2*4+1</f>
        <v>9</v>
      </c>
      <c r="H165" s="84">
        <f>33000*1.05</f>
        <v>34650</v>
      </c>
      <c r="I165" s="50">
        <f>H165*$H$7</f>
        <v>38115</v>
      </c>
    </row>
    <row r="166" spans="1:10" s="13" customFormat="1" ht="5.15" customHeight="1">
      <c r="A166" s="22"/>
      <c r="B166" s="23"/>
      <c r="C166" s="24"/>
      <c r="D166" s="25"/>
      <c r="E166" s="51"/>
      <c r="F166" s="52"/>
      <c r="H166" s="71"/>
      <c r="I166" s="27"/>
      <c r="J166" s="27"/>
    </row>
    <row r="167" spans="1:10" ht="31">
      <c r="A167" s="34"/>
      <c r="B167" s="35" t="s">
        <v>14317</v>
      </c>
      <c r="C167" s="36" t="s">
        <v>14252</v>
      </c>
      <c r="D167" s="37">
        <v>8</v>
      </c>
      <c r="E167" s="103">
        <v>5800</v>
      </c>
      <c r="F167" s="104">
        <f>D167*E167</f>
        <v>46400</v>
      </c>
      <c r="G167" s="40">
        <f>2.5*3*1.05</f>
        <v>7.875</v>
      </c>
      <c r="H167" s="84">
        <f>5000*1.05</f>
        <v>5250</v>
      </c>
      <c r="I167" s="50">
        <f>H167*$H$7</f>
        <v>5775</v>
      </c>
    </row>
    <row r="168" spans="1:10" s="13" customFormat="1" ht="5.15" customHeight="1">
      <c r="A168" s="22"/>
      <c r="B168" s="23"/>
      <c r="C168" s="24"/>
      <c r="D168" s="25"/>
      <c r="E168" s="51"/>
      <c r="F168" s="52"/>
      <c r="H168" s="71"/>
      <c r="I168" s="27"/>
      <c r="J168" s="27"/>
    </row>
    <row r="169" spans="1:10" ht="31">
      <c r="A169" s="34"/>
      <c r="B169" s="35" t="s">
        <v>14318</v>
      </c>
      <c r="C169" s="36" t="s">
        <v>14252</v>
      </c>
      <c r="D169" s="37">
        <v>60</v>
      </c>
      <c r="E169" s="103">
        <v>14300</v>
      </c>
      <c r="F169" s="104">
        <f>D169*E169</f>
        <v>858000</v>
      </c>
      <c r="G169" s="40">
        <f>G69</f>
        <v>58.274999999999999</v>
      </c>
      <c r="H169" s="70">
        <f>(12000+1000)</f>
        <v>13000</v>
      </c>
      <c r="I169" s="57">
        <f>H169*$H$7</f>
        <v>14300</v>
      </c>
    </row>
    <row r="170" spans="1:10" s="13" customFormat="1" ht="5.15" customHeight="1">
      <c r="A170" s="22"/>
      <c r="B170" s="23"/>
      <c r="C170" s="24"/>
      <c r="D170" s="25"/>
      <c r="E170" s="51"/>
      <c r="F170" s="52"/>
      <c r="H170" s="71"/>
      <c r="I170" s="27"/>
      <c r="J170" s="27"/>
    </row>
    <row r="171" spans="1:10" ht="46.5">
      <c r="A171" s="34"/>
      <c r="B171" s="35" t="s">
        <v>14319</v>
      </c>
      <c r="C171" s="36" t="s">
        <v>14315</v>
      </c>
      <c r="D171" s="37">
        <v>72</v>
      </c>
      <c r="E171" s="103">
        <v>140333</v>
      </c>
      <c r="F171" s="104">
        <f>D171*E171</f>
        <v>10103976</v>
      </c>
      <c r="G171" s="40">
        <f>16.2*4*1.05</f>
        <v>68.040000000000006</v>
      </c>
      <c r="H171" s="70">
        <f>H222*1.05*450</f>
        <v>127575</v>
      </c>
      <c r="I171" s="57">
        <f>H171*$H$7</f>
        <v>140332.5</v>
      </c>
    </row>
    <row r="172" spans="1:10" s="13" customFormat="1" ht="5.15" customHeight="1">
      <c r="A172" s="22"/>
      <c r="B172" s="23"/>
      <c r="C172" s="24"/>
      <c r="D172" s="25"/>
      <c r="E172" s="51"/>
      <c r="F172" s="52"/>
      <c r="H172" s="71"/>
      <c r="I172" s="27"/>
      <c r="J172" s="27"/>
    </row>
    <row r="173" spans="1:10" s="14" customFormat="1" ht="15" customHeight="1">
      <c r="A173" s="746" t="s">
        <v>14320</v>
      </c>
      <c r="B173" s="866"/>
      <c r="C173" s="866"/>
      <c r="D173" s="866"/>
      <c r="E173" s="867">
        <f>SUM(F50:F172)</f>
        <v>84495917</v>
      </c>
      <c r="F173" s="868"/>
      <c r="H173" s="858">
        <f>E173/430</f>
        <v>196502.13255814</v>
      </c>
    </row>
    <row r="174" spans="1:10" s="14" customFormat="1" ht="15" customHeight="1">
      <c r="A174" s="748"/>
      <c r="B174" s="749"/>
      <c r="C174" s="749"/>
      <c r="D174" s="749"/>
      <c r="E174" s="869"/>
      <c r="F174" s="870"/>
      <c r="H174" s="859"/>
    </row>
    <row r="175" spans="1:10" s="13" customFormat="1" ht="5.15" customHeight="1">
      <c r="A175" s="61"/>
      <c r="B175" s="62"/>
      <c r="C175" s="63"/>
      <c r="D175" s="64"/>
      <c r="E175" s="65"/>
      <c r="F175" s="66"/>
      <c r="H175" s="27"/>
      <c r="I175" s="27"/>
      <c r="J175" s="27"/>
    </row>
    <row r="176" spans="1:10" ht="18.5">
      <c r="A176" s="863" t="s">
        <v>14321</v>
      </c>
      <c r="B176" s="864"/>
      <c r="C176" s="864"/>
      <c r="D176" s="864"/>
      <c r="E176" s="864"/>
      <c r="F176" s="865"/>
      <c r="H176" s="21"/>
    </row>
    <row r="177" spans="1:13" s="13" customFormat="1" ht="5.15" customHeight="1">
      <c r="A177" s="22"/>
      <c r="B177" s="23"/>
      <c r="C177" s="24"/>
      <c r="D177" s="25"/>
      <c r="E177" s="51"/>
      <c r="F177" s="52"/>
      <c r="H177" s="27"/>
      <c r="I177" s="27"/>
      <c r="J177" s="27"/>
    </row>
    <row r="178" spans="1:13" ht="15.5">
      <c r="A178" s="28">
        <v>4.0999999999999996</v>
      </c>
      <c r="B178" s="29" t="s">
        <v>14322</v>
      </c>
      <c r="C178" s="30"/>
      <c r="D178" s="25"/>
      <c r="E178" s="68"/>
      <c r="F178" s="69">
        <f>D178*E178</f>
        <v>0</v>
      </c>
      <c r="H178" s="21"/>
    </row>
    <row r="179" spans="1:13" s="13" customFormat="1" ht="5.15" customHeight="1">
      <c r="A179" s="22"/>
      <c r="B179" s="23"/>
      <c r="C179" s="24"/>
      <c r="D179" s="25"/>
      <c r="E179" s="51"/>
      <c r="F179" s="52"/>
      <c r="H179" s="27"/>
      <c r="I179" s="27"/>
      <c r="J179" s="27"/>
    </row>
    <row r="180" spans="1:13" ht="15.5">
      <c r="A180" s="85"/>
      <c r="B180" s="86" t="s">
        <v>6531</v>
      </c>
      <c r="C180" s="87"/>
      <c r="D180" s="88"/>
      <c r="E180" s="89"/>
      <c r="F180" s="90">
        <f>D180*E180</f>
        <v>0</v>
      </c>
      <c r="H180" s="33" t="s">
        <v>14247</v>
      </c>
    </row>
    <row r="181" spans="1:13" s="13" customFormat="1" ht="5.15" customHeight="1">
      <c r="A181" s="22"/>
      <c r="B181" s="23"/>
      <c r="C181" s="24"/>
      <c r="D181" s="25"/>
      <c r="E181" s="51"/>
      <c r="F181" s="52"/>
      <c r="H181" s="71"/>
      <c r="I181" s="27"/>
      <c r="J181" s="27"/>
    </row>
    <row r="182" spans="1:13" ht="93">
      <c r="A182" s="34"/>
      <c r="B182" s="35" t="s">
        <v>14323</v>
      </c>
      <c r="C182" s="36"/>
      <c r="D182" s="37"/>
      <c r="E182" s="47"/>
      <c r="F182" s="48"/>
      <c r="G182" s="40"/>
      <c r="H182" s="70">
        <v>1</v>
      </c>
      <c r="I182" s="70">
        <v>450</v>
      </c>
      <c r="K182" s="67"/>
      <c r="M182" s="67"/>
    </row>
    <row r="183" spans="1:13" s="13" customFormat="1" ht="5.15" customHeight="1">
      <c r="A183" s="22"/>
      <c r="B183" s="23"/>
      <c r="C183" s="24"/>
      <c r="D183" s="25"/>
      <c r="E183" s="51"/>
      <c r="F183" s="52"/>
      <c r="H183" s="71"/>
      <c r="I183" s="27"/>
      <c r="J183" s="27"/>
    </row>
    <row r="184" spans="1:13" ht="18.5">
      <c r="A184" s="34"/>
      <c r="B184" s="35" t="s">
        <v>14324</v>
      </c>
      <c r="C184" s="36" t="s">
        <v>13548</v>
      </c>
      <c r="D184" s="37">
        <v>1</v>
      </c>
      <c r="E184" s="47">
        <f>I184</f>
        <v>225000</v>
      </c>
      <c r="F184" s="48">
        <f>D184*E184</f>
        <v>225000</v>
      </c>
      <c r="G184" s="40"/>
      <c r="H184" s="70">
        <f>500</f>
        <v>500</v>
      </c>
      <c r="I184" s="105">
        <f>H184*$H$182*$I$182</f>
        <v>225000</v>
      </c>
      <c r="K184" s="67"/>
      <c r="M184" s="67"/>
    </row>
    <row r="185" spans="1:13" s="13" customFormat="1" ht="5.15" customHeight="1">
      <c r="A185" s="22"/>
      <c r="B185" s="23"/>
      <c r="C185" s="24"/>
      <c r="D185" s="25"/>
      <c r="E185" s="51"/>
      <c r="F185" s="52"/>
      <c r="H185" s="71"/>
      <c r="I185" s="27"/>
      <c r="J185" s="27"/>
    </row>
    <row r="186" spans="1:13" ht="18.5">
      <c r="A186" s="34"/>
      <c r="B186" s="35" t="s">
        <v>14325</v>
      </c>
      <c r="C186" s="36" t="s">
        <v>13548</v>
      </c>
      <c r="D186" s="37">
        <v>3</v>
      </c>
      <c r="E186" s="47">
        <f>I186</f>
        <v>96750</v>
      </c>
      <c r="F186" s="48">
        <f>D186*E186</f>
        <v>290250</v>
      </c>
      <c r="G186" s="40"/>
      <c r="H186" s="70">
        <f>215</f>
        <v>215</v>
      </c>
      <c r="I186" s="105">
        <f>H186*$H$182*$I$182</f>
        <v>96750</v>
      </c>
      <c r="K186" s="67"/>
      <c r="M186" s="67"/>
    </row>
    <row r="187" spans="1:13" s="13" customFormat="1" ht="5.15" customHeight="1">
      <c r="A187" s="22"/>
      <c r="B187" s="23"/>
      <c r="C187" s="24"/>
      <c r="D187" s="25"/>
      <c r="E187" s="51"/>
      <c r="F187" s="52"/>
      <c r="H187" s="71"/>
      <c r="I187" s="27"/>
      <c r="J187" s="27"/>
    </row>
    <row r="188" spans="1:13" ht="18.5">
      <c r="A188" s="34"/>
      <c r="B188" s="35" t="s">
        <v>14326</v>
      </c>
      <c r="C188" s="36" t="s">
        <v>13548</v>
      </c>
      <c r="D188" s="37">
        <v>3</v>
      </c>
      <c r="E188" s="47">
        <f>I188</f>
        <v>100350</v>
      </c>
      <c r="F188" s="48">
        <f>D188*E188</f>
        <v>301050</v>
      </c>
      <c r="G188" s="40"/>
      <c r="H188" s="70">
        <f>223</f>
        <v>223</v>
      </c>
      <c r="I188" s="105">
        <f>H188*$H$182*$I$182</f>
        <v>100350</v>
      </c>
      <c r="K188" s="67"/>
      <c r="M188" s="67"/>
    </row>
    <row r="189" spans="1:13" s="13" customFormat="1" ht="5.15" customHeight="1">
      <c r="A189" s="22"/>
      <c r="B189" s="23"/>
      <c r="C189" s="24"/>
      <c r="D189" s="25"/>
      <c r="E189" s="51"/>
      <c r="F189" s="52"/>
      <c r="H189" s="71"/>
      <c r="I189" s="27"/>
      <c r="J189" s="27"/>
    </row>
    <row r="190" spans="1:13" ht="15.5">
      <c r="A190" s="85"/>
      <c r="B190" s="86" t="s">
        <v>6533</v>
      </c>
      <c r="C190" s="87"/>
      <c r="D190" s="88"/>
      <c r="E190" s="89"/>
      <c r="F190" s="90">
        <f>D190*E190</f>
        <v>0</v>
      </c>
      <c r="H190" s="91"/>
    </row>
    <row r="191" spans="1:13" s="13" customFormat="1" ht="5.15" customHeight="1">
      <c r="A191" s="22"/>
      <c r="B191" s="23"/>
      <c r="C191" s="24"/>
      <c r="D191" s="25"/>
      <c r="E191" s="51"/>
      <c r="F191" s="52"/>
      <c r="H191" s="71"/>
      <c r="I191" s="27"/>
      <c r="J191" s="27"/>
    </row>
    <row r="192" spans="1:13" ht="31">
      <c r="A192" s="34"/>
      <c r="B192" s="35" t="s">
        <v>14327</v>
      </c>
      <c r="C192" s="36" t="s">
        <v>13548</v>
      </c>
      <c r="D192" s="37">
        <v>16</v>
      </c>
      <c r="E192" s="47">
        <f>I192</f>
        <v>13500</v>
      </c>
      <c r="F192" s="48">
        <f>D192*E192</f>
        <v>216000</v>
      </c>
      <c r="G192" s="40"/>
      <c r="H192" s="70">
        <v>30</v>
      </c>
      <c r="I192" s="105">
        <f>H192*$H$182*$I$182</f>
        <v>13500</v>
      </c>
      <c r="K192" s="67"/>
      <c r="M192" s="67"/>
    </row>
    <row r="193" spans="1:13" s="13" customFormat="1" ht="5.15" customHeight="1">
      <c r="A193" s="22"/>
      <c r="B193" s="23"/>
      <c r="C193" s="24"/>
      <c r="D193" s="25"/>
      <c r="E193" s="51"/>
      <c r="F193" s="52"/>
      <c r="H193" s="71"/>
      <c r="I193" s="27"/>
      <c r="J193" s="27"/>
    </row>
    <row r="194" spans="1:13" ht="15.5">
      <c r="A194" s="85"/>
      <c r="B194" s="86" t="s">
        <v>6567</v>
      </c>
      <c r="C194" s="87"/>
      <c r="D194" s="88"/>
      <c r="E194" s="89"/>
      <c r="F194" s="90">
        <f>D194*E194</f>
        <v>0</v>
      </c>
      <c r="H194" s="91"/>
    </row>
    <row r="195" spans="1:13" s="13" customFormat="1" ht="5.15" customHeight="1">
      <c r="A195" s="22"/>
      <c r="B195" s="23"/>
      <c r="C195" s="24"/>
      <c r="D195" s="25"/>
      <c r="E195" s="51"/>
      <c r="F195" s="52"/>
      <c r="H195" s="71"/>
      <c r="I195" s="27"/>
      <c r="J195" s="27"/>
    </row>
    <row r="196" spans="1:13" ht="93">
      <c r="A196" s="34"/>
      <c r="B196" s="35" t="s">
        <v>14328</v>
      </c>
      <c r="C196" s="36"/>
      <c r="D196" s="37"/>
      <c r="E196" s="47"/>
      <c r="F196" s="48"/>
      <c r="G196" s="40"/>
      <c r="H196" s="70"/>
      <c r="I196" s="67"/>
      <c r="K196" s="67"/>
      <c r="M196" s="67"/>
    </row>
    <row r="197" spans="1:13" s="13" customFormat="1" ht="5.15" customHeight="1">
      <c r="A197" s="22"/>
      <c r="B197" s="23"/>
      <c r="C197" s="24"/>
      <c r="D197" s="25"/>
      <c r="E197" s="51"/>
      <c r="F197" s="52"/>
      <c r="H197" s="71"/>
      <c r="I197" s="27"/>
      <c r="J197" s="27"/>
    </row>
    <row r="198" spans="1:13" ht="18.5">
      <c r="A198" s="34"/>
      <c r="B198" s="35" t="s">
        <v>14329</v>
      </c>
      <c r="C198" s="36" t="s">
        <v>14315</v>
      </c>
      <c r="D198" s="37">
        <v>8</v>
      </c>
      <c r="E198" s="47">
        <f>I198</f>
        <v>74250</v>
      </c>
      <c r="F198" s="48">
        <f>D198*E198</f>
        <v>594000</v>
      </c>
      <c r="G198" s="40"/>
      <c r="H198" s="70">
        <f>165</f>
        <v>165</v>
      </c>
      <c r="I198" s="105">
        <f>H198*$H$182*$I$182</f>
        <v>74250</v>
      </c>
      <c r="K198" s="67"/>
      <c r="M198" s="67"/>
    </row>
    <row r="199" spans="1:13" s="13" customFormat="1" ht="5.15" customHeight="1">
      <c r="A199" s="22"/>
      <c r="B199" s="23"/>
      <c r="C199" s="24"/>
      <c r="D199" s="25"/>
      <c r="E199" s="51"/>
      <c r="F199" s="52"/>
      <c r="H199" s="71"/>
      <c r="I199" s="27"/>
      <c r="J199" s="27"/>
    </row>
    <row r="200" spans="1:13" ht="18.5">
      <c r="A200" s="34"/>
      <c r="B200" s="35" t="s">
        <v>14330</v>
      </c>
      <c r="C200" s="36" t="s">
        <v>14315</v>
      </c>
      <c r="D200" s="37">
        <v>140</v>
      </c>
      <c r="E200" s="47">
        <f>I200</f>
        <v>10800</v>
      </c>
      <c r="F200" s="48">
        <f>D200*E200</f>
        <v>1512000</v>
      </c>
      <c r="G200" s="40"/>
      <c r="H200" s="70">
        <f>24</f>
        <v>24</v>
      </c>
      <c r="I200" s="105">
        <f>H200*$H$182*$I$182</f>
        <v>10800</v>
      </c>
      <c r="K200" s="67"/>
      <c r="M200" s="67"/>
    </row>
    <row r="201" spans="1:13" s="13" customFormat="1" ht="5.15" customHeight="1">
      <c r="A201" s="22"/>
      <c r="B201" s="23"/>
      <c r="C201" s="24"/>
      <c r="D201" s="25"/>
      <c r="E201" s="51"/>
      <c r="F201" s="52"/>
      <c r="H201" s="71"/>
      <c r="I201" s="27"/>
      <c r="J201" s="27"/>
    </row>
    <row r="202" spans="1:13" ht="18.5">
      <c r="A202" s="34"/>
      <c r="B202" s="35" t="s">
        <v>14331</v>
      </c>
      <c r="C202" s="36" t="s">
        <v>14315</v>
      </c>
      <c r="D202" s="37">
        <v>80</v>
      </c>
      <c r="E202" s="47">
        <f>I202</f>
        <v>8100</v>
      </c>
      <c r="F202" s="48">
        <f>D202*E202</f>
        <v>648000</v>
      </c>
      <c r="G202" s="40"/>
      <c r="H202" s="70">
        <f>18</f>
        <v>18</v>
      </c>
      <c r="I202" s="105">
        <f>H202*$H$182*$I$182</f>
        <v>8100</v>
      </c>
      <c r="K202" s="67"/>
      <c r="M202" s="67"/>
    </row>
    <row r="203" spans="1:13" s="13" customFormat="1" ht="5.15" customHeight="1">
      <c r="A203" s="22"/>
      <c r="B203" s="23"/>
      <c r="C203" s="24"/>
      <c r="D203" s="25"/>
      <c r="E203" s="51"/>
      <c r="F203" s="52"/>
      <c r="H203" s="71"/>
      <c r="I203" s="27"/>
      <c r="J203" s="27"/>
    </row>
    <row r="204" spans="1:13" ht="110.4" customHeight="1">
      <c r="A204" s="34"/>
      <c r="B204" s="35" t="s">
        <v>14332</v>
      </c>
      <c r="C204" s="36"/>
      <c r="D204" s="37"/>
      <c r="E204" s="47"/>
      <c r="F204" s="48"/>
      <c r="G204" s="40"/>
      <c r="H204" s="70"/>
      <c r="I204" s="67"/>
      <c r="K204" s="67"/>
      <c r="M204" s="67"/>
    </row>
    <row r="205" spans="1:13" s="13" customFormat="1" ht="5.15" customHeight="1">
      <c r="A205" s="22"/>
      <c r="B205" s="23"/>
      <c r="C205" s="24"/>
      <c r="D205" s="25"/>
      <c r="E205" s="51"/>
      <c r="F205" s="52"/>
      <c r="H205" s="71"/>
      <c r="I205" s="27"/>
      <c r="J205" s="27"/>
    </row>
    <row r="206" spans="1:13" ht="18.5">
      <c r="A206" s="34"/>
      <c r="B206" s="35" t="s">
        <v>14333</v>
      </c>
      <c r="C206" s="36" t="s">
        <v>13557</v>
      </c>
      <c r="D206" s="37">
        <v>2</v>
      </c>
      <c r="E206" s="47">
        <f>I206</f>
        <v>495000</v>
      </c>
      <c r="F206" s="48">
        <f>D206*E206</f>
        <v>990000</v>
      </c>
      <c r="G206" s="40"/>
      <c r="H206" s="70">
        <f>1100</f>
        <v>1100</v>
      </c>
      <c r="I206" s="105">
        <f>H206*$H$182*$I$182</f>
        <v>495000</v>
      </c>
      <c r="K206" s="67"/>
      <c r="M206" s="67"/>
    </row>
    <row r="207" spans="1:13" s="13" customFormat="1" ht="5.15" customHeight="1">
      <c r="A207" s="22"/>
      <c r="B207" s="23"/>
      <c r="C207" s="24"/>
      <c r="D207" s="25"/>
      <c r="E207" s="51"/>
      <c r="F207" s="52"/>
      <c r="H207" s="71"/>
      <c r="I207" s="27"/>
      <c r="J207" s="27"/>
    </row>
    <row r="208" spans="1:13" ht="18.5">
      <c r="A208" s="34"/>
      <c r="B208" s="35" t="s">
        <v>14334</v>
      </c>
      <c r="C208" s="36" t="s">
        <v>13557</v>
      </c>
      <c r="D208" s="37">
        <v>2</v>
      </c>
      <c r="E208" s="47">
        <f>I208</f>
        <v>407250</v>
      </c>
      <c r="F208" s="48">
        <f>D208*E208</f>
        <v>814500</v>
      </c>
      <c r="G208" s="40"/>
      <c r="H208" s="70">
        <f>905</f>
        <v>905</v>
      </c>
      <c r="I208" s="105">
        <f>H208*$H$182*$I$182</f>
        <v>407250</v>
      </c>
      <c r="K208" s="67"/>
      <c r="M208" s="67"/>
    </row>
    <row r="209" spans="1:13" s="13" customFormat="1" ht="5.15" customHeight="1">
      <c r="A209" s="22"/>
      <c r="B209" s="23"/>
      <c r="C209" s="24"/>
      <c r="D209" s="25"/>
      <c r="E209" s="51"/>
      <c r="F209" s="52"/>
      <c r="H209" s="71"/>
      <c r="I209" s="27"/>
      <c r="J209" s="27"/>
    </row>
    <row r="210" spans="1:13" ht="15.5">
      <c r="A210" s="85"/>
      <c r="B210" s="86" t="s">
        <v>6591</v>
      </c>
      <c r="C210" s="87"/>
      <c r="D210" s="88"/>
      <c r="E210" s="89"/>
      <c r="F210" s="90">
        <f>D210*E210</f>
        <v>0</v>
      </c>
      <c r="H210" s="91"/>
    </row>
    <row r="211" spans="1:13" s="13" customFormat="1" ht="5.15" customHeight="1">
      <c r="A211" s="22"/>
      <c r="B211" s="23"/>
      <c r="C211" s="24"/>
      <c r="D211" s="25"/>
      <c r="E211" s="51"/>
      <c r="F211" s="52"/>
      <c r="H211" s="71"/>
      <c r="I211" s="27"/>
      <c r="J211" s="27"/>
    </row>
    <row r="212" spans="1:13" ht="77.5">
      <c r="A212" s="34"/>
      <c r="B212" s="35" t="s">
        <v>14335</v>
      </c>
      <c r="C212" s="36"/>
      <c r="D212" s="37"/>
      <c r="E212" s="47"/>
      <c r="F212" s="48"/>
      <c r="G212" s="40"/>
      <c r="H212" s="70"/>
      <c r="I212" s="67"/>
      <c r="K212" s="67"/>
      <c r="M212" s="67"/>
    </row>
    <row r="213" spans="1:13" s="13" customFormat="1" ht="5.15" customHeight="1">
      <c r="A213" s="22"/>
      <c r="B213" s="23"/>
      <c r="C213" s="24"/>
      <c r="D213" s="25"/>
      <c r="E213" s="51"/>
      <c r="F213" s="52"/>
      <c r="H213" s="71"/>
      <c r="I213" s="27"/>
      <c r="J213" s="27"/>
    </row>
    <row r="214" spans="1:13" ht="18.5">
      <c r="A214" s="34"/>
      <c r="B214" s="35" t="s">
        <v>14336</v>
      </c>
      <c r="C214" s="36" t="s">
        <v>13548</v>
      </c>
      <c r="D214" s="37">
        <v>2</v>
      </c>
      <c r="E214" s="47">
        <f>I214</f>
        <v>2416500</v>
      </c>
      <c r="F214" s="48">
        <f>D214*E214</f>
        <v>4833000</v>
      </c>
      <c r="G214" s="40"/>
      <c r="H214" s="70">
        <f>5370</f>
        <v>5370</v>
      </c>
      <c r="I214" s="106">
        <f>H214*$H$182*$I$182</f>
        <v>2416500</v>
      </c>
      <c r="K214" s="67"/>
      <c r="M214" s="67"/>
    </row>
    <row r="215" spans="1:13" s="13" customFormat="1" ht="5.15" customHeight="1">
      <c r="A215" s="22"/>
      <c r="B215" s="23"/>
      <c r="C215" s="24"/>
      <c r="D215" s="25"/>
      <c r="E215" s="51"/>
      <c r="F215" s="52"/>
      <c r="H215" s="71"/>
      <c r="I215" s="27"/>
      <c r="J215" s="27"/>
    </row>
    <row r="216" spans="1:13" ht="18.5">
      <c r="A216" s="34"/>
      <c r="B216" s="35" t="s">
        <v>14337</v>
      </c>
      <c r="C216" s="36" t="s">
        <v>13548</v>
      </c>
      <c r="D216" s="37">
        <v>2</v>
      </c>
      <c r="E216" s="47">
        <f>I216</f>
        <v>877500</v>
      </c>
      <c r="F216" s="48">
        <f>D216*E216</f>
        <v>1755000</v>
      </c>
      <c r="G216" s="40"/>
      <c r="H216" s="70">
        <f>1950</f>
        <v>1950</v>
      </c>
      <c r="I216" s="105">
        <f>H216*$H$182*$I$182</f>
        <v>877500</v>
      </c>
      <c r="K216" s="67"/>
      <c r="M216" s="67"/>
    </row>
    <row r="217" spans="1:13" s="13" customFormat="1" ht="5.15" customHeight="1">
      <c r="A217" s="22"/>
      <c r="B217" s="23"/>
      <c r="C217" s="24"/>
      <c r="D217" s="25"/>
      <c r="E217" s="51"/>
      <c r="F217" s="52"/>
      <c r="H217" s="71"/>
      <c r="I217" s="27"/>
      <c r="J217" s="27"/>
    </row>
    <row r="218" spans="1:13" ht="15.5">
      <c r="A218" s="85"/>
      <c r="B218" s="86" t="s">
        <v>6613</v>
      </c>
      <c r="C218" s="87"/>
      <c r="D218" s="88"/>
      <c r="E218" s="89"/>
      <c r="F218" s="90">
        <f>D218*E218</f>
        <v>0</v>
      </c>
      <c r="H218" s="91"/>
    </row>
    <row r="219" spans="1:13" s="13" customFormat="1" ht="5.15" customHeight="1">
      <c r="A219" s="22"/>
      <c r="B219" s="23"/>
      <c r="C219" s="24"/>
      <c r="D219" s="25"/>
      <c r="E219" s="51"/>
      <c r="F219" s="52"/>
      <c r="H219" s="71"/>
      <c r="I219" s="27"/>
      <c r="J219" s="27"/>
    </row>
    <row r="220" spans="1:13" ht="108.5">
      <c r="A220" s="34"/>
      <c r="B220" s="35" t="s">
        <v>14338</v>
      </c>
      <c r="C220" s="36"/>
      <c r="D220" s="37"/>
      <c r="E220" s="47"/>
      <c r="F220" s="48"/>
      <c r="G220" s="40"/>
      <c r="H220" s="70"/>
      <c r="I220" s="67"/>
      <c r="K220" s="67"/>
      <c r="M220" s="67"/>
    </row>
    <row r="221" spans="1:13" s="13" customFormat="1" ht="5.15" customHeight="1">
      <c r="A221" s="22"/>
      <c r="B221" s="23"/>
      <c r="C221" s="24"/>
      <c r="D221" s="25"/>
      <c r="E221" s="51"/>
      <c r="F221" s="52"/>
      <c r="H221" s="71"/>
      <c r="I221" s="27"/>
      <c r="J221" s="27"/>
    </row>
    <row r="222" spans="1:13" ht="18.5">
      <c r="A222" s="34"/>
      <c r="B222" s="35" t="s">
        <v>14339</v>
      </c>
      <c r="C222" s="36" t="s">
        <v>14315</v>
      </c>
      <c r="D222" s="37">
        <v>18</v>
      </c>
      <c r="E222" s="47">
        <f>I222</f>
        <v>121500</v>
      </c>
      <c r="F222" s="48">
        <f>D222*E222</f>
        <v>2187000</v>
      </c>
      <c r="G222" s="40"/>
      <c r="H222" s="70">
        <f>270</f>
        <v>270</v>
      </c>
      <c r="I222" s="105">
        <f>H222*$H$182*$I$182</f>
        <v>121500</v>
      </c>
      <c r="K222" s="67"/>
      <c r="M222" s="67"/>
    </row>
    <row r="223" spans="1:13" s="13" customFormat="1" ht="5.15" customHeight="1">
      <c r="A223" s="22"/>
      <c r="B223" s="23"/>
      <c r="C223" s="24"/>
      <c r="D223" s="25"/>
      <c r="E223" s="51"/>
      <c r="F223" s="52"/>
      <c r="H223" s="71"/>
      <c r="I223" s="27"/>
      <c r="J223" s="27"/>
    </row>
    <row r="224" spans="1:13" ht="18.5">
      <c r="A224" s="34"/>
      <c r="B224" s="35" t="s">
        <v>14149</v>
      </c>
      <c r="C224" s="36" t="s">
        <v>14315</v>
      </c>
      <c r="D224" s="37">
        <v>270</v>
      </c>
      <c r="E224" s="47">
        <f>I224</f>
        <v>32400</v>
      </c>
      <c r="F224" s="48">
        <f>D224*E224</f>
        <v>8748000</v>
      </c>
      <c r="G224" s="40"/>
      <c r="H224" s="70">
        <f>72</f>
        <v>72</v>
      </c>
      <c r="I224" s="105">
        <f>H224*$H$182*$I$182</f>
        <v>32400</v>
      </c>
      <c r="K224" s="67"/>
      <c r="M224" s="67"/>
    </row>
    <row r="225" spans="1:13" s="13" customFormat="1" ht="5.15" customHeight="1">
      <c r="A225" s="22"/>
      <c r="B225" s="23"/>
      <c r="C225" s="24"/>
      <c r="D225" s="25"/>
      <c r="E225" s="51"/>
      <c r="F225" s="52"/>
      <c r="H225" s="71"/>
      <c r="I225" s="27"/>
      <c r="J225" s="27"/>
    </row>
    <row r="226" spans="1:13" ht="18.5">
      <c r="A226" s="34"/>
      <c r="B226" s="35" t="s">
        <v>14148</v>
      </c>
      <c r="C226" s="36" t="s">
        <v>14315</v>
      </c>
      <c r="D226" s="37">
        <v>54</v>
      </c>
      <c r="E226" s="47">
        <f>I226</f>
        <v>21150</v>
      </c>
      <c r="F226" s="48">
        <f>D226*E226</f>
        <v>1142100</v>
      </c>
      <c r="G226" s="40"/>
      <c r="H226" s="70">
        <f>47</f>
        <v>47</v>
      </c>
      <c r="I226" s="105">
        <f>H226*$H$182*$I$182</f>
        <v>21150</v>
      </c>
      <c r="K226" s="67"/>
      <c r="M226" s="67"/>
    </row>
    <row r="227" spans="1:13" s="13" customFormat="1" ht="5.15" customHeight="1">
      <c r="A227" s="22"/>
      <c r="B227" s="23"/>
      <c r="C227" s="24"/>
      <c r="D227" s="25"/>
      <c r="E227" s="51"/>
      <c r="F227" s="52"/>
      <c r="H227" s="71"/>
      <c r="I227" s="27"/>
      <c r="J227" s="27"/>
    </row>
    <row r="228" spans="1:13" ht="15.5">
      <c r="A228" s="85"/>
      <c r="B228" s="86" t="s">
        <v>6700</v>
      </c>
      <c r="C228" s="87"/>
      <c r="D228" s="88"/>
      <c r="E228" s="89"/>
      <c r="F228" s="90">
        <f>D228*E228</f>
        <v>0</v>
      </c>
      <c r="H228" s="91"/>
    </row>
    <row r="229" spans="1:13" s="13" customFormat="1" ht="5.15" customHeight="1">
      <c r="A229" s="22"/>
      <c r="B229" s="23"/>
      <c r="C229" s="24"/>
      <c r="D229" s="25"/>
      <c r="E229" s="51"/>
      <c r="F229" s="52"/>
      <c r="H229" s="71"/>
      <c r="I229" s="27"/>
      <c r="J229" s="27"/>
    </row>
    <row r="230" spans="1:13" ht="66" customHeight="1">
      <c r="A230" s="34"/>
      <c r="B230" s="35" t="s">
        <v>14340</v>
      </c>
      <c r="C230" s="36" t="s">
        <v>13548</v>
      </c>
      <c r="D230" s="37">
        <v>1</v>
      </c>
      <c r="E230" s="47">
        <f>I230</f>
        <v>17100</v>
      </c>
      <c r="F230" s="48">
        <f>D230*E230</f>
        <v>17100</v>
      </c>
      <c r="G230" s="40"/>
      <c r="H230" s="70">
        <v>38</v>
      </c>
      <c r="I230" s="105">
        <f>H230*$H$182*$I$182</f>
        <v>17100</v>
      </c>
      <c r="K230" s="67"/>
      <c r="M230" s="67"/>
    </row>
    <row r="231" spans="1:13" s="13" customFormat="1" ht="5.15" customHeight="1">
      <c r="A231" s="22"/>
      <c r="B231" s="23"/>
      <c r="C231" s="24"/>
      <c r="D231" s="25"/>
      <c r="E231" s="51"/>
      <c r="F231" s="52"/>
      <c r="H231" s="71"/>
      <c r="I231" s="27"/>
      <c r="J231" s="27"/>
    </row>
    <row r="232" spans="1:13" ht="15.5">
      <c r="A232" s="85"/>
      <c r="B232" s="86" t="s">
        <v>14341</v>
      </c>
      <c r="C232" s="87"/>
      <c r="D232" s="88"/>
      <c r="E232" s="89"/>
      <c r="F232" s="90">
        <f>D232*E232</f>
        <v>0</v>
      </c>
      <c r="H232" s="91"/>
    </row>
    <row r="233" spans="1:13" s="13" customFormat="1" ht="5.15" customHeight="1">
      <c r="A233" s="22"/>
      <c r="B233" s="23"/>
      <c r="C233" s="24"/>
      <c r="D233" s="25"/>
      <c r="E233" s="51"/>
      <c r="F233" s="52"/>
      <c r="H233" s="71"/>
      <c r="I233" s="27"/>
      <c r="J233" s="27"/>
    </row>
    <row r="234" spans="1:13" ht="46.5">
      <c r="A234" s="34"/>
      <c r="B234" s="35" t="s">
        <v>14342</v>
      </c>
      <c r="C234" s="36"/>
      <c r="D234" s="37"/>
      <c r="E234" s="47"/>
      <c r="F234" s="48"/>
      <c r="G234" s="40"/>
      <c r="H234" s="70"/>
      <c r="I234" s="67"/>
      <c r="K234" s="67"/>
      <c r="M234" s="67"/>
    </row>
    <row r="235" spans="1:13" s="13" customFormat="1" ht="5.15" customHeight="1">
      <c r="A235" s="22"/>
      <c r="B235" s="23"/>
      <c r="C235" s="24"/>
      <c r="D235" s="25"/>
      <c r="E235" s="51"/>
      <c r="F235" s="52"/>
      <c r="H235" s="71"/>
      <c r="I235" s="27"/>
      <c r="J235" s="27"/>
    </row>
    <row r="236" spans="1:13" ht="62">
      <c r="A236" s="34"/>
      <c r="B236" s="35" t="s">
        <v>14343</v>
      </c>
      <c r="C236" s="36" t="s">
        <v>13548</v>
      </c>
      <c r="D236" s="37">
        <v>10</v>
      </c>
      <c r="E236" s="47">
        <f>I236</f>
        <v>29700</v>
      </c>
      <c r="F236" s="48">
        <f>D236*E236</f>
        <v>297000</v>
      </c>
      <c r="G236" s="40"/>
      <c r="H236" s="70">
        <v>66</v>
      </c>
      <c r="I236" s="105">
        <f>H236*$H$182*$I$182</f>
        <v>29700</v>
      </c>
      <c r="K236" s="67"/>
      <c r="M236" s="67"/>
    </row>
    <row r="237" spans="1:13" s="13" customFormat="1" ht="5.15" customHeight="1">
      <c r="A237" s="22"/>
      <c r="B237" s="23"/>
      <c r="C237" s="24"/>
      <c r="D237" s="25"/>
      <c r="E237" s="51"/>
      <c r="F237" s="52"/>
      <c r="H237" s="71"/>
      <c r="I237" s="27"/>
      <c r="J237" s="27"/>
    </row>
    <row r="238" spans="1:13" ht="62">
      <c r="A238" s="34"/>
      <c r="B238" s="35" t="s">
        <v>14344</v>
      </c>
      <c r="C238" s="36" t="s">
        <v>13548</v>
      </c>
      <c r="D238" s="37">
        <v>10</v>
      </c>
      <c r="E238" s="47">
        <f>I238</f>
        <v>29250</v>
      </c>
      <c r="F238" s="48">
        <f>D238*E238</f>
        <v>292500</v>
      </c>
      <c r="G238" s="40"/>
      <c r="H238" s="70">
        <v>65</v>
      </c>
      <c r="I238" s="105">
        <f>H238*$H$182*$I$182</f>
        <v>29250</v>
      </c>
      <c r="K238" s="67"/>
      <c r="M238" s="67"/>
    </row>
    <row r="239" spans="1:13" s="13" customFormat="1" ht="5.15" customHeight="1">
      <c r="A239" s="22"/>
      <c r="B239" s="23"/>
      <c r="C239" s="24"/>
      <c r="D239" s="25"/>
      <c r="E239" s="51"/>
      <c r="F239" s="52"/>
      <c r="H239" s="71"/>
      <c r="I239" s="27"/>
      <c r="J239" s="27"/>
    </row>
    <row r="240" spans="1:13" ht="62">
      <c r="A240" s="34"/>
      <c r="B240" s="35" t="s">
        <v>14345</v>
      </c>
      <c r="C240" s="36" t="s">
        <v>13548</v>
      </c>
      <c r="D240" s="37">
        <v>1</v>
      </c>
      <c r="E240" s="47">
        <f>I240</f>
        <v>24750</v>
      </c>
      <c r="F240" s="48">
        <f>D240*E240</f>
        <v>24750</v>
      </c>
      <c r="G240" s="40"/>
      <c r="H240" s="70">
        <v>55</v>
      </c>
      <c r="I240" s="105">
        <f>H240*$H$182*$I$182</f>
        <v>24750</v>
      </c>
      <c r="K240" s="67"/>
      <c r="M240" s="67"/>
    </row>
    <row r="241" spans="1:13" s="13" customFormat="1" ht="5.15" customHeight="1">
      <c r="A241" s="22"/>
      <c r="B241" s="23"/>
      <c r="C241" s="24"/>
      <c r="D241" s="25"/>
      <c r="E241" s="51"/>
      <c r="F241" s="52"/>
      <c r="H241" s="71"/>
      <c r="I241" s="27"/>
      <c r="J241" s="27"/>
    </row>
    <row r="242" spans="1:13" ht="31">
      <c r="A242" s="34"/>
      <c r="B242" s="35" t="s">
        <v>14346</v>
      </c>
      <c r="C242" s="36" t="s">
        <v>13548</v>
      </c>
      <c r="D242" s="37">
        <v>10</v>
      </c>
      <c r="E242" s="47">
        <f>I242</f>
        <v>74250</v>
      </c>
      <c r="F242" s="48">
        <f>D242*E242</f>
        <v>742500</v>
      </c>
      <c r="G242" s="40"/>
      <c r="H242" s="70">
        <v>165</v>
      </c>
      <c r="I242" s="105">
        <f>H242*$H$182*$I$182</f>
        <v>74250</v>
      </c>
      <c r="K242" s="67"/>
      <c r="M242" s="67"/>
    </row>
    <row r="243" spans="1:13" s="13" customFormat="1" ht="5.15" customHeight="1">
      <c r="A243" s="22"/>
      <c r="B243" s="23"/>
      <c r="C243" s="24"/>
      <c r="D243" s="25"/>
      <c r="E243" s="51"/>
      <c r="F243" s="52"/>
      <c r="H243" s="71"/>
      <c r="I243" s="27"/>
      <c r="J243" s="27"/>
    </row>
    <row r="244" spans="1:13" ht="15.5">
      <c r="A244" s="28">
        <v>4.2</v>
      </c>
      <c r="B244" s="29" t="s">
        <v>14347</v>
      </c>
      <c r="C244" s="30"/>
      <c r="D244" s="25"/>
      <c r="E244" s="68"/>
      <c r="F244" s="69">
        <f>D244*E244</f>
        <v>0</v>
      </c>
      <c r="H244" s="73"/>
    </row>
    <row r="245" spans="1:13" s="13" customFormat="1" ht="5.15" customHeight="1">
      <c r="A245" s="22"/>
      <c r="B245" s="23"/>
      <c r="C245" s="24"/>
      <c r="D245" s="25"/>
      <c r="E245" s="51"/>
      <c r="F245" s="52"/>
      <c r="H245" s="71"/>
      <c r="I245" s="27"/>
      <c r="J245" s="27"/>
    </row>
    <row r="246" spans="1:13" ht="108.5">
      <c r="A246" s="34"/>
      <c r="B246" s="35" t="s">
        <v>14348</v>
      </c>
      <c r="C246" s="36"/>
      <c r="D246" s="37"/>
      <c r="E246" s="47"/>
      <c r="F246" s="48"/>
      <c r="G246" s="40"/>
      <c r="H246" s="70">
        <v>1</v>
      </c>
    </row>
    <row r="247" spans="1:13" s="13" customFormat="1" ht="5.15" customHeight="1">
      <c r="A247" s="22"/>
      <c r="B247" s="23"/>
      <c r="C247" s="24"/>
      <c r="D247" s="25"/>
      <c r="E247" s="51"/>
      <c r="F247" s="52"/>
      <c r="H247" s="71"/>
      <c r="I247" s="27"/>
      <c r="J247" s="27"/>
    </row>
    <row r="248" spans="1:13" ht="46.5">
      <c r="A248" s="42"/>
      <c r="B248" s="107" t="s">
        <v>14349</v>
      </c>
      <c r="C248" s="36" t="s">
        <v>13548</v>
      </c>
      <c r="D248" s="37">
        <v>223</v>
      </c>
      <c r="E248" s="47">
        <f>I248</f>
        <v>16695.2</v>
      </c>
      <c r="F248" s="48">
        <f>D248*E248</f>
        <v>3723029.6</v>
      </c>
      <c r="H248" s="70">
        <f>16695.2</f>
        <v>16695.2</v>
      </c>
      <c r="I248" s="70">
        <f>H248*$H$246</f>
        <v>16695.2</v>
      </c>
    </row>
    <row r="249" spans="1:13" s="13" customFormat="1" ht="5.15" customHeight="1">
      <c r="A249" s="22"/>
      <c r="B249" s="23"/>
      <c r="C249" s="24"/>
      <c r="D249" s="25"/>
      <c r="E249" s="51"/>
      <c r="F249" s="52"/>
      <c r="H249" s="71"/>
      <c r="I249" s="27"/>
      <c r="J249" s="27"/>
    </row>
    <row r="250" spans="1:13" ht="46.5">
      <c r="A250" s="42"/>
      <c r="B250" s="107" t="s">
        <v>14350</v>
      </c>
      <c r="C250" s="36" t="s">
        <v>13548</v>
      </c>
      <c r="D250" s="37">
        <v>64</v>
      </c>
      <c r="E250" s="47">
        <f>I250</f>
        <v>33285.699999999997</v>
      </c>
      <c r="F250" s="48">
        <f>D250*E250</f>
        <v>2130284.7999999998</v>
      </c>
      <c r="H250" s="70">
        <f>33285.7</f>
        <v>33285.699999999997</v>
      </c>
      <c r="I250" s="70">
        <f>H250*$H$246</f>
        <v>33285.699999999997</v>
      </c>
    </row>
    <row r="251" spans="1:13" s="13" customFormat="1" ht="5.15" customHeight="1">
      <c r="A251" s="22"/>
      <c r="B251" s="23"/>
      <c r="C251" s="24"/>
      <c r="D251" s="25"/>
      <c r="E251" s="51"/>
      <c r="F251" s="52"/>
      <c r="H251" s="71"/>
      <c r="I251" s="27"/>
      <c r="J251" s="27"/>
    </row>
    <row r="252" spans="1:13" ht="46.5">
      <c r="A252" s="42"/>
      <c r="B252" s="55" t="s">
        <v>14351</v>
      </c>
      <c r="C252" s="36" t="s">
        <v>13548</v>
      </c>
      <c r="D252" s="37">
        <v>39</v>
      </c>
      <c r="E252" s="47">
        <f>I252</f>
        <v>37021.4</v>
      </c>
      <c r="F252" s="48">
        <f>D252*E252</f>
        <v>1443834.6</v>
      </c>
      <c r="H252" s="70">
        <f>37021.4</f>
        <v>37021.4</v>
      </c>
      <c r="I252" s="70">
        <f>H252*$H$246</f>
        <v>37021.4</v>
      </c>
    </row>
    <row r="253" spans="1:13" s="13" customFormat="1" ht="5.15" customHeight="1">
      <c r="A253" s="22"/>
      <c r="B253" s="23"/>
      <c r="C253" s="24"/>
      <c r="D253" s="25"/>
      <c r="E253" s="51"/>
      <c r="F253" s="52"/>
      <c r="H253" s="71"/>
      <c r="I253" s="27"/>
      <c r="J253" s="27"/>
    </row>
    <row r="254" spans="1:13" ht="15.5">
      <c r="A254" s="42"/>
      <c r="B254" s="46" t="s">
        <v>14352</v>
      </c>
      <c r="C254" s="36" t="s">
        <v>13548</v>
      </c>
      <c r="D254" s="37">
        <v>10</v>
      </c>
      <c r="E254" s="47">
        <f>I254</f>
        <v>3850</v>
      </c>
      <c r="F254" s="48">
        <f>D254*E254</f>
        <v>38500</v>
      </c>
      <c r="G254" s="15">
        <f>11*4+(6*2+12*4)*2+6*2+6*4+2*2+3*4</f>
        <v>216</v>
      </c>
      <c r="H254" s="84">
        <f>3850</f>
        <v>3850</v>
      </c>
      <c r="I254" s="70">
        <f>H254*$H$246</f>
        <v>3850</v>
      </c>
    </row>
    <row r="255" spans="1:13" s="13" customFormat="1" ht="5.15" customHeight="1">
      <c r="A255" s="22"/>
      <c r="B255" s="23"/>
      <c r="C255" s="24"/>
      <c r="D255" s="25"/>
      <c r="E255" s="51"/>
      <c r="F255" s="52"/>
      <c r="H255" s="71"/>
      <c r="I255" s="27"/>
      <c r="J255" s="27"/>
    </row>
    <row r="256" spans="1:13" ht="15.5">
      <c r="A256" s="42"/>
      <c r="B256" s="46" t="s">
        <v>14353</v>
      </c>
      <c r="C256" s="36" t="s">
        <v>13548</v>
      </c>
      <c r="D256" s="37">
        <v>3</v>
      </c>
      <c r="E256" s="47">
        <f>I256</f>
        <v>15500</v>
      </c>
      <c r="F256" s="48">
        <f>D256*E256</f>
        <v>46500</v>
      </c>
      <c r="H256" s="84">
        <f>15500</f>
        <v>15500</v>
      </c>
      <c r="I256" s="70">
        <f>H256*$H$246</f>
        <v>15500</v>
      </c>
    </row>
    <row r="257" spans="1:10" s="13" customFormat="1" ht="5.15" customHeight="1">
      <c r="A257" s="22"/>
      <c r="B257" s="23"/>
      <c r="C257" s="24"/>
      <c r="D257" s="25"/>
      <c r="E257" s="51"/>
      <c r="F257" s="52"/>
      <c r="H257" s="71"/>
      <c r="I257" s="27"/>
      <c r="J257" s="27"/>
    </row>
    <row r="258" spans="1:10" ht="15.5">
      <c r="A258" s="42"/>
      <c r="B258" s="46" t="s">
        <v>14354</v>
      </c>
      <c r="C258" s="36" t="s">
        <v>13548</v>
      </c>
      <c r="D258" s="37">
        <v>26</v>
      </c>
      <c r="E258" s="47">
        <f>I258</f>
        <v>2000</v>
      </c>
      <c r="F258" s="48">
        <f>D258*E258</f>
        <v>52000</v>
      </c>
      <c r="H258" s="84">
        <f>2000</f>
        <v>2000</v>
      </c>
      <c r="I258" s="70">
        <f>H258*$H$246</f>
        <v>2000</v>
      </c>
    </row>
    <row r="259" spans="1:10" s="13" customFormat="1" ht="5.15" customHeight="1">
      <c r="A259" s="22"/>
      <c r="B259" s="23"/>
      <c r="C259" s="24"/>
      <c r="D259" s="25"/>
      <c r="E259" s="51"/>
      <c r="F259" s="52"/>
      <c r="H259" s="71"/>
      <c r="I259" s="27"/>
      <c r="J259" s="27"/>
    </row>
    <row r="260" spans="1:10" ht="15.5">
      <c r="A260" s="42"/>
      <c r="B260" s="46" t="s">
        <v>14355</v>
      </c>
      <c r="C260" s="36" t="s">
        <v>13548</v>
      </c>
      <c r="D260" s="37">
        <v>8</v>
      </c>
      <c r="E260" s="47">
        <f>I260</f>
        <v>1850</v>
      </c>
      <c r="F260" s="48">
        <f>D260*E260</f>
        <v>14800</v>
      </c>
      <c r="H260" s="84">
        <f>1850</f>
        <v>1850</v>
      </c>
      <c r="I260" s="70">
        <f>H260*$H$246</f>
        <v>1850</v>
      </c>
    </row>
    <row r="261" spans="1:10" s="13" customFormat="1" ht="5.15" customHeight="1">
      <c r="A261" s="22"/>
      <c r="B261" s="23"/>
      <c r="C261" s="24"/>
      <c r="D261" s="25"/>
      <c r="E261" s="51"/>
      <c r="F261" s="52"/>
      <c r="H261" s="71"/>
      <c r="I261" s="27"/>
      <c r="J261" s="27"/>
    </row>
    <row r="262" spans="1:10" ht="15.5">
      <c r="A262" s="42"/>
      <c r="B262" s="46" t="s">
        <v>14356</v>
      </c>
      <c r="C262" s="36" t="s">
        <v>13548</v>
      </c>
      <c r="D262" s="37">
        <v>5</v>
      </c>
      <c r="E262" s="47">
        <f>I262</f>
        <v>2500</v>
      </c>
      <c r="F262" s="48">
        <f>D262*E262</f>
        <v>12500</v>
      </c>
      <c r="H262" s="84">
        <f>2500</f>
        <v>2500</v>
      </c>
      <c r="I262" s="70">
        <f>H262*$H$246</f>
        <v>2500</v>
      </c>
    </row>
    <row r="263" spans="1:10" s="13" customFormat="1" ht="5.15" customHeight="1">
      <c r="A263" s="22"/>
      <c r="B263" s="23"/>
      <c r="C263" s="24"/>
      <c r="D263" s="25"/>
      <c r="E263" s="51"/>
      <c r="F263" s="52"/>
      <c r="H263" s="71"/>
      <c r="I263" s="27"/>
      <c r="J263" s="27"/>
    </row>
    <row r="264" spans="1:10" ht="15.5">
      <c r="A264" s="42"/>
      <c r="B264" s="46" t="s">
        <v>14357</v>
      </c>
      <c r="C264" s="36" t="s">
        <v>13548</v>
      </c>
      <c r="D264" s="37">
        <v>39</v>
      </c>
      <c r="E264" s="47">
        <f>I264</f>
        <v>3500</v>
      </c>
      <c r="F264" s="48">
        <f>D264*E264</f>
        <v>136500</v>
      </c>
      <c r="H264" s="84">
        <f>3500</f>
        <v>3500</v>
      </c>
      <c r="I264" s="70">
        <f>H264*$H$246</f>
        <v>3500</v>
      </c>
    </row>
    <row r="265" spans="1:10" s="13" customFormat="1" ht="5.15" customHeight="1">
      <c r="A265" s="22"/>
      <c r="B265" s="23"/>
      <c r="C265" s="24"/>
      <c r="D265" s="25"/>
      <c r="E265" s="51"/>
      <c r="F265" s="52"/>
      <c r="H265" s="71"/>
      <c r="I265" s="27"/>
      <c r="J265" s="27"/>
    </row>
    <row r="266" spans="1:10" ht="15.5">
      <c r="A266" s="42"/>
      <c r="B266" s="46" t="s">
        <v>14358</v>
      </c>
      <c r="C266" s="36" t="s">
        <v>13548</v>
      </c>
      <c r="D266" s="37">
        <v>5</v>
      </c>
      <c r="E266" s="47">
        <f>I266</f>
        <v>85000</v>
      </c>
      <c r="F266" s="48">
        <f>D266*E266</f>
        <v>425000</v>
      </c>
      <c r="H266" s="84">
        <f>85000</f>
        <v>85000</v>
      </c>
      <c r="I266" s="108">
        <f>H266*$H$246</f>
        <v>85000</v>
      </c>
    </row>
    <row r="267" spans="1:10" s="13" customFormat="1" ht="5.15" customHeight="1">
      <c r="A267" s="22"/>
      <c r="B267" s="23"/>
      <c r="C267" s="24"/>
      <c r="D267" s="25"/>
      <c r="E267" s="51"/>
      <c r="F267" s="52"/>
      <c r="H267" s="71"/>
      <c r="I267" s="27"/>
      <c r="J267" s="27"/>
    </row>
    <row r="268" spans="1:10" ht="15.5">
      <c r="A268" s="28">
        <v>4.3</v>
      </c>
      <c r="B268" s="29" t="s">
        <v>7244</v>
      </c>
      <c r="C268" s="30"/>
      <c r="D268" s="109"/>
      <c r="E268" s="68"/>
      <c r="F268" s="69">
        <f>D268*E268</f>
        <v>0</v>
      </c>
      <c r="H268" s="73"/>
    </row>
    <row r="269" spans="1:10" s="13" customFormat="1" ht="5.15" customHeight="1">
      <c r="A269" s="22"/>
      <c r="B269" s="23"/>
      <c r="C269" s="24"/>
      <c r="D269" s="25"/>
      <c r="E269" s="51"/>
      <c r="F269" s="52"/>
      <c r="H269" s="71"/>
      <c r="I269" s="27"/>
      <c r="J269" s="27"/>
    </row>
    <row r="270" spans="1:10" ht="15.5">
      <c r="A270" s="85"/>
      <c r="B270" s="86" t="s">
        <v>7308</v>
      </c>
      <c r="C270" s="87"/>
      <c r="D270" s="88"/>
      <c r="E270" s="89"/>
      <c r="F270" s="90">
        <f>D270*E270</f>
        <v>0</v>
      </c>
      <c r="H270" s="91"/>
    </row>
    <row r="271" spans="1:10" s="13" customFormat="1" ht="5.15" customHeight="1">
      <c r="A271" s="22"/>
      <c r="B271" s="23"/>
      <c r="C271" s="24"/>
      <c r="D271" s="25"/>
      <c r="E271" s="51"/>
      <c r="F271" s="52"/>
      <c r="H271" s="71"/>
      <c r="I271" s="27"/>
      <c r="J271" s="27"/>
    </row>
    <row r="272" spans="1:10" ht="77.5">
      <c r="A272" s="34"/>
      <c r="B272" s="35" t="s">
        <v>14359</v>
      </c>
      <c r="C272" s="36"/>
      <c r="D272" s="37"/>
      <c r="E272" s="47"/>
      <c r="F272" s="48"/>
      <c r="G272" s="40"/>
      <c r="H272" s="84"/>
    </row>
    <row r="273" spans="1:13" s="13" customFormat="1" ht="5.15" customHeight="1">
      <c r="A273" s="22"/>
      <c r="B273" s="23"/>
      <c r="C273" s="24"/>
      <c r="D273" s="25"/>
      <c r="E273" s="51"/>
      <c r="F273" s="52"/>
      <c r="H273" s="71"/>
      <c r="I273" s="27"/>
      <c r="J273" s="27"/>
    </row>
    <row r="274" spans="1:13" ht="18.5">
      <c r="A274" s="34"/>
      <c r="B274" s="110" t="s">
        <v>14360</v>
      </c>
      <c r="C274" s="36" t="s">
        <v>13548</v>
      </c>
      <c r="D274" s="37">
        <v>10</v>
      </c>
      <c r="E274" s="47">
        <f>I274</f>
        <v>20000</v>
      </c>
      <c r="F274" s="48">
        <f>D274*E274</f>
        <v>200000</v>
      </c>
      <c r="G274" s="40"/>
      <c r="H274" s="84">
        <f>8000*2.5</f>
        <v>20000</v>
      </c>
      <c r="I274" s="70">
        <f>H274*$H$246</f>
        <v>20000</v>
      </c>
      <c r="K274" s="67"/>
      <c r="M274" s="67"/>
    </row>
    <row r="275" spans="1:13" s="13" customFormat="1" ht="5.15" customHeight="1">
      <c r="A275" s="22"/>
      <c r="B275" s="23"/>
      <c r="C275" s="24"/>
      <c r="D275" s="25"/>
      <c r="E275" s="51"/>
      <c r="F275" s="52"/>
      <c r="H275" s="71"/>
      <c r="I275" s="27"/>
      <c r="J275" s="27"/>
    </row>
    <row r="276" spans="1:13" ht="18.5">
      <c r="A276" s="34"/>
      <c r="B276" s="55" t="s">
        <v>14361</v>
      </c>
      <c r="C276" s="36" t="s">
        <v>13548</v>
      </c>
      <c r="D276" s="37">
        <v>1</v>
      </c>
      <c r="E276" s="47">
        <f>I276</f>
        <v>35000</v>
      </c>
      <c r="F276" s="48">
        <f>D276*E276</f>
        <v>35000</v>
      </c>
      <c r="G276" s="40"/>
      <c r="H276" s="84">
        <f>14000*2.5</f>
        <v>35000</v>
      </c>
      <c r="I276" s="70">
        <f>H276*$H$246</f>
        <v>35000</v>
      </c>
      <c r="K276" s="67"/>
    </row>
    <row r="277" spans="1:13" s="13" customFormat="1" ht="5.15" customHeight="1">
      <c r="A277" s="22"/>
      <c r="B277" s="23"/>
      <c r="C277" s="24"/>
      <c r="D277" s="25"/>
      <c r="E277" s="51"/>
      <c r="F277" s="52"/>
      <c r="H277" s="27"/>
      <c r="I277" s="27"/>
      <c r="J277" s="27"/>
    </row>
    <row r="278" spans="1:13" s="14" customFormat="1" ht="15" customHeight="1">
      <c r="A278" s="746" t="s">
        <v>14362</v>
      </c>
      <c r="B278" s="866"/>
      <c r="C278" s="866"/>
      <c r="D278" s="866"/>
      <c r="E278" s="867">
        <f>SUM(F177:F277)</f>
        <v>33887699</v>
      </c>
      <c r="F278" s="868"/>
      <c r="H278" s="858">
        <f>E278/430</f>
        <v>78808.602325581407</v>
      </c>
    </row>
    <row r="279" spans="1:13" s="14" customFormat="1" ht="15" customHeight="1">
      <c r="A279" s="748"/>
      <c r="B279" s="749"/>
      <c r="C279" s="749"/>
      <c r="D279" s="749"/>
      <c r="E279" s="869"/>
      <c r="F279" s="870"/>
      <c r="H279" s="859"/>
    </row>
    <row r="280" spans="1:13" s="13" customFormat="1" ht="5.15" customHeight="1">
      <c r="A280" s="61"/>
      <c r="B280" s="62"/>
      <c r="C280" s="63"/>
      <c r="D280" s="64"/>
      <c r="E280" s="65"/>
      <c r="F280" s="66"/>
      <c r="H280" s="27"/>
      <c r="I280" s="27"/>
      <c r="J280" s="27"/>
    </row>
    <row r="281" spans="1:13" ht="18.5">
      <c r="A281" s="863" t="s">
        <v>14363</v>
      </c>
      <c r="B281" s="864"/>
      <c r="C281" s="864"/>
      <c r="D281" s="864"/>
      <c r="E281" s="864"/>
      <c r="F281" s="865"/>
      <c r="H281" s="21"/>
    </row>
    <row r="282" spans="1:13" s="13" customFormat="1" ht="5.15" customHeight="1">
      <c r="A282" s="22"/>
      <c r="B282" s="23"/>
      <c r="C282" s="24"/>
      <c r="D282" s="25"/>
      <c r="E282" s="51"/>
      <c r="F282" s="52"/>
      <c r="H282" s="27"/>
      <c r="I282" s="27"/>
      <c r="J282" s="27"/>
    </row>
    <row r="283" spans="1:13" ht="14.5">
      <c r="A283" s="111">
        <v>1</v>
      </c>
      <c r="B283" s="112" t="s">
        <v>1067</v>
      </c>
      <c r="C283" s="113"/>
      <c r="D283" s="25"/>
      <c r="E283" s="114"/>
      <c r="F283" s="115">
        <f>E31</f>
        <v>17179422</v>
      </c>
      <c r="H283" s="21"/>
    </row>
    <row r="284" spans="1:13" s="13" customFormat="1" ht="5.15" customHeight="1">
      <c r="A284" s="22"/>
      <c r="B284" s="23"/>
      <c r="C284" s="24"/>
      <c r="D284" s="25"/>
      <c r="E284" s="51"/>
      <c r="F284" s="52"/>
      <c r="H284" s="27"/>
      <c r="I284" s="27"/>
      <c r="J284" s="27"/>
    </row>
    <row r="285" spans="1:13" ht="14.5">
      <c r="A285" s="111">
        <v>2</v>
      </c>
      <c r="B285" s="112" t="s">
        <v>14364</v>
      </c>
      <c r="C285" s="113"/>
      <c r="D285" s="25"/>
      <c r="E285" s="114"/>
      <c r="F285" s="115">
        <f>E46</f>
        <v>8561300</v>
      </c>
      <c r="H285" s="21"/>
    </row>
    <row r="286" spans="1:13" s="13" customFormat="1" ht="5.15" customHeight="1">
      <c r="A286" s="22"/>
      <c r="B286" s="23"/>
      <c r="C286" s="24"/>
      <c r="D286" s="25"/>
      <c r="E286" s="51"/>
      <c r="F286" s="52"/>
      <c r="H286" s="27"/>
      <c r="I286" s="27"/>
      <c r="J286" s="27"/>
    </row>
    <row r="287" spans="1:13" ht="14.5">
      <c r="A287" s="111">
        <v>3</v>
      </c>
      <c r="B287" s="112" t="s">
        <v>14365</v>
      </c>
      <c r="C287" s="113"/>
      <c r="D287" s="25"/>
      <c r="E287" s="114"/>
      <c r="F287" s="115">
        <f>E173</f>
        <v>84495917</v>
      </c>
      <c r="H287" s="21"/>
    </row>
    <row r="288" spans="1:13" s="13" customFormat="1" ht="5.15" customHeight="1">
      <c r="A288" s="22"/>
      <c r="B288" s="23"/>
      <c r="C288" s="24"/>
      <c r="D288" s="25"/>
      <c r="E288" s="51"/>
      <c r="F288" s="52"/>
      <c r="H288" s="27"/>
      <c r="I288" s="27"/>
      <c r="J288" s="27"/>
    </row>
    <row r="289" spans="1:11" ht="14.5">
      <c r="A289" s="111">
        <v>4</v>
      </c>
      <c r="B289" s="112" t="s">
        <v>14366</v>
      </c>
      <c r="C289" s="113"/>
      <c r="D289" s="25"/>
      <c r="E289" s="114"/>
      <c r="F289" s="115">
        <f>E278</f>
        <v>33887699</v>
      </c>
      <c r="H289" s="857" t="s">
        <v>14367</v>
      </c>
      <c r="I289" s="857" t="s">
        <v>14368</v>
      </c>
      <c r="J289" s="857" t="s">
        <v>14369</v>
      </c>
    </row>
    <row r="290" spans="1:11" s="13" customFormat="1" ht="5.15" customHeight="1">
      <c r="A290" s="22"/>
      <c r="B290" s="23"/>
      <c r="C290" s="24"/>
      <c r="D290" s="25"/>
      <c r="E290" s="51"/>
      <c r="F290" s="52"/>
      <c r="H290" s="857"/>
      <c r="I290" s="857"/>
      <c r="J290" s="857"/>
    </row>
    <row r="291" spans="1:11" s="13" customFormat="1" ht="15" customHeight="1">
      <c r="A291" s="871" t="s">
        <v>14370</v>
      </c>
      <c r="B291" s="872"/>
      <c r="C291" s="872"/>
      <c r="D291" s="872"/>
      <c r="E291" s="853">
        <f>SUM(F282:F290)</f>
        <v>144124338</v>
      </c>
      <c r="F291" s="854"/>
      <c r="H291" s="858">
        <f>E291/430</f>
        <v>335172.87906976702</v>
      </c>
      <c r="I291" s="860">
        <f>212.5*5</f>
        <v>1062.5</v>
      </c>
      <c r="J291" s="861">
        <f>H291/I291</f>
        <v>315.45682735978102</v>
      </c>
    </row>
    <row r="292" spans="1:11" s="13" customFormat="1" ht="15" customHeight="1">
      <c r="A292" s="873"/>
      <c r="B292" s="874"/>
      <c r="C292" s="874"/>
      <c r="D292" s="874"/>
      <c r="E292" s="855"/>
      <c r="F292" s="856"/>
      <c r="H292" s="859"/>
      <c r="I292" s="860"/>
      <c r="J292" s="862"/>
    </row>
    <row r="293" spans="1:11">
      <c r="H293" s="117"/>
      <c r="J293" s="118">
        <f>428/J291</f>
        <v>1.3567625198736399</v>
      </c>
    </row>
    <row r="294" spans="1:11">
      <c r="A294" s="119"/>
      <c r="B294" s="119"/>
      <c r="D294" s="120"/>
      <c r="G294" s="120"/>
      <c r="H294" s="121"/>
      <c r="I294" s="120"/>
      <c r="J294" s="120"/>
      <c r="K294" s="120"/>
    </row>
    <row r="295" spans="1:11">
      <c r="A295" s="119"/>
      <c r="B295" s="119"/>
      <c r="D295" s="120"/>
      <c r="G295" s="120"/>
      <c r="H295" s="121"/>
      <c r="I295" s="120"/>
      <c r="J295" s="120"/>
      <c r="K295" s="120"/>
    </row>
    <row r="296" spans="1:11">
      <c r="E296" s="122" t="s">
        <v>14371</v>
      </c>
      <c r="F296" s="123">
        <f>E291/430</f>
        <v>335172.87906976702</v>
      </c>
    </row>
    <row r="297" spans="1:11">
      <c r="E297" s="122"/>
      <c r="F297" s="122"/>
    </row>
    <row r="298" spans="1:11">
      <c r="A298" s="124" t="s">
        <v>13251</v>
      </c>
      <c r="B298" s="124"/>
      <c r="C298" s="125"/>
      <c r="E298" s="122" t="s">
        <v>14372</v>
      </c>
      <c r="F298" s="123">
        <v>418620</v>
      </c>
    </row>
    <row r="299" spans="1:11">
      <c r="A299" s="124"/>
      <c r="B299" s="124"/>
      <c r="C299" s="125"/>
      <c r="E299" s="122"/>
      <c r="F299" s="122"/>
    </row>
    <row r="300" spans="1:11">
      <c r="A300" s="124" t="s">
        <v>13251</v>
      </c>
      <c r="B300" s="124"/>
      <c r="C300" s="125"/>
      <c r="E300" s="122" t="s">
        <v>14373</v>
      </c>
      <c r="F300" s="126">
        <f>F298-F296</f>
        <v>83447.120930232602</v>
      </c>
    </row>
    <row r="301" spans="1:11">
      <c r="A301" s="102"/>
      <c r="B301" s="102"/>
      <c r="C301" s="127"/>
      <c r="E301" s="122"/>
      <c r="F301" s="122"/>
    </row>
    <row r="302" spans="1:11">
      <c r="E302" s="122" t="s">
        <v>14247</v>
      </c>
      <c r="F302" s="128">
        <f>F300/F296</f>
        <v>0.24896740202199599</v>
      </c>
    </row>
  </sheetData>
  <mergeCells count="26">
    <mergeCell ref="A2:F2"/>
    <mergeCell ref="A3:F3"/>
    <mergeCell ref="A34:F34"/>
    <mergeCell ref="A49:F49"/>
    <mergeCell ref="A176:F176"/>
    <mergeCell ref="J289:J290"/>
    <mergeCell ref="J291:J292"/>
    <mergeCell ref="A281:F281"/>
    <mergeCell ref="H31:H32"/>
    <mergeCell ref="H46:H47"/>
    <mergeCell ref="H173:H174"/>
    <mergeCell ref="H278:H279"/>
    <mergeCell ref="A31:D32"/>
    <mergeCell ref="E31:F32"/>
    <mergeCell ref="A46:D47"/>
    <mergeCell ref="E46:F47"/>
    <mergeCell ref="A173:D174"/>
    <mergeCell ref="E173:F174"/>
    <mergeCell ref="A278:D279"/>
    <mergeCell ref="E278:F279"/>
    <mergeCell ref="A291:D292"/>
    <mergeCell ref="E291:F292"/>
    <mergeCell ref="H289:H290"/>
    <mergeCell ref="H291:H292"/>
    <mergeCell ref="I289:I290"/>
    <mergeCell ref="I291:I292"/>
  </mergeCells>
  <printOptions horizontalCentered="1"/>
  <pageMargins left="0.45" right="0.45" top="1" bottom="0.75" header="0.05" footer="0.05"/>
  <pageSetup paperSize="9" orientation="portrait" r:id="rId1"/>
  <headerFooter>
    <oddHeader>&amp;R
  &amp;"+,Bold"&amp;11&amp;E&amp;KCC9900            Quotation of 
AJMAC Office Interior Design, G+4th Floor</oddHeader>
    <oddFooter>&amp;C&amp;P</oddFooter>
  </headerFooter>
  <rowBreaks count="8" manualBreakCount="8">
    <brk id="41" max="5" man="1"/>
    <brk id="70" max="5" man="1"/>
    <brk id="112" max="5" man="1"/>
    <brk id="150" max="5" man="1"/>
    <brk id="183" max="5" man="1"/>
    <brk id="216" max="5" man="1"/>
    <brk id="243" max="5" man="1"/>
    <brk id="279"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D8"/>
  <sheetViews>
    <sheetView workbookViewId="0">
      <selection activeCell="H18" sqref="H18"/>
    </sheetView>
  </sheetViews>
  <sheetFormatPr defaultColWidth="9.08984375" defaultRowHeight="14.5"/>
  <cols>
    <col min="1" max="2" width="9.08984375" style="1"/>
    <col min="3" max="3" width="35.453125" style="1" customWidth="1"/>
    <col min="4" max="4" width="18.08984375" style="1" customWidth="1"/>
    <col min="5" max="16384" width="9.08984375" style="1"/>
  </cols>
  <sheetData>
    <row r="3" spans="2:4">
      <c r="B3" s="878" t="s">
        <v>14374</v>
      </c>
      <c r="C3" s="879"/>
      <c r="D3" s="880"/>
    </row>
    <row r="4" spans="2:4">
      <c r="B4" s="2" t="s">
        <v>13541</v>
      </c>
      <c r="C4" s="2" t="s">
        <v>14375</v>
      </c>
      <c r="D4" s="3" t="s">
        <v>14376</v>
      </c>
    </row>
    <row r="5" spans="2:4" ht="29">
      <c r="B5" s="4">
        <v>1</v>
      </c>
      <c r="C5" s="5" t="s">
        <v>14377</v>
      </c>
      <c r="D5" s="6">
        <v>929805</v>
      </c>
    </row>
    <row r="6" spans="2:4" ht="29">
      <c r="B6" s="4">
        <v>2</v>
      </c>
      <c r="C6" s="5" t="s">
        <v>14378</v>
      </c>
      <c r="D6" s="6">
        <v>15703</v>
      </c>
    </row>
    <row r="7" spans="2:4">
      <c r="B7" s="7">
        <v>3</v>
      </c>
      <c r="C7" s="8" t="s">
        <v>14379</v>
      </c>
      <c r="D7" s="6">
        <v>1258042</v>
      </c>
    </row>
    <row r="8" spans="2:4">
      <c r="B8" s="9"/>
      <c r="C8" s="10" t="s">
        <v>14380</v>
      </c>
      <c r="D8" s="11">
        <f>SUM(D5:D7)</f>
        <v>2203550</v>
      </c>
    </row>
  </sheetData>
  <mergeCells count="1">
    <mergeCell ref="B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6058140-5368-4227-a249-d4e0f996b35c" xsi:nil="true"/>
    <lcf76f155ced4ddcb4097134ff3c332f xmlns="83f07267-dc32-4999-8fe9-6f410743e3b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E34DEC42E6244FA42AC14521EF3729" ma:contentTypeVersion="12" ma:contentTypeDescription="Create a new document." ma:contentTypeScope="" ma:versionID="f48182e60929eca96601d8f17baa0d99">
  <xsd:schema xmlns:xsd="http://www.w3.org/2001/XMLSchema" xmlns:xs="http://www.w3.org/2001/XMLSchema" xmlns:p="http://schemas.microsoft.com/office/2006/metadata/properties" xmlns:ns2="83f07267-dc32-4999-8fe9-6f410743e3b1" xmlns:ns3="06058140-5368-4227-a249-d4e0f996b35c" targetNamespace="http://schemas.microsoft.com/office/2006/metadata/properties" ma:root="true" ma:fieldsID="31874e3c5b8e2ea2f7aa625e6623a7ed" ns2:_="" ns3:_="">
    <xsd:import namespace="83f07267-dc32-4999-8fe9-6f410743e3b1"/>
    <xsd:import namespace="06058140-5368-4227-a249-d4e0f996b3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07267-dc32-4999-8fe9-6f410743e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058140-5368-4227-a249-d4e0f996b3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605ab8-016a-48a8-aa37-890b3695bfa5}" ma:internalName="TaxCatchAll" ma:showField="CatchAllData" ma:web="06058140-5368-4227-a249-d4e0f996b3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3EF057-632A-4C39-82D4-5E505CFD319C}">
  <ds:schemaRefs>
    <ds:schemaRef ds:uri="http://schemas.microsoft.com/sharepoint/v3/contenttype/forms"/>
  </ds:schemaRefs>
</ds:datastoreItem>
</file>

<file path=customXml/itemProps2.xml><?xml version="1.0" encoding="utf-8"?>
<ds:datastoreItem xmlns:ds="http://schemas.openxmlformats.org/officeDocument/2006/customXml" ds:itemID="{19AE3045-E7FE-4888-9127-A42725EE1CD8}">
  <ds:schemaRefs>
    <ds:schemaRef ds:uri="http://schemas.microsoft.com/office/2006/metadata/properties"/>
    <ds:schemaRef ds:uri="http://schemas.microsoft.com/office/infopath/2007/PartnerControls"/>
    <ds:schemaRef ds:uri="06058140-5368-4227-a249-d4e0f996b35c"/>
    <ds:schemaRef ds:uri="83f07267-dc32-4999-8fe9-6f410743e3b1"/>
  </ds:schemaRefs>
</ds:datastoreItem>
</file>

<file path=customXml/itemProps3.xml><?xml version="1.0" encoding="utf-8"?>
<ds:datastoreItem xmlns:ds="http://schemas.openxmlformats.org/officeDocument/2006/customXml" ds:itemID="{1866AA25-5599-4A39-805A-D0818AF36B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07267-dc32-4999-8fe9-6f410743e3b1"/>
    <ds:schemaRef ds:uri="06058140-5368-4227-a249-d4e0f996b3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059aa38-f392-4105-be92-628035578272}" enabled="1" method="Standard" siteId="{1588262d-23fb-43b4-bd6e-bce49c8e61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1</vt:lpstr>
      <vt:lpstr>General Req.</vt:lpstr>
      <vt:lpstr>Plumbing</vt:lpstr>
      <vt:lpstr>Buildings</vt:lpstr>
      <vt:lpstr>Oxgyen plant</vt:lpstr>
      <vt:lpstr>Solarisation </vt:lpstr>
      <vt:lpstr>Summary Sheet</vt:lpstr>
      <vt:lpstr>All</vt:lpstr>
      <vt:lpstr>Cost All</vt:lpstr>
      <vt:lpstr>Total Amount in USD</vt:lpstr>
      <vt:lpstr>All!Print_Area</vt:lpstr>
      <vt:lpstr>Buildings!Print_Area</vt:lpstr>
      <vt:lpstr>'Cost All'!Print_Area</vt:lpstr>
      <vt:lpstr>'General Req.'!Print_Area</vt:lpstr>
      <vt:lpstr>Plumbing!Print_Area</vt:lpstr>
      <vt:lpstr>'Summary Sheet'!Print_Area</vt:lpstr>
      <vt:lpstr>All!Print_Titles</vt:lpstr>
      <vt:lpstr>Buildings!Print_Titles</vt:lpstr>
      <vt:lpstr>'Cost All'!Print_Titles</vt:lpstr>
      <vt:lpstr>'General Req.'!Print_Titles</vt:lpstr>
      <vt:lpstr>Plumbing!Print_Titles</vt:lpstr>
      <vt:lpstr>'Summary Sheet'!Print_Titles</vt:lpstr>
    </vt:vector>
  </TitlesOfParts>
  <Manager/>
  <Company>SACC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Maher</dc:creator>
  <cp:keywords/>
  <dc:description/>
  <cp:lastModifiedBy>ELMAMON Sheraz</cp:lastModifiedBy>
  <cp:revision/>
  <dcterms:created xsi:type="dcterms:W3CDTF">2026-01-10T11:54:00Z</dcterms:created>
  <dcterms:modified xsi:type="dcterms:W3CDTF">2026-09-14T11:40:19Z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0x010100E8E34DEC42E6244FA42AC14521EF3729</vt:lpwstr>
  </property>
  <property fmtid="{D5CDD505-2E9C-101B-9397-08002B2CF9AE}" pid="3" name="MediaServiceImageTags">
    <vt:lpwstr/>
  </property>
  <property fmtid="{D5CDD505-2E9C-101B-9397-08002B2CF9AE}" pid="4" name="ICV">
    <vt:lpwstr>07D168B5283948E39C10CBFE27A8B568_13</vt:lpwstr>
  </property>
  <property fmtid="{D5CDD505-2E9C-101B-9397-08002B2CF9AE}" pid="5" name="KSOProductBuildVer">
    <vt:lpwstr>1033-12.1.0.28032</vt:lpwstr>
  </property>
  <property fmtid="{D5CDD505-2E9C-101B-9397-08002B2CF9AE}" pid="6" name="CalculationRule">
    <vt:i4>0</vt:i4>
  </property>
</Properties>
</file>